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R&amp;D\Producten\6  Ontspankasten\BS\Selection_Tools\"/>
    </mc:Choice>
  </mc:AlternateContent>
  <bookViews>
    <workbookView xWindow="0" yWindow="0" windowWidth="24000" windowHeight="9735"/>
  </bookViews>
  <sheets>
    <sheet name="Calcul" sheetId="1" r:id="rId1"/>
    <sheet name="Sound Power" sheetId="2" state="hidden" r:id="rId2"/>
    <sheet name="dPs,min" sheetId="5" state="hidden" r:id="rId3"/>
    <sheet name="Sound Pressure" sheetId="6" state="hidden" r:id="rId4"/>
    <sheet name="ModelParams Lw" sheetId="4" state="hidden" r:id="rId5"/>
    <sheet name="SilencerParams" sheetId="9" state="hidden" r:id="rId6"/>
    <sheet name="ModelParams Lp" sheetId="7" state="hidden" r:id="rId7"/>
    <sheet name="PullDownMenu" sheetId="3" state="hidden" r:id="rId8"/>
  </sheets>
  <externalReferences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3" l="1"/>
  <c r="E4" i="3" s="1"/>
  <c r="E5" i="3" s="1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AB10" i="1" l="1"/>
  <c r="AC10" i="1"/>
  <c r="AD10" i="1"/>
  <c r="AE10" i="1"/>
  <c r="AF10" i="1"/>
  <c r="AG10" i="1"/>
  <c r="AH10" i="1"/>
  <c r="AI10" i="1"/>
  <c r="AB11" i="1"/>
  <c r="AC11" i="1"/>
  <c r="AD11" i="1"/>
  <c r="AE11" i="1"/>
  <c r="AF11" i="1"/>
  <c r="AG11" i="1"/>
  <c r="AH11" i="1"/>
  <c r="AI11" i="1"/>
  <c r="AB12" i="1"/>
  <c r="AC12" i="1"/>
  <c r="AD12" i="1"/>
  <c r="AE12" i="1"/>
  <c r="AF12" i="1"/>
  <c r="AG12" i="1"/>
  <c r="AH12" i="1"/>
  <c r="AI12" i="1"/>
  <c r="AB13" i="1"/>
  <c r="AC13" i="1"/>
  <c r="AD13" i="1"/>
  <c r="AE13" i="1"/>
  <c r="AF13" i="1"/>
  <c r="AG13" i="1"/>
  <c r="AH13" i="1"/>
  <c r="AI13" i="1"/>
  <c r="AB15" i="1"/>
  <c r="AC15" i="1"/>
  <c r="AD15" i="1"/>
  <c r="AE15" i="1"/>
  <c r="AF15" i="1"/>
  <c r="AG15" i="1"/>
  <c r="AH15" i="1"/>
  <c r="AI15" i="1"/>
  <c r="AB16" i="1"/>
  <c r="AC16" i="1"/>
  <c r="AD16" i="1"/>
  <c r="AE16" i="1"/>
  <c r="AF16" i="1"/>
  <c r="AG16" i="1"/>
  <c r="AH16" i="1"/>
  <c r="AI16" i="1"/>
  <c r="AB17" i="1"/>
  <c r="AC17" i="1"/>
  <c r="AD17" i="1"/>
  <c r="AE17" i="1"/>
  <c r="AF17" i="1"/>
  <c r="AG17" i="1"/>
  <c r="AH17" i="1"/>
  <c r="AI17" i="1"/>
  <c r="AB18" i="1"/>
  <c r="AC18" i="1"/>
  <c r="AD18" i="1"/>
  <c r="AE18" i="1"/>
  <c r="AF18" i="1"/>
  <c r="AG18" i="1"/>
  <c r="AH18" i="1"/>
  <c r="AI18" i="1"/>
  <c r="AB19" i="1"/>
  <c r="AC19" i="1"/>
  <c r="AD19" i="1"/>
  <c r="AE19" i="1"/>
  <c r="AF19" i="1"/>
  <c r="AG19" i="1"/>
  <c r="AH19" i="1"/>
  <c r="AI19" i="1"/>
  <c r="AB20" i="1"/>
  <c r="AC20" i="1"/>
  <c r="AD20" i="1"/>
  <c r="AE20" i="1"/>
  <c r="AF20" i="1"/>
  <c r="AG20" i="1"/>
  <c r="AH20" i="1"/>
  <c r="AI20" i="1"/>
  <c r="AB21" i="1"/>
  <c r="AC21" i="1"/>
  <c r="AD21" i="1"/>
  <c r="AE21" i="1"/>
  <c r="AF21" i="1"/>
  <c r="AG21" i="1"/>
  <c r="AH21" i="1"/>
  <c r="AI21" i="1"/>
  <c r="AB22" i="1"/>
  <c r="AC22" i="1"/>
  <c r="AD22" i="1"/>
  <c r="AE22" i="1"/>
  <c r="AF22" i="1"/>
  <c r="AG22" i="1"/>
  <c r="AH22" i="1"/>
  <c r="AI22" i="1"/>
  <c r="AB23" i="1"/>
  <c r="AC23" i="1"/>
  <c r="AD23" i="1"/>
  <c r="AE23" i="1"/>
  <c r="AF23" i="1"/>
  <c r="AG23" i="1"/>
  <c r="AH23" i="1"/>
  <c r="AI23" i="1"/>
  <c r="AB24" i="1"/>
  <c r="AC24" i="1"/>
  <c r="AD24" i="1"/>
  <c r="AE24" i="1"/>
  <c r="AF24" i="1"/>
  <c r="AG24" i="1"/>
  <c r="AH24" i="1"/>
  <c r="AI24" i="1"/>
  <c r="AB25" i="1"/>
  <c r="AC25" i="1"/>
  <c r="AD25" i="1"/>
  <c r="AE25" i="1"/>
  <c r="AF25" i="1"/>
  <c r="AG25" i="1"/>
  <c r="AH25" i="1"/>
  <c r="AI25" i="1"/>
  <c r="AB26" i="1"/>
  <c r="AC26" i="1"/>
  <c r="AD26" i="1"/>
  <c r="AE26" i="1"/>
  <c r="AF26" i="1"/>
  <c r="AG26" i="1"/>
  <c r="AH26" i="1"/>
  <c r="AI26" i="1"/>
  <c r="AB27" i="1"/>
  <c r="AC27" i="1"/>
  <c r="AD27" i="1"/>
  <c r="AE27" i="1"/>
  <c r="AF27" i="1"/>
  <c r="AG27" i="1"/>
  <c r="AH27" i="1"/>
  <c r="AI27" i="1"/>
  <c r="AB28" i="1"/>
  <c r="AC28" i="1"/>
  <c r="AD28" i="1"/>
  <c r="AE28" i="1"/>
  <c r="AF28" i="1"/>
  <c r="AG28" i="1"/>
  <c r="AH28" i="1"/>
  <c r="AI28" i="1"/>
  <c r="AB29" i="1"/>
  <c r="AC29" i="1"/>
  <c r="AD29" i="1"/>
  <c r="AE29" i="1"/>
  <c r="AF29" i="1"/>
  <c r="AG29" i="1"/>
  <c r="AH29" i="1"/>
  <c r="AI29" i="1"/>
  <c r="AB30" i="1"/>
  <c r="AC30" i="1"/>
  <c r="AD30" i="1"/>
  <c r="AE30" i="1"/>
  <c r="AF30" i="1"/>
  <c r="AG30" i="1"/>
  <c r="AH30" i="1"/>
  <c r="AI30" i="1"/>
  <c r="AB31" i="1"/>
  <c r="AC31" i="1"/>
  <c r="AD31" i="1"/>
  <c r="AE31" i="1"/>
  <c r="AF31" i="1"/>
  <c r="AG31" i="1"/>
  <c r="AH31" i="1"/>
  <c r="AI31" i="1"/>
  <c r="AB32" i="1"/>
  <c r="AC32" i="1"/>
  <c r="AD32" i="1"/>
  <c r="AE32" i="1"/>
  <c r="AF32" i="1"/>
  <c r="AG32" i="1"/>
  <c r="AH32" i="1"/>
  <c r="AI32" i="1"/>
  <c r="AB33" i="1"/>
  <c r="AC33" i="1"/>
  <c r="AD33" i="1"/>
  <c r="AE33" i="1"/>
  <c r="AF33" i="1"/>
  <c r="AG33" i="1"/>
  <c r="AH33" i="1"/>
  <c r="AI33" i="1"/>
  <c r="AB34" i="1"/>
  <c r="AC34" i="1"/>
  <c r="AD34" i="1"/>
  <c r="AE34" i="1"/>
  <c r="AF34" i="1"/>
  <c r="AG34" i="1"/>
  <c r="AH34" i="1"/>
  <c r="AI34" i="1"/>
  <c r="AB35" i="1"/>
  <c r="AC35" i="1"/>
  <c r="AD35" i="1"/>
  <c r="AE35" i="1"/>
  <c r="AF35" i="1"/>
  <c r="AG35" i="1"/>
  <c r="AH35" i="1"/>
  <c r="AI35" i="1"/>
  <c r="AB36" i="1"/>
  <c r="AC36" i="1"/>
  <c r="AD36" i="1"/>
  <c r="AE36" i="1"/>
  <c r="AF36" i="1"/>
  <c r="AG36" i="1"/>
  <c r="AH36" i="1"/>
  <c r="AI36" i="1"/>
  <c r="AB37" i="1"/>
  <c r="AC37" i="1"/>
  <c r="AD37" i="1"/>
  <c r="AE37" i="1"/>
  <c r="AF37" i="1"/>
  <c r="AG37" i="1"/>
  <c r="AH37" i="1"/>
  <c r="AI37" i="1"/>
  <c r="AB38" i="1"/>
  <c r="AC38" i="1"/>
  <c r="AD38" i="1"/>
  <c r="AE38" i="1"/>
  <c r="AF38" i="1"/>
  <c r="AG38" i="1"/>
  <c r="AH38" i="1"/>
  <c r="AI38" i="1"/>
  <c r="AB39" i="1"/>
  <c r="AC39" i="1"/>
  <c r="AD39" i="1"/>
  <c r="AE39" i="1"/>
  <c r="AF39" i="1"/>
  <c r="AG39" i="1"/>
  <c r="AH39" i="1"/>
  <c r="AI39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S9" i="1"/>
  <c r="AI4" i="2"/>
  <c r="AH4" i="9" l="1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C4" i="9"/>
  <c r="B4" i="9"/>
  <c r="D4" i="9" s="1"/>
  <c r="D5" i="9"/>
  <c r="AQ14" i="2" l="1"/>
  <c r="AR14" i="2"/>
  <c r="AS14" i="2"/>
  <c r="AT14" i="2"/>
  <c r="AU14" i="2"/>
  <c r="AV14" i="2"/>
  <c r="AW14" i="2"/>
  <c r="AX14" i="2"/>
  <c r="AQ15" i="2"/>
  <c r="AR15" i="2"/>
  <c r="AS15" i="2"/>
  <c r="AT15" i="2"/>
  <c r="AU15" i="2"/>
  <c r="AV15" i="2"/>
  <c r="AW15" i="2"/>
  <c r="AX15" i="2"/>
  <c r="AQ16" i="2"/>
  <c r="AR16" i="2"/>
  <c r="AS16" i="2"/>
  <c r="AT16" i="2"/>
  <c r="AU16" i="2"/>
  <c r="AV16" i="2"/>
  <c r="AW16" i="2"/>
  <c r="AX16" i="2"/>
  <c r="AQ17" i="2"/>
  <c r="AR17" i="2"/>
  <c r="AS17" i="2"/>
  <c r="AT17" i="2"/>
  <c r="AU17" i="2"/>
  <c r="AV17" i="2"/>
  <c r="AW17" i="2"/>
  <c r="AX17" i="2"/>
  <c r="AQ18" i="2"/>
  <c r="AR18" i="2"/>
  <c r="AS18" i="2"/>
  <c r="AT18" i="2"/>
  <c r="AU18" i="2"/>
  <c r="AV18" i="2"/>
  <c r="AW18" i="2"/>
  <c r="AX18" i="2"/>
  <c r="AQ19" i="2"/>
  <c r="AR19" i="2"/>
  <c r="AS19" i="2"/>
  <c r="AT19" i="2"/>
  <c r="AU19" i="2"/>
  <c r="AV19" i="2"/>
  <c r="AW19" i="2"/>
  <c r="AX19" i="2"/>
  <c r="AQ20" i="2"/>
  <c r="AR20" i="2"/>
  <c r="AS20" i="2"/>
  <c r="AT20" i="2"/>
  <c r="AU20" i="2"/>
  <c r="AV20" i="2"/>
  <c r="AW20" i="2"/>
  <c r="AX20" i="2"/>
  <c r="AQ21" i="2"/>
  <c r="AR21" i="2"/>
  <c r="AS21" i="2"/>
  <c r="AT21" i="2"/>
  <c r="AU21" i="2"/>
  <c r="AV21" i="2"/>
  <c r="AW21" i="2"/>
  <c r="AX21" i="2"/>
  <c r="AQ22" i="2"/>
  <c r="AR22" i="2"/>
  <c r="AS22" i="2"/>
  <c r="AT22" i="2"/>
  <c r="AU22" i="2"/>
  <c r="AV22" i="2"/>
  <c r="AW22" i="2"/>
  <c r="AX22" i="2"/>
  <c r="AQ23" i="2"/>
  <c r="AR23" i="2"/>
  <c r="AS23" i="2"/>
  <c r="AT23" i="2"/>
  <c r="AU23" i="2"/>
  <c r="AV23" i="2"/>
  <c r="AW23" i="2"/>
  <c r="AX23" i="2"/>
  <c r="AQ24" i="2"/>
  <c r="AR24" i="2"/>
  <c r="AS24" i="2"/>
  <c r="AT24" i="2"/>
  <c r="AU24" i="2"/>
  <c r="AV24" i="2"/>
  <c r="AW24" i="2"/>
  <c r="AX24" i="2"/>
  <c r="AQ25" i="2"/>
  <c r="AR25" i="2"/>
  <c r="AS25" i="2"/>
  <c r="AT25" i="2"/>
  <c r="AU25" i="2"/>
  <c r="AV25" i="2"/>
  <c r="AW25" i="2"/>
  <c r="AX25" i="2"/>
  <c r="AQ26" i="2"/>
  <c r="AR26" i="2"/>
  <c r="AS26" i="2"/>
  <c r="AT26" i="2"/>
  <c r="AU26" i="2"/>
  <c r="AV26" i="2"/>
  <c r="AW26" i="2"/>
  <c r="AX26" i="2"/>
  <c r="AQ27" i="2"/>
  <c r="AR27" i="2"/>
  <c r="AS27" i="2"/>
  <c r="AT27" i="2"/>
  <c r="AU27" i="2"/>
  <c r="AV27" i="2"/>
  <c r="AW27" i="2"/>
  <c r="AX27" i="2"/>
  <c r="AQ28" i="2"/>
  <c r="AR28" i="2"/>
  <c r="AS28" i="2"/>
  <c r="AT28" i="2"/>
  <c r="AU28" i="2"/>
  <c r="AV28" i="2"/>
  <c r="AW28" i="2"/>
  <c r="AX28" i="2"/>
  <c r="AQ29" i="2"/>
  <c r="AR29" i="2"/>
  <c r="AS29" i="2"/>
  <c r="AT29" i="2"/>
  <c r="AU29" i="2"/>
  <c r="AV29" i="2"/>
  <c r="AW29" i="2"/>
  <c r="AX29" i="2"/>
  <c r="AQ30" i="2"/>
  <c r="AR30" i="2"/>
  <c r="AS30" i="2"/>
  <c r="AT30" i="2"/>
  <c r="AU30" i="2"/>
  <c r="AV30" i="2"/>
  <c r="AW30" i="2"/>
  <c r="AX30" i="2"/>
  <c r="AQ31" i="2"/>
  <c r="AR31" i="2"/>
  <c r="AS31" i="2"/>
  <c r="AT31" i="2"/>
  <c r="AU31" i="2"/>
  <c r="AV31" i="2"/>
  <c r="AW31" i="2"/>
  <c r="AX31" i="2"/>
  <c r="AQ32" i="2"/>
  <c r="AR32" i="2"/>
  <c r="AS32" i="2"/>
  <c r="AT32" i="2"/>
  <c r="AU32" i="2"/>
  <c r="AV32" i="2"/>
  <c r="AW32" i="2"/>
  <c r="AX32" i="2"/>
  <c r="AQ33" i="2"/>
  <c r="AR33" i="2"/>
  <c r="AS33" i="2"/>
  <c r="AT33" i="2"/>
  <c r="AU33" i="2"/>
  <c r="AV33" i="2"/>
  <c r="AW33" i="2"/>
  <c r="AX33" i="2"/>
  <c r="AQ34" i="2"/>
  <c r="AR34" i="2"/>
  <c r="AS34" i="2"/>
  <c r="AT34" i="2"/>
  <c r="AU34" i="2"/>
  <c r="AV34" i="2"/>
  <c r="AW34" i="2"/>
  <c r="AX34" i="2"/>
  <c r="AQ35" i="2"/>
  <c r="AR35" i="2"/>
  <c r="AS35" i="2"/>
  <c r="AT35" i="2"/>
  <c r="AU35" i="2"/>
  <c r="AV35" i="2"/>
  <c r="AW35" i="2"/>
  <c r="AX35" i="2"/>
  <c r="AQ36" i="2"/>
  <c r="AR36" i="2"/>
  <c r="AS36" i="2"/>
  <c r="AT36" i="2"/>
  <c r="AU36" i="2"/>
  <c r="AV36" i="2"/>
  <c r="AW36" i="2"/>
  <c r="AX36" i="2"/>
  <c r="AQ37" i="2"/>
  <c r="AR37" i="2"/>
  <c r="AS37" i="2"/>
  <c r="AT37" i="2"/>
  <c r="AU37" i="2"/>
  <c r="AV37" i="2"/>
  <c r="AW37" i="2"/>
  <c r="AX37" i="2"/>
  <c r="AQ38" i="2"/>
  <c r="AR38" i="2"/>
  <c r="AS38" i="2"/>
  <c r="AT38" i="2"/>
  <c r="AU38" i="2"/>
  <c r="AV38" i="2"/>
  <c r="AW38" i="2"/>
  <c r="AX38" i="2"/>
  <c r="AQ39" i="2"/>
  <c r="AR39" i="2"/>
  <c r="AS39" i="2"/>
  <c r="AT39" i="2"/>
  <c r="AU39" i="2"/>
  <c r="AV39" i="2"/>
  <c r="AW39" i="2"/>
  <c r="AX39" i="2"/>
  <c r="AQ40" i="2"/>
  <c r="AR40" i="2"/>
  <c r="AS40" i="2"/>
  <c r="AT40" i="2"/>
  <c r="AU40" i="2"/>
  <c r="AV40" i="2"/>
  <c r="AW40" i="2"/>
  <c r="AX40" i="2"/>
  <c r="AQ41" i="2"/>
  <c r="AR41" i="2"/>
  <c r="AS41" i="2"/>
  <c r="AT41" i="2"/>
  <c r="AU41" i="2"/>
  <c r="AV41" i="2"/>
  <c r="AW41" i="2"/>
  <c r="AX41" i="2"/>
  <c r="AQ42" i="2"/>
  <c r="AR42" i="2"/>
  <c r="AS42" i="2"/>
  <c r="AT42" i="2"/>
  <c r="AU42" i="2"/>
  <c r="AV42" i="2"/>
  <c r="AW42" i="2"/>
  <c r="AX42" i="2"/>
  <c r="AQ43" i="2"/>
  <c r="AR43" i="2"/>
  <c r="AS43" i="2"/>
  <c r="AT43" i="2"/>
  <c r="AU43" i="2"/>
  <c r="AV43" i="2"/>
  <c r="AW43" i="2"/>
  <c r="AX43" i="2"/>
  <c r="AQ44" i="2"/>
  <c r="AR44" i="2"/>
  <c r="AS44" i="2"/>
  <c r="AT44" i="2"/>
  <c r="AU44" i="2"/>
  <c r="AV44" i="2"/>
  <c r="AW44" i="2"/>
  <c r="AX44" i="2"/>
  <c r="AQ45" i="2"/>
  <c r="AR45" i="2"/>
  <c r="AS45" i="2"/>
  <c r="AT45" i="2"/>
  <c r="AU45" i="2"/>
  <c r="AV45" i="2"/>
  <c r="AW45" i="2"/>
  <c r="AX45" i="2"/>
  <c r="AQ46" i="2"/>
  <c r="AR46" i="2"/>
  <c r="AS46" i="2"/>
  <c r="AT46" i="2"/>
  <c r="AU46" i="2"/>
  <c r="AV46" i="2"/>
  <c r="AW46" i="2"/>
  <c r="AX46" i="2"/>
  <c r="AQ47" i="2"/>
  <c r="AR47" i="2"/>
  <c r="AS47" i="2"/>
  <c r="AT47" i="2"/>
  <c r="AU47" i="2"/>
  <c r="AV47" i="2"/>
  <c r="AW47" i="2"/>
  <c r="AX47" i="2"/>
  <c r="AQ48" i="2"/>
  <c r="AR48" i="2"/>
  <c r="AS48" i="2"/>
  <c r="AT48" i="2"/>
  <c r="AU48" i="2"/>
  <c r="AV48" i="2"/>
  <c r="AW48" i="2"/>
  <c r="AX48" i="2"/>
  <c r="AQ49" i="2"/>
  <c r="AR49" i="2"/>
  <c r="AS49" i="2"/>
  <c r="AT49" i="2"/>
  <c r="AU49" i="2"/>
  <c r="AV49" i="2"/>
  <c r="AW49" i="2"/>
  <c r="AX49" i="2"/>
  <c r="AQ50" i="2"/>
  <c r="AR50" i="2"/>
  <c r="AS50" i="2"/>
  <c r="AT50" i="2"/>
  <c r="AU50" i="2"/>
  <c r="AV50" i="2"/>
  <c r="AW50" i="2"/>
  <c r="AX50" i="2"/>
  <c r="AQ51" i="2"/>
  <c r="AR51" i="2"/>
  <c r="AS51" i="2"/>
  <c r="AT51" i="2"/>
  <c r="AU51" i="2"/>
  <c r="AV51" i="2"/>
  <c r="AW51" i="2"/>
  <c r="AX51" i="2"/>
  <c r="AQ52" i="2"/>
  <c r="AR52" i="2"/>
  <c r="AS52" i="2"/>
  <c r="AT52" i="2"/>
  <c r="AU52" i="2"/>
  <c r="AV52" i="2"/>
  <c r="AW52" i="2"/>
  <c r="AX52" i="2"/>
  <c r="AQ53" i="2"/>
  <c r="AR53" i="2"/>
  <c r="AS53" i="2"/>
  <c r="AT53" i="2"/>
  <c r="AU53" i="2"/>
  <c r="AV53" i="2"/>
  <c r="AW53" i="2"/>
  <c r="AX53" i="2"/>
  <c r="AQ54" i="2"/>
  <c r="AR54" i="2"/>
  <c r="AS54" i="2"/>
  <c r="AT54" i="2"/>
  <c r="AU54" i="2"/>
  <c r="AV54" i="2"/>
  <c r="AW54" i="2"/>
  <c r="AX54" i="2"/>
  <c r="AQ55" i="2"/>
  <c r="AR55" i="2"/>
  <c r="AS55" i="2"/>
  <c r="AT55" i="2"/>
  <c r="AU55" i="2"/>
  <c r="AV55" i="2"/>
  <c r="AW55" i="2"/>
  <c r="AX55" i="2"/>
  <c r="AQ56" i="2"/>
  <c r="AR56" i="2"/>
  <c r="AS56" i="2"/>
  <c r="AT56" i="2"/>
  <c r="AU56" i="2"/>
  <c r="AV56" i="2"/>
  <c r="AW56" i="2"/>
  <c r="AX56" i="2"/>
  <c r="AQ57" i="2"/>
  <c r="AR57" i="2"/>
  <c r="AS57" i="2"/>
  <c r="AT57" i="2"/>
  <c r="AU57" i="2"/>
  <c r="AV57" i="2"/>
  <c r="AW57" i="2"/>
  <c r="AX57" i="2"/>
  <c r="AQ58" i="2"/>
  <c r="AR58" i="2"/>
  <c r="AS58" i="2"/>
  <c r="AT58" i="2"/>
  <c r="AU58" i="2"/>
  <c r="AV58" i="2"/>
  <c r="AW58" i="2"/>
  <c r="AX58" i="2"/>
  <c r="AQ59" i="2"/>
  <c r="AR59" i="2"/>
  <c r="AS59" i="2"/>
  <c r="AT59" i="2"/>
  <c r="AU59" i="2"/>
  <c r="AV59" i="2"/>
  <c r="AW59" i="2"/>
  <c r="AX59" i="2"/>
  <c r="AQ60" i="2"/>
  <c r="AR60" i="2"/>
  <c r="AS60" i="2"/>
  <c r="AT60" i="2"/>
  <c r="AU60" i="2"/>
  <c r="AV60" i="2"/>
  <c r="AW60" i="2"/>
  <c r="AX60" i="2"/>
  <c r="AQ61" i="2"/>
  <c r="AR61" i="2"/>
  <c r="AS61" i="2"/>
  <c r="AT61" i="2"/>
  <c r="AU61" i="2"/>
  <c r="AV61" i="2"/>
  <c r="AW61" i="2"/>
  <c r="AX61" i="2"/>
  <c r="AQ62" i="2"/>
  <c r="AR62" i="2"/>
  <c r="AS62" i="2"/>
  <c r="AT62" i="2"/>
  <c r="AU62" i="2"/>
  <c r="AV62" i="2"/>
  <c r="AW62" i="2"/>
  <c r="AX62" i="2"/>
  <c r="AQ63" i="2"/>
  <c r="AR63" i="2"/>
  <c r="AS63" i="2"/>
  <c r="AT63" i="2"/>
  <c r="AU63" i="2"/>
  <c r="AV63" i="2"/>
  <c r="AW63" i="2"/>
  <c r="AX63" i="2"/>
  <c r="AQ64" i="2"/>
  <c r="AR64" i="2"/>
  <c r="AS64" i="2"/>
  <c r="AT64" i="2"/>
  <c r="AU64" i="2"/>
  <c r="AV64" i="2"/>
  <c r="AW64" i="2"/>
  <c r="AX64" i="2"/>
  <c r="AQ65" i="2"/>
  <c r="AR65" i="2"/>
  <c r="AS65" i="2"/>
  <c r="AT65" i="2"/>
  <c r="AU65" i="2"/>
  <c r="AV65" i="2"/>
  <c r="AW65" i="2"/>
  <c r="AX65" i="2"/>
  <c r="AQ66" i="2"/>
  <c r="AR66" i="2"/>
  <c r="AS66" i="2"/>
  <c r="AT66" i="2"/>
  <c r="AU66" i="2"/>
  <c r="AV66" i="2"/>
  <c r="AW66" i="2"/>
  <c r="AX66" i="2"/>
  <c r="AQ67" i="2"/>
  <c r="AR67" i="2"/>
  <c r="AS67" i="2"/>
  <c r="AT67" i="2"/>
  <c r="AU67" i="2"/>
  <c r="AV67" i="2"/>
  <c r="AW67" i="2"/>
  <c r="AX67" i="2"/>
  <c r="AQ68" i="2"/>
  <c r="AR68" i="2"/>
  <c r="AS68" i="2"/>
  <c r="AT68" i="2"/>
  <c r="AU68" i="2"/>
  <c r="AV68" i="2"/>
  <c r="AW68" i="2"/>
  <c r="AX68" i="2"/>
  <c r="AQ69" i="2"/>
  <c r="AR69" i="2"/>
  <c r="AS69" i="2"/>
  <c r="AT69" i="2"/>
  <c r="AU69" i="2"/>
  <c r="AV69" i="2"/>
  <c r="AW69" i="2"/>
  <c r="AX69" i="2"/>
  <c r="AQ70" i="2"/>
  <c r="AR70" i="2"/>
  <c r="AS70" i="2"/>
  <c r="AT70" i="2"/>
  <c r="AU70" i="2"/>
  <c r="AV70" i="2"/>
  <c r="AW70" i="2"/>
  <c r="AX70" i="2"/>
  <c r="AQ71" i="2"/>
  <c r="AR71" i="2"/>
  <c r="AS71" i="2"/>
  <c r="AT71" i="2"/>
  <c r="AU71" i="2"/>
  <c r="AV71" i="2"/>
  <c r="AW71" i="2"/>
  <c r="AX71" i="2"/>
  <c r="AQ72" i="2"/>
  <c r="AR72" i="2"/>
  <c r="AS72" i="2"/>
  <c r="AT72" i="2"/>
  <c r="AU72" i="2"/>
  <c r="AV72" i="2"/>
  <c r="AW72" i="2"/>
  <c r="AX72" i="2"/>
  <c r="AQ73" i="2"/>
  <c r="AR73" i="2"/>
  <c r="AS73" i="2"/>
  <c r="AT73" i="2"/>
  <c r="AU73" i="2"/>
  <c r="AV73" i="2"/>
  <c r="AW73" i="2"/>
  <c r="AX73" i="2"/>
  <c r="AQ74" i="2"/>
  <c r="AR74" i="2"/>
  <c r="AS74" i="2"/>
  <c r="AT74" i="2"/>
  <c r="AU74" i="2"/>
  <c r="AV74" i="2"/>
  <c r="AW74" i="2"/>
  <c r="AX74" i="2"/>
  <c r="AQ75" i="2"/>
  <c r="AR75" i="2"/>
  <c r="AS75" i="2"/>
  <c r="AT75" i="2"/>
  <c r="AU75" i="2"/>
  <c r="AV75" i="2"/>
  <c r="AW75" i="2"/>
  <c r="AX75" i="2"/>
  <c r="AQ76" i="2"/>
  <c r="AR76" i="2"/>
  <c r="AS76" i="2"/>
  <c r="AT76" i="2"/>
  <c r="AU76" i="2"/>
  <c r="AV76" i="2"/>
  <c r="AW76" i="2"/>
  <c r="AX76" i="2"/>
  <c r="AQ77" i="2"/>
  <c r="AR77" i="2"/>
  <c r="AS77" i="2"/>
  <c r="AT77" i="2"/>
  <c r="AU77" i="2"/>
  <c r="AV77" i="2"/>
  <c r="AW77" i="2"/>
  <c r="AX77" i="2"/>
  <c r="AQ78" i="2"/>
  <c r="AR78" i="2"/>
  <c r="AS78" i="2"/>
  <c r="AT78" i="2"/>
  <c r="AU78" i="2"/>
  <c r="AV78" i="2"/>
  <c r="AW78" i="2"/>
  <c r="AX78" i="2"/>
  <c r="AQ79" i="2"/>
  <c r="AR79" i="2"/>
  <c r="AS79" i="2"/>
  <c r="AT79" i="2"/>
  <c r="AU79" i="2"/>
  <c r="AV79" i="2"/>
  <c r="AW79" i="2"/>
  <c r="AX79" i="2"/>
  <c r="AQ80" i="2"/>
  <c r="AR80" i="2"/>
  <c r="AS80" i="2"/>
  <c r="AT80" i="2"/>
  <c r="AU80" i="2"/>
  <c r="AV80" i="2"/>
  <c r="AW80" i="2"/>
  <c r="AX80" i="2"/>
  <c r="AQ81" i="2"/>
  <c r="AR81" i="2"/>
  <c r="AS81" i="2"/>
  <c r="AT81" i="2"/>
  <c r="AU81" i="2"/>
  <c r="AV81" i="2"/>
  <c r="AW81" i="2"/>
  <c r="AX81" i="2"/>
  <c r="AQ82" i="2"/>
  <c r="AR82" i="2"/>
  <c r="AS82" i="2"/>
  <c r="AT82" i="2"/>
  <c r="AU82" i="2"/>
  <c r="AV82" i="2"/>
  <c r="AW82" i="2"/>
  <c r="AX82" i="2"/>
  <c r="AQ83" i="2"/>
  <c r="AR83" i="2"/>
  <c r="AS83" i="2"/>
  <c r="AT83" i="2"/>
  <c r="AU83" i="2"/>
  <c r="AV83" i="2"/>
  <c r="AW83" i="2"/>
  <c r="AX83" i="2"/>
  <c r="AQ84" i="2"/>
  <c r="AR84" i="2"/>
  <c r="AS84" i="2"/>
  <c r="AT84" i="2"/>
  <c r="AU84" i="2"/>
  <c r="AV84" i="2"/>
  <c r="AW84" i="2"/>
  <c r="AX84" i="2"/>
  <c r="AQ85" i="2"/>
  <c r="AR85" i="2"/>
  <c r="AS85" i="2"/>
  <c r="AT85" i="2"/>
  <c r="AU85" i="2"/>
  <c r="AV85" i="2"/>
  <c r="AW85" i="2"/>
  <c r="AX85" i="2"/>
  <c r="AQ86" i="2"/>
  <c r="AR86" i="2"/>
  <c r="AS86" i="2"/>
  <c r="AT86" i="2"/>
  <c r="AU86" i="2"/>
  <c r="AV86" i="2"/>
  <c r="AW86" i="2"/>
  <c r="AX86" i="2"/>
  <c r="AQ87" i="2"/>
  <c r="AR87" i="2"/>
  <c r="AS87" i="2"/>
  <c r="AT87" i="2"/>
  <c r="AU87" i="2"/>
  <c r="AV87" i="2"/>
  <c r="AW87" i="2"/>
  <c r="AX87" i="2"/>
  <c r="AQ88" i="2"/>
  <c r="AR88" i="2"/>
  <c r="AS88" i="2"/>
  <c r="AT88" i="2"/>
  <c r="AU88" i="2"/>
  <c r="AV88" i="2"/>
  <c r="AW88" i="2"/>
  <c r="AX88" i="2"/>
  <c r="AQ89" i="2"/>
  <c r="AR89" i="2"/>
  <c r="AS89" i="2"/>
  <c r="AT89" i="2"/>
  <c r="AU89" i="2"/>
  <c r="AV89" i="2"/>
  <c r="AW89" i="2"/>
  <c r="AX89" i="2"/>
  <c r="AQ90" i="2"/>
  <c r="AR90" i="2"/>
  <c r="AS90" i="2"/>
  <c r="AT90" i="2"/>
  <c r="AU90" i="2"/>
  <c r="AV90" i="2"/>
  <c r="AW90" i="2"/>
  <c r="AX90" i="2"/>
  <c r="AQ91" i="2"/>
  <c r="AR91" i="2"/>
  <c r="AS91" i="2"/>
  <c r="AT91" i="2"/>
  <c r="AU91" i="2"/>
  <c r="AV91" i="2"/>
  <c r="AW91" i="2"/>
  <c r="AX91" i="2"/>
  <c r="AQ92" i="2"/>
  <c r="AR92" i="2"/>
  <c r="AS92" i="2"/>
  <c r="AT92" i="2"/>
  <c r="AU92" i="2"/>
  <c r="AV92" i="2"/>
  <c r="AW92" i="2"/>
  <c r="AX92" i="2"/>
  <c r="AQ93" i="2"/>
  <c r="AR93" i="2"/>
  <c r="AS93" i="2"/>
  <c r="AT93" i="2"/>
  <c r="AU93" i="2"/>
  <c r="AV93" i="2"/>
  <c r="AW93" i="2"/>
  <c r="AX93" i="2"/>
  <c r="AQ94" i="2"/>
  <c r="AR94" i="2"/>
  <c r="AS94" i="2"/>
  <c r="AT94" i="2"/>
  <c r="AU94" i="2"/>
  <c r="AV94" i="2"/>
  <c r="AW94" i="2"/>
  <c r="AX94" i="2"/>
  <c r="AQ95" i="2"/>
  <c r="AR95" i="2"/>
  <c r="AS95" i="2"/>
  <c r="AT95" i="2"/>
  <c r="AU95" i="2"/>
  <c r="AV95" i="2"/>
  <c r="AW95" i="2"/>
  <c r="AX95" i="2"/>
  <c r="AQ96" i="2"/>
  <c r="AR96" i="2"/>
  <c r="AS96" i="2"/>
  <c r="AT96" i="2"/>
  <c r="AU96" i="2"/>
  <c r="AV96" i="2"/>
  <c r="AW96" i="2"/>
  <c r="AX96" i="2"/>
  <c r="AQ97" i="2"/>
  <c r="AR97" i="2"/>
  <c r="AS97" i="2"/>
  <c r="AT97" i="2"/>
  <c r="AU97" i="2"/>
  <c r="AV97" i="2"/>
  <c r="AW97" i="2"/>
  <c r="AX97" i="2"/>
  <c r="AQ98" i="2"/>
  <c r="AR98" i="2"/>
  <c r="AS98" i="2"/>
  <c r="AT98" i="2"/>
  <c r="AU98" i="2"/>
  <c r="AV98" i="2"/>
  <c r="AW98" i="2"/>
  <c r="AX98" i="2"/>
  <c r="AQ99" i="2"/>
  <c r="AR99" i="2"/>
  <c r="AS99" i="2"/>
  <c r="AT99" i="2"/>
  <c r="AU99" i="2"/>
  <c r="AV99" i="2"/>
  <c r="AW99" i="2"/>
  <c r="AX99" i="2"/>
  <c r="AQ100" i="2"/>
  <c r="AR100" i="2"/>
  <c r="AS100" i="2"/>
  <c r="AT100" i="2"/>
  <c r="AU100" i="2"/>
  <c r="AV100" i="2"/>
  <c r="AW100" i="2"/>
  <c r="AX100" i="2"/>
  <c r="AQ101" i="2"/>
  <c r="AR101" i="2"/>
  <c r="AS101" i="2"/>
  <c r="AT101" i="2"/>
  <c r="AU101" i="2"/>
  <c r="AV101" i="2"/>
  <c r="AW101" i="2"/>
  <c r="AX101" i="2"/>
  <c r="AQ102" i="2"/>
  <c r="AR102" i="2"/>
  <c r="AS102" i="2"/>
  <c r="AT102" i="2"/>
  <c r="AU102" i="2"/>
  <c r="AV102" i="2"/>
  <c r="AW102" i="2"/>
  <c r="AX102" i="2"/>
  <c r="AQ103" i="2"/>
  <c r="AR103" i="2"/>
  <c r="AS103" i="2"/>
  <c r="AT103" i="2"/>
  <c r="AU103" i="2"/>
  <c r="AV103" i="2"/>
  <c r="AW103" i="2"/>
  <c r="AX103" i="2"/>
  <c r="AQ104" i="2"/>
  <c r="AR104" i="2"/>
  <c r="AS104" i="2"/>
  <c r="AT104" i="2"/>
  <c r="AU104" i="2"/>
  <c r="AV104" i="2"/>
  <c r="AW104" i="2"/>
  <c r="AX104" i="2"/>
  <c r="AQ105" i="2"/>
  <c r="AR105" i="2"/>
  <c r="AS105" i="2"/>
  <c r="AT105" i="2"/>
  <c r="AU105" i="2"/>
  <c r="AV105" i="2"/>
  <c r="AW105" i="2"/>
  <c r="AX105" i="2"/>
  <c r="AQ106" i="2"/>
  <c r="AR106" i="2"/>
  <c r="AS106" i="2"/>
  <c r="AT106" i="2"/>
  <c r="AU106" i="2"/>
  <c r="AV106" i="2"/>
  <c r="AW106" i="2"/>
  <c r="AX106" i="2"/>
  <c r="AQ107" i="2"/>
  <c r="AR107" i="2"/>
  <c r="AS107" i="2"/>
  <c r="AT107" i="2"/>
  <c r="AU107" i="2"/>
  <c r="AV107" i="2"/>
  <c r="AW107" i="2"/>
  <c r="AX107" i="2"/>
  <c r="AQ108" i="2"/>
  <c r="AR108" i="2"/>
  <c r="AS108" i="2"/>
  <c r="AT108" i="2"/>
  <c r="AU108" i="2"/>
  <c r="AV108" i="2"/>
  <c r="AW108" i="2"/>
  <c r="AX108" i="2"/>
  <c r="AQ109" i="2"/>
  <c r="AR109" i="2"/>
  <c r="AS109" i="2"/>
  <c r="AT109" i="2"/>
  <c r="AU109" i="2"/>
  <c r="AV109" i="2"/>
  <c r="AW109" i="2"/>
  <c r="AX109" i="2"/>
  <c r="AQ110" i="2"/>
  <c r="AR110" i="2"/>
  <c r="AS110" i="2"/>
  <c r="AT110" i="2"/>
  <c r="AU110" i="2"/>
  <c r="AV110" i="2"/>
  <c r="AW110" i="2"/>
  <c r="AX110" i="2"/>
  <c r="AQ111" i="2"/>
  <c r="AR111" i="2"/>
  <c r="AS111" i="2"/>
  <c r="AT111" i="2"/>
  <c r="AU111" i="2"/>
  <c r="AV111" i="2"/>
  <c r="AW111" i="2"/>
  <c r="AX111" i="2"/>
  <c r="AQ112" i="2"/>
  <c r="AR112" i="2"/>
  <c r="AS112" i="2"/>
  <c r="AT112" i="2"/>
  <c r="AU112" i="2"/>
  <c r="AV112" i="2"/>
  <c r="AW112" i="2"/>
  <c r="AX112" i="2"/>
  <c r="AQ113" i="2"/>
  <c r="AR113" i="2"/>
  <c r="AS113" i="2"/>
  <c r="AT113" i="2"/>
  <c r="AU113" i="2"/>
  <c r="AV113" i="2"/>
  <c r="AW113" i="2"/>
  <c r="AX113" i="2"/>
  <c r="AQ114" i="2"/>
  <c r="AR114" i="2"/>
  <c r="AS114" i="2"/>
  <c r="AT114" i="2"/>
  <c r="AU114" i="2"/>
  <c r="AV114" i="2"/>
  <c r="AW114" i="2"/>
  <c r="AX114" i="2"/>
  <c r="AQ115" i="2"/>
  <c r="AR115" i="2"/>
  <c r="AS115" i="2"/>
  <c r="AT115" i="2"/>
  <c r="AU115" i="2"/>
  <c r="AV115" i="2"/>
  <c r="AW115" i="2"/>
  <c r="AX115" i="2"/>
  <c r="AQ116" i="2"/>
  <c r="AR116" i="2"/>
  <c r="AS116" i="2"/>
  <c r="AT116" i="2"/>
  <c r="AU116" i="2"/>
  <c r="AV116" i="2"/>
  <c r="AW116" i="2"/>
  <c r="AX116" i="2"/>
  <c r="AQ117" i="2"/>
  <c r="AR117" i="2"/>
  <c r="AS117" i="2"/>
  <c r="AT117" i="2"/>
  <c r="AU117" i="2"/>
  <c r="AV117" i="2"/>
  <c r="AW117" i="2"/>
  <c r="AX117" i="2"/>
  <c r="AQ118" i="2"/>
  <c r="AR118" i="2"/>
  <c r="AS118" i="2"/>
  <c r="AT118" i="2"/>
  <c r="AU118" i="2"/>
  <c r="AV118" i="2"/>
  <c r="AW118" i="2"/>
  <c r="AX118" i="2"/>
  <c r="AQ119" i="2"/>
  <c r="AR119" i="2"/>
  <c r="AS119" i="2"/>
  <c r="AT119" i="2"/>
  <c r="AU119" i="2"/>
  <c r="AV119" i="2"/>
  <c r="AW119" i="2"/>
  <c r="AX119" i="2"/>
  <c r="AQ120" i="2"/>
  <c r="AR120" i="2"/>
  <c r="AS120" i="2"/>
  <c r="AT120" i="2"/>
  <c r="AU120" i="2"/>
  <c r="AV120" i="2"/>
  <c r="AW120" i="2"/>
  <c r="AX120" i="2"/>
  <c r="AQ121" i="2"/>
  <c r="AR121" i="2"/>
  <c r="AS121" i="2"/>
  <c r="AT121" i="2"/>
  <c r="AU121" i="2"/>
  <c r="AV121" i="2"/>
  <c r="AW121" i="2"/>
  <c r="AX121" i="2"/>
  <c r="AQ122" i="2"/>
  <c r="AR122" i="2"/>
  <c r="AS122" i="2"/>
  <c r="AT122" i="2"/>
  <c r="AU122" i="2"/>
  <c r="AV122" i="2"/>
  <c r="AW122" i="2"/>
  <c r="AX122" i="2"/>
  <c r="AQ123" i="2"/>
  <c r="AR123" i="2"/>
  <c r="AS123" i="2"/>
  <c r="AT123" i="2"/>
  <c r="AU123" i="2"/>
  <c r="AV123" i="2"/>
  <c r="AW123" i="2"/>
  <c r="AX123" i="2"/>
  <c r="AQ124" i="2"/>
  <c r="AR124" i="2"/>
  <c r="AS124" i="2"/>
  <c r="AT124" i="2"/>
  <c r="AU124" i="2"/>
  <c r="AV124" i="2"/>
  <c r="AW124" i="2"/>
  <c r="AX124" i="2"/>
  <c r="AQ125" i="2"/>
  <c r="AR125" i="2"/>
  <c r="AS125" i="2"/>
  <c r="AT125" i="2"/>
  <c r="AU125" i="2"/>
  <c r="AV125" i="2"/>
  <c r="AW125" i="2"/>
  <c r="AX125" i="2"/>
  <c r="AQ126" i="2"/>
  <c r="AR126" i="2"/>
  <c r="AS126" i="2"/>
  <c r="AT126" i="2"/>
  <c r="AU126" i="2"/>
  <c r="AV126" i="2"/>
  <c r="AW126" i="2"/>
  <c r="AX126" i="2"/>
  <c r="AQ127" i="2"/>
  <c r="AR127" i="2"/>
  <c r="AS127" i="2"/>
  <c r="AT127" i="2"/>
  <c r="AU127" i="2"/>
  <c r="AV127" i="2"/>
  <c r="AW127" i="2"/>
  <c r="AX127" i="2"/>
  <c r="AQ128" i="2"/>
  <c r="AR128" i="2"/>
  <c r="AS128" i="2"/>
  <c r="AT128" i="2"/>
  <c r="AU128" i="2"/>
  <c r="AV128" i="2"/>
  <c r="AW128" i="2"/>
  <c r="AX128" i="2"/>
  <c r="AQ129" i="2"/>
  <c r="AR129" i="2"/>
  <c r="AS129" i="2"/>
  <c r="AT129" i="2"/>
  <c r="AU129" i="2"/>
  <c r="AV129" i="2"/>
  <c r="AW129" i="2"/>
  <c r="AX129" i="2"/>
  <c r="AQ130" i="2"/>
  <c r="AR130" i="2"/>
  <c r="AS130" i="2"/>
  <c r="AT130" i="2"/>
  <c r="AU130" i="2"/>
  <c r="AV130" i="2"/>
  <c r="AW130" i="2"/>
  <c r="AX130" i="2"/>
  <c r="AQ131" i="2"/>
  <c r="AR131" i="2"/>
  <c r="AS131" i="2"/>
  <c r="AT131" i="2"/>
  <c r="AU131" i="2"/>
  <c r="AV131" i="2"/>
  <c r="AW131" i="2"/>
  <c r="AX131" i="2"/>
  <c r="AQ132" i="2"/>
  <c r="AR132" i="2"/>
  <c r="AS132" i="2"/>
  <c r="AT132" i="2"/>
  <c r="AU132" i="2"/>
  <c r="AV132" i="2"/>
  <c r="AW132" i="2"/>
  <c r="AX132" i="2"/>
  <c r="AQ133" i="2"/>
  <c r="AR133" i="2"/>
  <c r="AS133" i="2"/>
  <c r="AT133" i="2"/>
  <c r="AU133" i="2"/>
  <c r="AV133" i="2"/>
  <c r="AW133" i="2"/>
  <c r="AX133" i="2"/>
  <c r="AQ134" i="2"/>
  <c r="AR134" i="2"/>
  <c r="AS134" i="2"/>
  <c r="AT134" i="2"/>
  <c r="AU134" i="2"/>
  <c r="AV134" i="2"/>
  <c r="AW134" i="2"/>
  <c r="AX134" i="2"/>
  <c r="AQ135" i="2"/>
  <c r="AR135" i="2"/>
  <c r="AS135" i="2"/>
  <c r="AT135" i="2"/>
  <c r="AU135" i="2"/>
  <c r="AV135" i="2"/>
  <c r="AW135" i="2"/>
  <c r="AX135" i="2"/>
  <c r="AQ136" i="2"/>
  <c r="AR136" i="2"/>
  <c r="AS136" i="2"/>
  <c r="AT136" i="2"/>
  <c r="AU136" i="2"/>
  <c r="AV136" i="2"/>
  <c r="AW136" i="2"/>
  <c r="AX136" i="2"/>
  <c r="AQ137" i="2"/>
  <c r="AR137" i="2"/>
  <c r="AS137" i="2"/>
  <c r="AT137" i="2"/>
  <c r="AU137" i="2"/>
  <c r="AV137" i="2"/>
  <c r="AW137" i="2"/>
  <c r="AX137" i="2"/>
  <c r="AQ138" i="2"/>
  <c r="AR138" i="2"/>
  <c r="AS138" i="2"/>
  <c r="AT138" i="2"/>
  <c r="AU138" i="2"/>
  <c r="AV138" i="2"/>
  <c r="AW138" i="2"/>
  <c r="AX138" i="2"/>
  <c r="AQ139" i="2"/>
  <c r="AR139" i="2"/>
  <c r="AS139" i="2"/>
  <c r="AT139" i="2"/>
  <c r="AU139" i="2"/>
  <c r="AV139" i="2"/>
  <c r="AW139" i="2"/>
  <c r="AX139" i="2"/>
  <c r="AQ140" i="2"/>
  <c r="AR140" i="2"/>
  <c r="AS140" i="2"/>
  <c r="AT140" i="2"/>
  <c r="AU140" i="2"/>
  <c r="AV140" i="2"/>
  <c r="AW140" i="2"/>
  <c r="AX140" i="2"/>
  <c r="AQ141" i="2"/>
  <c r="AR141" i="2"/>
  <c r="AS141" i="2"/>
  <c r="AT141" i="2"/>
  <c r="AU141" i="2"/>
  <c r="AV141" i="2"/>
  <c r="AW141" i="2"/>
  <c r="AX141" i="2"/>
  <c r="AQ142" i="2"/>
  <c r="AR142" i="2"/>
  <c r="AS142" i="2"/>
  <c r="AT142" i="2"/>
  <c r="AU142" i="2"/>
  <c r="AV142" i="2"/>
  <c r="AW142" i="2"/>
  <c r="AX142" i="2"/>
  <c r="AQ143" i="2"/>
  <c r="AR143" i="2"/>
  <c r="AS143" i="2"/>
  <c r="AT143" i="2"/>
  <c r="AU143" i="2"/>
  <c r="AV143" i="2"/>
  <c r="AW143" i="2"/>
  <c r="AX143" i="2"/>
  <c r="AQ144" i="2"/>
  <c r="AR144" i="2"/>
  <c r="AS144" i="2"/>
  <c r="AT144" i="2"/>
  <c r="AU144" i="2"/>
  <c r="AV144" i="2"/>
  <c r="AW144" i="2"/>
  <c r="AX144" i="2"/>
  <c r="AQ145" i="2"/>
  <c r="AR145" i="2"/>
  <c r="AS145" i="2"/>
  <c r="AT145" i="2"/>
  <c r="AU145" i="2"/>
  <c r="AV145" i="2"/>
  <c r="AW145" i="2"/>
  <c r="AX145" i="2"/>
  <c r="AQ146" i="2"/>
  <c r="AR146" i="2"/>
  <c r="AS146" i="2"/>
  <c r="AT146" i="2"/>
  <c r="AU146" i="2"/>
  <c r="AV146" i="2"/>
  <c r="AW146" i="2"/>
  <c r="AX146" i="2"/>
  <c r="AQ147" i="2"/>
  <c r="AR147" i="2"/>
  <c r="AS147" i="2"/>
  <c r="AT147" i="2"/>
  <c r="AU147" i="2"/>
  <c r="AV147" i="2"/>
  <c r="AW147" i="2"/>
  <c r="AX147" i="2"/>
  <c r="AQ148" i="2"/>
  <c r="AR148" i="2"/>
  <c r="AS148" i="2"/>
  <c r="AT148" i="2"/>
  <c r="AU148" i="2"/>
  <c r="AV148" i="2"/>
  <c r="AW148" i="2"/>
  <c r="AX148" i="2"/>
  <c r="AQ149" i="2"/>
  <c r="AR149" i="2"/>
  <c r="AS149" i="2"/>
  <c r="AT149" i="2"/>
  <c r="AU149" i="2"/>
  <c r="AV149" i="2"/>
  <c r="AW149" i="2"/>
  <c r="AX149" i="2"/>
  <c r="AQ150" i="2"/>
  <c r="AR150" i="2"/>
  <c r="AS150" i="2"/>
  <c r="AT150" i="2"/>
  <c r="AU150" i="2"/>
  <c r="AV150" i="2"/>
  <c r="AW150" i="2"/>
  <c r="AX150" i="2"/>
  <c r="AQ151" i="2"/>
  <c r="AR151" i="2"/>
  <c r="AS151" i="2"/>
  <c r="AT151" i="2"/>
  <c r="AU151" i="2"/>
  <c r="AV151" i="2"/>
  <c r="AW151" i="2"/>
  <c r="AX151" i="2"/>
  <c r="AQ152" i="2"/>
  <c r="AR152" i="2"/>
  <c r="AS152" i="2"/>
  <c r="AT152" i="2"/>
  <c r="AU152" i="2"/>
  <c r="AV152" i="2"/>
  <c r="AW152" i="2"/>
  <c r="AX152" i="2"/>
  <c r="AQ153" i="2"/>
  <c r="AR153" i="2"/>
  <c r="AS153" i="2"/>
  <c r="AT153" i="2"/>
  <c r="AU153" i="2"/>
  <c r="AV153" i="2"/>
  <c r="AW153" i="2"/>
  <c r="AX153" i="2"/>
  <c r="AQ154" i="2"/>
  <c r="AR154" i="2"/>
  <c r="AS154" i="2"/>
  <c r="AT154" i="2"/>
  <c r="AU154" i="2"/>
  <c r="AV154" i="2"/>
  <c r="AW154" i="2"/>
  <c r="AX154" i="2"/>
  <c r="AQ155" i="2"/>
  <c r="AR155" i="2"/>
  <c r="AS155" i="2"/>
  <c r="AT155" i="2"/>
  <c r="AU155" i="2"/>
  <c r="AV155" i="2"/>
  <c r="AW155" i="2"/>
  <c r="AX155" i="2"/>
  <c r="AQ156" i="2"/>
  <c r="AR156" i="2"/>
  <c r="AS156" i="2"/>
  <c r="AT156" i="2"/>
  <c r="AU156" i="2"/>
  <c r="AV156" i="2"/>
  <c r="AW156" i="2"/>
  <c r="AX156" i="2"/>
  <c r="AQ157" i="2"/>
  <c r="AR157" i="2"/>
  <c r="AS157" i="2"/>
  <c r="AT157" i="2"/>
  <c r="AU157" i="2"/>
  <c r="AV157" i="2"/>
  <c r="AW157" i="2"/>
  <c r="AX157" i="2"/>
  <c r="AQ158" i="2"/>
  <c r="AR158" i="2"/>
  <c r="AS158" i="2"/>
  <c r="AT158" i="2"/>
  <c r="AU158" i="2"/>
  <c r="AV158" i="2"/>
  <c r="AW158" i="2"/>
  <c r="AX158" i="2"/>
  <c r="AQ159" i="2"/>
  <c r="AR159" i="2"/>
  <c r="AS159" i="2"/>
  <c r="AT159" i="2"/>
  <c r="AU159" i="2"/>
  <c r="AV159" i="2"/>
  <c r="AW159" i="2"/>
  <c r="AX159" i="2"/>
  <c r="AQ160" i="2"/>
  <c r="AR160" i="2"/>
  <c r="AS160" i="2"/>
  <c r="AT160" i="2"/>
  <c r="AU160" i="2"/>
  <c r="AV160" i="2"/>
  <c r="AW160" i="2"/>
  <c r="AX160" i="2"/>
  <c r="AQ161" i="2"/>
  <c r="AR161" i="2"/>
  <c r="AS161" i="2"/>
  <c r="AT161" i="2"/>
  <c r="AU161" i="2"/>
  <c r="AV161" i="2"/>
  <c r="AW161" i="2"/>
  <c r="AX161" i="2"/>
  <c r="AQ162" i="2"/>
  <c r="AR162" i="2"/>
  <c r="AS162" i="2"/>
  <c r="AT162" i="2"/>
  <c r="AU162" i="2"/>
  <c r="AV162" i="2"/>
  <c r="AW162" i="2"/>
  <c r="AX162" i="2"/>
  <c r="AQ163" i="2"/>
  <c r="AR163" i="2"/>
  <c r="AS163" i="2"/>
  <c r="AT163" i="2"/>
  <c r="AU163" i="2"/>
  <c r="AV163" i="2"/>
  <c r="AW163" i="2"/>
  <c r="AX163" i="2"/>
  <c r="AQ164" i="2"/>
  <c r="AR164" i="2"/>
  <c r="AS164" i="2"/>
  <c r="AT164" i="2"/>
  <c r="AU164" i="2"/>
  <c r="AV164" i="2"/>
  <c r="AW164" i="2"/>
  <c r="AX164" i="2"/>
  <c r="AQ165" i="2"/>
  <c r="AR165" i="2"/>
  <c r="AS165" i="2"/>
  <c r="AT165" i="2"/>
  <c r="AU165" i="2"/>
  <c r="AV165" i="2"/>
  <c r="AW165" i="2"/>
  <c r="AX165" i="2"/>
  <c r="AQ166" i="2"/>
  <c r="AR166" i="2"/>
  <c r="AS166" i="2"/>
  <c r="AT166" i="2"/>
  <c r="AU166" i="2"/>
  <c r="AV166" i="2"/>
  <c r="AW166" i="2"/>
  <c r="AX166" i="2"/>
  <c r="AQ167" i="2"/>
  <c r="AR167" i="2"/>
  <c r="AS167" i="2"/>
  <c r="AT167" i="2"/>
  <c r="AU167" i="2"/>
  <c r="AV167" i="2"/>
  <c r="AW167" i="2"/>
  <c r="AX167" i="2"/>
  <c r="AQ168" i="2"/>
  <c r="AR168" i="2"/>
  <c r="AS168" i="2"/>
  <c r="AT168" i="2"/>
  <c r="AU168" i="2"/>
  <c r="AV168" i="2"/>
  <c r="AW168" i="2"/>
  <c r="AX168" i="2"/>
  <c r="AQ169" i="2"/>
  <c r="AR169" i="2"/>
  <c r="AS169" i="2"/>
  <c r="AT169" i="2"/>
  <c r="AU169" i="2"/>
  <c r="AV169" i="2"/>
  <c r="AW169" i="2"/>
  <c r="AX169" i="2"/>
  <c r="AQ170" i="2"/>
  <c r="AR170" i="2"/>
  <c r="AS170" i="2"/>
  <c r="AT170" i="2"/>
  <c r="AU170" i="2"/>
  <c r="AV170" i="2"/>
  <c r="AW170" i="2"/>
  <c r="AX170" i="2"/>
  <c r="AQ171" i="2"/>
  <c r="AR171" i="2"/>
  <c r="AS171" i="2"/>
  <c r="AT171" i="2"/>
  <c r="AU171" i="2"/>
  <c r="AV171" i="2"/>
  <c r="AW171" i="2"/>
  <c r="AX171" i="2"/>
  <c r="AQ172" i="2"/>
  <c r="AR172" i="2"/>
  <c r="AS172" i="2"/>
  <c r="AT172" i="2"/>
  <c r="AU172" i="2"/>
  <c r="AV172" i="2"/>
  <c r="AW172" i="2"/>
  <c r="AX172" i="2"/>
  <c r="AQ173" i="2"/>
  <c r="AR173" i="2"/>
  <c r="AS173" i="2"/>
  <c r="AT173" i="2"/>
  <c r="AU173" i="2"/>
  <c r="AV173" i="2"/>
  <c r="AW173" i="2"/>
  <c r="AX173" i="2"/>
  <c r="AQ174" i="2"/>
  <c r="AR174" i="2"/>
  <c r="AS174" i="2"/>
  <c r="AT174" i="2"/>
  <c r="AU174" i="2"/>
  <c r="AV174" i="2"/>
  <c r="AW174" i="2"/>
  <c r="AX174" i="2"/>
  <c r="AQ175" i="2"/>
  <c r="AR175" i="2"/>
  <c r="AS175" i="2"/>
  <c r="AT175" i="2"/>
  <c r="AU175" i="2"/>
  <c r="AV175" i="2"/>
  <c r="AW175" i="2"/>
  <c r="AX175" i="2"/>
  <c r="AQ176" i="2"/>
  <c r="AR176" i="2"/>
  <c r="AS176" i="2"/>
  <c r="AT176" i="2"/>
  <c r="AU176" i="2"/>
  <c r="AV176" i="2"/>
  <c r="AW176" i="2"/>
  <c r="AX176" i="2"/>
  <c r="AQ177" i="2"/>
  <c r="AR177" i="2"/>
  <c r="AS177" i="2"/>
  <c r="AT177" i="2"/>
  <c r="AU177" i="2"/>
  <c r="AV177" i="2"/>
  <c r="AW177" i="2"/>
  <c r="AX177" i="2"/>
  <c r="AQ178" i="2"/>
  <c r="AR178" i="2"/>
  <c r="AS178" i="2"/>
  <c r="AT178" i="2"/>
  <c r="AU178" i="2"/>
  <c r="AV178" i="2"/>
  <c r="AW178" i="2"/>
  <c r="AX178" i="2"/>
  <c r="AQ179" i="2"/>
  <c r="AR179" i="2"/>
  <c r="AS179" i="2"/>
  <c r="AT179" i="2"/>
  <c r="AU179" i="2"/>
  <c r="AV179" i="2"/>
  <c r="AW179" i="2"/>
  <c r="AX179" i="2"/>
  <c r="AQ180" i="2"/>
  <c r="AR180" i="2"/>
  <c r="AS180" i="2"/>
  <c r="AT180" i="2"/>
  <c r="AU180" i="2"/>
  <c r="AV180" i="2"/>
  <c r="AW180" i="2"/>
  <c r="AX180" i="2"/>
  <c r="AQ181" i="2"/>
  <c r="AR181" i="2"/>
  <c r="AS181" i="2"/>
  <c r="AT181" i="2"/>
  <c r="AU181" i="2"/>
  <c r="AV181" i="2"/>
  <c r="AW181" i="2"/>
  <c r="AX181" i="2"/>
  <c r="AQ182" i="2"/>
  <c r="AR182" i="2"/>
  <c r="AS182" i="2"/>
  <c r="AT182" i="2"/>
  <c r="AU182" i="2"/>
  <c r="AV182" i="2"/>
  <c r="AW182" i="2"/>
  <c r="AX182" i="2"/>
  <c r="AQ183" i="2"/>
  <c r="AR183" i="2"/>
  <c r="AS183" i="2"/>
  <c r="AT183" i="2"/>
  <c r="AU183" i="2"/>
  <c r="AV183" i="2"/>
  <c r="AW183" i="2"/>
  <c r="AX183" i="2"/>
  <c r="AQ184" i="2"/>
  <c r="AR184" i="2"/>
  <c r="AS184" i="2"/>
  <c r="AT184" i="2"/>
  <c r="AU184" i="2"/>
  <c r="AV184" i="2"/>
  <c r="AW184" i="2"/>
  <c r="AX184" i="2"/>
  <c r="AQ185" i="2"/>
  <c r="AR185" i="2"/>
  <c r="AS185" i="2"/>
  <c r="AT185" i="2"/>
  <c r="AU185" i="2"/>
  <c r="AV185" i="2"/>
  <c r="AW185" i="2"/>
  <c r="AX185" i="2"/>
  <c r="AQ186" i="2"/>
  <c r="AR186" i="2"/>
  <c r="AS186" i="2"/>
  <c r="AT186" i="2"/>
  <c r="AU186" i="2"/>
  <c r="AV186" i="2"/>
  <c r="AW186" i="2"/>
  <c r="AX186" i="2"/>
  <c r="AQ187" i="2"/>
  <c r="AR187" i="2"/>
  <c r="AS187" i="2"/>
  <c r="AT187" i="2"/>
  <c r="AU187" i="2"/>
  <c r="AV187" i="2"/>
  <c r="AW187" i="2"/>
  <c r="AX187" i="2"/>
  <c r="AQ188" i="2"/>
  <c r="AR188" i="2"/>
  <c r="AS188" i="2"/>
  <c r="AT188" i="2"/>
  <c r="AU188" i="2"/>
  <c r="AV188" i="2"/>
  <c r="AW188" i="2"/>
  <c r="AX188" i="2"/>
  <c r="AQ189" i="2"/>
  <c r="AR189" i="2"/>
  <c r="AS189" i="2"/>
  <c r="AT189" i="2"/>
  <c r="AU189" i="2"/>
  <c r="AV189" i="2"/>
  <c r="AW189" i="2"/>
  <c r="AX189" i="2"/>
  <c r="AQ190" i="2"/>
  <c r="AR190" i="2"/>
  <c r="AS190" i="2"/>
  <c r="AT190" i="2"/>
  <c r="AU190" i="2"/>
  <c r="AV190" i="2"/>
  <c r="AW190" i="2"/>
  <c r="AX190" i="2"/>
  <c r="AQ191" i="2"/>
  <c r="AR191" i="2"/>
  <c r="AS191" i="2"/>
  <c r="AT191" i="2"/>
  <c r="AU191" i="2"/>
  <c r="AV191" i="2"/>
  <c r="AW191" i="2"/>
  <c r="AX191" i="2"/>
  <c r="AQ192" i="2"/>
  <c r="AR192" i="2"/>
  <c r="AS192" i="2"/>
  <c r="AT192" i="2"/>
  <c r="AU192" i="2"/>
  <c r="AV192" i="2"/>
  <c r="AW192" i="2"/>
  <c r="AX192" i="2"/>
  <c r="AQ193" i="2"/>
  <c r="AR193" i="2"/>
  <c r="AS193" i="2"/>
  <c r="AT193" i="2"/>
  <c r="AU193" i="2"/>
  <c r="AV193" i="2"/>
  <c r="AW193" i="2"/>
  <c r="AX193" i="2"/>
  <c r="AQ194" i="2"/>
  <c r="AR194" i="2"/>
  <c r="AS194" i="2"/>
  <c r="AT194" i="2"/>
  <c r="AU194" i="2"/>
  <c r="AV194" i="2"/>
  <c r="AW194" i="2"/>
  <c r="AX194" i="2"/>
  <c r="AQ195" i="2"/>
  <c r="AR195" i="2"/>
  <c r="AS195" i="2"/>
  <c r="AT195" i="2"/>
  <c r="AU195" i="2"/>
  <c r="AV195" i="2"/>
  <c r="AW195" i="2"/>
  <c r="AX195" i="2"/>
  <c r="AQ196" i="2"/>
  <c r="AR196" i="2"/>
  <c r="AS196" i="2"/>
  <c r="AT196" i="2"/>
  <c r="AU196" i="2"/>
  <c r="AV196" i="2"/>
  <c r="AW196" i="2"/>
  <c r="AX196" i="2"/>
  <c r="AQ197" i="2"/>
  <c r="AR197" i="2"/>
  <c r="AS197" i="2"/>
  <c r="AT197" i="2"/>
  <c r="AU197" i="2"/>
  <c r="AV197" i="2"/>
  <c r="AW197" i="2"/>
  <c r="AX197" i="2"/>
  <c r="AQ198" i="2"/>
  <c r="AR198" i="2"/>
  <c r="AS198" i="2"/>
  <c r="AT198" i="2"/>
  <c r="AU198" i="2"/>
  <c r="AV198" i="2"/>
  <c r="AW198" i="2"/>
  <c r="AX198" i="2"/>
  <c r="AQ199" i="2"/>
  <c r="AR199" i="2"/>
  <c r="AS199" i="2"/>
  <c r="AT199" i="2"/>
  <c r="AU199" i="2"/>
  <c r="AV199" i="2"/>
  <c r="AW199" i="2"/>
  <c r="AX199" i="2"/>
  <c r="AQ200" i="2"/>
  <c r="AR200" i="2"/>
  <c r="AS200" i="2"/>
  <c r="AT200" i="2"/>
  <c r="AU200" i="2"/>
  <c r="AV200" i="2"/>
  <c r="AW200" i="2"/>
  <c r="AX200" i="2"/>
  <c r="AQ201" i="2"/>
  <c r="AR201" i="2"/>
  <c r="AS201" i="2"/>
  <c r="AT201" i="2"/>
  <c r="AU201" i="2"/>
  <c r="AV201" i="2"/>
  <c r="AW201" i="2"/>
  <c r="AX201" i="2"/>
  <c r="AQ202" i="2"/>
  <c r="AR202" i="2"/>
  <c r="AS202" i="2"/>
  <c r="AT202" i="2"/>
  <c r="AU202" i="2"/>
  <c r="AV202" i="2"/>
  <c r="AW202" i="2"/>
  <c r="AX202" i="2"/>
  <c r="AQ203" i="2"/>
  <c r="AR203" i="2"/>
  <c r="AS203" i="2"/>
  <c r="AT203" i="2"/>
  <c r="AU203" i="2"/>
  <c r="AV203" i="2"/>
  <c r="AW203" i="2"/>
  <c r="AX203" i="2"/>
  <c r="AQ204" i="2"/>
  <c r="AR204" i="2"/>
  <c r="AS204" i="2"/>
  <c r="AT204" i="2"/>
  <c r="AU204" i="2"/>
  <c r="AV204" i="2"/>
  <c r="AW204" i="2"/>
  <c r="AX204" i="2"/>
  <c r="AQ205" i="2"/>
  <c r="AR205" i="2"/>
  <c r="AS205" i="2"/>
  <c r="AT205" i="2"/>
  <c r="AU205" i="2"/>
  <c r="AV205" i="2"/>
  <c r="AW205" i="2"/>
  <c r="AX205" i="2"/>
  <c r="AQ206" i="2"/>
  <c r="AR206" i="2"/>
  <c r="AS206" i="2"/>
  <c r="AT206" i="2"/>
  <c r="AU206" i="2"/>
  <c r="AV206" i="2"/>
  <c r="AW206" i="2"/>
  <c r="AX206" i="2"/>
  <c r="AQ207" i="2"/>
  <c r="AR207" i="2"/>
  <c r="AS207" i="2"/>
  <c r="AT207" i="2"/>
  <c r="AU207" i="2"/>
  <c r="AV207" i="2"/>
  <c r="AW207" i="2"/>
  <c r="AX207" i="2"/>
  <c r="AQ208" i="2"/>
  <c r="AR208" i="2"/>
  <c r="AS208" i="2"/>
  <c r="AT208" i="2"/>
  <c r="AU208" i="2"/>
  <c r="AV208" i="2"/>
  <c r="AW208" i="2"/>
  <c r="AX208" i="2"/>
  <c r="AQ209" i="2"/>
  <c r="AR209" i="2"/>
  <c r="AS209" i="2"/>
  <c r="AT209" i="2"/>
  <c r="AU209" i="2"/>
  <c r="AV209" i="2"/>
  <c r="AW209" i="2"/>
  <c r="AX209" i="2"/>
  <c r="AQ210" i="2"/>
  <c r="AR210" i="2"/>
  <c r="AS210" i="2"/>
  <c r="AT210" i="2"/>
  <c r="AU210" i="2"/>
  <c r="AV210" i="2"/>
  <c r="AW210" i="2"/>
  <c r="AX210" i="2"/>
  <c r="AQ211" i="2"/>
  <c r="AR211" i="2"/>
  <c r="AS211" i="2"/>
  <c r="AT211" i="2"/>
  <c r="AU211" i="2"/>
  <c r="AV211" i="2"/>
  <c r="AW211" i="2"/>
  <c r="AX211" i="2"/>
  <c r="AQ212" i="2"/>
  <c r="AR212" i="2"/>
  <c r="AS212" i="2"/>
  <c r="AT212" i="2"/>
  <c r="AU212" i="2"/>
  <c r="AV212" i="2"/>
  <c r="AW212" i="2"/>
  <c r="AX212" i="2"/>
  <c r="AQ213" i="2"/>
  <c r="AR213" i="2"/>
  <c r="AS213" i="2"/>
  <c r="AT213" i="2"/>
  <c r="AU213" i="2"/>
  <c r="AV213" i="2"/>
  <c r="AW213" i="2"/>
  <c r="AX213" i="2"/>
  <c r="AQ214" i="2"/>
  <c r="AR214" i="2"/>
  <c r="AS214" i="2"/>
  <c r="AT214" i="2"/>
  <c r="AU214" i="2"/>
  <c r="AV214" i="2"/>
  <c r="AW214" i="2"/>
  <c r="AX214" i="2"/>
  <c r="AQ215" i="2"/>
  <c r="AR215" i="2"/>
  <c r="AS215" i="2"/>
  <c r="AT215" i="2"/>
  <c r="AU215" i="2"/>
  <c r="AV215" i="2"/>
  <c r="AW215" i="2"/>
  <c r="AX215" i="2"/>
  <c r="AQ216" i="2"/>
  <c r="AR216" i="2"/>
  <c r="AS216" i="2"/>
  <c r="AT216" i="2"/>
  <c r="AU216" i="2"/>
  <c r="AV216" i="2"/>
  <c r="AW216" i="2"/>
  <c r="AX216" i="2"/>
  <c r="AQ217" i="2"/>
  <c r="AR217" i="2"/>
  <c r="AS217" i="2"/>
  <c r="AT217" i="2"/>
  <c r="AU217" i="2"/>
  <c r="AV217" i="2"/>
  <c r="AW217" i="2"/>
  <c r="AX217" i="2"/>
  <c r="AQ218" i="2"/>
  <c r="AR218" i="2"/>
  <c r="AS218" i="2"/>
  <c r="AT218" i="2"/>
  <c r="AU218" i="2"/>
  <c r="AV218" i="2"/>
  <c r="AW218" i="2"/>
  <c r="AX218" i="2"/>
  <c r="AQ219" i="2"/>
  <c r="AR219" i="2"/>
  <c r="AS219" i="2"/>
  <c r="AT219" i="2"/>
  <c r="AU219" i="2"/>
  <c r="AV219" i="2"/>
  <c r="AW219" i="2"/>
  <c r="AX219" i="2"/>
  <c r="AQ220" i="2"/>
  <c r="AR220" i="2"/>
  <c r="AS220" i="2"/>
  <c r="AT220" i="2"/>
  <c r="AU220" i="2"/>
  <c r="AV220" i="2"/>
  <c r="AW220" i="2"/>
  <c r="AX220" i="2"/>
  <c r="AQ221" i="2"/>
  <c r="AR221" i="2"/>
  <c r="AS221" i="2"/>
  <c r="AT221" i="2"/>
  <c r="AU221" i="2"/>
  <c r="AV221" i="2"/>
  <c r="AW221" i="2"/>
  <c r="AX221" i="2"/>
  <c r="AQ222" i="2"/>
  <c r="AR222" i="2"/>
  <c r="AS222" i="2"/>
  <c r="AT222" i="2"/>
  <c r="AU222" i="2"/>
  <c r="AV222" i="2"/>
  <c r="AW222" i="2"/>
  <c r="AX222" i="2"/>
  <c r="AQ223" i="2"/>
  <c r="AR223" i="2"/>
  <c r="AS223" i="2"/>
  <c r="AT223" i="2"/>
  <c r="AU223" i="2"/>
  <c r="AV223" i="2"/>
  <c r="AW223" i="2"/>
  <c r="AX223" i="2"/>
  <c r="AQ224" i="2"/>
  <c r="AR224" i="2"/>
  <c r="AS224" i="2"/>
  <c r="AT224" i="2"/>
  <c r="AU224" i="2"/>
  <c r="AV224" i="2"/>
  <c r="AW224" i="2"/>
  <c r="AX224" i="2"/>
  <c r="AQ225" i="2"/>
  <c r="AR225" i="2"/>
  <c r="AS225" i="2"/>
  <c r="AT225" i="2"/>
  <c r="AU225" i="2"/>
  <c r="AV225" i="2"/>
  <c r="AW225" i="2"/>
  <c r="AX225" i="2"/>
  <c r="AQ226" i="2"/>
  <c r="AR226" i="2"/>
  <c r="AS226" i="2"/>
  <c r="AT226" i="2"/>
  <c r="AU226" i="2"/>
  <c r="AV226" i="2"/>
  <c r="AW226" i="2"/>
  <c r="AX226" i="2"/>
  <c r="AQ227" i="2"/>
  <c r="AR227" i="2"/>
  <c r="AS227" i="2"/>
  <c r="AT227" i="2"/>
  <c r="AU227" i="2"/>
  <c r="AV227" i="2"/>
  <c r="AW227" i="2"/>
  <c r="AX227" i="2"/>
  <c r="AQ228" i="2"/>
  <c r="AR228" i="2"/>
  <c r="AS228" i="2"/>
  <c r="AT228" i="2"/>
  <c r="AU228" i="2"/>
  <c r="AV228" i="2"/>
  <c r="AW228" i="2"/>
  <c r="AX228" i="2"/>
  <c r="AQ229" i="2"/>
  <c r="AR229" i="2"/>
  <c r="AS229" i="2"/>
  <c r="AT229" i="2"/>
  <c r="AU229" i="2"/>
  <c r="AV229" i="2"/>
  <c r="AW229" i="2"/>
  <c r="AX229" i="2"/>
  <c r="AQ230" i="2"/>
  <c r="AR230" i="2"/>
  <c r="AS230" i="2"/>
  <c r="AT230" i="2"/>
  <c r="AU230" i="2"/>
  <c r="AV230" i="2"/>
  <c r="AW230" i="2"/>
  <c r="AX230" i="2"/>
  <c r="AQ231" i="2"/>
  <c r="AR231" i="2"/>
  <c r="AS231" i="2"/>
  <c r="AT231" i="2"/>
  <c r="AU231" i="2"/>
  <c r="AV231" i="2"/>
  <c r="AW231" i="2"/>
  <c r="AX231" i="2"/>
  <c r="AQ232" i="2"/>
  <c r="AR232" i="2"/>
  <c r="AS232" i="2"/>
  <c r="AT232" i="2"/>
  <c r="AU232" i="2"/>
  <c r="AV232" i="2"/>
  <c r="AW232" i="2"/>
  <c r="AX232" i="2"/>
  <c r="AQ233" i="2"/>
  <c r="AR233" i="2"/>
  <c r="AS233" i="2"/>
  <c r="AT233" i="2"/>
  <c r="AU233" i="2"/>
  <c r="AV233" i="2"/>
  <c r="AW233" i="2"/>
  <c r="AX233" i="2"/>
  <c r="AQ234" i="2"/>
  <c r="AR234" i="2"/>
  <c r="AS234" i="2"/>
  <c r="AT234" i="2"/>
  <c r="AU234" i="2"/>
  <c r="AV234" i="2"/>
  <c r="AW234" i="2"/>
  <c r="AX234" i="2"/>
  <c r="AQ235" i="2"/>
  <c r="AR235" i="2"/>
  <c r="AS235" i="2"/>
  <c r="AT235" i="2"/>
  <c r="AU235" i="2"/>
  <c r="AV235" i="2"/>
  <c r="AW235" i="2"/>
  <c r="AX235" i="2"/>
  <c r="AQ236" i="2"/>
  <c r="AR236" i="2"/>
  <c r="AS236" i="2"/>
  <c r="AT236" i="2"/>
  <c r="AU236" i="2"/>
  <c r="AV236" i="2"/>
  <c r="AW236" i="2"/>
  <c r="AX236" i="2"/>
  <c r="AQ237" i="2"/>
  <c r="AR237" i="2"/>
  <c r="AS237" i="2"/>
  <c r="AT237" i="2"/>
  <c r="AU237" i="2"/>
  <c r="AV237" i="2"/>
  <c r="AW237" i="2"/>
  <c r="AX237" i="2"/>
  <c r="AQ238" i="2"/>
  <c r="AR238" i="2"/>
  <c r="AS238" i="2"/>
  <c r="AT238" i="2"/>
  <c r="AU238" i="2"/>
  <c r="AV238" i="2"/>
  <c r="AW238" i="2"/>
  <c r="AX238" i="2"/>
  <c r="AQ239" i="2"/>
  <c r="AR239" i="2"/>
  <c r="AS239" i="2"/>
  <c r="AT239" i="2"/>
  <c r="AU239" i="2"/>
  <c r="AV239" i="2"/>
  <c r="AW239" i="2"/>
  <c r="AX239" i="2"/>
  <c r="AQ240" i="2"/>
  <c r="AR240" i="2"/>
  <c r="AS240" i="2"/>
  <c r="AT240" i="2"/>
  <c r="AU240" i="2"/>
  <c r="AV240" i="2"/>
  <c r="AW240" i="2"/>
  <c r="AX240" i="2"/>
  <c r="AQ241" i="2"/>
  <c r="AR241" i="2"/>
  <c r="AS241" i="2"/>
  <c r="AT241" i="2"/>
  <c r="AU241" i="2"/>
  <c r="AV241" i="2"/>
  <c r="AW241" i="2"/>
  <c r="AX241" i="2"/>
  <c r="AQ242" i="2"/>
  <c r="AR242" i="2"/>
  <c r="AS242" i="2"/>
  <c r="AT242" i="2"/>
  <c r="AU242" i="2"/>
  <c r="AV242" i="2"/>
  <c r="AW242" i="2"/>
  <c r="AX242" i="2"/>
  <c r="AQ243" i="2"/>
  <c r="AR243" i="2"/>
  <c r="AS243" i="2"/>
  <c r="AT243" i="2"/>
  <c r="AU243" i="2"/>
  <c r="AV243" i="2"/>
  <c r="AW243" i="2"/>
  <c r="AX243" i="2"/>
  <c r="AQ244" i="2"/>
  <c r="AR244" i="2"/>
  <c r="AS244" i="2"/>
  <c r="AT244" i="2"/>
  <c r="AU244" i="2"/>
  <c r="AV244" i="2"/>
  <c r="AW244" i="2"/>
  <c r="AX244" i="2"/>
  <c r="AQ245" i="2"/>
  <c r="AR245" i="2"/>
  <c r="AS245" i="2"/>
  <c r="AT245" i="2"/>
  <c r="AU245" i="2"/>
  <c r="AV245" i="2"/>
  <c r="AW245" i="2"/>
  <c r="AX245" i="2"/>
  <c r="AQ246" i="2"/>
  <c r="AR246" i="2"/>
  <c r="AS246" i="2"/>
  <c r="AT246" i="2"/>
  <c r="AU246" i="2"/>
  <c r="AV246" i="2"/>
  <c r="AW246" i="2"/>
  <c r="AX246" i="2"/>
  <c r="AQ247" i="2"/>
  <c r="AR247" i="2"/>
  <c r="AS247" i="2"/>
  <c r="AT247" i="2"/>
  <c r="AU247" i="2"/>
  <c r="AV247" i="2"/>
  <c r="AW247" i="2"/>
  <c r="AX247" i="2"/>
  <c r="AQ248" i="2"/>
  <c r="AR248" i="2"/>
  <c r="AS248" i="2"/>
  <c r="AT248" i="2"/>
  <c r="AU248" i="2"/>
  <c r="AV248" i="2"/>
  <c r="AW248" i="2"/>
  <c r="AX248" i="2"/>
  <c r="AQ249" i="2"/>
  <c r="AR249" i="2"/>
  <c r="AS249" i="2"/>
  <c r="AT249" i="2"/>
  <c r="AU249" i="2"/>
  <c r="AV249" i="2"/>
  <c r="AW249" i="2"/>
  <c r="AX249" i="2"/>
  <c r="AQ250" i="2"/>
  <c r="AR250" i="2"/>
  <c r="AS250" i="2"/>
  <c r="AT250" i="2"/>
  <c r="AU250" i="2"/>
  <c r="AV250" i="2"/>
  <c r="AW250" i="2"/>
  <c r="AX250" i="2"/>
  <c r="AQ251" i="2"/>
  <c r="AR251" i="2"/>
  <c r="AS251" i="2"/>
  <c r="AT251" i="2"/>
  <c r="AU251" i="2"/>
  <c r="AV251" i="2"/>
  <c r="AW251" i="2"/>
  <c r="AX251" i="2"/>
  <c r="AQ252" i="2"/>
  <c r="AR252" i="2"/>
  <c r="AS252" i="2"/>
  <c r="AT252" i="2"/>
  <c r="AU252" i="2"/>
  <c r="AV252" i="2"/>
  <c r="AW252" i="2"/>
  <c r="AX252" i="2"/>
  <c r="AQ253" i="2"/>
  <c r="AR253" i="2"/>
  <c r="AS253" i="2"/>
  <c r="AT253" i="2"/>
  <c r="AU253" i="2"/>
  <c r="AV253" i="2"/>
  <c r="AW253" i="2"/>
  <c r="AX253" i="2"/>
  <c r="AQ254" i="2"/>
  <c r="AR254" i="2"/>
  <c r="AS254" i="2"/>
  <c r="AT254" i="2"/>
  <c r="AU254" i="2"/>
  <c r="AV254" i="2"/>
  <c r="AW254" i="2"/>
  <c r="AX254" i="2"/>
  <c r="AQ255" i="2"/>
  <c r="AR255" i="2"/>
  <c r="AS255" i="2"/>
  <c r="AT255" i="2"/>
  <c r="AU255" i="2"/>
  <c r="AV255" i="2"/>
  <c r="AW255" i="2"/>
  <c r="AX255" i="2"/>
  <c r="AQ256" i="2"/>
  <c r="AR256" i="2"/>
  <c r="AS256" i="2"/>
  <c r="AT256" i="2"/>
  <c r="AU256" i="2"/>
  <c r="AV256" i="2"/>
  <c r="AW256" i="2"/>
  <c r="AX256" i="2"/>
  <c r="AQ257" i="2"/>
  <c r="AR257" i="2"/>
  <c r="AS257" i="2"/>
  <c r="AT257" i="2"/>
  <c r="AU257" i="2"/>
  <c r="AV257" i="2"/>
  <c r="AW257" i="2"/>
  <c r="AX257" i="2"/>
  <c r="AQ258" i="2"/>
  <c r="AR258" i="2"/>
  <c r="AS258" i="2"/>
  <c r="AT258" i="2"/>
  <c r="AU258" i="2"/>
  <c r="AV258" i="2"/>
  <c r="AW258" i="2"/>
  <c r="AX258" i="2"/>
  <c r="AQ259" i="2"/>
  <c r="AR259" i="2"/>
  <c r="AS259" i="2"/>
  <c r="AT259" i="2"/>
  <c r="AU259" i="2"/>
  <c r="AV259" i="2"/>
  <c r="AW259" i="2"/>
  <c r="AX259" i="2"/>
  <c r="AQ260" i="2"/>
  <c r="AR260" i="2"/>
  <c r="AS260" i="2"/>
  <c r="AT260" i="2"/>
  <c r="AU260" i="2"/>
  <c r="AV260" i="2"/>
  <c r="AW260" i="2"/>
  <c r="AX260" i="2"/>
  <c r="AQ261" i="2"/>
  <c r="AR261" i="2"/>
  <c r="AS261" i="2"/>
  <c r="AT261" i="2"/>
  <c r="AU261" i="2"/>
  <c r="AV261" i="2"/>
  <c r="AW261" i="2"/>
  <c r="AX261" i="2"/>
  <c r="AQ262" i="2"/>
  <c r="AR262" i="2"/>
  <c r="AS262" i="2"/>
  <c r="AT262" i="2"/>
  <c r="AU262" i="2"/>
  <c r="AV262" i="2"/>
  <c r="AW262" i="2"/>
  <c r="AX262" i="2"/>
  <c r="AQ263" i="2"/>
  <c r="AR263" i="2"/>
  <c r="AS263" i="2"/>
  <c r="AT263" i="2"/>
  <c r="AU263" i="2"/>
  <c r="AV263" i="2"/>
  <c r="AW263" i="2"/>
  <c r="AX263" i="2"/>
  <c r="AQ264" i="2"/>
  <c r="AR264" i="2"/>
  <c r="AS264" i="2"/>
  <c r="AT264" i="2"/>
  <c r="AU264" i="2"/>
  <c r="AV264" i="2"/>
  <c r="AW264" i="2"/>
  <c r="AX264" i="2"/>
  <c r="AQ265" i="2"/>
  <c r="AR265" i="2"/>
  <c r="AS265" i="2"/>
  <c r="AT265" i="2"/>
  <c r="AU265" i="2"/>
  <c r="AV265" i="2"/>
  <c r="AW265" i="2"/>
  <c r="AX265" i="2"/>
  <c r="AQ266" i="2"/>
  <c r="AR266" i="2"/>
  <c r="AS266" i="2"/>
  <c r="AT266" i="2"/>
  <c r="AU266" i="2"/>
  <c r="AV266" i="2"/>
  <c r="AW266" i="2"/>
  <c r="AX266" i="2"/>
  <c r="AQ267" i="2"/>
  <c r="AR267" i="2"/>
  <c r="AS267" i="2"/>
  <c r="AT267" i="2"/>
  <c r="AU267" i="2"/>
  <c r="AV267" i="2"/>
  <c r="AW267" i="2"/>
  <c r="AX267" i="2"/>
  <c r="AQ268" i="2"/>
  <c r="AR268" i="2"/>
  <c r="AS268" i="2"/>
  <c r="AT268" i="2"/>
  <c r="AU268" i="2"/>
  <c r="AV268" i="2"/>
  <c r="AW268" i="2"/>
  <c r="AX268" i="2"/>
  <c r="AQ269" i="2"/>
  <c r="AR269" i="2"/>
  <c r="AS269" i="2"/>
  <c r="AT269" i="2"/>
  <c r="AU269" i="2"/>
  <c r="AV269" i="2"/>
  <c r="AW269" i="2"/>
  <c r="AX269" i="2"/>
  <c r="AQ270" i="2"/>
  <c r="AR270" i="2"/>
  <c r="AS270" i="2"/>
  <c r="AT270" i="2"/>
  <c r="AU270" i="2"/>
  <c r="AV270" i="2"/>
  <c r="AW270" i="2"/>
  <c r="AX270" i="2"/>
  <c r="AQ271" i="2"/>
  <c r="AR271" i="2"/>
  <c r="AS271" i="2"/>
  <c r="AT271" i="2"/>
  <c r="AU271" i="2"/>
  <c r="AV271" i="2"/>
  <c r="AW271" i="2"/>
  <c r="AX271" i="2"/>
  <c r="AQ272" i="2"/>
  <c r="AR272" i="2"/>
  <c r="AS272" i="2"/>
  <c r="AT272" i="2"/>
  <c r="AU272" i="2"/>
  <c r="AV272" i="2"/>
  <c r="AW272" i="2"/>
  <c r="AX272" i="2"/>
  <c r="AQ273" i="2"/>
  <c r="AR273" i="2"/>
  <c r="AS273" i="2"/>
  <c r="AT273" i="2"/>
  <c r="AU273" i="2"/>
  <c r="AV273" i="2"/>
  <c r="AW273" i="2"/>
  <c r="AX273" i="2"/>
  <c r="AQ274" i="2"/>
  <c r="AR274" i="2"/>
  <c r="AS274" i="2"/>
  <c r="AT274" i="2"/>
  <c r="AU274" i="2"/>
  <c r="AV274" i="2"/>
  <c r="AW274" i="2"/>
  <c r="AX274" i="2"/>
  <c r="AQ275" i="2"/>
  <c r="AR275" i="2"/>
  <c r="AS275" i="2"/>
  <c r="AT275" i="2"/>
  <c r="AU275" i="2"/>
  <c r="AV275" i="2"/>
  <c r="AW275" i="2"/>
  <c r="AX275" i="2"/>
  <c r="AQ276" i="2"/>
  <c r="AR276" i="2"/>
  <c r="AS276" i="2"/>
  <c r="AT276" i="2"/>
  <c r="AU276" i="2"/>
  <c r="AV276" i="2"/>
  <c r="AW276" i="2"/>
  <c r="AX276" i="2"/>
  <c r="AQ277" i="2"/>
  <c r="AR277" i="2"/>
  <c r="AS277" i="2"/>
  <c r="AT277" i="2"/>
  <c r="AU277" i="2"/>
  <c r="AV277" i="2"/>
  <c r="AW277" i="2"/>
  <c r="AX277" i="2"/>
  <c r="AQ278" i="2"/>
  <c r="AR278" i="2"/>
  <c r="AS278" i="2"/>
  <c r="AT278" i="2"/>
  <c r="AU278" i="2"/>
  <c r="AV278" i="2"/>
  <c r="AW278" i="2"/>
  <c r="AX278" i="2"/>
  <c r="AQ279" i="2"/>
  <c r="AR279" i="2"/>
  <c r="AS279" i="2"/>
  <c r="AT279" i="2"/>
  <c r="AU279" i="2"/>
  <c r="AV279" i="2"/>
  <c r="AW279" i="2"/>
  <c r="AX279" i="2"/>
  <c r="AQ280" i="2"/>
  <c r="AR280" i="2"/>
  <c r="AS280" i="2"/>
  <c r="AT280" i="2"/>
  <c r="AU280" i="2"/>
  <c r="AV280" i="2"/>
  <c r="AW280" i="2"/>
  <c r="AX280" i="2"/>
  <c r="AQ281" i="2"/>
  <c r="AR281" i="2"/>
  <c r="AS281" i="2"/>
  <c r="AT281" i="2"/>
  <c r="AU281" i="2"/>
  <c r="AV281" i="2"/>
  <c r="AW281" i="2"/>
  <c r="AX281" i="2"/>
  <c r="AQ282" i="2"/>
  <c r="AR282" i="2"/>
  <c r="AS282" i="2"/>
  <c r="AT282" i="2"/>
  <c r="AU282" i="2"/>
  <c r="AV282" i="2"/>
  <c r="AW282" i="2"/>
  <c r="AX282" i="2"/>
  <c r="AQ283" i="2"/>
  <c r="AR283" i="2"/>
  <c r="AS283" i="2"/>
  <c r="AT283" i="2"/>
  <c r="AU283" i="2"/>
  <c r="AV283" i="2"/>
  <c r="AW283" i="2"/>
  <c r="AX283" i="2"/>
  <c r="AQ284" i="2"/>
  <c r="AR284" i="2"/>
  <c r="AS284" i="2"/>
  <c r="AT284" i="2"/>
  <c r="AU284" i="2"/>
  <c r="AV284" i="2"/>
  <c r="AW284" i="2"/>
  <c r="AX284" i="2"/>
  <c r="AQ285" i="2"/>
  <c r="AR285" i="2"/>
  <c r="AS285" i="2"/>
  <c r="AT285" i="2"/>
  <c r="AU285" i="2"/>
  <c r="AV285" i="2"/>
  <c r="AW285" i="2"/>
  <c r="AX285" i="2"/>
  <c r="AQ286" i="2"/>
  <c r="AR286" i="2"/>
  <c r="AS286" i="2"/>
  <c r="AT286" i="2"/>
  <c r="AU286" i="2"/>
  <c r="AV286" i="2"/>
  <c r="AW286" i="2"/>
  <c r="AX286" i="2"/>
  <c r="AQ287" i="2"/>
  <c r="AR287" i="2"/>
  <c r="AS287" i="2"/>
  <c r="AT287" i="2"/>
  <c r="AU287" i="2"/>
  <c r="AV287" i="2"/>
  <c r="AW287" i="2"/>
  <c r="AX287" i="2"/>
  <c r="AQ288" i="2"/>
  <c r="AR288" i="2"/>
  <c r="AS288" i="2"/>
  <c r="AT288" i="2"/>
  <c r="AU288" i="2"/>
  <c r="AV288" i="2"/>
  <c r="AW288" i="2"/>
  <c r="AX288" i="2"/>
  <c r="AQ289" i="2"/>
  <c r="AR289" i="2"/>
  <c r="AS289" i="2"/>
  <c r="AT289" i="2"/>
  <c r="AU289" i="2"/>
  <c r="AV289" i="2"/>
  <c r="AW289" i="2"/>
  <c r="AX289" i="2"/>
  <c r="AQ290" i="2"/>
  <c r="AR290" i="2"/>
  <c r="AS290" i="2"/>
  <c r="AT290" i="2"/>
  <c r="AU290" i="2"/>
  <c r="AV290" i="2"/>
  <c r="AW290" i="2"/>
  <c r="AX290" i="2"/>
  <c r="AQ291" i="2"/>
  <c r="AR291" i="2"/>
  <c r="AS291" i="2"/>
  <c r="AT291" i="2"/>
  <c r="AU291" i="2"/>
  <c r="AV291" i="2"/>
  <c r="AW291" i="2"/>
  <c r="AX291" i="2"/>
  <c r="AQ292" i="2"/>
  <c r="AR292" i="2"/>
  <c r="AS292" i="2"/>
  <c r="AT292" i="2"/>
  <c r="AU292" i="2"/>
  <c r="AV292" i="2"/>
  <c r="AW292" i="2"/>
  <c r="AX292" i="2"/>
  <c r="AQ293" i="2"/>
  <c r="AR293" i="2"/>
  <c r="AS293" i="2"/>
  <c r="AT293" i="2"/>
  <c r="AU293" i="2"/>
  <c r="AV293" i="2"/>
  <c r="AW293" i="2"/>
  <c r="AX293" i="2"/>
  <c r="AQ294" i="2"/>
  <c r="AR294" i="2"/>
  <c r="AS294" i="2"/>
  <c r="AT294" i="2"/>
  <c r="AU294" i="2"/>
  <c r="AV294" i="2"/>
  <c r="AW294" i="2"/>
  <c r="AX294" i="2"/>
  <c r="AQ295" i="2"/>
  <c r="AR295" i="2"/>
  <c r="AS295" i="2"/>
  <c r="AT295" i="2"/>
  <c r="AU295" i="2"/>
  <c r="AV295" i="2"/>
  <c r="AW295" i="2"/>
  <c r="AX295" i="2"/>
  <c r="AQ296" i="2"/>
  <c r="AR296" i="2"/>
  <c r="AS296" i="2"/>
  <c r="AT296" i="2"/>
  <c r="AU296" i="2"/>
  <c r="AV296" i="2"/>
  <c r="AW296" i="2"/>
  <c r="AX296" i="2"/>
  <c r="AQ297" i="2"/>
  <c r="AR297" i="2"/>
  <c r="AS297" i="2"/>
  <c r="AT297" i="2"/>
  <c r="AU297" i="2"/>
  <c r="AV297" i="2"/>
  <c r="AW297" i="2"/>
  <c r="AX297" i="2"/>
  <c r="AQ298" i="2"/>
  <c r="AR298" i="2"/>
  <c r="AS298" i="2"/>
  <c r="AT298" i="2"/>
  <c r="AU298" i="2"/>
  <c r="AV298" i="2"/>
  <c r="AW298" i="2"/>
  <c r="AX298" i="2"/>
  <c r="AQ299" i="2"/>
  <c r="AR299" i="2"/>
  <c r="AS299" i="2"/>
  <c r="AT299" i="2"/>
  <c r="AU299" i="2"/>
  <c r="AV299" i="2"/>
  <c r="AW299" i="2"/>
  <c r="AX299" i="2"/>
  <c r="AQ300" i="2"/>
  <c r="AR300" i="2"/>
  <c r="AS300" i="2"/>
  <c r="AT300" i="2"/>
  <c r="AU300" i="2"/>
  <c r="AV300" i="2"/>
  <c r="AW300" i="2"/>
  <c r="AX300" i="2"/>
  <c r="AI5" i="2"/>
  <c r="AJ5" i="2"/>
  <c r="AK5" i="2"/>
  <c r="AL5" i="2"/>
  <c r="AM5" i="2"/>
  <c r="AN5" i="2"/>
  <c r="AO5" i="2"/>
  <c r="AP5" i="2"/>
  <c r="AI6" i="2"/>
  <c r="AJ6" i="2"/>
  <c r="AK6" i="2"/>
  <c r="AL6" i="2"/>
  <c r="AM6" i="2"/>
  <c r="AN6" i="2"/>
  <c r="AO6" i="2"/>
  <c r="AP6" i="2"/>
  <c r="AI7" i="2"/>
  <c r="AJ7" i="2"/>
  <c r="AK7" i="2"/>
  <c r="AL7" i="2"/>
  <c r="AM7" i="2"/>
  <c r="AN7" i="2"/>
  <c r="AO7" i="2"/>
  <c r="AP7" i="2"/>
  <c r="AI8" i="2"/>
  <c r="AJ8" i="2"/>
  <c r="AK8" i="2"/>
  <c r="AL8" i="2"/>
  <c r="AM8" i="2"/>
  <c r="AN8" i="2"/>
  <c r="AO8" i="2"/>
  <c r="AP8" i="2"/>
  <c r="AI9" i="2"/>
  <c r="AJ9" i="2"/>
  <c r="AK9" i="2"/>
  <c r="AL9" i="2"/>
  <c r="AM9" i="2"/>
  <c r="AN9" i="2"/>
  <c r="AO9" i="2"/>
  <c r="AP9" i="2"/>
  <c r="AI10" i="2"/>
  <c r="AJ10" i="2"/>
  <c r="AK10" i="2"/>
  <c r="AL10" i="2"/>
  <c r="AM10" i="2"/>
  <c r="AN10" i="2"/>
  <c r="AO10" i="2"/>
  <c r="AP10" i="2"/>
  <c r="AI11" i="2"/>
  <c r="AJ11" i="2"/>
  <c r="AK11" i="2"/>
  <c r="AL11" i="2"/>
  <c r="AM11" i="2"/>
  <c r="AN11" i="2"/>
  <c r="AO11" i="2"/>
  <c r="AP11" i="2"/>
  <c r="AI12" i="2"/>
  <c r="AJ12" i="2"/>
  <c r="AK12" i="2"/>
  <c r="AL12" i="2"/>
  <c r="AM12" i="2"/>
  <c r="AN12" i="2"/>
  <c r="AO12" i="2"/>
  <c r="AP12" i="2"/>
  <c r="AI13" i="2"/>
  <c r="AJ13" i="2"/>
  <c r="AK13" i="2"/>
  <c r="AL13" i="2"/>
  <c r="AM13" i="2"/>
  <c r="AN13" i="2"/>
  <c r="AO13" i="2"/>
  <c r="AP13" i="2"/>
  <c r="AI14" i="2"/>
  <c r="AJ14" i="2"/>
  <c r="AK14" i="2"/>
  <c r="AL14" i="2"/>
  <c r="AM14" i="2"/>
  <c r="AN14" i="2"/>
  <c r="AO14" i="2"/>
  <c r="AP14" i="2"/>
  <c r="AI15" i="2"/>
  <c r="AJ15" i="2"/>
  <c r="AK15" i="2"/>
  <c r="AL15" i="2"/>
  <c r="AM15" i="2"/>
  <c r="AN15" i="2"/>
  <c r="AO15" i="2"/>
  <c r="AP15" i="2"/>
  <c r="AI16" i="2"/>
  <c r="AJ16" i="2"/>
  <c r="AK16" i="2"/>
  <c r="AL16" i="2"/>
  <c r="AM16" i="2"/>
  <c r="AN16" i="2"/>
  <c r="AO16" i="2"/>
  <c r="AP16" i="2"/>
  <c r="AI17" i="2"/>
  <c r="AJ17" i="2"/>
  <c r="AK17" i="2"/>
  <c r="AL17" i="2"/>
  <c r="AM17" i="2"/>
  <c r="AN17" i="2"/>
  <c r="AO17" i="2"/>
  <c r="AP17" i="2"/>
  <c r="AI18" i="2"/>
  <c r="AJ18" i="2"/>
  <c r="AK18" i="2"/>
  <c r="AL18" i="2"/>
  <c r="AM18" i="2"/>
  <c r="AN18" i="2"/>
  <c r="AO18" i="2"/>
  <c r="AP18" i="2"/>
  <c r="AI19" i="2"/>
  <c r="AJ19" i="2"/>
  <c r="AK19" i="2"/>
  <c r="AL19" i="2"/>
  <c r="AM19" i="2"/>
  <c r="AN19" i="2"/>
  <c r="AO19" i="2"/>
  <c r="AP19" i="2"/>
  <c r="AI20" i="2"/>
  <c r="AJ20" i="2"/>
  <c r="AK20" i="2"/>
  <c r="AL20" i="2"/>
  <c r="AM20" i="2"/>
  <c r="AN20" i="2"/>
  <c r="AO20" i="2"/>
  <c r="AP20" i="2"/>
  <c r="AI21" i="2"/>
  <c r="AJ21" i="2"/>
  <c r="AK21" i="2"/>
  <c r="AL21" i="2"/>
  <c r="AM21" i="2"/>
  <c r="AN21" i="2"/>
  <c r="AO21" i="2"/>
  <c r="AP21" i="2"/>
  <c r="AI22" i="2"/>
  <c r="AJ22" i="2"/>
  <c r="AK22" i="2"/>
  <c r="AL22" i="2"/>
  <c r="AM22" i="2"/>
  <c r="AN22" i="2"/>
  <c r="AO22" i="2"/>
  <c r="AP22" i="2"/>
  <c r="AI23" i="2"/>
  <c r="AJ23" i="2"/>
  <c r="AK23" i="2"/>
  <c r="AL23" i="2"/>
  <c r="AM23" i="2"/>
  <c r="AN23" i="2"/>
  <c r="AO23" i="2"/>
  <c r="AP23" i="2"/>
  <c r="AI24" i="2"/>
  <c r="AJ24" i="2"/>
  <c r="AK24" i="2"/>
  <c r="AL24" i="2"/>
  <c r="AM24" i="2"/>
  <c r="AN24" i="2"/>
  <c r="AO24" i="2"/>
  <c r="AP24" i="2"/>
  <c r="AI25" i="2"/>
  <c r="AJ25" i="2"/>
  <c r="AK25" i="2"/>
  <c r="AL25" i="2"/>
  <c r="AM25" i="2"/>
  <c r="AN25" i="2"/>
  <c r="AO25" i="2"/>
  <c r="AP25" i="2"/>
  <c r="AI26" i="2"/>
  <c r="AJ26" i="2"/>
  <c r="AK26" i="2"/>
  <c r="AL26" i="2"/>
  <c r="AM26" i="2"/>
  <c r="AN26" i="2"/>
  <c r="AO26" i="2"/>
  <c r="AP26" i="2"/>
  <c r="AI27" i="2"/>
  <c r="AJ27" i="2"/>
  <c r="AK27" i="2"/>
  <c r="AL27" i="2"/>
  <c r="AM27" i="2"/>
  <c r="AN27" i="2"/>
  <c r="AO27" i="2"/>
  <c r="AP27" i="2"/>
  <c r="AI28" i="2"/>
  <c r="AJ28" i="2"/>
  <c r="AK28" i="2"/>
  <c r="AL28" i="2"/>
  <c r="AM28" i="2"/>
  <c r="AN28" i="2"/>
  <c r="AO28" i="2"/>
  <c r="AP28" i="2"/>
  <c r="AI29" i="2"/>
  <c r="AJ29" i="2"/>
  <c r="AK29" i="2"/>
  <c r="AL29" i="2"/>
  <c r="AM29" i="2"/>
  <c r="AN29" i="2"/>
  <c r="AO29" i="2"/>
  <c r="AP29" i="2"/>
  <c r="AI30" i="2"/>
  <c r="AJ30" i="2"/>
  <c r="AK30" i="2"/>
  <c r="AL30" i="2"/>
  <c r="AM30" i="2"/>
  <c r="AN30" i="2"/>
  <c r="AO30" i="2"/>
  <c r="AP30" i="2"/>
  <c r="AI31" i="2"/>
  <c r="AJ31" i="2"/>
  <c r="AK31" i="2"/>
  <c r="AL31" i="2"/>
  <c r="AM31" i="2"/>
  <c r="AN31" i="2"/>
  <c r="AO31" i="2"/>
  <c r="AP31" i="2"/>
  <c r="AI32" i="2"/>
  <c r="AJ32" i="2"/>
  <c r="AK32" i="2"/>
  <c r="AL32" i="2"/>
  <c r="AM32" i="2"/>
  <c r="AN32" i="2"/>
  <c r="AO32" i="2"/>
  <c r="AP32" i="2"/>
  <c r="AI33" i="2"/>
  <c r="AJ33" i="2"/>
  <c r="AK33" i="2"/>
  <c r="AL33" i="2"/>
  <c r="AM33" i="2"/>
  <c r="AN33" i="2"/>
  <c r="AO33" i="2"/>
  <c r="AP33" i="2"/>
  <c r="AI34" i="2"/>
  <c r="AJ34" i="2"/>
  <c r="AK34" i="2"/>
  <c r="AL34" i="2"/>
  <c r="AM34" i="2"/>
  <c r="AN34" i="2"/>
  <c r="AO34" i="2"/>
  <c r="AP34" i="2"/>
  <c r="AI35" i="2"/>
  <c r="AJ35" i="2"/>
  <c r="AK35" i="2"/>
  <c r="AL35" i="2"/>
  <c r="AM35" i="2"/>
  <c r="AN35" i="2"/>
  <c r="AO35" i="2"/>
  <c r="AP35" i="2"/>
  <c r="AI36" i="2"/>
  <c r="AJ36" i="2"/>
  <c r="AK36" i="2"/>
  <c r="AL36" i="2"/>
  <c r="AM36" i="2"/>
  <c r="AN36" i="2"/>
  <c r="AO36" i="2"/>
  <c r="AP36" i="2"/>
  <c r="AI37" i="2"/>
  <c r="AJ37" i="2"/>
  <c r="AK37" i="2"/>
  <c r="AL37" i="2"/>
  <c r="AM37" i="2"/>
  <c r="AN37" i="2"/>
  <c r="AO37" i="2"/>
  <c r="AP37" i="2"/>
  <c r="AI38" i="2"/>
  <c r="AJ38" i="2"/>
  <c r="AK38" i="2"/>
  <c r="AL38" i="2"/>
  <c r="AM38" i="2"/>
  <c r="AN38" i="2"/>
  <c r="AO38" i="2"/>
  <c r="AP38" i="2"/>
  <c r="AI39" i="2"/>
  <c r="AJ39" i="2"/>
  <c r="AK39" i="2"/>
  <c r="AL39" i="2"/>
  <c r="AM39" i="2"/>
  <c r="AN39" i="2"/>
  <c r="AO39" i="2"/>
  <c r="AP39" i="2"/>
  <c r="AI40" i="2"/>
  <c r="AJ40" i="2"/>
  <c r="AK40" i="2"/>
  <c r="AL40" i="2"/>
  <c r="AM40" i="2"/>
  <c r="AN40" i="2"/>
  <c r="AO40" i="2"/>
  <c r="AP40" i="2"/>
  <c r="AI41" i="2"/>
  <c r="AJ41" i="2"/>
  <c r="AK41" i="2"/>
  <c r="AL41" i="2"/>
  <c r="AM41" i="2"/>
  <c r="AN41" i="2"/>
  <c r="AO41" i="2"/>
  <c r="AP41" i="2"/>
  <c r="AI42" i="2"/>
  <c r="AJ42" i="2"/>
  <c r="AK42" i="2"/>
  <c r="AL42" i="2"/>
  <c r="AM42" i="2"/>
  <c r="AN42" i="2"/>
  <c r="AO42" i="2"/>
  <c r="AP42" i="2"/>
  <c r="AI43" i="2"/>
  <c r="AJ43" i="2"/>
  <c r="AK43" i="2"/>
  <c r="AL43" i="2"/>
  <c r="AM43" i="2"/>
  <c r="AN43" i="2"/>
  <c r="AO43" i="2"/>
  <c r="AP43" i="2"/>
  <c r="AI44" i="2"/>
  <c r="AJ44" i="2"/>
  <c r="AK44" i="2"/>
  <c r="AL44" i="2"/>
  <c r="AM44" i="2"/>
  <c r="AN44" i="2"/>
  <c r="AO44" i="2"/>
  <c r="AP44" i="2"/>
  <c r="AI45" i="2"/>
  <c r="AJ45" i="2"/>
  <c r="AK45" i="2"/>
  <c r="AL45" i="2"/>
  <c r="AM45" i="2"/>
  <c r="AN45" i="2"/>
  <c r="AO45" i="2"/>
  <c r="AP45" i="2"/>
  <c r="AI46" i="2"/>
  <c r="AJ46" i="2"/>
  <c r="AK46" i="2"/>
  <c r="AL46" i="2"/>
  <c r="AM46" i="2"/>
  <c r="AN46" i="2"/>
  <c r="AO46" i="2"/>
  <c r="AP46" i="2"/>
  <c r="AI47" i="2"/>
  <c r="AJ47" i="2"/>
  <c r="AK47" i="2"/>
  <c r="AL47" i="2"/>
  <c r="AM47" i="2"/>
  <c r="AN47" i="2"/>
  <c r="AO47" i="2"/>
  <c r="AP47" i="2"/>
  <c r="AI48" i="2"/>
  <c r="AJ48" i="2"/>
  <c r="AK48" i="2"/>
  <c r="AL48" i="2"/>
  <c r="AM48" i="2"/>
  <c r="AN48" i="2"/>
  <c r="AO48" i="2"/>
  <c r="AP48" i="2"/>
  <c r="AI49" i="2"/>
  <c r="AJ49" i="2"/>
  <c r="AK49" i="2"/>
  <c r="AL49" i="2"/>
  <c r="AM49" i="2"/>
  <c r="AN49" i="2"/>
  <c r="AO49" i="2"/>
  <c r="AP49" i="2"/>
  <c r="AI50" i="2"/>
  <c r="AJ50" i="2"/>
  <c r="AK50" i="2"/>
  <c r="AL50" i="2"/>
  <c r="AM50" i="2"/>
  <c r="AN50" i="2"/>
  <c r="AO50" i="2"/>
  <c r="AP50" i="2"/>
  <c r="AI51" i="2"/>
  <c r="AJ51" i="2"/>
  <c r="AK51" i="2"/>
  <c r="AL51" i="2"/>
  <c r="AM51" i="2"/>
  <c r="AN51" i="2"/>
  <c r="AO51" i="2"/>
  <c r="AP51" i="2"/>
  <c r="AI52" i="2"/>
  <c r="AJ52" i="2"/>
  <c r="AK52" i="2"/>
  <c r="AL52" i="2"/>
  <c r="AM52" i="2"/>
  <c r="AN52" i="2"/>
  <c r="AO52" i="2"/>
  <c r="AP52" i="2"/>
  <c r="AI53" i="2"/>
  <c r="AJ53" i="2"/>
  <c r="AK53" i="2"/>
  <c r="AL53" i="2"/>
  <c r="AM53" i="2"/>
  <c r="AN53" i="2"/>
  <c r="AO53" i="2"/>
  <c r="AP53" i="2"/>
  <c r="AI54" i="2"/>
  <c r="AJ54" i="2"/>
  <c r="AK54" i="2"/>
  <c r="AL54" i="2"/>
  <c r="AM54" i="2"/>
  <c r="AN54" i="2"/>
  <c r="AO54" i="2"/>
  <c r="AP54" i="2"/>
  <c r="AI55" i="2"/>
  <c r="AJ55" i="2"/>
  <c r="AK55" i="2"/>
  <c r="AL55" i="2"/>
  <c r="AM55" i="2"/>
  <c r="AN55" i="2"/>
  <c r="AO55" i="2"/>
  <c r="AP55" i="2"/>
  <c r="AI56" i="2"/>
  <c r="AJ56" i="2"/>
  <c r="AK56" i="2"/>
  <c r="AL56" i="2"/>
  <c r="AM56" i="2"/>
  <c r="AN56" i="2"/>
  <c r="AO56" i="2"/>
  <c r="AP56" i="2"/>
  <c r="AI57" i="2"/>
  <c r="AJ57" i="2"/>
  <c r="AK57" i="2"/>
  <c r="AL57" i="2"/>
  <c r="AM57" i="2"/>
  <c r="AN57" i="2"/>
  <c r="AO57" i="2"/>
  <c r="AP57" i="2"/>
  <c r="AI58" i="2"/>
  <c r="AJ58" i="2"/>
  <c r="AK58" i="2"/>
  <c r="AL58" i="2"/>
  <c r="AM58" i="2"/>
  <c r="AN58" i="2"/>
  <c r="AO58" i="2"/>
  <c r="AP58" i="2"/>
  <c r="AI59" i="2"/>
  <c r="AJ59" i="2"/>
  <c r="AK59" i="2"/>
  <c r="AL59" i="2"/>
  <c r="AM59" i="2"/>
  <c r="AN59" i="2"/>
  <c r="AO59" i="2"/>
  <c r="AP59" i="2"/>
  <c r="AI60" i="2"/>
  <c r="AJ60" i="2"/>
  <c r="AK60" i="2"/>
  <c r="AL60" i="2"/>
  <c r="AM60" i="2"/>
  <c r="AN60" i="2"/>
  <c r="AO60" i="2"/>
  <c r="AP60" i="2"/>
  <c r="AI61" i="2"/>
  <c r="AJ61" i="2"/>
  <c r="AK61" i="2"/>
  <c r="AL61" i="2"/>
  <c r="AM61" i="2"/>
  <c r="AN61" i="2"/>
  <c r="AO61" i="2"/>
  <c r="AP61" i="2"/>
  <c r="AI62" i="2"/>
  <c r="AJ62" i="2"/>
  <c r="AK62" i="2"/>
  <c r="AL62" i="2"/>
  <c r="AM62" i="2"/>
  <c r="AN62" i="2"/>
  <c r="AO62" i="2"/>
  <c r="AP62" i="2"/>
  <c r="AI63" i="2"/>
  <c r="AJ63" i="2"/>
  <c r="AK63" i="2"/>
  <c r="AL63" i="2"/>
  <c r="AM63" i="2"/>
  <c r="AN63" i="2"/>
  <c r="AO63" i="2"/>
  <c r="AP63" i="2"/>
  <c r="AI64" i="2"/>
  <c r="AJ64" i="2"/>
  <c r="AK64" i="2"/>
  <c r="AL64" i="2"/>
  <c r="AM64" i="2"/>
  <c r="AN64" i="2"/>
  <c r="AO64" i="2"/>
  <c r="AP64" i="2"/>
  <c r="AI65" i="2"/>
  <c r="AJ65" i="2"/>
  <c r="AK65" i="2"/>
  <c r="AL65" i="2"/>
  <c r="AM65" i="2"/>
  <c r="AN65" i="2"/>
  <c r="AO65" i="2"/>
  <c r="AP65" i="2"/>
  <c r="AI66" i="2"/>
  <c r="AJ66" i="2"/>
  <c r="AK66" i="2"/>
  <c r="AL66" i="2"/>
  <c r="AM66" i="2"/>
  <c r="AN66" i="2"/>
  <c r="AO66" i="2"/>
  <c r="AP66" i="2"/>
  <c r="AI67" i="2"/>
  <c r="AJ67" i="2"/>
  <c r="AK67" i="2"/>
  <c r="AL67" i="2"/>
  <c r="AM67" i="2"/>
  <c r="AN67" i="2"/>
  <c r="AO67" i="2"/>
  <c r="AP67" i="2"/>
  <c r="AI68" i="2"/>
  <c r="AJ68" i="2"/>
  <c r="AK68" i="2"/>
  <c r="AL68" i="2"/>
  <c r="AM68" i="2"/>
  <c r="AN68" i="2"/>
  <c r="AO68" i="2"/>
  <c r="AP68" i="2"/>
  <c r="AI69" i="2"/>
  <c r="AJ69" i="2"/>
  <c r="AK69" i="2"/>
  <c r="AL69" i="2"/>
  <c r="AM69" i="2"/>
  <c r="AN69" i="2"/>
  <c r="AO69" i="2"/>
  <c r="AP69" i="2"/>
  <c r="AI70" i="2"/>
  <c r="AJ70" i="2"/>
  <c r="AK70" i="2"/>
  <c r="AL70" i="2"/>
  <c r="AM70" i="2"/>
  <c r="AN70" i="2"/>
  <c r="AO70" i="2"/>
  <c r="AP70" i="2"/>
  <c r="AI71" i="2"/>
  <c r="AJ71" i="2"/>
  <c r="AK71" i="2"/>
  <c r="AL71" i="2"/>
  <c r="AM71" i="2"/>
  <c r="AN71" i="2"/>
  <c r="AO71" i="2"/>
  <c r="AP71" i="2"/>
  <c r="AI72" i="2"/>
  <c r="AJ72" i="2"/>
  <c r="AK72" i="2"/>
  <c r="AL72" i="2"/>
  <c r="AM72" i="2"/>
  <c r="AN72" i="2"/>
  <c r="AO72" i="2"/>
  <c r="AP72" i="2"/>
  <c r="AI73" i="2"/>
  <c r="AJ73" i="2"/>
  <c r="AK73" i="2"/>
  <c r="AL73" i="2"/>
  <c r="AM73" i="2"/>
  <c r="AN73" i="2"/>
  <c r="AO73" i="2"/>
  <c r="AP73" i="2"/>
  <c r="AI74" i="2"/>
  <c r="AJ74" i="2"/>
  <c r="AK74" i="2"/>
  <c r="AL74" i="2"/>
  <c r="AM74" i="2"/>
  <c r="AN74" i="2"/>
  <c r="AO74" i="2"/>
  <c r="AP74" i="2"/>
  <c r="AI75" i="2"/>
  <c r="AJ75" i="2"/>
  <c r="AK75" i="2"/>
  <c r="AL75" i="2"/>
  <c r="AM75" i="2"/>
  <c r="AN75" i="2"/>
  <c r="AO75" i="2"/>
  <c r="AP75" i="2"/>
  <c r="AI76" i="2"/>
  <c r="AJ76" i="2"/>
  <c r="AK76" i="2"/>
  <c r="AL76" i="2"/>
  <c r="AM76" i="2"/>
  <c r="AN76" i="2"/>
  <c r="AO76" i="2"/>
  <c r="AP76" i="2"/>
  <c r="AI77" i="2"/>
  <c r="AJ77" i="2"/>
  <c r="AK77" i="2"/>
  <c r="AL77" i="2"/>
  <c r="AM77" i="2"/>
  <c r="AN77" i="2"/>
  <c r="AO77" i="2"/>
  <c r="AP77" i="2"/>
  <c r="AI78" i="2"/>
  <c r="AJ78" i="2"/>
  <c r="AK78" i="2"/>
  <c r="AL78" i="2"/>
  <c r="AM78" i="2"/>
  <c r="AN78" i="2"/>
  <c r="AO78" i="2"/>
  <c r="AP78" i="2"/>
  <c r="AI79" i="2"/>
  <c r="AJ79" i="2"/>
  <c r="AK79" i="2"/>
  <c r="AL79" i="2"/>
  <c r="AM79" i="2"/>
  <c r="AN79" i="2"/>
  <c r="AO79" i="2"/>
  <c r="AP79" i="2"/>
  <c r="AI80" i="2"/>
  <c r="AJ80" i="2"/>
  <c r="AK80" i="2"/>
  <c r="AL80" i="2"/>
  <c r="AM80" i="2"/>
  <c r="AN80" i="2"/>
  <c r="AO80" i="2"/>
  <c r="AP80" i="2"/>
  <c r="AI81" i="2"/>
  <c r="AJ81" i="2"/>
  <c r="AK81" i="2"/>
  <c r="AL81" i="2"/>
  <c r="AM81" i="2"/>
  <c r="AN81" i="2"/>
  <c r="AO81" i="2"/>
  <c r="AP81" i="2"/>
  <c r="AI82" i="2"/>
  <c r="AJ82" i="2"/>
  <c r="AK82" i="2"/>
  <c r="AL82" i="2"/>
  <c r="AM82" i="2"/>
  <c r="AN82" i="2"/>
  <c r="AO82" i="2"/>
  <c r="AP82" i="2"/>
  <c r="AI83" i="2"/>
  <c r="AJ83" i="2"/>
  <c r="AK83" i="2"/>
  <c r="AL83" i="2"/>
  <c r="AM83" i="2"/>
  <c r="AN83" i="2"/>
  <c r="AO83" i="2"/>
  <c r="AP83" i="2"/>
  <c r="AI84" i="2"/>
  <c r="AJ84" i="2"/>
  <c r="AK84" i="2"/>
  <c r="AL84" i="2"/>
  <c r="AM84" i="2"/>
  <c r="AN84" i="2"/>
  <c r="AO84" i="2"/>
  <c r="AP84" i="2"/>
  <c r="AI85" i="2"/>
  <c r="AJ85" i="2"/>
  <c r="AK85" i="2"/>
  <c r="AL85" i="2"/>
  <c r="AM85" i="2"/>
  <c r="AN85" i="2"/>
  <c r="AO85" i="2"/>
  <c r="AP85" i="2"/>
  <c r="AI86" i="2"/>
  <c r="AJ86" i="2"/>
  <c r="AK86" i="2"/>
  <c r="AL86" i="2"/>
  <c r="AM86" i="2"/>
  <c r="AN86" i="2"/>
  <c r="AO86" i="2"/>
  <c r="AP86" i="2"/>
  <c r="AI87" i="2"/>
  <c r="AJ87" i="2"/>
  <c r="AK87" i="2"/>
  <c r="AL87" i="2"/>
  <c r="AM87" i="2"/>
  <c r="AN87" i="2"/>
  <c r="AO87" i="2"/>
  <c r="AP87" i="2"/>
  <c r="AI88" i="2"/>
  <c r="AJ88" i="2"/>
  <c r="AK88" i="2"/>
  <c r="AL88" i="2"/>
  <c r="AM88" i="2"/>
  <c r="AN88" i="2"/>
  <c r="AO88" i="2"/>
  <c r="AP88" i="2"/>
  <c r="AI89" i="2"/>
  <c r="AJ89" i="2"/>
  <c r="AK89" i="2"/>
  <c r="AL89" i="2"/>
  <c r="AM89" i="2"/>
  <c r="AN89" i="2"/>
  <c r="AO89" i="2"/>
  <c r="AP89" i="2"/>
  <c r="AI90" i="2"/>
  <c r="AJ90" i="2"/>
  <c r="AK90" i="2"/>
  <c r="AL90" i="2"/>
  <c r="AM90" i="2"/>
  <c r="AN90" i="2"/>
  <c r="AO90" i="2"/>
  <c r="AP90" i="2"/>
  <c r="AI91" i="2"/>
  <c r="AJ91" i="2"/>
  <c r="AK91" i="2"/>
  <c r="AL91" i="2"/>
  <c r="AM91" i="2"/>
  <c r="AN91" i="2"/>
  <c r="AO91" i="2"/>
  <c r="AP91" i="2"/>
  <c r="AI92" i="2"/>
  <c r="AJ92" i="2"/>
  <c r="AK92" i="2"/>
  <c r="AL92" i="2"/>
  <c r="AM92" i="2"/>
  <c r="AN92" i="2"/>
  <c r="AO92" i="2"/>
  <c r="AP92" i="2"/>
  <c r="AI93" i="2"/>
  <c r="AJ93" i="2"/>
  <c r="AK93" i="2"/>
  <c r="AL93" i="2"/>
  <c r="AM93" i="2"/>
  <c r="AN93" i="2"/>
  <c r="AO93" i="2"/>
  <c r="AP93" i="2"/>
  <c r="AI94" i="2"/>
  <c r="AJ94" i="2"/>
  <c r="AK94" i="2"/>
  <c r="AL94" i="2"/>
  <c r="AM94" i="2"/>
  <c r="AN94" i="2"/>
  <c r="AO94" i="2"/>
  <c r="AP94" i="2"/>
  <c r="AI95" i="2"/>
  <c r="AJ95" i="2"/>
  <c r="AK95" i="2"/>
  <c r="AL95" i="2"/>
  <c r="AM95" i="2"/>
  <c r="AN95" i="2"/>
  <c r="AO95" i="2"/>
  <c r="AP95" i="2"/>
  <c r="AI96" i="2"/>
  <c r="AJ96" i="2"/>
  <c r="AK96" i="2"/>
  <c r="AL96" i="2"/>
  <c r="AM96" i="2"/>
  <c r="AN96" i="2"/>
  <c r="AO96" i="2"/>
  <c r="AP96" i="2"/>
  <c r="AI97" i="2"/>
  <c r="AJ97" i="2"/>
  <c r="AK97" i="2"/>
  <c r="AL97" i="2"/>
  <c r="AM97" i="2"/>
  <c r="AN97" i="2"/>
  <c r="AO97" i="2"/>
  <c r="AP97" i="2"/>
  <c r="AI98" i="2"/>
  <c r="AJ98" i="2"/>
  <c r="AK98" i="2"/>
  <c r="AL98" i="2"/>
  <c r="AM98" i="2"/>
  <c r="AN98" i="2"/>
  <c r="AO98" i="2"/>
  <c r="AP98" i="2"/>
  <c r="AI99" i="2"/>
  <c r="AJ99" i="2"/>
  <c r="AK99" i="2"/>
  <c r="AL99" i="2"/>
  <c r="AM99" i="2"/>
  <c r="AN99" i="2"/>
  <c r="AO99" i="2"/>
  <c r="AP99" i="2"/>
  <c r="AI100" i="2"/>
  <c r="AJ100" i="2"/>
  <c r="AK100" i="2"/>
  <c r="AL100" i="2"/>
  <c r="AM100" i="2"/>
  <c r="AN100" i="2"/>
  <c r="AO100" i="2"/>
  <c r="AP100" i="2"/>
  <c r="AI101" i="2"/>
  <c r="AJ101" i="2"/>
  <c r="AK101" i="2"/>
  <c r="AL101" i="2"/>
  <c r="AM101" i="2"/>
  <c r="AN101" i="2"/>
  <c r="AO101" i="2"/>
  <c r="AP101" i="2"/>
  <c r="AI102" i="2"/>
  <c r="AJ102" i="2"/>
  <c r="AK102" i="2"/>
  <c r="AL102" i="2"/>
  <c r="AM102" i="2"/>
  <c r="AN102" i="2"/>
  <c r="AO102" i="2"/>
  <c r="AP102" i="2"/>
  <c r="AI103" i="2"/>
  <c r="AJ103" i="2"/>
  <c r="AK103" i="2"/>
  <c r="AL103" i="2"/>
  <c r="AM103" i="2"/>
  <c r="AN103" i="2"/>
  <c r="AO103" i="2"/>
  <c r="AP103" i="2"/>
  <c r="AI104" i="2"/>
  <c r="AJ104" i="2"/>
  <c r="AK104" i="2"/>
  <c r="AL104" i="2"/>
  <c r="AM104" i="2"/>
  <c r="AN104" i="2"/>
  <c r="AO104" i="2"/>
  <c r="AP104" i="2"/>
  <c r="AI105" i="2"/>
  <c r="AJ105" i="2"/>
  <c r="AK105" i="2"/>
  <c r="AL105" i="2"/>
  <c r="AM105" i="2"/>
  <c r="AN105" i="2"/>
  <c r="AO105" i="2"/>
  <c r="AP105" i="2"/>
  <c r="AI106" i="2"/>
  <c r="AJ106" i="2"/>
  <c r="AK106" i="2"/>
  <c r="AL106" i="2"/>
  <c r="AM106" i="2"/>
  <c r="AN106" i="2"/>
  <c r="AO106" i="2"/>
  <c r="AP106" i="2"/>
  <c r="AI107" i="2"/>
  <c r="AJ107" i="2"/>
  <c r="AK107" i="2"/>
  <c r="AL107" i="2"/>
  <c r="AM107" i="2"/>
  <c r="AN107" i="2"/>
  <c r="AO107" i="2"/>
  <c r="AP107" i="2"/>
  <c r="AI108" i="2"/>
  <c r="AJ108" i="2"/>
  <c r="AK108" i="2"/>
  <c r="AL108" i="2"/>
  <c r="AM108" i="2"/>
  <c r="AN108" i="2"/>
  <c r="AO108" i="2"/>
  <c r="AP108" i="2"/>
  <c r="AI109" i="2"/>
  <c r="AJ109" i="2"/>
  <c r="AK109" i="2"/>
  <c r="AL109" i="2"/>
  <c r="AM109" i="2"/>
  <c r="AN109" i="2"/>
  <c r="AO109" i="2"/>
  <c r="AP109" i="2"/>
  <c r="AI110" i="2"/>
  <c r="AJ110" i="2"/>
  <c r="AK110" i="2"/>
  <c r="AL110" i="2"/>
  <c r="AM110" i="2"/>
  <c r="AN110" i="2"/>
  <c r="AO110" i="2"/>
  <c r="AP110" i="2"/>
  <c r="AI111" i="2"/>
  <c r="AJ111" i="2"/>
  <c r="AK111" i="2"/>
  <c r="AL111" i="2"/>
  <c r="AM111" i="2"/>
  <c r="AN111" i="2"/>
  <c r="AO111" i="2"/>
  <c r="AP111" i="2"/>
  <c r="AI112" i="2"/>
  <c r="AJ112" i="2"/>
  <c r="AK112" i="2"/>
  <c r="AL112" i="2"/>
  <c r="AM112" i="2"/>
  <c r="AN112" i="2"/>
  <c r="AO112" i="2"/>
  <c r="AP112" i="2"/>
  <c r="AI113" i="2"/>
  <c r="AJ113" i="2"/>
  <c r="AK113" i="2"/>
  <c r="AL113" i="2"/>
  <c r="AM113" i="2"/>
  <c r="AN113" i="2"/>
  <c r="AO113" i="2"/>
  <c r="AP113" i="2"/>
  <c r="AI114" i="2"/>
  <c r="AJ114" i="2"/>
  <c r="AK114" i="2"/>
  <c r="AL114" i="2"/>
  <c r="AM114" i="2"/>
  <c r="AN114" i="2"/>
  <c r="AO114" i="2"/>
  <c r="AP114" i="2"/>
  <c r="AI115" i="2"/>
  <c r="AJ115" i="2"/>
  <c r="AK115" i="2"/>
  <c r="AL115" i="2"/>
  <c r="AM115" i="2"/>
  <c r="AN115" i="2"/>
  <c r="AO115" i="2"/>
  <c r="AP115" i="2"/>
  <c r="AI116" i="2"/>
  <c r="AJ116" i="2"/>
  <c r="AK116" i="2"/>
  <c r="AL116" i="2"/>
  <c r="AM116" i="2"/>
  <c r="AN116" i="2"/>
  <c r="AO116" i="2"/>
  <c r="AP116" i="2"/>
  <c r="AI117" i="2"/>
  <c r="AJ117" i="2"/>
  <c r="AK117" i="2"/>
  <c r="AL117" i="2"/>
  <c r="AM117" i="2"/>
  <c r="AN117" i="2"/>
  <c r="AO117" i="2"/>
  <c r="AP117" i="2"/>
  <c r="AI118" i="2"/>
  <c r="AJ118" i="2"/>
  <c r="AK118" i="2"/>
  <c r="AL118" i="2"/>
  <c r="AM118" i="2"/>
  <c r="AN118" i="2"/>
  <c r="AO118" i="2"/>
  <c r="AP118" i="2"/>
  <c r="AI119" i="2"/>
  <c r="AJ119" i="2"/>
  <c r="AK119" i="2"/>
  <c r="AL119" i="2"/>
  <c r="AM119" i="2"/>
  <c r="AN119" i="2"/>
  <c r="AO119" i="2"/>
  <c r="AP119" i="2"/>
  <c r="AI120" i="2"/>
  <c r="AJ120" i="2"/>
  <c r="AK120" i="2"/>
  <c r="AL120" i="2"/>
  <c r="AM120" i="2"/>
  <c r="AN120" i="2"/>
  <c r="AO120" i="2"/>
  <c r="AP120" i="2"/>
  <c r="AI121" i="2"/>
  <c r="AJ121" i="2"/>
  <c r="AK121" i="2"/>
  <c r="AL121" i="2"/>
  <c r="AM121" i="2"/>
  <c r="AN121" i="2"/>
  <c r="AO121" i="2"/>
  <c r="AP121" i="2"/>
  <c r="AI122" i="2"/>
  <c r="AJ122" i="2"/>
  <c r="AK122" i="2"/>
  <c r="AL122" i="2"/>
  <c r="AM122" i="2"/>
  <c r="AN122" i="2"/>
  <c r="AO122" i="2"/>
  <c r="AP122" i="2"/>
  <c r="AI123" i="2"/>
  <c r="AJ123" i="2"/>
  <c r="AK123" i="2"/>
  <c r="AL123" i="2"/>
  <c r="AM123" i="2"/>
  <c r="AN123" i="2"/>
  <c r="AO123" i="2"/>
  <c r="AP123" i="2"/>
  <c r="AI124" i="2"/>
  <c r="AJ124" i="2"/>
  <c r="AK124" i="2"/>
  <c r="AL124" i="2"/>
  <c r="AM124" i="2"/>
  <c r="AN124" i="2"/>
  <c r="AO124" i="2"/>
  <c r="AP124" i="2"/>
  <c r="AI125" i="2"/>
  <c r="AJ125" i="2"/>
  <c r="AK125" i="2"/>
  <c r="AL125" i="2"/>
  <c r="AM125" i="2"/>
  <c r="AN125" i="2"/>
  <c r="AO125" i="2"/>
  <c r="AP125" i="2"/>
  <c r="AI126" i="2"/>
  <c r="AJ126" i="2"/>
  <c r="AK126" i="2"/>
  <c r="AL126" i="2"/>
  <c r="AM126" i="2"/>
  <c r="AN126" i="2"/>
  <c r="AO126" i="2"/>
  <c r="AP126" i="2"/>
  <c r="AI127" i="2"/>
  <c r="AJ127" i="2"/>
  <c r="AK127" i="2"/>
  <c r="AL127" i="2"/>
  <c r="AM127" i="2"/>
  <c r="AN127" i="2"/>
  <c r="AO127" i="2"/>
  <c r="AP127" i="2"/>
  <c r="AI128" i="2"/>
  <c r="AJ128" i="2"/>
  <c r="AK128" i="2"/>
  <c r="AL128" i="2"/>
  <c r="AM128" i="2"/>
  <c r="AN128" i="2"/>
  <c r="AO128" i="2"/>
  <c r="AP128" i="2"/>
  <c r="AI129" i="2"/>
  <c r="AJ129" i="2"/>
  <c r="AK129" i="2"/>
  <c r="AL129" i="2"/>
  <c r="AM129" i="2"/>
  <c r="AN129" i="2"/>
  <c r="AO129" i="2"/>
  <c r="AP129" i="2"/>
  <c r="AI130" i="2"/>
  <c r="AJ130" i="2"/>
  <c r="AK130" i="2"/>
  <c r="AL130" i="2"/>
  <c r="AM130" i="2"/>
  <c r="AN130" i="2"/>
  <c r="AO130" i="2"/>
  <c r="AP130" i="2"/>
  <c r="AI131" i="2"/>
  <c r="AJ131" i="2"/>
  <c r="AK131" i="2"/>
  <c r="AL131" i="2"/>
  <c r="AM131" i="2"/>
  <c r="AN131" i="2"/>
  <c r="AO131" i="2"/>
  <c r="AP131" i="2"/>
  <c r="AI132" i="2"/>
  <c r="AJ132" i="2"/>
  <c r="AK132" i="2"/>
  <c r="AL132" i="2"/>
  <c r="AM132" i="2"/>
  <c r="AN132" i="2"/>
  <c r="AO132" i="2"/>
  <c r="AP132" i="2"/>
  <c r="AI133" i="2"/>
  <c r="AJ133" i="2"/>
  <c r="AK133" i="2"/>
  <c r="AL133" i="2"/>
  <c r="AM133" i="2"/>
  <c r="AN133" i="2"/>
  <c r="AO133" i="2"/>
  <c r="AP133" i="2"/>
  <c r="AI134" i="2"/>
  <c r="AJ134" i="2"/>
  <c r="AK134" i="2"/>
  <c r="AL134" i="2"/>
  <c r="AM134" i="2"/>
  <c r="AN134" i="2"/>
  <c r="AO134" i="2"/>
  <c r="AP134" i="2"/>
  <c r="AI135" i="2"/>
  <c r="AJ135" i="2"/>
  <c r="AK135" i="2"/>
  <c r="AL135" i="2"/>
  <c r="AM135" i="2"/>
  <c r="AN135" i="2"/>
  <c r="AO135" i="2"/>
  <c r="AP135" i="2"/>
  <c r="AI136" i="2"/>
  <c r="AJ136" i="2"/>
  <c r="AK136" i="2"/>
  <c r="AL136" i="2"/>
  <c r="AM136" i="2"/>
  <c r="AN136" i="2"/>
  <c r="AO136" i="2"/>
  <c r="AP136" i="2"/>
  <c r="AI137" i="2"/>
  <c r="AJ137" i="2"/>
  <c r="AK137" i="2"/>
  <c r="AL137" i="2"/>
  <c r="AM137" i="2"/>
  <c r="AN137" i="2"/>
  <c r="AO137" i="2"/>
  <c r="AP137" i="2"/>
  <c r="AI138" i="2"/>
  <c r="AJ138" i="2"/>
  <c r="AK138" i="2"/>
  <c r="AL138" i="2"/>
  <c r="AM138" i="2"/>
  <c r="AN138" i="2"/>
  <c r="AO138" i="2"/>
  <c r="AP138" i="2"/>
  <c r="AI139" i="2"/>
  <c r="AJ139" i="2"/>
  <c r="AK139" i="2"/>
  <c r="AL139" i="2"/>
  <c r="AM139" i="2"/>
  <c r="AN139" i="2"/>
  <c r="AO139" i="2"/>
  <c r="AP139" i="2"/>
  <c r="AI140" i="2"/>
  <c r="AJ140" i="2"/>
  <c r="AK140" i="2"/>
  <c r="AL140" i="2"/>
  <c r="AM140" i="2"/>
  <c r="AN140" i="2"/>
  <c r="AO140" i="2"/>
  <c r="AP140" i="2"/>
  <c r="AI141" i="2"/>
  <c r="AJ141" i="2"/>
  <c r="AK141" i="2"/>
  <c r="AL141" i="2"/>
  <c r="AM141" i="2"/>
  <c r="AN141" i="2"/>
  <c r="AO141" i="2"/>
  <c r="AP141" i="2"/>
  <c r="AI142" i="2"/>
  <c r="AJ142" i="2"/>
  <c r="AK142" i="2"/>
  <c r="AL142" i="2"/>
  <c r="AM142" i="2"/>
  <c r="AN142" i="2"/>
  <c r="AO142" i="2"/>
  <c r="AP142" i="2"/>
  <c r="AI143" i="2"/>
  <c r="AJ143" i="2"/>
  <c r="AK143" i="2"/>
  <c r="AL143" i="2"/>
  <c r="AM143" i="2"/>
  <c r="AN143" i="2"/>
  <c r="AO143" i="2"/>
  <c r="AP143" i="2"/>
  <c r="AI144" i="2"/>
  <c r="AJ144" i="2"/>
  <c r="AK144" i="2"/>
  <c r="AL144" i="2"/>
  <c r="AM144" i="2"/>
  <c r="AN144" i="2"/>
  <c r="AO144" i="2"/>
  <c r="AP144" i="2"/>
  <c r="AI145" i="2"/>
  <c r="AJ145" i="2"/>
  <c r="AK145" i="2"/>
  <c r="AL145" i="2"/>
  <c r="AM145" i="2"/>
  <c r="AN145" i="2"/>
  <c r="AO145" i="2"/>
  <c r="AP145" i="2"/>
  <c r="AI146" i="2"/>
  <c r="AJ146" i="2"/>
  <c r="AK146" i="2"/>
  <c r="AL146" i="2"/>
  <c r="AM146" i="2"/>
  <c r="AN146" i="2"/>
  <c r="AO146" i="2"/>
  <c r="AP146" i="2"/>
  <c r="AI147" i="2"/>
  <c r="AJ147" i="2"/>
  <c r="AK147" i="2"/>
  <c r="AL147" i="2"/>
  <c r="AM147" i="2"/>
  <c r="AN147" i="2"/>
  <c r="AO147" i="2"/>
  <c r="AP147" i="2"/>
  <c r="AI148" i="2"/>
  <c r="AJ148" i="2"/>
  <c r="AK148" i="2"/>
  <c r="AL148" i="2"/>
  <c r="AM148" i="2"/>
  <c r="AN148" i="2"/>
  <c r="AO148" i="2"/>
  <c r="AP148" i="2"/>
  <c r="AI149" i="2"/>
  <c r="AJ149" i="2"/>
  <c r="AK149" i="2"/>
  <c r="AL149" i="2"/>
  <c r="AM149" i="2"/>
  <c r="AN149" i="2"/>
  <c r="AO149" i="2"/>
  <c r="AP149" i="2"/>
  <c r="AI150" i="2"/>
  <c r="AJ150" i="2"/>
  <c r="AK150" i="2"/>
  <c r="AL150" i="2"/>
  <c r="AM150" i="2"/>
  <c r="AN150" i="2"/>
  <c r="AO150" i="2"/>
  <c r="AP150" i="2"/>
  <c r="AI151" i="2"/>
  <c r="AJ151" i="2"/>
  <c r="AK151" i="2"/>
  <c r="AL151" i="2"/>
  <c r="AM151" i="2"/>
  <c r="AN151" i="2"/>
  <c r="AO151" i="2"/>
  <c r="AP151" i="2"/>
  <c r="AI152" i="2"/>
  <c r="AJ152" i="2"/>
  <c r="AK152" i="2"/>
  <c r="AL152" i="2"/>
  <c r="AM152" i="2"/>
  <c r="AN152" i="2"/>
  <c r="AO152" i="2"/>
  <c r="AP152" i="2"/>
  <c r="AI153" i="2"/>
  <c r="AJ153" i="2"/>
  <c r="AK153" i="2"/>
  <c r="AL153" i="2"/>
  <c r="AM153" i="2"/>
  <c r="AN153" i="2"/>
  <c r="AO153" i="2"/>
  <c r="AP153" i="2"/>
  <c r="AI154" i="2"/>
  <c r="AJ154" i="2"/>
  <c r="AK154" i="2"/>
  <c r="AL154" i="2"/>
  <c r="AM154" i="2"/>
  <c r="AN154" i="2"/>
  <c r="AO154" i="2"/>
  <c r="AP154" i="2"/>
  <c r="AI155" i="2"/>
  <c r="AJ155" i="2"/>
  <c r="AK155" i="2"/>
  <c r="AL155" i="2"/>
  <c r="AM155" i="2"/>
  <c r="AN155" i="2"/>
  <c r="AO155" i="2"/>
  <c r="AP155" i="2"/>
  <c r="AI156" i="2"/>
  <c r="AJ156" i="2"/>
  <c r="AK156" i="2"/>
  <c r="AL156" i="2"/>
  <c r="AM156" i="2"/>
  <c r="AN156" i="2"/>
  <c r="AO156" i="2"/>
  <c r="AP156" i="2"/>
  <c r="AI157" i="2"/>
  <c r="AJ157" i="2"/>
  <c r="AK157" i="2"/>
  <c r="AL157" i="2"/>
  <c r="AM157" i="2"/>
  <c r="AN157" i="2"/>
  <c r="AO157" i="2"/>
  <c r="AP157" i="2"/>
  <c r="AI158" i="2"/>
  <c r="AJ158" i="2"/>
  <c r="AK158" i="2"/>
  <c r="AL158" i="2"/>
  <c r="AM158" i="2"/>
  <c r="AN158" i="2"/>
  <c r="AO158" i="2"/>
  <c r="AP158" i="2"/>
  <c r="AI159" i="2"/>
  <c r="AJ159" i="2"/>
  <c r="AK159" i="2"/>
  <c r="AL159" i="2"/>
  <c r="AM159" i="2"/>
  <c r="AN159" i="2"/>
  <c r="AO159" i="2"/>
  <c r="AP159" i="2"/>
  <c r="AI160" i="2"/>
  <c r="AJ160" i="2"/>
  <c r="AK160" i="2"/>
  <c r="AL160" i="2"/>
  <c r="AM160" i="2"/>
  <c r="AN160" i="2"/>
  <c r="AO160" i="2"/>
  <c r="AP160" i="2"/>
  <c r="AI161" i="2"/>
  <c r="AJ161" i="2"/>
  <c r="AK161" i="2"/>
  <c r="AL161" i="2"/>
  <c r="AM161" i="2"/>
  <c r="AN161" i="2"/>
  <c r="AO161" i="2"/>
  <c r="AP161" i="2"/>
  <c r="AI162" i="2"/>
  <c r="AJ162" i="2"/>
  <c r="AK162" i="2"/>
  <c r="AL162" i="2"/>
  <c r="AM162" i="2"/>
  <c r="AN162" i="2"/>
  <c r="AO162" i="2"/>
  <c r="AP162" i="2"/>
  <c r="AI163" i="2"/>
  <c r="AJ163" i="2"/>
  <c r="AK163" i="2"/>
  <c r="AL163" i="2"/>
  <c r="AM163" i="2"/>
  <c r="AN163" i="2"/>
  <c r="AO163" i="2"/>
  <c r="AP163" i="2"/>
  <c r="AI164" i="2"/>
  <c r="AJ164" i="2"/>
  <c r="AK164" i="2"/>
  <c r="AL164" i="2"/>
  <c r="AM164" i="2"/>
  <c r="AN164" i="2"/>
  <c r="AO164" i="2"/>
  <c r="AP164" i="2"/>
  <c r="AI165" i="2"/>
  <c r="AJ165" i="2"/>
  <c r="AK165" i="2"/>
  <c r="AL165" i="2"/>
  <c r="AM165" i="2"/>
  <c r="AN165" i="2"/>
  <c r="AO165" i="2"/>
  <c r="AP165" i="2"/>
  <c r="AI166" i="2"/>
  <c r="AJ166" i="2"/>
  <c r="AK166" i="2"/>
  <c r="AL166" i="2"/>
  <c r="AM166" i="2"/>
  <c r="AN166" i="2"/>
  <c r="AO166" i="2"/>
  <c r="AP166" i="2"/>
  <c r="AI167" i="2"/>
  <c r="AJ167" i="2"/>
  <c r="AK167" i="2"/>
  <c r="AL167" i="2"/>
  <c r="AM167" i="2"/>
  <c r="AN167" i="2"/>
  <c r="AO167" i="2"/>
  <c r="AP167" i="2"/>
  <c r="AI168" i="2"/>
  <c r="AJ168" i="2"/>
  <c r="AK168" i="2"/>
  <c r="AL168" i="2"/>
  <c r="AM168" i="2"/>
  <c r="AN168" i="2"/>
  <c r="AO168" i="2"/>
  <c r="AP168" i="2"/>
  <c r="AI169" i="2"/>
  <c r="AJ169" i="2"/>
  <c r="AK169" i="2"/>
  <c r="AL169" i="2"/>
  <c r="AM169" i="2"/>
  <c r="AN169" i="2"/>
  <c r="AO169" i="2"/>
  <c r="AP169" i="2"/>
  <c r="AI170" i="2"/>
  <c r="AJ170" i="2"/>
  <c r="AK170" i="2"/>
  <c r="AL170" i="2"/>
  <c r="AM170" i="2"/>
  <c r="AN170" i="2"/>
  <c r="AO170" i="2"/>
  <c r="AP170" i="2"/>
  <c r="AI171" i="2"/>
  <c r="AJ171" i="2"/>
  <c r="AK171" i="2"/>
  <c r="AL171" i="2"/>
  <c r="AM171" i="2"/>
  <c r="AN171" i="2"/>
  <c r="AO171" i="2"/>
  <c r="AP171" i="2"/>
  <c r="AI172" i="2"/>
  <c r="AJ172" i="2"/>
  <c r="AK172" i="2"/>
  <c r="AL172" i="2"/>
  <c r="AM172" i="2"/>
  <c r="AN172" i="2"/>
  <c r="AO172" i="2"/>
  <c r="AP172" i="2"/>
  <c r="AI173" i="2"/>
  <c r="AJ173" i="2"/>
  <c r="AK173" i="2"/>
  <c r="AL173" i="2"/>
  <c r="AM173" i="2"/>
  <c r="AN173" i="2"/>
  <c r="AO173" i="2"/>
  <c r="AP173" i="2"/>
  <c r="AI174" i="2"/>
  <c r="AJ174" i="2"/>
  <c r="AK174" i="2"/>
  <c r="AL174" i="2"/>
  <c r="AM174" i="2"/>
  <c r="AN174" i="2"/>
  <c r="AO174" i="2"/>
  <c r="AP174" i="2"/>
  <c r="AI175" i="2"/>
  <c r="AJ175" i="2"/>
  <c r="AK175" i="2"/>
  <c r="AL175" i="2"/>
  <c r="AM175" i="2"/>
  <c r="AN175" i="2"/>
  <c r="AO175" i="2"/>
  <c r="AP175" i="2"/>
  <c r="AI176" i="2"/>
  <c r="AJ176" i="2"/>
  <c r="AK176" i="2"/>
  <c r="AL176" i="2"/>
  <c r="AM176" i="2"/>
  <c r="AN176" i="2"/>
  <c r="AO176" i="2"/>
  <c r="AP176" i="2"/>
  <c r="AI177" i="2"/>
  <c r="AJ177" i="2"/>
  <c r="AK177" i="2"/>
  <c r="AL177" i="2"/>
  <c r="AM177" i="2"/>
  <c r="AN177" i="2"/>
  <c r="AO177" i="2"/>
  <c r="AP177" i="2"/>
  <c r="AI178" i="2"/>
  <c r="AJ178" i="2"/>
  <c r="AK178" i="2"/>
  <c r="AL178" i="2"/>
  <c r="AM178" i="2"/>
  <c r="AN178" i="2"/>
  <c r="AO178" i="2"/>
  <c r="AP178" i="2"/>
  <c r="AI179" i="2"/>
  <c r="AJ179" i="2"/>
  <c r="AK179" i="2"/>
  <c r="AL179" i="2"/>
  <c r="AM179" i="2"/>
  <c r="AN179" i="2"/>
  <c r="AO179" i="2"/>
  <c r="AP179" i="2"/>
  <c r="AI180" i="2"/>
  <c r="AJ180" i="2"/>
  <c r="AK180" i="2"/>
  <c r="AL180" i="2"/>
  <c r="AM180" i="2"/>
  <c r="AN180" i="2"/>
  <c r="AO180" i="2"/>
  <c r="AP180" i="2"/>
  <c r="AI181" i="2"/>
  <c r="AJ181" i="2"/>
  <c r="AK181" i="2"/>
  <c r="AL181" i="2"/>
  <c r="AM181" i="2"/>
  <c r="AN181" i="2"/>
  <c r="AO181" i="2"/>
  <c r="AP181" i="2"/>
  <c r="AI182" i="2"/>
  <c r="AJ182" i="2"/>
  <c r="AK182" i="2"/>
  <c r="AL182" i="2"/>
  <c r="AM182" i="2"/>
  <c r="AN182" i="2"/>
  <c r="AO182" i="2"/>
  <c r="AP182" i="2"/>
  <c r="AI183" i="2"/>
  <c r="AJ183" i="2"/>
  <c r="AK183" i="2"/>
  <c r="AL183" i="2"/>
  <c r="AM183" i="2"/>
  <c r="AN183" i="2"/>
  <c r="AO183" i="2"/>
  <c r="AP183" i="2"/>
  <c r="AI184" i="2"/>
  <c r="AJ184" i="2"/>
  <c r="AK184" i="2"/>
  <c r="AL184" i="2"/>
  <c r="AM184" i="2"/>
  <c r="AN184" i="2"/>
  <c r="AO184" i="2"/>
  <c r="AP184" i="2"/>
  <c r="AI185" i="2"/>
  <c r="AJ185" i="2"/>
  <c r="AK185" i="2"/>
  <c r="AL185" i="2"/>
  <c r="AM185" i="2"/>
  <c r="AN185" i="2"/>
  <c r="AO185" i="2"/>
  <c r="AP185" i="2"/>
  <c r="AI186" i="2"/>
  <c r="AJ186" i="2"/>
  <c r="AK186" i="2"/>
  <c r="AL186" i="2"/>
  <c r="AM186" i="2"/>
  <c r="AN186" i="2"/>
  <c r="AO186" i="2"/>
  <c r="AP186" i="2"/>
  <c r="AI187" i="2"/>
  <c r="AJ187" i="2"/>
  <c r="AK187" i="2"/>
  <c r="AL187" i="2"/>
  <c r="AM187" i="2"/>
  <c r="AN187" i="2"/>
  <c r="AO187" i="2"/>
  <c r="AP187" i="2"/>
  <c r="AI188" i="2"/>
  <c r="AJ188" i="2"/>
  <c r="AK188" i="2"/>
  <c r="AL188" i="2"/>
  <c r="AM188" i="2"/>
  <c r="AN188" i="2"/>
  <c r="AO188" i="2"/>
  <c r="AP188" i="2"/>
  <c r="AI189" i="2"/>
  <c r="AJ189" i="2"/>
  <c r="AK189" i="2"/>
  <c r="AL189" i="2"/>
  <c r="AM189" i="2"/>
  <c r="AN189" i="2"/>
  <c r="AO189" i="2"/>
  <c r="AP189" i="2"/>
  <c r="AI190" i="2"/>
  <c r="AJ190" i="2"/>
  <c r="AK190" i="2"/>
  <c r="AL190" i="2"/>
  <c r="AM190" i="2"/>
  <c r="AN190" i="2"/>
  <c r="AO190" i="2"/>
  <c r="AP190" i="2"/>
  <c r="AI191" i="2"/>
  <c r="AJ191" i="2"/>
  <c r="AK191" i="2"/>
  <c r="AL191" i="2"/>
  <c r="AM191" i="2"/>
  <c r="AN191" i="2"/>
  <c r="AO191" i="2"/>
  <c r="AP191" i="2"/>
  <c r="AI192" i="2"/>
  <c r="AJ192" i="2"/>
  <c r="AK192" i="2"/>
  <c r="AL192" i="2"/>
  <c r="AM192" i="2"/>
  <c r="AN192" i="2"/>
  <c r="AO192" i="2"/>
  <c r="AP192" i="2"/>
  <c r="AI193" i="2"/>
  <c r="AJ193" i="2"/>
  <c r="AK193" i="2"/>
  <c r="AL193" i="2"/>
  <c r="AM193" i="2"/>
  <c r="AN193" i="2"/>
  <c r="AO193" i="2"/>
  <c r="AP193" i="2"/>
  <c r="AI194" i="2"/>
  <c r="AJ194" i="2"/>
  <c r="AK194" i="2"/>
  <c r="AL194" i="2"/>
  <c r="AM194" i="2"/>
  <c r="AN194" i="2"/>
  <c r="AO194" i="2"/>
  <c r="AP194" i="2"/>
  <c r="AI195" i="2"/>
  <c r="AJ195" i="2"/>
  <c r="AK195" i="2"/>
  <c r="AL195" i="2"/>
  <c r="AM195" i="2"/>
  <c r="AN195" i="2"/>
  <c r="AO195" i="2"/>
  <c r="AP195" i="2"/>
  <c r="AI196" i="2"/>
  <c r="AJ196" i="2"/>
  <c r="AK196" i="2"/>
  <c r="AL196" i="2"/>
  <c r="AM196" i="2"/>
  <c r="AN196" i="2"/>
  <c r="AO196" i="2"/>
  <c r="AP196" i="2"/>
  <c r="AI197" i="2"/>
  <c r="AJ197" i="2"/>
  <c r="AK197" i="2"/>
  <c r="AL197" i="2"/>
  <c r="AM197" i="2"/>
  <c r="AN197" i="2"/>
  <c r="AO197" i="2"/>
  <c r="AP197" i="2"/>
  <c r="AI198" i="2"/>
  <c r="AJ198" i="2"/>
  <c r="AK198" i="2"/>
  <c r="AL198" i="2"/>
  <c r="AM198" i="2"/>
  <c r="AN198" i="2"/>
  <c r="AO198" i="2"/>
  <c r="AP198" i="2"/>
  <c r="AI199" i="2"/>
  <c r="AJ199" i="2"/>
  <c r="AK199" i="2"/>
  <c r="AL199" i="2"/>
  <c r="AM199" i="2"/>
  <c r="AN199" i="2"/>
  <c r="AO199" i="2"/>
  <c r="AP199" i="2"/>
  <c r="AI200" i="2"/>
  <c r="AJ200" i="2"/>
  <c r="AK200" i="2"/>
  <c r="AL200" i="2"/>
  <c r="AM200" i="2"/>
  <c r="AN200" i="2"/>
  <c r="AO200" i="2"/>
  <c r="AP200" i="2"/>
  <c r="AI201" i="2"/>
  <c r="AJ201" i="2"/>
  <c r="AK201" i="2"/>
  <c r="AL201" i="2"/>
  <c r="AM201" i="2"/>
  <c r="AN201" i="2"/>
  <c r="AO201" i="2"/>
  <c r="AP201" i="2"/>
  <c r="AI202" i="2"/>
  <c r="AJ202" i="2"/>
  <c r="AK202" i="2"/>
  <c r="AL202" i="2"/>
  <c r="AM202" i="2"/>
  <c r="AN202" i="2"/>
  <c r="AO202" i="2"/>
  <c r="AP202" i="2"/>
  <c r="AI203" i="2"/>
  <c r="AJ203" i="2"/>
  <c r="AK203" i="2"/>
  <c r="AL203" i="2"/>
  <c r="AM203" i="2"/>
  <c r="AN203" i="2"/>
  <c r="AO203" i="2"/>
  <c r="AP203" i="2"/>
  <c r="AI204" i="2"/>
  <c r="AJ204" i="2"/>
  <c r="AK204" i="2"/>
  <c r="AL204" i="2"/>
  <c r="AM204" i="2"/>
  <c r="AN204" i="2"/>
  <c r="AO204" i="2"/>
  <c r="AP204" i="2"/>
  <c r="AI205" i="2"/>
  <c r="AJ205" i="2"/>
  <c r="AK205" i="2"/>
  <c r="AL205" i="2"/>
  <c r="AM205" i="2"/>
  <c r="AN205" i="2"/>
  <c r="AO205" i="2"/>
  <c r="AP205" i="2"/>
  <c r="AI206" i="2"/>
  <c r="AJ206" i="2"/>
  <c r="AK206" i="2"/>
  <c r="AL206" i="2"/>
  <c r="AM206" i="2"/>
  <c r="AN206" i="2"/>
  <c r="AO206" i="2"/>
  <c r="AP206" i="2"/>
  <c r="AI207" i="2"/>
  <c r="AJ207" i="2"/>
  <c r="AK207" i="2"/>
  <c r="AL207" i="2"/>
  <c r="AM207" i="2"/>
  <c r="AN207" i="2"/>
  <c r="AO207" i="2"/>
  <c r="AP207" i="2"/>
  <c r="AI208" i="2"/>
  <c r="AJ208" i="2"/>
  <c r="AK208" i="2"/>
  <c r="AL208" i="2"/>
  <c r="AM208" i="2"/>
  <c r="AN208" i="2"/>
  <c r="AO208" i="2"/>
  <c r="AP208" i="2"/>
  <c r="AI209" i="2"/>
  <c r="AJ209" i="2"/>
  <c r="AK209" i="2"/>
  <c r="AL209" i="2"/>
  <c r="AM209" i="2"/>
  <c r="AN209" i="2"/>
  <c r="AO209" i="2"/>
  <c r="AP209" i="2"/>
  <c r="AI210" i="2"/>
  <c r="AJ210" i="2"/>
  <c r="AK210" i="2"/>
  <c r="AL210" i="2"/>
  <c r="AM210" i="2"/>
  <c r="AN210" i="2"/>
  <c r="AO210" i="2"/>
  <c r="AP210" i="2"/>
  <c r="AI211" i="2"/>
  <c r="AJ211" i="2"/>
  <c r="AK211" i="2"/>
  <c r="AL211" i="2"/>
  <c r="AM211" i="2"/>
  <c r="AN211" i="2"/>
  <c r="AO211" i="2"/>
  <c r="AP211" i="2"/>
  <c r="AI212" i="2"/>
  <c r="AJ212" i="2"/>
  <c r="AK212" i="2"/>
  <c r="AL212" i="2"/>
  <c r="AM212" i="2"/>
  <c r="AN212" i="2"/>
  <c r="AO212" i="2"/>
  <c r="AP212" i="2"/>
  <c r="AI213" i="2"/>
  <c r="AJ213" i="2"/>
  <c r="AK213" i="2"/>
  <c r="AL213" i="2"/>
  <c r="AM213" i="2"/>
  <c r="AN213" i="2"/>
  <c r="AO213" i="2"/>
  <c r="AP213" i="2"/>
  <c r="AI214" i="2"/>
  <c r="AJ214" i="2"/>
  <c r="AK214" i="2"/>
  <c r="AL214" i="2"/>
  <c r="AM214" i="2"/>
  <c r="AN214" i="2"/>
  <c r="AO214" i="2"/>
  <c r="AP214" i="2"/>
  <c r="AI215" i="2"/>
  <c r="AJ215" i="2"/>
  <c r="AK215" i="2"/>
  <c r="AL215" i="2"/>
  <c r="AM215" i="2"/>
  <c r="AN215" i="2"/>
  <c r="AO215" i="2"/>
  <c r="AP215" i="2"/>
  <c r="AI216" i="2"/>
  <c r="AJ216" i="2"/>
  <c r="AK216" i="2"/>
  <c r="AL216" i="2"/>
  <c r="AM216" i="2"/>
  <c r="AN216" i="2"/>
  <c r="AO216" i="2"/>
  <c r="AP216" i="2"/>
  <c r="AI217" i="2"/>
  <c r="AJ217" i="2"/>
  <c r="AK217" i="2"/>
  <c r="AL217" i="2"/>
  <c r="AM217" i="2"/>
  <c r="AN217" i="2"/>
  <c r="AO217" i="2"/>
  <c r="AP217" i="2"/>
  <c r="AI218" i="2"/>
  <c r="AJ218" i="2"/>
  <c r="AK218" i="2"/>
  <c r="AL218" i="2"/>
  <c r="AM218" i="2"/>
  <c r="AN218" i="2"/>
  <c r="AO218" i="2"/>
  <c r="AP218" i="2"/>
  <c r="AI219" i="2"/>
  <c r="AJ219" i="2"/>
  <c r="AK219" i="2"/>
  <c r="AL219" i="2"/>
  <c r="AM219" i="2"/>
  <c r="AN219" i="2"/>
  <c r="AO219" i="2"/>
  <c r="AP219" i="2"/>
  <c r="AI220" i="2"/>
  <c r="AJ220" i="2"/>
  <c r="AK220" i="2"/>
  <c r="AL220" i="2"/>
  <c r="AM220" i="2"/>
  <c r="AN220" i="2"/>
  <c r="AO220" i="2"/>
  <c r="AP220" i="2"/>
  <c r="AI221" i="2"/>
  <c r="AJ221" i="2"/>
  <c r="AK221" i="2"/>
  <c r="AL221" i="2"/>
  <c r="AM221" i="2"/>
  <c r="AN221" i="2"/>
  <c r="AO221" i="2"/>
  <c r="AP221" i="2"/>
  <c r="AI222" i="2"/>
  <c r="AJ222" i="2"/>
  <c r="AK222" i="2"/>
  <c r="AL222" i="2"/>
  <c r="AM222" i="2"/>
  <c r="AN222" i="2"/>
  <c r="AO222" i="2"/>
  <c r="AP222" i="2"/>
  <c r="AI223" i="2"/>
  <c r="AJ223" i="2"/>
  <c r="AK223" i="2"/>
  <c r="AL223" i="2"/>
  <c r="AM223" i="2"/>
  <c r="AN223" i="2"/>
  <c r="AO223" i="2"/>
  <c r="AP223" i="2"/>
  <c r="AI224" i="2"/>
  <c r="AJ224" i="2"/>
  <c r="AK224" i="2"/>
  <c r="AL224" i="2"/>
  <c r="AM224" i="2"/>
  <c r="AN224" i="2"/>
  <c r="AO224" i="2"/>
  <c r="AP224" i="2"/>
  <c r="AI225" i="2"/>
  <c r="AJ225" i="2"/>
  <c r="AK225" i="2"/>
  <c r="AL225" i="2"/>
  <c r="AM225" i="2"/>
  <c r="AN225" i="2"/>
  <c r="AO225" i="2"/>
  <c r="AP225" i="2"/>
  <c r="AI226" i="2"/>
  <c r="AJ226" i="2"/>
  <c r="AK226" i="2"/>
  <c r="AL226" i="2"/>
  <c r="AM226" i="2"/>
  <c r="AN226" i="2"/>
  <c r="AO226" i="2"/>
  <c r="AP226" i="2"/>
  <c r="AI227" i="2"/>
  <c r="AJ227" i="2"/>
  <c r="AK227" i="2"/>
  <c r="AL227" i="2"/>
  <c r="AM227" i="2"/>
  <c r="AN227" i="2"/>
  <c r="AO227" i="2"/>
  <c r="AP227" i="2"/>
  <c r="AI228" i="2"/>
  <c r="AJ228" i="2"/>
  <c r="AK228" i="2"/>
  <c r="AL228" i="2"/>
  <c r="AM228" i="2"/>
  <c r="AN228" i="2"/>
  <c r="AO228" i="2"/>
  <c r="AP228" i="2"/>
  <c r="AI229" i="2"/>
  <c r="AJ229" i="2"/>
  <c r="AK229" i="2"/>
  <c r="AL229" i="2"/>
  <c r="AM229" i="2"/>
  <c r="AN229" i="2"/>
  <c r="AO229" i="2"/>
  <c r="AP229" i="2"/>
  <c r="AI230" i="2"/>
  <c r="AJ230" i="2"/>
  <c r="AK230" i="2"/>
  <c r="AL230" i="2"/>
  <c r="AM230" i="2"/>
  <c r="AN230" i="2"/>
  <c r="AO230" i="2"/>
  <c r="AP230" i="2"/>
  <c r="AI231" i="2"/>
  <c r="AJ231" i="2"/>
  <c r="AK231" i="2"/>
  <c r="AL231" i="2"/>
  <c r="AM231" i="2"/>
  <c r="AN231" i="2"/>
  <c r="AO231" i="2"/>
  <c r="AP231" i="2"/>
  <c r="AI232" i="2"/>
  <c r="AJ232" i="2"/>
  <c r="AK232" i="2"/>
  <c r="AL232" i="2"/>
  <c r="AM232" i="2"/>
  <c r="AN232" i="2"/>
  <c r="AO232" i="2"/>
  <c r="AP232" i="2"/>
  <c r="AI233" i="2"/>
  <c r="AJ233" i="2"/>
  <c r="AK233" i="2"/>
  <c r="AL233" i="2"/>
  <c r="AM233" i="2"/>
  <c r="AN233" i="2"/>
  <c r="AO233" i="2"/>
  <c r="AP233" i="2"/>
  <c r="AI234" i="2"/>
  <c r="AJ234" i="2"/>
  <c r="AK234" i="2"/>
  <c r="AL234" i="2"/>
  <c r="AM234" i="2"/>
  <c r="AN234" i="2"/>
  <c r="AO234" i="2"/>
  <c r="AP234" i="2"/>
  <c r="AI235" i="2"/>
  <c r="AJ235" i="2"/>
  <c r="AK235" i="2"/>
  <c r="AL235" i="2"/>
  <c r="AM235" i="2"/>
  <c r="AN235" i="2"/>
  <c r="AO235" i="2"/>
  <c r="AP235" i="2"/>
  <c r="AI236" i="2"/>
  <c r="AJ236" i="2"/>
  <c r="AK236" i="2"/>
  <c r="AL236" i="2"/>
  <c r="AM236" i="2"/>
  <c r="AN236" i="2"/>
  <c r="AO236" i="2"/>
  <c r="AP236" i="2"/>
  <c r="AI237" i="2"/>
  <c r="AJ237" i="2"/>
  <c r="AK237" i="2"/>
  <c r="AL237" i="2"/>
  <c r="AM237" i="2"/>
  <c r="AN237" i="2"/>
  <c r="AO237" i="2"/>
  <c r="AP237" i="2"/>
  <c r="AI238" i="2"/>
  <c r="AJ238" i="2"/>
  <c r="AK238" i="2"/>
  <c r="AL238" i="2"/>
  <c r="AM238" i="2"/>
  <c r="AN238" i="2"/>
  <c r="AO238" i="2"/>
  <c r="AP238" i="2"/>
  <c r="AI239" i="2"/>
  <c r="AJ239" i="2"/>
  <c r="AK239" i="2"/>
  <c r="AL239" i="2"/>
  <c r="AM239" i="2"/>
  <c r="AN239" i="2"/>
  <c r="AO239" i="2"/>
  <c r="AP239" i="2"/>
  <c r="AI240" i="2"/>
  <c r="AJ240" i="2"/>
  <c r="AK240" i="2"/>
  <c r="AL240" i="2"/>
  <c r="AM240" i="2"/>
  <c r="AN240" i="2"/>
  <c r="AO240" i="2"/>
  <c r="AP240" i="2"/>
  <c r="AI241" i="2"/>
  <c r="AJ241" i="2"/>
  <c r="AK241" i="2"/>
  <c r="AL241" i="2"/>
  <c r="AM241" i="2"/>
  <c r="AN241" i="2"/>
  <c r="AO241" i="2"/>
  <c r="AP241" i="2"/>
  <c r="AI242" i="2"/>
  <c r="AJ242" i="2"/>
  <c r="AK242" i="2"/>
  <c r="AL242" i="2"/>
  <c r="AM242" i="2"/>
  <c r="AN242" i="2"/>
  <c r="AO242" i="2"/>
  <c r="AP242" i="2"/>
  <c r="AI243" i="2"/>
  <c r="AJ243" i="2"/>
  <c r="AK243" i="2"/>
  <c r="AL243" i="2"/>
  <c r="AM243" i="2"/>
  <c r="AN243" i="2"/>
  <c r="AO243" i="2"/>
  <c r="AP243" i="2"/>
  <c r="AI244" i="2"/>
  <c r="AJ244" i="2"/>
  <c r="AK244" i="2"/>
  <c r="AL244" i="2"/>
  <c r="AM244" i="2"/>
  <c r="AN244" i="2"/>
  <c r="AO244" i="2"/>
  <c r="AP244" i="2"/>
  <c r="AI245" i="2"/>
  <c r="AJ245" i="2"/>
  <c r="AK245" i="2"/>
  <c r="AL245" i="2"/>
  <c r="AM245" i="2"/>
  <c r="AN245" i="2"/>
  <c r="AO245" i="2"/>
  <c r="AP245" i="2"/>
  <c r="AI246" i="2"/>
  <c r="AJ246" i="2"/>
  <c r="AK246" i="2"/>
  <c r="AL246" i="2"/>
  <c r="AM246" i="2"/>
  <c r="AN246" i="2"/>
  <c r="AO246" i="2"/>
  <c r="AP246" i="2"/>
  <c r="AI247" i="2"/>
  <c r="AJ247" i="2"/>
  <c r="AK247" i="2"/>
  <c r="AL247" i="2"/>
  <c r="AM247" i="2"/>
  <c r="AN247" i="2"/>
  <c r="AO247" i="2"/>
  <c r="AP247" i="2"/>
  <c r="AI248" i="2"/>
  <c r="AJ248" i="2"/>
  <c r="AK248" i="2"/>
  <c r="AL248" i="2"/>
  <c r="AM248" i="2"/>
  <c r="AN248" i="2"/>
  <c r="AO248" i="2"/>
  <c r="AP248" i="2"/>
  <c r="AI249" i="2"/>
  <c r="AJ249" i="2"/>
  <c r="AK249" i="2"/>
  <c r="AL249" i="2"/>
  <c r="AM249" i="2"/>
  <c r="AN249" i="2"/>
  <c r="AO249" i="2"/>
  <c r="AP249" i="2"/>
  <c r="AI250" i="2"/>
  <c r="AJ250" i="2"/>
  <c r="AK250" i="2"/>
  <c r="AL250" i="2"/>
  <c r="AM250" i="2"/>
  <c r="AN250" i="2"/>
  <c r="AO250" i="2"/>
  <c r="AP250" i="2"/>
  <c r="AI251" i="2"/>
  <c r="AJ251" i="2"/>
  <c r="AK251" i="2"/>
  <c r="AL251" i="2"/>
  <c r="AM251" i="2"/>
  <c r="AN251" i="2"/>
  <c r="AO251" i="2"/>
  <c r="AP251" i="2"/>
  <c r="AI252" i="2"/>
  <c r="AJ252" i="2"/>
  <c r="AK252" i="2"/>
  <c r="AL252" i="2"/>
  <c r="AM252" i="2"/>
  <c r="AN252" i="2"/>
  <c r="AO252" i="2"/>
  <c r="AP252" i="2"/>
  <c r="AI253" i="2"/>
  <c r="AJ253" i="2"/>
  <c r="AK253" i="2"/>
  <c r="AL253" i="2"/>
  <c r="AM253" i="2"/>
  <c r="AN253" i="2"/>
  <c r="AO253" i="2"/>
  <c r="AP253" i="2"/>
  <c r="AI254" i="2"/>
  <c r="AJ254" i="2"/>
  <c r="AK254" i="2"/>
  <c r="AL254" i="2"/>
  <c r="AM254" i="2"/>
  <c r="AN254" i="2"/>
  <c r="AO254" i="2"/>
  <c r="AP254" i="2"/>
  <c r="AI255" i="2"/>
  <c r="AJ255" i="2"/>
  <c r="AK255" i="2"/>
  <c r="AL255" i="2"/>
  <c r="AM255" i="2"/>
  <c r="AN255" i="2"/>
  <c r="AO255" i="2"/>
  <c r="AP255" i="2"/>
  <c r="AI256" i="2"/>
  <c r="AJ256" i="2"/>
  <c r="AK256" i="2"/>
  <c r="AL256" i="2"/>
  <c r="AM256" i="2"/>
  <c r="AN256" i="2"/>
  <c r="AO256" i="2"/>
  <c r="AP256" i="2"/>
  <c r="AI257" i="2"/>
  <c r="AJ257" i="2"/>
  <c r="AK257" i="2"/>
  <c r="AL257" i="2"/>
  <c r="AM257" i="2"/>
  <c r="AN257" i="2"/>
  <c r="AO257" i="2"/>
  <c r="AP257" i="2"/>
  <c r="AI258" i="2"/>
  <c r="AJ258" i="2"/>
  <c r="AK258" i="2"/>
  <c r="AL258" i="2"/>
  <c r="AM258" i="2"/>
  <c r="AN258" i="2"/>
  <c r="AO258" i="2"/>
  <c r="AP258" i="2"/>
  <c r="AI259" i="2"/>
  <c r="AJ259" i="2"/>
  <c r="AK259" i="2"/>
  <c r="AL259" i="2"/>
  <c r="AM259" i="2"/>
  <c r="AN259" i="2"/>
  <c r="AO259" i="2"/>
  <c r="AP259" i="2"/>
  <c r="AI260" i="2"/>
  <c r="AJ260" i="2"/>
  <c r="AK260" i="2"/>
  <c r="AL260" i="2"/>
  <c r="AM260" i="2"/>
  <c r="AN260" i="2"/>
  <c r="AO260" i="2"/>
  <c r="AP260" i="2"/>
  <c r="AI261" i="2"/>
  <c r="AJ261" i="2"/>
  <c r="AK261" i="2"/>
  <c r="AL261" i="2"/>
  <c r="AM261" i="2"/>
  <c r="AN261" i="2"/>
  <c r="AO261" i="2"/>
  <c r="AP261" i="2"/>
  <c r="AI262" i="2"/>
  <c r="AJ262" i="2"/>
  <c r="AK262" i="2"/>
  <c r="AL262" i="2"/>
  <c r="AM262" i="2"/>
  <c r="AN262" i="2"/>
  <c r="AO262" i="2"/>
  <c r="AP262" i="2"/>
  <c r="AI263" i="2"/>
  <c r="AJ263" i="2"/>
  <c r="AK263" i="2"/>
  <c r="AL263" i="2"/>
  <c r="AM263" i="2"/>
  <c r="AN263" i="2"/>
  <c r="AO263" i="2"/>
  <c r="AP263" i="2"/>
  <c r="AI264" i="2"/>
  <c r="AJ264" i="2"/>
  <c r="AK264" i="2"/>
  <c r="AL264" i="2"/>
  <c r="AM264" i="2"/>
  <c r="AN264" i="2"/>
  <c r="AO264" i="2"/>
  <c r="AP264" i="2"/>
  <c r="AI265" i="2"/>
  <c r="AJ265" i="2"/>
  <c r="AK265" i="2"/>
  <c r="AL265" i="2"/>
  <c r="AM265" i="2"/>
  <c r="AN265" i="2"/>
  <c r="AO265" i="2"/>
  <c r="AP265" i="2"/>
  <c r="AI266" i="2"/>
  <c r="AJ266" i="2"/>
  <c r="AK266" i="2"/>
  <c r="AL266" i="2"/>
  <c r="AM266" i="2"/>
  <c r="AN266" i="2"/>
  <c r="AO266" i="2"/>
  <c r="AP266" i="2"/>
  <c r="AI267" i="2"/>
  <c r="AJ267" i="2"/>
  <c r="AK267" i="2"/>
  <c r="AL267" i="2"/>
  <c r="AM267" i="2"/>
  <c r="AN267" i="2"/>
  <c r="AO267" i="2"/>
  <c r="AP267" i="2"/>
  <c r="AI268" i="2"/>
  <c r="AJ268" i="2"/>
  <c r="AK268" i="2"/>
  <c r="AL268" i="2"/>
  <c r="AM268" i="2"/>
  <c r="AN268" i="2"/>
  <c r="AO268" i="2"/>
  <c r="AP268" i="2"/>
  <c r="AI269" i="2"/>
  <c r="AJ269" i="2"/>
  <c r="AK269" i="2"/>
  <c r="AL269" i="2"/>
  <c r="AM269" i="2"/>
  <c r="AN269" i="2"/>
  <c r="AO269" i="2"/>
  <c r="AP269" i="2"/>
  <c r="AI270" i="2"/>
  <c r="AJ270" i="2"/>
  <c r="AK270" i="2"/>
  <c r="AL270" i="2"/>
  <c r="AM270" i="2"/>
  <c r="AN270" i="2"/>
  <c r="AO270" i="2"/>
  <c r="AP270" i="2"/>
  <c r="AI271" i="2"/>
  <c r="AJ271" i="2"/>
  <c r="AK271" i="2"/>
  <c r="AL271" i="2"/>
  <c r="AM271" i="2"/>
  <c r="AN271" i="2"/>
  <c r="AO271" i="2"/>
  <c r="AP271" i="2"/>
  <c r="AI272" i="2"/>
  <c r="AJ272" i="2"/>
  <c r="AK272" i="2"/>
  <c r="AL272" i="2"/>
  <c r="AM272" i="2"/>
  <c r="AN272" i="2"/>
  <c r="AO272" i="2"/>
  <c r="AP272" i="2"/>
  <c r="AI273" i="2"/>
  <c r="AJ273" i="2"/>
  <c r="AK273" i="2"/>
  <c r="AL273" i="2"/>
  <c r="AM273" i="2"/>
  <c r="AN273" i="2"/>
  <c r="AO273" i="2"/>
  <c r="AP273" i="2"/>
  <c r="AI274" i="2"/>
  <c r="AJ274" i="2"/>
  <c r="AK274" i="2"/>
  <c r="AL274" i="2"/>
  <c r="AM274" i="2"/>
  <c r="AN274" i="2"/>
  <c r="AO274" i="2"/>
  <c r="AP274" i="2"/>
  <c r="AI275" i="2"/>
  <c r="AJ275" i="2"/>
  <c r="AK275" i="2"/>
  <c r="AL275" i="2"/>
  <c r="AM275" i="2"/>
  <c r="AN275" i="2"/>
  <c r="AO275" i="2"/>
  <c r="AP275" i="2"/>
  <c r="AI276" i="2"/>
  <c r="AJ276" i="2"/>
  <c r="AK276" i="2"/>
  <c r="AL276" i="2"/>
  <c r="AM276" i="2"/>
  <c r="AN276" i="2"/>
  <c r="AO276" i="2"/>
  <c r="AP276" i="2"/>
  <c r="AI277" i="2"/>
  <c r="AJ277" i="2"/>
  <c r="AK277" i="2"/>
  <c r="AL277" i="2"/>
  <c r="AM277" i="2"/>
  <c r="AN277" i="2"/>
  <c r="AO277" i="2"/>
  <c r="AP277" i="2"/>
  <c r="AI278" i="2"/>
  <c r="AJ278" i="2"/>
  <c r="AK278" i="2"/>
  <c r="AL278" i="2"/>
  <c r="AM278" i="2"/>
  <c r="AN278" i="2"/>
  <c r="AO278" i="2"/>
  <c r="AP278" i="2"/>
  <c r="AI279" i="2"/>
  <c r="AJ279" i="2"/>
  <c r="AK279" i="2"/>
  <c r="AL279" i="2"/>
  <c r="AM279" i="2"/>
  <c r="AN279" i="2"/>
  <c r="AO279" i="2"/>
  <c r="AP279" i="2"/>
  <c r="AI280" i="2"/>
  <c r="AJ280" i="2"/>
  <c r="AK280" i="2"/>
  <c r="AL280" i="2"/>
  <c r="AM280" i="2"/>
  <c r="AN280" i="2"/>
  <c r="AO280" i="2"/>
  <c r="AP280" i="2"/>
  <c r="AI281" i="2"/>
  <c r="AJ281" i="2"/>
  <c r="AK281" i="2"/>
  <c r="AL281" i="2"/>
  <c r="AM281" i="2"/>
  <c r="AN281" i="2"/>
  <c r="AO281" i="2"/>
  <c r="AP281" i="2"/>
  <c r="AI282" i="2"/>
  <c r="AJ282" i="2"/>
  <c r="AK282" i="2"/>
  <c r="AL282" i="2"/>
  <c r="AM282" i="2"/>
  <c r="AN282" i="2"/>
  <c r="AO282" i="2"/>
  <c r="AP282" i="2"/>
  <c r="AI283" i="2"/>
  <c r="AJ283" i="2"/>
  <c r="AK283" i="2"/>
  <c r="AL283" i="2"/>
  <c r="AM283" i="2"/>
  <c r="AN283" i="2"/>
  <c r="AO283" i="2"/>
  <c r="AP283" i="2"/>
  <c r="AI284" i="2"/>
  <c r="AJ284" i="2"/>
  <c r="AK284" i="2"/>
  <c r="AL284" i="2"/>
  <c r="AM284" i="2"/>
  <c r="AN284" i="2"/>
  <c r="AO284" i="2"/>
  <c r="AP284" i="2"/>
  <c r="AI285" i="2"/>
  <c r="AJ285" i="2"/>
  <c r="AK285" i="2"/>
  <c r="AL285" i="2"/>
  <c r="AM285" i="2"/>
  <c r="AN285" i="2"/>
  <c r="AO285" i="2"/>
  <c r="AP285" i="2"/>
  <c r="AI286" i="2"/>
  <c r="AJ286" i="2"/>
  <c r="AK286" i="2"/>
  <c r="AL286" i="2"/>
  <c r="AM286" i="2"/>
  <c r="AN286" i="2"/>
  <c r="AO286" i="2"/>
  <c r="AP286" i="2"/>
  <c r="AI287" i="2"/>
  <c r="AJ287" i="2"/>
  <c r="AK287" i="2"/>
  <c r="AL287" i="2"/>
  <c r="AM287" i="2"/>
  <c r="AN287" i="2"/>
  <c r="AO287" i="2"/>
  <c r="AP287" i="2"/>
  <c r="AI288" i="2"/>
  <c r="AJ288" i="2"/>
  <c r="AK288" i="2"/>
  <c r="AL288" i="2"/>
  <c r="AM288" i="2"/>
  <c r="AN288" i="2"/>
  <c r="AO288" i="2"/>
  <c r="AP288" i="2"/>
  <c r="AI289" i="2"/>
  <c r="AJ289" i="2"/>
  <c r="AK289" i="2"/>
  <c r="AL289" i="2"/>
  <c r="AM289" i="2"/>
  <c r="AN289" i="2"/>
  <c r="AO289" i="2"/>
  <c r="AP289" i="2"/>
  <c r="AI290" i="2"/>
  <c r="AJ290" i="2"/>
  <c r="AK290" i="2"/>
  <c r="AL290" i="2"/>
  <c r="AM290" i="2"/>
  <c r="AN290" i="2"/>
  <c r="AO290" i="2"/>
  <c r="AP290" i="2"/>
  <c r="AI291" i="2"/>
  <c r="AJ291" i="2"/>
  <c r="AK291" i="2"/>
  <c r="AL291" i="2"/>
  <c r="AM291" i="2"/>
  <c r="AN291" i="2"/>
  <c r="AO291" i="2"/>
  <c r="AP291" i="2"/>
  <c r="AI292" i="2"/>
  <c r="AJ292" i="2"/>
  <c r="AK292" i="2"/>
  <c r="AL292" i="2"/>
  <c r="AM292" i="2"/>
  <c r="AN292" i="2"/>
  <c r="AO292" i="2"/>
  <c r="AP292" i="2"/>
  <c r="AI293" i="2"/>
  <c r="AJ293" i="2"/>
  <c r="AK293" i="2"/>
  <c r="AL293" i="2"/>
  <c r="AM293" i="2"/>
  <c r="AN293" i="2"/>
  <c r="AO293" i="2"/>
  <c r="AP293" i="2"/>
  <c r="AI294" i="2"/>
  <c r="AJ294" i="2"/>
  <c r="AK294" i="2"/>
  <c r="AL294" i="2"/>
  <c r="AM294" i="2"/>
  <c r="AN294" i="2"/>
  <c r="AO294" i="2"/>
  <c r="AP294" i="2"/>
  <c r="AI295" i="2"/>
  <c r="AJ295" i="2"/>
  <c r="AK295" i="2"/>
  <c r="AL295" i="2"/>
  <c r="AM295" i="2"/>
  <c r="AN295" i="2"/>
  <c r="AO295" i="2"/>
  <c r="AP295" i="2"/>
  <c r="AI296" i="2"/>
  <c r="AJ296" i="2"/>
  <c r="AK296" i="2"/>
  <c r="AL296" i="2"/>
  <c r="AM296" i="2"/>
  <c r="AN296" i="2"/>
  <c r="AO296" i="2"/>
  <c r="AP296" i="2"/>
  <c r="AI297" i="2"/>
  <c r="AJ297" i="2"/>
  <c r="AK297" i="2"/>
  <c r="AL297" i="2"/>
  <c r="AM297" i="2"/>
  <c r="AN297" i="2"/>
  <c r="AO297" i="2"/>
  <c r="AP297" i="2"/>
  <c r="AI298" i="2"/>
  <c r="AJ298" i="2"/>
  <c r="AK298" i="2"/>
  <c r="AL298" i="2"/>
  <c r="AM298" i="2"/>
  <c r="AN298" i="2"/>
  <c r="AO298" i="2"/>
  <c r="AP298" i="2"/>
  <c r="AI299" i="2"/>
  <c r="AJ299" i="2"/>
  <c r="AK299" i="2"/>
  <c r="AL299" i="2"/>
  <c r="AM299" i="2"/>
  <c r="AN299" i="2"/>
  <c r="AO299" i="2"/>
  <c r="AP299" i="2"/>
  <c r="AI300" i="2"/>
  <c r="AJ300" i="2"/>
  <c r="AK300" i="2"/>
  <c r="AL300" i="2"/>
  <c r="AM300" i="2"/>
  <c r="AN300" i="2"/>
  <c r="AO300" i="2"/>
  <c r="AP300" i="2"/>
  <c r="AP4" i="2"/>
  <c r="AO4" i="2"/>
  <c r="AN4" i="2"/>
  <c r="AM4" i="2"/>
  <c r="AL4" i="2"/>
  <c r="AK4" i="2"/>
  <c r="AJ4" i="2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9" i="1"/>
  <c r="BE5" i="6" l="1"/>
  <c r="BM5" i="6" s="1"/>
  <c r="BF5" i="6"/>
  <c r="BN5" i="6" s="1"/>
  <c r="BG5" i="6"/>
  <c r="BO5" i="6" s="1"/>
  <c r="BH5" i="6"/>
  <c r="BP5" i="6" s="1"/>
  <c r="BI5" i="6"/>
  <c r="BQ5" i="6" s="1"/>
  <c r="BJ5" i="6"/>
  <c r="BR5" i="6" s="1"/>
  <c r="BK5" i="6"/>
  <c r="BS5" i="6" s="1"/>
  <c r="BL5" i="6"/>
  <c r="BT5" i="6" s="1"/>
  <c r="BE6" i="6"/>
  <c r="BM6" i="6" s="1"/>
  <c r="BF6" i="6"/>
  <c r="BN6" i="6" s="1"/>
  <c r="BG6" i="6"/>
  <c r="BO6" i="6" s="1"/>
  <c r="BH6" i="6"/>
  <c r="BP6" i="6" s="1"/>
  <c r="BI6" i="6"/>
  <c r="BQ6" i="6" s="1"/>
  <c r="BJ6" i="6"/>
  <c r="BR6" i="6" s="1"/>
  <c r="BK6" i="6"/>
  <c r="BS6" i="6" s="1"/>
  <c r="BL6" i="6"/>
  <c r="BT6" i="6" s="1"/>
  <c r="BE7" i="6"/>
  <c r="BM7" i="6" s="1"/>
  <c r="BF7" i="6"/>
  <c r="BN7" i="6" s="1"/>
  <c r="BG7" i="6"/>
  <c r="BO7" i="6" s="1"/>
  <c r="BH7" i="6"/>
  <c r="BP7" i="6" s="1"/>
  <c r="BI7" i="6"/>
  <c r="BQ7" i="6" s="1"/>
  <c r="BJ7" i="6"/>
  <c r="BR7" i="6" s="1"/>
  <c r="BK7" i="6"/>
  <c r="BS7" i="6" s="1"/>
  <c r="BL7" i="6"/>
  <c r="BT7" i="6" s="1"/>
  <c r="BE8" i="6"/>
  <c r="BM8" i="6" s="1"/>
  <c r="BF8" i="6"/>
  <c r="BN8" i="6" s="1"/>
  <c r="BG8" i="6"/>
  <c r="BO8" i="6" s="1"/>
  <c r="BH8" i="6"/>
  <c r="BP8" i="6" s="1"/>
  <c r="BI8" i="6"/>
  <c r="BQ8" i="6" s="1"/>
  <c r="BJ8" i="6"/>
  <c r="BR8" i="6" s="1"/>
  <c r="BK8" i="6"/>
  <c r="BS8" i="6" s="1"/>
  <c r="BL8" i="6"/>
  <c r="BT8" i="6" s="1"/>
  <c r="BE9" i="6"/>
  <c r="BM9" i="6" s="1"/>
  <c r="BF9" i="6"/>
  <c r="BN9" i="6" s="1"/>
  <c r="BG9" i="6"/>
  <c r="BO9" i="6" s="1"/>
  <c r="BH9" i="6"/>
  <c r="BP9" i="6" s="1"/>
  <c r="BI9" i="6"/>
  <c r="BQ9" i="6" s="1"/>
  <c r="BJ9" i="6"/>
  <c r="BR9" i="6" s="1"/>
  <c r="BK9" i="6"/>
  <c r="BS9" i="6" s="1"/>
  <c r="BL9" i="6"/>
  <c r="BT9" i="6" s="1"/>
  <c r="BE10" i="6"/>
  <c r="BM10" i="6" s="1"/>
  <c r="BF10" i="6"/>
  <c r="BN10" i="6" s="1"/>
  <c r="BG10" i="6"/>
  <c r="BO10" i="6" s="1"/>
  <c r="BH10" i="6"/>
  <c r="BP10" i="6" s="1"/>
  <c r="BI10" i="6"/>
  <c r="BQ10" i="6" s="1"/>
  <c r="BJ10" i="6"/>
  <c r="BR10" i="6" s="1"/>
  <c r="BK10" i="6"/>
  <c r="BS10" i="6" s="1"/>
  <c r="BL10" i="6"/>
  <c r="BT10" i="6" s="1"/>
  <c r="BE11" i="6"/>
  <c r="BM11" i="6" s="1"/>
  <c r="BF11" i="6"/>
  <c r="BN11" i="6" s="1"/>
  <c r="BG11" i="6"/>
  <c r="BO11" i="6" s="1"/>
  <c r="BH11" i="6"/>
  <c r="BP11" i="6" s="1"/>
  <c r="BI11" i="6"/>
  <c r="BQ11" i="6" s="1"/>
  <c r="BJ11" i="6"/>
  <c r="BR11" i="6" s="1"/>
  <c r="BK11" i="6"/>
  <c r="BS11" i="6" s="1"/>
  <c r="BL11" i="6"/>
  <c r="BT11" i="6" s="1"/>
  <c r="BE12" i="6"/>
  <c r="BM12" i="6" s="1"/>
  <c r="BF12" i="6"/>
  <c r="BN12" i="6" s="1"/>
  <c r="BG12" i="6"/>
  <c r="BO12" i="6" s="1"/>
  <c r="BH12" i="6"/>
  <c r="BP12" i="6" s="1"/>
  <c r="BI12" i="6"/>
  <c r="BQ12" i="6" s="1"/>
  <c r="BJ12" i="6"/>
  <c r="BR12" i="6" s="1"/>
  <c r="BK12" i="6"/>
  <c r="BS12" i="6" s="1"/>
  <c r="BL12" i="6"/>
  <c r="BT12" i="6" s="1"/>
  <c r="BE13" i="6"/>
  <c r="BM13" i="6" s="1"/>
  <c r="BF13" i="6"/>
  <c r="BN13" i="6" s="1"/>
  <c r="BG13" i="6"/>
  <c r="BO13" i="6" s="1"/>
  <c r="BH13" i="6"/>
  <c r="BP13" i="6" s="1"/>
  <c r="BI13" i="6"/>
  <c r="BQ13" i="6" s="1"/>
  <c r="BJ13" i="6"/>
  <c r="BR13" i="6" s="1"/>
  <c r="BK13" i="6"/>
  <c r="BS13" i="6" s="1"/>
  <c r="BL13" i="6"/>
  <c r="BT13" i="6" s="1"/>
  <c r="BE14" i="6"/>
  <c r="BM14" i="6" s="1"/>
  <c r="BF14" i="6"/>
  <c r="BN14" i="6" s="1"/>
  <c r="BG14" i="6"/>
  <c r="BO14" i="6" s="1"/>
  <c r="BH14" i="6"/>
  <c r="BP14" i="6" s="1"/>
  <c r="BI14" i="6"/>
  <c r="BQ14" i="6" s="1"/>
  <c r="BJ14" i="6"/>
  <c r="BR14" i="6" s="1"/>
  <c r="BK14" i="6"/>
  <c r="BS14" i="6" s="1"/>
  <c r="BL14" i="6"/>
  <c r="BT14" i="6" s="1"/>
  <c r="BE15" i="6"/>
  <c r="BM15" i="6" s="1"/>
  <c r="BF15" i="6"/>
  <c r="BN15" i="6" s="1"/>
  <c r="BG15" i="6"/>
  <c r="BO15" i="6" s="1"/>
  <c r="BH15" i="6"/>
  <c r="BP15" i="6" s="1"/>
  <c r="BI15" i="6"/>
  <c r="BQ15" i="6" s="1"/>
  <c r="BJ15" i="6"/>
  <c r="BR15" i="6" s="1"/>
  <c r="BK15" i="6"/>
  <c r="BS15" i="6" s="1"/>
  <c r="BL15" i="6"/>
  <c r="BT15" i="6" s="1"/>
  <c r="BE16" i="6"/>
  <c r="BM16" i="6" s="1"/>
  <c r="BF16" i="6"/>
  <c r="BN16" i="6" s="1"/>
  <c r="BG16" i="6"/>
  <c r="BO16" i="6" s="1"/>
  <c r="BH16" i="6"/>
  <c r="BP16" i="6" s="1"/>
  <c r="BI16" i="6"/>
  <c r="BQ16" i="6" s="1"/>
  <c r="BJ16" i="6"/>
  <c r="BR16" i="6" s="1"/>
  <c r="BK16" i="6"/>
  <c r="BS16" i="6" s="1"/>
  <c r="BL16" i="6"/>
  <c r="BT16" i="6" s="1"/>
  <c r="BE17" i="6"/>
  <c r="BM17" i="6" s="1"/>
  <c r="BF17" i="6"/>
  <c r="BN17" i="6" s="1"/>
  <c r="BG17" i="6"/>
  <c r="BO17" i="6" s="1"/>
  <c r="BH17" i="6"/>
  <c r="BP17" i="6" s="1"/>
  <c r="BI17" i="6"/>
  <c r="BQ17" i="6" s="1"/>
  <c r="BJ17" i="6"/>
  <c r="BR17" i="6" s="1"/>
  <c r="BK17" i="6"/>
  <c r="BS17" i="6" s="1"/>
  <c r="BL17" i="6"/>
  <c r="BT17" i="6" s="1"/>
  <c r="BE18" i="6"/>
  <c r="BM18" i="6" s="1"/>
  <c r="BF18" i="6"/>
  <c r="BN18" i="6" s="1"/>
  <c r="BG18" i="6"/>
  <c r="BO18" i="6" s="1"/>
  <c r="BH18" i="6"/>
  <c r="BP18" i="6" s="1"/>
  <c r="BI18" i="6"/>
  <c r="BQ18" i="6" s="1"/>
  <c r="BJ18" i="6"/>
  <c r="BR18" i="6" s="1"/>
  <c r="BK18" i="6"/>
  <c r="BS18" i="6" s="1"/>
  <c r="BL18" i="6"/>
  <c r="BT18" i="6" s="1"/>
  <c r="BE19" i="6"/>
  <c r="BM19" i="6" s="1"/>
  <c r="BF19" i="6"/>
  <c r="BN19" i="6" s="1"/>
  <c r="BG19" i="6"/>
  <c r="BO19" i="6" s="1"/>
  <c r="BH19" i="6"/>
  <c r="BP19" i="6" s="1"/>
  <c r="BI19" i="6"/>
  <c r="BQ19" i="6" s="1"/>
  <c r="BJ19" i="6"/>
  <c r="BR19" i="6" s="1"/>
  <c r="BK19" i="6"/>
  <c r="BS19" i="6" s="1"/>
  <c r="BL19" i="6"/>
  <c r="BT19" i="6" s="1"/>
  <c r="BE20" i="6"/>
  <c r="BM20" i="6" s="1"/>
  <c r="BF20" i="6"/>
  <c r="BN20" i="6" s="1"/>
  <c r="BG20" i="6"/>
  <c r="BO20" i="6" s="1"/>
  <c r="BH20" i="6"/>
  <c r="BP20" i="6" s="1"/>
  <c r="BI20" i="6"/>
  <c r="BQ20" i="6" s="1"/>
  <c r="BJ20" i="6"/>
  <c r="BR20" i="6" s="1"/>
  <c r="BK20" i="6"/>
  <c r="BS20" i="6" s="1"/>
  <c r="BL20" i="6"/>
  <c r="BT20" i="6" s="1"/>
  <c r="BE21" i="6"/>
  <c r="BM21" i="6" s="1"/>
  <c r="BF21" i="6"/>
  <c r="BN21" i="6" s="1"/>
  <c r="BG21" i="6"/>
  <c r="BO21" i="6" s="1"/>
  <c r="BH21" i="6"/>
  <c r="BP21" i="6" s="1"/>
  <c r="BI21" i="6"/>
  <c r="BQ21" i="6" s="1"/>
  <c r="BJ21" i="6"/>
  <c r="BR21" i="6" s="1"/>
  <c r="BK21" i="6"/>
  <c r="BS21" i="6" s="1"/>
  <c r="BL21" i="6"/>
  <c r="BT21" i="6" s="1"/>
  <c r="BE22" i="6"/>
  <c r="BM22" i="6" s="1"/>
  <c r="BF22" i="6"/>
  <c r="BN22" i="6" s="1"/>
  <c r="BG22" i="6"/>
  <c r="BO22" i="6" s="1"/>
  <c r="BH22" i="6"/>
  <c r="BP22" i="6" s="1"/>
  <c r="BI22" i="6"/>
  <c r="BQ22" i="6" s="1"/>
  <c r="BJ22" i="6"/>
  <c r="BR22" i="6" s="1"/>
  <c r="BK22" i="6"/>
  <c r="BS22" i="6" s="1"/>
  <c r="BL22" i="6"/>
  <c r="BT22" i="6" s="1"/>
  <c r="BE23" i="6"/>
  <c r="BM23" i="6" s="1"/>
  <c r="BF23" i="6"/>
  <c r="BN23" i="6" s="1"/>
  <c r="BG23" i="6"/>
  <c r="BO23" i="6" s="1"/>
  <c r="BH23" i="6"/>
  <c r="BP23" i="6" s="1"/>
  <c r="BI23" i="6"/>
  <c r="BQ23" i="6" s="1"/>
  <c r="BJ23" i="6"/>
  <c r="BR23" i="6" s="1"/>
  <c r="BK23" i="6"/>
  <c r="BS23" i="6" s="1"/>
  <c r="BL23" i="6"/>
  <c r="BT23" i="6" s="1"/>
  <c r="BE24" i="6"/>
  <c r="BM24" i="6" s="1"/>
  <c r="BF24" i="6"/>
  <c r="BN24" i="6" s="1"/>
  <c r="BG24" i="6"/>
  <c r="BO24" i="6" s="1"/>
  <c r="BH24" i="6"/>
  <c r="BP24" i="6" s="1"/>
  <c r="BI24" i="6"/>
  <c r="BQ24" i="6" s="1"/>
  <c r="BJ24" i="6"/>
  <c r="BR24" i="6" s="1"/>
  <c r="BK24" i="6"/>
  <c r="BS24" i="6" s="1"/>
  <c r="BL24" i="6"/>
  <c r="BT24" i="6" s="1"/>
  <c r="BE25" i="6"/>
  <c r="BM25" i="6" s="1"/>
  <c r="BF25" i="6"/>
  <c r="BN25" i="6" s="1"/>
  <c r="BG25" i="6"/>
  <c r="BO25" i="6" s="1"/>
  <c r="BH25" i="6"/>
  <c r="BP25" i="6" s="1"/>
  <c r="BI25" i="6"/>
  <c r="BQ25" i="6" s="1"/>
  <c r="BJ25" i="6"/>
  <c r="BR25" i="6" s="1"/>
  <c r="BK25" i="6"/>
  <c r="BS25" i="6" s="1"/>
  <c r="BL25" i="6"/>
  <c r="BT25" i="6" s="1"/>
  <c r="BE26" i="6"/>
  <c r="BM26" i="6" s="1"/>
  <c r="BF26" i="6"/>
  <c r="BN26" i="6" s="1"/>
  <c r="BG26" i="6"/>
  <c r="BO26" i="6" s="1"/>
  <c r="BH26" i="6"/>
  <c r="BP26" i="6" s="1"/>
  <c r="BI26" i="6"/>
  <c r="BQ26" i="6" s="1"/>
  <c r="BJ26" i="6"/>
  <c r="BR26" i="6" s="1"/>
  <c r="BK26" i="6"/>
  <c r="BS26" i="6" s="1"/>
  <c r="BL26" i="6"/>
  <c r="BT26" i="6" s="1"/>
  <c r="BE27" i="6"/>
  <c r="BM27" i="6" s="1"/>
  <c r="BF27" i="6"/>
  <c r="BN27" i="6" s="1"/>
  <c r="BG27" i="6"/>
  <c r="BO27" i="6" s="1"/>
  <c r="BH27" i="6"/>
  <c r="BP27" i="6" s="1"/>
  <c r="BI27" i="6"/>
  <c r="BQ27" i="6" s="1"/>
  <c r="BJ27" i="6"/>
  <c r="BR27" i="6" s="1"/>
  <c r="BK27" i="6"/>
  <c r="BS27" i="6" s="1"/>
  <c r="BL27" i="6"/>
  <c r="BT27" i="6" s="1"/>
  <c r="BE28" i="6"/>
  <c r="BM28" i="6" s="1"/>
  <c r="BF28" i="6"/>
  <c r="BN28" i="6" s="1"/>
  <c r="BG28" i="6"/>
  <c r="BO28" i="6" s="1"/>
  <c r="BH28" i="6"/>
  <c r="BP28" i="6" s="1"/>
  <c r="BI28" i="6"/>
  <c r="BQ28" i="6" s="1"/>
  <c r="BJ28" i="6"/>
  <c r="BR28" i="6" s="1"/>
  <c r="BK28" i="6"/>
  <c r="BS28" i="6" s="1"/>
  <c r="BL28" i="6"/>
  <c r="BT28" i="6" s="1"/>
  <c r="BE29" i="6"/>
  <c r="BM29" i="6" s="1"/>
  <c r="BF29" i="6"/>
  <c r="BN29" i="6" s="1"/>
  <c r="BG29" i="6"/>
  <c r="BO29" i="6" s="1"/>
  <c r="BH29" i="6"/>
  <c r="BP29" i="6" s="1"/>
  <c r="BI29" i="6"/>
  <c r="BQ29" i="6" s="1"/>
  <c r="BJ29" i="6"/>
  <c r="BR29" i="6" s="1"/>
  <c r="BK29" i="6"/>
  <c r="BS29" i="6" s="1"/>
  <c r="BL29" i="6"/>
  <c r="BT29" i="6" s="1"/>
  <c r="BE30" i="6"/>
  <c r="BM30" i="6" s="1"/>
  <c r="BF30" i="6"/>
  <c r="BN30" i="6" s="1"/>
  <c r="BG30" i="6"/>
  <c r="BO30" i="6" s="1"/>
  <c r="BH30" i="6"/>
  <c r="BP30" i="6" s="1"/>
  <c r="BI30" i="6"/>
  <c r="BQ30" i="6" s="1"/>
  <c r="BJ30" i="6"/>
  <c r="BR30" i="6" s="1"/>
  <c r="BK30" i="6"/>
  <c r="BS30" i="6" s="1"/>
  <c r="BL30" i="6"/>
  <c r="BT30" i="6" s="1"/>
  <c r="BE31" i="6"/>
  <c r="BM31" i="6" s="1"/>
  <c r="BF31" i="6"/>
  <c r="BN31" i="6" s="1"/>
  <c r="BG31" i="6"/>
  <c r="BO31" i="6" s="1"/>
  <c r="BH31" i="6"/>
  <c r="BP31" i="6" s="1"/>
  <c r="BI31" i="6"/>
  <c r="BQ31" i="6" s="1"/>
  <c r="BJ31" i="6"/>
  <c r="BR31" i="6" s="1"/>
  <c r="BK31" i="6"/>
  <c r="BS31" i="6" s="1"/>
  <c r="BL31" i="6"/>
  <c r="BT31" i="6" s="1"/>
  <c r="BE32" i="6"/>
  <c r="BM32" i="6" s="1"/>
  <c r="BF32" i="6"/>
  <c r="BN32" i="6" s="1"/>
  <c r="BG32" i="6"/>
  <c r="BO32" i="6" s="1"/>
  <c r="BH32" i="6"/>
  <c r="BP32" i="6" s="1"/>
  <c r="BI32" i="6"/>
  <c r="BQ32" i="6" s="1"/>
  <c r="BJ32" i="6"/>
  <c r="BR32" i="6" s="1"/>
  <c r="BK32" i="6"/>
  <c r="BS32" i="6" s="1"/>
  <c r="BL32" i="6"/>
  <c r="BT32" i="6" s="1"/>
  <c r="BE33" i="6"/>
  <c r="BM33" i="6" s="1"/>
  <c r="BF33" i="6"/>
  <c r="BN33" i="6" s="1"/>
  <c r="BG33" i="6"/>
  <c r="BO33" i="6" s="1"/>
  <c r="BH33" i="6"/>
  <c r="BP33" i="6" s="1"/>
  <c r="BI33" i="6"/>
  <c r="BQ33" i="6" s="1"/>
  <c r="BJ33" i="6"/>
  <c r="BR33" i="6" s="1"/>
  <c r="BK33" i="6"/>
  <c r="BS33" i="6" s="1"/>
  <c r="BL33" i="6"/>
  <c r="BT33" i="6" s="1"/>
  <c r="BE34" i="6"/>
  <c r="BM34" i="6" s="1"/>
  <c r="BF34" i="6"/>
  <c r="BN34" i="6" s="1"/>
  <c r="BG34" i="6"/>
  <c r="BO34" i="6" s="1"/>
  <c r="BH34" i="6"/>
  <c r="BP34" i="6" s="1"/>
  <c r="BI34" i="6"/>
  <c r="BQ34" i="6" s="1"/>
  <c r="BJ34" i="6"/>
  <c r="BR34" i="6" s="1"/>
  <c r="BK34" i="6"/>
  <c r="BS34" i="6" s="1"/>
  <c r="BL34" i="6"/>
  <c r="BT34" i="6" s="1"/>
  <c r="BE35" i="6"/>
  <c r="BM35" i="6" s="1"/>
  <c r="BF35" i="6"/>
  <c r="BN35" i="6" s="1"/>
  <c r="BG35" i="6"/>
  <c r="BO35" i="6" s="1"/>
  <c r="BH35" i="6"/>
  <c r="BP35" i="6" s="1"/>
  <c r="BI35" i="6"/>
  <c r="BQ35" i="6" s="1"/>
  <c r="BJ35" i="6"/>
  <c r="BR35" i="6" s="1"/>
  <c r="BK35" i="6"/>
  <c r="BS35" i="6" s="1"/>
  <c r="BL35" i="6"/>
  <c r="BT35" i="6" s="1"/>
  <c r="BE36" i="6"/>
  <c r="BM36" i="6" s="1"/>
  <c r="BF36" i="6"/>
  <c r="BN36" i="6" s="1"/>
  <c r="BG36" i="6"/>
  <c r="BO36" i="6" s="1"/>
  <c r="BH36" i="6"/>
  <c r="BP36" i="6" s="1"/>
  <c r="BI36" i="6"/>
  <c r="BQ36" i="6" s="1"/>
  <c r="BJ36" i="6"/>
  <c r="BR36" i="6" s="1"/>
  <c r="BK36" i="6"/>
  <c r="BS36" i="6" s="1"/>
  <c r="BL36" i="6"/>
  <c r="BT36" i="6" s="1"/>
  <c r="BE37" i="6"/>
  <c r="BM37" i="6" s="1"/>
  <c r="BF37" i="6"/>
  <c r="BN37" i="6" s="1"/>
  <c r="BG37" i="6"/>
  <c r="BO37" i="6" s="1"/>
  <c r="BH37" i="6"/>
  <c r="BP37" i="6" s="1"/>
  <c r="BI37" i="6"/>
  <c r="BQ37" i="6" s="1"/>
  <c r="BJ37" i="6"/>
  <c r="BR37" i="6" s="1"/>
  <c r="BK37" i="6"/>
  <c r="BS37" i="6" s="1"/>
  <c r="BL37" i="6"/>
  <c r="BT37" i="6" s="1"/>
  <c r="BE38" i="6"/>
  <c r="BM38" i="6" s="1"/>
  <c r="BF38" i="6"/>
  <c r="BN38" i="6" s="1"/>
  <c r="BG38" i="6"/>
  <c r="BO38" i="6" s="1"/>
  <c r="BH38" i="6"/>
  <c r="BP38" i="6" s="1"/>
  <c r="BI38" i="6"/>
  <c r="BQ38" i="6" s="1"/>
  <c r="BJ38" i="6"/>
  <c r="BR38" i="6" s="1"/>
  <c r="BK38" i="6"/>
  <c r="BS38" i="6" s="1"/>
  <c r="BL38" i="6"/>
  <c r="BT38" i="6" s="1"/>
  <c r="BE39" i="6"/>
  <c r="BM39" i="6" s="1"/>
  <c r="BF39" i="6"/>
  <c r="BN39" i="6" s="1"/>
  <c r="BG39" i="6"/>
  <c r="BO39" i="6" s="1"/>
  <c r="BH39" i="6"/>
  <c r="BP39" i="6" s="1"/>
  <c r="BI39" i="6"/>
  <c r="BQ39" i="6" s="1"/>
  <c r="BJ39" i="6"/>
  <c r="BR39" i="6" s="1"/>
  <c r="BK39" i="6"/>
  <c r="BS39" i="6" s="1"/>
  <c r="BL39" i="6"/>
  <c r="BT39" i="6" s="1"/>
  <c r="BE40" i="6"/>
  <c r="BM40" i="6" s="1"/>
  <c r="BF40" i="6"/>
  <c r="BN40" i="6" s="1"/>
  <c r="BG40" i="6"/>
  <c r="BO40" i="6" s="1"/>
  <c r="BH40" i="6"/>
  <c r="BP40" i="6" s="1"/>
  <c r="BI40" i="6"/>
  <c r="BQ40" i="6" s="1"/>
  <c r="BJ40" i="6"/>
  <c r="BR40" i="6" s="1"/>
  <c r="BK40" i="6"/>
  <c r="BS40" i="6" s="1"/>
  <c r="BL40" i="6"/>
  <c r="BT40" i="6" s="1"/>
  <c r="BE41" i="6"/>
  <c r="BM41" i="6" s="1"/>
  <c r="BF41" i="6"/>
  <c r="BN41" i="6" s="1"/>
  <c r="BG41" i="6"/>
  <c r="BO41" i="6" s="1"/>
  <c r="BH41" i="6"/>
  <c r="BP41" i="6" s="1"/>
  <c r="BI41" i="6"/>
  <c r="BQ41" i="6" s="1"/>
  <c r="BJ41" i="6"/>
  <c r="BR41" i="6" s="1"/>
  <c r="BK41" i="6"/>
  <c r="BS41" i="6" s="1"/>
  <c r="BL41" i="6"/>
  <c r="BT41" i="6" s="1"/>
  <c r="BE42" i="6"/>
  <c r="BM42" i="6" s="1"/>
  <c r="BF42" i="6"/>
  <c r="BN42" i="6" s="1"/>
  <c r="BG42" i="6"/>
  <c r="BO42" i="6" s="1"/>
  <c r="BH42" i="6"/>
  <c r="BP42" i="6" s="1"/>
  <c r="BI42" i="6"/>
  <c r="BQ42" i="6" s="1"/>
  <c r="BJ42" i="6"/>
  <c r="BR42" i="6" s="1"/>
  <c r="BK42" i="6"/>
  <c r="BS42" i="6" s="1"/>
  <c r="BL42" i="6"/>
  <c r="BT42" i="6" s="1"/>
  <c r="BE43" i="6"/>
  <c r="BM43" i="6" s="1"/>
  <c r="BF43" i="6"/>
  <c r="BN43" i="6" s="1"/>
  <c r="BG43" i="6"/>
  <c r="BO43" i="6" s="1"/>
  <c r="BH43" i="6"/>
  <c r="BP43" i="6" s="1"/>
  <c r="BI43" i="6"/>
  <c r="BQ43" i="6" s="1"/>
  <c r="BJ43" i="6"/>
  <c r="BR43" i="6" s="1"/>
  <c r="BK43" i="6"/>
  <c r="BS43" i="6" s="1"/>
  <c r="BL43" i="6"/>
  <c r="BT43" i="6" s="1"/>
  <c r="BE44" i="6"/>
  <c r="BM44" i="6" s="1"/>
  <c r="BF44" i="6"/>
  <c r="BN44" i="6" s="1"/>
  <c r="BG44" i="6"/>
  <c r="BO44" i="6" s="1"/>
  <c r="BH44" i="6"/>
  <c r="BP44" i="6" s="1"/>
  <c r="BI44" i="6"/>
  <c r="BQ44" i="6" s="1"/>
  <c r="BJ44" i="6"/>
  <c r="BR44" i="6" s="1"/>
  <c r="BK44" i="6"/>
  <c r="BS44" i="6" s="1"/>
  <c r="BL44" i="6"/>
  <c r="BT44" i="6" s="1"/>
  <c r="BE45" i="6"/>
  <c r="BM45" i="6" s="1"/>
  <c r="BF45" i="6"/>
  <c r="BN45" i="6" s="1"/>
  <c r="BG45" i="6"/>
  <c r="BO45" i="6" s="1"/>
  <c r="BH45" i="6"/>
  <c r="BP45" i="6" s="1"/>
  <c r="BI45" i="6"/>
  <c r="BQ45" i="6" s="1"/>
  <c r="BJ45" i="6"/>
  <c r="BR45" i="6" s="1"/>
  <c r="BK45" i="6"/>
  <c r="BS45" i="6" s="1"/>
  <c r="BL45" i="6"/>
  <c r="BT45" i="6" s="1"/>
  <c r="BE46" i="6"/>
  <c r="BM46" i="6" s="1"/>
  <c r="BF46" i="6"/>
  <c r="BN46" i="6" s="1"/>
  <c r="BG46" i="6"/>
  <c r="BO46" i="6" s="1"/>
  <c r="BH46" i="6"/>
  <c r="BP46" i="6" s="1"/>
  <c r="BI46" i="6"/>
  <c r="BQ46" i="6" s="1"/>
  <c r="BJ46" i="6"/>
  <c r="BR46" i="6" s="1"/>
  <c r="BK46" i="6"/>
  <c r="BS46" i="6" s="1"/>
  <c r="BL46" i="6"/>
  <c r="BT46" i="6" s="1"/>
  <c r="BE47" i="6"/>
  <c r="BM47" i="6" s="1"/>
  <c r="BF47" i="6"/>
  <c r="BN47" i="6" s="1"/>
  <c r="BG47" i="6"/>
  <c r="BO47" i="6" s="1"/>
  <c r="BH47" i="6"/>
  <c r="BP47" i="6" s="1"/>
  <c r="BI47" i="6"/>
  <c r="BQ47" i="6" s="1"/>
  <c r="BJ47" i="6"/>
  <c r="BR47" i="6" s="1"/>
  <c r="BK47" i="6"/>
  <c r="BS47" i="6" s="1"/>
  <c r="BL47" i="6"/>
  <c r="BT47" i="6" s="1"/>
  <c r="BE48" i="6"/>
  <c r="BM48" i="6" s="1"/>
  <c r="BF48" i="6"/>
  <c r="BN48" i="6" s="1"/>
  <c r="BG48" i="6"/>
  <c r="BO48" i="6" s="1"/>
  <c r="BH48" i="6"/>
  <c r="BP48" i="6" s="1"/>
  <c r="BI48" i="6"/>
  <c r="BQ48" i="6" s="1"/>
  <c r="BJ48" i="6"/>
  <c r="BR48" i="6" s="1"/>
  <c r="BK48" i="6"/>
  <c r="BS48" i="6" s="1"/>
  <c r="BL48" i="6"/>
  <c r="BT48" i="6" s="1"/>
  <c r="BE49" i="6"/>
  <c r="BM49" i="6" s="1"/>
  <c r="BF49" i="6"/>
  <c r="BN49" i="6" s="1"/>
  <c r="BG49" i="6"/>
  <c r="BO49" i="6" s="1"/>
  <c r="BH49" i="6"/>
  <c r="BP49" i="6" s="1"/>
  <c r="BI49" i="6"/>
  <c r="BQ49" i="6" s="1"/>
  <c r="BJ49" i="6"/>
  <c r="BR49" i="6" s="1"/>
  <c r="BK49" i="6"/>
  <c r="BS49" i="6" s="1"/>
  <c r="BL49" i="6"/>
  <c r="BT49" i="6" s="1"/>
  <c r="BE50" i="6"/>
  <c r="BM50" i="6" s="1"/>
  <c r="BF50" i="6"/>
  <c r="BN50" i="6" s="1"/>
  <c r="BG50" i="6"/>
  <c r="BO50" i="6" s="1"/>
  <c r="BH50" i="6"/>
  <c r="BP50" i="6" s="1"/>
  <c r="BI50" i="6"/>
  <c r="BQ50" i="6" s="1"/>
  <c r="BJ50" i="6"/>
  <c r="BR50" i="6" s="1"/>
  <c r="BK50" i="6"/>
  <c r="BS50" i="6" s="1"/>
  <c r="BL50" i="6"/>
  <c r="BT50" i="6" s="1"/>
  <c r="BE51" i="6"/>
  <c r="BM51" i="6" s="1"/>
  <c r="BF51" i="6"/>
  <c r="BN51" i="6" s="1"/>
  <c r="BG51" i="6"/>
  <c r="BO51" i="6" s="1"/>
  <c r="BH51" i="6"/>
  <c r="BP51" i="6" s="1"/>
  <c r="BI51" i="6"/>
  <c r="BQ51" i="6" s="1"/>
  <c r="BJ51" i="6"/>
  <c r="BR51" i="6" s="1"/>
  <c r="BK51" i="6"/>
  <c r="BS51" i="6" s="1"/>
  <c r="BL51" i="6"/>
  <c r="BT51" i="6" s="1"/>
  <c r="BE52" i="6"/>
  <c r="BM52" i="6" s="1"/>
  <c r="BF52" i="6"/>
  <c r="BN52" i="6" s="1"/>
  <c r="BG52" i="6"/>
  <c r="BO52" i="6" s="1"/>
  <c r="BH52" i="6"/>
  <c r="BP52" i="6" s="1"/>
  <c r="BI52" i="6"/>
  <c r="BQ52" i="6" s="1"/>
  <c r="BJ52" i="6"/>
  <c r="BR52" i="6" s="1"/>
  <c r="BK52" i="6"/>
  <c r="BS52" i="6" s="1"/>
  <c r="BL52" i="6"/>
  <c r="BT52" i="6" s="1"/>
  <c r="BE53" i="6"/>
  <c r="BM53" i="6" s="1"/>
  <c r="BF53" i="6"/>
  <c r="BN53" i="6" s="1"/>
  <c r="BG53" i="6"/>
  <c r="BO53" i="6" s="1"/>
  <c r="BH53" i="6"/>
  <c r="BP53" i="6" s="1"/>
  <c r="BI53" i="6"/>
  <c r="BQ53" i="6" s="1"/>
  <c r="BJ53" i="6"/>
  <c r="BR53" i="6" s="1"/>
  <c r="BK53" i="6"/>
  <c r="BS53" i="6" s="1"/>
  <c r="BL53" i="6"/>
  <c r="BT53" i="6" s="1"/>
  <c r="BE54" i="6"/>
  <c r="BM54" i="6" s="1"/>
  <c r="BF54" i="6"/>
  <c r="BN54" i="6" s="1"/>
  <c r="BG54" i="6"/>
  <c r="BO54" i="6" s="1"/>
  <c r="BH54" i="6"/>
  <c r="BP54" i="6" s="1"/>
  <c r="BI54" i="6"/>
  <c r="BQ54" i="6" s="1"/>
  <c r="BJ54" i="6"/>
  <c r="BR54" i="6" s="1"/>
  <c r="BK54" i="6"/>
  <c r="BS54" i="6" s="1"/>
  <c r="BL54" i="6"/>
  <c r="BT54" i="6" s="1"/>
  <c r="BE55" i="6"/>
  <c r="BM55" i="6" s="1"/>
  <c r="BF55" i="6"/>
  <c r="BN55" i="6" s="1"/>
  <c r="BG55" i="6"/>
  <c r="BO55" i="6" s="1"/>
  <c r="BH55" i="6"/>
  <c r="BP55" i="6" s="1"/>
  <c r="BI55" i="6"/>
  <c r="BQ55" i="6" s="1"/>
  <c r="BJ55" i="6"/>
  <c r="BR55" i="6" s="1"/>
  <c r="BK55" i="6"/>
  <c r="BS55" i="6" s="1"/>
  <c r="BL55" i="6"/>
  <c r="BT55" i="6" s="1"/>
  <c r="BE56" i="6"/>
  <c r="BM56" i="6" s="1"/>
  <c r="BF56" i="6"/>
  <c r="BN56" i="6" s="1"/>
  <c r="BG56" i="6"/>
  <c r="BO56" i="6" s="1"/>
  <c r="BH56" i="6"/>
  <c r="BP56" i="6" s="1"/>
  <c r="BI56" i="6"/>
  <c r="BQ56" i="6" s="1"/>
  <c r="BJ56" i="6"/>
  <c r="BR56" i="6" s="1"/>
  <c r="BK56" i="6"/>
  <c r="BS56" i="6" s="1"/>
  <c r="BL56" i="6"/>
  <c r="BT56" i="6" s="1"/>
  <c r="BE57" i="6"/>
  <c r="BM57" i="6" s="1"/>
  <c r="BF57" i="6"/>
  <c r="BN57" i="6" s="1"/>
  <c r="BG57" i="6"/>
  <c r="BO57" i="6" s="1"/>
  <c r="BH57" i="6"/>
  <c r="BP57" i="6" s="1"/>
  <c r="BI57" i="6"/>
  <c r="BQ57" i="6" s="1"/>
  <c r="BJ57" i="6"/>
  <c r="BR57" i="6" s="1"/>
  <c r="BK57" i="6"/>
  <c r="BS57" i="6" s="1"/>
  <c r="BL57" i="6"/>
  <c r="BT57" i="6" s="1"/>
  <c r="BE58" i="6"/>
  <c r="BM58" i="6" s="1"/>
  <c r="BF58" i="6"/>
  <c r="BN58" i="6" s="1"/>
  <c r="BG58" i="6"/>
  <c r="BO58" i="6" s="1"/>
  <c r="BH58" i="6"/>
  <c r="BP58" i="6" s="1"/>
  <c r="BI58" i="6"/>
  <c r="BQ58" i="6" s="1"/>
  <c r="BJ58" i="6"/>
  <c r="BR58" i="6" s="1"/>
  <c r="BK58" i="6"/>
  <c r="BS58" i="6" s="1"/>
  <c r="BL58" i="6"/>
  <c r="BT58" i="6" s="1"/>
  <c r="BE59" i="6"/>
  <c r="BM59" i="6" s="1"/>
  <c r="BF59" i="6"/>
  <c r="BN59" i="6" s="1"/>
  <c r="BG59" i="6"/>
  <c r="BO59" i="6" s="1"/>
  <c r="BH59" i="6"/>
  <c r="BP59" i="6" s="1"/>
  <c r="BI59" i="6"/>
  <c r="BQ59" i="6" s="1"/>
  <c r="BJ59" i="6"/>
  <c r="BR59" i="6" s="1"/>
  <c r="BK59" i="6"/>
  <c r="BS59" i="6" s="1"/>
  <c r="BL59" i="6"/>
  <c r="BT59" i="6" s="1"/>
  <c r="BE60" i="6"/>
  <c r="BM60" i="6" s="1"/>
  <c r="BF60" i="6"/>
  <c r="BN60" i="6" s="1"/>
  <c r="BG60" i="6"/>
  <c r="BO60" i="6" s="1"/>
  <c r="BH60" i="6"/>
  <c r="BP60" i="6" s="1"/>
  <c r="BI60" i="6"/>
  <c r="BQ60" i="6" s="1"/>
  <c r="BJ60" i="6"/>
  <c r="BR60" i="6" s="1"/>
  <c r="BK60" i="6"/>
  <c r="BS60" i="6" s="1"/>
  <c r="BL60" i="6"/>
  <c r="BT60" i="6" s="1"/>
  <c r="BE61" i="6"/>
  <c r="BM61" i="6" s="1"/>
  <c r="BF61" i="6"/>
  <c r="BN61" i="6" s="1"/>
  <c r="BG61" i="6"/>
  <c r="BO61" i="6" s="1"/>
  <c r="BH61" i="6"/>
  <c r="BP61" i="6" s="1"/>
  <c r="BI61" i="6"/>
  <c r="BQ61" i="6" s="1"/>
  <c r="BJ61" i="6"/>
  <c r="BR61" i="6" s="1"/>
  <c r="BK61" i="6"/>
  <c r="BS61" i="6" s="1"/>
  <c r="BL61" i="6"/>
  <c r="BT61" i="6" s="1"/>
  <c r="BE62" i="6"/>
  <c r="BM62" i="6" s="1"/>
  <c r="BF62" i="6"/>
  <c r="BN62" i="6" s="1"/>
  <c r="BG62" i="6"/>
  <c r="BO62" i="6" s="1"/>
  <c r="BH62" i="6"/>
  <c r="BP62" i="6" s="1"/>
  <c r="BI62" i="6"/>
  <c r="BQ62" i="6" s="1"/>
  <c r="BJ62" i="6"/>
  <c r="BR62" i="6" s="1"/>
  <c r="BK62" i="6"/>
  <c r="BS62" i="6" s="1"/>
  <c r="BL62" i="6"/>
  <c r="BT62" i="6" s="1"/>
  <c r="BE63" i="6"/>
  <c r="BM63" i="6" s="1"/>
  <c r="BF63" i="6"/>
  <c r="BN63" i="6" s="1"/>
  <c r="BG63" i="6"/>
  <c r="BO63" i="6" s="1"/>
  <c r="BH63" i="6"/>
  <c r="BP63" i="6" s="1"/>
  <c r="BI63" i="6"/>
  <c r="BQ63" i="6" s="1"/>
  <c r="BJ63" i="6"/>
  <c r="BR63" i="6" s="1"/>
  <c r="BK63" i="6"/>
  <c r="BS63" i="6" s="1"/>
  <c r="BL63" i="6"/>
  <c r="BT63" i="6" s="1"/>
  <c r="BE64" i="6"/>
  <c r="BM64" i="6" s="1"/>
  <c r="BF64" i="6"/>
  <c r="BN64" i="6" s="1"/>
  <c r="BG64" i="6"/>
  <c r="BO64" i="6" s="1"/>
  <c r="BH64" i="6"/>
  <c r="BP64" i="6" s="1"/>
  <c r="BI64" i="6"/>
  <c r="BQ64" i="6" s="1"/>
  <c r="BJ64" i="6"/>
  <c r="BR64" i="6" s="1"/>
  <c r="BK64" i="6"/>
  <c r="BS64" i="6" s="1"/>
  <c r="BL64" i="6"/>
  <c r="BT64" i="6" s="1"/>
  <c r="BE65" i="6"/>
  <c r="BM65" i="6" s="1"/>
  <c r="BF65" i="6"/>
  <c r="BN65" i="6" s="1"/>
  <c r="BG65" i="6"/>
  <c r="BO65" i="6" s="1"/>
  <c r="BH65" i="6"/>
  <c r="BP65" i="6" s="1"/>
  <c r="BI65" i="6"/>
  <c r="BQ65" i="6" s="1"/>
  <c r="BJ65" i="6"/>
  <c r="BR65" i="6" s="1"/>
  <c r="BK65" i="6"/>
  <c r="BS65" i="6" s="1"/>
  <c r="BL65" i="6"/>
  <c r="BT65" i="6" s="1"/>
  <c r="BE66" i="6"/>
  <c r="BM66" i="6" s="1"/>
  <c r="BF66" i="6"/>
  <c r="BN66" i="6" s="1"/>
  <c r="BG66" i="6"/>
  <c r="BO66" i="6" s="1"/>
  <c r="BH66" i="6"/>
  <c r="BP66" i="6" s="1"/>
  <c r="BI66" i="6"/>
  <c r="BQ66" i="6" s="1"/>
  <c r="BJ66" i="6"/>
  <c r="BR66" i="6" s="1"/>
  <c r="BK66" i="6"/>
  <c r="BS66" i="6" s="1"/>
  <c r="BL66" i="6"/>
  <c r="BT66" i="6" s="1"/>
  <c r="BE67" i="6"/>
  <c r="BM67" i="6" s="1"/>
  <c r="BF67" i="6"/>
  <c r="BN67" i="6" s="1"/>
  <c r="BG67" i="6"/>
  <c r="BO67" i="6" s="1"/>
  <c r="BH67" i="6"/>
  <c r="BP67" i="6" s="1"/>
  <c r="BI67" i="6"/>
  <c r="BQ67" i="6" s="1"/>
  <c r="BJ67" i="6"/>
  <c r="BR67" i="6" s="1"/>
  <c r="BK67" i="6"/>
  <c r="BS67" i="6" s="1"/>
  <c r="BL67" i="6"/>
  <c r="BT67" i="6" s="1"/>
  <c r="BE68" i="6"/>
  <c r="BM68" i="6" s="1"/>
  <c r="BF68" i="6"/>
  <c r="BN68" i="6" s="1"/>
  <c r="BG68" i="6"/>
  <c r="BO68" i="6" s="1"/>
  <c r="BH68" i="6"/>
  <c r="BP68" i="6" s="1"/>
  <c r="BI68" i="6"/>
  <c r="BQ68" i="6" s="1"/>
  <c r="BJ68" i="6"/>
  <c r="BR68" i="6" s="1"/>
  <c r="BK68" i="6"/>
  <c r="BS68" i="6" s="1"/>
  <c r="BL68" i="6"/>
  <c r="BT68" i="6" s="1"/>
  <c r="BE69" i="6"/>
  <c r="BM69" i="6" s="1"/>
  <c r="BF69" i="6"/>
  <c r="BN69" i="6" s="1"/>
  <c r="BG69" i="6"/>
  <c r="BO69" i="6" s="1"/>
  <c r="BH69" i="6"/>
  <c r="BP69" i="6" s="1"/>
  <c r="BI69" i="6"/>
  <c r="BQ69" i="6" s="1"/>
  <c r="BJ69" i="6"/>
  <c r="BR69" i="6" s="1"/>
  <c r="BK69" i="6"/>
  <c r="BS69" i="6" s="1"/>
  <c r="BL69" i="6"/>
  <c r="BT69" i="6" s="1"/>
  <c r="BE70" i="6"/>
  <c r="BM70" i="6" s="1"/>
  <c r="BF70" i="6"/>
  <c r="BN70" i="6" s="1"/>
  <c r="BG70" i="6"/>
  <c r="BO70" i="6" s="1"/>
  <c r="BH70" i="6"/>
  <c r="BP70" i="6" s="1"/>
  <c r="BI70" i="6"/>
  <c r="BQ70" i="6" s="1"/>
  <c r="BJ70" i="6"/>
  <c r="BR70" i="6" s="1"/>
  <c r="BK70" i="6"/>
  <c r="BS70" i="6" s="1"/>
  <c r="BL70" i="6"/>
  <c r="BT70" i="6" s="1"/>
  <c r="BE71" i="6"/>
  <c r="BM71" i="6" s="1"/>
  <c r="BF71" i="6"/>
  <c r="BN71" i="6" s="1"/>
  <c r="BG71" i="6"/>
  <c r="BO71" i="6" s="1"/>
  <c r="BH71" i="6"/>
  <c r="BP71" i="6" s="1"/>
  <c r="BI71" i="6"/>
  <c r="BQ71" i="6" s="1"/>
  <c r="BJ71" i="6"/>
  <c r="BR71" i="6" s="1"/>
  <c r="BK71" i="6"/>
  <c r="BS71" i="6" s="1"/>
  <c r="BL71" i="6"/>
  <c r="BT71" i="6" s="1"/>
  <c r="BE72" i="6"/>
  <c r="BM72" i="6" s="1"/>
  <c r="BF72" i="6"/>
  <c r="BN72" i="6" s="1"/>
  <c r="BG72" i="6"/>
  <c r="BO72" i="6" s="1"/>
  <c r="BH72" i="6"/>
  <c r="BP72" i="6" s="1"/>
  <c r="BI72" i="6"/>
  <c r="BQ72" i="6" s="1"/>
  <c r="BJ72" i="6"/>
  <c r="BR72" i="6" s="1"/>
  <c r="BK72" i="6"/>
  <c r="BS72" i="6" s="1"/>
  <c r="BL72" i="6"/>
  <c r="BT72" i="6" s="1"/>
  <c r="BE73" i="6"/>
  <c r="BM73" i="6" s="1"/>
  <c r="BF73" i="6"/>
  <c r="BN73" i="6" s="1"/>
  <c r="BG73" i="6"/>
  <c r="BO73" i="6" s="1"/>
  <c r="BH73" i="6"/>
  <c r="BP73" i="6" s="1"/>
  <c r="BI73" i="6"/>
  <c r="BQ73" i="6" s="1"/>
  <c r="BJ73" i="6"/>
  <c r="BR73" i="6" s="1"/>
  <c r="BK73" i="6"/>
  <c r="BS73" i="6" s="1"/>
  <c r="BL73" i="6"/>
  <c r="BT73" i="6" s="1"/>
  <c r="BE74" i="6"/>
  <c r="BM74" i="6" s="1"/>
  <c r="BF74" i="6"/>
  <c r="BN74" i="6" s="1"/>
  <c r="BG74" i="6"/>
  <c r="BO74" i="6" s="1"/>
  <c r="BH74" i="6"/>
  <c r="BP74" i="6" s="1"/>
  <c r="BI74" i="6"/>
  <c r="BQ74" i="6" s="1"/>
  <c r="BJ74" i="6"/>
  <c r="BR74" i="6" s="1"/>
  <c r="BK74" i="6"/>
  <c r="BS74" i="6" s="1"/>
  <c r="BL74" i="6"/>
  <c r="BT74" i="6" s="1"/>
  <c r="BE75" i="6"/>
  <c r="BM75" i="6" s="1"/>
  <c r="BF75" i="6"/>
  <c r="BN75" i="6" s="1"/>
  <c r="BG75" i="6"/>
  <c r="BO75" i="6" s="1"/>
  <c r="BH75" i="6"/>
  <c r="BP75" i="6" s="1"/>
  <c r="BI75" i="6"/>
  <c r="BQ75" i="6" s="1"/>
  <c r="BJ75" i="6"/>
  <c r="BR75" i="6" s="1"/>
  <c r="BK75" i="6"/>
  <c r="BS75" i="6" s="1"/>
  <c r="BL75" i="6"/>
  <c r="BT75" i="6" s="1"/>
  <c r="BE76" i="6"/>
  <c r="BM76" i="6" s="1"/>
  <c r="BF76" i="6"/>
  <c r="BN76" i="6" s="1"/>
  <c r="BG76" i="6"/>
  <c r="BO76" i="6" s="1"/>
  <c r="BH76" i="6"/>
  <c r="BP76" i="6" s="1"/>
  <c r="BI76" i="6"/>
  <c r="BQ76" i="6" s="1"/>
  <c r="BJ76" i="6"/>
  <c r="BR76" i="6" s="1"/>
  <c r="BK76" i="6"/>
  <c r="BS76" i="6" s="1"/>
  <c r="BL76" i="6"/>
  <c r="BT76" i="6" s="1"/>
  <c r="BE77" i="6"/>
  <c r="BM77" i="6" s="1"/>
  <c r="BF77" i="6"/>
  <c r="BN77" i="6" s="1"/>
  <c r="BG77" i="6"/>
  <c r="BO77" i="6" s="1"/>
  <c r="BH77" i="6"/>
  <c r="BP77" i="6" s="1"/>
  <c r="BI77" i="6"/>
  <c r="BQ77" i="6" s="1"/>
  <c r="BJ77" i="6"/>
  <c r="BR77" i="6" s="1"/>
  <c r="BK77" i="6"/>
  <c r="BS77" i="6" s="1"/>
  <c r="BL77" i="6"/>
  <c r="BT77" i="6" s="1"/>
  <c r="BE78" i="6"/>
  <c r="BM78" i="6" s="1"/>
  <c r="BF78" i="6"/>
  <c r="BN78" i="6" s="1"/>
  <c r="BG78" i="6"/>
  <c r="BO78" i="6" s="1"/>
  <c r="BH78" i="6"/>
  <c r="BP78" i="6" s="1"/>
  <c r="BI78" i="6"/>
  <c r="BQ78" i="6" s="1"/>
  <c r="BJ78" i="6"/>
  <c r="BR78" i="6" s="1"/>
  <c r="BK78" i="6"/>
  <c r="BS78" i="6" s="1"/>
  <c r="BL78" i="6"/>
  <c r="BT78" i="6" s="1"/>
  <c r="BE79" i="6"/>
  <c r="BM79" i="6" s="1"/>
  <c r="BF79" i="6"/>
  <c r="BN79" i="6" s="1"/>
  <c r="BG79" i="6"/>
  <c r="BO79" i="6" s="1"/>
  <c r="BH79" i="6"/>
  <c r="BP79" i="6" s="1"/>
  <c r="BI79" i="6"/>
  <c r="BQ79" i="6" s="1"/>
  <c r="BJ79" i="6"/>
  <c r="BR79" i="6" s="1"/>
  <c r="BK79" i="6"/>
  <c r="BS79" i="6" s="1"/>
  <c r="BL79" i="6"/>
  <c r="BT79" i="6" s="1"/>
  <c r="BE80" i="6"/>
  <c r="BM80" i="6" s="1"/>
  <c r="BF80" i="6"/>
  <c r="BN80" i="6" s="1"/>
  <c r="BG80" i="6"/>
  <c r="BO80" i="6" s="1"/>
  <c r="BH80" i="6"/>
  <c r="BP80" i="6" s="1"/>
  <c r="BI80" i="6"/>
  <c r="BQ80" i="6" s="1"/>
  <c r="BJ80" i="6"/>
  <c r="BR80" i="6" s="1"/>
  <c r="BK80" i="6"/>
  <c r="BS80" i="6" s="1"/>
  <c r="BL80" i="6"/>
  <c r="BT80" i="6" s="1"/>
  <c r="BE81" i="6"/>
  <c r="BM81" i="6" s="1"/>
  <c r="BF81" i="6"/>
  <c r="BN81" i="6" s="1"/>
  <c r="BG81" i="6"/>
  <c r="BO81" i="6" s="1"/>
  <c r="BH81" i="6"/>
  <c r="BP81" i="6" s="1"/>
  <c r="BI81" i="6"/>
  <c r="BQ81" i="6" s="1"/>
  <c r="BJ81" i="6"/>
  <c r="BR81" i="6" s="1"/>
  <c r="BK81" i="6"/>
  <c r="BS81" i="6" s="1"/>
  <c r="BL81" i="6"/>
  <c r="BT81" i="6" s="1"/>
  <c r="BE82" i="6"/>
  <c r="BM82" i="6" s="1"/>
  <c r="BF82" i="6"/>
  <c r="BN82" i="6" s="1"/>
  <c r="BG82" i="6"/>
  <c r="BO82" i="6" s="1"/>
  <c r="BH82" i="6"/>
  <c r="BP82" i="6" s="1"/>
  <c r="BI82" i="6"/>
  <c r="BQ82" i="6" s="1"/>
  <c r="BJ82" i="6"/>
  <c r="BR82" i="6" s="1"/>
  <c r="BK82" i="6"/>
  <c r="BS82" i="6" s="1"/>
  <c r="BL82" i="6"/>
  <c r="BT82" i="6" s="1"/>
  <c r="BE83" i="6"/>
  <c r="BM83" i="6" s="1"/>
  <c r="BF83" i="6"/>
  <c r="BN83" i="6" s="1"/>
  <c r="BG83" i="6"/>
  <c r="BO83" i="6" s="1"/>
  <c r="BH83" i="6"/>
  <c r="BP83" i="6" s="1"/>
  <c r="BI83" i="6"/>
  <c r="BQ83" i="6" s="1"/>
  <c r="BJ83" i="6"/>
  <c r="BR83" i="6" s="1"/>
  <c r="BK83" i="6"/>
  <c r="BS83" i="6" s="1"/>
  <c r="BL83" i="6"/>
  <c r="BT83" i="6" s="1"/>
  <c r="BE84" i="6"/>
  <c r="BM84" i="6" s="1"/>
  <c r="BF84" i="6"/>
  <c r="BN84" i="6" s="1"/>
  <c r="BG84" i="6"/>
  <c r="BO84" i="6" s="1"/>
  <c r="BH84" i="6"/>
  <c r="BP84" i="6" s="1"/>
  <c r="BI84" i="6"/>
  <c r="BQ84" i="6" s="1"/>
  <c r="BJ84" i="6"/>
  <c r="BR84" i="6" s="1"/>
  <c r="BK84" i="6"/>
  <c r="BS84" i="6" s="1"/>
  <c r="BL84" i="6"/>
  <c r="BT84" i="6" s="1"/>
  <c r="BE85" i="6"/>
  <c r="BM85" i="6" s="1"/>
  <c r="BF85" i="6"/>
  <c r="BN85" i="6" s="1"/>
  <c r="BG85" i="6"/>
  <c r="BO85" i="6" s="1"/>
  <c r="BH85" i="6"/>
  <c r="BP85" i="6" s="1"/>
  <c r="BI85" i="6"/>
  <c r="BQ85" i="6" s="1"/>
  <c r="BJ85" i="6"/>
  <c r="BR85" i="6" s="1"/>
  <c r="BK85" i="6"/>
  <c r="BS85" i="6" s="1"/>
  <c r="BL85" i="6"/>
  <c r="BT85" i="6" s="1"/>
  <c r="BE86" i="6"/>
  <c r="BM86" i="6" s="1"/>
  <c r="BF86" i="6"/>
  <c r="BN86" i="6" s="1"/>
  <c r="BG86" i="6"/>
  <c r="BO86" i="6" s="1"/>
  <c r="BH86" i="6"/>
  <c r="BP86" i="6" s="1"/>
  <c r="BI86" i="6"/>
  <c r="BQ86" i="6" s="1"/>
  <c r="BJ86" i="6"/>
  <c r="BR86" i="6" s="1"/>
  <c r="BK86" i="6"/>
  <c r="BS86" i="6" s="1"/>
  <c r="BL86" i="6"/>
  <c r="BT86" i="6" s="1"/>
  <c r="BE87" i="6"/>
  <c r="BM87" i="6" s="1"/>
  <c r="BF87" i="6"/>
  <c r="BN87" i="6" s="1"/>
  <c r="BG87" i="6"/>
  <c r="BO87" i="6" s="1"/>
  <c r="BH87" i="6"/>
  <c r="BP87" i="6" s="1"/>
  <c r="BI87" i="6"/>
  <c r="BQ87" i="6" s="1"/>
  <c r="BJ87" i="6"/>
  <c r="BR87" i="6" s="1"/>
  <c r="BK87" i="6"/>
  <c r="BS87" i="6" s="1"/>
  <c r="BL87" i="6"/>
  <c r="BT87" i="6" s="1"/>
  <c r="BE88" i="6"/>
  <c r="BM88" i="6" s="1"/>
  <c r="BF88" i="6"/>
  <c r="BN88" i="6" s="1"/>
  <c r="BG88" i="6"/>
  <c r="BO88" i="6" s="1"/>
  <c r="BH88" i="6"/>
  <c r="BP88" i="6" s="1"/>
  <c r="BI88" i="6"/>
  <c r="BQ88" i="6" s="1"/>
  <c r="BJ88" i="6"/>
  <c r="BR88" i="6" s="1"/>
  <c r="BK88" i="6"/>
  <c r="BS88" i="6" s="1"/>
  <c r="BL88" i="6"/>
  <c r="BT88" i="6" s="1"/>
  <c r="BE89" i="6"/>
  <c r="BM89" i="6" s="1"/>
  <c r="BF89" i="6"/>
  <c r="BN89" i="6" s="1"/>
  <c r="BG89" i="6"/>
  <c r="BO89" i="6" s="1"/>
  <c r="BH89" i="6"/>
  <c r="BP89" i="6" s="1"/>
  <c r="BI89" i="6"/>
  <c r="BQ89" i="6" s="1"/>
  <c r="BJ89" i="6"/>
  <c r="BR89" i="6" s="1"/>
  <c r="BK89" i="6"/>
  <c r="BS89" i="6" s="1"/>
  <c r="BL89" i="6"/>
  <c r="BT89" i="6" s="1"/>
  <c r="BE90" i="6"/>
  <c r="BM90" i="6" s="1"/>
  <c r="BF90" i="6"/>
  <c r="BN90" i="6" s="1"/>
  <c r="BG90" i="6"/>
  <c r="BO90" i="6" s="1"/>
  <c r="BH90" i="6"/>
  <c r="BP90" i="6" s="1"/>
  <c r="BI90" i="6"/>
  <c r="BQ90" i="6" s="1"/>
  <c r="BJ90" i="6"/>
  <c r="BR90" i="6" s="1"/>
  <c r="BK90" i="6"/>
  <c r="BS90" i="6" s="1"/>
  <c r="BL90" i="6"/>
  <c r="BT90" i="6" s="1"/>
  <c r="BE91" i="6"/>
  <c r="BM91" i="6" s="1"/>
  <c r="BF91" i="6"/>
  <c r="BN91" i="6" s="1"/>
  <c r="BG91" i="6"/>
  <c r="BO91" i="6" s="1"/>
  <c r="BH91" i="6"/>
  <c r="BP91" i="6" s="1"/>
  <c r="BI91" i="6"/>
  <c r="BQ91" i="6" s="1"/>
  <c r="BJ91" i="6"/>
  <c r="BR91" i="6" s="1"/>
  <c r="BK91" i="6"/>
  <c r="BS91" i="6" s="1"/>
  <c r="BL91" i="6"/>
  <c r="BT91" i="6" s="1"/>
  <c r="BE92" i="6"/>
  <c r="BM92" i="6" s="1"/>
  <c r="BF92" i="6"/>
  <c r="BN92" i="6" s="1"/>
  <c r="BG92" i="6"/>
  <c r="BO92" i="6" s="1"/>
  <c r="BH92" i="6"/>
  <c r="BP92" i="6" s="1"/>
  <c r="BI92" i="6"/>
  <c r="BQ92" i="6" s="1"/>
  <c r="BJ92" i="6"/>
  <c r="BR92" i="6" s="1"/>
  <c r="BK92" i="6"/>
  <c r="BS92" i="6" s="1"/>
  <c r="BL92" i="6"/>
  <c r="BT92" i="6" s="1"/>
  <c r="BE93" i="6"/>
  <c r="BM93" i="6" s="1"/>
  <c r="BF93" i="6"/>
  <c r="BN93" i="6" s="1"/>
  <c r="BG93" i="6"/>
  <c r="BO93" i="6" s="1"/>
  <c r="BH93" i="6"/>
  <c r="BP93" i="6" s="1"/>
  <c r="BI93" i="6"/>
  <c r="BQ93" i="6" s="1"/>
  <c r="BJ93" i="6"/>
  <c r="BR93" i="6" s="1"/>
  <c r="BK93" i="6"/>
  <c r="BS93" i="6" s="1"/>
  <c r="BL93" i="6"/>
  <c r="BT93" i="6" s="1"/>
  <c r="BE94" i="6"/>
  <c r="BM94" i="6" s="1"/>
  <c r="BF94" i="6"/>
  <c r="BN94" i="6" s="1"/>
  <c r="BG94" i="6"/>
  <c r="BO94" i="6" s="1"/>
  <c r="BH94" i="6"/>
  <c r="BP94" i="6" s="1"/>
  <c r="BI94" i="6"/>
  <c r="BQ94" i="6" s="1"/>
  <c r="BJ94" i="6"/>
  <c r="BR94" i="6" s="1"/>
  <c r="BK94" i="6"/>
  <c r="BS94" i="6" s="1"/>
  <c r="BL94" i="6"/>
  <c r="BT94" i="6" s="1"/>
  <c r="BE95" i="6"/>
  <c r="BM95" i="6" s="1"/>
  <c r="BF95" i="6"/>
  <c r="BN95" i="6" s="1"/>
  <c r="BG95" i="6"/>
  <c r="BO95" i="6" s="1"/>
  <c r="BH95" i="6"/>
  <c r="BP95" i="6" s="1"/>
  <c r="BI95" i="6"/>
  <c r="BQ95" i="6" s="1"/>
  <c r="BJ95" i="6"/>
  <c r="BR95" i="6" s="1"/>
  <c r="BK95" i="6"/>
  <c r="BS95" i="6" s="1"/>
  <c r="BL95" i="6"/>
  <c r="BT95" i="6" s="1"/>
  <c r="BE96" i="6"/>
  <c r="BM96" i="6" s="1"/>
  <c r="BF96" i="6"/>
  <c r="BN96" i="6" s="1"/>
  <c r="BG96" i="6"/>
  <c r="BO96" i="6" s="1"/>
  <c r="BH96" i="6"/>
  <c r="BP96" i="6" s="1"/>
  <c r="BI96" i="6"/>
  <c r="BQ96" i="6" s="1"/>
  <c r="BJ96" i="6"/>
  <c r="BR96" i="6" s="1"/>
  <c r="BK96" i="6"/>
  <c r="BS96" i="6" s="1"/>
  <c r="BL96" i="6"/>
  <c r="BT96" i="6" s="1"/>
  <c r="BE97" i="6"/>
  <c r="BM97" i="6" s="1"/>
  <c r="BF97" i="6"/>
  <c r="BN97" i="6" s="1"/>
  <c r="BG97" i="6"/>
  <c r="BO97" i="6" s="1"/>
  <c r="BH97" i="6"/>
  <c r="BP97" i="6" s="1"/>
  <c r="BI97" i="6"/>
  <c r="BQ97" i="6" s="1"/>
  <c r="BJ97" i="6"/>
  <c r="BR97" i="6" s="1"/>
  <c r="BK97" i="6"/>
  <c r="BS97" i="6" s="1"/>
  <c r="BL97" i="6"/>
  <c r="BT97" i="6" s="1"/>
  <c r="BE98" i="6"/>
  <c r="BM98" i="6" s="1"/>
  <c r="BF98" i="6"/>
  <c r="BN98" i="6" s="1"/>
  <c r="BG98" i="6"/>
  <c r="BO98" i="6" s="1"/>
  <c r="BH98" i="6"/>
  <c r="BP98" i="6" s="1"/>
  <c r="BI98" i="6"/>
  <c r="BQ98" i="6" s="1"/>
  <c r="BJ98" i="6"/>
  <c r="BR98" i="6" s="1"/>
  <c r="BK98" i="6"/>
  <c r="BS98" i="6" s="1"/>
  <c r="BL98" i="6"/>
  <c r="BT98" i="6" s="1"/>
  <c r="BE99" i="6"/>
  <c r="BM99" i="6" s="1"/>
  <c r="BF99" i="6"/>
  <c r="BN99" i="6" s="1"/>
  <c r="BG99" i="6"/>
  <c r="BO99" i="6" s="1"/>
  <c r="BH99" i="6"/>
  <c r="BP99" i="6" s="1"/>
  <c r="BI99" i="6"/>
  <c r="BQ99" i="6" s="1"/>
  <c r="BJ99" i="6"/>
  <c r="BR99" i="6" s="1"/>
  <c r="BK99" i="6"/>
  <c r="BS99" i="6" s="1"/>
  <c r="BL99" i="6"/>
  <c r="BT99" i="6" s="1"/>
  <c r="BE100" i="6"/>
  <c r="BM100" i="6" s="1"/>
  <c r="BF100" i="6"/>
  <c r="BN100" i="6" s="1"/>
  <c r="BG100" i="6"/>
  <c r="BO100" i="6" s="1"/>
  <c r="BH100" i="6"/>
  <c r="BP100" i="6" s="1"/>
  <c r="BI100" i="6"/>
  <c r="BQ100" i="6" s="1"/>
  <c r="BJ100" i="6"/>
  <c r="BR100" i="6" s="1"/>
  <c r="BK100" i="6"/>
  <c r="BS100" i="6" s="1"/>
  <c r="BL100" i="6"/>
  <c r="BT100" i="6" s="1"/>
  <c r="BE101" i="6"/>
  <c r="BM101" i="6" s="1"/>
  <c r="BF101" i="6"/>
  <c r="BN101" i="6" s="1"/>
  <c r="BG101" i="6"/>
  <c r="BO101" i="6" s="1"/>
  <c r="BH101" i="6"/>
  <c r="BP101" i="6" s="1"/>
  <c r="BI101" i="6"/>
  <c r="BQ101" i="6" s="1"/>
  <c r="BJ101" i="6"/>
  <c r="BR101" i="6" s="1"/>
  <c r="BK101" i="6"/>
  <c r="BS101" i="6" s="1"/>
  <c r="BL101" i="6"/>
  <c r="BT101" i="6" s="1"/>
  <c r="BE102" i="6"/>
  <c r="BM102" i="6" s="1"/>
  <c r="BF102" i="6"/>
  <c r="BN102" i="6" s="1"/>
  <c r="BG102" i="6"/>
  <c r="BO102" i="6" s="1"/>
  <c r="BH102" i="6"/>
  <c r="BP102" i="6" s="1"/>
  <c r="BI102" i="6"/>
  <c r="BQ102" i="6" s="1"/>
  <c r="BJ102" i="6"/>
  <c r="BR102" i="6" s="1"/>
  <c r="BK102" i="6"/>
  <c r="BS102" i="6" s="1"/>
  <c r="BL102" i="6"/>
  <c r="BT102" i="6" s="1"/>
  <c r="BE103" i="6"/>
  <c r="BM103" i="6" s="1"/>
  <c r="BF103" i="6"/>
  <c r="BN103" i="6" s="1"/>
  <c r="BG103" i="6"/>
  <c r="BO103" i="6" s="1"/>
  <c r="BH103" i="6"/>
  <c r="BP103" i="6" s="1"/>
  <c r="BI103" i="6"/>
  <c r="BQ103" i="6" s="1"/>
  <c r="BJ103" i="6"/>
  <c r="BR103" i="6" s="1"/>
  <c r="BK103" i="6"/>
  <c r="BS103" i="6" s="1"/>
  <c r="BL103" i="6"/>
  <c r="BT103" i="6" s="1"/>
  <c r="BE104" i="6"/>
  <c r="BM104" i="6" s="1"/>
  <c r="BF104" i="6"/>
  <c r="BN104" i="6" s="1"/>
  <c r="BG104" i="6"/>
  <c r="BO104" i="6" s="1"/>
  <c r="BH104" i="6"/>
  <c r="BP104" i="6" s="1"/>
  <c r="BI104" i="6"/>
  <c r="BQ104" i="6" s="1"/>
  <c r="BJ104" i="6"/>
  <c r="BR104" i="6" s="1"/>
  <c r="BK104" i="6"/>
  <c r="BS104" i="6" s="1"/>
  <c r="BL104" i="6"/>
  <c r="BT104" i="6" s="1"/>
  <c r="BE105" i="6"/>
  <c r="BM105" i="6" s="1"/>
  <c r="BF105" i="6"/>
  <c r="BN105" i="6" s="1"/>
  <c r="BG105" i="6"/>
  <c r="BO105" i="6" s="1"/>
  <c r="BH105" i="6"/>
  <c r="BP105" i="6" s="1"/>
  <c r="BI105" i="6"/>
  <c r="BQ105" i="6" s="1"/>
  <c r="BJ105" i="6"/>
  <c r="BR105" i="6" s="1"/>
  <c r="BK105" i="6"/>
  <c r="BS105" i="6" s="1"/>
  <c r="BL105" i="6"/>
  <c r="BT105" i="6" s="1"/>
  <c r="BE106" i="6"/>
  <c r="BM106" i="6" s="1"/>
  <c r="BF106" i="6"/>
  <c r="BN106" i="6" s="1"/>
  <c r="BG106" i="6"/>
  <c r="BO106" i="6" s="1"/>
  <c r="BH106" i="6"/>
  <c r="BP106" i="6" s="1"/>
  <c r="BI106" i="6"/>
  <c r="BQ106" i="6" s="1"/>
  <c r="BJ106" i="6"/>
  <c r="BR106" i="6" s="1"/>
  <c r="BK106" i="6"/>
  <c r="BS106" i="6" s="1"/>
  <c r="BL106" i="6"/>
  <c r="BT106" i="6" s="1"/>
  <c r="BE107" i="6"/>
  <c r="BM107" i="6" s="1"/>
  <c r="BF107" i="6"/>
  <c r="BN107" i="6" s="1"/>
  <c r="BG107" i="6"/>
  <c r="BO107" i="6" s="1"/>
  <c r="BH107" i="6"/>
  <c r="BP107" i="6" s="1"/>
  <c r="BI107" i="6"/>
  <c r="BQ107" i="6" s="1"/>
  <c r="BJ107" i="6"/>
  <c r="BR107" i="6" s="1"/>
  <c r="BK107" i="6"/>
  <c r="BS107" i="6" s="1"/>
  <c r="BL107" i="6"/>
  <c r="BT107" i="6" s="1"/>
  <c r="BE108" i="6"/>
  <c r="BM108" i="6" s="1"/>
  <c r="BF108" i="6"/>
  <c r="BN108" i="6" s="1"/>
  <c r="BG108" i="6"/>
  <c r="BO108" i="6" s="1"/>
  <c r="BH108" i="6"/>
  <c r="BP108" i="6" s="1"/>
  <c r="BI108" i="6"/>
  <c r="BQ108" i="6" s="1"/>
  <c r="BJ108" i="6"/>
  <c r="BR108" i="6" s="1"/>
  <c r="BK108" i="6"/>
  <c r="BS108" i="6" s="1"/>
  <c r="BL108" i="6"/>
  <c r="BT108" i="6" s="1"/>
  <c r="BE109" i="6"/>
  <c r="BM109" i="6" s="1"/>
  <c r="BF109" i="6"/>
  <c r="BN109" i="6" s="1"/>
  <c r="BG109" i="6"/>
  <c r="BO109" i="6" s="1"/>
  <c r="BH109" i="6"/>
  <c r="BP109" i="6" s="1"/>
  <c r="BI109" i="6"/>
  <c r="BQ109" i="6" s="1"/>
  <c r="BJ109" i="6"/>
  <c r="BR109" i="6" s="1"/>
  <c r="BK109" i="6"/>
  <c r="BS109" i="6" s="1"/>
  <c r="BL109" i="6"/>
  <c r="BT109" i="6" s="1"/>
  <c r="BE110" i="6"/>
  <c r="BM110" i="6" s="1"/>
  <c r="BF110" i="6"/>
  <c r="BN110" i="6" s="1"/>
  <c r="BG110" i="6"/>
  <c r="BO110" i="6" s="1"/>
  <c r="BH110" i="6"/>
  <c r="BP110" i="6" s="1"/>
  <c r="BI110" i="6"/>
  <c r="BQ110" i="6" s="1"/>
  <c r="BJ110" i="6"/>
  <c r="BR110" i="6" s="1"/>
  <c r="BK110" i="6"/>
  <c r="BS110" i="6" s="1"/>
  <c r="BL110" i="6"/>
  <c r="BT110" i="6" s="1"/>
  <c r="BE111" i="6"/>
  <c r="BM111" i="6" s="1"/>
  <c r="BF111" i="6"/>
  <c r="BN111" i="6" s="1"/>
  <c r="BG111" i="6"/>
  <c r="BO111" i="6" s="1"/>
  <c r="BH111" i="6"/>
  <c r="BP111" i="6" s="1"/>
  <c r="BI111" i="6"/>
  <c r="BQ111" i="6" s="1"/>
  <c r="BJ111" i="6"/>
  <c r="BR111" i="6" s="1"/>
  <c r="BK111" i="6"/>
  <c r="BS111" i="6" s="1"/>
  <c r="BL111" i="6"/>
  <c r="BT111" i="6" s="1"/>
  <c r="BE112" i="6"/>
  <c r="BM112" i="6" s="1"/>
  <c r="BF112" i="6"/>
  <c r="BN112" i="6" s="1"/>
  <c r="BG112" i="6"/>
  <c r="BO112" i="6" s="1"/>
  <c r="BH112" i="6"/>
  <c r="BP112" i="6" s="1"/>
  <c r="BI112" i="6"/>
  <c r="BQ112" i="6" s="1"/>
  <c r="BJ112" i="6"/>
  <c r="BR112" i="6" s="1"/>
  <c r="BK112" i="6"/>
  <c r="BS112" i="6" s="1"/>
  <c r="BL112" i="6"/>
  <c r="BT112" i="6" s="1"/>
  <c r="BE113" i="6"/>
  <c r="BM113" i="6" s="1"/>
  <c r="BF113" i="6"/>
  <c r="BN113" i="6" s="1"/>
  <c r="BG113" i="6"/>
  <c r="BO113" i="6" s="1"/>
  <c r="BH113" i="6"/>
  <c r="BP113" i="6" s="1"/>
  <c r="BI113" i="6"/>
  <c r="BQ113" i="6" s="1"/>
  <c r="BJ113" i="6"/>
  <c r="BR113" i="6" s="1"/>
  <c r="BK113" i="6"/>
  <c r="BS113" i="6" s="1"/>
  <c r="BL113" i="6"/>
  <c r="BT113" i="6" s="1"/>
  <c r="BE114" i="6"/>
  <c r="BM114" i="6" s="1"/>
  <c r="BF114" i="6"/>
  <c r="BN114" i="6" s="1"/>
  <c r="BG114" i="6"/>
  <c r="BO114" i="6" s="1"/>
  <c r="BH114" i="6"/>
  <c r="BP114" i="6" s="1"/>
  <c r="BI114" i="6"/>
  <c r="BQ114" i="6" s="1"/>
  <c r="BJ114" i="6"/>
  <c r="BR114" i="6" s="1"/>
  <c r="BK114" i="6"/>
  <c r="BS114" i="6" s="1"/>
  <c r="BL114" i="6"/>
  <c r="BT114" i="6" s="1"/>
  <c r="BE115" i="6"/>
  <c r="BM115" i="6" s="1"/>
  <c r="BF115" i="6"/>
  <c r="BN115" i="6" s="1"/>
  <c r="BG115" i="6"/>
  <c r="BO115" i="6" s="1"/>
  <c r="BH115" i="6"/>
  <c r="BP115" i="6" s="1"/>
  <c r="BI115" i="6"/>
  <c r="BQ115" i="6" s="1"/>
  <c r="BJ115" i="6"/>
  <c r="BR115" i="6" s="1"/>
  <c r="BK115" i="6"/>
  <c r="BS115" i="6" s="1"/>
  <c r="BL115" i="6"/>
  <c r="BT115" i="6" s="1"/>
  <c r="BE116" i="6"/>
  <c r="BM116" i="6" s="1"/>
  <c r="BF116" i="6"/>
  <c r="BN116" i="6" s="1"/>
  <c r="BG116" i="6"/>
  <c r="BO116" i="6" s="1"/>
  <c r="BH116" i="6"/>
  <c r="BP116" i="6" s="1"/>
  <c r="BI116" i="6"/>
  <c r="BQ116" i="6" s="1"/>
  <c r="BJ116" i="6"/>
  <c r="BR116" i="6" s="1"/>
  <c r="BK116" i="6"/>
  <c r="BS116" i="6" s="1"/>
  <c r="BL116" i="6"/>
  <c r="BT116" i="6" s="1"/>
  <c r="BE117" i="6"/>
  <c r="BM117" i="6" s="1"/>
  <c r="BF117" i="6"/>
  <c r="BN117" i="6" s="1"/>
  <c r="BG117" i="6"/>
  <c r="BO117" i="6" s="1"/>
  <c r="BH117" i="6"/>
  <c r="BP117" i="6" s="1"/>
  <c r="BI117" i="6"/>
  <c r="BQ117" i="6" s="1"/>
  <c r="BJ117" i="6"/>
  <c r="BR117" i="6" s="1"/>
  <c r="BK117" i="6"/>
  <c r="BS117" i="6" s="1"/>
  <c r="BL117" i="6"/>
  <c r="BT117" i="6" s="1"/>
  <c r="BE118" i="6"/>
  <c r="BM118" i="6" s="1"/>
  <c r="BF118" i="6"/>
  <c r="BN118" i="6" s="1"/>
  <c r="BG118" i="6"/>
  <c r="BO118" i="6" s="1"/>
  <c r="BH118" i="6"/>
  <c r="BP118" i="6" s="1"/>
  <c r="BI118" i="6"/>
  <c r="BQ118" i="6" s="1"/>
  <c r="BJ118" i="6"/>
  <c r="BR118" i="6" s="1"/>
  <c r="BK118" i="6"/>
  <c r="BS118" i="6" s="1"/>
  <c r="BL118" i="6"/>
  <c r="BT118" i="6" s="1"/>
  <c r="BE119" i="6"/>
  <c r="BM119" i="6" s="1"/>
  <c r="BF119" i="6"/>
  <c r="BN119" i="6" s="1"/>
  <c r="BG119" i="6"/>
  <c r="BO119" i="6" s="1"/>
  <c r="BH119" i="6"/>
  <c r="BP119" i="6" s="1"/>
  <c r="BI119" i="6"/>
  <c r="BQ119" i="6" s="1"/>
  <c r="BJ119" i="6"/>
  <c r="BR119" i="6" s="1"/>
  <c r="BK119" i="6"/>
  <c r="BS119" i="6" s="1"/>
  <c r="BL119" i="6"/>
  <c r="BT119" i="6" s="1"/>
  <c r="BE120" i="6"/>
  <c r="BM120" i="6" s="1"/>
  <c r="BF120" i="6"/>
  <c r="BN120" i="6" s="1"/>
  <c r="BG120" i="6"/>
  <c r="BO120" i="6" s="1"/>
  <c r="BH120" i="6"/>
  <c r="BP120" i="6" s="1"/>
  <c r="BI120" i="6"/>
  <c r="BQ120" i="6" s="1"/>
  <c r="BJ120" i="6"/>
  <c r="BR120" i="6" s="1"/>
  <c r="BK120" i="6"/>
  <c r="BS120" i="6" s="1"/>
  <c r="BL120" i="6"/>
  <c r="BT120" i="6" s="1"/>
  <c r="BE121" i="6"/>
  <c r="BM121" i="6" s="1"/>
  <c r="BF121" i="6"/>
  <c r="BN121" i="6" s="1"/>
  <c r="BG121" i="6"/>
  <c r="BO121" i="6" s="1"/>
  <c r="BH121" i="6"/>
  <c r="BP121" i="6" s="1"/>
  <c r="BI121" i="6"/>
  <c r="BQ121" i="6" s="1"/>
  <c r="BJ121" i="6"/>
  <c r="BR121" i="6" s="1"/>
  <c r="BK121" i="6"/>
  <c r="BS121" i="6" s="1"/>
  <c r="BL121" i="6"/>
  <c r="BT121" i="6" s="1"/>
  <c r="BE122" i="6"/>
  <c r="BM122" i="6" s="1"/>
  <c r="BF122" i="6"/>
  <c r="BN122" i="6" s="1"/>
  <c r="BG122" i="6"/>
  <c r="BO122" i="6" s="1"/>
  <c r="BH122" i="6"/>
  <c r="BP122" i="6" s="1"/>
  <c r="BI122" i="6"/>
  <c r="BQ122" i="6" s="1"/>
  <c r="BJ122" i="6"/>
  <c r="BR122" i="6" s="1"/>
  <c r="BK122" i="6"/>
  <c r="BS122" i="6" s="1"/>
  <c r="BL122" i="6"/>
  <c r="BT122" i="6" s="1"/>
  <c r="BE123" i="6"/>
  <c r="BM123" i="6" s="1"/>
  <c r="BF123" i="6"/>
  <c r="BN123" i="6" s="1"/>
  <c r="BG123" i="6"/>
  <c r="BO123" i="6" s="1"/>
  <c r="BH123" i="6"/>
  <c r="BP123" i="6" s="1"/>
  <c r="BI123" i="6"/>
  <c r="BQ123" i="6" s="1"/>
  <c r="BJ123" i="6"/>
  <c r="BR123" i="6" s="1"/>
  <c r="BK123" i="6"/>
  <c r="BS123" i="6" s="1"/>
  <c r="BL123" i="6"/>
  <c r="BT123" i="6" s="1"/>
  <c r="BE124" i="6"/>
  <c r="BM124" i="6" s="1"/>
  <c r="BF124" i="6"/>
  <c r="BN124" i="6" s="1"/>
  <c r="BG124" i="6"/>
  <c r="BO124" i="6" s="1"/>
  <c r="BH124" i="6"/>
  <c r="BP124" i="6" s="1"/>
  <c r="BI124" i="6"/>
  <c r="BQ124" i="6" s="1"/>
  <c r="BJ124" i="6"/>
  <c r="BR124" i="6" s="1"/>
  <c r="BK124" i="6"/>
  <c r="BS124" i="6" s="1"/>
  <c r="BL124" i="6"/>
  <c r="BT124" i="6" s="1"/>
  <c r="BE125" i="6"/>
  <c r="BM125" i="6" s="1"/>
  <c r="BF125" i="6"/>
  <c r="BN125" i="6" s="1"/>
  <c r="BG125" i="6"/>
  <c r="BO125" i="6" s="1"/>
  <c r="BH125" i="6"/>
  <c r="BP125" i="6" s="1"/>
  <c r="BI125" i="6"/>
  <c r="BQ125" i="6" s="1"/>
  <c r="BJ125" i="6"/>
  <c r="BR125" i="6" s="1"/>
  <c r="BK125" i="6"/>
  <c r="BS125" i="6" s="1"/>
  <c r="BL125" i="6"/>
  <c r="BT125" i="6" s="1"/>
  <c r="BE126" i="6"/>
  <c r="BM126" i="6" s="1"/>
  <c r="BF126" i="6"/>
  <c r="BN126" i="6" s="1"/>
  <c r="BG126" i="6"/>
  <c r="BO126" i="6" s="1"/>
  <c r="BH126" i="6"/>
  <c r="BP126" i="6" s="1"/>
  <c r="BI126" i="6"/>
  <c r="BQ126" i="6" s="1"/>
  <c r="BJ126" i="6"/>
  <c r="BR126" i="6" s="1"/>
  <c r="BK126" i="6"/>
  <c r="BS126" i="6" s="1"/>
  <c r="BL126" i="6"/>
  <c r="BT126" i="6" s="1"/>
  <c r="BE127" i="6"/>
  <c r="BM127" i="6" s="1"/>
  <c r="BF127" i="6"/>
  <c r="BN127" i="6" s="1"/>
  <c r="BG127" i="6"/>
  <c r="BO127" i="6" s="1"/>
  <c r="BH127" i="6"/>
  <c r="BP127" i="6" s="1"/>
  <c r="BI127" i="6"/>
  <c r="BQ127" i="6" s="1"/>
  <c r="BJ127" i="6"/>
  <c r="BR127" i="6" s="1"/>
  <c r="BK127" i="6"/>
  <c r="BS127" i="6" s="1"/>
  <c r="BL127" i="6"/>
  <c r="BT127" i="6" s="1"/>
  <c r="BE128" i="6"/>
  <c r="BM128" i="6" s="1"/>
  <c r="BF128" i="6"/>
  <c r="BN128" i="6" s="1"/>
  <c r="BG128" i="6"/>
  <c r="BO128" i="6" s="1"/>
  <c r="BH128" i="6"/>
  <c r="BP128" i="6" s="1"/>
  <c r="BI128" i="6"/>
  <c r="BQ128" i="6" s="1"/>
  <c r="BJ128" i="6"/>
  <c r="BR128" i="6" s="1"/>
  <c r="BK128" i="6"/>
  <c r="BS128" i="6" s="1"/>
  <c r="BL128" i="6"/>
  <c r="BT128" i="6" s="1"/>
  <c r="BE129" i="6"/>
  <c r="BM129" i="6" s="1"/>
  <c r="BF129" i="6"/>
  <c r="BN129" i="6" s="1"/>
  <c r="BG129" i="6"/>
  <c r="BO129" i="6" s="1"/>
  <c r="BH129" i="6"/>
  <c r="BP129" i="6" s="1"/>
  <c r="BI129" i="6"/>
  <c r="BQ129" i="6" s="1"/>
  <c r="BJ129" i="6"/>
  <c r="BR129" i="6" s="1"/>
  <c r="BK129" i="6"/>
  <c r="BS129" i="6" s="1"/>
  <c r="BL129" i="6"/>
  <c r="BT129" i="6" s="1"/>
  <c r="BE130" i="6"/>
  <c r="BM130" i="6" s="1"/>
  <c r="BF130" i="6"/>
  <c r="BN130" i="6" s="1"/>
  <c r="BG130" i="6"/>
  <c r="BO130" i="6" s="1"/>
  <c r="BH130" i="6"/>
  <c r="BP130" i="6" s="1"/>
  <c r="BI130" i="6"/>
  <c r="BQ130" i="6" s="1"/>
  <c r="BJ130" i="6"/>
  <c r="BR130" i="6" s="1"/>
  <c r="BK130" i="6"/>
  <c r="BS130" i="6" s="1"/>
  <c r="BL130" i="6"/>
  <c r="BT130" i="6" s="1"/>
  <c r="BE131" i="6"/>
  <c r="BM131" i="6" s="1"/>
  <c r="BF131" i="6"/>
  <c r="BN131" i="6" s="1"/>
  <c r="BG131" i="6"/>
  <c r="BO131" i="6" s="1"/>
  <c r="BH131" i="6"/>
  <c r="BP131" i="6" s="1"/>
  <c r="BI131" i="6"/>
  <c r="BQ131" i="6" s="1"/>
  <c r="BJ131" i="6"/>
  <c r="BR131" i="6" s="1"/>
  <c r="BK131" i="6"/>
  <c r="BS131" i="6" s="1"/>
  <c r="BL131" i="6"/>
  <c r="BT131" i="6" s="1"/>
  <c r="BE132" i="6"/>
  <c r="BM132" i="6" s="1"/>
  <c r="BF132" i="6"/>
  <c r="BN132" i="6" s="1"/>
  <c r="BG132" i="6"/>
  <c r="BO132" i="6" s="1"/>
  <c r="BH132" i="6"/>
  <c r="BP132" i="6" s="1"/>
  <c r="BI132" i="6"/>
  <c r="BQ132" i="6" s="1"/>
  <c r="BJ132" i="6"/>
  <c r="BR132" i="6" s="1"/>
  <c r="BK132" i="6"/>
  <c r="BS132" i="6" s="1"/>
  <c r="BL132" i="6"/>
  <c r="BT132" i="6" s="1"/>
  <c r="BE133" i="6"/>
  <c r="BM133" i="6" s="1"/>
  <c r="BF133" i="6"/>
  <c r="BN133" i="6" s="1"/>
  <c r="BG133" i="6"/>
  <c r="BO133" i="6" s="1"/>
  <c r="BH133" i="6"/>
  <c r="BP133" i="6" s="1"/>
  <c r="BI133" i="6"/>
  <c r="BQ133" i="6" s="1"/>
  <c r="BJ133" i="6"/>
  <c r="BR133" i="6" s="1"/>
  <c r="BK133" i="6"/>
  <c r="BS133" i="6" s="1"/>
  <c r="BL133" i="6"/>
  <c r="BT133" i="6" s="1"/>
  <c r="BE134" i="6"/>
  <c r="BM134" i="6" s="1"/>
  <c r="BF134" i="6"/>
  <c r="BN134" i="6" s="1"/>
  <c r="BG134" i="6"/>
  <c r="BO134" i="6" s="1"/>
  <c r="BH134" i="6"/>
  <c r="BP134" i="6" s="1"/>
  <c r="BI134" i="6"/>
  <c r="BQ134" i="6" s="1"/>
  <c r="BJ134" i="6"/>
  <c r="BR134" i="6" s="1"/>
  <c r="BK134" i="6"/>
  <c r="BS134" i="6" s="1"/>
  <c r="BL134" i="6"/>
  <c r="BT134" i="6" s="1"/>
  <c r="BE135" i="6"/>
  <c r="BM135" i="6" s="1"/>
  <c r="BF135" i="6"/>
  <c r="BN135" i="6" s="1"/>
  <c r="BG135" i="6"/>
  <c r="BO135" i="6" s="1"/>
  <c r="BH135" i="6"/>
  <c r="BP135" i="6" s="1"/>
  <c r="BI135" i="6"/>
  <c r="BQ135" i="6" s="1"/>
  <c r="BJ135" i="6"/>
  <c r="BR135" i="6" s="1"/>
  <c r="BK135" i="6"/>
  <c r="BS135" i="6" s="1"/>
  <c r="BL135" i="6"/>
  <c r="BT135" i="6" s="1"/>
  <c r="BE136" i="6"/>
  <c r="BM136" i="6" s="1"/>
  <c r="BF136" i="6"/>
  <c r="BN136" i="6" s="1"/>
  <c r="BG136" i="6"/>
  <c r="BO136" i="6" s="1"/>
  <c r="BH136" i="6"/>
  <c r="BP136" i="6" s="1"/>
  <c r="BI136" i="6"/>
  <c r="BQ136" i="6" s="1"/>
  <c r="BJ136" i="6"/>
  <c r="BR136" i="6" s="1"/>
  <c r="BK136" i="6"/>
  <c r="BS136" i="6" s="1"/>
  <c r="BL136" i="6"/>
  <c r="BT136" i="6" s="1"/>
  <c r="BE137" i="6"/>
  <c r="BM137" i="6" s="1"/>
  <c r="BF137" i="6"/>
  <c r="BN137" i="6" s="1"/>
  <c r="BG137" i="6"/>
  <c r="BO137" i="6" s="1"/>
  <c r="BH137" i="6"/>
  <c r="BP137" i="6" s="1"/>
  <c r="BI137" i="6"/>
  <c r="BQ137" i="6" s="1"/>
  <c r="BJ137" i="6"/>
  <c r="BR137" i="6" s="1"/>
  <c r="BK137" i="6"/>
  <c r="BS137" i="6" s="1"/>
  <c r="BL137" i="6"/>
  <c r="BT137" i="6" s="1"/>
  <c r="BE138" i="6"/>
  <c r="BM138" i="6" s="1"/>
  <c r="BF138" i="6"/>
  <c r="BN138" i="6" s="1"/>
  <c r="BG138" i="6"/>
  <c r="BO138" i="6" s="1"/>
  <c r="BH138" i="6"/>
  <c r="BP138" i="6" s="1"/>
  <c r="BI138" i="6"/>
  <c r="BQ138" i="6" s="1"/>
  <c r="BJ138" i="6"/>
  <c r="BR138" i="6" s="1"/>
  <c r="BK138" i="6"/>
  <c r="BS138" i="6" s="1"/>
  <c r="BL138" i="6"/>
  <c r="BT138" i="6" s="1"/>
  <c r="BE139" i="6"/>
  <c r="BM139" i="6" s="1"/>
  <c r="BF139" i="6"/>
  <c r="BN139" i="6" s="1"/>
  <c r="BG139" i="6"/>
  <c r="BO139" i="6" s="1"/>
  <c r="BH139" i="6"/>
  <c r="BP139" i="6" s="1"/>
  <c r="BI139" i="6"/>
  <c r="BQ139" i="6" s="1"/>
  <c r="BJ139" i="6"/>
  <c r="BR139" i="6" s="1"/>
  <c r="BK139" i="6"/>
  <c r="BS139" i="6" s="1"/>
  <c r="BL139" i="6"/>
  <c r="BT139" i="6" s="1"/>
  <c r="BE140" i="6"/>
  <c r="BM140" i="6" s="1"/>
  <c r="BF140" i="6"/>
  <c r="BN140" i="6" s="1"/>
  <c r="BG140" i="6"/>
  <c r="BO140" i="6" s="1"/>
  <c r="BH140" i="6"/>
  <c r="BP140" i="6" s="1"/>
  <c r="BI140" i="6"/>
  <c r="BQ140" i="6" s="1"/>
  <c r="BJ140" i="6"/>
  <c r="BR140" i="6" s="1"/>
  <c r="BK140" i="6"/>
  <c r="BS140" i="6" s="1"/>
  <c r="BL140" i="6"/>
  <c r="BT140" i="6" s="1"/>
  <c r="BE141" i="6"/>
  <c r="BM141" i="6" s="1"/>
  <c r="BF141" i="6"/>
  <c r="BN141" i="6" s="1"/>
  <c r="BG141" i="6"/>
  <c r="BO141" i="6" s="1"/>
  <c r="BH141" i="6"/>
  <c r="BP141" i="6" s="1"/>
  <c r="BI141" i="6"/>
  <c r="BQ141" i="6" s="1"/>
  <c r="BJ141" i="6"/>
  <c r="BR141" i="6" s="1"/>
  <c r="BK141" i="6"/>
  <c r="BS141" i="6" s="1"/>
  <c r="BL141" i="6"/>
  <c r="BT141" i="6" s="1"/>
  <c r="BE142" i="6"/>
  <c r="BM142" i="6" s="1"/>
  <c r="BF142" i="6"/>
  <c r="BN142" i="6" s="1"/>
  <c r="BG142" i="6"/>
  <c r="BO142" i="6" s="1"/>
  <c r="BH142" i="6"/>
  <c r="BP142" i="6" s="1"/>
  <c r="BI142" i="6"/>
  <c r="BQ142" i="6" s="1"/>
  <c r="BJ142" i="6"/>
  <c r="BR142" i="6" s="1"/>
  <c r="BK142" i="6"/>
  <c r="BS142" i="6" s="1"/>
  <c r="BL142" i="6"/>
  <c r="BT142" i="6" s="1"/>
  <c r="BE143" i="6"/>
  <c r="BM143" i="6" s="1"/>
  <c r="BF143" i="6"/>
  <c r="BN143" i="6" s="1"/>
  <c r="BG143" i="6"/>
  <c r="BO143" i="6" s="1"/>
  <c r="BH143" i="6"/>
  <c r="BP143" i="6" s="1"/>
  <c r="BI143" i="6"/>
  <c r="BQ143" i="6" s="1"/>
  <c r="BJ143" i="6"/>
  <c r="BR143" i="6" s="1"/>
  <c r="BK143" i="6"/>
  <c r="BS143" i="6" s="1"/>
  <c r="BL143" i="6"/>
  <c r="BT143" i="6" s="1"/>
  <c r="BE144" i="6"/>
  <c r="BM144" i="6" s="1"/>
  <c r="BF144" i="6"/>
  <c r="BN144" i="6" s="1"/>
  <c r="BG144" i="6"/>
  <c r="BO144" i="6" s="1"/>
  <c r="BH144" i="6"/>
  <c r="BP144" i="6" s="1"/>
  <c r="BI144" i="6"/>
  <c r="BQ144" i="6" s="1"/>
  <c r="BJ144" i="6"/>
  <c r="BR144" i="6" s="1"/>
  <c r="BK144" i="6"/>
  <c r="BS144" i="6" s="1"/>
  <c r="BL144" i="6"/>
  <c r="BT144" i="6" s="1"/>
  <c r="BE145" i="6"/>
  <c r="BM145" i="6" s="1"/>
  <c r="BF145" i="6"/>
  <c r="BN145" i="6" s="1"/>
  <c r="BG145" i="6"/>
  <c r="BO145" i="6" s="1"/>
  <c r="BH145" i="6"/>
  <c r="BP145" i="6" s="1"/>
  <c r="BI145" i="6"/>
  <c r="BQ145" i="6" s="1"/>
  <c r="BJ145" i="6"/>
  <c r="BR145" i="6" s="1"/>
  <c r="BK145" i="6"/>
  <c r="BS145" i="6" s="1"/>
  <c r="BL145" i="6"/>
  <c r="BT145" i="6" s="1"/>
  <c r="BE146" i="6"/>
  <c r="BM146" i="6" s="1"/>
  <c r="BF146" i="6"/>
  <c r="BN146" i="6" s="1"/>
  <c r="BG146" i="6"/>
  <c r="BO146" i="6" s="1"/>
  <c r="BH146" i="6"/>
  <c r="BP146" i="6" s="1"/>
  <c r="BI146" i="6"/>
  <c r="BQ146" i="6" s="1"/>
  <c r="BJ146" i="6"/>
  <c r="BR146" i="6" s="1"/>
  <c r="BK146" i="6"/>
  <c r="BS146" i="6" s="1"/>
  <c r="BL146" i="6"/>
  <c r="BT146" i="6" s="1"/>
  <c r="BE147" i="6"/>
  <c r="BM147" i="6" s="1"/>
  <c r="BF147" i="6"/>
  <c r="BN147" i="6" s="1"/>
  <c r="BG147" i="6"/>
  <c r="BO147" i="6" s="1"/>
  <c r="BH147" i="6"/>
  <c r="BP147" i="6" s="1"/>
  <c r="BI147" i="6"/>
  <c r="BQ147" i="6" s="1"/>
  <c r="BJ147" i="6"/>
  <c r="BR147" i="6" s="1"/>
  <c r="BK147" i="6"/>
  <c r="BS147" i="6" s="1"/>
  <c r="BL147" i="6"/>
  <c r="BT147" i="6" s="1"/>
  <c r="BE148" i="6"/>
  <c r="BM148" i="6" s="1"/>
  <c r="BF148" i="6"/>
  <c r="BN148" i="6" s="1"/>
  <c r="BG148" i="6"/>
  <c r="BO148" i="6" s="1"/>
  <c r="BH148" i="6"/>
  <c r="BP148" i="6" s="1"/>
  <c r="BI148" i="6"/>
  <c r="BQ148" i="6" s="1"/>
  <c r="BJ148" i="6"/>
  <c r="BR148" i="6" s="1"/>
  <c r="BK148" i="6"/>
  <c r="BS148" i="6" s="1"/>
  <c r="BL148" i="6"/>
  <c r="BT148" i="6" s="1"/>
  <c r="BE149" i="6"/>
  <c r="BM149" i="6" s="1"/>
  <c r="BF149" i="6"/>
  <c r="BN149" i="6" s="1"/>
  <c r="BG149" i="6"/>
  <c r="BO149" i="6" s="1"/>
  <c r="BH149" i="6"/>
  <c r="BP149" i="6" s="1"/>
  <c r="BI149" i="6"/>
  <c r="BQ149" i="6" s="1"/>
  <c r="BJ149" i="6"/>
  <c r="BR149" i="6" s="1"/>
  <c r="BK149" i="6"/>
  <c r="BS149" i="6" s="1"/>
  <c r="BL149" i="6"/>
  <c r="BT149" i="6" s="1"/>
  <c r="BE150" i="6"/>
  <c r="BM150" i="6" s="1"/>
  <c r="BF150" i="6"/>
  <c r="BN150" i="6" s="1"/>
  <c r="BG150" i="6"/>
  <c r="BO150" i="6" s="1"/>
  <c r="BH150" i="6"/>
  <c r="BP150" i="6" s="1"/>
  <c r="BI150" i="6"/>
  <c r="BQ150" i="6" s="1"/>
  <c r="BJ150" i="6"/>
  <c r="BR150" i="6" s="1"/>
  <c r="BK150" i="6"/>
  <c r="BS150" i="6" s="1"/>
  <c r="BL150" i="6"/>
  <c r="BT150" i="6" s="1"/>
  <c r="BE151" i="6"/>
  <c r="BM151" i="6" s="1"/>
  <c r="BF151" i="6"/>
  <c r="BN151" i="6" s="1"/>
  <c r="BG151" i="6"/>
  <c r="BO151" i="6" s="1"/>
  <c r="BH151" i="6"/>
  <c r="BP151" i="6" s="1"/>
  <c r="BI151" i="6"/>
  <c r="BQ151" i="6" s="1"/>
  <c r="BJ151" i="6"/>
  <c r="BR151" i="6" s="1"/>
  <c r="BK151" i="6"/>
  <c r="BS151" i="6" s="1"/>
  <c r="BL151" i="6"/>
  <c r="BT151" i="6" s="1"/>
  <c r="BE152" i="6"/>
  <c r="BM152" i="6" s="1"/>
  <c r="BF152" i="6"/>
  <c r="BN152" i="6" s="1"/>
  <c r="BG152" i="6"/>
  <c r="BO152" i="6" s="1"/>
  <c r="BH152" i="6"/>
  <c r="BP152" i="6" s="1"/>
  <c r="BI152" i="6"/>
  <c r="BQ152" i="6" s="1"/>
  <c r="BJ152" i="6"/>
  <c r="BR152" i="6" s="1"/>
  <c r="BK152" i="6"/>
  <c r="BS152" i="6" s="1"/>
  <c r="BL152" i="6"/>
  <c r="BT152" i="6" s="1"/>
  <c r="BE153" i="6"/>
  <c r="BM153" i="6" s="1"/>
  <c r="BF153" i="6"/>
  <c r="BN153" i="6" s="1"/>
  <c r="BG153" i="6"/>
  <c r="BO153" i="6" s="1"/>
  <c r="BH153" i="6"/>
  <c r="BP153" i="6" s="1"/>
  <c r="BI153" i="6"/>
  <c r="BQ153" i="6" s="1"/>
  <c r="BJ153" i="6"/>
  <c r="BR153" i="6" s="1"/>
  <c r="BK153" i="6"/>
  <c r="BS153" i="6" s="1"/>
  <c r="BL153" i="6"/>
  <c r="BT153" i="6" s="1"/>
  <c r="BE154" i="6"/>
  <c r="BM154" i="6" s="1"/>
  <c r="BF154" i="6"/>
  <c r="BN154" i="6" s="1"/>
  <c r="BG154" i="6"/>
  <c r="BO154" i="6" s="1"/>
  <c r="BH154" i="6"/>
  <c r="BP154" i="6" s="1"/>
  <c r="BI154" i="6"/>
  <c r="BQ154" i="6" s="1"/>
  <c r="BJ154" i="6"/>
  <c r="BR154" i="6" s="1"/>
  <c r="BK154" i="6"/>
  <c r="BS154" i="6" s="1"/>
  <c r="BL154" i="6"/>
  <c r="BT154" i="6" s="1"/>
  <c r="BE155" i="6"/>
  <c r="BM155" i="6" s="1"/>
  <c r="BF155" i="6"/>
  <c r="BN155" i="6" s="1"/>
  <c r="BG155" i="6"/>
  <c r="BO155" i="6" s="1"/>
  <c r="BH155" i="6"/>
  <c r="BP155" i="6" s="1"/>
  <c r="BI155" i="6"/>
  <c r="BQ155" i="6" s="1"/>
  <c r="BJ155" i="6"/>
  <c r="BR155" i="6" s="1"/>
  <c r="BK155" i="6"/>
  <c r="BS155" i="6" s="1"/>
  <c r="BL155" i="6"/>
  <c r="BT155" i="6" s="1"/>
  <c r="BE156" i="6"/>
  <c r="BM156" i="6" s="1"/>
  <c r="BF156" i="6"/>
  <c r="BN156" i="6" s="1"/>
  <c r="BG156" i="6"/>
  <c r="BO156" i="6" s="1"/>
  <c r="BH156" i="6"/>
  <c r="BP156" i="6" s="1"/>
  <c r="BI156" i="6"/>
  <c r="BQ156" i="6" s="1"/>
  <c r="BJ156" i="6"/>
  <c r="BR156" i="6" s="1"/>
  <c r="BK156" i="6"/>
  <c r="BS156" i="6" s="1"/>
  <c r="BL156" i="6"/>
  <c r="BT156" i="6" s="1"/>
  <c r="BE157" i="6"/>
  <c r="BM157" i="6" s="1"/>
  <c r="BF157" i="6"/>
  <c r="BN157" i="6" s="1"/>
  <c r="BG157" i="6"/>
  <c r="BO157" i="6" s="1"/>
  <c r="BH157" i="6"/>
  <c r="BP157" i="6" s="1"/>
  <c r="BI157" i="6"/>
  <c r="BQ157" i="6" s="1"/>
  <c r="BJ157" i="6"/>
  <c r="BR157" i="6" s="1"/>
  <c r="BK157" i="6"/>
  <c r="BS157" i="6" s="1"/>
  <c r="BL157" i="6"/>
  <c r="BT157" i="6" s="1"/>
  <c r="BE158" i="6"/>
  <c r="BM158" i="6" s="1"/>
  <c r="BF158" i="6"/>
  <c r="BN158" i="6" s="1"/>
  <c r="BG158" i="6"/>
  <c r="BO158" i="6" s="1"/>
  <c r="BH158" i="6"/>
  <c r="BP158" i="6" s="1"/>
  <c r="BI158" i="6"/>
  <c r="BQ158" i="6" s="1"/>
  <c r="BJ158" i="6"/>
  <c r="BR158" i="6" s="1"/>
  <c r="BK158" i="6"/>
  <c r="BS158" i="6" s="1"/>
  <c r="BL158" i="6"/>
  <c r="BT158" i="6" s="1"/>
  <c r="BE159" i="6"/>
  <c r="BM159" i="6" s="1"/>
  <c r="BF159" i="6"/>
  <c r="BN159" i="6" s="1"/>
  <c r="BG159" i="6"/>
  <c r="BO159" i="6" s="1"/>
  <c r="BH159" i="6"/>
  <c r="BP159" i="6" s="1"/>
  <c r="BI159" i="6"/>
  <c r="BQ159" i="6" s="1"/>
  <c r="BJ159" i="6"/>
  <c r="BR159" i="6" s="1"/>
  <c r="BK159" i="6"/>
  <c r="BS159" i="6" s="1"/>
  <c r="BL159" i="6"/>
  <c r="BT159" i="6" s="1"/>
  <c r="BE160" i="6"/>
  <c r="BM160" i="6" s="1"/>
  <c r="BF160" i="6"/>
  <c r="BN160" i="6" s="1"/>
  <c r="BG160" i="6"/>
  <c r="BO160" i="6" s="1"/>
  <c r="BH160" i="6"/>
  <c r="BP160" i="6" s="1"/>
  <c r="BI160" i="6"/>
  <c r="BQ160" i="6" s="1"/>
  <c r="BJ160" i="6"/>
  <c r="BR160" i="6" s="1"/>
  <c r="BK160" i="6"/>
  <c r="BS160" i="6" s="1"/>
  <c r="BL160" i="6"/>
  <c r="BT160" i="6" s="1"/>
  <c r="BE161" i="6"/>
  <c r="BM161" i="6" s="1"/>
  <c r="BF161" i="6"/>
  <c r="BN161" i="6" s="1"/>
  <c r="BG161" i="6"/>
  <c r="BO161" i="6" s="1"/>
  <c r="BH161" i="6"/>
  <c r="BP161" i="6" s="1"/>
  <c r="BI161" i="6"/>
  <c r="BQ161" i="6" s="1"/>
  <c r="BJ161" i="6"/>
  <c r="BR161" i="6" s="1"/>
  <c r="BK161" i="6"/>
  <c r="BS161" i="6" s="1"/>
  <c r="BL161" i="6"/>
  <c r="BT161" i="6" s="1"/>
  <c r="BE162" i="6"/>
  <c r="BM162" i="6" s="1"/>
  <c r="BF162" i="6"/>
  <c r="BN162" i="6" s="1"/>
  <c r="BG162" i="6"/>
  <c r="BO162" i="6" s="1"/>
  <c r="BH162" i="6"/>
  <c r="BP162" i="6" s="1"/>
  <c r="BI162" i="6"/>
  <c r="BQ162" i="6" s="1"/>
  <c r="BJ162" i="6"/>
  <c r="BR162" i="6" s="1"/>
  <c r="BK162" i="6"/>
  <c r="BS162" i="6" s="1"/>
  <c r="BL162" i="6"/>
  <c r="BT162" i="6" s="1"/>
  <c r="BE163" i="6"/>
  <c r="BM163" i="6" s="1"/>
  <c r="BF163" i="6"/>
  <c r="BN163" i="6" s="1"/>
  <c r="BG163" i="6"/>
  <c r="BO163" i="6" s="1"/>
  <c r="BH163" i="6"/>
  <c r="BP163" i="6" s="1"/>
  <c r="BI163" i="6"/>
  <c r="BQ163" i="6" s="1"/>
  <c r="BJ163" i="6"/>
  <c r="BR163" i="6" s="1"/>
  <c r="BK163" i="6"/>
  <c r="BS163" i="6" s="1"/>
  <c r="BL163" i="6"/>
  <c r="BT163" i="6" s="1"/>
  <c r="BE164" i="6"/>
  <c r="BM164" i="6" s="1"/>
  <c r="BF164" i="6"/>
  <c r="BN164" i="6" s="1"/>
  <c r="BG164" i="6"/>
  <c r="BO164" i="6" s="1"/>
  <c r="BH164" i="6"/>
  <c r="BP164" i="6" s="1"/>
  <c r="BI164" i="6"/>
  <c r="BQ164" i="6" s="1"/>
  <c r="BJ164" i="6"/>
  <c r="BR164" i="6" s="1"/>
  <c r="BK164" i="6"/>
  <c r="BS164" i="6" s="1"/>
  <c r="BL164" i="6"/>
  <c r="BT164" i="6" s="1"/>
  <c r="BE165" i="6"/>
  <c r="BM165" i="6" s="1"/>
  <c r="BF165" i="6"/>
  <c r="BN165" i="6" s="1"/>
  <c r="BG165" i="6"/>
  <c r="BO165" i="6" s="1"/>
  <c r="BH165" i="6"/>
  <c r="BP165" i="6" s="1"/>
  <c r="BI165" i="6"/>
  <c r="BQ165" i="6" s="1"/>
  <c r="BJ165" i="6"/>
  <c r="BR165" i="6" s="1"/>
  <c r="BK165" i="6"/>
  <c r="BS165" i="6" s="1"/>
  <c r="BL165" i="6"/>
  <c r="BT165" i="6" s="1"/>
  <c r="BE166" i="6"/>
  <c r="BM166" i="6" s="1"/>
  <c r="BF166" i="6"/>
  <c r="BN166" i="6" s="1"/>
  <c r="BG166" i="6"/>
  <c r="BO166" i="6" s="1"/>
  <c r="BH166" i="6"/>
  <c r="BP166" i="6" s="1"/>
  <c r="BI166" i="6"/>
  <c r="BQ166" i="6" s="1"/>
  <c r="BJ166" i="6"/>
  <c r="BR166" i="6" s="1"/>
  <c r="BK166" i="6"/>
  <c r="BS166" i="6" s="1"/>
  <c r="BL166" i="6"/>
  <c r="BT166" i="6" s="1"/>
  <c r="BE167" i="6"/>
  <c r="BM167" i="6" s="1"/>
  <c r="BF167" i="6"/>
  <c r="BN167" i="6" s="1"/>
  <c r="BG167" i="6"/>
  <c r="BO167" i="6" s="1"/>
  <c r="BH167" i="6"/>
  <c r="BP167" i="6" s="1"/>
  <c r="BI167" i="6"/>
  <c r="BQ167" i="6" s="1"/>
  <c r="BJ167" i="6"/>
  <c r="BR167" i="6" s="1"/>
  <c r="BK167" i="6"/>
  <c r="BS167" i="6" s="1"/>
  <c r="BL167" i="6"/>
  <c r="BT167" i="6" s="1"/>
  <c r="BE168" i="6"/>
  <c r="BM168" i="6" s="1"/>
  <c r="BF168" i="6"/>
  <c r="BN168" i="6" s="1"/>
  <c r="BG168" i="6"/>
  <c r="BO168" i="6" s="1"/>
  <c r="BH168" i="6"/>
  <c r="BP168" i="6" s="1"/>
  <c r="BI168" i="6"/>
  <c r="BQ168" i="6" s="1"/>
  <c r="BJ168" i="6"/>
  <c r="BR168" i="6" s="1"/>
  <c r="BK168" i="6"/>
  <c r="BS168" i="6" s="1"/>
  <c r="BL168" i="6"/>
  <c r="BT168" i="6" s="1"/>
  <c r="BE169" i="6"/>
  <c r="BM169" i="6" s="1"/>
  <c r="BF169" i="6"/>
  <c r="BN169" i="6" s="1"/>
  <c r="BG169" i="6"/>
  <c r="BO169" i="6" s="1"/>
  <c r="BH169" i="6"/>
  <c r="BP169" i="6" s="1"/>
  <c r="BI169" i="6"/>
  <c r="BQ169" i="6" s="1"/>
  <c r="BJ169" i="6"/>
  <c r="BR169" i="6" s="1"/>
  <c r="BK169" i="6"/>
  <c r="BS169" i="6" s="1"/>
  <c r="BL169" i="6"/>
  <c r="BT169" i="6" s="1"/>
  <c r="BE170" i="6"/>
  <c r="BM170" i="6" s="1"/>
  <c r="BF170" i="6"/>
  <c r="BN170" i="6" s="1"/>
  <c r="BG170" i="6"/>
  <c r="BO170" i="6" s="1"/>
  <c r="BH170" i="6"/>
  <c r="BP170" i="6" s="1"/>
  <c r="BI170" i="6"/>
  <c r="BQ170" i="6" s="1"/>
  <c r="BJ170" i="6"/>
  <c r="BR170" i="6" s="1"/>
  <c r="BK170" i="6"/>
  <c r="BS170" i="6" s="1"/>
  <c r="BL170" i="6"/>
  <c r="BT170" i="6" s="1"/>
  <c r="BE171" i="6"/>
  <c r="BM171" i="6" s="1"/>
  <c r="BF171" i="6"/>
  <c r="BN171" i="6" s="1"/>
  <c r="BG171" i="6"/>
  <c r="BO171" i="6" s="1"/>
  <c r="BH171" i="6"/>
  <c r="BP171" i="6" s="1"/>
  <c r="BI171" i="6"/>
  <c r="BQ171" i="6" s="1"/>
  <c r="BJ171" i="6"/>
  <c r="BR171" i="6" s="1"/>
  <c r="BK171" i="6"/>
  <c r="BS171" i="6" s="1"/>
  <c r="BL171" i="6"/>
  <c r="BT171" i="6" s="1"/>
  <c r="BE172" i="6"/>
  <c r="BM172" i="6" s="1"/>
  <c r="BF172" i="6"/>
  <c r="BN172" i="6" s="1"/>
  <c r="BG172" i="6"/>
  <c r="BO172" i="6" s="1"/>
  <c r="BH172" i="6"/>
  <c r="BP172" i="6" s="1"/>
  <c r="BI172" i="6"/>
  <c r="BQ172" i="6" s="1"/>
  <c r="BJ172" i="6"/>
  <c r="BR172" i="6" s="1"/>
  <c r="BK172" i="6"/>
  <c r="BS172" i="6" s="1"/>
  <c r="BL172" i="6"/>
  <c r="BT172" i="6" s="1"/>
  <c r="BE173" i="6"/>
  <c r="BM173" i="6" s="1"/>
  <c r="BF173" i="6"/>
  <c r="BN173" i="6" s="1"/>
  <c r="BG173" i="6"/>
  <c r="BO173" i="6" s="1"/>
  <c r="BH173" i="6"/>
  <c r="BP173" i="6" s="1"/>
  <c r="BI173" i="6"/>
  <c r="BQ173" i="6" s="1"/>
  <c r="BJ173" i="6"/>
  <c r="BR173" i="6" s="1"/>
  <c r="BK173" i="6"/>
  <c r="BS173" i="6" s="1"/>
  <c r="BL173" i="6"/>
  <c r="BT173" i="6" s="1"/>
  <c r="BE174" i="6"/>
  <c r="BM174" i="6" s="1"/>
  <c r="BF174" i="6"/>
  <c r="BN174" i="6" s="1"/>
  <c r="BG174" i="6"/>
  <c r="BO174" i="6" s="1"/>
  <c r="BH174" i="6"/>
  <c r="BP174" i="6" s="1"/>
  <c r="BI174" i="6"/>
  <c r="BQ174" i="6" s="1"/>
  <c r="BJ174" i="6"/>
  <c r="BR174" i="6" s="1"/>
  <c r="BK174" i="6"/>
  <c r="BS174" i="6" s="1"/>
  <c r="BL174" i="6"/>
  <c r="BT174" i="6" s="1"/>
  <c r="BE175" i="6"/>
  <c r="BM175" i="6" s="1"/>
  <c r="BF175" i="6"/>
  <c r="BN175" i="6" s="1"/>
  <c r="BG175" i="6"/>
  <c r="BO175" i="6" s="1"/>
  <c r="BH175" i="6"/>
  <c r="BP175" i="6" s="1"/>
  <c r="BI175" i="6"/>
  <c r="BQ175" i="6" s="1"/>
  <c r="BJ175" i="6"/>
  <c r="BR175" i="6" s="1"/>
  <c r="BK175" i="6"/>
  <c r="BS175" i="6" s="1"/>
  <c r="BL175" i="6"/>
  <c r="BT175" i="6" s="1"/>
  <c r="BE176" i="6"/>
  <c r="BM176" i="6" s="1"/>
  <c r="BF176" i="6"/>
  <c r="BN176" i="6" s="1"/>
  <c r="BG176" i="6"/>
  <c r="BO176" i="6" s="1"/>
  <c r="BH176" i="6"/>
  <c r="BP176" i="6" s="1"/>
  <c r="BI176" i="6"/>
  <c r="BQ176" i="6" s="1"/>
  <c r="BJ176" i="6"/>
  <c r="BR176" i="6" s="1"/>
  <c r="BK176" i="6"/>
  <c r="BS176" i="6" s="1"/>
  <c r="BL176" i="6"/>
  <c r="BT176" i="6" s="1"/>
  <c r="BE177" i="6"/>
  <c r="BM177" i="6" s="1"/>
  <c r="BF177" i="6"/>
  <c r="BN177" i="6" s="1"/>
  <c r="BG177" i="6"/>
  <c r="BO177" i="6" s="1"/>
  <c r="BH177" i="6"/>
  <c r="BP177" i="6" s="1"/>
  <c r="BI177" i="6"/>
  <c r="BQ177" i="6" s="1"/>
  <c r="BJ177" i="6"/>
  <c r="BR177" i="6" s="1"/>
  <c r="BK177" i="6"/>
  <c r="BS177" i="6" s="1"/>
  <c r="BL177" i="6"/>
  <c r="BT177" i="6" s="1"/>
  <c r="BE178" i="6"/>
  <c r="BM178" i="6" s="1"/>
  <c r="BF178" i="6"/>
  <c r="BN178" i="6" s="1"/>
  <c r="BG178" i="6"/>
  <c r="BO178" i="6" s="1"/>
  <c r="BH178" i="6"/>
  <c r="BP178" i="6" s="1"/>
  <c r="BI178" i="6"/>
  <c r="BQ178" i="6" s="1"/>
  <c r="BJ178" i="6"/>
  <c r="BR178" i="6" s="1"/>
  <c r="BK178" i="6"/>
  <c r="BS178" i="6" s="1"/>
  <c r="BL178" i="6"/>
  <c r="BT178" i="6" s="1"/>
  <c r="BE179" i="6"/>
  <c r="BM179" i="6" s="1"/>
  <c r="BF179" i="6"/>
  <c r="BN179" i="6" s="1"/>
  <c r="BG179" i="6"/>
  <c r="BO179" i="6" s="1"/>
  <c r="BH179" i="6"/>
  <c r="BP179" i="6" s="1"/>
  <c r="BI179" i="6"/>
  <c r="BQ179" i="6" s="1"/>
  <c r="BJ179" i="6"/>
  <c r="BR179" i="6" s="1"/>
  <c r="BK179" i="6"/>
  <c r="BS179" i="6" s="1"/>
  <c r="BL179" i="6"/>
  <c r="BT179" i="6" s="1"/>
  <c r="BE180" i="6"/>
  <c r="BM180" i="6" s="1"/>
  <c r="BF180" i="6"/>
  <c r="BN180" i="6" s="1"/>
  <c r="BG180" i="6"/>
  <c r="BO180" i="6" s="1"/>
  <c r="BH180" i="6"/>
  <c r="BP180" i="6" s="1"/>
  <c r="BI180" i="6"/>
  <c r="BQ180" i="6" s="1"/>
  <c r="BJ180" i="6"/>
  <c r="BR180" i="6" s="1"/>
  <c r="BK180" i="6"/>
  <c r="BS180" i="6" s="1"/>
  <c r="BL180" i="6"/>
  <c r="BT180" i="6" s="1"/>
  <c r="BE181" i="6"/>
  <c r="BM181" i="6" s="1"/>
  <c r="BF181" i="6"/>
  <c r="BN181" i="6" s="1"/>
  <c r="BG181" i="6"/>
  <c r="BO181" i="6" s="1"/>
  <c r="BH181" i="6"/>
  <c r="BP181" i="6" s="1"/>
  <c r="BI181" i="6"/>
  <c r="BQ181" i="6" s="1"/>
  <c r="BJ181" i="6"/>
  <c r="BR181" i="6" s="1"/>
  <c r="BK181" i="6"/>
  <c r="BS181" i="6" s="1"/>
  <c r="BL181" i="6"/>
  <c r="BT181" i="6" s="1"/>
  <c r="BE182" i="6"/>
  <c r="BM182" i="6" s="1"/>
  <c r="BF182" i="6"/>
  <c r="BN182" i="6" s="1"/>
  <c r="BG182" i="6"/>
  <c r="BO182" i="6" s="1"/>
  <c r="BH182" i="6"/>
  <c r="BP182" i="6" s="1"/>
  <c r="BI182" i="6"/>
  <c r="BQ182" i="6" s="1"/>
  <c r="BJ182" i="6"/>
  <c r="BR182" i="6" s="1"/>
  <c r="BK182" i="6"/>
  <c r="BS182" i="6" s="1"/>
  <c r="BL182" i="6"/>
  <c r="BT182" i="6" s="1"/>
  <c r="BE183" i="6"/>
  <c r="BM183" i="6" s="1"/>
  <c r="BF183" i="6"/>
  <c r="BN183" i="6" s="1"/>
  <c r="BG183" i="6"/>
  <c r="BO183" i="6" s="1"/>
  <c r="BH183" i="6"/>
  <c r="BP183" i="6" s="1"/>
  <c r="BI183" i="6"/>
  <c r="BQ183" i="6" s="1"/>
  <c r="BJ183" i="6"/>
  <c r="BR183" i="6" s="1"/>
  <c r="BK183" i="6"/>
  <c r="BS183" i="6" s="1"/>
  <c r="BL183" i="6"/>
  <c r="BT183" i="6" s="1"/>
  <c r="BE184" i="6"/>
  <c r="BM184" i="6" s="1"/>
  <c r="BF184" i="6"/>
  <c r="BN184" i="6" s="1"/>
  <c r="BG184" i="6"/>
  <c r="BO184" i="6" s="1"/>
  <c r="BH184" i="6"/>
  <c r="BP184" i="6" s="1"/>
  <c r="BI184" i="6"/>
  <c r="BQ184" i="6" s="1"/>
  <c r="BJ184" i="6"/>
  <c r="BR184" i="6" s="1"/>
  <c r="BK184" i="6"/>
  <c r="BS184" i="6" s="1"/>
  <c r="BL184" i="6"/>
  <c r="BT184" i="6" s="1"/>
  <c r="BE185" i="6"/>
  <c r="BM185" i="6" s="1"/>
  <c r="BF185" i="6"/>
  <c r="BN185" i="6" s="1"/>
  <c r="BG185" i="6"/>
  <c r="BO185" i="6" s="1"/>
  <c r="BH185" i="6"/>
  <c r="BP185" i="6" s="1"/>
  <c r="BI185" i="6"/>
  <c r="BQ185" i="6" s="1"/>
  <c r="BJ185" i="6"/>
  <c r="BR185" i="6" s="1"/>
  <c r="BK185" i="6"/>
  <c r="BS185" i="6" s="1"/>
  <c r="BL185" i="6"/>
  <c r="BT185" i="6" s="1"/>
  <c r="BE186" i="6"/>
  <c r="BM186" i="6" s="1"/>
  <c r="BF186" i="6"/>
  <c r="BN186" i="6" s="1"/>
  <c r="BG186" i="6"/>
  <c r="BO186" i="6" s="1"/>
  <c r="BH186" i="6"/>
  <c r="BP186" i="6" s="1"/>
  <c r="BI186" i="6"/>
  <c r="BQ186" i="6" s="1"/>
  <c r="BJ186" i="6"/>
  <c r="BR186" i="6" s="1"/>
  <c r="BK186" i="6"/>
  <c r="BS186" i="6" s="1"/>
  <c r="BL186" i="6"/>
  <c r="BT186" i="6" s="1"/>
  <c r="BE187" i="6"/>
  <c r="BM187" i="6" s="1"/>
  <c r="BF187" i="6"/>
  <c r="BN187" i="6" s="1"/>
  <c r="BG187" i="6"/>
  <c r="BO187" i="6" s="1"/>
  <c r="BH187" i="6"/>
  <c r="BP187" i="6" s="1"/>
  <c r="BI187" i="6"/>
  <c r="BQ187" i="6" s="1"/>
  <c r="BJ187" i="6"/>
  <c r="BR187" i="6" s="1"/>
  <c r="BK187" i="6"/>
  <c r="BS187" i="6" s="1"/>
  <c r="BL187" i="6"/>
  <c r="BT187" i="6" s="1"/>
  <c r="BE188" i="6"/>
  <c r="BM188" i="6" s="1"/>
  <c r="BF188" i="6"/>
  <c r="BN188" i="6" s="1"/>
  <c r="BG188" i="6"/>
  <c r="BO188" i="6" s="1"/>
  <c r="BH188" i="6"/>
  <c r="BP188" i="6" s="1"/>
  <c r="BI188" i="6"/>
  <c r="BQ188" i="6" s="1"/>
  <c r="BJ188" i="6"/>
  <c r="BR188" i="6" s="1"/>
  <c r="BK188" i="6"/>
  <c r="BS188" i="6" s="1"/>
  <c r="BL188" i="6"/>
  <c r="BT188" i="6" s="1"/>
  <c r="BE189" i="6"/>
  <c r="BM189" i="6" s="1"/>
  <c r="BF189" i="6"/>
  <c r="BN189" i="6" s="1"/>
  <c r="BG189" i="6"/>
  <c r="BO189" i="6" s="1"/>
  <c r="BH189" i="6"/>
  <c r="BP189" i="6" s="1"/>
  <c r="BI189" i="6"/>
  <c r="BQ189" i="6" s="1"/>
  <c r="BJ189" i="6"/>
  <c r="BR189" i="6" s="1"/>
  <c r="BK189" i="6"/>
  <c r="BS189" i="6" s="1"/>
  <c r="BL189" i="6"/>
  <c r="BT189" i="6" s="1"/>
  <c r="BE190" i="6"/>
  <c r="BM190" i="6" s="1"/>
  <c r="BF190" i="6"/>
  <c r="BN190" i="6" s="1"/>
  <c r="BG190" i="6"/>
  <c r="BO190" i="6" s="1"/>
  <c r="BH190" i="6"/>
  <c r="BP190" i="6" s="1"/>
  <c r="BI190" i="6"/>
  <c r="BQ190" i="6" s="1"/>
  <c r="BJ190" i="6"/>
  <c r="BR190" i="6" s="1"/>
  <c r="BK190" i="6"/>
  <c r="BS190" i="6" s="1"/>
  <c r="BL190" i="6"/>
  <c r="BT190" i="6" s="1"/>
  <c r="BE191" i="6"/>
  <c r="BM191" i="6" s="1"/>
  <c r="BF191" i="6"/>
  <c r="BN191" i="6" s="1"/>
  <c r="BG191" i="6"/>
  <c r="BO191" i="6" s="1"/>
  <c r="BH191" i="6"/>
  <c r="BP191" i="6" s="1"/>
  <c r="BI191" i="6"/>
  <c r="BQ191" i="6" s="1"/>
  <c r="BJ191" i="6"/>
  <c r="BR191" i="6" s="1"/>
  <c r="BK191" i="6"/>
  <c r="BS191" i="6" s="1"/>
  <c r="BL191" i="6"/>
  <c r="BT191" i="6" s="1"/>
  <c r="BE192" i="6"/>
  <c r="BM192" i="6" s="1"/>
  <c r="BF192" i="6"/>
  <c r="BN192" i="6" s="1"/>
  <c r="BG192" i="6"/>
  <c r="BO192" i="6" s="1"/>
  <c r="BH192" i="6"/>
  <c r="BP192" i="6" s="1"/>
  <c r="BI192" i="6"/>
  <c r="BQ192" i="6" s="1"/>
  <c r="BJ192" i="6"/>
  <c r="BR192" i="6" s="1"/>
  <c r="BK192" i="6"/>
  <c r="BS192" i="6" s="1"/>
  <c r="BL192" i="6"/>
  <c r="BT192" i="6" s="1"/>
  <c r="BE193" i="6"/>
  <c r="BM193" i="6" s="1"/>
  <c r="BF193" i="6"/>
  <c r="BN193" i="6" s="1"/>
  <c r="BG193" i="6"/>
  <c r="BO193" i="6" s="1"/>
  <c r="BH193" i="6"/>
  <c r="BP193" i="6" s="1"/>
  <c r="BI193" i="6"/>
  <c r="BQ193" i="6" s="1"/>
  <c r="BJ193" i="6"/>
  <c r="BR193" i="6" s="1"/>
  <c r="BK193" i="6"/>
  <c r="BS193" i="6" s="1"/>
  <c r="BL193" i="6"/>
  <c r="BT193" i="6" s="1"/>
  <c r="BE194" i="6"/>
  <c r="BM194" i="6" s="1"/>
  <c r="BF194" i="6"/>
  <c r="BN194" i="6" s="1"/>
  <c r="BG194" i="6"/>
  <c r="BO194" i="6" s="1"/>
  <c r="BH194" i="6"/>
  <c r="BP194" i="6" s="1"/>
  <c r="BI194" i="6"/>
  <c r="BQ194" i="6" s="1"/>
  <c r="BJ194" i="6"/>
  <c r="BR194" i="6" s="1"/>
  <c r="BK194" i="6"/>
  <c r="BS194" i="6" s="1"/>
  <c r="BL194" i="6"/>
  <c r="BT194" i="6" s="1"/>
  <c r="BE195" i="6"/>
  <c r="BM195" i="6" s="1"/>
  <c r="BF195" i="6"/>
  <c r="BN195" i="6" s="1"/>
  <c r="BG195" i="6"/>
  <c r="BO195" i="6" s="1"/>
  <c r="BH195" i="6"/>
  <c r="BP195" i="6" s="1"/>
  <c r="BI195" i="6"/>
  <c r="BQ195" i="6" s="1"/>
  <c r="BJ195" i="6"/>
  <c r="BR195" i="6" s="1"/>
  <c r="BK195" i="6"/>
  <c r="BS195" i="6" s="1"/>
  <c r="BL195" i="6"/>
  <c r="BT195" i="6" s="1"/>
  <c r="BE196" i="6"/>
  <c r="BM196" i="6" s="1"/>
  <c r="BF196" i="6"/>
  <c r="BN196" i="6" s="1"/>
  <c r="BG196" i="6"/>
  <c r="BO196" i="6" s="1"/>
  <c r="BH196" i="6"/>
  <c r="BP196" i="6" s="1"/>
  <c r="BI196" i="6"/>
  <c r="BQ196" i="6" s="1"/>
  <c r="BJ196" i="6"/>
  <c r="BR196" i="6" s="1"/>
  <c r="BK196" i="6"/>
  <c r="BS196" i="6" s="1"/>
  <c r="BL196" i="6"/>
  <c r="BT196" i="6" s="1"/>
  <c r="BE197" i="6"/>
  <c r="BM197" i="6" s="1"/>
  <c r="BF197" i="6"/>
  <c r="BN197" i="6" s="1"/>
  <c r="BG197" i="6"/>
  <c r="BO197" i="6" s="1"/>
  <c r="BH197" i="6"/>
  <c r="BP197" i="6" s="1"/>
  <c r="BI197" i="6"/>
  <c r="BQ197" i="6" s="1"/>
  <c r="BJ197" i="6"/>
  <c r="BR197" i="6" s="1"/>
  <c r="BK197" i="6"/>
  <c r="BS197" i="6" s="1"/>
  <c r="BL197" i="6"/>
  <c r="BT197" i="6" s="1"/>
  <c r="BE198" i="6"/>
  <c r="BM198" i="6" s="1"/>
  <c r="BF198" i="6"/>
  <c r="BN198" i="6" s="1"/>
  <c r="BG198" i="6"/>
  <c r="BO198" i="6" s="1"/>
  <c r="BH198" i="6"/>
  <c r="BP198" i="6" s="1"/>
  <c r="BI198" i="6"/>
  <c r="BQ198" i="6" s="1"/>
  <c r="BJ198" i="6"/>
  <c r="BR198" i="6" s="1"/>
  <c r="BK198" i="6"/>
  <c r="BS198" i="6" s="1"/>
  <c r="BL198" i="6"/>
  <c r="BT198" i="6" s="1"/>
  <c r="BE199" i="6"/>
  <c r="BM199" i="6" s="1"/>
  <c r="BF199" i="6"/>
  <c r="BN199" i="6" s="1"/>
  <c r="BG199" i="6"/>
  <c r="BO199" i="6" s="1"/>
  <c r="BH199" i="6"/>
  <c r="BP199" i="6" s="1"/>
  <c r="BI199" i="6"/>
  <c r="BQ199" i="6" s="1"/>
  <c r="BJ199" i="6"/>
  <c r="BR199" i="6" s="1"/>
  <c r="BK199" i="6"/>
  <c r="BS199" i="6" s="1"/>
  <c r="BL199" i="6"/>
  <c r="BT199" i="6" s="1"/>
  <c r="BE200" i="6"/>
  <c r="BM200" i="6" s="1"/>
  <c r="BF200" i="6"/>
  <c r="BN200" i="6" s="1"/>
  <c r="BG200" i="6"/>
  <c r="BO200" i="6" s="1"/>
  <c r="BH200" i="6"/>
  <c r="BP200" i="6" s="1"/>
  <c r="BI200" i="6"/>
  <c r="BQ200" i="6" s="1"/>
  <c r="BJ200" i="6"/>
  <c r="BR200" i="6" s="1"/>
  <c r="BK200" i="6"/>
  <c r="BS200" i="6" s="1"/>
  <c r="BL200" i="6"/>
  <c r="BT200" i="6" s="1"/>
  <c r="BE201" i="6"/>
  <c r="BM201" i="6" s="1"/>
  <c r="BF201" i="6"/>
  <c r="BN201" i="6" s="1"/>
  <c r="BG201" i="6"/>
  <c r="BO201" i="6" s="1"/>
  <c r="BH201" i="6"/>
  <c r="BP201" i="6" s="1"/>
  <c r="BI201" i="6"/>
  <c r="BQ201" i="6" s="1"/>
  <c r="BJ201" i="6"/>
  <c r="BR201" i="6" s="1"/>
  <c r="BK201" i="6"/>
  <c r="BS201" i="6" s="1"/>
  <c r="BL201" i="6"/>
  <c r="BT201" i="6" s="1"/>
  <c r="BE202" i="6"/>
  <c r="BM202" i="6" s="1"/>
  <c r="BF202" i="6"/>
  <c r="BN202" i="6" s="1"/>
  <c r="BG202" i="6"/>
  <c r="BO202" i="6" s="1"/>
  <c r="BH202" i="6"/>
  <c r="BP202" i="6" s="1"/>
  <c r="BI202" i="6"/>
  <c r="BQ202" i="6" s="1"/>
  <c r="BJ202" i="6"/>
  <c r="BR202" i="6" s="1"/>
  <c r="BK202" i="6"/>
  <c r="BS202" i="6" s="1"/>
  <c r="BL202" i="6"/>
  <c r="BT202" i="6" s="1"/>
  <c r="BE203" i="6"/>
  <c r="BM203" i="6" s="1"/>
  <c r="BF203" i="6"/>
  <c r="BN203" i="6" s="1"/>
  <c r="BG203" i="6"/>
  <c r="BO203" i="6" s="1"/>
  <c r="BH203" i="6"/>
  <c r="BP203" i="6" s="1"/>
  <c r="BI203" i="6"/>
  <c r="BQ203" i="6" s="1"/>
  <c r="BJ203" i="6"/>
  <c r="BR203" i="6" s="1"/>
  <c r="BK203" i="6"/>
  <c r="BS203" i="6" s="1"/>
  <c r="BL203" i="6"/>
  <c r="BT203" i="6" s="1"/>
  <c r="BE204" i="6"/>
  <c r="BM204" i="6" s="1"/>
  <c r="BF204" i="6"/>
  <c r="BN204" i="6" s="1"/>
  <c r="BG204" i="6"/>
  <c r="BO204" i="6" s="1"/>
  <c r="BH204" i="6"/>
  <c r="BP204" i="6" s="1"/>
  <c r="BI204" i="6"/>
  <c r="BQ204" i="6" s="1"/>
  <c r="BJ204" i="6"/>
  <c r="BR204" i="6" s="1"/>
  <c r="BK204" i="6"/>
  <c r="BS204" i="6" s="1"/>
  <c r="BL204" i="6"/>
  <c r="BT204" i="6" s="1"/>
  <c r="BE205" i="6"/>
  <c r="BM205" i="6" s="1"/>
  <c r="BF205" i="6"/>
  <c r="BN205" i="6" s="1"/>
  <c r="BG205" i="6"/>
  <c r="BO205" i="6" s="1"/>
  <c r="BH205" i="6"/>
  <c r="BP205" i="6" s="1"/>
  <c r="BI205" i="6"/>
  <c r="BQ205" i="6" s="1"/>
  <c r="BJ205" i="6"/>
  <c r="BR205" i="6" s="1"/>
  <c r="BK205" i="6"/>
  <c r="BS205" i="6" s="1"/>
  <c r="BL205" i="6"/>
  <c r="BT205" i="6" s="1"/>
  <c r="BE206" i="6"/>
  <c r="BM206" i="6" s="1"/>
  <c r="BF206" i="6"/>
  <c r="BN206" i="6" s="1"/>
  <c r="BG206" i="6"/>
  <c r="BO206" i="6" s="1"/>
  <c r="BH206" i="6"/>
  <c r="BP206" i="6" s="1"/>
  <c r="BI206" i="6"/>
  <c r="BQ206" i="6" s="1"/>
  <c r="BJ206" i="6"/>
  <c r="BR206" i="6" s="1"/>
  <c r="BK206" i="6"/>
  <c r="BS206" i="6" s="1"/>
  <c r="BL206" i="6"/>
  <c r="BT206" i="6" s="1"/>
  <c r="BE207" i="6"/>
  <c r="BM207" i="6" s="1"/>
  <c r="BF207" i="6"/>
  <c r="BN207" i="6" s="1"/>
  <c r="BG207" i="6"/>
  <c r="BO207" i="6" s="1"/>
  <c r="BH207" i="6"/>
  <c r="BP207" i="6" s="1"/>
  <c r="BI207" i="6"/>
  <c r="BQ207" i="6" s="1"/>
  <c r="BJ207" i="6"/>
  <c r="BR207" i="6" s="1"/>
  <c r="BK207" i="6"/>
  <c r="BS207" i="6" s="1"/>
  <c r="BL207" i="6"/>
  <c r="BT207" i="6" s="1"/>
  <c r="BE208" i="6"/>
  <c r="BM208" i="6" s="1"/>
  <c r="BF208" i="6"/>
  <c r="BN208" i="6" s="1"/>
  <c r="BG208" i="6"/>
  <c r="BO208" i="6" s="1"/>
  <c r="BH208" i="6"/>
  <c r="BP208" i="6" s="1"/>
  <c r="BI208" i="6"/>
  <c r="BQ208" i="6" s="1"/>
  <c r="BJ208" i="6"/>
  <c r="BR208" i="6" s="1"/>
  <c r="BK208" i="6"/>
  <c r="BS208" i="6" s="1"/>
  <c r="BL208" i="6"/>
  <c r="BT208" i="6" s="1"/>
  <c r="BE209" i="6"/>
  <c r="BM209" i="6" s="1"/>
  <c r="BF209" i="6"/>
  <c r="BN209" i="6" s="1"/>
  <c r="BG209" i="6"/>
  <c r="BO209" i="6" s="1"/>
  <c r="BH209" i="6"/>
  <c r="BP209" i="6" s="1"/>
  <c r="BI209" i="6"/>
  <c r="BQ209" i="6" s="1"/>
  <c r="BJ209" i="6"/>
  <c r="BR209" i="6" s="1"/>
  <c r="BK209" i="6"/>
  <c r="BS209" i="6" s="1"/>
  <c r="BL209" i="6"/>
  <c r="BT209" i="6" s="1"/>
  <c r="BE210" i="6"/>
  <c r="BM210" i="6" s="1"/>
  <c r="BF210" i="6"/>
  <c r="BN210" i="6" s="1"/>
  <c r="BG210" i="6"/>
  <c r="BO210" i="6" s="1"/>
  <c r="BH210" i="6"/>
  <c r="BP210" i="6" s="1"/>
  <c r="BI210" i="6"/>
  <c r="BQ210" i="6" s="1"/>
  <c r="BJ210" i="6"/>
  <c r="BR210" i="6" s="1"/>
  <c r="BK210" i="6"/>
  <c r="BS210" i="6" s="1"/>
  <c r="BL210" i="6"/>
  <c r="BT210" i="6" s="1"/>
  <c r="BE211" i="6"/>
  <c r="BM211" i="6" s="1"/>
  <c r="BF211" i="6"/>
  <c r="BN211" i="6" s="1"/>
  <c r="BG211" i="6"/>
  <c r="BO211" i="6" s="1"/>
  <c r="BH211" i="6"/>
  <c r="BP211" i="6" s="1"/>
  <c r="BI211" i="6"/>
  <c r="BQ211" i="6" s="1"/>
  <c r="BJ211" i="6"/>
  <c r="BR211" i="6" s="1"/>
  <c r="BK211" i="6"/>
  <c r="BS211" i="6" s="1"/>
  <c r="BL211" i="6"/>
  <c r="BT211" i="6" s="1"/>
  <c r="BE212" i="6"/>
  <c r="BM212" i="6" s="1"/>
  <c r="BF212" i="6"/>
  <c r="BN212" i="6" s="1"/>
  <c r="BG212" i="6"/>
  <c r="BO212" i="6" s="1"/>
  <c r="BH212" i="6"/>
  <c r="BP212" i="6" s="1"/>
  <c r="BI212" i="6"/>
  <c r="BQ212" i="6" s="1"/>
  <c r="BJ212" i="6"/>
  <c r="BR212" i="6" s="1"/>
  <c r="BK212" i="6"/>
  <c r="BS212" i="6" s="1"/>
  <c r="BL212" i="6"/>
  <c r="BT212" i="6" s="1"/>
  <c r="BE213" i="6"/>
  <c r="BM213" i="6" s="1"/>
  <c r="BF213" i="6"/>
  <c r="BN213" i="6" s="1"/>
  <c r="BG213" i="6"/>
  <c r="BO213" i="6" s="1"/>
  <c r="BH213" i="6"/>
  <c r="BP213" i="6" s="1"/>
  <c r="BI213" i="6"/>
  <c r="BQ213" i="6" s="1"/>
  <c r="BJ213" i="6"/>
  <c r="BR213" i="6" s="1"/>
  <c r="BK213" i="6"/>
  <c r="BS213" i="6" s="1"/>
  <c r="BL213" i="6"/>
  <c r="BT213" i="6" s="1"/>
  <c r="BE214" i="6"/>
  <c r="BM214" i="6" s="1"/>
  <c r="BF214" i="6"/>
  <c r="BN214" i="6" s="1"/>
  <c r="BG214" i="6"/>
  <c r="BO214" i="6" s="1"/>
  <c r="BH214" i="6"/>
  <c r="BP214" i="6" s="1"/>
  <c r="BI214" i="6"/>
  <c r="BQ214" i="6" s="1"/>
  <c r="BJ214" i="6"/>
  <c r="BR214" i="6" s="1"/>
  <c r="BK214" i="6"/>
  <c r="BS214" i="6" s="1"/>
  <c r="BL214" i="6"/>
  <c r="BT214" i="6" s="1"/>
  <c r="BE215" i="6"/>
  <c r="BM215" i="6" s="1"/>
  <c r="BF215" i="6"/>
  <c r="BN215" i="6" s="1"/>
  <c r="BG215" i="6"/>
  <c r="BO215" i="6" s="1"/>
  <c r="BH215" i="6"/>
  <c r="BP215" i="6" s="1"/>
  <c r="BI215" i="6"/>
  <c r="BQ215" i="6" s="1"/>
  <c r="BJ215" i="6"/>
  <c r="BR215" i="6" s="1"/>
  <c r="BK215" i="6"/>
  <c r="BS215" i="6" s="1"/>
  <c r="BL215" i="6"/>
  <c r="BT215" i="6" s="1"/>
  <c r="BE216" i="6"/>
  <c r="BM216" i="6" s="1"/>
  <c r="BF216" i="6"/>
  <c r="BN216" i="6" s="1"/>
  <c r="BG216" i="6"/>
  <c r="BO216" i="6" s="1"/>
  <c r="BH216" i="6"/>
  <c r="BP216" i="6" s="1"/>
  <c r="BI216" i="6"/>
  <c r="BQ216" i="6" s="1"/>
  <c r="BJ216" i="6"/>
  <c r="BR216" i="6" s="1"/>
  <c r="BK216" i="6"/>
  <c r="BS216" i="6" s="1"/>
  <c r="BL216" i="6"/>
  <c r="BT216" i="6" s="1"/>
  <c r="BE217" i="6"/>
  <c r="BM217" i="6" s="1"/>
  <c r="BF217" i="6"/>
  <c r="BN217" i="6" s="1"/>
  <c r="BG217" i="6"/>
  <c r="BO217" i="6" s="1"/>
  <c r="BH217" i="6"/>
  <c r="BP217" i="6" s="1"/>
  <c r="BI217" i="6"/>
  <c r="BQ217" i="6" s="1"/>
  <c r="BJ217" i="6"/>
  <c r="BR217" i="6" s="1"/>
  <c r="BK217" i="6"/>
  <c r="BS217" i="6" s="1"/>
  <c r="BL217" i="6"/>
  <c r="BT217" i="6" s="1"/>
  <c r="BE218" i="6"/>
  <c r="BM218" i="6" s="1"/>
  <c r="BF218" i="6"/>
  <c r="BN218" i="6" s="1"/>
  <c r="BG218" i="6"/>
  <c r="BO218" i="6" s="1"/>
  <c r="BH218" i="6"/>
  <c r="BP218" i="6" s="1"/>
  <c r="BI218" i="6"/>
  <c r="BQ218" i="6" s="1"/>
  <c r="BJ218" i="6"/>
  <c r="BR218" i="6" s="1"/>
  <c r="BK218" i="6"/>
  <c r="BS218" i="6" s="1"/>
  <c r="BL218" i="6"/>
  <c r="BT218" i="6" s="1"/>
  <c r="BE219" i="6"/>
  <c r="BM219" i="6" s="1"/>
  <c r="BF219" i="6"/>
  <c r="BN219" i="6" s="1"/>
  <c r="BG219" i="6"/>
  <c r="BO219" i="6" s="1"/>
  <c r="BH219" i="6"/>
  <c r="BP219" i="6" s="1"/>
  <c r="BI219" i="6"/>
  <c r="BQ219" i="6" s="1"/>
  <c r="BJ219" i="6"/>
  <c r="BR219" i="6" s="1"/>
  <c r="BK219" i="6"/>
  <c r="BS219" i="6" s="1"/>
  <c r="BL219" i="6"/>
  <c r="BT219" i="6" s="1"/>
  <c r="BE220" i="6"/>
  <c r="BM220" i="6" s="1"/>
  <c r="BF220" i="6"/>
  <c r="BN220" i="6" s="1"/>
  <c r="BG220" i="6"/>
  <c r="BO220" i="6" s="1"/>
  <c r="BH220" i="6"/>
  <c r="BP220" i="6" s="1"/>
  <c r="BI220" i="6"/>
  <c r="BQ220" i="6" s="1"/>
  <c r="BJ220" i="6"/>
  <c r="BR220" i="6" s="1"/>
  <c r="BK220" i="6"/>
  <c r="BS220" i="6" s="1"/>
  <c r="BL220" i="6"/>
  <c r="BT220" i="6" s="1"/>
  <c r="BE221" i="6"/>
  <c r="BM221" i="6" s="1"/>
  <c r="BF221" i="6"/>
  <c r="BN221" i="6" s="1"/>
  <c r="BG221" i="6"/>
  <c r="BO221" i="6" s="1"/>
  <c r="BH221" i="6"/>
  <c r="BP221" i="6" s="1"/>
  <c r="BI221" i="6"/>
  <c r="BQ221" i="6" s="1"/>
  <c r="BJ221" i="6"/>
  <c r="BR221" i="6" s="1"/>
  <c r="BK221" i="6"/>
  <c r="BS221" i="6" s="1"/>
  <c r="BL221" i="6"/>
  <c r="BT221" i="6" s="1"/>
  <c r="BE222" i="6"/>
  <c r="BM222" i="6" s="1"/>
  <c r="BF222" i="6"/>
  <c r="BN222" i="6" s="1"/>
  <c r="BG222" i="6"/>
  <c r="BO222" i="6" s="1"/>
  <c r="BH222" i="6"/>
  <c r="BP222" i="6" s="1"/>
  <c r="BI222" i="6"/>
  <c r="BQ222" i="6" s="1"/>
  <c r="BJ222" i="6"/>
  <c r="BR222" i="6" s="1"/>
  <c r="BK222" i="6"/>
  <c r="BS222" i="6" s="1"/>
  <c r="BL222" i="6"/>
  <c r="BT222" i="6" s="1"/>
  <c r="BE223" i="6"/>
  <c r="BM223" i="6" s="1"/>
  <c r="BF223" i="6"/>
  <c r="BN223" i="6" s="1"/>
  <c r="BG223" i="6"/>
  <c r="BO223" i="6" s="1"/>
  <c r="BH223" i="6"/>
  <c r="BP223" i="6" s="1"/>
  <c r="BI223" i="6"/>
  <c r="BQ223" i="6" s="1"/>
  <c r="BJ223" i="6"/>
  <c r="BR223" i="6" s="1"/>
  <c r="BK223" i="6"/>
  <c r="BS223" i="6" s="1"/>
  <c r="BL223" i="6"/>
  <c r="BT223" i="6" s="1"/>
  <c r="BE224" i="6"/>
  <c r="BM224" i="6" s="1"/>
  <c r="BF224" i="6"/>
  <c r="BN224" i="6" s="1"/>
  <c r="BG224" i="6"/>
  <c r="BO224" i="6" s="1"/>
  <c r="BH224" i="6"/>
  <c r="BP224" i="6" s="1"/>
  <c r="BI224" i="6"/>
  <c r="BQ224" i="6" s="1"/>
  <c r="BJ224" i="6"/>
  <c r="BR224" i="6" s="1"/>
  <c r="BK224" i="6"/>
  <c r="BS224" i="6" s="1"/>
  <c r="BL224" i="6"/>
  <c r="BT224" i="6" s="1"/>
  <c r="BE225" i="6"/>
  <c r="BM225" i="6" s="1"/>
  <c r="BF225" i="6"/>
  <c r="BN225" i="6" s="1"/>
  <c r="BG225" i="6"/>
  <c r="BO225" i="6" s="1"/>
  <c r="BH225" i="6"/>
  <c r="BP225" i="6" s="1"/>
  <c r="BI225" i="6"/>
  <c r="BQ225" i="6" s="1"/>
  <c r="BJ225" i="6"/>
  <c r="BR225" i="6" s="1"/>
  <c r="BK225" i="6"/>
  <c r="BS225" i="6" s="1"/>
  <c r="BL225" i="6"/>
  <c r="BT225" i="6" s="1"/>
  <c r="BE226" i="6"/>
  <c r="BM226" i="6" s="1"/>
  <c r="BF226" i="6"/>
  <c r="BN226" i="6" s="1"/>
  <c r="BG226" i="6"/>
  <c r="BO226" i="6" s="1"/>
  <c r="BH226" i="6"/>
  <c r="BP226" i="6" s="1"/>
  <c r="BI226" i="6"/>
  <c r="BQ226" i="6" s="1"/>
  <c r="BJ226" i="6"/>
  <c r="BR226" i="6" s="1"/>
  <c r="BK226" i="6"/>
  <c r="BS226" i="6" s="1"/>
  <c r="BL226" i="6"/>
  <c r="BT226" i="6" s="1"/>
  <c r="BE227" i="6"/>
  <c r="BM227" i="6" s="1"/>
  <c r="BF227" i="6"/>
  <c r="BN227" i="6" s="1"/>
  <c r="BG227" i="6"/>
  <c r="BO227" i="6" s="1"/>
  <c r="BH227" i="6"/>
  <c r="BP227" i="6" s="1"/>
  <c r="BI227" i="6"/>
  <c r="BQ227" i="6" s="1"/>
  <c r="BJ227" i="6"/>
  <c r="BR227" i="6" s="1"/>
  <c r="BK227" i="6"/>
  <c r="BS227" i="6" s="1"/>
  <c r="BL227" i="6"/>
  <c r="BT227" i="6" s="1"/>
  <c r="BE228" i="6"/>
  <c r="BM228" i="6" s="1"/>
  <c r="BF228" i="6"/>
  <c r="BN228" i="6" s="1"/>
  <c r="BG228" i="6"/>
  <c r="BO228" i="6" s="1"/>
  <c r="BH228" i="6"/>
  <c r="BP228" i="6" s="1"/>
  <c r="BI228" i="6"/>
  <c r="BQ228" i="6" s="1"/>
  <c r="BJ228" i="6"/>
  <c r="BR228" i="6" s="1"/>
  <c r="BK228" i="6"/>
  <c r="BS228" i="6" s="1"/>
  <c r="BL228" i="6"/>
  <c r="BT228" i="6" s="1"/>
  <c r="BE229" i="6"/>
  <c r="BM229" i="6" s="1"/>
  <c r="BF229" i="6"/>
  <c r="BN229" i="6" s="1"/>
  <c r="BG229" i="6"/>
  <c r="BO229" i="6" s="1"/>
  <c r="BH229" i="6"/>
  <c r="BP229" i="6" s="1"/>
  <c r="BI229" i="6"/>
  <c r="BQ229" i="6" s="1"/>
  <c r="BJ229" i="6"/>
  <c r="BR229" i="6" s="1"/>
  <c r="BK229" i="6"/>
  <c r="BS229" i="6" s="1"/>
  <c r="BL229" i="6"/>
  <c r="BT229" i="6" s="1"/>
  <c r="BE230" i="6"/>
  <c r="BM230" i="6" s="1"/>
  <c r="BF230" i="6"/>
  <c r="BN230" i="6" s="1"/>
  <c r="BG230" i="6"/>
  <c r="BO230" i="6" s="1"/>
  <c r="BH230" i="6"/>
  <c r="BP230" i="6" s="1"/>
  <c r="BI230" i="6"/>
  <c r="BQ230" i="6" s="1"/>
  <c r="BJ230" i="6"/>
  <c r="BR230" i="6" s="1"/>
  <c r="BK230" i="6"/>
  <c r="BS230" i="6" s="1"/>
  <c r="BL230" i="6"/>
  <c r="BT230" i="6" s="1"/>
  <c r="BE231" i="6"/>
  <c r="BM231" i="6" s="1"/>
  <c r="BF231" i="6"/>
  <c r="BN231" i="6" s="1"/>
  <c r="BG231" i="6"/>
  <c r="BO231" i="6" s="1"/>
  <c r="BH231" i="6"/>
  <c r="BP231" i="6" s="1"/>
  <c r="BI231" i="6"/>
  <c r="BQ231" i="6" s="1"/>
  <c r="BJ231" i="6"/>
  <c r="BR231" i="6" s="1"/>
  <c r="BK231" i="6"/>
  <c r="BS231" i="6" s="1"/>
  <c r="BL231" i="6"/>
  <c r="BT231" i="6" s="1"/>
  <c r="BE232" i="6"/>
  <c r="BM232" i="6" s="1"/>
  <c r="BF232" i="6"/>
  <c r="BN232" i="6" s="1"/>
  <c r="BG232" i="6"/>
  <c r="BO232" i="6" s="1"/>
  <c r="BH232" i="6"/>
  <c r="BP232" i="6" s="1"/>
  <c r="BI232" i="6"/>
  <c r="BQ232" i="6" s="1"/>
  <c r="BJ232" i="6"/>
  <c r="BR232" i="6" s="1"/>
  <c r="BK232" i="6"/>
  <c r="BS232" i="6" s="1"/>
  <c r="BL232" i="6"/>
  <c r="BT232" i="6" s="1"/>
  <c r="BE233" i="6"/>
  <c r="BM233" i="6" s="1"/>
  <c r="BF233" i="6"/>
  <c r="BN233" i="6" s="1"/>
  <c r="BG233" i="6"/>
  <c r="BO233" i="6" s="1"/>
  <c r="BH233" i="6"/>
  <c r="BP233" i="6" s="1"/>
  <c r="BI233" i="6"/>
  <c r="BQ233" i="6" s="1"/>
  <c r="BJ233" i="6"/>
  <c r="BR233" i="6" s="1"/>
  <c r="BK233" i="6"/>
  <c r="BS233" i="6" s="1"/>
  <c r="BL233" i="6"/>
  <c r="BT233" i="6" s="1"/>
  <c r="BE234" i="6"/>
  <c r="BM234" i="6" s="1"/>
  <c r="BF234" i="6"/>
  <c r="BN234" i="6" s="1"/>
  <c r="BG234" i="6"/>
  <c r="BO234" i="6" s="1"/>
  <c r="BH234" i="6"/>
  <c r="BP234" i="6" s="1"/>
  <c r="BI234" i="6"/>
  <c r="BQ234" i="6" s="1"/>
  <c r="BJ234" i="6"/>
  <c r="BR234" i="6" s="1"/>
  <c r="BK234" i="6"/>
  <c r="BS234" i="6" s="1"/>
  <c r="BL234" i="6"/>
  <c r="BT234" i="6" s="1"/>
  <c r="BE235" i="6"/>
  <c r="BM235" i="6" s="1"/>
  <c r="BF235" i="6"/>
  <c r="BN235" i="6" s="1"/>
  <c r="BG235" i="6"/>
  <c r="BO235" i="6" s="1"/>
  <c r="BH235" i="6"/>
  <c r="BP235" i="6" s="1"/>
  <c r="BI235" i="6"/>
  <c r="BQ235" i="6" s="1"/>
  <c r="BJ235" i="6"/>
  <c r="BR235" i="6" s="1"/>
  <c r="BK235" i="6"/>
  <c r="BS235" i="6" s="1"/>
  <c r="BL235" i="6"/>
  <c r="BT235" i="6" s="1"/>
  <c r="BE236" i="6"/>
  <c r="BM236" i="6" s="1"/>
  <c r="BF236" i="6"/>
  <c r="BN236" i="6" s="1"/>
  <c r="BG236" i="6"/>
  <c r="BO236" i="6" s="1"/>
  <c r="BH236" i="6"/>
  <c r="BP236" i="6" s="1"/>
  <c r="BI236" i="6"/>
  <c r="BQ236" i="6" s="1"/>
  <c r="BJ236" i="6"/>
  <c r="BR236" i="6" s="1"/>
  <c r="BK236" i="6"/>
  <c r="BS236" i="6" s="1"/>
  <c r="BL236" i="6"/>
  <c r="BT236" i="6" s="1"/>
  <c r="BE237" i="6"/>
  <c r="BM237" i="6" s="1"/>
  <c r="BF237" i="6"/>
  <c r="BN237" i="6" s="1"/>
  <c r="BG237" i="6"/>
  <c r="BO237" i="6" s="1"/>
  <c r="BH237" i="6"/>
  <c r="BP237" i="6" s="1"/>
  <c r="BI237" i="6"/>
  <c r="BQ237" i="6" s="1"/>
  <c r="BJ237" i="6"/>
  <c r="BR237" i="6" s="1"/>
  <c r="BK237" i="6"/>
  <c r="BS237" i="6" s="1"/>
  <c r="BL237" i="6"/>
  <c r="BT237" i="6" s="1"/>
  <c r="BE238" i="6"/>
  <c r="BM238" i="6" s="1"/>
  <c r="BF238" i="6"/>
  <c r="BN238" i="6" s="1"/>
  <c r="BG238" i="6"/>
  <c r="BO238" i="6" s="1"/>
  <c r="BH238" i="6"/>
  <c r="BP238" i="6" s="1"/>
  <c r="BI238" i="6"/>
  <c r="BQ238" i="6" s="1"/>
  <c r="BJ238" i="6"/>
  <c r="BR238" i="6" s="1"/>
  <c r="BK238" i="6"/>
  <c r="BS238" i="6" s="1"/>
  <c r="BL238" i="6"/>
  <c r="BT238" i="6" s="1"/>
  <c r="BE239" i="6"/>
  <c r="BM239" i="6" s="1"/>
  <c r="BF239" i="6"/>
  <c r="BN239" i="6" s="1"/>
  <c r="BG239" i="6"/>
  <c r="BO239" i="6" s="1"/>
  <c r="BH239" i="6"/>
  <c r="BP239" i="6" s="1"/>
  <c r="BI239" i="6"/>
  <c r="BQ239" i="6" s="1"/>
  <c r="BJ239" i="6"/>
  <c r="BR239" i="6" s="1"/>
  <c r="BK239" i="6"/>
  <c r="BS239" i="6" s="1"/>
  <c r="BL239" i="6"/>
  <c r="BT239" i="6" s="1"/>
  <c r="BE240" i="6"/>
  <c r="BM240" i="6" s="1"/>
  <c r="BF240" i="6"/>
  <c r="BN240" i="6" s="1"/>
  <c r="BG240" i="6"/>
  <c r="BO240" i="6" s="1"/>
  <c r="BH240" i="6"/>
  <c r="BP240" i="6" s="1"/>
  <c r="BI240" i="6"/>
  <c r="BQ240" i="6" s="1"/>
  <c r="BJ240" i="6"/>
  <c r="BR240" i="6" s="1"/>
  <c r="BK240" i="6"/>
  <c r="BS240" i="6" s="1"/>
  <c r="BL240" i="6"/>
  <c r="BT240" i="6" s="1"/>
  <c r="BE241" i="6"/>
  <c r="BM241" i="6" s="1"/>
  <c r="BF241" i="6"/>
  <c r="BN241" i="6" s="1"/>
  <c r="BG241" i="6"/>
  <c r="BO241" i="6" s="1"/>
  <c r="BH241" i="6"/>
  <c r="BP241" i="6" s="1"/>
  <c r="BI241" i="6"/>
  <c r="BQ241" i="6" s="1"/>
  <c r="BJ241" i="6"/>
  <c r="BR241" i="6" s="1"/>
  <c r="BK241" i="6"/>
  <c r="BS241" i="6" s="1"/>
  <c r="BL241" i="6"/>
  <c r="BT241" i="6" s="1"/>
  <c r="BE242" i="6"/>
  <c r="BM242" i="6" s="1"/>
  <c r="BF242" i="6"/>
  <c r="BN242" i="6" s="1"/>
  <c r="BG242" i="6"/>
  <c r="BO242" i="6" s="1"/>
  <c r="BH242" i="6"/>
  <c r="BP242" i="6" s="1"/>
  <c r="BI242" i="6"/>
  <c r="BQ242" i="6" s="1"/>
  <c r="BJ242" i="6"/>
  <c r="BR242" i="6" s="1"/>
  <c r="BK242" i="6"/>
  <c r="BS242" i="6" s="1"/>
  <c r="BL242" i="6"/>
  <c r="BT242" i="6" s="1"/>
  <c r="BE243" i="6"/>
  <c r="BM243" i="6" s="1"/>
  <c r="BF243" i="6"/>
  <c r="BN243" i="6" s="1"/>
  <c r="BG243" i="6"/>
  <c r="BO243" i="6" s="1"/>
  <c r="BH243" i="6"/>
  <c r="BP243" i="6" s="1"/>
  <c r="BI243" i="6"/>
  <c r="BQ243" i="6" s="1"/>
  <c r="BJ243" i="6"/>
  <c r="BR243" i="6" s="1"/>
  <c r="BK243" i="6"/>
  <c r="BS243" i="6" s="1"/>
  <c r="BL243" i="6"/>
  <c r="BT243" i="6" s="1"/>
  <c r="BE244" i="6"/>
  <c r="BM244" i="6" s="1"/>
  <c r="BF244" i="6"/>
  <c r="BN244" i="6" s="1"/>
  <c r="BG244" i="6"/>
  <c r="BO244" i="6" s="1"/>
  <c r="BH244" i="6"/>
  <c r="BP244" i="6" s="1"/>
  <c r="BI244" i="6"/>
  <c r="BQ244" i="6" s="1"/>
  <c r="BJ244" i="6"/>
  <c r="BR244" i="6" s="1"/>
  <c r="BK244" i="6"/>
  <c r="BS244" i="6" s="1"/>
  <c r="BL244" i="6"/>
  <c r="BT244" i="6" s="1"/>
  <c r="BE245" i="6"/>
  <c r="BM245" i="6" s="1"/>
  <c r="BF245" i="6"/>
  <c r="BN245" i="6" s="1"/>
  <c r="BG245" i="6"/>
  <c r="BO245" i="6" s="1"/>
  <c r="BH245" i="6"/>
  <c r="BP245" i="6" s="1"/>
  <c r="BI245" i="6"/>
  <c r="BQ245" i="6" s="1"/>
  <c r="BJ245" i="6"/>
  <c r="BR245" i="6" s="1"/>
  <c r="BK245" i="6"/>
  <c r="BS245" i="6" s="1"/>
  <c r="BL245" i="6"/>
  <c r="BT245" i="6" s="1"/>
  <c r="BE246" i="6"/>
  <c r="BM246" i="6" s="1"/>
  <c r="BF246" i="6"/>
  <c r="BN246" i="6" s="1"/>
  <c r="BG246" i="6"/>
  <c r="BO246" i="6" s="1"/>
  <c r="BH246" i="6"/>
  <c r="BP246" i="6" s="1"/>
  <c r="BI246" i="6"/>
  <c r="BQ246" i="6" s="1"/>
  <c r="BJ246" i="6"/>
  <c r="BR246" i="6" s="1"/>
  <c r="BK246" i="6"/>
  <c r="BS246" i="6" s="1"/>
  <c r="BL246" i="6"/>
  <c r="BT246" i="6" s="1"/>
  <c r="BE247" i="6"/>
  <c r="BM247" i="6" s="1"/>
  <c r="BF247" i="6"/>
  <c r="BN247" i="6" s="1"/>
  <c r="BG247" i="6"/>
  <c r="BO247" i="6" s="1"/>
  <c r="BH247" i="6"/>
  <c r="BP247" i="6" s="1"/>
  <c r="BI247" i="6"/>
  <c r="BQ247" i="6" s="1"/>
  <c r="BJ247" i="6"/>
  <c r="BR247" i="6" s="1"/>
  <c r="BK247" i="6"/>
  <c r="BS247" i="6" s="1"/>
  <c r="BL247" i="6"/>
  <c r="BT247" i="6" s="1"/>
  <c r="BE248" i="6"/>
  <c r="BM248" i="6" s="1"/>
  <c r="BF248" i="6"/>
  <c r="BN248" i="6" s="1"/>
  <c r="BG248" i="6"/>
  <c r="BO248" i="6" s="1"/>
  <c r="BH248" i="6"/>
  <c r="BP248" i="6" s="1"/>
  <c r="BI248" i="6"/>
  <c r="BQ248" i="6" s="1"/>
  <c r="BJ248" i="6"/>
  <c r="BR248" i="6" s="1"/>
  <c r="BK248" i="6"/>
  <c r="BS248" i="6" s="1"/>
  <c r="BL248" i="6"/>
  <c r="BT248" i="6" s="1"/>
  <c r="BE249" i="6"/>
  <c r="BM249" i="6" s="1"/>
  <c r="BF249" i="6"/>
  <c r="BN249" i="6" s="1"/>
  <c r="BG249" i="6"/>
  <c r="BO249" i="6" s="1"/>
  <c r="BH249" i="6"/>
  <c r="BP249" i="6" s="1"/>
  <c r="BI249" i="6"/>
  <c r="BQ249" i="6" s="1"/>
  <c r="BJ249" i="6"/>
  <c r="BR249" i="6" s="1"/>
  <c r="BK249" i="6"/>
  <c r="BS249" i="6" s="1"/>
  <c r="BL249" i="6"/>
  <c r="BT249" i="6" s="1"/>
  <c r="BE250" i="6"/>
  <c r="BM250" i="6" s="1"/>
  <c r="BF250" i="6"/>
  <c r="BN250" i="6" s="1"/>
  <c r="BG250" i="6"/>
  <c r="BO250" i="6" s="1"/>
  <c r="BH250" i="6"/>
  <c r="BP250" i="6" s="1"/>
  <c r="BI250" i="6"/>
  <c r="BQ250" i="6" s="1"/>
  <c r="BJ250" i="6"/>
  <c r="BR250" i="6" s="1"/>
  <c r="BK250" i="6"/>
  <c r="BS250" i="6" s="1"/>
  <c r="BL250" i="6"/>
  <c r="BT250" i="6" s="1"/>
  <c r="BE251" i="6"/>
  <c r="BM251" i="6" s="1"/>
  <c r="BF251" i="6"/>
  <c r="BN251" i="6" s="1"/>
  <c r="BG251" i="6"/>
  <c r="BO251" i="6" s="1"/>
  <c r="BH251" i="6"/>
  <c r="BP251" i="6" s="1"/>
  <c r="BI251" i="6"/>
  <c r="BQ251" i="6" s="1"/>
  <c r="BJ251" i="6"/>
  <c r="BR251" i="6" s="1"/>
  <c r="BK251" i="6"/>
  <c r="BS251" i="6" s="1"/>
  <c r="BL251" i="6"/>
  <c r="BT251" i="6" s="1"/>
  <c r="BE252" i="6"/>
  <c r="BM252" i="6" s="1"/>
  <c r="BF252" i="6"/>
  <c r="BN252" i="6" s="1"/>
  <c r="BG252" i="6"/>
  <c r="BO252" i="6" s="1"/>
  <c r="BH252" i="6"/>
  <c r="BP252" i="6" s="1"/>
  <c r="BI252" i="6"/>
  <c r="BQ252" i="6" s="1"/>
  <c r="BJ252" i="6"/>
  <c r="BR252" i="6" s="1"/>
  <c r="BK252" i="6"/>
  <c r="BS252" i="6" s="1"/>
  <c r="BL252" i="6"/>
  <c r="BT252" i="6" s="1"/>
  <c r="BE253" i="6"/>
  <c r="BM253" i="6" s="1"/>
  <c r="BF253" i="6"/>
  <c r="BN253" i="6" s="1"/>
  <c r="BG253" i="6"/>
  <c r="BO253" i="6" s="1"/>
  <c r="BH253" i="6"/>
  <c r="BP253" i="6" s="1"/>
  <c r="BI253" i="6"/>
  <c r="BQ253" i="6" s="1"/>
  <c r="BJ253" i="6"/>
  <c r="BR253" i="6" s="1"/>
  <c r="BK253" i="6"/>
  <c r="BS253" i="6" s="1"/>
  <c r="BL253" i="6"/>
  <c r="BT253" i="6" s="1"/>
  <c r="BE254" i="6"/>
  <c r="BM254" i="6" s="1"/>
  <c r="BF254" i="6"/>
  <c r="BN254" i="6" s="1"/>
  <c r="BG254" i="6"/>
  <c r="BO254" i="6" s="1"/>
  <c r="BH254" i="6"/>
  <c r="BP254" i="6" s="1"/>
  <c r="BI254" i="6"/>
  <c r="BQ254" i="6" s="1"/>
  <c r="BJ254" i="6"/>
  <c r="BR254" i="6" s="1"/>
  <c r="BK254" i="6"/>
  <c r="BS254" i="6" s="1"/>
  <c r="BL254" i="6"/>
  <c r="BT254" i="6" s="1"/>
  <c r="BE255" i="6"/>
  <c r="BM255" i="6" s="1"/>
  <c r="BF255" i="6"/>
  <c r="BN255" i="6" s="1"/>
  <c r="BG255" i="6"/>
  <c r="BO255" i="6" s="1"/>
  <c r="BH255" i="6"/>
  <c r="BP255" i="6" s="1"/>
  <c r="BI255" i="6"/>
  <c r="BQ255" i="6" s="1"/>
  <c r="BJ255" i="6"/>
  <c r="BR255" i="6" s="1"/>
  <c r="BK255" i="6"/>
  <c r="BS255" i="6" s="1"/>
  <c r="BL255" i="6"/>
  <c r="BT255" i="6" s="1"/>
  <c r="BE256" i="6"/>
  <c r="BM256" i="6" s="1"/>
  <c r="BF256" i="6"/>
  <c r="BN256" i="6" s="1"/>
  <c r="BG256" i="6"/>
  <c r="BO256" i="6" s="1"/>
  <c r="BH256" i="6"/>
  <c r="BP256" i="6" s="1"/>
  <c r="BI256" i="6"/>
  <c r="BQ256" i="6" s="1"/>
  <c r="BJ256" i="6"/>
  <c r="BR256" i="6" s="1"/>
  <c r="BK256" i="6"/>
  <c r="BS256" i="6" s="1"/>
  <c r="BL256" i="6"/>
  <c r="BT256" i="6" s="1"/>
  <c r="BE257" i="6"/>
  <c r="BM257" i="6" s="1"/>
  <c r="BF257" i="6"/>
  <c r="BN257" i="6" s="1"/>
  <c r="BG257" i="6"/>
  <c r="BO257" i="6" s="1"/>
  <c r="BH257" i="6"/>
  <c r="BP257" i="6" s="1"/>
  <c r="BI257" i="6"/>
  <c r="BQ257" i="6" s="1"/>
  <c r="BJ257" i="6"/>
  <c r="BR257" i="6" s="1"/>
  <c r="BK257" i="6"/>
  <c r="BS257" i="6" s="1"/>
  <c r="BL257" i="6"/>
  <c r="BT257" i="6" s="1"/>
  <c r="BE258" i="6"/>
  <c r="BM258" i="6" s="1"/>
  <c r="BF258" i="6"/>
  <c r="BN258" i="6" s="1"/>
  <c r="BG258" i="6"/>
  <c r="BO258" i="6" s="1"/>
  <c r="BH258" i="6"/>
  <c r="BP258" i="6" s="1"/>
  <c r="BI258" i="6"/>
  <c r="BQ258" i="6" s="1"/>
  <c r="BJ258" i="6"/>
  <c r="BR258" i="6" s="1"/>
  <c r="BK258" i="6"/>
  <c r="BS258" i="6" s="1"/>
  <c r="BL258" i="6"/>
  <c r="BT258" i="6" s="1"/>
  <c r="BE259" i="6"/>
  <c r="BM259" i="6" s="1"/>
  <c r="BF259" i="6"/>
  <c r="BN259" i="6" s="1"/>
  <c r="BG259" i="6"/>
  <c r="BO259" i="6" s="1"/>
  <c r="BH259" i="6"/>
  <c r="BP259" i="6" s="1"/>
  <c r="BI259" i="6"/>
  <c r="BQ259" i="6" s="1"/>
  <c r="BJ259" i="6"/>
  <c r="BR259" i="6" s="1"/>
  <c r="BK259" i="6"/>
  <c r="BS259" i="6" s="1"/>
  <c r="BL259" i="6"/>
  <c r="BT259" i="6" s="1"/>
  <c r="BE260" i="6"/>
  <c r="BM260" i="6" s="1"/>
  <c r="BF260" i="6"/>
  <c r="BN260" i="6" s="1"/>
  <c r="BG260" i="6"/>
  <c r="BO260" i="6" s="1"/>
  <c r="BH260" i="6"/>
  <c r="BP260" i="6" s="1"/>
  <c r="BI260" i="6"/>
  <c r="BQ260" i="6" s="1"/>
  <c r="BJ260" i="6"/>
  <c r="BR260" i="6" s="1"/>
  <c r="BK260" i="6"/>
  <c r="BS260" i="6" s="1"/>
  <c r="BL260" i="6"/>
  <c r="BT260" i="6" s="1"/>
  <c r="BE261" i="6"/>
  <c r="BM261" i="6" s="1"/>
  <c r="BF261" i="6"/>
  <c r="BN261" i="6" s="1"/>
  <c r="BG261" i="6"/>
  <c r="BO261" i="6" s="1"/>
  <c r="BH261" i="6"/>
  <c r="BP261" i="6" s="1"/>
  <c r="BI261" i="6"/>
  <c r="BQ261" i="6" s="1"/>
  <c r="BJ261" i="6"/>
  <c r="BR261" i="6" s="1"/>
  <c r="BK261" i="6"/>
  <c r="BS261" i="6" s="1"/>
  <c r="BL261" i="6"/>
  <c r="BT261" i="6" s="1"/>
  <c r="BE262" i="6"/>
  <c r="BM262" i="6" s="1"/>
  <c r="BF262" i="6"/>
  <c r="BN262" i="6" s="1"/>
  <c r="BG262" i="6"/>
  <c r="BO262" i="6" s="1"/>
  <c r="BH262" i="6"/>
  <c r="BP262" i="6" s="1"/>
  <c r="BI262" i="6"/>
  <c r="BQ262" i="6" s="1"/>
  <c r="BJ262" i="6"/>
  <c r="BR262" i="6" s="1"/>
  <c r="BK262" i="6"/>
  <c r="BS262" i="6" s="1"/>
  <c r="BL262" i="6"/>
  <c r="BT262" i="6" s="1"/>
  <c r="BE263" i="6"/>
  <c r="BM263" i="6" s="1"/>
  <c r="BF263" i="6"/>
  <c r="BN263" i="6" s="1"/>
  <c r="BG263" i="6"/>
  <c r="BO263" i="6" s="1"/>
  <c r="BH263" i="6"/>
  <c r="BP263" i="6" s="1"/>
  <c r="BI263" i="6"/>
  <c r="BQ263" i="6" s="1"/>
  <c r="BJ263" i="6"/>
  <c r="BR263" i="6" s="1"/>
  <c r="BK263" i="6"/>
  <c r="BS263" i="6" s="1"/>
  <c r="BL263" i="6"/>
  <c r="BT263" i="6" s="1"/>
  <c r="BE264" i="6"/>
  <c r="BM264" i="6" s="1"/>
  <c r="BF264" i="6"/>
  <c r="BN264" i="6" s="1"/>
  <c r="BG264" i="6"/>
  <c r="BO264" i="6" s="1"/>
  <c r="BH264" i="6"/>
  <c r="BP264" i="6" s="1"/>
  <c r="BI264" i="6"/>
  <c r="BQ264" i="6" s="1"/>
  <c r="BJ264" i="6"/>
  <c r="BR264" i="6" s="1"/>
  <c r="BK264" i="6"/>
  <c r="BS264" i="6" s="1"/>
  <c r="BL264" i="6"/>
  <c r="BT264" i="6" s="1"/>
  <c r="BE265" i="6"/>
  <c r="BM265" i="6" s="1"/>
  <c r="BF265" i="6"/>
  <c r="BN265" i="6" s="1"/>
  <c r="BG265" i="6"/>
  <c r="BO265" i="6" s="1"/>
  <c r="BH265" i="6"/>
  <c r="BP265" i="6" s="1"/>
  <c r="BI265" i="6"/>
  <c r="BQ265" i="6" s="1"/>
  <c r="BJ265" i="6"/>
  <c r="BR265" i="6" s="1"/>
  <c r="BK265" i="6"/>
  <c r="BS265" i="6" s="1"/>
  <c r="BL265" i="6"/>
  <c r="BT265" i="6" s="1"/>
  <c r="BE266" i="6"/>
  <c r="BM266" i="6" s="1"/>
  <c r="BF266" i="6"/>
  <c r="BN266" i="6" s="1"/>
  <c r="BG266" i="6"/>
  <c r="BO266" i="6" s="1"/>
  <c r="BH266" i="6"/>
  <c r="BP266" i="6" s="1"/>
  <c r="BI266" i="6"/>
  <c r="BQ266" i="6" s="1"/>
  <c r="BJ266" i="6"/>
  <c r="BR266" i="6" s="1"/>
  <c r="BK266" i="6"/>
  <c r="BS266" i="6" s="1"/>
  <c r="BL266" i="6"/>
  <c r="BT266" i="6" s="1"/>
  <c r="BE267" i="6"/>
  <c r="BM267" i="6" s="1"/>
  <c r="BF267" i="6"/>
  <c r="BN267" i="6" s="1"/>
  <c r="BG267" i="6"/>
  <c r="BO267" i="6" s="1"/>
  <c r="BH267" i="6"/>
  <c r="BP267" i="6" s="1"/>
  <c r="BI267" i="6"/>
  <c r="BQ267" i="6" s="1"/>
  <c r="BJ267" i="6"/>
  <c r="BR267" i="6" s="1"/>
  <c r="BK267" i="6"/>
  <c r="BS267" i="6" s="1"/>
  <c r="BL267" i="6"/>
  <c r="BT267" i="6" s="1"/>
  <c r="BE268" i="6"/>
  <c r="BM268" i="6" s="1"/>
  <c r="BF268" i="6"/>
  <c r="BN268" i="6" s="1"/>
  <c r="BG268" i="6"/>
  <c r="BO268" i="6" s="1"/>
  <c r="BH268" i="6"/>
  <c r="BP268" i="6" s="1"/>
  <c r="BI268" i="6"/>
  <c r="BQ268" i="6" s="1"/>
  <c r="BJ268" i="6"/>
  <c r="BR268" i="6" s="1"/>
  <c r="BK268" i="6"/>
  <c r="BS268" i="6" s="1"/>
  <c r="BL268" i="6"/>
  <c r="BT268" i="6" s="1"/>
  <c r="BE269" i="6"/>
  <c r="BM269" i="6" s="1"/>
  <c r="BF269" i="6"/>
  <c r="BN269" i="6" s="1"/>
  <c r="BG269" i="6"/>
  <c r="BO269" i="6" s="1"/>
  <c r="BH269" i="6"/>
  <c r="BP269" i="6" s="1"/>
  <c r="BI269" i="6"/>
  <c r="BQ269" i="6" s="1"/>
  <c r="BJ269" i="6"/>
  <c r="BR269" i="6" s="1"/>
  <c r="BK269" i="6"/>
  <c r="BS269" i="6" s="1"/>
  <c r="BL269" i="6"/>
  <c r="BT269" i="6" s="1"/>
  <c r="BE270" i="6"/>
  <c r="BM270" i="6" s="1"/>
  <c r="BF270" i="6"/>
  <c r="BN270" i="6" s="1"/>
  <c r="BG270" i="6"/>
  <c r="BO270" i="6" s="1"/>
  <c r="BH270" i="6"/>
  <c r="BP270" i="6" s="1"/>
  <c r="BI270" i="6"/>
  <c r="BQ270" i="6" s="1"/>
  <c r="BJ270" i="6"/>
  <c r="BR270" i="6" s="1"/>
  <c r="BK270" i="6"/>
  <c r="BS270" i="6" s="1"/>
  <c r="BL270" i="6"/>
  <c r="BT270" i="6" s="1"/>
  <c r="BE271" i="6"/>
  <c r="BM271" i="6" s="1"/>
  <c r="BF271" i="6"/>
  <c r="BN271" i="6" s="1"/>
  <c r="BG271" i="6"/>
  <c r="BO271" i="6" s="1"/>
  <c r="BH271" i="6"/>
  <c r="BP271" i="6" s="1"/>
  <c r="BI271" i="6"/>
  <c r="BQ271" i="6" s="1"/>
  <c r="BJ271" i="6"/>
  <c r="BR271" i="6" s="1"/>
  <c r="BK271" i="6"/>
  <c r="BS271" i="6" s="1"/>
  <c r="BL271" i="6"/>
  <c r="BT271" i="6" s="1"/>
  <c r="BE272" i="6"/>
  <c r="BM272" i="6" s="1"/>
  <c r="BF272" i="6"/>
  <c r="BN272" i="6" s="1"/>
  <c r="BG272" i="6"/>
  <c r="BO272" i="6" s="1"/>
  <c r="BH272" i="6"/>
  <c r="BP272" i="6" s="1"/>
  <c r="BI272" i="6"/>
  <c r="BQ272" i="6" s="1"/>
  <c r="BJ272" i="6"/>
  <c r="BR272" i="6" s="1"/>
  <c r="BK272" i="6"/>
  <c r="BS272" i="6" s="1"/>
  <c r="BL272" i="6"/>
  <c r="BT272" i="6" s="1"/>
  <c r="BE273" i="6"/>
  <c r="BM273" i="6" s="1"/>
  <c r="BF273" i="6"/>
  <c r="BN273" i="6" s="1"/>
  <c r="BG273" i="6"/>
  <c r="BO273" i="6" s="1"/>
  <c r="BH273" i="6"/>
  <c r="BP273" i="6" s="1"/>
  <c r="BI273" i="6"/>
  <c r="BQ273" i="6" s="1"/>
  <c r="BJ273" i="6"/>
  <c r="BR273" i="6" s="1"/>
  <c r="BK273" i="6"/>
  <c r="BS273" i="6" s="1"/>
  <c r="BL273" i="6"/>
  <c r="BT273" i="6" s="1"/>
  <c r="BE274" i="6"/>
  <c r="BM274" i="6" s="1"/>
  <c r="BF274" i="6"/>
  <c r="BN274" i="6" s="1"/>
  <c r="BG274" i="6"/>
  <c r="BO274" i="6" s="1"/>
  <c r="BH274" i="6"/>
  <c r="BP274" i="6" s="1"/>
  <c r="BI274" i="6"/>
  <c r="BQ274" i="6" s="1"/>
  <c r="BJ274" i="6"/>
  <c r="BR274" i="6" s="1"/>
  <c r="BK274" i="6"/>
  <c r="BS274" i="6" s="1"/>
  <c r="BL274" i="6"/>
  <c r="BT274" i="6" s="1"/>
  <c r="BE275" i="6"/>
  <c r="BM275" i="6" s="1"/>
  <c r="BF275" i="6"/>
  <c r="BN275" i="6" s="1"/>
  <c r="BG275" i="6"/>
  <c r="BO275" i="6" s="1"/>
  <c r="BH275" i="6"/>
  <c r="BP275" i="6" s="1"/>
  <c r="BI275" i="6"/>
  <c r="BQ275" i="6" s="1"/>
  <c r="BJ275" i="6"/>
  <c r="BR275" i="6" s="1"/>
  <c r="BK275" i="6"/>
  <c r="BS275" i="6" s="1"/>
  <c r="BL275" i="6"/>
  <c r="BT275" i="6" s="1"/>
  <c r="BE276" i="6"/>
  <c r="BM276" i="6" s="1"/>
  <c r="BF276" i="6"/>
  <c r="BN276" i="6" s="1"/>
  <c r="BG276" i="6"/>
  <c r="BO276" i="6" s="1"/>
  <c r="BH276" i="6"/>
  <c r="BP276" i="6" s="1"/>
  <c r="BI276" i="6"/>
  <c r="BQ276" i="6" s="1"/>
  <c r="BJ276" i="6"/>
  <c r="BR276" i="6" s="1"/>
  <c r="BK276" i="6"/>
  <c r="BS276" i="6" s="1"/>
  <c r="BL276" i="6"/>
  <c r="BT276" i="6" s="1"/>
  <c r="BE277" i="6"/>
  <c r="BM277" i="6" s="1"/>
  <c r="BF277" i="6"/>
  <c r="BN277" i="6" s="1"/>
  <c r="BG277" i="6"/>
  <c r="BO277" i="6" s="1"/>
  <c r="BH277" i="6"/>
  <c r="BP277" i="6" s="1"/>
  <c r="BI277" i="6"/>
  <c r="BQ277" i="6" s="1"/>
  <c r="BJ277" i="6"/>
  <c r="BR277" i="6" s="1"/>
  <c r="BK277" i="6"/>
  <c r="BS277" i="6" s="1"/>
  <c r="BL277" i="6"/>
  <c r="BT277" i="6" s="1"/>
  <c r="BE278" i="6"/>
  <c r="BM278" i="6" s="1"/>
  <c r="BF278" i="6"/>
  <c r="BN278" i="6" s="1"/>
  <c r="BG278" i="6"/>
  <c r="BO278" i="6" s="1"/>
  <c r="BH278" i="6"/>
  <c r="BP278" i="6" s="1"/>
  <c r="BI278" i="6"/>
  <c r="BQ278" i="6" s="1"/>
  <c r="BJ278" i="6"/>
  <c r="BR278" i="6" s="1"/>
  <c r="BK278" i="6"/>
  <c r="BS278" i="6" s="1"/>
  <c r="BL278" i="6"/>
  <c r="BT278" i="6" s="1"/>
  <c r="BE279" i="6"/>
  <c r="BM279" i="6" s="1"/>
  <c r="BF279" i="6"/>
  <c r="BN279" i="6" s="1"/>
  <c r="BG279" i="6"/>
  <c r="BO279" i="6" s="1"/>
  <c r="BH279" i="6"/>
  <c r="BP279" i="6" s="1"/>
  <c r="BI279" i="6"/>
  <c r="BQ279" i="6" s="1"/>
  <c r="BJ279" i="6"/>
  <c r="BR279" i="6" s="1"/>
  <c r="BK279" i="6"/>
  <c r="BS279" i="6" s="1"/>
  <c r="BL279" i="6"/>
  <c r="BT279" i="6" s="1"/>
  <c r="BE280" i="6"/>
  <c r="BM280" i="6" s="1"/>
  <c r="BF280" i="6"/>
  <c r="BN280" i="6" s="1"/>
  <c r="BG280" i="6"/>
  <c r="BO280" i="6" s="1"/>
  <c r="BH280" i="6"/>
  <c r="BP280" i="6" s="1"/>
  <c r="BI280" i="6"/>
  <c r="BQ280" i="6" s="1"/>
  <c r="BJ280" i="6"/>
  <c r="BR280" i="6" s="1"/>
  <c r="BK280" i="6"/>
  <c r="BS280" i="6" s="1"/>
  <c r="BL280" i="6"/>
  <c r="BT280" i="6" s="1"/>
  <c r="BE281" i="6"/>
  <c r="BM281" i="6" s="1"/>
  <c r="BF281" i="6"/>
  <c r="BN281" i="6" s="1"/>
  <c r="BG281" i="6"/>
  <c r="BO281" i="6" s="1"/>
  <c r="BH281" i="6"/>
  <c r="BP281" i="6" s="1"/>
  <c r="BI281" i="6"/>
  <c r="BQ281" i="6" s="1"/>
  <c r="BJ281" i="6"/>
  <c r="BR281" i="6" s="1"/>
  <c r="BK281" i="6"/>
  <c r="BS281" i="6" s="1"/>
  <c r="BL281" i="6"/>
  <c r="BT281" i="6" s="1"/>
  <c r="BE282" i="6"/>
  <c r="BM282" i="6" s="1"/>
  <c r="BF282" i="6"/>
  <c r="BN282" i="6" s="1"/>
  <c r="BG282" i="6"/>
  <c r="BO282" i="6" s="1"/>
  <c r="BH282" i="6"/>
  <c r="BP282" i="6" s="1"/>
  <c r="BI282" i="6"/>
  <c r="BQ282" i="6" s="1"/>
  <c r="BJ282" i="6"/>
  <c r="BR282" i="6" s="1"/>
  <c r="BK282" i="6"/>
  <c r="BS282" i="6" s="1"/>
  <c r="BL282" i="6"/>
  <c r="BT282" i="6" s="1"/>
  <c r="BE283" i="6"/>
  <c r="BM283" i="6" s="1"/>
  <c r="BF283" i="6"/>
  <c r="BN283" i="6" s="1"/>
  <c r="BG283" i="6"/>
  <c r="BO283" i="6" s="1"/>
  <c r="BH283" i="6"/>
  <c r="BP283" i="6" s="1"/>
  <c r="BI283" i="6"/>
  <c r="BQ283" i="6" s="1"/>
  <c r="BJ283" i="6"/>
  <c r="BR283" i="6" s="1"/>
  <c r="BK283" i="6"/>
  <c r="BS283" i="6" s="1"/>
  <c r="BL283" i="6"/>
  <c r="BT283" i="6" s="1"/>
  <c r="BE284" i="6"/>
  <c r="BM284" i="6" s="1"/>
  <c r="BF284" i="6"/>
  <c r="BN284" i="6" s="1"/>
  <c r="BG284" i="6"/>
  <c r="BO284" i="6" s="1"/>
  <c r="BH284" i="6"/>
  <c r="BP284" i="6" s="1"/>
  <c r="BI284" i="6"/>
  <c r="BQ284" i="6" s="1"/>
  <c r="BJ284" i="6"/>
  <c r="BR284" i="6" s="1"/>
  <c r="BK284" i="6"/>
  <c r="BS284" i="6" s="1"/>
  <c r="BL284" i="6"/>
  <c r="BT284" i="6" s="1"/>
  <c r="BE285" i="6"/>
  <c r="BM285" i="6" s="1"/>
  <c r="BF285" i="6"/>
  <c r="BN285" i="6" s="1"/>
  <c r="BG285" i="6"/>
  <c r="BO285" i="6" s="1"/>
  <c r="BH285" i="6"/>
  <c r="BP285" i="6" s="1"/>
  <c r="BI285" i="6"/>
  <c r="BQ285" i="6" s="1"/>
  <c r="BJ285" i="6"/>
  <c r="BR285" i="6" s="1"/>
  <c r="BK285" i="6"/>
  <c r="BS285" i="6" s="1"/>
  <c r="BL285" i="6"/>
  <c r="BT285" i="6" s="1"/>
  <c r="BE286" i="6"/>
  <c r="BM286" i="6" s="1"/>
  <c r="BF286" i="6"/>
  <c r="BN286" i="6" s="1"/>
  <c r="BG286" i="6"/>
  <c r="BO286" i="6" s="1"/>
  <c r="BH286" i="6"/>
  <c r="BP286" i="6" s="1"/>
  <c r="BI286" i="6"/>
  <c r="BQ286" i="6" s="1"/>
  <c r="BJ286" i="6"/>
  <c r="BR286" i="6" s="1"/>
  <c r="BK286" i="6"/>
  <c r="BS286" i="6" s="1"/>
  <c r="BL286" i="6"/>
  <c r="BT286" i="6" s="1"/>
  <c r="BE287" i="6"/>
  <c r="BM287" i="6" s="1"/>
  <c r="BF287" i="6"/>
  <c r="BN287" i="6" s="1"/>
  <c r="BG287" i="6"/>
  <c r="BO287" i="6" s="1"/>
  <c r="BH287" i="6"/>
  <c r="BP287" i="6" s="1"/>
  <c r="BI287" i="6"/>
  <c r="BQ287" i="6" s="1"/>
  <c r="BJ287" i="6"/>
  <c r="BR287" i="6" s="1"/>
  <c r="BK287" i="6"/>
  <c r="BS287" i="6" s="1"/>
  <c r="BL287" i="6"/>
  <c r="BT287" i="6" s="1"/>
  <c r="BE288" i="6"/>
  <c r="BM288" i="6" s="1"/>
  <c r="BF288" i="6"/>
  <c r="BN288" i="6" s="1"/>
  <c r="BG288" i="6"/>
  <c r="BO288" i="6" s="1"/>
  <c r="BH288" i="6"/>
  <c r="BP288" i="6" s="1"/>
  <c r="BI288" i="6"/>
  <c r="BQ288" i="6" s="1"/>
  <c r="BJ288" i="6"/>
  <c r="BR288" i="6" s="1"/>
  <c r="BK288" i="6"/>
  <c r="BS288" i="6" s="1"/>
  <c r="BL288" i="6"/>
  <c r="BT288" i="6" s="1"/>
  <c r="BE289" i="6"/>
  <c r="BM289" i="6" s="1"/>
  <c r="BF289" i="6"/>
  <c r="BN289" i="6" s="1"/>
  <c r="BG289" i="6"/>
  <c r="BO289" i="6" s="1"/>
  <c r="BH289" i="6"/>
  <c r="BP289" i="6" s="1"/>
  <c r="BI289" i="6"/>
  <c r="BQ289" i="6" s="1"/>
  <c r="BJ289" i="6"/>
  <c r="BR289" i="6" s="1"/>
  <c r="BK289" i="6"/>
  <c r="BS289" i="6" s="1"/>
  <c r="BL289" i="6"/>
  <c r="BT289" i="6" s="1"/>
  <c r="BE290" i="6"/>
  <c r="BM290" i="6" s="1"/>
  <c r="BF290" i="6"/>
  <c r="BN290" i="6" s="1"/>
  <c r="BG290" i="6"/>
  <c r="BO290" i="6" s="1"/>
  <c r="BH290" i="6"/>
  <c r="BP290" i="6" s="1"/>
  <c r="BI290" i="6"/>
  <c r="BQ290" i="6" s="1"/>
  <c r="BJ290" i="6"/>
  <c r="BR290" i="6" s="1"/>
  <c r="BK290" i="6"/>
  <c r="BS290" i="6" s="1"/>
  <c r="BL290" i="6"/>
  <c r="BT290" i="6" s="1"/>
  <c r="BE291" i="6"/>
  <c r="BM291" i="6" s="1"/>
  <c r="BF291" i="6"/>
  <c r="BN291" i="6" s="1"/>
  <c r="BG291" i="6"/>
  <c r="BO291" i="6" s="1"/>
  <c r="BH291" i="6"/>
  <c r="BP291" i="6" s="1"/>
  <c r="BI291" i="6"/>
  <c r="BQ291" i="6" s="1"/>
  <c r="BJ291" i="6"/>
  <c r="BR291" i="6" s="1"/>
  <c r="BK291" i="6"/>
  <c r="BS291" i="6" s="1"/>
  <c r="BL291" i="6"/>
  <c r="BT291" i="6" s="1"/>
  <c r="BE292" i="6"/>
  <c r="BM292" i="6" s="1"/>
  <c r="BF292" i="6"/>
  <c r="BN292" i="6" s="1"/>
  <c r="BG292" i="6"/>
  <c r="BO292" i="6" s="1"/>
  <c r="BH292" i="6"/>
  <c r="BP292" i="6" s="1"/>
  <c r="BI292" i="6"/>
  <c r="BQ292" i="6" s="1"/>
  <c r="BJ292" i="6"/>
  <c r="BR292" i="6" s="1"/>
  <c r="BK292" i="6"/>
  <c r="BS292" i="6" s="1"/>
  <c r="BL292" i="6"/>
  <c r="BT292" i="6" s="1"/>
  <c r="BE293" i="6"/>
  <c r="BM293" i="6" s="1"/>
  <c r="BF293" i="6"/>
  <c r="BN293" i="6" s="1"/>
  <c r="BG293" i="6"/>
  <c r="BO293" i="6" s="1"/>
  <c r="BH293" i="6"/>
  <c r="BP293" i="6" s="1"/>
  <c r="BI293" i="6"/>
  <c r="BQ293" i="6" s="1"/>
  <c r="BJ293" i="6"/>
  <c r="BR293" i="6" s="1"/>
  <c r="BK293" i="6"/>
  <c r="BS293" i="6" s="1"/>
  <c r="BL293" i="6"/>
  <c r="BT293" i="6" s="1"/>
  <c r="BE294" i="6"/>
  <c r="BM294" i="6" s="1"/>
  <c r="BF294" i="6"/>
  <c r="BN294" i="6" s="1"/>
  <c r="BG294" i="6"/>
  <c r="BO294" i="6" s="1"/>
  <c r="BH294" i="6"/>
  <c r="BP294" i="6" s="1"/>
  <c r="BI294" i="6"/>
  <c r="BQ294" i="6" s="1"/>
  <c r="BJ294" i="6"/>
  <c r="BR294" i="6" s="1"/>
  <c r="BK294" i="6"/>
  <c r="BS294" i="6" s="1"/>
  <c r="BL294" i="6"/>
  <c r="BT294" i="6" s="1"/>
  <c r="BE295" i="6"/>
  <c r="BM295" i="6" s="1"/>
  <c r="BF295" i="6"/>
  <c r="BN295" i="6" s="1"/>
  <c r="BG295" i="6"/>
  <c r="BO295" i="6" s="1"/>
  <c r="BH295" i="6"/>
  <c r="BP295" i="6" s="1"/>
  <c r="BI295" i="6"/>
  <c r="BQ295" i="6" s="1"/>
  <c r="BJ295" i="6"/>
  <c r="BR295" i="6" s="1"/>
  <c r="BK295" i="6"/>
  <c r="BS295" i="6" s="1"/>
  <c r="BL295" i="6"/>
  <c r="BT295" i="6" s="1"/>
  <c r="BE296" i="6"/>
  <c r="BM296" i="6" s="1"/>
  <c r="BF296" i="6"/>
  <c r="BN296" i="6" s="1"/>
  <c r="BG296" i="6"/>
  <c r="BO296" i="6" s="1"/>
  <c r="BH296" i="6"/>
  <c r="BP296" i="6" s="1"/>
  <c r="BI296" i="6"/>
  <c r="BQ296" i="6" s="1"/>
  <c r="BJ296" i="6"/>
  <c r="BR296" i="6" s="1"/>
  <c r="BK296" i="6"/>
  <c r="BS296" i="6" s="1"/>
  <c r="BL296" i="6"/>
  <c r="BT296" i="6" s="1"/>
  <c r="BE297" i="6"/>
  <c r="BM297" i="6" s="1"/>
  <c r="BF297" i="6"/>
  <c r="BN297" i="6" s="1"/>
  <c r="BG297" i="6"/>
  <c r="BO297" i="6" s="1"/>
  <c r="BH297" i="6"/>
  <c r="BP297" i="6" s="1"/>
  <c r="BI297" i="6"/>
  <c r="BQ297" i="6" s="1"/>
  <c r="BJ297" i="6"/>
  <c r="BR297" i="6" s="1"/>
  <c r="BK297" i="6"/>
  <c r="BS297" i="6" s="1"/>
  <c r="BL297" i="6"/>
  <c r="BT297" i="6" s="1"/>
  <c r="BE298" i="6"/>
  <c r="BM298" i="6" s="1"/>
  <c r="BF298" i="6"/>
  <c r="BN298" i="6" s="1"/>
  <c r="BG298" i="6"/>
  <c r="BO298" i="6" s="1"/>
  <c r="BH298" i="6"/>
  <c r="BP298" i="6" s="1"/>
  <c r="BI298" i="6"/>
  <c r="BQ298" i="6" s="1"/>
  <c r="BJ298" i="6"/>
  <c r="BR298" i="6" s="1"/>
  <c r="BK298" i="6"/>
  <c r="BS298" i="6" s="1"/>
  <c r="BL298" i="6"/>
  <c r="BT298" i="6" s="1"/>
  <c r="BE299" i="6"/>
  <c r="BM299" i="6" s="1"/>
  <c r="BF299" i="6"/>
  <c r="BN299" i="6" s="1"/>
  <c r="BG299" i="6"/>
  <c r="BO299" i="6" s="1"/>
  <c r="BH299" i="6"/>
  <c r="BP299" i="6" s="1"/>
  <c r="BI299" i="6"/>
  <c r="BQ299" i="6" s="1"/>
  <c r="BJ299" i="6"/>
  <c r="BR299" i="6" s="1"/>
  <c r="BK299" i="6"/>
  <c r="BS299" i="6" s="1"/>
  <c r="BL299" i="6"/>
  <c r="BT299" i="6" s="1"/>
  <c r="BE300" i="6"/>
  <c r="BM300" i="6" s="1"/>
  <c r="BF300" i="6"/>
  <c r="BN300" i="6" s="1"/>
  <c r="BG300" i="6"/>
  <c r="BO300" i="6" s="1"/>
  <c r="BH300" i="6"/>
  <c r="BP300" i="6" s="1"/>
  <c r="BI300" i="6"/>
  <c r="BQ300" i="6" s="1"/>
  <c r="BJ300" i="6"/>
  <c r="BR300" i="6" s="1"/>
  <c r="BK300" i="6"/>
  <c r="BS300" i="6" s="1"/>
  <c r="BL300" i="6"/>
  <c r="BT300" i="6" s="1"/>
  <c r="BF4" i="6"/>
  <c r="BN4" i="6" s="1"/>
  <c r="BG4" i="6"/>
  <c r="BO4" i="6" s="1"/>
  <c r="BH4" i="6"/>
  <c r="BP4" i="6" s="1"/>
  <c r="BI4" i="6"/>
  <c r="BQ4" i="6" s="1"/>
  <c r="BJ4" i="6"/>
  <c r="BR4" i="6" s="1"/>
  <c r="BK4" i="6"/>
  <c r="BS4" i="6" s="1"/>
  <c r="BL4" i="6"/>
  <c r="BT4" i="6" s="1"/>
  <c r="BE4" i="6"/>
  <c r="BM4" i="6" s="1"/>
  <c r="R8" i="1" l="1"/>
  <c r="Q8" i="1"/>
  <c r="P8" i="1"/>
  <c r="O8" i="1"/>
  <c r="B8" i="1"/>
  <c r="M37" i="1" l="1"/>
  <c r="M38" i="1"/>
  <c r="M39" i="1"/>
  <c r="AW5" i="6"/>
  <c r="AX5" i="6"/>
  <c r="AY5" i="6"/>
  <c r="AZ5" i="6"/>
  <c r="BA5" i="6"/>
  <c r="BB5" i="6"/>
  <c r="BC5" i="6"/>
  <c r="BD5" i="6"/>
  <c r="AW6" i="6"/>
  <c r="AX6" i="6"/>
  <c r="AY6" i="6"/>
  <c r="AZ6" i="6"/>
  <c r="BA6" i="6"/>
  <c r="BB6" i="6"/>
  <c r="BC6" i="6"/>
  <c r="BD6" i="6"/>
  <c r="AW7" i="6"/>
  <c r="AX7" i="6"/>
  <c r="AY7" i="6"/>
  <c r="AZ7" i="6"/>
  <c r="BA7" i="6"/>
  <c r="BB7" i="6"/>
  <c r="BC7" i="6"/>
  <c r="BD7" i="6"/>
  <c r="AW8" i="6"/>
  <c r="AX8" i="6"/>
  <c r="AY8" i="6"/>
  <c r="AZ8" i="6"/>
  <c r="BA8" i="6"/>
  <c r="BB8" i="6"/>
  <c r="BC8" i="6"/>
  <c r="BD8" i="6"/>
  <c r="AW9" i="6"/>
  <c r="AX9" i="6"/>
  <c r="AY9" i="6"/>
  <c r="AZ9" i="6"/>
  <c r="BA9" i="6"/>
  <c r="BB9" i="6"/>
  <c r="BC9" i="6"/>
  <c r="BD9" i="6"/>
  <c r="AW10" i="6"/>
  <c r="AX10" i="6"/>
  <c r="AY10" i="6"/>
  <c r="AZ10" i="6"/>
  <c r="BA10" i="6"/>
  <c r="BB10" i="6"/>
  <c r="BC10" i="6"/>
  <c r="BD10" i="6"/>
  <c r="AW11" i="6"/>
  <c r="AX11" i="6"/>
  <c r="AY11" i="6"/>
  <c r="AZ11" i="6"/>
  <c r="BA11" i="6"/>
  <c r="BB11" i="6"/>
  <c r="BC11" i="6"/>
  <c r="BD11" i="6"/>
  <c r="AW12" i="6"/>
  <c r="AX12" i="6"/>
  <c r="AY12" i="6"/>
  <c r="AZ12" i="6"/>
  <c r="BA12" i="6"/>
  <c r="BB12" i="6"/>
  <c r="BC12" i="6"/>
  <c r="BD12" i="6"/>
  <c r="AW13" i="6"/>
  <c r="AX13" i="6"/>
  <c r="AY13" i="6"/>
  <c r="AZ13" i="6"/>
  <c r="BA13" i="6"/>
  <c r="BB13" i="6"/>
  <c r="BC13" i="6"/>
  <c r="BD13" i="6"/>
  <c r="AW14" i="6"/>
  <c r="AX14" i="6"/>
  <c r="AY14" i="6"/>
  <c r="AZ14" i="6"/>
  <c r="BA14" i="6"/>
  <c r="BB14" i="6"/>
  <c r="BC14" i="6"/>
  <c r="BD14" i="6"/>
  <c r="AW15" i="6"/>
  <c r="AX15" i="6"/>
  <c r="AY15" i="6"/>
  <c r="AZ15" i="6"/>
  <c r="BA15" i="6"/>
  <c r="BB15" i="6"/>
  <c r="BC15" i="6"/>
  <c r="BD15" i="6"/>
  <c r="AW16" i="6"/>
  <c r="AX16" i="6"/>
  <c r="AY16" i="6"/>
  <c r="AZ16" i="6"/>
  <c r="BA16" i="6"/>
  <c r="BB16" i="6"/>
  <c r="BC16" i="6"/>
  <c r="BD16" i="6"/>
  <c r="AW17" i="6"/>
  <c r="AX17" i="6"/>
  <c r="AY17" i="6"/>
  <c r="AZ17" i="6"/>
  <c r="BA17" i="6"/>
  <c r="BB17" i="6"/>
  <c r="BC17" i="6"/>
  <c r="BD17" i="6"/>
  <c r="AW18" i="6"/>
  <c r="AX18" i="6"/>
  <c r="AY18" i="6"/>
  <c r="AZ18" i="6"/>
  <c r="BA18" i="6"/>
  <c r="BB18" i="6"/>
  <c r="BC18" i="6"/>
  <c r="BD18" i="6"/>
  <c r="AW19" i="6"/>
  <c r="AX19" i="6"/>
  <c r="AY19" i="6"/>
  <c r="AZ19" i="6"/>
  <c r="BA19" i="6"/>
  <c r="BB19" i="6"/>
  <c r="BC19" i="6"/>
  <c r="BD19" i="6"/>
  <c r="AW20" i="6"/>
  <c r="AX20" i="6"/>
  <c r="AY20" i="6"/>
  <c r="AZ20" i="6"/>
  <c r="BA20" i="6"/>
  <c r="BB20" i="6"/>
  <c r="BC20" i="6"/>
  <c r="BD20" i="6"/>
  <c r="AW21" i="6"/>
  <c r="AX21" i="6"/>
  <c r="AY21" i="6"/>
  <c r="AZ21" i="6"/>
  <c r="BA21" i="6"/>
  <c r="BB21" i="6"/>
  <c r="BC21" i="6"/>
  <c r="BD21" i="6"/>
  <c r="AW22" i="6"/>
  <c r="AX22" i="6"/>
  <c r="AY22" i="6"/>
  <c r="AZ22" i="6"/>
  <c r="BA22" i="6"/>
  <c r="BB22" i="6"/>
  <c r="BC22" i="6"/>
  <c r="BD22" i="6"/>
  <c r="AW23" i="6"/>
  <c r="AX23" i="6"/>
  <c r="AY23" i="6"/>
  <c r="AZ23" i="6"/>
  <c r="BA23" i="6"/>
  <c r="BB23" i="6"/>
  <c r="BC23" i="6"/>
  <c r="BD23" i="6"/>
  <c r="AW24" i="6"/>
  <c r="AX24" i="6"/>
  <c r="AY24" i="6"/>
  <c r="AZ24" i="6"/>
  <c r="BA24" i="6"/>
  <c r="BB24" i="6"/>
  <c r="BC24" i="6"/>
  <c r="BD24" i="6"/>
  <c r="AW25" i="6"/>
  <c r="AX25" i="6"/>
  <c r="AY25" i="6"/>
  <c r="AZ25" i="6"/>
  <c r="BA25" i="6"/>
  <c r="BB25" i="6"/>
  <c r="BC25" i="6"/>
  <c r="BD25" i="6"/>
  <c r="AW26" i="6"/>
  <c r="AX26" i="6"/>
  <c r="AY26" i="6"/>
  <c r="AZ26" i="6"/>
  <c r="BA26" i="6"/>
  <c r="BB26" i="6"/>
  <c r="BC26" i="6"/>
  <c r="BD26" i="6"/>
  <c r="AW27" i="6"/>
  <c r="AX27" i="6"/>
  <c r="AY27" i="6"/>
  <c r="AZ27" i="6"/>
  <c r="BA27" i="6"/>
  <c r="BB27" i="6"/>
  <c r="BC27" i="6"/>
  <c r="BD27" i="6"/>
  <c r="AW28" i="6"/>
  <c r="AX28" i="6"/>
  <c r="AY28" i="6"/>
  <c r="AZ28" i="6"/>
  <c r="BA28" i="6"/>
  <c r="BB28" i="6"/>
  <c r="BC28" i="6"/>
  <c r="BD28" i="6"/>
  <c r="AW29" i="6"/>
  <c r="AX29" i="6"/>
  <c r="AY29" i="6"/>
  <c r="AZ29" i="6"/>
  <c r="BA29" i="6"/>
  <c r="BB29" i="6"/>
  <c r="BC29" i="6"/>
  <c r="BD29" i="6"/>
  <c r="AW30" i="6"/>
  <c r="AX30" i="6"/>
  <c r="AY30" i="6"/>
  <c r="AZ30" i="6"/>
  <c r="BA30" i="6"/>
  <c r="BB30" i="6"/>
  <c r="BC30" i="6"/>
  <c r="BD30" i="6"/>
  <c r="AW31" i="6"/>
  <c r="AX31" i="6"/>
  <c r="AY31" i="6"/>
  <c r="AZ31" i="6"/>
  <c r="BA31" i="6"/>
  <c r="BB31" i="6"/>
  <c r="BC31" i="6"/>
  <c r="BD31" i="6"/>
  <c r="AW32" i="6"/>
  <c r="AX32" i="6"/>
  <c r="AY32" i="6"/>
  <c r="AZ32" i="6"/>
  <c r="BA32" i="6"/>
  <c r="BB32" i="6"/>
  <c r="BC32" i="6"/>
  <c r="BD32" i="6"/>
  <c r="AW33" i="6"/>
  <c r="AX33" i="6"/>
  <c r="AY33" i="6"/>
  <c r="AZ33" i="6"/>
  <c r="BA33" i="6"/>
  <c r="BB33" i="6"/>
  <c r="BC33" i="6"/>
  <c r="BD33" i="6"/>
  <c r="AW34" i="6"/>
  <c r="AX34" i="6"/>
  <c r="AY34" i="6"/>
  <c r="AZ34" i="6"/>
  <c r="BA34" i="6"/>
  <c r="BB34" i="6"/>
  <c r="BC34" i="6"/>
  <c r="BD34" i="6"/>
  <c r="AW35" i="6"/>
  <c r="AX35" i="6"/>
  <c r="AY35" i="6"/>
  <c r="AZ35" i="6"/>
  <c r="BA35" i="6"/>
  <c r="BB35" i="6"/>
  <c r="BC35" i="6"/>
  <c r="BD35" i="6"/>
  <c r="AW36" i="6"/>
  <c r="AX36" i="6"/>
  <c r="AY36" i="6"/>
  <c r="AZ36" i="6"/>
  <c r="BA36" i="6"/>
  <c r="BB36" i="6"/>
  <c r="BC36" i="6"/>
  <c r="BD36" i="6"/>
  <c r="AW37" i="6"/>
  <c r="AX37" i="6"/>
  <c r="AY37" i="6"/>
  <c r="AZ37" i="6"/>
  <c r="BA37" i="6"/>
  <c r="BB37" i="6"/>
  <c r="BC37" i="6"/>
  <c r="BD37" i="6"/>
  <c r="AW38" i="6"/>
  <c r="AX38" i="6"/>
  <c r="AY38" i="6"/>
  <c r="AZ38" i="6"/>
  <c r="BA38" i="6"/>
  <c r="BB38" i="6"/>
  <c r="BC38" i="6"/>
  <c r="BD38" i="6"/>
  <c r="AW39" i="6"/>
  <c r="AX39" i="6"/>
  <c r="AY39" i="6"/>
  <c r="AZ39" i="6"/>
  <c r="BA39" i="6"/>
  <c r="BB39" i="6"/>
  <c r="BC39" i="6"/>
  <c r="BD39" i="6"/>
  <c r="AW40" i="6"/>
  <c r="AX40" i="6"/>
  <c r="AY40" i="6"/>
  <c r="AZ40" i="6"/>
  <c r="BA40" i="6"/>
  <c r="BB40" i="6"/>
  <c r="BC40" i="6"/>
  <c r="BD40" i="6"/>
  <c r="AW41" i="6"/>
  <c r="AX41" i="6"/>
  <c r="AY41" i="6"/>
  <c r="AZ41" i="6"/>
  <c r="BA41" i="6"/>
  <c r="BB41" i="6"/>
  <c r="BC41" i="6"/>
  <c r="BD41" i="6"/>
  <c r="AW42" i="6"/>
  <c r="AX42" i="6"/>
  <c r="AY42" i="6"/>
  <c r="AZ42" i="6"/>
  <c r="BA42" i="6"/>
  <c r="BB42" i="6"/>
  <c r="BC42" i="6"/>
  <c r="BD42" i="6"/>
  <c r="AW43" i="6"/>
  <c r="AX43" i="6"/>
  <c r="AY43" i="6"/>
  <c r="AZ43" i="6"/>
  <c r="BA43" i="6"/>
  <c r="BB43" i="6"/>
  <c r="BC43" i="6"/>
  <c r="BD43" i="6"/>
  <c r="AW44" i="6"/>
  <c r="AX44" i="6"/>
  <c r="AY44" i="6"/>
  <c r="AZ44" i="6"/>
  <c r="BA44" i="6"/>
  <c r="BB44" i="6"/>
  <c r="BC44" i="6"/>
  <c r="BD44" i="6"/>
  <c r="AW45" i="6"/>
  <c r="AX45" i="6"/>
  <c r="AY45" i="6"/>
  <c r="AZ45" i="6"/>
  <c r="BA45" i="6"/>
  <c r="BB45" i="6"/>
  <c r="BC45" i="6"/>
  <c r="BD45" i="6"/>
  <c r="AW46" i="6"/>
  <c r="AX46" i="6"/>
  <c r="AY46" i="6"/>
  <c r="AZ46" i="6"/>
  <c r="BA46" i="6"/>
  <c r="BB46" i="6"/>
  <c r="BC46" i="6"/>
  <c r="BD46" i="6"/>
  <c r="AW47" i="6"/>
  <c r="AX47" i="6"/>
  <c r="AY47" i="6"/>
  <c r="AZ47" i="6"/>
  <c r="BA47" i="6"/>
  <c r="BB47" i="6"/>
  <c r="BC47" i="6"/>
  <c r="BD47" i="6"/>
  <c r="AW48" i="6"/>
  <c r="AX48" i="6"/>
  <c r="AY48" i="6"/>
  <c r="AZ48" i="6"/>
  <c r="BA48" i="6"/>
  <c r="BB48" i="6"/>
  <c r="BC48" i="6"/>
  <c r="BD48" i="6"/>
  <c r="AW49" i="6"/>
  <c r="AX49" i="6"/>
  <c r="AY49" i="6"/>
  <c r="AZ49" i="6"/>
  <c r="BA49" i="6"/>
  <c r="BB49" i="6"/>
  <c r="BC49" i="6"/>
  <c r="BD49" i="6"/>
  <c r="AW50" i="6"/>
  <c r="AX50" i="6"/>
  <c r="AY50" i="6"/>
  <c r="AZ50" i="6"/>
  <c r="BA50" i="6"/>
  <c r="BB50" i="6"/>
  <c r="BC50" i="6"/>
  <c r="BD50" i="6"/>
  <c r="AW51" i="6"/>
  <c r="AX51" i="6"/>
  <c r="AY51" i="6"/>
  <c r="AZ51" i="6"/>
  <c r="BA51" i="6"/>
  <c r="BB51" i="6"/>
  <c r="BC51" i="6"/>
  <c r="BD51" i="6"/>
  <c r="AW52" i="6"/>
  <c r="AX52" i="6"/>
  <c r="AY52" i="6"/>
  <c r="AZ52" i="6"/>
  <c r="BA52" i="6"/>
  <c r="BB52" i="6"/>
  <c r="BC52" i="6"/>
  <c r="BD52" i="6"/>
  <c r="AW53" i="6"/>
  <c r="AX53" i="6"/>
  <c r="AY53" i="6"/>
  <c r="AZ53" i="6"/>
  <c r="BA53" i="6"/>
  <c r="BB53" i="6"/>
  <c r="BC53" i="6"/>
  <c r="BD53" i="6"/>
  <c r="AW54" i="6"/>
  <c r="AX54" i="6"/>
  <c r="AY54" i="6"/>
  <c r="AZ54" i="6"/>
  <c r="BA54" i="6"/>
  <c r="BB54" i="6"/>
  <c r="BC54" i="6"/>
  <c r="BD54" i="6"/>
  <c r="AW55" i="6"/>
  <c r="AX55" i="6"/>
  <c r="AY55" i="6"/>
  <c r="AZ55" i="6"/>
  <c r="BA55" i="6"/>
  <c r="BB55" i="6"/>
  <c r="BC55" i="6"/>
  <c r="BD55" i="6"/>
  <c r="AW56" i="6"/>
  <c r="AX56" i="6"/>
  <c r="AY56" i="6"/>
  <c r="AZ56" i="6"/>
  <c r="BA56" i="6"/>
  <c r="BB56" i="6"/>
  <c r="BC56" i="6"/>
  <c r="BD56" i="6"/>
  <c r="AW57" i="6"/>
  <c r="AX57" i="6"/>
  <c r="AY57" i="6"/>
  <c r="AZ57" i="6"/>
  <c r="BA57" i="6"/>
  <c r="BB57" i="6"/>
  <c r="BC57" i="6"/>
  <c r="BD57" i="6"/>
  <c r="AW58" i="6"/>
  <c r="AX58" i="6"/>
  <c r="AY58" i="6"/>
  <c r="AZ58" i="6"/>
  <c r="BA58" i="6"/>
  <c r="BB58" i="6"/>
  <c r="BC58" i="6"/>
  <c r="BD58" i="6"/>
  <c r="AW59" i="6"/>
  <c r="AX59" i="6"/>
  <c r="AY59" i="6"/>
  <c r="AZ59" i="6"/>
  <c r="BA59" i="6"/>
  <c r="BB59" i="6"/>
  <c r="BC59" i="6"/>
  <c r="BD59" i="6"/>
  <c r="AW60" i="6"/>
  <c r="AX60" i="6"/>
  <c r="AY60" i="6"/>
  <c r="AZ60" i="6"/>
  <c r="BA60" i="6"/>
  <c r="BB60" i="6"/>
  <c r="BC60" i="6"/>
  <c r="BD60" i="6"/>
  <c r="AW61" i="6"/>
  <c r="AX61" i="6"/>
  <c r="AY61" i="6"/>
  <c r="AZ61" i="6"/>
  <c r="BA61" i="6"/>
  <c r="BB61" i="6"/>
  <c r="BC61" i="6"/>
  <c r="BD61" i="6"/>
  <c r="AW62" i="6"/>
  <c r="AX62" i="6"/>
  <c r="AY62" i="6"/>
  <c r="AZ62" i="6"/>
  <c r="BA62" i="6"/>
  <c r="BB62" i="6"/>
  <c r="BC62" i="6"/>
  <c r="BD62" i="6"/>
  <c r="AW63" i="6"/>
  <c r="AX63" i="6"/>
  <c r="AY63" i="6"/>
  <c r="AZ63" i="6"/>
  <c r="BA63" i="6"/>
  <c r="BB63" i="6"/>
  <c r="BC63" i="6"/>
  <c r="BD63" i="6"/>
  <c r="AW64" i="6"/>
  <c r="AX64" i="6"/>
  <c r="AY64" i="6"/>
  <c r="AZ64" i="6"/>
  <c r="BA64" i="6"/>
  <c r="BB64" i="6"/>
  <c r="BC64" i="6"/>
  <c r="BD64" i="6"/>
  <c r="AW65" i="6"/>
  <c r="AX65" i="6"/>
  <c r="AY65" i="6"/>
  <c r="AZ65" i="6"/>
  <c r="BA65" i="6"/>
  <c r="BB65" i="6"/>
  <c r="BC65" i="6"/>
  <c r="BD65" i="6"/>
  <c r="AW66" i="6"/>
  <c r="AX66" i="6"/>
  <c r="AY66" i="6"/>
  <c r="AZ66" i="6"/>
  <c r="BA66" i="6"/>
  <c r="BB66" i="6"/>
  <c r="BC66" i="6"/>
  <c r="BD66" i="6"/>
  <c r="AW67" i="6"/>
  <c r="AX67" i="6"/>
  <c r="AY67" i="6"/>
  <c r="AZ67" i="6"/>
  <c r="BA67" i="6"/>
  <c r="BB67" i="6"/>
  <c r="BC67" i="6"/>
  <c r="BD67" i="6"/>
  <c r="AW68" i="6"/>
  <c r="AX68" i="6"/>
  <c r="AY68" i="6"/>
  <c r="AZ68" i="6"/>
  <c r="BA68" i="6"/>
  <c r="BB68" i="6"/>
  <c r="BC68" i="6"/>
  <c r="BD68" i="6"/>
  <c r="AW69" i="6"/>
  <c r="AX69" i="6"/>
  <c r="AY69" i="6"/>
  <c r="AZ69" i="6"/>
  <c r="BA69" i="6"/>
  <c r="BB69" i="6"/>
  <c r="BC69" i="6"/>
  <c r="BD69" i="6"/>
  <c r="AW70" i="6"/>
  <c r="AX70" i="6"/>
  <c r="AY70" i="6"/>
  <c r="AZ70" i="6"/>
  <c r="BA70" i="6"/>
  <c r="BB70" i="6"/>
  <c r="BC70" i="6"/>
  <c r="BD70" i="6"/>
  <c r="AW71" i="6"/>
  <c r="AX71" i="6"/>
  <c r="AY71" i="6"/>
  <c r="AZ71" i="6"/>
  <c r="BA71" i="6"/>
  <c r="BB71" i="6"/>
  <c r="BC71" i="6"/>
  <c r="BD71" i="6"/>
  <c r="AW72" i="6"/>
  <c r="AX72" i="6"/>
  <c r="AY72" i="6"/>
  <c r="AZ72" i="6"/>
  <c r="BA72" i="6"/>
  <c r="BB72" i="6"/>
  <c r="BC72" i="6"/>
  <c r="BD72" i="6"/>
  <c r="AW73" i="6"/>
  <c r="AX73" i="6"/>
  <c r="AY73" i="6"/>
  <c r="AZ73" i="6"/>
  <c r="BA73" i="6"/>
  <c r="BB73" i="6"/>
  <c r="BC73" i="6"/>
  <c r="BD73" i="6"/>
  <c r="AW74" i="6"/>
  <c r="AX74" i="6"/>
  <c r="AY74" i="6"/>
  <c r="AZ74" i="6"/>
  <c r="BA74" i="6"/>
  <c r="BB74" i="6"/>
  <c r="BC74" i="6"/>
  <c r="BD74" i="6"/>
  <c r="AW75" i="6"/>
  <c r="AX75" i="6"/>
  <c r="AY75" i="6"/>
  <c r="AZ75" i="6"/>
  <c r="BA75" i="6"/>
  <c r="BB75" i="6"/>
  <c r="BC75" i="6"/>
  <c r="BD75" i="6"/>
  <c r="AW76" i="6"/>
  <c r="AX76" i="6"/>
  <c r="AY76" i="6"/>
  <c r="AZ76" i="6"/>
  <c r="BA76" i="6"/>
  <c r="BB76" i="6"/>
  <c r="BC76" i="6"/>
  <c r="BD76" i="6"/>
  <c r="AW77" i="6"/>
  <c r="AX77" i="6"/>
  <c r="AY77" i="6"/>
  <c r="AZ77" i="6"/>
  <c r="BA77" i="6"/>
  <c r="BB77" i="6"/>
  <c r="BC77" i="6"/>
  <c r="BD77" i="6"/>
  <c r="AW78" i="6"/>
  <c r="AX78" i="6"/>
  <c r="AY78" i="6"/>
  <c r="AZ78" i="6"/>
  <c r="BA78" i="6"/>
  <c r="BB78" i="6"/>
  <c r="BC78" i="6"/>
  <c r="BD78" i="6"/>
  <c r="AW79" i="6"/>
  <c r="AX79" i="6"/>
  <c r="AY79" i="6"/>
  <c r="AZ79" i="6"/>
  <c r="BA79" i="6"/>
  <c r="BB79" i="6"/>
  <c r="BC79" i="6"/>
  <c r="BD79" i="6"/>
  <c r="AW80" i="6"/>
  <c r="AX80" i="6"/>
  <c r="AY80" i="6"/>
  <c r="AZ80" i="6"/>
  <c r="BA80" i="6"/>
  <c r="BB80" i="6"/>
  <c r="BC80" i="6"/>
  <c r="BD80" i="6"/>
  <c r="AW81" i="6"/>
  <c r="AX81" i="6"/>
  <c r="AY81" i="6"/>
  <c r="AZ81" i="6"/>
  <c r="BA81" i="6"/>
  <c r="BB81" i="6"/>
  <c r="BC81" i="6"/>
  <c r="BD81" i="6"/>
  <c r="AW82" i="6"/>
  <c r="AX82" i="6"/>
  <c r="AY82" i="6"/>
  <c r="AZ82" i="6"/>
  <c r="BA82" i="6"/>
  <c r="BB82" i="6"/>
  <c r="BC82" i="6"/>
  <c r="BD82" i="6"/>
  <c r="AW83" i="6"/>
  <c r="AX83" i="6"/>
  <c r="AY83" i="6"/>
  <c r="AZ83" i="6"/>
  <c r="BA83" i="6"/>
  <c r="BB83" i="6"/>
  <c r="BC83" i="6"/>
  <c r="BD83" i="6"/>
  <c r="AW84" i="6"/>
  <c r="AX84" i="6"/>
  <c r="AY84" i="6"/>
  <c r="AZ84" i="6"/>
  <c r="BA84" i="6"/>
  <c r="BB84" i="6"/>
  <c r="BC84" i="6"/>
  <c r="BD84" i="6"/>
  <c r="AW85" i="6"/>
  <c r="AX85" i="6"/>
  <c r="AY85" i="6"/>
  <c r="AZ85" i="6"/>
  <c r="BA85" i="6"/>
  <c r="BB85" i="6"/>
  <c r="BC85" i="6"/>
  <c r="BD85" i="6"/>
  <c r="AW86" i="6"/>
  <c r="AX86" i="6"/>
  <c r="AY86" i="6"/>
  <c r="AZ86" i="6"/>
  <c r="BA86" i="6"/>
  <c r="BB86" i="6"/>
  <c r="BC86" i="6"/>
  <c r="BD86" i="6"/>
  <c r="AW87" i="6"/>
  <c r="AX87" i="6"/>
  <c r="AY87" i="6"/>
  <c r="AZ87" i="6"/>
  <c r="BA87" i="6"/>
  <c r="BB87" i="6"/>
  <c r="BC87" i="6"/>
  <c r="BD87" i="6"/>
  <c r="AW88" i="6"/>
  <c r="AX88" i="6"/>
  <c r="AY88" i="6"/>
  <c r="AZ88" i="6"/>
  <c r="BA88" i="6"/>
  <c r="BB88" i="6"/>
  <c r="BC88" i="6"/>
  <c r="BD88" i="6"/>
  <c r="AW89" i="6"/>
  <c r="AX89" i="6"/>
  <c r="AY89" i="6"/>
  <c r="AZ89" i="6"/>
  <c r="BA89" i="6"/>
  <c r="BB89" i="6"/>
  <c r="BC89" i="6"/>
  <c r="BD89" i="6"/>
  <c r="AW90" i="6"/>
  <c r="AX90" i="6"/>
  <c r="AY90" i="6"/>
  <c r="AZ90" i="6"/>
  <c r="BA90" i="6"/>
  <c r="BB90" i="6"/>
  <c r="BC90" i="6"/>
  <c r="BD90" i="6"/>
  <c r="AW91" i="6"/>
  <c r="AX91" i="6"/>
  <c r="AY91" i="6"/>
  <c r="AZ91" i="6"/>
  <c r="BA91" i="6"/>
  <c r="BB91" i="6"/>
  <c r="BC91" i="6"/>
  <c r="BD91" i="6"/>
  <c r="AW92" i="6"/>
  <c r="AX92" i="6"/>
  <c r="AY92" i="6"/>
  <c r="AZ92" i="6"/>
  <c r="BA92" i="6"/>
  <c r="BB92" i="6"/>
  <c r="BC92" i="6"/>
  <c r="BD92" i="6"/>
  <c r="AW93" i="6"/>
  <c r="AX93" i="6"/>
  <c r="AY93" i="6"/>
  <c r="AZ93" i="6"/>
  <c r="BA93" i="6"/>
  <c r="BB93" i="6"/>
  <c r="BC93" i="6"/>
  <c r="BD93" i="6"/>
  <c r="AW94" i="6"/>
  <c r="AX94" i="6"/>
  <c r="AY94" i="6"/>
  <c r="AZ94" i="6"/>
  <c r="BA94" i="6"/>
  <c r="BB94" i="6"/>
  <c r="BC94" i="6"/>
  <c r="BD94" i="6"/>
  <c r="AW95" i="6"/>
  <c r="AX95" i="6"/>
  <c r="AY95" i="6"/>
  <c r="AZ95" i="6"/>
  <c r="BA95" i="6"/>
  <c r="BB95" i="6"/>
  <c r="BC95" i="6"/>
  <c r="BD95" i="6"/>
  <c r="AW96" i="6"/>
  <c r="AX96" i="6"/>
  <c r="AY96" i="6"/>
  <c r="AZ96" i="6"/>
  <c r="BA96" i="6"/>
  <c r="BB96" i="6"/>
  <c r="BC96" i="6"/>
  <c r="BD96" i="6"/>
  <c r="AW97" i="6"/>
  <c r="AX97" i="6"/>
  <c r="AY97" i="6"/>
  <c r="AZ97" i="6"/>
  <c r="BA97" i="6"/>
  <c r="BB97" i="6"/>
  <c r="BC97" i="6"/>
  <c r="BD97" i="6"/>
  <c r="AW98" i="6"/>
  <c r="AX98" i="6"/>
  <c r="AY98" i="6"/>
  <c r="AZ98" i="6"/>
  <c r="BA98" i="6"/>
  <c r="BB98" i="6"/>
  <c r="BC98" i="6"/>
  <c r="BD98" i="6"/>
  <c r="AW99" i="6"/>
  <c r="AX99" i="6"/>
  <c r="AY99" i="6"/>
  <c r="AZ99" i="6"/>
  <c r="BA99" i="6"/>
  <c r="BB99" i="6"/>
  <c r="BC99" i="6"/>
  <c r="BD99" i="6"/>
  <c r="AW100" i="6"/>
  <c r="AX100" i="6"/>
  <c r="AY100" i="6"/>
  <c r="AZ100" i="6"/>
  <c r="BA100" i="6"/>
  <c r="BB100" i="6"/>
  <c r="BC100" i="6"/>
  <c r="BD100" i="6"/>
  <c r="AW101" i="6"/>
  <c r="AX101" i="6"/>
  <c r="AY101" i="6"/>
  <c r="AZ101" i="6"/>
  <c r="BA101" i="6"/>
  <c r="BB101" i="6"/>
  <c r="BC101" i="6"/>
  <c r="BD101" i="6"/>
  <c r="AW102" i="6"/>
  <c r="AX102" i="6"/>
  <c r="AY102" i="6"/>
  <c r="AZ102" i="6"/>
  <c r="BA102" i="6"/>
  <c r="BB102" i="6"/>
  <c r="BC102" i="6"/>
  <c r="BD102" i="6"/>
  <c r="AW103" i="6"/>
  <c r="AX103" i="6"/>
  <c r="AY103" i="6"/>
  <c r="AZ103" i="6"/>
  <c r="BA103" i="6"/>
  <c r="BB103" i="6"/>
  <c r="BC103" i="6"/>
  <c r="BD103" i="6"/>
  <c r="AW104" i="6"/>
  <c r="AX104" i="6"/>
  <c r="AY104" i="6"/>
  <c r="AZ104" i="6"/>
  <c r="BA104" i="6"/>
  <c r="BB104" i="6"/>
  <c r="BC104" i="6"/>
  <c r="BD104" i="6"/>
  <c r="AW105" i="6"/>
  <c r="AX105" i="6"/>
  <c r="AY105" i="6"/>
  <c r="AZ105" i="6"/>
  <c r="BA105" i="6"/>
  <c r="BB105" i="6"/>
  <c r="BC105" i="6"/>
  <c r="BD105" i="6"/>
  <c r="AW106" i="6"/>
  <c r="AX106" i="6"/>
  <c r="AY106" i="6"/>
  <c r="AZ106" i="6"/>
  <c r="BA106" i="6"/>
  <c r="BB106" i="6"/>
  <c r="BC106" i="6"/>
  <c r="BD106" i="6"/>
  <c r="AW107" i="6"/>
  <c r="AX107" i="6"/>
  <c r="AY107" i="6"/>
  <c r="AZ107" i="6"/>
  <c r="BA107" i="6"/>
  <c r="BB107" i="6"/>
  <c r="BC107" i="6"/>
  <c r="BD107" i="6"/>
  <c r="AW108" i="6"/>
  <c r="AX108" i="6"/>
  <c r="AY108" i="6"/>
  <c r="AZ108" i="6"/>
  <c r="BA108" i="6"/>
  <c r="BB108" i="6"/>
  <c r="BC108" i="6"/>
  <c r="BD108" i="6"/>
  <c r="AW109" i="6"/>
  <c r="AX109" i="6"/>
  <c r="AY109" i="6"/>
  <c r="AZ109" i="6"/>
  <c r="BA109" i="6"/>
  <c r="BB109" i="6"/>
  <c r="BC109" i="6"/>
  <c r="BD109" i="6"/>
  <c r="AW110" i="6"/>
  <c r="AX110" i="6"/>
  <c r="AY110" i="6"/>
  <c r="AZ110" i="6"/>
  <c r="BA110" i="6"/>
  <c r="BB110" i="6"/>
  <c r="BC110" i="6"/>
  <c r="BD110" i="6"/>
  <c r="AW111" i="6"/>
  <c r="AX111" i="6"/>
  <c r="AY111" i="6"/>
  <c r="AZ111" i="6"/>
  <c r="BA111" i="6"/>
  <c r="BB111" i="6"/>
  <c r="BC111" i="6"/>
  <c r="BD111" i="6"/>
  <c r="AW112" i="6"/>
  <c r="AX112" i="6"/>
  <c r="AY112" i="6"/>
  <c r="AZ112" i="6"/>
  <c r="BA112" i="6"/>
  <c r="BB112" i="6"/>
  <c r="BC112" i="6"/>
  <c r="BD112" i="6"/>
  <c r="AW113" i="6"/>
  <c r="AX113" i="6"/>
  <c r="AY113" i="6"/>
  <c r="AZ113" i="6"/>
  <c r="BA113" i="6"/>
  <c r="BB113" i="6"/>
  <c r="BC113" i="6"/>
  <c r="BD113" i="6"/>
  <c r="AW114" i="6"/>
  <c r="AX114" i="6"/>
  <c r="AY114" i="6"/>
  <c r="AZ114" i="6"/>
  <c r="BA114" i="6"/>
  <c r="BB114" i="6"/>
  <c r="BC114" i="6"/>
  <c r="BD114" i="6"/>
  <c r="AW115" i="6"/>
  <c r="AX115" i="6"/>
  <c r="AY115" i="6"/>
  <c r="AZ115" i="6"/>
  <c r="BA115" i="6"/>
  <c r="BB115" i="6"/>
  <c r="BC115" i="6"/>
  <c r="BD115" i="6"/>
  <c r="AW116" i="6"/>
  <c r="AX116" i="6"/>
  <c r="AY116" i="6"/>
  <c r="AZ116" i="6"/>
  <c r="BA116" i="6"/>
  <c r="BB116" i="6"/>
  <c r="BC116" i="6"/>
  <c r="BD116" i="6"/>
  <c r="AW117" i="6"/>
  <c r="AX117" i="6"/>
  <c r="AY117" i="6"/>
  <c r="AZ117" i="6"/>
  <c r="BA117" i="6"/>
  <c r="BB117" i="6"/>
  <c r="BC117" i="6"/>
  <c r="BD117" i="6"/>
  <c r="AW118" i="6"/>
  <c r="AX118" i="6"/>
  <c r="AY118" i="6"/>
  <c r="AZ118" i="6"/>
  <c r="BA118" i="6"/>
  <c r="BB118" i="6"/>
  <c r="BC118" i="6"/>
  <c r="BD118" i="6"/>
  <c r="AW119" i="6"/>
  <c r="AX119" i="6"/>
  <c r="AY119" i="6"/>
  <c r="AZ119" i="6"/>
  <c r="BA119" i="6"/>
  <c r="BB119" i="6"/>
  <c r="BC119" i="6"/>
  <c r="BD119" i="6"/>
  <c r="AW120" i="6"/>
  <c r="AX120" i="6"/>
  <c r="AY120" i="6"/>
  <c r="AZ120" i="6"/>
  <c r="BA120" i="6"/>
  <c r="BB120" i="6"/>
  <c r="BC120" i="6"/>
  <c r="BD120" i="6"/>
  <c r="AW121" i="6"/>
  <c r="AX121" i="6"/>
  <c r="AY121" i="6"/>
  <c r="AZ121" i="6"/>
  <c r="BA121" i="6"/>
  <c r="BB121" i="6"/>
  <c r="BC121" i="6"/>
  <c r="BD121" i="6"/>
  <c r="AW122" i="6"/>
  <c r="AX122" i="6"/>
  <c r="AY122" i="6"/>
  <c r="AZ122" i="6"/>
  <c r="BA122" i="6"/>
  <c r="BB122" i="6"/>
  <c r="BC122" i="6"/>
  <c r="BD122" i="6"/>
  <c r="AW123" i="6"/>
  <c r="AX123" i="6"/>
  <c r="AY123" i="6"/>
  <c r="AZ123" i="6"/>
  <c r="BA123" i="6"/>
  <c r="BB123" i="6"/>
  <c r="BC123" i="6"/>
  <c r="BD123" i="6"/>
  <c r="AW124" i="6"/>
  <c r="AX124" i="6"/>
  <c r="AY124" i="6"/>
  <c r="AZ124" i="6"/>
  <c r="BA124" i="6"/>
  <c r="BB124" i="6"/>
  <c r="BC124" i="6"/>
  <c r="BD124" i="6"/>
  <c r="AW125" i="6"/>
  <c r="AX125" i="6"/>
  <c r="AY125" i="6"/>
  <c r="AZ125" i="6"/>
  <c r="BA125" i="6"/>
  <c r="BB125" i="6"/>
  <c r="BC125" i="6"/>
  <c r="BD125" i="6"/>
  <c r="AW126" i="6"/>
  <c r="AX126" i="6"/>
  <c r="AY126" i="6"/>
  <c r="AZ126" i="6"/>
  <c r="BA126" i="6"/>
  <c r="BB126" i="6"/>
  <c r="BC126" i="6"/>
  <c r="BD126" i="6"/>
  <c r="AW127" i="6"/>
  <c r="AX127" i="6"/>
  <c r="AY127" i="6"/>
  <c r="AZ127" i="6"/>
  <c r="BA127" i="6"/>
  <c r="BB127" i="6"/>
  <c r="BC127" i="6"/>
  <c r="BD127" i="6"/>
  <c r="AW128" i="6"/>
  <c r="AX128" i="6"/>
  <c r="AY128" i="6"/>
  <c r="AZ128" i="6"/>
  <c r="BA128" i="6"/>
  <c r="BB128" i="6"/>
  <c r="BC128" i="6"/>
  <c r="BD128" i="6"/>
  <c r="AW129" i="6"/>
  <c r="AX129" i="6"/>
  <c r="AY129" i="6"/>
  <c r="AZ129" i="6"/>
  <c r="BA129" i="6"/>
  <c r="BB129" i="6"/>
  <c r="BC129" i="6"/>
  <c r="BD129" i="6"/>
  <c r="AW130" i="6"/>
  <c r="AX130" i="6"/>
  <c r="AY130" i="6"/>
  <c r="AZ130" i="6"/>
  <c r="BA130" i="6"/>
  <c r="BB130" i="6"/>
  <c r="BC130" i="6"/>
  <c r="BD130" i="6"/>
  <c r="AW131" i="6"/>
  <c r="AX131" i="6"/>
  <c r="AY131" i="6"/>
  <c r="AZ131" i="6"/>
  <c r="BA131" i="6"/>
  <c r="BB131" i="6"/>
  <c r="BC131" i="6"/>
  <c r="BD131" i="6"/>
  <c r="AW132" i="6"/>
  <c r="AX132" i="6"/>
  <c r="AY132" i="6"/>
  <c r="AZ132" i="6"/>
  <c r="BA132" i="6"/>
  <c r="BB132" i="6"/>
  <c r="BC132" i="6"/>
  <c r="BD132" i="6"/>
  <c r="AW133" i="6"/>
  <c r="AX133" i="6"/>
  <c r="AY133" i="6"/>
  <c r="AZ133" i="6"/>
  <c r="BA133" i="6"/>
  <c r="BB133" i="6"/>
  <c r="BC133" i="6"/>
  <c r="BD133" i="6"/>
  <c r="AW134" i="6"/>
  <c r="AX134" i="6"/>
  <c r="AY134" i="6"/>
  <c r="AZ134" i="6"/>
  <c r="BA134" i="6"/>
  <c r="BB134" i="6"/>
  <c r="BC134" i="6"/>
  <c r="BD134" i="6"/>
  <c r="AW135" i="6"/>
  <c r="AX135" i="6"/>
  <c r="AY135" i="6"/>
  <c r="AZ135" i="6"/>
  <c r="BA135" i="6"/>
  <c r="BB135" i="6"/>
  <c r="BC135" i="6"/>
  <c r="BD135" i="6"/>
  <c r="AW136" i="6"/>
  <c r="AX136" i="6"/>
  <c r="AY136" i="6"/>
  <c r="AZ136" i="6"/>
  <c r="BA136" i="6"/>
  <c r="BB136" i="6"/>
  <c r="BC136" i="6"/>
  <c r="BD136" i="6"/>
  <c r="AW137" i="6"/>
  <c r="AX137" i="6"/>
  <c r="AY137" i="6"/>
  <c r="AZ137" i="6"/>
  <c r="BA137" i="6"/>
  <c r="BB137" i="6"/>
  <c r="BC137" i="6"/>
  <c r="BD137" i="6"/>
  <c r="AW138" i="6"/>
  <c r="AX138" i="6"/>
  <c r="AY138" i="6"/>
  <c r="AZ138" i="6"/>
  <c r="BA138" i="6"/>
  <c r="BB138" i="6"/>
  <c r="BC138" i="6"/>
  <c r="BD138" i="6"/>
  <c r="AW139" i="6"/>
  <c r="AX139" i="6"/>
  <c r="AY139" i="6"/>
  <c r="AZ139" i="6"/>
  <c r="BA139" i="6"/>
  <c r="BB139" i="6"/>
  <c r="BC139" i="6"/>
  <c r="BD139" i="6"/>
  <c r="AW140" i="6"/>
  <c r="AX140" i="6"/>
  <c r="AY140" i="6"/>
  <c r="AZ140" i="6"/>
  <c r="BA140" i="6"/>
  <c r="BB140" i="6"/>
  <c r="BC140" i="6"/>
  <c r="BD140" i="6"/>
  <c r="AW141" i="6"/>
  <c r="AX141" i="6"/>
  <c r="AY141" i="6"/>
  <c r="AZ141" i="6"/>
  <c r="BA141" i="6"/>
  <c r="BB141" i="6"/>
  <c r="BC141" i="6"/>
  <c r="BD141" i="6"/>
  <c r="AW142" i="6"/>
  <c r="AX142" i="6"/>
  <c r="AY142" i="6"/>
  <c r="AZ142" i="6"/>
  <c r="BA142" i="6"/>
  <c r="BB142" i="6"/>
  <c r="BC142" i="6"/>
  <c r="BD142" i="6"/>
  <c r="AW143" i="6"/>
  <c r="AX143" i="6"/>
  <c r="AY143" i="6"/>
  <c r="AZ143" i="6"/>
  <c r="BA143" i="6"/>
  <c r="BB143" i="6"/>
  <c r="BC143" i="6"/>
  <c r="BD143" i="6"/>
  <c r="AW144" i="6"/>
  <c r="AX144" i="6"/>
  <c r="AY144" i="6"/>
  <c r="AZ144" i="6"/>
  <c r="BA144" i="6"/>
  <c r="BB144" i="6"/>
  <c r="BC144" i="6"/>
  <c r="BD144" i="6"/>
  <c r="AW145" i="6"/>
  <c r="AX145" i="6"/>
  <c r="AY145" i="6"/>
  <c r="AZ145" i="6"/>
  <c r="BA145" i="6"/>
  <c r="BB145" i="6"/>
  <c r="BC145" i="6"/>
  <c r="BD145" i="6"/>
  <c r="AW146" i="6"/>
  <c r="AX146" i="6"/>
  <c r="AY146" i="6"/>
  <c r="AZ146" i="6"/>
  <c r="BA146" i="6"/>
  <c r="BB146" i="6"/>
  <c r="BC146" i="6"/>
  <c r="BD146" i="6"/>
  <c r="AW147" i="6"/>
  <c r="AX147" i="6"/>
  <c r="AY147" i="6"/>
  <c r="AZ147" i="6"/>
  <c r="BA147" i="6"/>
  <c r="BB147" i="6"/>
  <c r="BC147" i="6"/>
  <c r="BD147" i="6"/>
  <c r="AW148" i="6"/>
  <c r="AX148" i="6"/>
  <c r="AY148" i="6"/>
  <c r="AZ148" i="6"/>
  <c r="BA148" i="6"/>
  <c r="BB148" i="6"/>
  <c r="BC148" i="6"/>
  <c r="BD148" i="6"/>
  <c r="AW149" i="6"/>
  <c r="AX149" i="6"/>
  <c r="AY149" i="6"/>
  <c r="AZ149" i="6"/>
  <c r="BA149" i="6"/>
  <c r="BB149" i="6"/>
  <c r="BC149" i="6"/>
  <c r="BD149" i="6"/>
  <c r="AW150" i="6"/>
  <c r="AX150" i="6"/>
  <c r="AY150" i="6"/>
  <c r="AZ150" i="6"/>
  <c r="BA150" i="6"/>
  <c r="BB150" i="6"/>
  <c r="BC150" i="6"/>
  <c r="BD150" i="6"/>
  <c r="AW151" i="6"/>
  <c r="AX151" i="6"/>
  <c r="AY151" i="6"/>
  <c r="AZ151" i="6"/>
  <c r="BA151" i="6"/>
  <c r="BB151" i="6"/>
  <c r="BC151" i="6"/>
  <c r="BD151" i="6"/>
  <c r="AW152" i="6"/>
  <c r="AX152" i="6"/>
  <c r="AY152" i="6"/>
  <c r="AZ152" i="6"/>
  <c r="BA152" i="6"/>
  <c r="BB152" i="6"/>
  <c r="BC152" i="6"/>
  <c r="BD152" i="6"/>
  <c r="AW153" i="6"/>
  <c r="AX153" i="6"/>
  <c r="AY153" i="6"/>
  <c r="AZ153" i="6"/>
  <c r="BA153" i="6"/>
  <c r="BB153" i="6"/>
  <c r="BC153" i="6"/>
  <c r="BD153" i="6"/>
  <c r="AW154" i="6"/>
  <c r="AX154" i="6"/>
  <c r="AY154" i="6"/>
  <c r="AZ154" i="6"/>
  <c r="BA154" i="6"/>
  <c r="BB154" i="6"/>
  <c r="BC154" i="6"/>
  <c r="BD154" i="6"/>
  <c r="AW155" i="6"/>
  <c r="AX155" i="6"/>
  <c r="AY155" i="6"/>
  <c r="AZ155" i="6"/>
  <c r="BA155" i="6"/>
  <c r="BB155" i="6"/>
  <c r="BC155" i="6"/>
  <c r="BD155" i="6"/>
  <c r="AW156" i="6"/>
  <c r="AX156" i="6"/>
  <c r="AY156" i="6"/>
  <c r="AZ156" i="6"/>
  <c r="BA156" i="6"/>
  <c r="BB156" i="6"/>
  <c r="BC156" i="6"/>
  <c r="BD156" i="6"/>
  <c r="AW157" i="6"/>
  <c r="AX157" i="6"/>
  <c r="AY157" i="6"/>
  <c r="AZ157" i="6"/>
  <c r="BA157" i="6"/>
  <c r="BB157" i="6"/>
  <c r="BC157" i="6"/>
  <c r="BD157" i="6"/>
  <c r="AW158" i="6"/>
  <c r="AX158" i="6"/>
  <c r="AY158" i="6"/>
  <c r="AZ158" i="6"/>
  <c r="BA158" i="6"/>
  <c r="BB158" i="6"/>
  <c r="BC158" i="6"/>
  <c r="BD158" i="6"/>
  <c r="AW159" i="6"/>
  <c r="AX159" i="6"/>
  <c r="AY159" i="6"/>
  <c r="AZ159" i="6"/>
  <c r="BA159" i="6"/>
  <c r="BB159" i="6"/>
  <c r="BC159" i="6"/>
  <c r="BD159" i="6"/>
  <c r="AW160" i="6"/>
  <c r="AX160" i="6"/>
  <c r="AY160" i="6"/>
  <c r="AZ160" i="6"/>
  <c r="BA160" i="6"/>
  <c r="BB160" i="6"/>
  <c r="BC160" i="6"/>
  <c r="BD160" i="6"/>
  <c r="AW161" i="6"/>
  <c r="AX161" i="6"/>
  <c r="AY161" i="6"/>
  <c r="AZ161" i="6"/>
  <c r="BA161" i="6"/>
  <c r="BB161" i="6"/>
  <c r="BC161" i="6"/>
  <c r="BD161" i="6"/>
  <c r="AW162" i="6"/>
  <c r="AX162" i="6"/>
  <c r="AY162" i="6"/>
  <c r="AZ162" i="6"/>
  <c r="BA162" i="6"/>
  <c r="BB162" i="6"/>
  <c r="BC162" i="6"/>
  <c r="BD162" i="6"/>
  <c r="AW163" i="6"/>
  <c r="AX163" i="6"/>
  <c r="AY163" i="6"/>
  <c r="AZ163" i="6"/>
  <c r="BA163" i="6"/>
  <c r="BB163" i="6"/>
  <c r="BC163" i="6"/>
  <c r="BD163" i="6"/>
  <c r="AW164" i="6"/>
  <c r="AX164" i="6"/>
  <c r="AY164" i="6"/>
  <c r="AZ164" i="6"/>
  <c r="BA164" i="6"/>
  <c r="BB164" i="6"/>
  <c r="BC164" i="6"/>
  <c r="BD164" i="6"/>
  <c r="AW165" i="6"/>
  <c r="AX165" i="6"/>
  <c r="AY165" i="6"/>
  <c r="AZ165" i="6"/>
  <c r="BA165" i="6"/>
  <c r="BB165" i="6"/>
  <c r="BC165" i="6"/>
  <c r="BD165" i="6"/>
  <c r="AW166" i="6"/>
  <c r="AX166" i="6"/>
  <c r="AY166" i="6"/>
  <c r="AZ166" i="6"/>
  <c r="BA166" i="6"/>
  <c r="BB166" i="6"/>
  <c r="BC166" i="6"/>
  <c r="BD166" i="6"/>
  <c r="AW167" i="6"/>
  <c r="AX167" i="6"/>
  <c r="AY167" i="6"/>
  <c r="AZ167" i="6"/>
  <c r="BA167" i="6"/>
  <c r="BB167" i="6"/>
  <c r="BC167" i="6"/>
  <c r="BD167" i="6"/>
  <c r="AW168" i="6"/>
  <c r="AX168" i="6"/>
  <c r="AY168" i="6"/>
  <c r="AZ168" i="6"/>
  <c r="BA168" i="6"/>
  <c r="BB168" i="6"/>
  <c r="BC168" i="6"/>
  <c r="BD168" i="6"/>
  <c r="AW169" i="6"/>
  <c r="AX169" i="6"/>
  <c r="AY169" i="6"/>
  <c r="AZ169" i="6"/>
  <c r="BA169" i="6"/>
  <c r="BB169" i="6"/>
  <c r="BC169" i="6"/>
  <c r="BD169" i="6"/>
  <c r="AW170" i="6"/>
  <c r="AX170" i="6"/>
  <c r="AY170" i="6"/>
  <c r="AZ170" i="6"/>
  <c r="BA170" i="6"/>
  <c r="BB170" i="6"/>
  <c r="BC170" i="6"/>
  <c r="BD170" i="6"/>
  <c r="AW171" i="6"/>
  <c r="AX171" i="6"/>
  <c r="AY171" i="6"/>
  <c r="AZ171" i="6"/>
  <c r="BA171" i="6"/>
  <c r="BB171" i="6"/>
  <c r="BC171" i="6"/>
  <c r="BD171" i="6"/>
  <c r="AW172" i="6"/>
  <c r="AX172" i="6"/>
  <c r="AY172" i="6"/>
  <c r="AZ172" i="6"/>
  <c r="BA172" i="6"/>
  <c r="BB172" i="6"/>
  <c r="BC172" i="6"/>
  <c r="BD172" i="6"/>
  <c r="AW173" i="6"/>
  <c r="AX173" i="6"/>
  <c r="AY173" i="6"/>
  <c r="AZ173" i="6"/>
  <c r="BA173" i="6"/>
  <c r="BB173" i="6"/>
  <c r="BC173" i="6"/>
  <c r="BD173" i="6"/>
  <c r="AW174" i="6"/>
  <c r="AX174" i="6"/>
  <c r="AY174" i="6"/>
  <c r="AZ174" i="6"/>
  <c r="BA174" i="6"/>
  <c r="BB174" i="6"/>
  <c r="BC174" i="6"/>
  <c r="BD174" i="6"/>
  <c r="AW175" i="6"/>
  <c r="AX175" i="6"/>
  <c r="AY175" i="6"/>
  <c r="AZ175" i="6"/>
  <c r="BA175" i="6"/>
  <c r="BB175" i="6"/>
  <c r="BC175" i="6"/>
  <c r="BD175" i="6"/>
  <c r="AW176" i="6"/>
  <c r="AX176" i="6"/>
  <c r="AY176" i="6"/>
  <c r="AZ176" i="6"/>
  <c r="BA176" i="6"/>
  <c r="BB176" i="6"/>
  <c r="BC176" i="6"/>
  <c r="BD176" i="6"/>
  <c r="AW177" i="6"/>
  <c r="AX177" i="6"/>
  <c r="AY177" i="6"/>
  <c r="AZ177" i="6"/>
  <c r="BA177" i="6"/>
  <c r="BB177" i="6"/>
  <c r="BC177" i="6"/>
  <c r="BD177" i="6"/>
  <c r="AW178" i="6"/>
  <c r="AX178" i="6"/>
  <c r="AY178" i="6"/>
  <c r="AZ178" i="6"/>
  <c r="BA178" i="6"/>
  <c r="BB178" i="6"/>
  <c r="BC178" i="6"/>
  <c r="BD178" i="6"/>
  <c r="AW179" i="6"/>
  <c r="AX179" i="6"/>
  <c r="AY179" i="6"/>
  <c r="AZ179" i="6"/>
  <c r="BA179" i="6"/>
  <c r="BB179" i="6"/>
  <c r="BC179" i="6"/>
  <c r="BD179" i="6"/>
  <c r="AW180" i="6"/>
  <c r="AX180" i="6"/>
  <c r="AY180" i="6"/>
  <c r="AZ180" i="6"/>
  <c r="BA180" i="6"/>
  <c r="BB180" i="6"/>
  <c r="BC180" i="6"/>
  <c r="BD180" i="6"/>
  <c r="AW181" i="6"/>
  <c r="AX181" i="6"/>
  <c r="AY181" i="6"/>
  <c r="AZ181" i="6"/>
  <c r="BA181" i="6"/>
  <c r="BB181" i="6"/>
  <c r="BC181" i="6"/>
  <c r="BD181" i="6"/>
  <c r="AW182" i="6"/>
  <c r="AX182" i="6"/>
  <c r="AY182" i="6"/>
  <c r="AZ182" i="6"/>
  <c r="BA182" i="6"/>
  <c r="BB182" i="6"/>
  <c r="BC182" i="6"/>
  <c r="BD182" i="6"/>
  <c r="AW183" i="6"/>
  <c r="AX183" i="6"/>
  <c r="AY183" i="6"/>
  <c r="AZ183" i="6"/>
  <c r="BA183" i="6"/>
  <c r="BB183" i="6"/>
  <c r="BC183" i="6"/>
  <c r="BD183" i="6"/>
  <c r="AW184" i="6"/>
  <c r="AX184" i="6"/>
  <c r="AY184" i="6"/>
  <c r="AZ184" i="6"/>
  <c r="BA184" i="6"/>
  <c r="BB184" i="6"/>
  <c r="BC184" i="6"/>
  <c r="BD184" i="6"/>
  <c r="AW185" i="6"/>
  <c r="AX185" i="6"/>
  <c r="AY185" i="6"/>
  <c r="AZ185" i="6"/>
  <c r="BA185" i="6"/>
  <c r="BB185" i="6"/>
  <c r="BC185" i="6"/>
  <c r="BD185" i="6"/>
  <c r="AW186" i="6"/>
  <c r="AX186" i="6"/>
  <c r="AY186" i="6"/>
  <c r="AZ186" i="6"/>
  <c r="BA186" i="6"/>
  <c r="BB186" i="6"/>
  <c r="BC186" i="6"/>
  <c r="BD186" i="6"/>
  <c r="AW187" i="6"/>
  <c r="AX187" i="6"/>
  <c r="AY187" i="6"/>
  <c r="AZ187" i="6"/>
  <c r="BA187" i="6"/>
  <c r="BB187" i="6"/>
  <c r="BC187" i="6"/>
  <c r="BD187" i="6"/>
  <c r="AW188" i="6"/>
  <c r="AX188" i="6"/>
  <c r="AY188" i="6"/>
  <c r="AZ188" i="6"/>
  <c r="BA188" i="6"/>
  <c r="BB188" i="6"/>
  <c r="BC188" i="6"/>
  <c r="BD188" i="6"/>
  <c r="AW189" i="6"/>
  <c r="AX189" i="6"/>
  <c r="AY189" i="6"/>
  <c r="AZ189" i="6"/>
  <c r="BA189" i="6"/>
  <c r="BB189" i="6"/>
  <c r="BC189" i="6"/>
  <c r="BD189" i="6"/>
  <c r="AW190" i="6"/>
  <c r="AX190" i="6"/>
  <c r="AY190" i="6"/>
  <c r="AZ190" i="6"/>
  <c r="BA190" i="6"/>
  <c r="BB190" i="6"/>
  <c r="BC190" i="6"/>
  <c r="BD190" i="6"/>
  <c r="AW191" i="6"/>
  <c r="AX191" i="6"/>
  <c r="AY191" i="6"/>
  <c r="AZ191" i="6"/>
  <c r="BA191" i="6"/>
  <c r="BB191" i="6"/>
  <c r="BC191" i="6"/>
  <c r="BD191" i="6"/>
  <c r="AW192" i="6"/>
  <c r="AX192" i="6"/>
  <c r="AY192" i="6"/>
  <c r="AZ192" i="6"/>
  <c r="BA192" i="6"/>
  <c r="BB192" i="6"/>
  <c r="BC192" i="6"/>
  <c r="BD192" i="6"/>
  <c r="AW193" i="6"/>
  <c r="AX193" i="6"/>
  <c r="AY193" i="6"/>
  <c r="AZ193" i="6"/>
  <c r="BA193" i="6"/>
  <c r="BB193" i="6"/>
  <c r="BC193" i="6"/>
  <c r="BD193" i="6"/>
  <c r="AW194" i="6"/>
  <c r="AX194" i="6"/>
  <c r="AY194" i="6"/>
  <c r="AZ194" i="6"/>
  <c r="BA194" i="6"/>
  <c r="BB194" i="6"/>
  <c r="BC194" i="6"/>
  <c r="BD194" i="6"/>
  <c r="AW195" i="6"/>
  <c r="AX195" i="6"/>
  <c r="AY195" i="6"/>
  <c r="AZ195" i="6"/>
  <c r="BA195" i="6"/>
  <c r="BB195" i="6"/>
  <c r="BC195" i="6"/>
  <c r="BD195" i="6"/>
  <c r="AW196" i="6"/>
  <c r="AX196" i="6"/>
  <c r="AY196" i="6"/>
  <c r="AZ196" i="6"/>
  <c r="BA196" i="6"/>
  <c r="BB196" i="6"/>
  <c r="BC196" i="6"/>
  <c r="BD196" i="6"/>
  <c r="AW197" i="6"/>
  <c r="AX197" i="6"/>
  <c r="AY197" i="6"/>
  <c r="AZ197" i="6"/>
  <c r="BA197" i="6"/>
  <c r="BB197" i="6"/>
  <c r="BC197" i="6"/>
  <c r="BD197" i="6"/>
  <c r="AW198" i="6"/>
  <c r="AX198" i="6"/>
  <c r="AY198" i="6"/>
  <c r="AZ198" i="6"/>
  <c r="BA198" i="6"/>
  <c r="BB198" i="6"/>
  <c r="BC198" i="6"/>
  <c r="BD198" i="6"/>
  <c r="AW199" i="6"/>
  <c r="AX199" i="6"/>
  <c r="AY199" i="6"/>
  <c r="AZ199" i="6"/>
  <c r="BA199" i="6"/>
  <c r="BB199" i="6"/>
  <c r="BC199" i="6"/>
  <c r="BD199" i="6"/>
  <c r="AW200" i="6"/>
  <c r="AX200" i="6"/>
  <c r="AY200" i="6"/>
  <c r="AZ200" i="6"/>
  <c r="BA200" i="6"/>
  <c r="BB200" i="6"/>
  <c r="BC200" i="6"/>
  <c r="BD200" i="6"/>
  <c r="AW201" i="6"/>
  <c r="AX201" i="6"/>
  <c r="AY201" i="6"/>
  <c r="AZ201" i="6"/>
  <c r="BA201" i="6"/>
  <c r="BB201" i="6"/>
  <c r="BC201" i="6"/>
  <c r="BD201" i="6"/>
  <c r="AW202" i="6"/>
  <c r="AX202" i="6"/>
  <c r="AY202" i="6"/>
  <c r="AZ202" i="6"/>
  <c r="BA202" i="6"/>
  <c r="BB202" i="6"/>
  <c r="BC202" i="6"/>
  <c r="BD202" i="6"/>
  <c r="AW203" i="6"/>
  <c r="AX203" i="6"/>
  <c r="AY203" i="6"/>
  <c r="AZ203" i="6"/>
  <c r="BA203" i="6"/>
  <c r="BB203" i="6"/>
  <c r="BC203" i="6"/>
  <c r="BD203" i="6"/>
  <c r="AW204" i="6"/>
  <c r="AX204" i="6"/>
  <c r="AY204" i="6"/>
  <c r="AZ204" i="6"/>
  <c r="BA204" i="6"/>
  <c r="BB204" i="6"/>
  <c r="BC204" i="6"/>
  <c r="BD204" i="6"/>
  <c r="AW205" i="6"/>
  <c r="AX205" i="6"/>
  <c r="AY205" i="6"/>
  <c r="AZ205" i="6"/>
  <c r="BA205" i="6"/>
  <c r="BB205" i="6"/>
  <c r="BC205" i="6"/>
  <c r="BD205" i="6"/>
  <c r="AW206" i="6"/>
  <c r="AX206" i="6"/>
  <c r="AY206" i="6"/>
  <c r="AZ206" i="6"/>
  <c r="BA206" i="6"/>
  <c r="BB206" i="6"/>
  <c r="BC206" i="6"/>
  <c r="BD206" i="6"/>
  <c r="AW207" i="6"/>
  <c r="AX207" i="6"/>
  <c r="AY207" i="6"/>
  <c r="AZ207" i="6"/>
  <c r="BA207" i="6"/>
  <c r="BB207" i="6"/>
  <c r="BC207" i="6"/>
  <c r="BD207" i="6"/>
  <c r="AW208" i="6"/>
  <c r="AX208" i="6"/>
  <c r="AY208" i="6"/>
  <c r="AZ208" i="6"/>
  <c r="BA208" i="6"/>
  <c r="BB208" i="6"/>
  <c r="BC208" i="6"/>
  <c r="BD208" i="6"/>
  <c r="AW209" i="6"/>
  <c r="AX209" i="6"/>
  <c r="AY209" i="6"/>
  <c r="AZ209" i="6"/>
  <c r="BA209" i="6"/>
  <c r="BB209" i="6"/>
  <c r="BC209" i="6"/>
  <c r="BD209" i="6"/>
  <c r="AW210" i="6"/>
  <c r="AX210" i="6"/>
  <c r="AY210" i="6"/>
  <c r="AZ210" i="6"/>
  <c r="BA210" i="6"/>
  <c r="BB210" i="6"/>
  <c r="BC210" i="6"/>
  <c r="BD210" i="6"/>
  <c r="AW211" i="6"/>
  <c r="AX211" i="6"/>
  <c r="AY211" i="6"/>
  <c r="AZ211" i="6"/>
  <c r="BA211" i="6"/>
  <c r="BB211" i="6"/>
  <c r="BC211" i="6"/>
  <c r="BD211" i="6"/>
  <c r="AW212" i="6"/>
  <c r="AX212" i="6"/>
  <c r="AY212" i="6"/>
  <c r="AZ212" i="6"/>
  <c r="BA212" i="6"/>
  <c r="BB212" i="6"/>
  <c r="BC212" i="6"/>
  <c r="BD212" i="6"/>
  <c r="AW213" i="6"/>
  <c r="AX213" i="6"/>
  <c r="AY213" i="6"/>
  <c r="AZ213" i="6"/>
  <c r="BA213" i="6"/>
  <c r="BB213" i="6"/>
  <c r="BC213" i="6"/>
  <c r="BD213" i="6"/>
  <c r="AW214" i="6"/>
  <c r="AX214" i="6"/>
  <c r="AY214" i="6"/>
  <c r="AZ214" i="6"/>
  <c r="BA214" i="6"/>
  <c r="BB214" i="6"/>
  <c r="BC214" i="6"/>
  <c r="BD214" i="6"/>
  <c r="AW215" i="6"/>
  <c r="AX215" i="6"/>
  <c r="AY215" i="6"/>
  <c r="AZ215" i="6"/>
  <c r="BA215" i="6"/>
  <c r="BB215" i="6"/>
  <c r="BC215" i="6"/>
  <c r="BD215" i="6"/>
  <c r="AW216" i="6"/>
  <c r="AX216" i="6"/>
  <c r="AY216" i="6"/>
  <c r="AZ216" i="6"/>
  <c r="BA216" i="6"/>
  <c r="BB216" i="6"/>
  <c r="BC216" i="6"/>
  <c r="BD216" i="6"/>
  <c r="AW217" i="6"/>
  <c r="AX217" i="6"/>
  <c r="AY217" i="6"/>
  <c r="AZ217" i="6"/>
  <c r="BA217" i="6"/>
  <c r="BB217" i="6"/>
  <c r="BC217" i="6"/>
  <c r="BD217" i="6"/>
  <c r="AW218" i="6"/>
  <c r="AX218" i="6"/>
  <c r="AY218" i="6"/>
  <c r="AZ218" i="6"/>
  <c r="BA218" i="6"/>
  <c r="BB218" i="6"/>
  <c r="BC218" i="6"/>
  <c r="BD218" i="6"/>
  <c r="AW219" i="6"/>
  <c r="AX219" i="6"/>
  <c r="AY219" i="6"/>
  <c r="AZ219" i="6"/>
  <c r="BA219" i="6"/>
  <c r="BB219" i="6"/>
  <c r="BC219" i="6"/>
  <c r="BD219" i="6"/>
  <c r="AW220" i="6"/>
  <c r="AX220" i="6"/>
  <c r="AY220" i="6"/>
  <c r="AZ220" i="6"/>
  <c r="BA220" i="6"/>
  <c r="BB220" i="6"/>
  <c r="BC220" i="6"/>
  <c r="BD220" i="6"/>
  <c r="AW221" i="6"/>
  <c r="AX221" i="6"/>
  <c r="AY221" i="6"/>
  <c r="AZ221" i="6"/>
  <c r="BA221" i="6"/>
  <c r="BB221" i="6"/>
  <c r="BC221" i="6"/>
  <c r="BD221" i="6"/>
  <c r="AW222" i="6"/>
  <c r="AX222" i="6"/>
  <c r="AY222" i="6"/>
  <c r="AZ222" i="6"/>
  <c r="BA222" i="6"/>
  <c r="BB222" i="6"/>
  <c r="BC222" i="6"/>
  <c r="BD222" i="6"/>
  <c r="AW223" i="6"/>
  <c r="AX223" i="6"/>
  <c r="AY223" i="6"/>
  <c r="AZ223" i="6"/>
  <c r="BA223" i="6"/>
  <c r="BB223" i="6"/>
  <c r="BC223" i="6"/>
  <c r="BD223" i="6"/>
  <c r="AW224" i="6"/>
  <c r="AX224" i="6"/>
  <c r="AY224" i="6"/>
  <c r="AZ224" i="6"/>
  <c r="BA224" i="6"/>
  <c r="BB224" i="6"/>
  <c r="BC224" i="6"/>
  <c r="BD224" i="6"/>
  <c r="AW225" i="6"/>
  <c r="AX225" i="6"/>
  <c r="AY225" i="6"/>
  <c r="AZ225" i="6"/>
  <c r="BA225" i="6"/>
  <c r="BB225" i="6"/>
  <c r="BC225" i="6"/>
  <c r="BD225" i="6"/>
  <c r="AW226" i="6"/>
  <c r="AX226" i="6"/>
  <c r="AY226" i="6"/>
  <c r="AZ226" i="6"/>
  <c r="BA226" i="6"/>
  <c r="BB226" i="6"/>
  <c r="BC226" i="6"/>
  <c r="BD226" i="6"/>
  <c r="AW227" i="6"/>
  <c r="AX227" i="6"/>
  <c r="AY227" i="6"/>
  <c r="AZ227" i="6"/>
  <c r="BA227" i="6"/>
  <c r="BB227" i="6"/>
  <c r="BC227" i="6"/>
  <c r="BD227" i="6"/>
  <c r="AW228" i="6"/>
  <c r="AX228" i="6"/>
  <c r="AY228" i="6"/>
  <c r="AZ228" i="6"/>
  <c r="BA228" i="6"/>
  <c r="BB228" i="6"/>
  <c r="BC228" i="6"/>
  <c r="BD228" i="6"/>
  <c r="AW229" i="6"/>
  <c r="AX229" i="6"/>
  <c r="AY229" i="6"/>
  <c r="AZ229" i="6"/>
  <c r="BA229" i="6"/>
  <c r="BB229" i="6"/>
  <c r="BC229" i="6"/>
  <c r="BD229" i="6"/>
  <c r="AW230" i="6"/>
  <c r="AX230" i="6"/>
  <c r="AY230" i="6"/>
  <c r="AZ230" i="6"/>
  <c r="BA230" i="6"/>
  <c r="BB230" i="6"/>
  <c r="BC230" i="6"/>
  <c r="BD230" i="6"/>
  <c r="AW231" i="6"/>
  <c r="AX231" i="6"/>
  <c r="AY231" i="6"/>
  <c r="AZ231" i="6"/>
  <c r="BA231" i="6"/>
  <c r="BB231" i="6"/>
  <c r="BC231" i="6"/>
  <c r="BD231" i="6"/>
  <c r="AW232" i="6"/>
  <c r="AX232" i="6"/>
  <c r="AY232" i="6"/>
  <c r="AZ232" i="6"/>
  <c r="BA232" i="6"/>
  <c r="BB232" i="6"/>
  <c r="BC232" i="6"/>
  <c r="BD232" i="6"/>
  <c r="AW233" i="6"/>
  <c r="AX233" i="6"/>
  <c r="AY233" i="6"/>
  <c r="AZ233" i="6"/>
  <c r="BA233" i="6"/>
  <c r="BB233" i="6"/>
  <c r="BC233" i="6"/>
  <c r="BD233" i="6"/>
  <c r="AW234" i="6"/>
  <c r="AX234" i="6"/>
  <c r="AY234" i="6"/>
  <c r="AZ234" i="6"/>
  <c r="BA234" i="6"/>
  <c r="BB234" i="6"/>
  <c r="BC234" i="6"/>
  <c r="BD234" i="6"/>
  <c r="AW235" i="6"/>
  <c r="AX235" i="6"/>
  <c r="AY235" i="6"/>
  <c r="AZ235" i="6"/>
  <c r="BA235" i="6"/>
  <c r="BB235" i="6"/>
  <c r="BC235" i="6"/>
  <c r="BD235" i="6"/>
  <c r="AW236" i="6"/>
  <c r="AX236" i="6"/>
  <c r="AY236" i="6"/>
  <c r="AZ236" i="6"/>
  <c r="BA236" i="6"/>
  <c r="BB236" i="6"/>
  <c r="BC236" i="6"/>
  <c r="BD236" i="6"/>
  <c r="AW237" i="6"/>
  <c r="AX237" i="6"/>
  <c r="AY237" i="6"/>
  <c r="AZ237" i="6"/>
  <c r="BA237" i="6"/>
  <c r="BB237" i="6"/>
  <c r="BC237" i="6"/>
  <c r="BD237" i="6"/>
  <c r="AW238" i="6"/>
  <c r="AX238" i="6"/>
  <c r="AY238" i="6"/>
  <c r="AZ238" i="6"/>
  <c r="BA238" i="6"/>
  <c r="BB238" i="6"/>
  <c r="BC238" i="6"/>
  <c r="BD238" i="6"/>
  <c r="AW239" i="6"/>
  <c r="AX239" i="6"/>
  <c r="AY239" i="6"/>
  <c r="AZ239" i="6"/>
  <c r="BA239" i="6"/>
  <c r="BB239" i="6"/>
  <c r="BC239" i="6"/>
  <c r="BD239" i="6"/>
  <c r="AW240" i="6"/>
  <c r="AX240" i="6"/>
  <c r="AY240" i="6"/>
  <c r="AZ240" i="6"/>
  <c r="BA240" i="6"/>
  <c r="BB240" i="6"/>
  <c r="BC240" i="6"/>
  <c r="BD240" i="6"/>
  <c r="AW241" i="6"/>
  <c r="AX241" i="6"/>
  <c r="AY241" i="6"/>
  <c r="AZ241" i="6"/>
  <c r="BA241" i="6"/>
  <c r="BB241" i="6"/>
  <c r="BC241" i="6"/>
  <c r="BD241" i="6"/>
  <c r="AW242" i="6"/>
  <c r="AX242" i="6"/>
  <c r="AY242" i="6"/>
  <c r="AZ242" i="6"/>
  <c r="BA242" i="6"/>
  <c r="BB242" i="6"/>
  <c r="BC242" i="6"/>
  <c r="BD242" i="6"/>
  <c r="AW243" i="6"/>
  <c r="AX243" i="6"/>
  <c r="AY243" i="6"/>
  <c r="AZ243" i="6"/>
  <c r="BA243" i="6"/>
  <c r="BB243" i="6"/>
  <c r="BC243" i="6"/>
  <c r="BD243" i="6"/>
  <c r="AW244" i="6"/>
  <c r="AX244" i="6"/>
  <c r="AY244" i="6"/>
  <c r="AZ244" i="6"/>
  <c r="BA244" i="6"/>
  <c r="BB244" i="6"/>
  <c r="BC244" i="6"/>
  <c r="BD244" i="6"/>
  <c r="AW245" i="6"/>
  <c r="AX245" i="6"/>
  <c r="AY245" i="6"/>
  <c r="AZ245" i="6"/>
  <c r="BA245" i="6"/>
  <c r="BB245" i="6"/>
  <c r="BC245" i="6"/>
  <c r="BD245" i="6"/>
  <c r="AW246" i="6"/>
  <c r="AX246" i="6"/>
  <c r="AY246" i="6"/>
  <c r="AZ246" i="6"/>
  <c r="BA246" i="6"/>
  <c r="BB246" i="6"/>
  <c r="BC246" i="6"/>
  <c r="BD246" i="6"/>
  <c r="AW247" i="6"/>
  <c r="AX247" i="6"/>
  <c r="AY247" i="6"/>
  <c r="AZ247" i="6"/>
  <c r="BA247" i="6"/>
  <c r="BB247" i="6"/>
  <c r="BC247" i="6"/>
  <c r="BD247" i="6"/>
  <c r="AW248" i="6"/>
  <c r="AX248" i="6"/>
  <c r="AY248" i="6"/>
  <c r="AZ248" i="6"/>
  <c r="BA248" i="6"/>
  <c r="BB248" i="6"/>
  <c r="BC248" i="6"/>
  <c r="BD248" i="6"/>
  <c r="AW249" i="6"/>
  <c r="AX249" i="6"/>
  <c r="AY249" i="6"/>
  <c r="AZ249" i="6"/>
  <c r="BA249" i="6"/>
  <c r="BB249" i="6"/>
  <c r="BC249" i="6"/>
  <c r="BD249" i="6"/>
  <c r="AW250" i="6"/>
  <c r="AX250" i="6"/>
  <c r="AY250" i="6"/>
  <c r="AZ250" i="6"/>
  <c r="BA250" i="6"/>
  <c r="BB250" i="6"/>
  <c r="BC250" i="6"/>
  <c r="BD250" i="6"/>
  <c r="AW251" i="6"/>
  <c r="AX251" i="6"/>
  <c r="AY251" i="6"/>
  <c r="AZ251" i="6"/>
  <c r="BA251" i="6"/>
  <c r="BB251" i="6"/>
  <c r="BC251" i="6"/>
  <c r="BD251" i="6"/>
  <c r="AW252" i="6"/>
  <c r="AX252" i="6"/>
  <c r="AY252" i="6"/>
  <c r="AZ252" i="6"/>
  <c r="BA252" i="6"/>
  <c r="BB252" i="6"/>
  <c r="BC252" i="6"/>
  <c r="BD252" i="6"/>
  <c r="AW253" i="6"/>
  <c r="AX253" i="6"/>
  <c r="AY253" i="6"/>
  <c r="AZ253" i="6"/>
  <c r="BA253" i="6"/>
  <c r="BB253" i="6"/>
  <c r="BC253" i="6"/>
  <c r="BD253" i="6"/>
  <c r="AW254" i="6"/>
  <c r="AX254" i="6"/>
  <c r="AY254" i="6"/>
  <c r="AZ254" i="6"/>
  <c r="BA254" i="6"/>
  <c r="BB254" i="6"/>
  <c r="BC254" i="6"/>
  <c r="BD254" i="6"/>
  <c r="AW255" i="6"/>
  <c r="AX255" i="6"/>
  <c r="AY255" i="6"/>
  <c r="AZ255" i="6"/>
  <c r="BA255" i="6"/>
  <c r="BB255" i="6"/>
  <c r="BC255" i="6"/>
  <c r="BD255" i="6"/>
  <c r="AW256" i="6"/>
  <c r="AX256" i="6"/>
  <c r="AY256" i="6"/>
  <c r="AZ256" i="6"/>
  <c r="BA256" i="6"/>
  <c r="BB256" i="6"/>
  <c r="BC256" i="6"/>
  <c r="BD256" i="6"/>
  <c r="AW257" i="6"/>
  <c r="AX257" i="6"/>
  <c r="AY257" i="6"/>
  <c r="AZ257" i="6"/>
  <c r="BA257" i="6"/>
  <c r="BB257" i="6"/>
  <c r="BC257" i="6"/>
  <c r="BD257" i="6"/>
  <c r="AW258" i="6"/>
  <c r="AX258" i="6"/>
  <c r="AY258" i="6"/>
  <c r="AZ258" i="6"/>
  <c r="BA258" i="6"/>
  <c r="BB258" i="6"/>
  <c r="BC258" i="6"/>
  <c r="BD258" i="6"/>
  <c r="AW259" i="6"/>
  <c r="AX259" i="6"/>
  <c r="AY259" i="6"/>
  <c r="AZ259" i="6"/>
  <c r="BA259" i="6"/>
  <c r="BB259" i="6"/>
  <c r="BC259" i="6"/>
  <c r="BD259" i="6"/>
  <c r="AW260" i="6"/>
  <c r="AX260" i="6"/>
  <c r="AY260" i="6"/>
  <c r="AZ260" i="6"/>
  <c r="BA260" i="6"/>
  <c r="BB260" i="6"/>
  <c r="BC260" i="6"/>
  <c r="BD260" i="6"/>
  <c r="AW261" i="6"/>
  <c r="AX261" i="6"/>
  <c r="AY261" i="6"/>
  <c r="AZ261" i="6"/>
  <c r="BA261" i="6"/>
  <c r="BB261" i="6"/>
  <c r="BC261" i="6"/>
  <c r="BD261" i="6"/>
  <c r="AW262" i="6"/>
  <c r="AX262" i="6"/>
  <c r="AY262" i="6"/>
  <c r="AZ262" i="6"/>
  <c r="BA262" i="6"/>
  <c r="BB262" i="6"/>
  <c r="BC262" i="6"/>
  <c r="BD262" i="6"/>
  <c r="AW263" i="6"/>
  <c r="AX263" i="6"/>
  <c r="AY263" i="6"/>
  <c r="AZ263" i="6"/>
  <c r="BA263" i="6"/>
  <c r="BB263" i="6"/>
  <c r="BC263" i="6"/>
  <c r="BD263" i="6"/>
  <c r="AW264" i="6"/>
  <c r="AX264" i="6"/>
  <c r="AY264" i="6"/>
  <c r="AZ264" i="6"/>
  <c r="BA264" i="6"/>
  <c r="BB264" i="6"/>
  <c r="BC264" i="6"/>
  <c r="BD264" i="6"/>
  <c r="AW265" i="6"/>
  <c r="AX265" i="6"/>
  <c r="AY265" i="6"/>
  <c r="AZ265" i="6"/>
  <c r="BA265" i="6"/>
  <c r="BB265" i="6"/>
  <c r="BC265" i="6"/>
  <c r="BD265" i="6"/>
  <c r="AW266" i="6"/>
  <c r="AX266" i="6"/>
  <c r="AY266" i="6"/>
  <c r="AZ266" i="6"/>
  <c r="BA266" i="6"/>
  <c r="BB266" i="6"/>
  <c r="BC266" i="6"/>
  <c r="BD266" i="6"/>
  <c r="AW267" i="6"/>
  <c r="AX267" i="6"/>
  <c r="AY267" i="6"/>
  <c r="AZ267" i="6"/>
  <c r="BA267" i="6"/>
  <c r="BB267" i="6"/>
  <c r="BC267" i="6"/>
  <c r="BD267" i="6"/>
  <c r="AW268" i="6"/>
  <c r="AX268" i="6"/>
  <c r="AY268" i="6"/>
  <c r="AZ268" i="6"/>
  <c r="BA268" i="6"/>
  <c r="BB268" i="6"/>
  <c r="BC268" i="6"/>
  <c r="BD268" i="6"/>
  <c r="AW269" i="6"/>
  <c r="AX269" i="6"/>
  <c r="AY269" i="6"/>
  <c r="AZ269" i="6"/>
  <c r="BA269" i="6"/>
  <c r="BB269" i="6"/>
  <c r="BC269" i="6"/>
  <c r="BD269" i="6"/>
  <c r="AW270" i="6"/>
  <c r="AX270" i="6"/>
  <c r="AY270" i="6"/>
  <c r="AZ270" i="6"/>
  <c r="BA270" i="6"/>
  <c r="BB270" i="6"/>
  <c r="BC270" i="6"/>
  <c r="BD270" i="6"/>
  <c r="AW271" i="6"/>
  <c r="AX271" i="6"/>
  <c r="AY271" i="6"/>
  <c r="AZ271" i="6"/>
  <c r="BA271" i="6"/>
  <c r="BB271" i="6"/>
  <c r="BC271" i="6"/>
  <c r="BD271" i="6"/>
  <c r="AW272" i="6"/>
  <c r="AX272" i="6"/>
  <c r="AY272" i="6"/>
  <c r="AZ272" i="6"/>
  <c r="BA272" i="6"/>
  <c r="BB272" i="6"/>
  <c r="BC272" i="6"/>
  <c r="BD272" i="6"/>
  <c r="AW273" i="6"/>
  <c r="AX273" i="6"/>
  <c r="AY273" i="6"/>
  <c r="AZ273" i="6"/>
  <c r="BA273" i="6"/>
  <c r="BB273" i="6"/>
  <c r="BC273" i="6"/>
  <c r="BD273" i="6"/>
  <c r="AW274" i="6"/>
  <c r="AX274" i="6"/>
  <c r="AY274" i="6"/>
  <c r="AZ274" i="6"/>
  <c r="BA274" i="6"/>
  <c r="BB274" i="6"/>
  <c r="BC274" i="6"/>
  <c r="BD274" i="6"/>
  <c r="AW275" i="6"/>
  <c r="AX275" i="6"/>
  <c r="AY275" i="6"/>
  <c r="AZ275" i="6"/>
  <c r="BA275" i="6"/>
  <c r="BB275" i="6"/>
  <c r="BC275" i="6"/>
  <c r="BD275" i="6"/>
  <c r="AW276" i="6"/>
  <c r="AX276" i="6"/>
  <c r="AY276" i="6"/>
  <c r="AZ276" i="6"/>
  <c r="BA276" i="6"/>
  <c r="BB276" i="6"/>
  <c r="BC276" i="6"/>
  <c r="BD276" i="6"/>
  <c r="AW277" i="6"/>
  <c r="AX277" i="6"/>
  <c r="AY277" i="6"/>
  <c r="AZ277" i="6"/>
  <c r="BA277" i="6"/>
  <c r="BB277" i="6"/>
  <c r="BC277" i="6"/>
  <c r="BD277" i="6"/>
  <c r="AW278" i="6"/>
  <c r="AX278" i="6"/>
  <c r="AY278" i="6"/>
  <c r="AZ278" i="6"/>
  <c r="BA278" i="6"/>
  <c r="BB278" i="6"/>
  <c r="BC278" i="6"/>
  <c r="BD278" i="6"/>
  <c r="AW279" i="6"/>
  <c r="AX279" i="6"/>
  <c r="AY279" i="6"/>
  <c r="AZ279" i="6"/>
  <c r="BA279" i="6"/>
  <c r="BB279" i="6"/>
  <c r="BC279" i="6"/>
  <c r="BD279" i="6"/>
  <c r="AW280" i="6"/>
  <c r="AX280" i="6"/>
  <c r="AY280" i="6"/>
  <c r="AZ280" i="6"/>
  <c r="BA280" i="6"/>
  <c r="BB280" i="6"/>
  <c r="BC280" i="6"/>
  <c r="BD280" i="6"/>
  <c r="AW281" i="6"/>
  <c r="AX281" i="6"/>
  <c r="AY281" i="6"/>
  <c r="AZ281" i="6"/>
  <c r="BA281" i="6"/>
  <c r="BB281" i="6"/>
  <c r="BC281" i="6"/>
  <c r="BD281" i="6"/>
  <c r="AW282" i="6"/>
  <c r="AX282" i="6"/>
  <c r="AY282" i="6"/>
  <c r="AZ282" i="6"/>
  <c r="BA282" i="6"/>
  <c r="BB282" i="6"/>
  <c r="BC282" i="6"/>
  <c r="BD282" i="6"/>
  <c r="AW283" i="6"/>
  <c r="AX283" i="6"/>
  <c r="AY283" i="6"/>
  <c r="AZ283" i="6"/>
  <c r="BA283" i="6"/>
  <c r="BB283" i="6"/>
  <c r="BC283" i="6"/>
  <c r="BD283" i="6"/>
  <c r="AW284" i="6"/>
  <c r="AX284" i="6"/>
  <c r="AY284" i="6"/>
  <c r="AZ284" i="6"/>
  <c r="BA284" i="6"/>
  <c r="BB284" i="6"/>
  <c r="BC284" i="6"/>
  <c r="BD284" i="6"/>
  <c r="AW285" i="6"/>
  <c r="AX285" i="6"/>
  <c r="AY285" i="6"/>
  <c r="AZ285" i="6"/>
  <c r="BA285" i="6"/>
  <c r="BB285" i="6"/>
  <c r="BC285" i="6"/>
  <c r="BD285" i="6"/>
  <c r="AW286" i="6"/>
  <c r="AX286" i="6"/>
  <c r="AY286" i="6"/>
  <c r="AZ286" i="6"/>
  <c r="BA286" i="6"/>
  <c r="BB286" i="6"/>
  <c r="BC286" i="6"/>
  <c r="BD286" i="6"/>
  <c r="AW287" i="6"/>
  <c r="AX287" i="6"/>
  <c r="AY287" i="6"/>
  <c r="AZ287" i="6"/>
  <c r="BA287" i="6"/>
  <c r="BB287" i="6"/>
  <c r="BC287" i="6"/>
  <c r="BD287" i="6"/>
  <c r="AW288" i="6"/>
  <c r="AX288" i="6"/>
  <c r="AY288" i="6"/>
  <c r="AZ288" i="6"/>
  <c r="BA288" i="6"/>
  <c r="BB288" i="6"/>
  <c r="BC288" i="6"/>
  <c r="BD288" i="6"/>
  <c r="AW289" i="6"/>
  <c r="AX289" i="6"/>
  <c r="AY289" i="6"/>
  <c r="AZ289" i="6"/>
  <c r="BA289" i="6"/>
  <c r="BB289" i="6"/>
  <c r="BC289" i="6"/>
  <c r="BD289" i="6"/>
  <c r="AW290" i="6"/>
  <c r="AX290" i="6"/>
  <c r="AY290" i="6"/>
  <c r="AZ290" i="6"/>
  <c r="BA290" i="6"/>
  <c r="BB290" i="6"/>
  <c r="BC290" i="6"/>
  <c r="BD290" i="6"/>
  <c r="AW291" i="6"/>
  <c r="AX291" i="6"/>
  <c r="AY291" i="6"/>
  <c r="AZ291" i="6"/>
  <c r="BA291" i="6"/>
  <c r="BB291" i="6"/>
  <c r="BC291" i="6"/>
  <c r="BD291" i="6"/>
  <c r="AW292" i="6"/>
  <c r="AX292" i="6"/>
  <c r="AY292" i="6"/>
  <c r="AZ292" i="6"/>
  <c r="BA292" i="6"/>
  <c r="BB292" i="6"/>
  <c r="BC292" i="6"/>
  <c r="BD292" i="6"/>
  <c r="AW293" i="6"/>
  <c r="AX293" i="6"/>
  <c r="AY293" i="6"/>
  <c r="AZ293" i="6"/>
  <c r="BA293" i="6"/>
  <c r="BB293" i="6"/>
  <c r="BC293" i="6"/>
  <c r="BD293" i="6"/>
  <c r="AW294" i="6"/>
  <c r="AX294" i="6"/>
  <c r="AY294" i="6"/>
  <c r="AZ294" i="6"/>
  <c r="BA294" i="6"/>
  <c r="BB294" i="6"/>
  <c r="BC294" i="6"/>
  <c r="BD294" i="6"/>
  <c r="AW295" i="6"/>
  <c r="AX295" i="6"/>
  <c r="AY295" i="6"/>
  <c r="AZ295" i="6"/>
  <c r="BA295" i="6"/>
  <c r="BB295" i="6"/>
  <c r="BC295" i="6"/>
  <c r="BD295" i="6"/>
  <c r="AW296" i="6"/>
  <c r="AX296" i="6"/>
  <c r="AY296" i="6"/>
  <c r="AZ296" i="6"/>
  <c r="BA296" i="6"/>
  <c r="BB296" i="6"/>
  <c r="BC296" i="6"/>
  <c r="BD296" i="6"/>
  <c r="AW297" i="6"/>
  <c r="AX297" i="6"/>
  <c r="AY297" i="6"/>
  <c r="AZ297" i="6"/>
  <c r="BA297" i="6"/>
  <c r="BB297" i="6"/>
  <c r="BC297" i="6"/>
  <c r="BD297" i="6"/>
  <c r="AW298" i="6"/>
  <c r="AX298" i="6"/>
  <c r="AY298" i="6"/>
  <c r="AZ298" i="6"/>
  <c r="BA298" i="6"/>
  <c r="BB298" i="6"/>
  <c r="BC298" i="6"/>
  <c r="BD298" i="6"/>
  <c r="AW299" i="6"/>
  <c r="AX299" i="6"/>
  <c r="AY299" i="6"/>
  <c r="AZ299" i="6"/>
  <c r="BA299" i="6"/>
  <c r="BB299" i="6"/>
  <c r="BC299" i="6"/>
  <c r="BD299" i="6"/>
  <c r="AW300" i="6"/>
  <c r="AX300" i="6"/>
  <c r="AY300" i="6"/>
  <c r="AZ300" i="6"/>
  <c r="BA300" i="6"/>
  <c r="BB300" i="6"/>
  <c r="BC300" i="6"/>
  <c r="BD300" i="6"/>
  <c r="B5" i="5"/>
  <c r="C5" i="5"/>
  <c r="B6" i="5"/>
  <c r="C6" i="5"/>
  <c r="D6" i="5" s="1"/>
  <c r="B7" i="5"/>
  <c r="C7" i="5"/>
  <c r="B8" i="5"/>
  <c r="C8" i="5"/>
  <c r="D8" i="5" s="1"/>
  <c r="B9" i="5"/>
  <c r="C9" i="5"/>
  <c r="D9" i="5" s="1"/>
  <c r="B10" i="5"/>
  <c r="C10" i="5"/>
  <c r="D10" i="5" s="1"/>
  <c r="B11" i="5"/>
  <c r="C11" i="5"/>
  <c r="D11" i="5" s="1"/>
  <c r="B12" i="5"/>
  <c r="C12" i="5"/>
  <c r="D12" i="5" s="1"/>
  <c r="B13" i="5"/>
  <c r="C13" i="5"/>
  <c r="B14" i="5"/>
  <c r="C14" i="5"/>
  <c r="D14" i="5" s="1"/>
  <c r="B15" i="5"/>
  <c r="C15" i="5"/>
  <c r="D15" i="5" s="1"/>
  <c r="B16" i="5"/>
  <c r="C16" i="5"/>
  <c r="D16" i="5" s="1"/>
  <c r="B17" i="5"/>
  <c r="C17" i="5"/>
  <c r="D17" i="5" s="1"/>
  <c r="B18" i="5"/>
  <c r="C18" i="5"/>
  <c r="D18" i="5" s="1"/>
  <c r="B19" i="5"/>
  <c r="C19" i="5"/>
  <c r="D19" i="5" s="1"/>
  <c r="B20" i="5"/>
  <c r="C20" i="5"/>
  <c r="D20" i="5" s="1"/>
  <c r="B21" i="5"/>
  <c r="C21" i="5"/>
  <c r="B22" i="5"/>
  <c r="C22" i="5"/>
  <c r="D22" i="5" s="1"/>
  <c r="B23" i="5"/>
  <c r="C23" i="5"/>
  <c r="B24" i="5"/>
  <c r="C24" i="5"/>
  <c r="B25" i="5"/>
  <c r="C25" i="5"/>
  <c r="D25" i="5" s="1"/>
  <c r="B26" i="5"/>
  <c r="C26" i="5"/>
  <c r="D26" i="5" s="1"/>
  <c r="B27" i="5"/>
  <c r="C27" i="5"/>
  <c r="D27" i="5" s="1"/>
  <c r="B28" i="5"/>
  <c r="C28" i="5"/>
  <c r="B29" i="5"/>
  <c r="C29" i="5"/>
  <c r="B30" i="5"/>
  <c r="C30" i="5"/>
  <c r="D30" i="5" s="1"/>
  <c r="B31" i="5"/>
  <c r="C31" i="5"/>
  <c r="D31" i="5" s="1"/>
  <c r="B32" i="5"/>
  <c r="C32" i="5"/>
  <c r="B33" i="5"/>
  <c r="C33" i="5"/>
  <c r="D33" i="5" s="1"/>
  <c r="B34" i="5"/>
  <c r="C34" i="5"/>
  <c r="D34" i="5" s="1"/>
  <c r="B35" i="5"/>
  <c r="C35" i="5"/>
  <c r="D35" i="5" s="1"/>
  <c r="B36" i="5"/>
  <c r="C36" i="5"/>
  <c r="D36" i="5" s="1"/>
  <c r="B37" i="5"/>
  <c r="C37" i="5"/>
  <c r="B38" i="5"/>
  <c r="C38" i="5"/>
  <c r="D38" i="5" s="1"/>
  <c r="B39" i="5"/>
  <c r="C39" i="5"/>
  <c r="B40" i="5"/>
  <c r="C40" i="5"/>
  <c r="D40" i="5" s="1"/>
  <c r="B41" i="5"/>
  <c r="C41" i="5"/>
  <c r="D41" i="5" s="1"/>
  <c r="B42" i="5"/>
  <c r="C42" i="5"/>
  <c r="D42" i="5" s="1"/>
  <c r="B43" i="5"/>
  <c r="C43" i="5"/>
  <c r="D43" i="5" s="1"/>
  <c r="B44" i="5"/>
  <c r="C44" i="5"/>
  <c r="D44" i="5" s="1"/>
  <c r="B45" i="5"/>
  <c r="C45" i="5"/>
  <c r="B46" i="5"/>
  <c r="C46" i="5"/>
  <c r="D46" i="5" s="1"/>
  <c r="B47" i="5"/>
  <c r="C47" i="5"/>
  <c r="D47" i="5" s="1"/>
  <c r="B48" i="5"/>
  <c r="C48" i="5"/>
  <c r="D48" i="5" s="1"/>
  <c r="B49" i="5"/>
  <c r="C49" i="5"/>
  <c r="D49" i="5" s="1"/>
  <c r="B50" i="5"/>
  <c r="C50" i="5"/>
  <c r="D50" i="5" s="1"/>
  <c r="B51" i="5"/>
  <c r="C51" i="5"/>
  <c r="D51" i="5" s="1"/>
  <c r="B52" i="5"/>
  <c r="C52" i="5"/>
  <c r="D52" i="5" s="1"/>
  <c r="B53" i="5"/>
  <c r="C53" i="5"/>
  <c r="B54" i="5"/>
  <c r="C54" i="5"/>
  <c r="B55" i="5"/>
  <c r="C55" i="5"/>
  <c r="B56" i="5"/>
  <c r="C56" i="5"/>
  <c r="D56" i="5" s="1"/>
  <c r="B57" i="5"/>
  <c r="C57" i="5"/>
  <c r="D57" i="5" s="1"/>
  <c r="B58" i="5"/>
  <c r="C58" i="5"/>
  <c r="D58" i="5" s="1"/>
  <c r="B59" i="5"/>
  <c r="C59" i="5"/>
  <c r="D59" i="5" s="1"/>
  <c r="B60" i="5"/>
  <c r="C60" i="5"/>
  <c r="D60" i="5" s="1"/>
  <c r="B61" i="5"/>
  <c r="C61" i="5"/>
  <c r="B62" i="5"/>
  <c r="C62" i="5"/>
  <c r="B63" i="5"/>
  <c r="C63" i="5"/>
  <c r="D63" i="5" s="1"/>
  <c r="B64" i="5"/>
  <c r="C64" i="5"/>
  <c r="D64" i="5" s="1"/>
  <c r="B65" i="5"/>
  <c r="C65" i="5"/>
  <c r="D65" i="5" s="1"/>
  <c r="B66" i="5"/>
  <c r="C66" i="5"/>
  <c r="D66" i="5" s="1"/>
  <c r="B67" i="5"/>
  <c r="C67" i="5"/>
  <c r="D67" i="5" s="1"/>
  <c r="B68" i="5"/>
  <c r="C68" i="5"/>
  <c r="D68" i="5" s="1"/>
  <c r="B69" i="5"/>
  <c r="C69" i="5"/>
  <c r="B70" i="5"/>
  <c r="C70" i="5"/>
  <c r="D70" i="5" s="1"/>
  <c r="B71" i="5"/>
  <c r="C71" i="5"/>
  <c r="D71" i="5" s="1"/>
  <c r="B72" i="5"/>
  <c r="C72" i="5"/>
  <c r="B73" i="5"/>
  <c r="C73" i="5"/>
  <c r="B74" i="5"/>
  <c r="C74" i="5"/>
  <c r="D74" i="5" s="1"/>
  <c r="B75" i="5"/>
  <c r="C75" i="5"/>
  <c r="D75" i="5" s="1"/>
  <c r="B76" i="5"/>
  <c r="C76" i="5"/>
  <c r="D76" i="5" s="1"/>
  <c r="B77" i="5"/>
  <c r="C77" i="5"/>
  <c r="B78" i="5"/>
  <c r="C78" i="5"/>
  <c r="D78" i="5" s="1"/>
  <c r="B79" i="5"/>
  <c r="C79" i="5"/>
  <c r="D79" i="5" s="1"/>
  <c r="B80" i="5"/>
  <c r="C80" i="5"/>
  <c r="D80" i="5" s="1"/>
  <c r="B81" i="5"/>
  <c r="C81" i="5"/>
  <c r="B82" i="5"/>
  <c r="C82" i="5"/>
  <c r="D82" i="5" s="1"/>
  <c r="B83" i="5"/>
  <c r="C83" i="5"/>
  <c r="D83" i="5" s="1"/>
  <c r="B84" i="5"/>
  <c r="C84" i="5"/>
  <c r="D84" i="5" s="1"/>
  <c r="B85" i="5"/>
  <c r="C85" i="5"/>
  <c r="B86" i="5"/>
  <c r="C86" i="5"/>
  <c r="D86" i="5" s="1"/>
  <c r="B87" i="5"/>
  <c r="C87" i="5"/>
  <c r="D87" i="5" s="1"/>
  <c r="B88" i="5"/>
  <c r="C88" i="5"/>
  <c r="D88" i="5" s="1"/>
  <c r="B89" i="5"/>
  <c r="C89" i="5"/>
  <c r="B90" i="5"/>
  <c r="C90" i="5"/>
  <c r="D90" i="5" s="1"/>
  <c r="B91" i="5"/>
  <c r="C91" i="5"/>
  <c r="D91" i="5" s="1"/>
  <c r="B92" i="5"/>
  <c r="C92" i="5"/>
  <c r="D92" i="5" s="1"/>
  <c r="B93" i="5"/>
  <c r="C93" i="5"/>
  <c r="B94" i="5"/>
  <c r="C94" i="5"/>
  <c r="D94" i="5" s="1"/>
  <c r="B95" i="5"/>
  <c r="C95" i="5"/>
  <c r="D95" i="5" s="1"/>
  <c r="B96" i="5"/>
  <c r="C96" i="5"/>
  <c r="D96" i="5" s="1"/>
  <c r="B97" i="5"/>
  <c r="C97" i="5"/>
  <c r="B98" i="5"/>
  <c r="C98" i="5"/>
  <c r="D98" i="5" s="1"/>
  <c r="B99" i="5"/>
  <c r="C99" i="5"/>
  <c r="D99" i="5" s="1"/>
  <c r="B100" i="5"/>
  <c r="C100" i="5"/>
  <c r="D100" i="5" s="1"/>
  <c r="B101" i="5"/>
  <c r="C101" i="5"/>
  <c r="B102" i="5"/>
  <c r="C102" i="5"/>
  <c r="D102" i="5" s="1"/>
  <c r="B103" i="5"/>
  <c r="C103" i="5"/>
  <c r="D103" i="5" s="1"/>
  <c r="B104" i="5"/>
  <c r="C104" i="5"/>
  <c r="D104" i="5" s="1"/>
  <c r="B105" i="5"/>
  <c r="C105" i="5"/>
  <c r="B106" i="5"/>
  <c r="C106" i="5"/>
  <c r="D106" i="5" s="1"/>
  <c r="B107" i="5"/>
  <c r="C107" i="5"/>
  <c r="D107" i="5" s="1"/>
  <c r="B108" i="5"/>
  <c r="C108" i="5"/>
  <c r="D108" i="5" s="1"/>
  <c r="B109" i="5"/>
  <c r="C109" i="5"/>
  <c r="B110" i="5"/>
  <c r="C110" i="5"/>
  <c r="D110" i="5" s="1"/>
  <c r="B111" i="5"/>
  <c r="C111" i="5"/>
  <c r="D111" i="5" s="1"/>
  <c r="B112" i="5"/>
  <c r="C112" i="5"/>
  <c r="B113" i="5"/>
  <c r="C113" i="5"/>
  <c r="B114" i="5"/>
  <c r="C114" i="5"/>
  <c r="D114" i="5" s="1"/>
  <c r="B115" i="5"/>
  <c r="C115" i="5"/>
  <c r="D115" i="5" s="1"/>
  <c r="B116" i="5"/>
  <c r="C116" i="5"/>
  <c r="D116" i="5" s="1"/>
  <c r="B117" i="5"/>
  <c r="C117" i="5"/>
  <c r="B118" i="5"/>
  <c r="C118" i="5"/>
  <c r="B119" i="5"/>
  <c r="C119" i="5"/>
  <c r="D119" i="5" s="1"/>
  <c r="B120" i="5"/>
  <c r="C120" i="5"/>
  <c r="D120" i="5" s="1"/>
  <c r="B121" i="5"/>
  <c r="C121" i="5"/>
  <c r="B122" i="5"/>
  <c r="C122" i="5"/>
  <c r="D122" i="5" s="1"/>
  <c r="B123" i="5"/>
  <c r="C123" i="5"/>
  <c r="D123" i="5" s="1"/>
  <c r="B124" i="5"/>
  <c r="C124" i="5"/>
  <c r="D124" i="5" s="1"/>
  <c r="B125" i="5"/>
  <c r="C125" i="5"/>
  <c r="B126" i="5"/>
  <c r="C126" i="5"/>
  <c r="D126" i="5" s="1"/>
  <c r="B127" i="5"/>
  <c r="C127" i="5"/>
  <c r="D127" i="5" s="1"/>
  <c r="B128" i="5"/>
  <c r="C128" i="5"/>
  <c r="B129" i="5"/>
  <c r="C129" i="5"/>
  <c r="B130" i="5"/>
  <c r="C130" i="5"/>
  <c r="D130" i="5" s="1"/>
  <c r="B131" i="5"/>
  <c r="C131" i="5"/>
  <c r="D131" i="5" s="1"/>
  <c r="B132" i="5"/>
  <c r="C132" i="5"/>
  <c r="D132" i="5" s="1"/>
  <c r="B133" i="5"/>
  <c r="C133" i="5"/>
  <c r="B134" i="5"/>
  <c r="C134" i="5"/>
  <c r="D134" i="5" s="1"/>
  <c r="B135" i="5"/>
  <c r="C135" i="5"/>
  <c r="D135" i="5" s="1"/>
  <c r="B136" i="5"/>
  <c r="C136" i="5"/>
  <c r="B137" i="5"/>
  <c r="C137" i="5"/>
  <c r="B138" i="5"/>
  <c r="C138" i="5"/>
  <c r="D138" i="5" s="1"/>
  <c r="B139" i="5"/>
  <c r="C139" i="5"/>
  <c r="D139" i="5" s="1"/>
  <c r="B140" i="5"/>
  <c r="C140" i="5"/>
  <c r="D140" i="5" s="1"/>
  <c r="B141" i="5"/>
  <c r="C141" i="5"/>
  <c r="B142" i="5"/>
  <c r="C142" i="5"/>
  <c r="B143" i="5"/>
  <c r="C143" i="5"/>
  <c r="D143" i="5" s="1"/>
  <c r="B144" i="5"/>
  <c r="C144" i="5"/>
  <c r="D144" i="5" s="1"/>
  <c r="B145" i="5"/>
  <c r="C145" i="5"/>
  <c r="D145" i="5" s="1"/>
  <c r="B146" i="5"/>
  <c r="C146" i="5"/>
  <c r="D146" i="5" s="1"/>
  <c r="B147" i="5"/>
  <c r="C147" i="5"/>
  <c r="D147" i="5" s="1"/>
  <c r="B148" i="5"/>
  <c r="C148" i="5"/>
  <c r="D148" i="5" s="1"/>
  <c r="B149" i="5"/>
  <c r="C149" i="5"/>
  <c r="B150" i="5"/>
  <c r="C150" i="5"/>
  <c r="B151" i="5"/>
  <c r="C151" i="5"/>
  <c r="D151" i="5" s="1"/>
  <c r="B152" i="5"/>
  <c r="C152" i="5"/>
  <c r="D152" i="5" s="1"/>
  <c r="B153" i="5"/>
  <c r="C153" i="5"/>
  <c r="D153" i="5" s="1"/>
  <c r="B154" i="5"/>
  <c r="C154" i="5"/>
  <c r="D154" i="5" s="1"/>
  <c r="B155" i="5"/>
  <c r="C155" i="5"/>
  <c r="D155" i="5" s="1"/>
  <c r="B156" i="5"/>
  <c r="C156" i="5"/>
  <c r="D156" i="5" s="1"/>
  <c r="B157" i="5"/>
  <c r="C157" i="5"/>
  <c r="B158" i="5"/>
  <c r="C158" i="5"/>
  <c r="B159" i="5"/>
  <c r="C159" i="5"/>
  <c r="D159" i="5" s="1"/>
  <c r="B160" i="5"/>
  <c r="C160" i="5"/>
  <c r="D160" i="5" s="1"/>
  <c r="B161" i="5"/>
  <c r="C161" i="5"/>
  <c r="D161" i="5" s="1"/>
  <c r="B162" i="5"/>
  <c r="C162" i="5"/>
  <c r="D162" i="5" s="1"/>
  <c r="B163" i="5"/>
  <c r="C163" i="5"/>
  <c r="D163" i="5" s="1"/>
  <c r="B164" i="5"/>
  <c r="C164" i="5"/>
  <c r="D164" i="5" s="1"/>
  <c r="B165" i="5"/>
  <c r="C165" i="5"/>
  <c r="B166" i="5"/>
  <c r="C166" i="5"/>
  <c r="D166" i="5" s="1"/>
  <c r="B167" i="5"/>
  <c r="C167" i="5"/>
  <c r="D167" i="5" s="1"/>
  <c r="B168" i="5"/>
  <c r="C168" i="5"/>
  <c r="D168" i="5" s="1"/>
  <c r="B169" i="5"/>
  <c r="C169" i="5"/>
  <c r="D169" i="5" s="1"/>
  <c r="B170" i="5"/>
  <c r="C170" i="5"/>
  <c r="D170" i="5" s="1"/>
  <c r="B171" i="5"/>
  <c r="C171" i="5"/>
  <c r="D171" i="5" s="1"/>
  <c r="B172" i="5"/>
  <c r="C172" i="5"/>
  <c r="D172" i="5" s="1"/>
  <c r="B173" i="5"/>
  <c r="C173" i="5"/>
  <c r="B174" i="5"/>
  <c r="C174" i="5"/>
  <c r="D174" i="5" s="1"/>
  <c r="B175" i="5"/>
  <c r="C175" i="5"/>
  <c r="D175" i="5" s="1"/>
  <c r="B176" i="5"/>
  <c r="C176" i="5"/>
  <c r="B177" i="5"/>
  <c r="C177" i="5"/>
  <c r="D177" i="5" s="1"/>
  <c r="B178" i="5"/>
  <c r="C178" i="5"/>
  <c r="D178" i="5" s="1"/>
  <c r="B179" i="5"/>
  <c r="C179" i="5"/>
  <c r="D179" i="5" s="1"/>
  <c r="B180" i="5"/>
  <c r="C180" i="5"/>
  <c r="B181" i="5"/>
  <c r="C181" i="5"/>
  <c r="D181" i="5" s="1"/>
  <c r="B182" i="5"/>
  <c r="C182" i="5"/>
  <c r="D182" i="5" s="1"/>
  <c r="B183" i="5"/>
  <c r="C183" i="5"/>
  <c r="D183" i="5" s="1"/>
  <c r="B184" i="5"/>
  <c r="C184" i="5"/>
  <c r="B185" i="5"/>
  <c r="C185" i="5"/>
  <c r="D185" i="5" s="1"/>
  <c r="B186" i="5"/>
  <c r="C186" i="5"/>
  <c r="D186" i="5" s="1"/>
  <c r="B187" i="5"/>
  <c r="C187" i="5"/>
  <c r="D187" i="5" s="1"/>
  <c r="B188" i="5"/>
  <c r="C188" i="5"/>
  <c r="B189" i="5"/>
  <c r="C189" i="5"/>
  <c r="D189" i="5" s="1"/>
  <c r="B190" i="5"/>
  <c r="C190" i="5"/>
  <c r="D190" i="5" s="1"/>
  <c r="B191" i="5"/>
  <c r="C191" i="5"/>
  <c r="D191" i="5" s="1"/>
  <c r="B192" i="5"/>
  <c r="C192" i="5"/>
  <c r="D192" i="5" s="1"/>
  <c r="B193" i="5"/>
  <c r="C193" i="5"/>
  <c r="D193" i="5" s="1"/>
  <c r="B194" i="5"/>
  <c r="C194" i="5"/>
  <c r="D194" i="5" s="1"/>
  <c r="B195" i="5"/>
  <c r="C195" i="5"/>
  <c r="D195" i="5" s="1"/>
  <c r="B196" i="5"/>
  <c r="C196" i="5"/>
  <c r="D196" i="5" s="1"/>
  <c r="B197" i="5"/>
  <c r="C197" i="5"/>
  <c r="D197" i="5" s="1"/>
  <c r="B198" i="5"/>
  <c r="C198" i="5"/>
  <c r="D198" i="5" s="1"/>
  <c r="B199" i="5"/>
  <c r="C199" i="5"/>
  <c r="D199" i="5" s="1"/>
  <c r="B200" i="5"/>
  <c r="C200" i="5"/>
  <c r="D200" i="5" s="1"/>
  <c r="B201" i="5"/>
  <c r="C201" i="5"/>
  <c r="D201" i="5" s="1"/>
  <c r="B202" i="5"/>
  <c r="C202" i="5"/>
  <c r="D202" i="5" s="1"/>
  <c r="B203" i="5"/>
  <c r="C203" i="5"/>
  <c r="D203" i="5" s="1"/>
  <c r="B204" i="5"/>
  <c r="C204" i="5"/>
  <c r="D204" i="5" s="1"/>
  <c r="B205" i="5"/>
  <c r="C205" i="5"/>
  <c r="D205" i="5" s="1"/>
  <c r="B206" i="5"/>
  <c r="C206" i="5"/>
  <c r="B207" i="5"/>
  <c r="C207" i="5"/>
  <c r="D207" i="5" s="1"/>
  <c r="B208" i="5"/>
  <c r="C208" i="5"/>
  <c r="B209" i="5"/>
  <c r="C209" i="5"/>
  <c r="D209" i="5" s="1"/>
  <c r="B210" i="5"/>
  <c r="C210" i="5"/>
  <c r="D210" i="5" s="1"/>
  <c r="B211" i="5"/>
  <c r="C211" i="5"/>
  <c r="D211" i="5" s="1"/>
  <c r="B212" i="5"/>
  <c r="C212" i="5"/>
  <c r="D212" i="5" s="1"/>
  <c r="B213" i="5"/>
  <c r="C213" i="5"/>
  <c r="D213" i="5" s="1"/>
  <c r="B214" i="5"/>
  <c r="C214" i="5"/>
  <c r="B215" i="5"/>
  <c r="C215" i="5"/>
  <c r="D215" i="5" s="1"/>
  <c r="B216" i="5"/>
  <c r="C216" i="5"/>
  <c r="B217" i="5"/>
  <c r="C217" i="5"/>
  <c r="D217" i="5" s="1"/>
  <c r="B218" i="5"/>
  <c r="C218" i="5"/>
  <c r="D218" i="5" s="1"/>
  <c r="B219" i="5"/>
  <c r="C219" i="5"/>
  <c r="D219" i="5" s="1"/>
  <c r="B220" i="5"/>
  <c r="C220" i="5"/>
  <c r="D220" i="5" s="1"/>
  <c r="B221" i="5"/>
  <c r="C221" i="5"/>
  <c r="D221" i="5" s="1"/>
  <c r="B222" i="5"/>
  <c r="C222" i="5"/>
  <c r="B223" i="5"/>
  <c r="C223" i="5"/>
  <c r="D223" i="5" s="1"/>
  <c r="B224" i="5"/>
  <c r="C224" i="5"/>
  <c r="D224" i="5" s="1"/>
  <c r="B225" i="5"/>
  <c r="C225" i="5"/>
  <c r="D225" i="5" s="1"/>
  <c r="B226" i="5"/>
  <c r="C226" i="5"/>
  <c r="B227" i="5"/>
  <c r="C227" i="5"/>
  <c r="D227" i="5" s="1"/>
  <c r="B228" i="5"/>
  <c r="C228" i="5"/>
  <c r="D228" i="5" s="1"/>
  <c r="B229" i="5"/>
  <c r="C229" i="5"/>
  <c r="D229" i="5" s="1"/>
  <c r="B230" i="5"/>
  <c r="C230" i="5"/>
  <c r="B231" i="5"/>
  <c r="C231" i="5"/>
  <c r="D231" i="5" s="1"/>
  <c r="B232" i="5"/>
  <c r="C232" i="5"/>
  <c r="D232" i="5" s="1"/>
  <c r="B233" i="5"/>
  <c r="C233" i="5"/>
  <c r="D233" i="5" s="1"/>
  <c r="B234" i="5"/>
  <c r="C234" i="5"/>
  <c r="B235" i="5"/>
  <c r="C235" i="5"/>
  <c r="D235" i="5" s="1"/>
  <c r="B236" i="5"/>
  <c r="C236" i="5"/>
  <c r="D236" i="5" s="1"/>
  <c r="B237" i="5"/>
  <c r="C237" i="5"/>
  <c r="D237" i="5" s="1"/>
  <c r="B238" i="5"/>
  <c r="C238" i="5"/>
  <c r="B239" i="5"/>
  <c r="C239" i="5"/>
  <c r="D239" i="5" s="1"/>
  <c r="B240" i="5"/>
  <c r="C240" i="5"/>
  <c r="D240" i="5" s="1"/>
  <c r="B241" i="5"/>
  <c r="C241" i="5"/>
  <c r="D241" i="5" s="1"/>
  <c r="B242" i="5"/>
  <c r="C242" i="5"/>
  <c r="B243" i="5"/>
  <c r="C243" i="5"/>
  <c r="D243" i="5" s="1"/>
  <c r="B244" i="5"/>
  <c r="C244" i="5"/>
  <c r="D244" i="5" s="1"/>
  <c r="B245" i="5"/>
  <c r="C245" i="5"/>
  <c r="D245" i="5" s="1"/>
  <c r="B246" i="5"/>
  <c r="C246" i="5"/>
  <c r="B247" i="5"/>
  <c r="C247" i="5"/>
  <c r="D247" i="5" s="1"/>
  <c r="B248" i="5"/>
  <c r="C248" i="5"/>
  <c r="D248" i="5" s="1"/>
  <c r="B249" i="5"/>
  <c r="C249" i="5"/>
  <c r="D249" i="5" s="1"/>
  <c r="B250" i="5"/>
  <c r="C250" i="5"/>
  <c r="B251" i="5"/>
  <c r="C251" i="5"/>
  <c r="D251" i="5" s="1"/>
  <c r="B252" i="5"/>
  <c r="C252" i="5"/>
  <c r="D252" i="5" s="1"/>
  <c r="B253" i="5"/>
  <c r="C253" i="5"/>
  <c r="D253" i="5" s="1"/>
  <c r="B254" i="5"/>
  <c r="C254" i="5"/>
  <c r="B255" i="5"/>
  <c r="C255" i="5"/>
  <c r="D255" i="5" s="1"/>
  <c r="B256" i="5"/>
  <c r="C256" i="5"/>
  <c r="D256" i="5" s="1"/>
  <c r="B257" i="5"/>
  <c r="C257" i="5"/>
  <c r="D257" i="5" s="1"/>
  <c r="B258" i="5"/>
  <c r="C258" i="5"/>
  <c r="D258" i="5" s="1"/>
  <c r="B259" i="5"/>
  <c r="C259" i="5"/>
  <c r="D259" i="5" s="1"/>
  <c r="B260" i="5"/>
  <c r="C260" i="5"/>
  <c r="B261" i="5"/>
  <c r="C261" i="5"/>
  <c r="D261" i="5" s="1"/>
  <c r="B262" i="5"/>
  <c r="C262" i="5"/>
  <c r="D262" i="5" s="1"/>
  <c r="B263" i="5"/>
  <c r="C263" i="5"/>
  <c r="D263" i="5" s="1"/>
  <c r="B264" i="5"/>
  <c r="C264" i="5"/>
  <c r="D264" i="5" s="1"/>
  <c r="B265" i="5"/>
  <c r="C265" i="5"/>
  <c r="D265" i="5" s="1"/>
  <c r="B266" i="5"/>
  <c r="C266" i="5"/>
  <c r="D266" i="5" s="1"/>
  <c r="B267" i="5"/>
  <c r="C267" i="5"/>
  <c r="D267" i="5" s="1"/>
  <c r="B268" i="5"/>
  <c r="C268" i="5"/>
  <c r="D268" i="5" s="1"/>
  <c r="B269" i="5"/>
  <c r="C269" i="5"/>
  <c r="D269" i="5" s="1"/>
  <c r="B270" i="5"/>
  <c r="C270" i="5"/>
  <c r="D270" i="5" s="1"/>
  <c r="B271" i="5"/>
  <c r="C271" i="5"/>
  <c r="D271" i="5" s="1"/>
  <c r="B272" i="5"/>
  <c r="C272" i="5"/>
  <c r="D272" i="5" s="1"/>
  <c r="B273" i="5"/>
  <c r="C273" i="5"/>
  <c r="D273" i="5" s="1"/>
  <c r="B274" i="5"/>
  <c r="C274" i="5"/>
  <c r="B275" i="5"/>
  <c r="C275" i="5"/>
  <c r="D275" i="5" s="1"/>
  <c r="B276" i="5"/>
  <c r="C276" i="5"/>
  <c r="B277" i="5"/>
  <c r="C277" i="5"/>
  <c r="D277" i="5" s="1"/>
  <c r="B278" i="5"/>
  <c r="C278" i="5"/>
  <c r="D278" i="5" s="1"/>
  <c r="B279" i="5"/>
  <c r="C279" i="5"/>
  <c r="D279" i="5" s="1"/>
  <c r="B280" i="5"/>
  <c r="C280" i="5"/>
  <c r="D280" i="5" s="1"/>
  <c r="B281" i="5"/>
  <c r="C281" i="5"/>
  <c r="D281" i="5" s="1"/>
  <c r="B282" i="5"/>
  <c r="C282" i="5"/>
  <c r="D282" i="5" s="1"/>
  <c r="B283" i="5"/>
  <c r="C283" i="5"/>
  <c r="D283" i="5" s="1"/>
  <c r="B284" i="5"/>
  <c r="C284" i="5"/>
  <c r="B285" i="5"/>
  <c r="C285" i="5"/>
  <c r="D285" i="5" s="1"/>
  <c r="B286" i="5"/>
  <c r="C286" i="5"/>
  <c r="D286" i="5" s="1"/>
  <c r="B287" i="5"/>
  <c r="C287" i="5"/>
  <c r="D287" i="5" s="1"/>
  <c r="B288" i="5"/>
  <c r="C288" i="5"/>
  <c r="D288" i="5" s="1"/>
  <c r="B289" i="5"/>
  <c r="C289" i="5"/>
  <c r="D289" i="5" s="1"/>
  <c r="B290" i="5"/>
  <c r="C290" i="5"/>
  <c r="D290" i="5" s="1"/>
  <c r="B291" i="5"/>
  <c r="C291" i="5"/>
  <c r="D291" i="5" s="1"/>
  <c r="B292" i="5"/>
  <c r="C292" i="5"/>
  <c r="B293" i="5"/>
  <c r="C293" i="5"/>
  <c r="D293" i="5" s="1"/>
  <c r="B294" i="5"/>
  <c r="C294" i="5"/>
  <c r="D294" i="5" s="1"/>
  <c r="B295" i="5"/>
  <c r="C295" i="5"/>
  <c r="D295" i="5" s="1"/>
  <c r="B296" i="5"/>
  <c r="C296" i="5"/>
  <c r="D296" i="5" s="1"/>
  <c r="B297" i="5"/>
  <c r="C297" i="5"/>
  <c r="D297" i="5" s="1"/>
  <c r="B298" i="5"/>
  <c r="C298" i="5"/>
  <c r="D298" i="5" s="1"/>
  <c r="B299" i="5"/>
  <c r="C299" i="5"/>
  <c r="D299" i="5" s="1"/>
  <c r="B300" i="5"/>
  <c r="C300" i="5"/>
  <c r="A35" i="2"/>
  <c r="C35" i="2"/>
  <c r="D35" i="2"/>
  <c r="E35" i="2"/>
  <c r="A36" i="2"/>
  <c r="C36" i="2"/>
  <c r="D36" i="2"/>
  <c r="E36" i="2"/>
  <c r="F36" i="2" s="1"/>
  <c r="D36" i="6" s="1"/>
  <c r="A37" i="2"/>
  <c r="C37" i="2"/>
  <c r="D37" i="2"/>
  <c r="E37" i="2"/>
  <c r="C37" i="6" s="1"/>
  <c r="A38" i="2"/>
  <c r="C38" i="2"/>
  <c r="D38" i="2"/>
  <c r="E38" i="2"/>
  <c r="A39" i="2"/>
  <c r="C39" i="2"/>
  <c r="D39" i="2"/>
  <c r="E39" i="2"/>
  <c r="A40" i="2"/>
  <c r="B40" i="2" s="1"/>
  <c r="C40" i="2"/>
  <c r="D40" i="2"/>
  <c r="E40" i="2"/>
  <c r="C40" i="6" s="1"/>
  <c r="A41" i="2"/>
  <c r="C41" i="2"/>
  <c r="D41" i="2"/>
  <c r="E41" i="2"/>
  <c r="C41" i="6" s="1"/>
  <c r="A42" i="2"/>
  <c r="C42" i="2"/>
  <c r="D42" i="2"/>
  <c r="E42" i="2"/>
  <c r="A43" i="2"/>
  <c r="C43" i="2"/>
  <c r="D43" i="2"/>
  <c r="E43" i="2"/>
  <c r="A44" i="2"/>
  <c r="C44" i="2"/>
  <c r="D44" i="2"/>
  <c r="E44" i="2"/>
  <c r="C44" i="6" s="1"/>
  <c r="A45" i="2"/>
  <c r="C45" i="2"/>
  <c r="D45" i="2"/>
  <c r="E45" i="2"/>
  <c r="C45" i="6" s="1"/>
  <c r="A46" i="2"/>
  <c r="C46" i="2"/>
  <c r="D46" i="2"/>
  <c r="E46" i="2"/>
  <c r="A47" i="2"/>
  <c r="C47" i="2"/>
  <c r="D47" i="2"/>
  <c r="E47" i="2"/>
  <c r="A48" i="2"/>
  <c r="C48" i="2"/>
  <c r="D48" i="2"/>
  <c r="E48" i="2"/>
  <c r="A49" i="2"/>
  <c r="C49" i="2"/>
  <c r="D49" i="2"/>
  <c r="E49" i="2"/>
  <c r="A50" i="2"/>
  <c r="C50" i="2"/>
  <c r="D50" i="2"/>
  <c r="E50" i="2"/>
  <c r="C50" i="6" s="1"/>
  <c r="A51" i="2"/>
  <c r="B51" i="2" s="1"/>
  <c r="C51" i="2"/>
  <c r="D51" i="2"/>
  <c r="E51" i="2"/>
  <c r="A52" i="2"/>
  <c r="B52" i="2" s="1"/>
  <c r="C52" i="2"/>
  <c r="D52" i="2"/>
  <c r="E52" i="2"/>
  <c r="C52" i="6" s="1"/>
  <c r="A53" i="2"/>
  <c r="C53" i="2"/>
  <c r="D53" i="2"/>
  <c r="E53" i="2"/>
  <c r="A54" i="2"/>
  <c r="C54" i="2"/>
  <c r="D54" i="2"/>
  <c r="E54" i="2"/>
  <c r="C54" i="6" s="1"/>
  <c r="A55" i="2"/>
  <c r="B55" i="2" s="1"/>
  <c r="C55" i="2"/>
  <c r="D55" i="2"/>
  <c r="E55" i="2"/>
  <c r="C55" i="6" s="1"/>
  <c r="A56" i="2"/>
  <c r="B56" i="2" s="1"/>
  <c r="C56" i="2"/>
  <c r="D56" i="2"/>
  <c r="E56" i="2"/>
  <c r="A57" i="2"/>
  <c r="B57" i="2" s="1"/>
  <c r="C57" i="2"/>
  <c r="D57" i="2"/>
  <c r="E57" i="2"/>
  <c r="A58" i="2"/>
  <c r="C58" i="2"/>
  <c r="D58" i="2"/>
  <c r="E58" i="2"/>
  <c r="A59" i="2"/>
  <c r="C59" i="2"/>
  <c r="D59" i="2"/>
  <c r="E59" i="2"/>
  <c r="A60" i="2"/>
  <c r="B60" i="2" s="1"/>
  <c r="C60" i="2"/>
  <c r="D60" i="2"/>
  <c r="E60" i="2"/>
  <c r="A61" i="2"/>
  <c r="C61" i="2"/>
  <c r="D61" i="2"/>
  <c r="E61" i="2"/>
  <c r="A62" i="2"/>
  <c r="B62" i="2" s="1"/>
  <c r="C62" i="2"/>
  <c r="D62" i="2"/>
  <c r="E62" i="2"/>
  <c r="A63" i="2"/>
  <c r="C63" i="2"/>
  <c r="D63" i="2"/>
  <c r="E63" i="2"/>
  <c r="A64" i="2"/>
  <c r="C64" i="2"/>
  <c r="D64" i="2"/>
  <c r="E64" i="2"/>
  <c r="A65" i="2"/>
  <c r="C65" i="2"/>
  <c r="D65" i="2"/>
  <c r="E65" i="2"/>
  <c r="A66" i="2"/>
  <c r="B66" i="2" s="1"/>
  <c r="C66" i="2"/>
  <c r="D66" i="2"/>
  <c r="E66" i="2"/>
  <c r="A67" i="2"/>
  <c r="B67" i="2" s="1"/>
  <c r="C67" i="2"/>
  <c r="D67" i="2"/>
  <c r="E67" i="2"/>
  <c r="A68" i="2"/>
  <c r="C68" i="2"/>
  <c r="D68" i="2"/>
  <c r="E68" i="2"/>
  <c r="A69" i="2"/>
  <c r="C69" i="2"/>
  <c r="D69" i="2"/>
  <c r="E69" i="2"/>
  <c r="A70" i="2"/>
  <c r="C70" i="2"/>
  <c r="D70" i="2"/>
  <c r="E70" i="2"/>
  <c r="A71" i="2"/>
  <c r="C71" i="2"/>
  <c r="D71" i="2"/>
  <c r="E71" i="2"/>
  <c r="C71" i="6" s="1"/>
  <c r="A72" i="2"/>
  <c r="C72" i="2"/>
  <c r="D72" i="2"/>
  <c r="E72" i="2"/>
  <c r="A73" i="2"/>
  <c r="B73" i="2" s="1"/>
  <c r="C73" i="2"/>
  <c r="D73" i="2"/>
  <c r="E73" i="2"/>
  <c r="A74" i="2"/>
  <c r="C74" i="2"/>
  <c r="D74" i="2"/>
  <c r="E74" i="2"/>
  <c r="A75" i="2"/>
  <c r="C75" i="2"/>
  <c r="D75" i="2"/>
  <c r="E75" i="2"/>
  <c r="A76" i="2"/>
  <c r="C76" i="2"/>
  <c r="D76" i="2"/>
  <c r="E76" i="2"/>
  <c r="A77" i="2"/>
  <c r="B77" i="2" s="1"/>
  <c r="C77" i="2"/>
  <c r="D77" i="2"/>
  <c r="E77" i="2"/>
  <c r="A78" i="2"/>
  <c r="C78" i="2"/>
  <c r="D78" i="2"/>
  <c r="E78" i="2"/>
  <c r="A79" i="2"/>
  <c r="C79" i="2"/>
  <c r="D79" i="2"/>
  <c r="E79" i="2"/>
  <c r="A80" i="2"/>
  <c r="C80" i="2"/>
  <c r="D80" i="2"/>
  <c r="E80" i="2"/>
  <c r="A81" i="2"/>
  <c r="C81" i="2"/>
  <c r="D81" i="2"/>
  <c r="E81" i="2"/>
  <c r="C81" i="6" s="1"/>
  <c r="A82" i="2"/>
  <c r="C82" i="2"/>
  <c r="D82" i="2"/>
  <c r="E82" i="2"/>
  <c r="A83" i="2"/>
  <c r="C83" i="2"/>
  <c r="D83" i="2"/>
  <c r="E83" i="2"/>
  <c r="A84" i="2"/>
  <c r="C84" i="2"/>
  <c r="D84" i="2"/>
  <c r="E84" i="2"/>
  <c r="A85" i="2"/>
  <c r="B85" i="2" s="1"/>
  <c r="C85" i="2"/>
  <c r="D85" i="2"/>
  <c r="E85" i="2"/>
  <c r="A86" i="2"/>
  <c r="B86" i="2" s="1"/>
  <c r="C86" i="2"/>
  <c r="D86" i="2"/>
  <c r="E86" i="2"/>
  <c r="A87" i="2"/>
  <c r="C87" i="2"/>
  <c r="D87" i="2"/>
  <c r="E87" i="2"/>
  <c r="A88" i="2"/>
  <c r="C88" i="2"/>
  <c r="D88" i="2"/>
  <c r="E88" i="2"/>
  <c r="A89" i="2"/>
  <c r="C89" i="2"/>
  <c r="D89" i="2"/>
  <c r="E89" i="2"/>
  <c r="A90" i="2"/>
  <c r="B90" i="2" s="1"/>
  <c r="C90" i="2"/>
  <c r="D90" i="2"/>
  <c r="E90" i="2"/>
  <c r="A91" i="2"/>
  <c r="B91" i="2" s="1"/>
  <c r="C91" i="2"/>
  <c r="D91" i="2"/>
  <c r="E91" i="2"/>
  <c r="C91" i="6" s="1"/>
  <c r="A92" i="2"/>
  <c r="C92" i="2"/>
  <c r="D92" i="2"/>
  <c r="E92" i="2"/>
  <c r="A93" i="2"/>
  <c r="B93" i="2" s="1"/>
  <c r="C93" i="2"/>
  <c r="D93" i="2"/>
  <c r="E93" i="2"/>
  <c r="A94" i="2"/>
  <c r="C94" i="2"/>
  <c r="D94" i="2"/>
  <c r="E94" i="2"/>
  <c r="A95" i="2"/>
  <c r="C95" i="2"/>
  <c r="D95" i="2"/>
  <c r="E95" i="2"/>
  <c r="A96" i="2"/>
  <c r="C96" i="2"/>
  <c r="D96" i="2"/>
  <c r="E96" i="2"/>
  <c r="A97" i="2"/>
  <c r="C97" i="2"/>
  <c r="D97" i="2"/>
  <c r="E97" i="2"/>
  <c r="C97" i="6" s="1"/>
  <c r="A98" i="2"/>
  <c r="C98" i="2"/>
  <c r="D98" i="2"/>
  <c r="E98" i="2"/>
  <c r="A99" i="2"/>
  <c r="C99" i="2"/>
  <c r="D99" i="2"/>
  <c r="E99" i="2"/>
  <c r="A100" i="2"/>
  <c r="B100" i="2" s="1"/>
  <c r="C100" i="2"/>
  <c r="D100" i="2"/>
  <c r="E100" i="2"/>
  <c r="A101" i="2"/>
  <c r="C101" i="2"/>
  <c r="D101" i="2"/>
  <c r="E101" i="2"/>
  <c r="A102" i="2"/>
  <c r="B102" i="2" s="1"/>
  <c r="C102" i="2"/>
  <c r="D102" i="2"/>
  <c r="E102" i="2"/>
  <c r="A103" i="2"/>
  <c r="C103" i="2"/>
  <c r="D103" i="2"/>
  <c r="E103" i="2"/>
  <c r="A104" i="2"/>
  <c r="C104" i="2"/>
  <c r="D104" i="2"/>
  <c r="E104" i="2"/>
  <c r="A105" i="2"/>
  <c r="C105" i="2"/>
  <c r="D105" i="2"/>
  <c r="E105" i="2"/>
  <c r="A106" i="2"/>
  <c r="B106" i="2" s="1"/>
  <c r="C106" i="2"/>
  <c r="D106" i="2"/>
  <c r="E106" i="2"/>
  <c r="A107" i="2"/>
  <c r="C107" i="2"/>
  <c r="D107" i="2"/>
  <c r="E107" i="2"/>
  <c r="C107" i="6" s="1"/>
  <c r="A108" i="2"/>
  <c r="C108" i="2"/>
  <c r="D108" i="2"/>
  <c r="E108" i="2"/>
  <c r="A109" i="2"/>
  <c r="C109" i="2"/>
  <c r="D109" i="2"/>
  <c r="E109" i="2"/>
  <c r="C109" i="6" s="1"/>
  <c r="A110" i="2"/>
  <c r="C110" i="2"/>
  <c r="D110" i="2"/>
  <c r="E110" i="2"/>
  <c r="A111" i="2"/>
  <c r="C111" i="2"/>
  <c r="D111" i="2"/>
  <c r="E111" i="2"/>
  <c r="C111" i="6" s="1"/>
  <c r="A112" i="2"/>
  <c r="C112" i="2"/>
  <c r="D112" i="2"/>
  <c r="E112" i="2"/>
  <c r="A113" i="2"/>
  <c r="C113" i="2"/>
  <c r="D113" i="2"/>
  <c r="E113" i="2"/>
  <c r="A114" i="2"/>
  <c r="C114" i="2"/>
  <c r="D114" i="2"/>
  <c r="E114" i="2"/>
  <c r="A115" i="2"/>
  <c r="C115" i="2"/>
  <c r="D115" i="2"/>
  <c r="E115" i="2"/>
  <c r="A116" i="2"/>
  <c r="C116" i="2"/>
  <c r="D116" i="2"/>
  <c r="E116" i="2"/>
  <c r="A117" i="2"/>
  <c r="C117" i="2"/>
  <c r="D117" i="2"/>
  <c r="E117" i="2"/>
  <c r="C117" i="6" s="1"/>
  <c r="A118" i="2"/>
  <c r="C118" i="2"/>
  <c r="D118" i="2"/>
  <c r="E118" i="2"/>
  <c r="A119" i="2"/>
  <c r="B119" i="2" s="1"/>
  <c r="C119" i="2"/>
  <c r="D119" i="2"/>
  <c r="E119" i="2"/>
  <c r="A120" i="2"/>
  <c r="C120" i="2"/>
  <c r="D120" i="2"/>
  <c r="E120" i="2"/>
  <c r="A121" i="2"/>
  <c r="C121" i="2"/>
  <c r="D121" i="2"/>
  <c r="E121" i="2"/>
  <c r="C121" i="6" s="1"/>
  <c r="A122" i="2"/>
  <c r="B122" i="2" s="1"/>
  <c r="C122" i="2"/>
  <c r="D122" i="2"/>
  <c r="E122" i="2"/>
  <c r="A123" i="2"/>
  <c r="C123" i="2"/>
  <c r="D123" i="2"/>
  <c r="E123" i="2"/>
  <c r="C123" i="6" s="1"/>
  <c r="A124" i="2"/>
  <c r="C124" i="2"/>
  <c r="D124" i="2"/>
  <c r="E124" i="2"/>
  <c r="A125" i="2"/>
  <c r="B125" i="2" s="1"/>
  <c r="C125" i="2"/>
  <c r="D125" i="2"/>
  <c r="E125" i="2"/>
  <c r="C125" i="6" s="1"/>
  <c r="A126" i="2"/>
  <c r="C126" i="2"/>
  <c r="D126" i="2"/>
  <c r="E126" i="2"/>
  <c r="A127" i="2"/>
  <c r="C127" i="2"/>
  <c r="D127" i="2"/>
  <c r="E127" i="2"/>
  <c r="C127" i="6" s="1"/>
  <c r="A128" i="2"/>
  <c r="C128" i="2"/>
  <c r="D128" i="2"/>
  <c r="E128" i="2"/>
  <c r="A129" i="2"/>
  <c r="C129" i="2"/>
  <c r="D129" i="2"/>
  <c r="E129" i="2"/>
  <c r="A130" i="2"/>
  <c r="C130" i="2"/>
  <c r="D130" i="2"/>
  <c r="E130" i="2"/>
  <c r="A131" i="2"/>
  <c r="B131" i="2" s="1"/>
  <c r="C131" i="2"/>
  <c r="D131" i="2"/>
  <c r="E131" i="2"/>
  <c r="C131" i="6" s="1"/>
  <c r="A132" i="2"/>
  <c r="C132" i="2"/>
  <c r="D132" i="2"/>
  <c r="E132" i="2"/>
  <c r="A133" i="2"/>
  <c r="C133" i="2"/>
  <c r="D133" i="2"/>
  <c r="E133" i="2"/>
  <c r="A134" i="2"/>
  <c r="C134" i="2"/>
  <c r="D134" i="2"/>
  <c r="E134" i="2"/>
  <c r="A135" i="2"/>
  <c r="C135" i="2"/>
  <c r="D135" i="2"/>
  <c r="E135" i="2"/>
  <c r="A136" i="2"/>
  <c r="B136" i="2" s="1"/>
  <c r="C136" i="2"/>
  <c r="D136" i="2"/>
  <c r="E136" i="2"/>
  <c r="C136" i="6" s="1"/>
  <c r="A137" i="2"/>
  <c r="B137" i="2" s="1"/>
  <c r="C137" i="2"/>
  <c r="D137" i="2"/>
  <c r="E137" i="2"/>
  <c r="C137" i="6" s="1"/>
  <c r="A138" i="2"/>
  <c r="C138" i="2"/>
  <c r="D138" i="2"/>
  <c r="E138" i="2"/>
  <c r="A139" i="2"/>
  <c r="C139" i="2"/>
  <c r="D139" i="2"/>
  <c r="E139" i="2"/>
  <c r="A140" i="2"/>
  <c r="C140" i="2"/>
  <c r="D140" i="2"/>
  <c r="E140" i="2"/>
  <c r="A141" i="2"/>
  <c r="C141" i="2"/>
  <c r="D141" i="2"/>
  <c r="E141" i="2"/>
  <c r="A142" i="2"/>
  <c r="C142" i="2"/>
  <c r="D142" i="2"/>
  <c r="E142" i="2"/>
  <c r="A143" i="2"/>
  <c r="B143" i="2" s="1"/>
  <c r="C143" i="2"/>
  <c r="D143" i="2"/>
  <c r="E143" i="2"/>
  <c r="C143" i="6" s="1"/>
  <c r="A144" i="2"/>
  <c r="C144" i="2"/>
  <c r="D144" i="2"/>
  <c r="E144" i="2"/>
  <c r="A145" i="2"/>
  <c r="C145" i="2"/>
  <c r="D145" i="2"/>
  <c r="E145" i="2"/>
  <c r="A146" i="2"/>
  <c r="B146" i="2" s="1"/>
  <c r="C146" i="2"/>
  <c r="D146" i="2"/>
  <c r="E146" i="2"/>
  <c r="C146" i="6" s="1"/>
  <c r="A147" i="2"/>
  <c r="C147" i="2"/>
  <c r="D147" i="2"/>
  <c r="E147" i="2"/>
  <c r="C147" i="6" s="1"/>
  <c r="A148" i="2"/>
  <c r="C148" i="2"/>
  <c r="D148" i="2"/>
  <c r="E148" i="2"/>
  <c r="A149" i="2"/>
  <c r="C149" i="2"/>
  <c r="D149" i="2"/>
  <c r="E149" i="2"/>
  <c r="A150" i="2"/>
  <c r="B150" i="2" s="1"/>
  <c r="C150" i="2"/>
  <c r="D150" i="2"/>
  <c r="E150" i="2"/>
  <c r="C150" i="6" s="1"/>
  <c r="A151" i="2"/>
  <c r="C151" i="2"/>
  <c r="D151" i="2"/>
  <c r="E151" i="2"/>
  <c r="A152" i="2"/>
  <c r="C152" i="2"/>
  <c r="D152" i="2"/>
  <c r="E152" i="2"/>
  <c r="C152" i="6" s="1"/>
  <c r="A153" i="2"/>
  <c r="B153" i="2" s="1"/>
  <c r="C153" i="2"/>
  <c r="D153" i="2"/>
  <c r="E153" i="2"/>
  <c r="A154" i="2"/>
  <c r="C154" i="2"/>
  <c r="D154" i="2"/>
  <c r="E154" i="2"/>
  <c r="A155" i="2"/>
  <c r="B155" i="2" s="1"/>
  <c r="C155" i="2"/>
  <c r="D155" i="2"/>
  <c r="E155" i="2"/>
  <c r="F155" i="2" s="1"/>
  <c r="D155" i="6" s="1"/>
  <c r="A156" i="2"/>
  <c r="C156" i="2"/>
  <c r="D156" i="2"/>
  <c r="E156" i="2"/>
  <c r="C156" i="6" s="1"/>
  <c r="A157" i="2"/>
  <c r="C157" i="2"/>
  <c r="D157" i="2"/>
  <c r="E157" i="2"/>
  <c r="A158" i="2"/>
  <c r="B158" i="2" s="1"/>
  <c r="C158" i="2"/>
  <c r="D158" i="2"/>
  <c r="E158" i="2"/>
  <c r="A159" i="2"/>
  <c r="C159" i="2"/>
  <c r="D159" i="2"/>
  <c r="E159" i="2"/>
  <c r="A160" i="2"/>
  <c r="C160" i="2"/>
  <c r="D160" i="2"/>
  <c r="E160" i="2"/>
  <c r="C160" i="6" s="1"/>
  <c r="A161" i="2"/>
  <c r="B161" i="2" s="1"/>
  <c r="C161" i="2"/>
  <c r="D161" i="2"/>
  <c r="E161" i="2"/>
  <c r="A162" i="2"/>
  <c r="B162" i="2" s="1"/>
  <c r="C162" i="2"/>
  <c r="D162" i="2"/>
  <c r="E162" i="2"/>
  <c r="C162" i="6" s="1"/>
  <c r="A163" i="2"/>
  <c r="C163" i="2"/>
  <c r="D163" i="2"/>
  <c r="E163" i="2"/>
  <c r="A164" i="2"/>
  <c r="C164" i="2"/>
  <c r="D164" i="2"/>
  <c r="E164" i="2"/>
  <c r="C164" i="6" s="1"/>
  <c r="A165" i="2"/>
  <c r="C165" i="2"/>
  <c r="D165" i="2"/>
  <c r="E165" i="2"/>
  <c r="C165" i="6" s="1"/>
  <c r="A166" i="2"/>
  <c r="B166" i="2" s="1"/>
  <c r="C166" i="2"/>
  <c r="D166" i="2"/>
  <c r="E166" i="2"/>
  <c r="A167" i="2"/>
  <c r="C167" i="2"/>
  <c r="D167" i="2"/>
  <c r="E167" i="2"/>
  <c r="A168" i="2"/>
  <c r="B168" i="2" s="1"/>
  <c r="C168" i="2"/>
  <c r="D168" i="2"/>
  <c r="E168" i="2"/>
  <c r="C168" i="6" s="1"/>
  <c r="A169" i="2"/>
  <c r="C169" i="2"/>
  <c r="D169" i="2"/>
  <c r="E169" i="2"/>
  <c r="A170" i="2"/>
  <c r="C170" i="2"/>
  <c r="D170" i="2"/>
  <c r="E170" i="2"/>
  <c r="C170" i="6" s="1"/>
  <c r="A171" i="2"/>
  <c r="B171" i="2" s="1"/>
  <c r="C171" i="2"/>
  <c r="D171" i="2"/>
  <c r="E171" i="2"/>
  <c r="C171" i="6" s="1"/>
  <c r="A172" i="2"/>
  <c r="C172" i="2"/>
  <c r="D172" i="2"/>
  <c r="E172" i="2"/>
  <c r="A173" i="2"/>
  <c r="B173" i="2" s="1"/>
  <c r="C173" i="2"/>
  <c r="D173" i="2"/>
  <c r="E173" i="2"/>
  <c r="A174" i="2"/>
  <c r="B174" i="2" s="1"/>
  <c r="C174" i="2"/>
  <c r="D174" i="2"/>
  <c r="E174" i="2"/>
  <c r="C174" i="6" s="1"/>
  <c r="A175" i="2"/>
  <c r="C175" i="2"/>
  <c r="D175" i="2"/>
  <c r="E175" i="2"/>
  <c r="C175" i="6" s="1"/>
  <c r="A176" i="2"/>
  <c r="C176" i="2"/>
  <c r="D176" i="2"/>
  <c r="E176" i="2"/>
  <c r="C176" i="6" s="1"/>
  <c r="A177" i="2"/>
  <c r="C177" i="2"/>
  <c r="D177" i="2"/>
  <c r="E177" i="2"/>
  <c r="C177" i="6" s="1"/>
  <c r="A178" i="2"/>
  <c r="B178" i="2" s="1"/>
  <c r="C178" i="2"/>
  <c r="D178" i="2"/>
  <c r="E178" i="2"/>
  <c r="A179" i="2"/>
  <c r="B179" i="2" s="1"/>
  <c r="C179" i="2"/>
  <c r="D179" i="2"/>
  <c r="E179" i="2"/>
  <c r="A180" i="2"/>
  <c r="C180" i="2"/>
  <c r="D180" i="2"/>
  <c r="E180" i="2"/>
  <c r="C180" i="6" s="1"/>
  <c r="A181" i="2"/>
  <c r="B181" i="2" s="1"/>
  <c r="C181" i="2"/>
  <c r="D181" i="2"/>
  <c r="E181" i="2"/>
  <c r="C181" i="6" s="1"/>
  <c r="A182" i="2"/>
  <c r="C182" i="2"/>
  <c r="D182" i="2"/>
  <c r="E182" i="2"/>
  <c r="A183" i="2"/>
  <c r="C183" i="2"/>
  <c r="D183" i="2"/>
  <c r="E183" i="2"/>
  <c r="A184" i="2"/>
  <c r="C184" i="2"/>
  <c r="D184" i="2"/>
  <c r="E184" i="2"/>
  <c r="C184" i="6" s="1"/>
  <c r="A185" i="2"/>
  <c r="C185" i="2"/>
  <c r="D185" i="2"/>
  <c r="E185" i="2"/>
  <c r="C185" i="6" s="1"/>
  <c r="A186" i="2"/>
  <c r="C186" i="2"/>
  <c r="D186" i="2"/>
  <c r="E186" i="2"/>
  <c r="A187" i="2"/>
  <c r="C187" i="2"/>
  <c r="D187" i="2"/>
  <c r="E187" i="2"/>
  <c r="A188" i="2"/>
  <c r="C188" i="2"/>
  <c r="D188" i="2"/>
  <c r="E188" i="2"/>
  <c r="C188" i="6" s="1"/>
  <c r="A189" i="2"/>
  <c r="C189" i="2"/>
  <c r="D189" i="2"/>
  <c r="E189" i="2"/>
  <c r="A190" i="2"/>
  <c r="C190" i="2"/>
  <c r="D190" i="2"/>
  <c r="E190" i="2"/>
  <c r="C190" i="6" s="1"/>
  <c r="A191" i="2"/>
  <c r="C191" i="2"/>
  <c r="D191" i="2"/>
  <c r="E191" i="2"/>
  <c r="A192" i="2"/>
  <c r="B192" i="2" s="1"/>
  <c r="C192" i="2"/>
  <c r="D192" i="2"/>
  <c r="E192" i="2"/>
  <c r="C192" i="6" s="1"/>
  <c r="A193" i="2"/>
  <c r="C193" i="2"/>
  <c r="D193" i="2"/>
  <c r="E193" i="2"/>
  <c r="C193" i="6" s="1"/>
  <c r="A194" i="2"/>
  <c r="C194" i="2"/>
  <c r="D194" i="2"/>
  <c r="E194" i="2"/>
  <c r="C194" i="6" s="1"/>
  <c r="A195" i="2"/>
  <c r="C195" i="2"/>
  <c r="D195" i="2"/>
  <c r="E195" i="2"/>
  <c r="A196" i="2"/>
  <c r="C196" i="2"/>
  <c r="D196" i="2"/>
  <c r="E196" i="2"/>
  <c r="C196" i="6" s="1"/>
  <c r="A197" i="2"/>
  <c r="C197" i="2"/>
  <c r="D197" i="2"/>
  <c r="E197" i="2"/>
  <c r="C197" i="6" s="1"/>
  <c r="A198" i="2"/>
  <c r="B198" i="2" s="1"/>
  <c r="C198" i="2"/>
  <c r="D198" i="2"/>
  <c r="E198" i="2"/>
  <c r="A199" i="2"/>
  <c r="C199" i="2"/>
  <c r="D199" i="2"/>
  <c r="E199" i="2"/>
  <c r="A200" i="2"/>
  <c r="C200" i="2"/>
  <c r="D200" i="2"/>
  <c r="E200" i="2"/>
  <c r="C200" i="6" s="1"/>
  <c r="A201" i="2"/>
  <c r="C201" i="2"/>
  <c r="D201" i="2"/>
  <c r="E201" i="2"/>
  <c r="C201" i="6" s="1"/>
  <c r="A202" i="2"/>
  <c r="C202" i="2"/>
  <c r="D202" i="2"/>
  <c r="E202" i="2"/>
  <c r="A203" i="2"/>
  <c r="C203" i="2"/>
  <c r="D203" i="2"/>
  <c r="E203" i="2"/>
  <c r="A204" i="2"/>
  <c r="C204" i="2"/>
  <c r="D204" i="2"/>
  <c r="E204" i="2"/>
  <c r="C204" i="6" s="1"/>
  <c r="A205" i="2"/>
  <c r="B205" i="2" s="1"/>
  <c r="C205" i="2"/>
  <c r="D205" i="2"/>
  <c r="E205" i="2"/>
  <c r="C205" i="6" s="1"/>
  <c r="A206" i="2"/>
  <c r="C206" i="2"/>
  <c r="D206" i="2"/>
  <c r="E206" i="2"/>
  <c r="A207" i="2"/>
  <c r="B207" i="2" s="1"/>
  <c r="C207" i="2"/>
  <c r="D207" i="2"/>
  <c r="E207" i="2"/>
  <c r="A208" i="2"/>
  <c r="B208" i="2" s="1"/>
  <c r="C208" i="2"/>
  <c r="D208" i="2"/>
  <c r="E208" i="2"/>
  <c r="A209" i="2"/>
  <c r="B209" i="2" s="1"/>
  <c r="C209" i="2"/>
  <c r="D209" i="2"/>
  <c r="E209" i="2"/>
  <c r="C209" i="6" s="1"/>
  <c r="A210" i="2"/>
  <c r="C210" i="2"/>
  <c r="D210" i="2"/>
  <c r="E210" i="2"/>
  <c r="C210" i="6" s="1"/>
  <c r="A211" i="2"/>
  <c r="C211" i="2"/>
  <c r="D211" i="2"/>
  <c r="E211" i="2"/>
  <c r="A212" i="2"/>
  <c r="B212" i="2" s="1"/>
  <c r="C212" i="2"/>
  <c r="D212" i="2"/>
  <c r="E212" i="2"/>
  <c r="A213" i="2"/>
  <c r="C213" i="2"/>
  <c r="D213" i="2"/>
  <c r="E213" i="2"/>
  <c r="A214" i="2"/>
  <c r="C214" i="2"/>
  <c r="D214" i="2"/>
  <c r="E214" i="2"/>
  <c r="C214" i="6" s="1"/>
  <c r="A215" i="2"/>
  <c r="C215" i="2"/>
  <c r="D215" i="2"/>
  <c r="E215" i="2"/>
  <c r="C215" i="6" s="1"/>
  <c r="A216" i="2"/>
  <c r="B216" i="2" s="1"/>
  <c r="C216" i="2"/>
  <c r="D216" i="2"/>
  <c r="E216" i="2"/>
  <c r="A217" i="2"/>
  <c r="C217" i="2"/>
  <c r="D217" i="2"/>
  <c r="E217" i="2"/>
  <c r="A218" i="2"/>
  <c r="C218" i="2"/>
  <c r="D218" i="2"/>
  <c r="E218" i="2"/>
  <c r="C218" i="6" s="1"/>
  <c r="A219" i="2"/>
  <c r="C219" i="2"/>
  <c r="D219" i="2"/>
  <c r="E219" i="2"/>
  <c r="A220" i="2"/>
  <c r="C220" i="2"/>
  <c r="D220" i="2"/>
  <c r="E220" i="2"/>
  <c r="C220" i="6" s="1"/>
  <c r="A221" i="2"/>
  <c r="C221" i="2"/>
  <c r="D221" i="2"/>
  <c r="E221" i="2"/>
  <c r="A222" i="2"/>
  <c r="C222" i="2"/>
  <c r="D222" i="2"/>
  <c r="E222" i="2"/>
  <c r="C222" i="6" s="1"/>
  <c r="A223" i="2"/>
  <c r="C223" i="2"/>
  <c r="D223" i="2"/>
  <c r="E223" i="2"/>
  <c r="A224" i="2"/>
  <c r="C224" i="2"/>
  <c r="D224" i="2"/>
  <c r="E224" i="2"/>
  <c r="C224" i="6" s="1"/>
  <c r="A225" i="2"/>
  <c r="B225" i="2" s="1"/>
  <c r="C225" i="2"/>
  <c r="D225" i="2"/>
  <c r="E225" i="2"/>
  <c r="C225" i="6" s="1"/>
  <c r="A226" i="2"/>
  <c r="C226" i="2"/>
  <c r="D226" i="2"/>
  <c r="E226" i="2"/>
  <c r="C226" i="6" s="1"/>
  <c r="A227" i="2"/>
  <c r="C227" i="2"/>
  <c r="D227" i="2"/>
  <c r="E227" i="2"/>
  <c r="A228" i="2"/>
  <c r="B228" i="2" s="1"/>
  <c r="C228" i="2"/>
  <c r="D228" i="2"/>
  <c r="E228" i="2"/>
  <c r="C228" i="6" s="1"/>
  <c r="A229" i="2"/>
  <c r="B229" i="2" s="1"/>
  <c r="C229" i="2"/>
  <c r="D229" i="2"/>
  <c r="E229" i="2"/>
  <c r="C229" i="6" s="1"/>
  <c r="A230" i="2"/>
  <c r="C230" i="2"/>
  <c r="D230" i="2"/>
  <c r="E230" i="2"/>
  <c r="C230" i="6" s="1"/>
  <c r="A231" i="2"/>
  <c r="C231" i="2"/>
  <c r="D231" i="2"/>
  <c r="E231" i="2"/>
  <c r="A232" i="2"/>
  <c r="B232" i="2" s="1"/>
  <c r="C232" i="2"/>
  <c r="D232" i="2"/>
  <c r="E232" i="2"/>
  <c r="C232" i="6" s="1"/>
  <c r="A233" i="2"/>
  <c r="C233" i="2"/>
  <c r="D233" i="2"/>
  <c r="E233" i="2"/>
  <c r="A234" i="2"/>
  <c r="C234" i="2"/>
  <c r="D234" i="2"/>
  <c r="E234" i="2"/>
  <c r="C234" i="6" s="1"/>
  <c r="A235" i="2"/>
  <c r="C235" i="2"/>
  <c r="D235" i="2"/>
  <c r="E235" i="2"/>
  <c r="C235" i="6" s="1"/>
  <c r="A236" i="2"/>
  <c r="B236" i="2" s="1"/>
  <c r="C236" i="2"/>
  <c r="D236" i="2"/>
  <c r="E236" i="2"/>
  <c r="A237" i="2"/>
  <c r="C237" i="2"/>
  <c r="D237" i="2"/>
  <c r="E237" i="2"/>
  <c r="C237" i="6" s="1"/>
  <c r="A238" i="2"/>
  <c r="C238" i="2"/>
  <c r="D238" i="2"/>
  <c r="E238" i="2"/>
  <c r="C238" i="6" s="1"/>
  <c r="A239" i="2"/>
  <c r="B239" i="2" s="1"/>
  <c r="C239" i="2"/>
  <c r="D239" i="2"/>
  <c r="E239" i="2"/>
  <c r="A240" i="2"/>
  <c r="C240" i="2"/>
  <c r="D240" i="2"/>
  <c r="E240" i="2"/>
  <c r="A241" i="2"/>
  <c r="C241" i="2"/>
  <c r="D241" i="2"/>
  <c r="E241" i="2"/>
  <c r="A242" i="2"/>
  <c r="B242" i="2" s="1"/>
  <c r="C242" i="2"/>
  <c r="D242" i="2"/>
  <c r="E242" i="2"/>
  <c r="C242" i="6" s="1"/>
  <c r="A243" i="2"/>
  <c r="B243" i="2" s="1"/>
  <c r="C243" i="2"/>
  <c r="D243" i="2"/>
  <c r="E243" i="2"/>
  <c r="C243" i="6" s="1"/>
  <c r="A244" i="2"/>
  <c r="B244" i="2" s="1"/>
  <c r="C244" i="2"/>
  <c r="D244" i="2"/>
  <c r="E244" i="2"/>
  <c r="A245" i="2"/>
  <c r="C245" i="2"/>
  <c r="D245" i="2"/>
  <c r="E245" i="2"/>
  <c r="A246" i="2"/>
  <c r="C246" i="2"/>
  <c r="D246" i="2"/>
  <c r="E246" i="2"/>
  <c r="C246" i="6" s="1"/>
  <c r="A247" i="2"/>
  <c r="B247" i="2" s="1"/>
  <c r="C247" i="2"/>
  <c r="D247" i="2"/>
  <c r="E247" i="2"/>
  <c r="A248" i="2"/>
  <c r="B248" i="2" s="1"/>
  <c r="C248" i="2"/>
  <c r="D248" i="2"/>
  <c r="E248" i="2"/>
  <c r="C248" i="6" s="1"/>
  <c r="A249" i="2"/>
  <c r="C249" i="2"/>
  <c r="D249" i="2"/>
  <c r="E249" i="2"/>
  <c r="A250" i="2"/>
  <c r="C250" i="2"/>
  <c r="D250" i="2"/>
  <c r="E250" i="2"/>
  <c r="C250" i="6" s="1"/>
  <c r="A251" i="2"/>
  <c r="C251" i="2"/>
  <c r="D251" i="2"/>
  <c r="E251" i="2"/>
  <c r="C251" i="6" s="1"/>
  <c r="A252" i="2"/>
  <c r="C252" i="2"/>
  <c r="D252" i="2"/>
  <c r="E252" i="2"/>
  <c r="A253" i="2"/>
  <c r="C253" i="2"/>
  <c r="D253" i="2"/>
  <c r="E253" i="2"/>
  <c r="C253" i="6" s="1"/>
  <c r="A254" i="2"/>
  <c r="C254" i="2"/>
  <c r="D254" i="2"/>
  <c r="E254" i="2"/>
  <c r="C254" i="6" s="1"/>
  <c r="A255" i="2"/>
  <c r="C255" i="2"/>
  <c r="D255" i="2"/>
  <c r="E255" i="2"/>
  <c r="C255" i="6" s="1"/>
  <c r="A256" i="2"/>
  <c r="C256" i="2"/>
  <c r="D256" i="2"/>
  <c r="E256" i="2"/>
  <c r="C256" i="6" s="1"/>
  <c r="A257" i="2"/>
  <c r="C257" i="2"/>
  <c r="D257" i="2"/>
  <c r="E257" i="2"/>
  <c r="A258" i="2"/>
  <c r="C258" i="2"/>
  <c r="D258" i="2"/>
  <c r="E258" i="2"/>
  <c r="C258" i="6" s="1"/>
  <c r="A259" i="2"/>
  <c r="C259" i="2"/>
  <c r="D259" i="2"/>
  <c r="E259" i="2"/>
  <c r="C259" i="6" s="1"/>
  <c r="A260" i="2"/>
  <c r="C260" i="2"/>
  <c r="D260" i="2"/>
  <c r="E260" i="2"/>
  <c r="A261" i="2"/>
  <c r="B261" i="2" s="1"/>
  <c r="C261" i="2"/>
  <c r="D261" i="2"/>
  <c r="E261" i="2"/>
  <c r="C261" i="6" s="1"/>
  <c r="A262" i="2"/>
  <c r="C262" i="2"/>
  <c r="D262" i="2"/>
  <c r="E262" i="2"/>
  <c r="C262" i="6" s="1"/>
  <c r="A263" i="2"/>
  <c r="C263" i="2"/>
  <c r="D263" i="2"/>
  <c r="E263" i="2"/>
  <c r="C263" i="6" s="1"/>
  <c r="A264" i="2"/>
  <c r="B264" i="2" s="1"/>
  <c r="C264" i="2"/>
  <c r="D264" i="2"/>
  <c r="E264" i="2"/>
  <c r="A265" i="2"/>
  <c r="C265" i="2"/>
  <c r="D265" i="2"/>
  <c r="E265" i="2"/>
  <c r="F265" i="2" s="1"/>
  <c r="D265" i="6" s="1"/>
  <c r="A266" i="2"/>
  <c r="C266" i="2"/>
  <c r="D266" i="2"/>
  <c r="E266" i="2"/>
  <c r="C266" i="6" s="1"/>
  <c r="A267" i="2"/>
  <c r="C267" i="2"/>
  <c r="D267" i="2"/>
  <c r="E267" i="2"/>
  <c r="A268" i="2"/>
  <c r="B268" i="2" s="1"/>
  <c r="C268" i="2"/>
  <c r="D268" i="2"/>
  <c r="E268" i="2"/>
  <c r="A269" i="2"/>
  <c r="C269" i="2"/>
  <c r="D269" i="2"/>
  <c r="E269" i="2"/>
  <c r="C269" i="6" s="1"/>
  <c r="A270" i="2"/>
  <c r="C270" i="2"/>
  <c r="D270" i="2"/>
  <c r="E270" i="2"/>
  <c r="C270" i="6" s="1"/>
  <c r="A271" i="2"/>
  <c r="C271" i="2"/>
  <c r="D271" i="2"/>
  <c r="E271" i="2"/>
  <c r="C271" i="6" s="1"/>
  <c r="A272" i="2"/>
  <c r="C272" i="2"/>
  <c r="D272" i="2"/>
  <c r="E272" i="2"/>
  <c r="A273" i="2"/>
  <c r="B273" i="2" s="1"/>
  <c r="C273" i="2"/>
  <c r="D273" i="2"/>
  <c r="E273" i="2"/>
  <c r="A274" i="2"/>
  <c r="C274" i="2"/>
  <c r="D274" i="2"/>
  <c r="E274" i="2"/>
  <c r="C274" i="6" s="1"/>
  <c r="A275" i="2"/>
  <c r="C275" i="2"/>
  <c r="D275" i="2"/>
  <c r="E275" i="2"/>
  <c r="A276" i="2"/>
  <c r="B276" i="2" s="1"/>
  <c r="C276" i="2"/>
  <c r="D276" i="2"/>
  <c r="E276" i="2"/>
  <c r="C276" i="6" s="1"/>
  <c r="A277" i="2"/>
  <c r="C277" i="2"/>
  <c r="D277" i="2"/>
  <c r="E277" i="2"/>
  <c r="F277" i="2" s="1"/>
  <c r="D277" i="6" s="1"/>
  <c r="A278" i="2"/>
  <c r="C278" i="2"/>
  <c r="D278" i="2"/>
  <c r="E278" i="2"/>
  <c r="C278" i="6" s="1"/>
  <c r="A279" i="2"/>
  <c r="C279" i="2"/>
  <c r="D279" i="2"/>
  <c r="E279" i="2"/>
  <c r="F279" i="2" s="1"/>
  <c r="D279" i="6" s="1"/>
  <c r="A280" i="2"/>
  <c r="B280" i="2" s="1"/>
  <c r="C280" i="2"/>
  <c r="D280" i="2"/>
  <c r="E280" i="2"/>
  <c r="C280" i="6" s="1"/>
  <c r="A281" i="2"/>
  <c r="C281" i="2"/>
  <c r="D281" i="2"/>
  <c r="E281" i="2"/>
  <c r="C281" i="6" s="1"/>
  <c r="A282" i="2"/>
  <c r="C282" i="2"/>
  <c r="D282" i="2"/>
  <c r="E282" i="2"/>
  <c r="C282" i="6" s="1"/>
  <c r="A283" i="2"/>
  <c r="C283" i="2"/>
  <c r="D283" i="2"/>
  <c r="E283" i="2"/>
  <c r="C283" i="6" s="1"/>
  <c r="A284" i="2"/>
  <c r="C284" i="2"/>
  <c r="D284" i="2"/>
  <c r="E284" i="2"/>
  <c r="C284" i="6" s="1"/>
  <c r="A285" i="2"/>
  <c r="C285" i="2"/>
  <c r="D285" i="2"/>
  <c r="E285" i="2"/>
  <c r="A286" i="2"/>
  <c r="C286" i="2"/>
  <c r="D286" i="2"/>
  <c r="E286" i="2"/>
  <c r="C286" i="6" s="1"/>
  <c r="A287" i="2"/>
  <c r="C287" i="2"/>
  <c r="D287" i="2"/>
  <c r="E287" i="2"/>
  <c r="C287" i="6" s="1"/>
  <c r="A288" i="2"/>
  <c r="C288" i="2"/>
  <c r="D288" i="2"/>
  <c r="E288" i="2"/>
  <c r="C288" i="6" s="1"/>
  <c r="A289" i="2"/>
  <c r="C289" i="2"/>
  <c r="D289" i="2"/>
  <c r="E289" i="2"/>
  <c r="C289" i="6" s="1"/>
  <c r="A290" i="2"/>
  <c r="C290" i="2"/>
  <c r="D290" i="2"/>
  <c r="E290" i="2"/>
  <c r="C290" i="6" s="1"/>
  <c r="A291" i="2"/>
  <c r="C291" i="2"/>
  <c r="D291" i="2"/>
  <c r="E291" i="2"/>
  <c r="C291" i="6" s="1"/>
  <c r="A292" i="2"/>
  <c r="C292" i="2"/>
  <c r="D292" i="2"/>
  <c r="E292" i="2"/>
  <c r="C292" i="6" s="1"/>
  <c r="A293" i="2"/>
  <c r="B293" i="2" s="1"/>
  <c r="C293" i="2"/>
  <c r="D293" i="2"/>
  <c r="E293" i="2"/>
  <c r="C293" i="6" s="1"/>
  <c r="A294" i="2"/>
  <c r="C294" i="2"/>
  <c r="D294" i="2"/>
  <c r="E294" i="2"/>
  <c r="C294" i="6" s="1"/>
  <c r="A295" i="2"/>
  <c r="C295" i="2"/>
  <c r="D295" i="2"/>
  <c r="E295" i="2"/>
  <c r="C295" i="6" s="1"/>
  <c r="A296" i="2"/>
  <c r="C296" i="2"/>
  <c r="D296" i="2"/>
  <c r="E296" i="2"/>
  <c r="C296" i="6" s="1"/>
  <c r="A297" i="2"/>
  <c r="B297" i="2" s="1"/>
  <c r="C297" i="2"/>
  <c r="D297" i="2"/>
  <c r="E297" i="2"/>
  <c r="C297" i="6" s="1"/>
  <c r="A298" i="2"/>
  <c r="C298" i="2"/>
  <c r="D298" i="2"/>
  <c r="E298" i="2"/>
  <c r="A299" i="2"/>
  <c r="B299" i="2" s="1"/>
  <c r="C299" i="2"/>
  <c r="D299" i="2"/>
  <c r="E299" i="2"/>
  <c r="C299" i="6" s="1"/>
  <c r="A300" i="2"/>
  <c r="C300" i="2"/>
  <c r="D300" i="2"/>
  <c r="E300" i="2"/>
  <c r="C300" i="6" s="1"/>
  <c r="A5" i="2"/>
  <c r="C5" i="2"/>
  <c r="D5" i="2"/>
  <c r="E5" i="2"/>
  <c r="F5" i="2" s="1"/>
  <c r="D5" i="6" s="1"/>
  <c r="A6" i="2"/>
  <c r="C6" i="2"/>
  <c r="D6" i="2"/>
  <c r="E6" i="2"/>
  <c r="C6" i="6" s="1"/>
  <c r="A7" i="2"/>
  <c r="C7" i="2"/>
  <c r="D7" i="2"/>
  <c r="E7" i="2"/>
  <c r="C7" i="6" s="1"/>
  <c r="A8" i="2"/>
  <c r="C8" i="2"/>
  <c r="D8" i="2"/>
  <c r="E8" i="2"/>
  <c r="A9" i="2"/>
  <c r="B9" i="2" s="1"/>
  <c r="C9" i="2"/>
  <c r="D9" i="2"/>
  <c r="E9" i="2"/>
  <c r="C9" i="6" s="1"/>
  <c r="A10" i="2"/>
  <c r="C10" i="2"/>
  <c r="D10" i="2"/>
  <c r="E10" i="2"/>
  <c r="C10" i="6" s="1"/>
  <c r="A11" i="2"/>
  <c r="C11" i="2"/>
  <c r="D11" i="2"/>
  <c r="E11" i="2"/>
  <c r="C11" i="6" s="1"/>
  <c r="A12" i="2"/>
  <c r="C12" i="2"/>
  <c r="D12" i="2"/>
  <c r="E12" i="2"/>
  <c r="C12" i="6" s="1"/>
  <c r="A13" i="2"/>
  <c r="C13" i="2"/>
  <c r="D13" i="2"/>
  <c r="E13" i="2"/>
  <c r="C13" i="6" s="1"/>
  <c r="A14" i="2"/>
  <c r="C14" i="2"/>
  <c r="D14" i="2"/>
  <c r="E14" i="2"/>
  <c r="C14" i="6" s="1"/>
  <c r="A15" i="2"/>
  <c r="C15" i="2"/>
  <c r="D15" i="2"/>
  <c r="E15" i="2"/>
  <c r="C15" i="6" s="1"/>
  <c r="A16" i="2"/>
  <c r="C16" i="2"/>
  <c r="D16" i="2"/>
  <c r="E16" i="2"/>
  <c r="C16" i="6" s="1"/>
  <c r="A17" i="2"/>
  <c r="B17" i="2" s="1"/>
  <c r="C17" i="2"/>
  <c r="D17" i="2"/>
  <c r="E17" i="2"/>
  <c r="C17" i="6" s="1"/>
  <c r="A18" i="2"/>
  <c r="C18" i="2"/>
  <c r="D18" i="2"/>
  <c r="E18" i="2"/>
  <c r="A19" i="2"/>
  <c r="B19" i="2" s="1"/>
  <c r="C19" i="2"/>
  <c r="D19" i="2"/>
  <c r="E19" i="2"/>
  <c r="C19" i="6" s="1"/>
  <c r="A20" i="2"/>
  <c r="C20" i="2"/>
  <c r="D20" i="2"/>
  <c r="E20" i="2"/>
  <c r="A21" i="2"/>
  <c r="C21" i="2"/>
  <c r="D21" i="2"/>
  <c r="E21" i="2"/>
  <c r="A22" i="2"/>
  <c r="C22" i="2"/>
  <c r="D22" i="2"/>
  <c r="E22" i="2"/>
  <c r="C22" i="6" s="1"/>
  <c r="A23" i="2"/>
  <c r="C23" i="2"/>
  <c r="D23" i="2"/>
  <c r="E23" i="2"/>
  <c r="C23" i="6" s="1"/>
  <c r="A24" i="2"/>
  <c r="C24" i="2"/>
  <c r="D24" i="2"/>
  <c r="E24" i="2"/>
  <c r="C24" i="6" s="1"/>
  <c r="A25" i="2"/>
  <c r="C25" i="2"/>
  <c r="D25" i="2"/>
  <c r="E25" i="2"/>
  <c r="C25" i="6" s="1"/>
  <c r="A26" i="2"/>
  <c r="B26" i="2" s="1"/>
  <c r="C26" i="2"/>
  <c r="D26" i="2"/>
  <c r="E26" i="2"/>
  <c r="C26" i="6" s="1"/>
  <c r="A27" i="2"/>
  <c r="C27" i="2"/>
  <c r="D27" i="2"/>
  <c r="E27" i="2"/>
  <c r="A28" i="2"/>
  <c r="B28" i="2" s="1"/>
  <c r="C28" i="2"/>
  <c r="D28" i="2"/>
  <c r="E28" i="2"/>
  <c r="A29" i="2"/>
  <c r="B29" i="2" s="1"/>
  <c r="C29" i="2"/>
  <c r="D29" i="2"/>
  <c r="E29" i="2"/>
  <c r="C29" i="6" s="1"/>
  <c r="A30" i="2"/>
  <c r="C30" i="2"/>
  <c r="D30" i="2"/>
  <c r="E30" i="2"/>
  <c r="C30" i="6" s="1"/>
  <c r="A31" i="2"/>
  <c r="C31" i="2"/>
  <c r="D31" i="2"/>
  <c r="E31" i="2"/>
  <c r="A32" i="2"/>
  <c r="B32" i="2" s="1"/>
  <c r="C32" i="2"/>
  <c r="D32" i="2"/>
  <c r="E32" i="2"/>
  <c r="C32" i="6" s="1"/>
  <c r="A33" i="2"/>
  <c r="C33" i="2"/>
  <c r="D33" i="2"/>
  <c r="E33" i="2"/>
  <c r="A34" i="2"/>
  <c r="B34" i="2" s="1"/>
  <c r="C34" i="2"/>
  <c r="D34" i="2"/>
  <c r="E34" i="2"/>
  <c r="B50" i="2" l="1"/>
  <c r="B294" i="2"/>
  <c r="A294" i="5" s="1"/>
  <c r="G294" i="5" s="1"/>
  <c r="B202" i="2"/>
  <c r="B189" i="2"/>
  <c r="A189" i="6" s="1"/>
  <c r="B126" i="2"/>
  <c r="A126" i="6" s="1"/>
  <c r="B114" i="2"/>
  <c r="B42" i="2"/>
  <c r="E298" i="5"/>
  <c r="F298" i="5" s="1"/>
  <c r="E296" i="5"/>
  <c r="F296" i="5" s="1"/>
  <c r="E294" i="5"/>
  <c r="F294" i="5" s="1"/>
  <c r="E290" i="5"/>
  <c r="F290" i="5" s="1"/>
  <c r="E288" i="5"/>
  <c r="F288" i="5" s="1"/>
  <c r="E286" i="5"/>
  <c r="F286" i="5" s="1"/>
  <c r="E282" i="5"/>
  <c r="F282" i="5" s="1"/>
  <c r="E280" i="5"/>
  <c r="F280" i="5" s="1"/>
  <c r="E278" i="5"/>
  <c r="F278" i="5" s="1"/>
  <c r="E272" i="5"/>
  <c r="F272" i="5" s="1"/>
  <c r="E270" i="5"/>
  <c r="F270" i="5" s="1"/>
  <c r="E268" i="5"/>
  <c r="F268" i="5" s="1"/>
  <c r="E266" i="5"/>
  <c r="F266" i="5" s="1"/>
  <c r="E264" i="5"/>
  <c r="F264" i="5" s="1"/>
  <c r="E262" i="5"/>
  <c r="F262" i="5" s="1"/>
  <c r="E258" i="5"/>
  <c r="F258" i="5" s="1"/>
  <c r="E256" i="5"/>
  <c r="F256" i="5" s="1"/>
  <c r="E269" i="5"/>
  <c r="F269" i="5" s="1"/>
  <c r="E267" i="5"/>
  <c r="F267" i="5" s="1"/>
  <c r="E265" i="5"/>
  <c r="F265" i="5" s="1"/>
  <c r="E263" i="5"/>
  <c r="F263" i="5" s="1"/>
  <c r="E261" i="5"/>
  <c r="F261" i="5" s="1"/>
  <c r="E259" i="5"/>
  <c r="F259" i="5" s="1"/>
  <c r="E257" i="5"/>
  <c r="F257" i="5" s="1"/>
  <c r="E255" i="5"/>
  <c r="F255" i="5" s="1"/>
  <c r="E253" i="5"/>
  <c r="F253" i="5" s="1"/>
  <c r="E251" i="5"/>
  <c r="F251" i="5" s="1"/>
  <c r="E249" i="5"/>
  <c r="F249" i="5" s="1"/>
  <c r="E247" i="5"/>
  <c r="F247" i="5" s="1"/>
  <c r="E245" i="5"/>
  <c r="F245" i="5" s="1"/>
  <c r="E243" i="5"/>
  <c r="F243" i="5" s="1"/>
  <c r="E252" i="5"/>
  <c r="F252" i="5" s="1"/>
  <c r="E248" i="5"/>
  <c r="F248" i="5" s="1"/>
  <c r="E244" i="5"/>
  <c r="F244" i="5" s="1"/>
  <c r="E240" i="5"/>
  <c r="F240" i="5" s="1"/>
  <c r="E236" i="5"/>
  <c r="F236" i="5" s="1"/>
  <c r="E232" i="5"/>
  <c r="F232" i="5" s="1"/>
  <c r="E228" i="5"/>
  <c r="F228" i="5" s="1"/>
  <c r="E224" i="5"/>
  <c r="F224" i="5" s="1"/>
  <c r="E220" i="5"/>
  <c r="F220" i="5" s="1"/>
  <c r="E218" i="5"/>
  <c r="F218" i="5" s="1"/>
  <c r="E212" i="5"/>
  <c r="F212" i="5" s="1"/>
  <c r="E210" i="5"/>
  <c r="F210" i="5" s="1"/>
  <c r="E204" i="5"/>
  <c r="F204" i="5" s="1"/>
  <c r="E202" i="5"/>
  <c r="F202" i="5" s="1"/>
  <c r="E200" i="5"/>
  <c r="F200" i="5" s="1"/>
  <c r="E198" i="5"/>
  <c r="F198" i="5" s="1"/>
  <c r="E196" i="5"/>
  <c r="F196" i="5" s="1"/>
  <c r="E194" i="5"/>
  <c r="F194" i="5" s="1"/>
  <c r="E192" i="5"/>
  <c r="F192" i="5" s="1"/>
  <c r="E190" i="5"/>
  <c r="F190" i="5" s="1"/>
  <c r="E186" i="5"/>
  <c r="F186" i="5" s="1"/>
  <c r="E182" i="5"/>
  <c r="F182" i="5" s="1"/>
  <c r="E178" i="5"/>
  <c r="F178" i="5" s="1"/>
  <c r="E174" i="5"/>
  <c r="F174" i="5" s="1"/>
  <c r="E172" i="5"/>
  <c r="F172" i="5" s="1"/>
  <c r="E170" i="5"/>
  <c r="F170" i="5" s="1"/>
  <c r="E168" i="5"/>
  <c r="F168" i="5" s="1"/>
  <c r="E166" i="5"/>
  <c r="F166" i="5" s="1"/>
  <c r="E164" i="5"/>
  <c r="F164" i="5" s="1"/>
  <c r="E162" i="5"/>
  <c r="F162" i="5" s="1"/>
  <c r="E160" i="5"/>
  <c r="F160" i="5" s="1"/>
  <c r="E156" i="5"/>
  <c r="F156" i="5" s="1"/>
  <c r="E154" i="5"/>
  <c r="F154" i="5" s="1"/>
  <c r="E152" i="5"/>
  <c r="F152" i="5" s="1"/>
  <c r="E148" i="5"/>
  <c r="F148" i="5" s="1"/>
  <c r="E146" i="5"/>
  <c r="F146" i="5" s="1"/>
  <c r="E144" i="5"/>
  <c r="F144" i="5" s="1"/>
  <c r="E140" i="5"/>
  <c r="F140" i="5" s="1"/>
  <c r="E138" i="5"/>
  <c r="F138" i="5" s="1"/>
  <c r="E134" i="5"/>
  <c r="F134" i="5" s="1"/>
  <c r="E132" i="5"/>
  <c r="F132" i="5" s="1"/>
  <c r="E130" i="5"/>
  <c r="F130" i="5" s="1"/>
  <c r="E126" i="5"/>
  <c r="F126" i="5" s="1"/>
  <c r="E124" i="5"/>
  <c r="F124" i="5" s="1"/>
  <c r="E122" i="5"/>
  <c r="F122" i="5" s="1"/>
  <c r="E120" i="5"/>
  <c r="F120" i="5" s="1"/>
  <c r="E116" i="5"/>
  <c r="F116" i="5" s="1"/>
  <c r="E114" i="5"/>
  <c r="F114" i="5" s="1"/>
  <c r="E110" i="5"/>
  <c r="F110" i="5" s="1"/>
  <c r="E108" i="5"/>
  <c r="F108" i="5" s="1"/>
  <c r="E106" i="5"/>
  <c r="F106" i="5" s="1"/>
  <c r="E104" i="5"/>
  <c r="F104" i="5" s="1"/>
  <c r="E102" i="5"/>
  <c r="F102" i="5" s="1"/>
  <c r="E100" i="5"/>
  <c r="F100" i="5" s="1"/>
  <c r="E98" i="5"/>
  <c r="F98" i="5" s="1"/>
  <c r="E96" i="5"/>
  <c r="F96" i="5" s="1"/>
  <c r="E94" i="5"/>
  <c r="F94" i="5" s="1"/>
  <c r="E92" i="5"/>
  <c r="F92" i="5" s="1"/>
  <c r="E90" i="5"/>
  <c r="F90" i="5" s="1"/>
  <c r="E88" i="5"/>
  <c r="F88" i="5" s="1"/>
  <c r="E86" i="5"/>
  <c r="F86" i="5" s="1"/>
  <c r="E84" i="5"/>
  <c r="F84" i="5" s="1"/>
  <c r="E82" i="5"/>
  <c r="F82" i="5" s="1"/>
  <c r="E80" i="5"/>
  <c r="F80" i="5" s="1"/>
  <c r="E78" i="5"/>
  <c r="F78" i="5" s="1"/>
  <c r="E76" i="5"/>
  <c r="F76" i="5" s="1"/>
  <c r="E74" i="5"/>
  <c r="F74" i="5" s="1"/>
  <c r="E70" i="5"/>
  <c r="F70" i="5" s="1"/>
  <c r="E68" i="5"/>
  <c r="F68" i="5" s="1"/>
  <c r="E66" i="5"/>
  <c r="F66" i="5" s="1"/>
  <c r="E64" i="5"/>
  <c r="F64" i="5" s="1"/>
  <c r="E60" i="5"/>
  <c r="F60" i="5" s="1"/>
  <c r="E58" i="5"/>
  <c r="F58" i="5" s="1"/>
  <c r="E56" i="5"/>
  <c r="F56" i="5" s="1"/>
  <c r="E52" i="5"/>
  <c r="F52" i="5" s="1"/>
  <c r="E50" i="5"/>
  <c r="F50" i="5" s="1"/>
  <c r="E48" i="5"/>
  <c r="F48" i="5" s="1"/>
  <c r="E46" i="5"/>
  <c r="F46" i="5" s="1"/>
  <c r="E44" i="5"/>
  <c r="F44" i="5" s="1"/>
  <c r="E42" i="5"/>
  <c r="F42" i="5" s="1"/>
  <c r="E40" i="5"/>
  <c r="F40" i="5" s="1"/>
  <c r="E38" i="5"/>
  <c r="F38" i="5" s="1"/>
  <c r="E36" i="5"/>
  <c r="F36" i="5" s="1"/>
  <c r="E34" i="5"/>
  <c r="F34" i="5" s="1"/>
  <c r="E30" i="5"/>
  <c r="F30" i="5" s="1"/>
  <c r="E241" i="5"/>
  <c r="F241" i="5" s="1"/>
  <c r="E239" i="5"/>
  <c r="F239" i="5" s="1"/>
  <c r="E237" i="5"/>
  <c r="F237" i="5" s="1"/>
  <c r="E235" i="5"/>
  <c r="F235" i="5" s="1"/>
  <c r="E233" i="5"/>
  <c r="F233" i="5" s="1"/>
  <c r="E231" i="5"/>
  <c r="F231" i="5" s="1"/>
  <c r="E229" i="5"/>
  <c r="F229" i="5" s="1"/>
  <c r="E227" i="5"/>
  <c r="F227" i="5" s="1"/>
  <c r="E225" i="5"/>
  <c r="F225" i="5" s="1"/>
  <c r="E223" i="5"/>
  <c r="F223" i="5" s="1"/>
  <c r="E221" i="5"/>
  <c r="F221" i="5" s="1"/>
  <c r="E219" i="5"/>
  <c r="F219" i="5" s="1"/>
  <c r="E217" i="5"/>
  <c r="F217" i="5" s="1"/>
  <c r="E215" i="5"/>
  <c r="F215" i="5" s="1"/>
  <c r="E213" i="5"/>
  <c r="F213" i="5" s="1"/>
  <c r="E211" i="5"/>
  <c r="F211" i="5" s="1"/>
  <c r="E209" i="5"/>
  <c r="F209" i="5" s="1"/>
  <c r="E207" i="5"/>
  <c r="F207" i="5" s="1"/>
  <c r="E205" i="5"/>
  <c r="F205" i="5" s="1"/>
  <c r="E203" i="5"/>
  <c r="F203" i="5" s="1"/>
  <c r="E201" i="5"/>
  <c r="F201" i="5" s="1"/>
  <c r="E199" i="5"/>
  <c r="F199" i="5" s="1"/>
  <c r="E197" i="5"/>
  <c r="F197" i="5" s="1"/>
  <c r="E195" i="5"/>
  <c r="F195" i="5" s="1"/>
  <c r="E193" i="5"/>
  <c r="F193" i="5" s="1"/>
  <c r="E191" i="5"/>
  <c r="F191" i="5" s="1"/>
  <c r="E189" i="5"/>
  <c r="F189" i="5" s="1"/>
  <c r="E187" i="5"/>
  <c r="F187" i="5" s="1"/>
  <c r="E185" i="5"/>
  <c r="F185" i="5" s="1"/>
  <c r="E183" i="5"/>
  <c r="F183" i="5" s="1"/>
  <c r="E181" i="5"/>
  <c r="F181" i="5" s="1"/>
  <c r="E179" i="5"/>
  <c r="F179" i="5" s="1"/>
  <c r="E177" i="5"/>
  <c r="F177" i="5" s="1"/>
  <c r="E175" i="5"/>
  <c r="F175" i="5" s="1"/>
  <c r="E171" i="5"/>
  <c r="F171" i="5" s="1"/>
  <c r="E169" i="5"/>
  <c r="F169" i="5" s="1"/>
  <c r="E167" i="5"/>
  <c r="F167" i="5" s="1"/>
  <c r="E163" i="5"/>
  <c r="F163" i="5" s="1"/>
  <c r="E161" i="5"/>
  <c r="F161" i="5" s="1"/>
  <c r="E159" i="5"/>
  <c r="F159" i="5" s="1"/>
  <c r="E155" i="5"/>
  <c r="F155" i="5" s="1"/>
  <c r="E153" i="5"/>
  <c r="F153" i="5" s="1"/>
  <c r="E151" i="5"/>
  <c r="F151" i="5" s="1"/>
  <c r="E147" i="5"/>
  <c r="F147" i="5" s="1"/>
  <c r="E145" i="5"/>
  <c r="F145" i="5" s="1"/>
  <c r="E143" i="5"/>
  <c r="F143" i="5" s="1"/>
  <c r="E139" i="5"/>
  <c r="F139" i="5" s="1"/>
  <c r="E135" i="5"/>
  <c r="F135" i="5" s="1"/>
  <c r="E131" i="5"/>
  <c r="F131" i="5" s="1"/>
  <c r="E127" i="5"/>
  <c r="F127" i="5" s="1"/>
  <c r="E123" i="5"/>
  <c r="F123" i="5" s="1"/>
  <c r="E119" i="5"/>
  <c r="F119" i="5" s="1"/>
  <c r="E115" i="5"/>
  <c r="F115" i="5" s="1"/>
  <c r="E111" i="5"/>
  <c r="F111" i="5" s="1"/>
  <c r="E107" i="5"/>
  <c r="F107" i="5" s="1"/>
  <c r="E103" i="5"/>
  <c r="F103" i="5" s="1"/>
  <c r="E99" i="5"/>
  <c r="F99" i="5" s="1"/>
  <c r="E95" i="5"/>
  <c r="F95" i="5" s="1"/>
  <c r="E91" i="5"/>
  <c r="F91" i="5" s="1"/>
  <c r="E87" i="5"/>
  <c r="F87" i="5" s="1"/>
  <c r="E83" i="5"/>
  <c r="F83" i="5" s="1"/>
  <c r="E79" i="5"/>
  <c r="F79" i="5" s="1"/>
  <c r="E75" i="5"/>
  <c r="F75" i="5" s="1"/>
  <c r="E71" i="5"/>
  <c r="F71" i="5" s="1"/>
  <c r="E67" i="5"/>
  <c r="F67" i="5" s="1"/>
  <c r="E65" i="5"/>
  <c r="F65" i="5" s="1"/>
  <c r="E63" i="5"/>
  <c r="F63" i="5" s="1"/>
  <c r="E59" i="5"/>
  <c r="F59" i="5" s="1"/>
  <c r="E57" i="5"/>
  <c r="F57" i="5" s="1"/>
  <c r="E51" i="5"/>
  <c r="F51" i="5" s="1"/>
  <c r="E49" i="5"/>
  <c r="F49" i="5" s="1"/>
  <c r="E47" i="5"/>
  <c r="F47" i="5" s="1"/>
  <c r="E43" i="5"/>
  <c r="F43" i="5" s="1"/>
  <c r="E41" i="5"/>
  <c r="F41" i="5" s="1"/>
  <c r="E35" i="5"/>
  <c r="F35" i="5" s="1"/>
  <c r="F111" i="2"/>
  <c r="D111" i="6" s="1"/>
  <c r="B148" i="2"/>
  <c r="AH148" i="2" s="1"/>
  <c r="B237" i="2"/>
  <c r="AH237" i="2" s="1"/>
  <c r="B187" i="2"/>
  <c r="A187" i="6" s="1"/>
  <c r="G155" i="2"/>
  <c r="E299" i="5"/>
  <c r="F299" i="5" s="1"/>
  <c r="E297" i="5"/>
  <c r="F297" i="5" s="1"/>
  <c r="E295" i="5"/>
  <c r="F295" i="5" s="1"/>
  <c r="E293" i="5"/>
  <c r="F293" i="5" s="1"/>
  <c r="E291" i="5"/>
  <c r="F291" i="5" s="1"/>
  <c r="E289" i="5"/>
  <c r="F289" i="5" s="1"/>
  <c r="E287" i="5"/>
  <c r="F287" i="5" s="1"/>
  <c r="E285" i="5"/>
  <c r="F285" i="5" s="1"/>
  <c r="E283" i="5"/>
  <c r="F283" i="5" s="1"/>
  <c r="E281" i="5"/>
  <c r="F281" i="5" s="1"/>
  <c r="E279" i="5"/>
  <c r="F279" i="5" s="1"/>
  <c r="E277" i="5"/>
  <c r="F277" i="5" s="1"/>
  <c r="E275" i="5"/>
  <c r="F275" i="5" s="1"/>
  <c r="E273" i="5"/>
  <c r="F273" i="5" s="1"/>
  <c r="E271" i="5"/>
  <c r="F271" i="5" s="1"/>
  <c r="BT300" i="2"/>
  <c r="BX300" i="2"/>
  <c r="BR300" i="2"/>
  <c r="BV300" i="2"/>
  <c r="BU300" i="2"/>
  <c r="BS300" i="2"/>
  <c r="BW300" i="2"/>
  <c r="BQ300" i="2"/>
  <c r="BT298" i="2"/>
  <c r="BX298" i="2"/>
  <c r="BR298" i="2"/>
  <c r="BV298" i="2"/>
  <c r="BU298" i="2"/>
  <c r="BS298" i="2"/>
  <c r="BW298" i="2"/>
  <c r="BQ298" i="2"/>
  <c r="BT297" i="2"/>
  <c r="BX297" i="2"/>
  <c r="BR297" i="2"/>
  <c r="BV297" i="2"/>
  <c r="BU297" i="2"/>
  <c r="BS297" i="2"/>
  <c r="BW297" i="2"/>
  <c r="BQ297" i="2"/>
  <c r="BT295" i="2"/>
  <c r="BX295" i="2"/>
  <c r="BR295" i="2"/>
  <c r="BV295" i="2"/>
  <c r="BU295" i="2"/>
  <c r="BS295" i="2"/>
  <c r="BW295" i="2"/>
  <c r="BQ295" i="2"/>
  <c r="BT294" i="2"/>
  <c r="BX294" i="2"/>
  <c r="BR294" i="2"/>
  <c r="BV294" i="2"/>
  <c r="BQ294" i="2"/>
  <c r="BS294" i="2"/>
  <c r="BW294" i="2"/>
  <c r="BU294" i="2"/>
  <c r="BT292" i="2"/>
  <c r="BX292" i="2"/>
  <c r="BR292" i="2"/>
  <c r="BV292" i="2"/>
  <c r="BQ292" i="2"/>
  <c r="BS292" i="2"/>
  <c r="BW292" i="2"/>
  <c r="BU292" i="2"/>
  <c r="BT290" i="2"/>
  <c r="BX290" i="2"/>
  <c r="BR290" i="2"/>
  <c r="BV290" i="2"/>
  <c r="BQ290" i="2"/>
  <c r="BS290" i="2"/>
  <c r="BW290" i="2"/>
  <c r="BU290" i="2"/>
  <c r="BT289" i="2"/>
  <c r="BX289" i="2"/>
  <c r="BR289" i="2"/>
  <c r="BV289" i="2"/>
  <c r="BQ289" i="2"/>
  <c r="BS289" i="2"/>
  <c r="BW289" i="2"/>
  <c r="BU289" i="2"/>
  <c r="BT287" i="2"/>
  <c r="BX287" i="2"/>
  <c r="BR287" i="2"/>
  <c r="BV287" i="2"/>
  <c r="BQ287" i="2"/>
  <c r="BS287" i="2"/>
  <c r="BW287" i="2"/>
  <c r="BU287" i="2"/>
  <c r="BT286" i="2"/>
  <c r="BX286" i="2"/>
  <c r="BR286" i="2"/>
  <c r="BV286" i="2"/>
  <c r="BQ286" i="2"/>
  <c r="BS286" i="2"/>
  <c r="BW286" i="2"/>
  <c r="BU286" i="2"/>
  <c r="BT284" i="2"/>
  <c r="BX284" i="2"/>
  <c r="BR284" i="2"/>
  <c r="BV284" i="2"/>
  <c r="BU284" i="2"/>
  <c r="BS284" i="2"/>
  <c r="BW284" i="2"/>
  <c r="BQ284" i="2"/>
  <c r="BT282" i="2"/>
  <c r="BX282" i="2"/>
  <c r="BR282" i="2"/>
  <c r="BV282" i="2"/>
  <c r="BU282" i="2"/>
  <c r="BS282" i="2"/>
  <c r="BW282" i="2"/>
  <c r="BQ282" i="2"/>
  <c r="BT280" i="2"/>
  <c r="BX280" i="2"/>
  <c r="BR280" i="2"/>
  <c r="BV280" i="2"/>
  <c r="BQ280" i="2"/>
  <c r="BS280" i="2"/>
  <c r="BW280" i="2"/>
  <c r="BU280" i="2"/>
  <c r="BT279" i="2"/>
  <c r="BX279" i="2"/>
  <c r="BR279" i="2"/>
  <c r="BV279" i="2"/>
  <c r="BQ279" i="2"/>
  <c r="BS279" i="2"/>
  <c r="BW279" i="2"/>
  <c r="BU279" i="2"/>
  <c r="BT277" i="2"/>
  <c r="BX277" i="2"/>
  <c r="BR277" i="2"/>
  <c r="BV277" i="2"/>
  <c r="BU277" i="2"/>
  <c r="BS277" i="2"/>
  <c r="BW277" i="2"/>
  <c r="BQ277" i="2"/>
  <c r="BT275" i="2"/>
  <c r="BX275" i="2"/>
  <c r="BR275" i="2"/>
  <c r="BV275" i="2"/>
  <c r="BU275" i="2"/>
  <c r="BS275" i="2"/>
  <c r="BW275" i="2"/>
  <c r="BQ275" i="2"/>
  <c r="BT273" i="2"/>
  <c r="BX273" i="2"/>
  <c r="BR273" i="2"/>
  <c r="BV273" i="2"/>
  <c r="BQ273" i="2"/>
  <c r="BS273" i="2"/>
  <c r="BW273" i="2"/>
  <c r="BU273" i="2"/>
  <c r="BT271" i="2"/>
  <c r="BX271" i="2"/>
  <c r="BR271" i="2"/>
  <c r="BV271" i="2"/>
  <c r="BQ271" i="2"/>
  <c r="BS271" i="2"/>
  <c r="BW271" i="2"/>
  <c r="BU271" i="2"/>
  <c r="BT270" i="2"/>
  <c r="BX270" i="2"/>
  <c r="BR270" i="2"/>
  <c r="BV270" i="2"/>
  <c r="BQ270" i="2"/>
  <c r="BS270" i="2"/>
  <c r="BW270" i="2"/>
  <c r="BU270" i="2"/>
  <c r="BT268" i="2"/>
  <c r="BX268" i="2"/>
  <c r="BR268" i="2"/>
  <c r="BV268" i="2"/>
  <c r="BQ268" i="2"/>
  <c r="BS268" i="2"/>
  <c r="BW268" i="2"/>
  <c r="BU268" i="2"/>
  <c r="BT266" i="2"/>
  <c r="BX266" i="2"/>
  <c r="BR266" i="2"/>
  <c r="BV266" i="2"/>
  <c r="BQ266" i="2"/>
  <c r="BS266" i="2"/>
  <c r="BW266" i="2"/>
  <c r="BU266" i="2"/>
  <c r="BT265" i="2"/>
  <c r="BX265" i="2"/>
  <c r="BR265" i="2"/>
  <c r="BV265" i="2"/>
  <c r="BQ265" i="2"/>
  <c r="BS265" i="2"/>
  <c r="BW265" i="2"/>
  <c r="BU265" i="2"/>
  <c r="BT263" i="2"/>
  <c r="BX263" i="2"/>
  <c r="BR263" i="2"/>
  <c r="BV263" i="2"/>
  <c r="BQ263" i="2"/>
  <c r="BS263" i="2"/>
  <c r="BW263" i="2"/>
  <c r="BU263" i="2"/>
  <c r="BT261" i="2"/>
  <c r="BX261" i="2"/>
  <c r="BR261" i="2"/>
  <c r="BV261" i="2"/>
  <c r="BQ261" i="2"/>
  <c r="BS261" i="2"/>
  <c r="BW261" i="2"/>
  <c r="BU261" i="2"/>
  <c r="BT259" i="2"/>
  <c r="BX259" i="2"/>
  <c r="BR259" i="2"/>
  <c r="BV259" i="2"/>
  <c r="BQ259" i="2"/>
  <c r="BS259" i="2"/>
  <c r="BW259" i="2"/>
  <c r="BU259" i="2"/>
  <c r="BT257" i="2"/>
  <c r="BX257" i="2"/>
  <c r="BR257" i="2"/>
  <c r="BV257" i="2"/>
  <c r="BQ257" i="2"/>
  <c r="BS257" i="2"/>
  <c r="BW257" i="2"/>
  <c r="BU257" i="2"/>
  <c r="BT255" i="2"/>
  <c r="BX255" i="2"/>
  <c r="BR255" i="2"/>
  <c r="BV255" i="2"/>
  <c r="BQ255" i="2"/>
  <c r="BS255" i="2"/>
  <c r="BW255" i="2"/>
  <c r="BU255" i="2"/>
  <c r="BT253" i="2"/>
  <c r="BX253" i="2"/>
  <c r="BR253" i="2"/>
  <c r="BV253" i="2"/>
  <c r="BQ253" i="2"/>
  <c r="BS253" i="2"/>
  <c r="BW253" i="2"/>
  <c r="BU253" i="2"/>
  <c r="BT251" i="2"/>
  <c r="BX251" i="2"/>
  <c r="BR251" i="2"/>
  <c r="BV251" i="2"/>
  <c r="BQ251" i="2"/>
  <c r="BS251" i="2"/>
  <c r="BW251" i="2"/>
  <c r="BU251" i="2"/>
  <c r="BT249" i="2"/>
  <c r="BX249" i="2"/>
  <c r="BR249" i="2"/>
  <c r="BV249" i="2"/>
  <c r="BQ249" i="2"/>
  <c r="BS249" i="2"/>
  <c r="BW249" i="2"/>
  <c r="BU249" i="2"/>
  <c r="BT247" i="2"/>
  <c r="BX247" i="2"/>
  <c r="BR247" i="2"/>
  <c r="BV247" i="2"/>
  <c r="BU247" i="2"/>
  <c r="BS247" i="2"/>
  <c r="BW247" i="2"/>
  <c r="BQ247" i="2"/>
  <c r="BT245" i="2"/>
  <c r="BX245" i="2"/>
  <c r="BR245" i="2"/>
  <c r="BV245" i="2"/>
  <c r="BU245" i="2"/>
  <c r="BS245" i="2"/>
  <c r="BW245" i="2"/>
  <c r="BQ245" i="2"/>
  <c r="BT243" i="2"/>
  <c r="BX243" i="2"/>
  <c r="BQ243" i="2"/>
  <c r="BR243" i="2"/>
  <c r="BV243" i="2"/>
  <c r="BS243" i="2"/>
  <c r="BW243" i="2"/>
  <c r="BU243" i="2"/>
  <c r="BT241" i="2"/>
  <c r="BX241" i="2"/>
  <c r="BU241" i="2"/>
  <c r="BR241" i="2"/>
  <c r="BV241" i="2"/>
  <c r="BQ241" i="2"/>
  <c r="BS241" i="2"/>
  <c r="BW241" i="2"/>
  <c r="BT239" i="2"/>
  <c r="BX239" i="2"/>
  <c r="BR239" i="2"/>
  <c r="BV239" i="2"/>
  <c r="BQ239" i="2"/>
  <c r="BS239" i="2"/>
  <c r="BW239" i="2"/>
  <c r="BU239" i="2"/>
  <c r="BT237" i="2"/>
  <c r="BX237" i="2"/>
  <c r="BQ237" i="2"/>
  <c r="BR237" i="2"/>
  <c r="BV237" i="2"/>
  <c r="BU237" i="2"/>
  <c r="BS237" i="2"/>
  <c r="BW237" i="2"/>
  <c r="BR235" i="2"/>
  <c r="BV235" i="2"/>
  <c r="BT235" i="2"/>
  <c r="BX235" i="2"/>
  <c r="BW235" i="2"/>
  <c r="BQ235" i="2"/>
  <c r="BS235" i="2"/>
  <c r="BU235" i="2"/>
  <c r="BR233" i="2"/>
  <c r="BV233" i="2"/>
  <c r="BT233" i="2"/>
  <c r="BX233" i="2"/>
  <c r="BW233" i="2"/>
  <c r="BS233" i="2"/>
  <c r="BQ233" i="2"/>
  <c r="BU233" i="2"/>
  <c r="BR231" i="2"/>
  <c r="BV231" i="2"/>
  <c r="BT231" i="2"/>
  <c r="BX231" i="2"/>
  <c r="BW231" i="2"/>
  <c r="BQ231" i="2"/>
  <c r="BS231" i="2"/>
  <c r="BU231" i="2"/>
  <c r="BR229" i="2"/>
  <c r="BV229" i="2"/>
  <c r="BT229" i="2"/>
  <c r="BX229" i="2"/>
  <c r="BW229" i="2"/>
  <c r="BS229" i="2"/>
  <c r="BQ229" i="2"/>
  <c r="BU229" i="2"/>
  <c r="BR227" i="2"/>
  <c r="BV227" i="2"/>
  <c r="BT227" i="2"/>
  <c r="BX227" i="2"/>
  <c r="BW227" i="2"/>
  <c r="BS227" i="2"/>
  <c r="BU227" i="2"/>
  <c r="BQ227" i="2"/>
  <c r="BR225" i="2"/>
  <c r="BV225" i="2"/>
  <c r="BT225" i="2"/>
  <c r="BX225" i="2"/>
  <c r="BW225" i="2"/>
  <c r="BQ225" i="2"/>
  <c r="BS225" i="2"/>
  <c r="BU225" i="2"/>
  <c r="BR223" i="2"/>
  <c r="BV223" i="2"/>
  <c r="BT223" i="2"/>
  <c r="BX223" i="2"/>
  <c r="BW223" i="2"/>
  <c r="BS223" i="2"/>
  <c r="BQ223" i="2"/>
  <c r="BU223" i="2"/>
  <c r="BR221" i="2"/>
  <c r="BV221" i="2"/>
  <c r="BT221" i="2"/>
  <c r="BX221" i="2"/>
  <c r="BW221" i="2"/>
  <c r="BS221" i="2"/>
  <c r="BU221" i="2"/>
  <c r="BQ221" i="2"/>
  <c r="BR219" i="2"/>
  <c r="BV219" i="2"/>
  <c r="BT219" i="2"/>
  <c r="BX219" i="2"/>
  <c r="BW219" i="2"/>
  <c r="BQ219" i="2"/>
  <c r="BS219" i="2"/>
  <c r="BU219" i="2"/>
  <c r="BR217" i="2"/>
  <c r="BV217" i="2"/>
  <c r="BT217" i="2"/>
  <c r="BX217" i="2"/>
  <c r="BW217" i="2"/>
  <c r="BS217" i="2"/>
  <c r="BQ217" i="2"/>
  <c r="BU217" i="2"/>
  <c r="BR215" i="2"/>
  <c r="BV215" i="2"/>
  <c r="BT215" i="2"/>
  <c r="BX215" i="2"/>
  <c r="BW215" i="2"/>
  <c r="BS215" i="2"/>
  <c r="BU215" i="2"/>
  <c r="BQ215" i="2"/>
  <c r="BR213" i="2"/>
  <c r="BV213" i="2"/>
  <c r="BT213" i="2"/>
  <c r="BX213" i="2"/>
  <c r="BW213" i="2"/>
  <c r="BS213" i="2"/>
  <c r="BQ213" i="2"/>
  <c r="BU213" i="2"/>
  <c r="BR211" i="2"/>
  <c r="BV211" i="2"/>
  <c r="BT211" i="2"/>
  <c r="BX211" i="2"/>
  <c r="BW211" i="2"/>
  <c r="BQ211" i="2"/>
  <c r="BS211" i="2"/>
  <c r="BU211" i="2"/>
  <c r="BR209" i="2"/>
  <c r="BV209" i="2"/>
  <c r="BT209" i="2"/>
  <c r="BX209" i="2"/>
  <c r="BW209" i="2"/>
  <c r="BS209" i="2"/>
  <c r="BU209" i="2"/>
  <c r="BQ209" i="2"/>
  <c r="BR207" i="2"/>
  <c r="BV207" i="2"/>
  <c r="BT207" i="2"/>
  <c r="BX207" i="2"/>
  <c r="BW207" i="2"/>
  <c r="BS207" i="2"/>
  <c r="BQ207" i="2"/>
  <c r="BU207" i="2"/>
  <c r="BR205" i="2"/>
  <c r="BV205" i="2"/>
  <c r="BT205" i="2"/>
  <c r="BX205" i="2"/>
  <c r="BW205" i="2"/>
  <c r="BS205" i="2"/>
  <c r="BU205" i="2"/>
  <c r="BQ205" i="2"/>
  <c r="BR203" i="2"/>
  <c r="BV203" i="2"/>
  <c r="BT203" i="2"/>
  <c r="BX203" i="2"/>
  <c r="BW203" i="2"/>
  <c r="BQ203" i="2"/>
  <c r="BS203" i="2"/>
  <c r="BU203" i="2"/>
  <c r="BR201" i="2"/>
  <c r="BV201" i="2"/>
  <c r="BT201" i="2"/>
  <c r="BX201" i="2"/>
  <c r="BW201" i="2"/>
  <c r="BS201" i="2"/>
  <c r="BU201" i="2"/>
  <c r="BQ201" i="2"/>
  <c r="BR199" i="2"/>
  <c r="BV199" i="2"/>
  <c r="BT199" i="2"/>
  <c r="BX199" i="2"/>
  <c r="BW199" i="2"/>
  <c r="BS199" i="2"/>
  <c r="BU199" i="2"/>
  <c r="BQ199" i="2"/>
  <c r="BR197" i="2"/>
  <c r="BV197" i="2"/>
  <c r="BT197" i="2"/>
  <c r="BX197" i="2"/>
  <c r="BW197" i="2"/>
  <c r="BS197" i="2"/>
  <c r="BU197" i="2"/>
  <c r="BQ197" i="2"/>
  <c r="BR195" i="2"/>
  <c r="BV195" i="2"/>
  <c r="BT195" i="2"/>
  <c r="BX195" i="2"/>
  <c r="BW195" i="2"/>
  <c r="BQ195" i="2"/>
  <c r="BS195" i="2"/>
  <c r="BU195" i="2"/>
  <c r="BR193" i="2"/>
  <c r="BV193" i="2"/>
  <c r="BT193" i="2"/>
  <c r="BX193" i="2"/>
  <c r="BW193" i="2"/>
  <c r="BS193" i="2"/>
  <c r="BQ193" i="2"/>
  <c r="BU193" i="2"/>
  <c r="BR191" i="2"/>
  <c r="BV191" i="2"/>
  <c r="BT191" i="2"/>
  <c r="BX191" i="2"/>
  <c r="BW191" i="2"/>
  <c r="BS191" i="2"/>
  <c r="BU191" i="2"/>
  <c r="BQ191" i="2"/>
  <c r="BR189" i="2"/>
  <c r="BV189" i="2"/>
  <c r="BT189" i="2"/>
  <c r="BX189" i="2"/>
  <c r="BW189" i="2"/>
  <c r="BQ189" i="2"/>
  <c r="BS189" i="2"/>
  <c r="BU189" i="2"/>
  <c r="BR187" i="2"/>
  <c r="BV187" i="2"/>
  <c r="BS187" i="2"/>
  <c r="BW187" i="2"/>
  <c r="BT187" i="2"/>
  <c r="BX187" i="2"/>
  <c r="BU187" i="2"/>
  <c r="BQ187" i="2"/>
  <c r="BR185" i="2"/>
  <c r="BV185" i="2"/>
  <c r="BS185" i="2"/>
  <c r="BW185" i="2"/>
  <c r="BT185" i="2"/>
  <c r="BX185" i="2"/>
  <c r="BU185" i="2"/>
  <c r="BQ185" i="2"/>
  <c r="BR183" i="2"/>
  <c r="BV183" i="2"/>
  <c r="BS183" i="2"/>
  <c r="BW183" i="2"/>
  <c r="BT183" i="2"/>
  <c r="BX183" i="2"/>
  <c r="BU183" i="2"/>
  <c r="BQ183" i="2"/>
  <c r="BR181" i="2"/>
  <c r="BV181" i="2"/>
  <c r="BS181" i="2"/>
  <c r="BW181" i="2"/>
  <c r="BT181" i="2"/>
  <c r="BX181" i="2"/>
  <c r="BU181" i="2"/>
  <c r="BQ181" i="2"/>
  <c r="BR179" i="2"/>
  <c r="BV179" i="2"/>
  <c r="BS179" i="2"/>
  <c r="BW179" i="2"/>
  <c r="BT179" i="2"/>
  <c r="BX179" i="2"/>
  <c r="BU179" i="2"/>
  <c r="BQ179" i="2"/>
  <c r="BR177" i="2"/>
  <c r="BV177" i="2"/>
  <c r="BS177" i="2"/>
  <c r="BW177" i="2"/>
  <c r="BT177" i="2"/>
  <c r="BX177" i="2"/>
  <c r="BU177" i="2"/>
  <c r="BQ177" i="2"/>
  <c r="BR175" i="2"/>
  <c r="BV175" i="2"/>
  <c r="BS175" i="2"/>
  <c r="BW175" i="2"/>
  <c r="BT175" i="2"/>
  <c r="BX175" i="2"/>
  <c r="BU175" i="2"/>
  <c r="BQ175" i="2"/>
  <c r="BR174" i="2"/>
  <c r="BV174" i="2"/>
  <c r="BS174" i="2"/>
  <c r="BW174" i="2"/>
  <c r="BT174" i="2"/>
  <c r="BX174" i="2"/>
  <c r="BU174" i="2"/>
  <c r="BQ174" i="2"/>
  <c r="BR173" i="2"/>
  <c r="BV173" i="2"/>
  <c r="BS173" i="2"/>
  <c r="BW173" i="2"/>
  <c r="BT173" i="2"/>
  <c r="BX173" i="2"/>
  <c r="BU173" i="2"/>
  <c r="BQ173" i="2"/>
  <c r="BR172" i="2"/>
  <c r="BV172" i="2"/>
  <c r="BS172" i="2"/>
  <c r="BW172" i="2"/>
  <c r="BT172" i="2"/>
  <c r="BX172" i="2"/>
  <c r="BQ172" i="2"/>
  <c r="BU172" i="2"/>
  <c r="BR171" i="2"/>
  <c r="BV171" i="2"/>
  <c r="BS171" i="2"/>
  <c r="BW171" i="2"/>
  <c r="BT171" i="2"/>
  <c r="BX171" i="2"/>
  <c r="BU171" i="2"/>
  <c r="BQ171" i="2"/>
  <c r="BR170" i="2"/>
  <c r="BV170" i="2"/>
  <c r="BS170" i="2"/>
  <c r="BW170" i="2"/>
  <c r="BT170" i="2"/>
  <c r="BX170" i="2"/>
  <c r="BU170" i="2"/>
  <c r="BQ170" i="2"/>
  <c r="BR169" i="2"/>
  <c r="BV169" i="2"/>
  <c r="BS169" i="2"/>
  <c r="BW169" i="2"/>
  <c r="BT169" i="2"/>
  <c r="BX169" i="2"/>
  <c r="BU169" i="2"/>
  <c r="BQ169" i="2"/>
  <c r="BR168" i="2"/>
  <c r="BV168" i="2"/>
  <c r="BS168" i="2"/>
  <c r="BW168" i="2"/>
  <c r="BT168" i="2"/>
  <c r="BX168" i="2"/>
  <c r="BU168" i="2"/>
  <c r="BQ168" i="2"/>
  <c r="BR167" i="2"/>
  <c r="BV167" i="2"/>
  <c r="BS167" i="2"/>
  <c r="BW167" i="2"/>
  <c r="BT167" i="2"/>
  <c r="BX167" i="2"/>
  <c r="BU167" i="2"/>
  <c r="BQ167" i="2"/>
  <c r="BR166" i="2"/>
  <c r="BV166" i="2"/>
  <c r="BS166" i="2"/>
  <c r="BW166" i="2"/>
  <c r="BT166" i="2"/>
  <c r="BX166" i="2"/>
  <c r="BQ166" i="2"/>
  <c r="BU166" i="2"/>
  <c r="BR165" i="2"/>
  <c r="BV165" i="2"/>
  <c r="BS165" i="2"/>
  <c r="BW165" i="2"/>
  <c r="BT165" i="2"/>
  <c r="BX165" i="2"/>
  <c r="BU165" i="2"/>
  <c r="BQ165" i="2"/>
  <c r="BR164" i="2"/>
  <c r="BV164" i="2"/>
  <c r="BS164" i="2"/>
  <c r="BW164" i="2"/>
  <c r="BT164" i="2"/>
  <c r="BX164" i="2"/>
  <c r="BU164" i="2"/>
  <c r="BQ164" i="2"/>
  <c r="BR163" i="2"/>
  <c r="BV163" i="2"/>
  <c r="BS163" i="2"/>
  <c r="BW163" i="2"/>
  <c r="BT163" i="2"/>
  <c r="BX163" i="2"/>
  <c r="BU163" i="2"/>
  <c r="BQ163" i="2"/>
  <c r="BR162" i="2"/>
  <c r="BV162" i="2"/>
  <c r="BS162" i="2"/>
  <c r="BW162" i="2"/>
  <c r="BT162" i="2"/>
  <c r="BX162" i="2"/>
  <c r="BU162" i="2"/>
  <c r="BQ162" i="2"/>
  <c r="BR161" i="2"/>
  <c r="BV161" i="2"/>
  <c r="BS161" i="2"/>
  <c r="BW161" i="2"/>
  <c r="BT161" i="2"/>
  <c r="BX161" i="2"/>
  <c r="BU161" i="2"/>
  <c r="BQ161" i="2"/>
  <c r="BR160" i="2"/>
  <c r="BV160" i="2"/>
  <c r="BS160" i="2"/>
  <c r="BW160" i="2"/>
  <c r="BT160" i="2"/>
  <c r="BX160" i="2"/>
  <c r="BQ160" i="2"/>
  <c r="BU160" i="2"/>
  <c r="BR159" i="2"/>
  <c r="BV159" i="2"/>
  <c r="BS159" i="2"/>
  <c r="BW159" i="2"/>
  <c r="BT159" i="2"/>
  <c r="BX159" i="2"/>
  <c r="BU159" i="2"/>
  <c r="BQ159" i="2"/>
  <c r="BR158" i="2"/>
  <c r="BV158" i="2"/>
  <c r="BS158" i="2"/>
  <c r="BW158" i="2"/>
  <c r="BT158" i="2"/>
  <c r="BX158" i="2"/>
  <c r="BU158" i="2"/>
  <c r="BQ158" i="2"/>
  <c r="BR157" i="2"/>
  <c r="BV157" i="2"/>
  <c r="BS157" i="2"/>
  <c r="BW157" i="2"/>
  <c r="BT157" i="2"/>
  <c r="BX157" i="2"/>
  <c r="BU157" i="2"/>
  <c r="BQ157" i="2"/>
  <c r="BR156" i="2"/>
  <c r="BV156" i="2"/>
  <c r="BS156" i="2"/>
  <c r="BW156" i="2"/>
  <c r="BT156" i="2"/>
  <c r="BX156" i="2"/>
  <c r="BU156" i="2"/>
  <c r="BQ156" i="2"/>
  <c r="BR155" i="2"/>
  <c r="BV155" i="2"/>
  <c r="BS155" i="2"/>
  <c r="BW155" i="2"/>
  <c r="BT155" i="2"/>
  <c r="BX155" i="2"/>
  <c r="BU155" i="2"/>
  <c r="BQ155" i="2"/>
  <c r="BR154" i="2"/>
  <c r="BV154" i="2"/>
  <c r="BS154" i="2"/>
  <c r="BW154" i="2"/>
  <c r="BT154" i="2"/>
  <c r="BX154" i="2"/>
  <c r="BQ154" i="2"/>
  <c r="BU154" i="2"/>
  <c r="BR153" i="2"/>
  <c r="BV153" i="2"/>
  <c r="BS153" i="2"/>
  <c r="BW153" i="2"/>
  <c r="BT153" i="2"/>
  <c r="BX153" i="2"/>
  <c r="BU153" i="2"/>
  <c r="BQ153" i="2"/>
  <c r="BR152" i="2"/>
  <c r="BV152" i="2"/>
  <c r="BS152" i="2"/>
  <c r="BW152" i="2"/>
  <c r="BT152" i="2"/>
  <c r="BX152" i="2"/>
  <c r="BU152" i="2"/>
  <c r="BQ152" i="2"/>
  <c r="BR151" i="2"/>
  <c r="BV151" i="2"/>
  <c r="BS151" i="2"/>
  <c r="BW151" i="2"/>
  <c r="BT151" i="2"/>
  <c r="BX151" i="2"/>
  <c r="BU151" i="2"/>
  <c r="BQ151" i="2"/>
  <c r="BR150" i="2"/>
  <c r="BV150" i="2"/>
  <c r="BS150" i="2"/>
  <c r="BW150" i="2"/>
  <c r="BT150" i="2"/>
  <c r="BX150" i="2"/>
  <c r="BU150" i="2"/>
  <c r="BQ150" i="2"/>
  <c r="BR149" i="2"/>
  <c r="BV149" i="2"/>
  <c r="BS149" i="2"/>
  <c r="BW149" i="2"/>
  <c r="BT149" i="2"/>
  <c r="BX149" i="2"/>
  <c r="BU149" i="2"/>
  <c r="BQ149" i="2"/>
  <c r="BR148" i="2"/>
  <c r="BV148" i="2"/>
  <c r="BS148" i="2"/>
  <c r="BW148" i="2"/>
  <c r="BT148" i="2"/>
  <c r="BX148" i="2"/>
  <c r="BQ148" i="2"/>
  <c r="BU148" i="2"/>
  <c r="BR147" i="2"/>
  <c r="BV147" i="2"/>
  <c r="BS147" i="2"/>
  <c r="BW147" i="2"/>
  <c r="BT147" i="2"/>
  <c r="BX147" i="2"/>
  <c r="BU147" i="2"/>
  <c r="BQ147" i="2"/>
  <c r="BR146" i="2"/>
  <c r="BV146" i="2"/>
  <c r="BS146" i="2"/>
  <c r="BW146" i="2"/>
  <c r="BT146" i="2"/>
  <c r="BX146" i="2"/>
  <c r="BU146" i="2"/>
  <c r="BQ146" i="2"/>
  <c r="BR145" i="2"/>
  <c r="BV145" i="2"/>
  <c r="BS145" i="2"/>
  <c r="BW145" i="2"/>
  <c r="BT145" i="2"/>
  <c r="BX145" i="2"/>
  <c r="BU145" i="2"/>
  <c r="BQ145" i="2"/>
  <c r="BR144" i="2"/>
  <c r="BV144" i="2"/>
  <c r="BS144" i="2"/>
  <c r="BW144" i="2"/>
  <c r="BT144" i="2"/>
  <c r="BX144" i="2"/>
  <c r="BU144" i="2"/>
  <c r="BQ144" i="2"/>
  <c r="BR143" i="2"/>
  <c r="BV143" i="2"/>
  <c r="BS143" i="2"/>
  <c r="BW143" i="2"/>
  <c r="BT143" i="2"/>
  <c r="BX143" i="2"/>
  <c r="BU143" i="2"/>
  <c r="BQ143" i="2"/>
  <c r="BR142" i="2"/>
  <c r="BV142" i="2"/>
  <c r="BS142" i="2"/>
  <c r="BW142" i="2"/>
  <c r="BT142" i="2"/>
  <c r="BX142" i="2"/>
  <c r="BQ142" i="2"/>
  <c r="BU142" i="2"/>
  <c r="BR141" i="2"/>
  <c r="BV141" i="2"/>
  <c r="BS141" i="2"/>
  <c r="BW141" i="2"/>
  <c r="BT141" i="2"/>
  <c r="BX141" i="2"/>
  <c r="BU141" i="2"/>
  <c r="BQ141" i="2"/>
  <c r="BR140" i="2"/>
  <c r="BV140" i="2"/>
  <c r="BS140" i="2"/>
  <c r="BW140" i="2"/>
  <c r="BT140" i="2"/>
  <c r="BX140" i="2"/>
  <c r="BU140" i="2"/>
  <c r="BQ140" i="2"/>
  <c r="BR139" i="2"/>
  <c r="BV139" i="2"/>
  <c r="BS139" i="2"/>
  <c r="BW139" i="2"/>
  <c r="BT139" i="2"/>
  <c r="BX139" i="2"/>
  <c r="BU139" i="2"/>
  <c r="BQ139" i="2"/>
  <c r="BR138" i="2"/>
  <c r="BV138" i="2"/>
  <c r="BS138" i="2"/>
  <c r="BW138" i="2"/>
  <c r="BT138" i="2"/>
  <c r="BX138" i="2"/>
  <c r="BU138" i="2"/>
  <c r="BQ138" i="2"/>
  <c r="BR137" i="2"/>
  <c r="BV137" i="2"/>
  <c r="BS137" i="2"/>
  <c r="BW137" i="2"/>
  <c r="BT137" i="2"/>
  <c r="BX137" i="2"/>
  <c r="BU137" i="2"/>
  <c r="BQ137" i="2"/>
  <c r="BR136" i="2"/>
  <c r="BV136" i="2"/>
  <c r="BS136" i="2"/>
  <c r="BW136" i="2"/>
  <c r="BT136" i="2"/>
  <c r="BX136" i="2"/>
  <c r="BQ136" i="2"/>
  <c r="BU136" i="2"/>
  <c r="BR135" i="2"/>
  <c r="BV135" i="2"/>
  <c r="BS135" i="2"/>
  <c r="BW135" i="2"/>
  <c r="BT135" i="2"/>
  <c r="BX135" i="2"/>
  <c r="BU135" i="2"/>
  <c r="BQ135" i="2"/>
  <c r="BR134" i="2"/>
  <c r="BV134" i="2"/>
  <c r="BS134" i="2"/>
  <c r="BW134" i="2"/>
  <c r="BT134" i="2"/>
  <c r="BX134" i="2"/>
  <c r="BU134" i="2"/>
  <c r="BQ134" i="2"/>
  <c r="BR133" i="2"/>
  <c r="BV133" i="2"/>
  <c r="BS133" i="2"/>
  <c r="BW133" i="2"/>
  <c r="BT133" i="2"/>
  <c r="BX133" i="2"/>
  <c r="BU133" i="2"/>
  <c r="BQ133" i="2"/>
  <c r="BR132" i="2"/>
  <c r="BV132" i="2"/>
  <c r="BS132" i="2"/>
  <c r="BW132" i="2"/>
  <c r="BT132" i="2"/>
  <c r="BX132" i="2"/>
  <c r="BU132" i="2"/>
  <c r="BQ132" i="2"/>
  <c r="BR131" i="2"/>
  <c r="BV131" i="2"/>
  <c r="BS131" i="2"/>
  <c r="BW131" i="2"/>
  <c r="BT131" i="2"/>
  <c r="BX131" i="2"/>
  <c r="BU131" i="2"/>
  <c r="BQ131" i="2"/>
  <c r="BR130" i="2"/>
  <c r="BV130" i="2"/>
  <c r="BS130" i="2"/>
  <c r="BW130" i="2"/>
  <c r="BT130" i="2"/>
  <c r="BX130" i="2"/>
  <c r="BQ130" i="2"/>
  <c r="BU130" i="2"/>
  <c r="BR129" i="2"/>
  <c r="BV129" i="2"/>
  <c r="BS129" i="2"/>
  <c r="BW129" i="2"/>
  <c r="BT129" i="2"/>
  <c r="BX129" i="2"/>
  <c r="BU129" i="2"/>
  <c r="BQ129" i="2"/>
  <c r="BR128" i="2"/>
  <c r="BV128" i="2"/>
  <c r="BS128" i="2"/>
  <c r="BW128" i="2"/>
  <c r="BT128" i="2"/>
  <c r="BX128" i="2"/>
  <c r="BU128" i="2"/>
  <c r="BQ128" i="2"/>
  <c r="BR127" i="2"/>
  <c r="BV127" i="2"/>
  <c r="BS127" i="2"/>
  <c r="BW127" i="2"/>
  <c r="BT127" i="2"/>
  <c r="BX127" i="2"/>
  <c r="BU127" i="2"/>
  <c r="BQ127" i="2"/>
  <c r="BR126" i="2"/>
  <c r="BV126" i="2"/>
  <c r="BS126" i="2"/>
  <c r="BW126" i="2"/>
  <c r="BT126" i="2"/>
  <c r="BX126" i="2"/>
  <c r="BU126" i="2"/>
  <c r="BQ126" i="2"/>
  <c r="BR125" i="2"/>
  <c r="BV125" i="2"/>
  <c r="BS125" i="2"/>
  <c r="BW125" i="2"/>
  <c r="BT125" i="2"/>
  <c r="BX125" i="2"/>
  <c r="BU125" i="2"/>
  <c r="BQ125" i="2"/>
  <c r="BR124" i="2"/>
  <c r="BV124" i="2"/>
  <c r="BS124" i="2"/>
  <c r="BW124" i="2"/>
  <c r="BT124" i="2"/>
  <c r="BX124" i="2"/>
  <c r="BQ124" i="2"/>
  <c r="BU124" i="2"/>
  <c r="BR123" i="2"/>
  <c r="BV123" i="2"/>
  <c r="BS123" i="2"/>
  <c r="BW123" i="2"/>
  <c r="BT123" i="2"/>
  <c r="BX123" i="2"/>
  <c r="BU123" i="2"/>
  <c r="BQ123" i="2"/>
  <c r="BR122" i="2"/>
  <c r="BV122" i="2"/>
  <c r="BS122" i="2"/>
  <c r="BW122" i="2"/>
  <c r="BT122" i="2"/>
  <c r="BX122" i="2"/>
  <c r="BU122" i="2"/>
  <c r="BQ122" i="2"/>
  <c r="BR121" i="2"/>
  <c r="BV121" i="2"/>
  <c r="BS121" i="2"/>
  <c r="BW121" i="2"/>
  <c r="BT121" i="2"/>
  <c r="BX121" i="2"/>
  <c r="BU121" i="2"/>
  <c r="BQ121" i="2"/>
  <c r="BR120" i="2"/>
  <c r="BV120" i="2"/>
  <c r="BS120" i="2"/>
  <c r="BW120" i="2"/>
  <c r="BT120" i="2"/>
  <c r="BX120" i="2"/>
  <c r="BU120" i="2"/>
  <c r="BQ120" i="2"/>
  <c r="BR119" i="2"/>
  <c r="BV119" i="2"/>
  <c r="BS119" i="2"/>
  <c r="BW119" i="2"/>
  <c r="BT119" i="2"/>
  <c r="BX119" i="2"/>
  <c r="BU119" i="2"/>
  <c r="BQ119" i="2"/>
  <c r="BR118" i="2"/>
  <c r="BV118" i="2"/>
  <c r="BS118" i="2"/>
  <c r="BW118" i="2"/>
  <c r="BT118" i="2"/>
  <c r="BX118" i="2"/>
  <c r="BQ118" i="2"/>
  <c r="BU118" i="2"/>
  <c r="BR117" i="2"/>
  <c r="BV117" i="2"/>
  <c r="BS117" i="2"/>
  <c r="BW117" i="2"/>
  <c r="BT117" i="2"/>
  <c r="BX117" i="2"/>
  <c r="BU117" i="2"/>
  <c r="BQ117" i="2"/>
  <c r="BR116" i="2"/>
  <c r="BV116" i="2"/>
  <c r="BS116" i="2"/>
  <c r="BW116" i="2"/>
  <c r="BT116" i="2"/>
  <c r="BX116" i="2"/>
  <c r="BU116" i="2"/>
  <c r="BQ116" i="2"/>
  <c r="BR115" i="2"/>
  <c r="BV115" i="2"/>
  <c r="BS115" i="2"/>
  <c r="BW115" i="2"/>
  <c r="BT115" i="2"/>
  <c r="BX115" i="2"/>
  <c r="BU115" i="2"/>
  <c r="BQ115" i="2"/>
  <c r="BR114" i="2"/>
  <c r="BV114" i="2"/>
  <c r="BS114" i="2"/>
  <c r="BW114" i="2"/>
  <c r="BT114" i="2"/>
  <c r="BX114" i="2"/>
  <c r="BU114" i="2"/>
  <c r="BQ114" i="2"/>
  <c r="BR113" i="2"/>
  <c r="BV113" i="2"/>
  <c r="BS113" i="2"/>
  <c r="BW113" i="2"/>
  <c r="BT113" i="2"/>
  <c r="BX113" i="2"/>
  <c r="BU113" i="2"/>
  <c r="BQ113" i="2"/>
  <c r="BR112" i="2"/>
  <c r="BV112" i="2"/>
  <c r="BS112" i="2"/>
  <c r="BW112" i="2"/>
  <c r="BT112" i="2"/>
  <c r="BX112" i="2"/>
  <c r="BQ112" i="2"/>
  <c r="BU112" i="2"/>
  <c r="F109" i="2"/>
  <c r="D109" i="6" s="1"/>
  <c r="BR111" i="2"/>
  <c r="BV111" i="2"/>
  <c r="BS111" i="2"/>
  <c r="BW111" i="2"/>
  <c r="BT111" i="2"/>
  <c r="BX111" i="2"/>
  <c r="BU111" i="2"/>
  <c r="BQ111" i="2"/>
  <c r="BR110" i="2"/>
  <c r="BV110" i="2"/>
  <c r="BS110" i="2"/>
  <c r="BW110" i="2"/>
  <c r="BT110" i="2"/>
  <c r="BX110" i="2"/>
  <c r="BU110" i="2"/>
  <c r="BQ110" i="2"/>
  <c r="F175" i="2"/>
  <c r="D175" i="6" s="1"/>
  <c r="BR109" i="2"/>
  <c r="BV109" i="2"/>
  <c r="BS109" i="2"/>
  <c r="BW109" i="2"/>
  <c r="BT109" i="2"/>
  <c r="BX109" i="2"/>
  <c r="BU109" i="2"/>
  <c r="BQ109" i="2"/>
  <c r="BR108" i="2"/>
  <c r="BV108" i="2"/>
  <c r="BS108" i="2"/>
  <c r="BW108" i="2"/>
  <c r="BT108" i="2"/>
  <c r="BX108" i="2"/>
  <c r="BU108" i="2"/>
  <c r="BQ108" i="2"/>
  <c r="BR107" i="2"/>
  <c r="BV107" i="2"/>
  <c r="BS107" i="2"/>
  <c r="BW107" i="2"/>
  <c r="BT107" i="2"/>
  <c r="BX107" i="2"/>
  <c r="BU107" i="2"/>
  <c r="BQ107" i="2"/>
  <c r="BR106" i="2"/>
  <c r="BV106" i="2"/>
  <c r="BS106" i="2"/>
  <c r="BW106" i="2"/>
  <c r="BT106" i="2"/>
  <c r="BX106" i="2"/>
  <c r="BQ106" i="2"/>
  <c r="BU106" i="2"/>
  <c r="BR105" i="2"/>
  <c r="BV105" i="2"/>
  <c r="BS105" i="2"/>
  <c r="BW105" i="2"/>
  <c r="BT105" i="2"/>
  <c r="BX105" i="2"/>
  <c r="BU105" i="2"/>
  <c r="BQ105" i="2"/>
  <c r="BR104" i="2"/>
  <c r="BV104" i="2"/>
  <c r="BS104" i="2"/>
  <c r="BW104" i="2"/>
  <c r="BT104" i="2"/>
  <c r="BX104" i="2"/>
  <c r="BU104" i="2"/>
  <c r="BQ104" i="2"/>
  <c r="BR103" i="2"/>
  <c r="BV103" i="2"/>
  <c r="BS103" i="2"/>
  <c r="BW103" i="2"/>
  <c r="BT103" i="2"/>
  <c r="BX103" i="2"/>
  <c r="BU103" i="2"/>
  <c r="BQ103" i="2"/>
  <c r="BR102" i="2"/>
  <c r="BV102" i="2"/>
  <c r="BS102" i="2"/>
  <c r="BW102" i="2"/>
  <c r="BT102" i="2"/>
  <c r="BX102" i="2"/>
  <c r="BU102" i="2"/>
  <c r="BQ102" i="2"/>
  <c r="BR101" i="2"/>
  <c r="BV101" i="2"/>
  <c r="BS101" i="2"/>
  <c r="BW101" i="2"/>
  <c r="BT101" i="2"/>
  <c r="BX101" i="2"/>
  <c r="BU101" i="2"/>
  <c r="BQ101" i="2"/>
  <c r="BR100" i="2"/>
  <c r="BV100" i="2"/>
  <c r="BS100" i="2"/>
  <c r="BW100" i="2"/>
  <c r="BT100" i="2"/>
  <c r="BX100" i="2"/>
  <c r="BQ100" i="2"/>
  <c r="BU100" i="2"/>
  <c r="BR99" i="2"/>
  <c r="BV99" i="2"/>
  <c r="BS99" i="2"/>
  <c r="BW99" i="2"/>
  <c r="BT99" i="2"/>
  <c r="BX99" i="2"/>
  <c r="BU99" i="2"/>
  <c r="BQ99" i="2"/>
  <c r="BR98" i="2"/>
  <c r="BV98" i="2"/>
  <c r="BS98" i="2"/>
  <c r="BW98" i="2"/>
  <c r="BT98" i="2"/>
  <c r="BX98" i="2"/>
  <c r="BU98" i="2"/>
  <c r="BQ98" i="2"/>
  <c r="BR97" i="2"/>
  <c r="BV97" i="2"/>
  <c r="BS97" i="2"/>
  <c r="BW97" i="2"/>
  <c r="BT97" i="2"/>
  <c r="BX97" i="2"/>
  <c r="BU97" i="2"/>
  <c r="BQ97" i="2"/>
  <c r="BR96" i="2"/>
  <c r="BV96" i="2"/>
  <c r="BS96" i="2"/>
  <c r="BW96" i="2"/>
  <c r="BT96" i="2"/>
  <c r="BX96" i="2"/>
  <c r="BU96" i="2"/>
  <c r="BQ96" i="2"/>
  <c r="BR95" i="2"/>
  <c r="BV95" i="2"/>
  <c r="BS95" i="2"/>
  <c r="BW95" i="2"/>
  <c r="BT95" i="2"/>
  <c r="BX95" i="2"/>
  <c r="BU95" i="2"/>
  <c r="BQ95" i="2"/>
  <c r="BR94" i="2"/>
  <c r="BV94" i="2"/>
  <c r="BS94" i="2"/>
  <c r="BW94" i="2"/>
  <c r="BT94" i="2"/>
  <c r="BX94" i="2"/>
  <c r="BU94" i="2"/>
  <c r="BQ94" i="2"/>
  <c r="BR93" i="2"/>
  <c r="BV93" i="2"/>
  <c r="BS93" i="2"/>
  <c r="BW93" i="2"/>
  <c r="BT93" i="2"/>
  <c r="BX93" i="2"/>
  <c r="BU93" i="2"/>
  <c r="BQ93" i="2"/>
  <c r="BR92" i="2"/>
  <c r="BV92" i="2"/>
  <c r="BS92" i="2"/>
  <c r="BW92" i="2"/>
  <c r="BT92" i="2"/>
  <c r="BX92" i="2"/>
  <c r="BQ92" i="2"/>
  <c r="BU92" i="2"/>
  <c r="BR91" i="2"/>
  <c r="BV91" i="2"/>
  <c r="BS91" i="2"/>
  <c r="BW91" i="2"/>
  <c r="BT91" i="2"/>
  <c r="BX91" i="2"/>
  <c r="BU91" i="2"/>
  <c r="BQ91" i="2"/>
  <c r="BR90" i="2"/>
  <c r="BV90" i="2"/>
  <c r="BS90" i="2"/>
  <c r="BW90" i="2"/>
  <c r="BT90" i="2"/>
  <c r="BX90" i="2"/>
  <c r="BU90" i="2"/>
  <c r="BQ90" i="2"/>
  <c r="BR89" i="2"/>
  <c r="BV89" i="2"/>
  <c r="BS89" i="2"/>
  <c r="BW89" i="2"/>
  <c r="BT89" i="2"/>
  <c r="BX89" i="2"/>
  <c r="BU89" i="2"/>
  <c r="BQ89" i="2"/>
  <c r="BR88" i="2"/>
  <c r="BV88" i="2"/>
  <c r="BS88" i="2"/>
  <c r="BW88" i="2"/>
  <c r="BT88" i="2"/>
  <c r="BX88" i="2"/>
  <c r="BU88" i="2"/>
  <c r="BQ88" i="2"/>
  <c r="BR87" i="2"/>
  <c r="BQ87" i="2"/>
  <c r="BV87" i="2"/>
  <c r="BS87" i="2"/>
  <c r="BW87" i="2"/>
  <c r="BT87" i="2"/>
  <c r="BX87" i="2"/>
  <c r="BU87" i="2"/>
  <c r="BR86" i="2"/>
  <c r="BV86" i="2"/>
  <c r="BS86" i="2"/>
  <c r="BW86" i="2"/>
  <c r="BQ86" i="2"/>
  <c r="BU86" i="2"/>
  <c r="BT86" i="2"/>
  <c r="BX86" i="2"/>
  <c r="BR85" i="2"/>
  <c r="BV85" i="2"/>
  <c r="BS85" i="2"/>
  <c r="BW85" i="2"/>
  <c r="BQ85" i="2"/>
  <c r="BU85" i="2"/>
  <c r="BT85" i="2"/>
  <c r="BX85" i="2"/>
  <c r="BR84" i="2"/>
  <c r="BV84" i="2"/>
  <c r="BS84" i="2"/>
  <c r="BW84" i="2"/>
  <c r="BQ84" i="2"/>
  <c r="BU84" i="2"/>
  <c r="BT84" i="2"/>
  <c r="BX84" i="2"/>
  <c r="BR83" i="2"/>
  <c r="BV83" i="2"/>
  <c r="BS83" i="2"/>
  <c r="BW83" i="2"/>
  <c r="BQ83" i="2"/>
  <c r="BU83" i="2"/>
  <c r="BT83" i="2"/>
  <c r="BX83" i="2"/>
  <c r="BR82" i="2"/>
  <c r="BV82" i="2"/>
  <c r="BS82" i="2"/>
  <c r="BW82" i="2"/>
  <c r="BQ82" i="2"/>
  <c r="BU82" i="2"/>
  <c r="BT82" i="2"/>
  <c r="BX82" i="2"/>
  <c r="BR81" i="2"/>
  <c r="BV81" i="2"/>
  <c r="BS81" i="2"/>
  <c r="BW81" i="2"/>
  <c r="BQ81" i="2"/>
  <c r="BU81" i="2"/>
  <c r="BT81" i="2"/>
  <c r="BX81" i="2"/>
  <c r="BR80" i="2"/>
  <c r="BV80" i="2"/>
  <c r="BS80" i="2"/>
  <c r="BW80" i="2"/>
  <c r="BQ80" i="2"/>
  <c r="BU80" i="2"/>
  <c r="BT80" i="2"/>
  <c r="BX80" i="2"/>
  <c r="BR79" i="2"/>
  <c r="BV79" i="2"/>
  <c r="BS79" i="2"/>
  <c r="BW79" i="2"/>
  <c r="BQ79" i="2"/>
  <c r="BU79" i="2"/>
  <c r="BT79" i="2"/>
  <c r="BX79" i="2"/>
  <c r="BR78" i="2"/>
  <c r="BV78" i="2"/>
  <c r="BS78" i="2"/>
  <c r="BW78" i="2"/>
  <c r="BQ78" i="2"/>
  <c r="BU78" i="2"/>
  <c r="BT78" i="2"/>
  <c r="BX78" i="2"/>
  <c r="BR77" i="2"/>
  <c r="BV77" i="2"/>
  <c r="BS77" i="2"/>
  <c r="BW77" i="2"/>
  <c r="BQ77" i="2"/>
  <c r="BU77" i="2"/>
  <c r="BT77" i="2"/>
  <c r="BX77" i="2"/>
  <c r="BR76" i="2"/>
  <c r="BV76" i="2"/>
  <c r="BS76" i="2"/>
  <c r="BW76" i="2"/>
  <c r="BQ76" i="2"/>
  <c r="BU76" i="2"/>
  <c r="BT76" i="2"/>
  <c r="BX76" i="2"/>
  <c r="BR75" i="2"/>
  <c r="BV75" i="2"/>
  <c r="BS75" i="2"/>
  <c r="BW75" i="2"/>
  <c r="BQ75" i="2"/>
  <c r="BU75" i="2"/>
  <c r="BT75" i="2"/>
  <c r="BX75" i="2"/>
  <c r="BR74" i="2"/>
  <c r="BV74" i="2"/>
  <c r="BS74" i="2"/>
  <c r="BW74" i="2"/>
  <c r="BQ74" i="2"/>
  <c r="BU74" i="2"/>
  <c r="BT74" i="2"/>
  <c r="BX74" i="2"/>
  <c r="BR73" i="2"/>
  <c r="BV73" i="2"/>
  <c r="BS73" i="2"/>
  <c r="BW73" i="2"/>
  <c r="BQ73" i="2"/>
  <c r="BU73" i="2"/>
  <c r="BT73" i="2"/>
  <c r="BX73" i="2"/>
  <c r="BR72" i="2"/>
  <c r="BV72" i="2"/>
  <c r="BS72" i="2"/>
  <c r="BW72" i="2"/>
  <c r="BQ72" i="2"/>
  <c r="BU72" i="2"/>
  <c r="BT72" i="2"/>
  <c r="BX72" i="2"/>
  <c r="BR71" i="2"/>
  <c r="BV71" i="2"/>
  <c r="BS71" i="2"/>
  <c r="BW71" i="2"/>
  <c r="BQ71" i="2"/>
  <c r="BU71" i="2"/>
  <c r="BT71" i="2"/>
  <c r="BX71" i="2"/>
  <c r="BR70" i="2"/>
  <c r="BV70" i="2"/>
  <c r="BS70" i="2"/>
  <c r="BW70" i="2"/>
  <c r="BQ70" i="2"/>
  <c r="BU70" i="2"/>
  <c r="BT70" i="2"/>
  <c r="BX70" i="2"/>
  <c r="BR69" i="2"/>
  <c r="BV69" i="2"/>
  <c r="BS69" i="2"/>
  <c r="BW69" i="2"/>
  <c r="BQ69" i="2"/>
  <c r="BU69" i="2"/>
  <c r="BT69" i="2"/>
  <c r="BX69" i="2"/>
  <c r="BR68" i="2"/>
  <c r="BV68" i="2"/>
  <c r="BS68" i="2"/>
  <c r="BW68" i="2"/>
  <c r="BQ68" i="2"/>
  <c r="BU68" i="2"/>
  <c r="BT68" i="2"/>
  <c r="BX68" i="2"/>
  <c r="BR67" i="2"/>
  <c r="BV67" i="2"/>
  <c r="BS67" i="2"/>
  <c r="BW67" i="2"/>
  <c r="BQ67" i="2"/>
  <c r="BU67" i="2"/>
  <c r="BT67" i="2"/>
  <c r="BX67" i="2"/>
  <c r="BR66" i="2"/>
  <c r="BV66" i="2"/>
  <c r="BS66" i="2"/>
  <c r="BW66" i="2"/>
  <c r="BQ66" i="2"/>
  <c r="BU66" i="2"/>
  <c r="BT66" i="2"/>
  <c r="BX66" i="2"/>
  <c r="BR65" i="2"/>
  <c r="BV65" i="2"/>
  <c r="BS65" i="2"/>
  <c r="BW65" i="2"/>
  <c r="BQ65" i="2"/>
  <c r="BU65" i="2"/>
  <c r="BT65" i="2"/>
  <c r="BX65" i="2"/>
  <c r="BR64" i="2"/>
  <c r="BV64" i="2"/>
  <c r="BS64" i="2"/>
  <c r="BW64" i="2"/>
  <c r="BQ64" i="2"/>
  <c r="BU64" i="2"/>
  <c r="BT64" i="2"/>
  <c r="BX64" i="2"/>
  <c r="BR63" i="2"/>
  <c r="BV63" i="2"/>
  <c r="BS63" i="2"/>
  <c r="BW63" i="2"/>
  <c r="BQ63" i="2"/>
  <c r="BU63" i="2"/>
  <c r="BT63" i="2"/>
  <c r="BX63" i="2"/>
  <c r="BR62" i="2"/>
  <c r="BV62" i="2"/>
  <c r="BS62" i="2"/>
  <c r="BW62" i="2"/>
  <c r="BQ62" i="2"/>
  <c r="BU62" i="2"/>
  <c r="BT62" i="2"/>
  <c r="BX62" i="2"/>
  <c r="BR61" i="2"/>
  <c r="BV61" i="2"/>
  <c r="BS61" i="2"/>
  <c r="BW61" i="2"/>
  <c r="BQ61" i="2"/>
  <c r="BU61" i="2"/>
  <c r="BT61" i="2"/>
  <c r="BX61" i="2"/>
  <c r="BR60" i="2"/>
  <c r="BV60" i="2"/>
  <c r="BS60" i="2"/>
  <c r="BW60" i="2"/>
  <c r="BQ60" i="2"/>
  <c r="BU60" i="2"/>
  <c r="BT60" i="2"/>
  <c r="BX60" i="2"/>
  <c r="BR59" i="2"/>
  <c r="BV59" i="2"/>
  <c r="BS59" i="2"/>
  <c r="BW59" i="2"/>
  <c r="BQ59" i="2"/>
  <c r="BU59" i="2"/>
  <c r="BT59" i="2"/>
  <c r="BX59" i="2"/>
  <c r="BR58" i="2"/>
  <c r="BV58" i="2"/>
  <c r="BS58" i="2"/>
  <c r="BW58" i="2"/>
  <c r="BQ58" i="2"/>
  <c r="BU58" i="2"/>
  <c r="BT58" i="2"/>
  <c r="BX58" i="2"/>
  <c r="BR57" i="2"/>
  <c r="BV57" i="2"/>
  <c r="BS57" i="2"/>
  <c r="BW57" i="2"/>
  <c r="BQ57" i="2"/>
  <c r="BU57" i="2"/>
  <c r="BT57" i="2"/>
  <c r="BX57" i="2"/>
  <c r="BR56" i="2"/>
  <c r="BV56" i="2"/>
  <c r="BS56" i="2"/>
  <c r="BW56" i="2"/>
  <c r="BQ56" i="2"/>
  <c r="BU56" i="2"/>
  <c r="BT56" i="2"/>
  <c r="BX56" i="2"/>
  <c r="BR55" i="2"/>
  <c r="BV55" i="2"/>
  <c r="BS55" i="2"/>
  <c r="BW55" i="2"/>
  <c r="BQ55" i="2"/>
  <c r="BU55" i="2"/>
  <c r="BT55" i="2"/>
  <c r="BX55" i="2"/>
  <c r="BR54" i="2"/>
  <c r="BV54" i="2"/>
  <c r="BS54" i="2"/>
  <c r="BW54" i="2"/>
  <c r="BQ54" i="2"/>
  <c r="BU54" i="2"/>
  <c r="BT54" i="2"/>
  <c r="BX54" i="2"/>
  <c r="BR53" i="2"/>
  <c r="BV53" i="2"/>
  <c r="BS53" i="2"/>
  <c r="BW53" i="2"/>
  <c r="BQ53" i="2"/>
  <c r="BU53" i="2"/>
  <c r="BT53" i="2"/>
  <c r="BX53" i="2"/>
  <c r="BR52" i="2"/>
  <c r="BV52" i="2"/>
  <c r="BS52" i="2"/>
  <c r="BW52" i="2"/>
  <c r="BQ52" i="2"/>
  <c r="BU52" i="2"/>
  <c r="BT52" i="2"/>
  <c r="BX52" i="2"/>
  <c r="BR51" i="2"/>
  <c r="BV51" i="2"/>
  <c r="BS51" i="2"/>
  <c r="BW51" i="2"/>
  <c r="BQ51" i="2"/>
  <c r="BU51" i="2"/>
  <c r="BT51" i="2"/>
  <c r="BX51" i="2"/>
  <c r="BR50" i="2"/>
  <c r="BV50" i="2"/>
  <c r="BS50" i="2"/>
  <c r="BW50" i="2"/>
  <c r="BQ50" i="2"/>
  <c r="BU50" i="2"/>
  <c r="BT50" i="2"/>
  <c r="BX50" i="2"/>
  <c r="BR49" i="2"/>
  <c r="BV49" i="2"/>
  <c r="BS49" i="2"/>
  <c r="BW49" i="2"/>
  <c r="BQ49" i="2"/>
  <c r="BU49" i="2"/>
  <c r="BT49" i="2"/>
  <c r="BX49" i="2"/>
  <c r="BR48" i="2"/>
  <c r="BV48" i="2"/>
  <c r="BS48" i="2"/>
  <c r="BW48" i="2"/>
  <c r="BQ48" i="2"/>
  <c r="BU48" i="2"/>
  <c r="BT48" i="2"/>
  <c r="BX48" i="2"/>
  <c r="BR47" i="2"/>
  <c r="BV47" i="2"/>
  <c r="BS47" i="2"/>
  <c r="BW47" i="2"/>
  <c r="BQ47" i="2"/>
  <c r="BU47" i="2"/>
  <c r="BT47" i="2"/>
  <c r="BX47" i="2"/>
  <c r="BR46" i="2"/>
  <c r="BV46" i="2"/>
  <c r="BS46" i="2"/>
  <c r="BW46" i="2"/>
  <c r="BQ46" i="2"/>
  <c r="BU46" i="2"/>
  <c r="BT46" i="2"/>
  <c r="BX46" i="2"/>
  <c r="BR45" i="2"/>
  <c r="BV45" i="2"/>
  <c r="BS45" i="2"/>
  <c r="BW45" i="2"/>
  <c r="BQ45" i="2"/>
  <c r="BU45" i="2"/>
  <c r="BT45" i="2"/>
  <c r="BX45" i="2"/>
  <c r="BR44" i="2"/>
  <c r="BV44" i="2"/>
  <c r="BS44" i="2"/>
  <c r="BW44" i="2"/>
  <c r="BQ44" i="2"/>
  <c r="BU44" i="2"/>
  <c r="BT44" i="2"/>
  <c r="BX44" i="2"/>
  <c r="BR43" i="2"/>
  <c r="BV43" i="2"/>
  <c r="BS43" i="2"/>
  <c r="BW43" i="2"/>
  <c r="BQ43" i="2"/>
  <c r="BU43" i="2"/>
  <c r="BT43" i="2"/>
  <c r="BX43" i="2"/>
  <c r="BR42" i="2"/>
  <c r="BV42" i="2"/>
  <c r="BS42" i="2"/>
  <c r="BW42" i="2"/>
  <c r="BQ42" i="2"/>
  <c r="BU42" i="2"/>
  <c r="BT42" i="2"/>
  <c r="BX42" i="2"/>
  <c r="BR41" i="2"/>
  <c r="BV41" i="2"/>
  <c r="BS41" i="2"/>
  <c r="BW41" i="2"/>
  <c r="BQ41" i="2"/>
  <c r="BU41" i="2"/>
  <c r="BT41" i="2"/>
  <c r="BX41" i="2"/>
  <c r="BR40" i="2"/>
  <c r="BV40" i="2"/>
  <c r="BS40" i="2"/>
  <c r="BW40" i="2"/>
  <c r="BQ40" i="2"/>
  <c r="BU40" i="2"/>
  <c r="BT40" i="2"/>
  <c r="BX40" i="2"/>
  <c r="BR39" i="2"/>
  <c r="BV39" i="2"/>
  <c r="BS39" i="2"/>
  <c r="BW39" i="2"/>
  <c r="BQ39" i="2"/>
  <c r="BU39" i="2"/>
  <c r="BT39" i="2"/>
  <c r="BX39" i="2"/>
  <c r="BR38" i="2"/>
  <c r="BV38" i="2"/>
  <c r="BS38" i="2"/>
  <c r="BW38" i="2"/>
  <c r="BQ38" i="2"/>
  <c r="BU38" i="2"/>
  <c r="BT38" i="2"/>
  <c r="BX38" i="2"/>
  <c r="BR37" i="2"/>
  <c r="BV37" i="2"/>
  <c r="BS37" i="2"/>
  <c r="BW37" i="2"/>
  <c r="BQ37" i="2"/>
  <c r="BU37" i="2"/>
  <c r="BT37" i="2"/>
  <c r="BX37" i="2"/>
  <c r="BR36" i="2"/>
  <c r="BV36" i="2"/>
  <c r="BS36" i="2"/>
  <c r="BW36" i="2"/>
  <c r="BQ36" i="2"/>
  <c r="BU36" i="2"/>
  <c r="BT36" i="2"/>
  <c r="BX36" i="2"/>
  <c r="BR35" i="2"/>
  <c r="BV35" i="2"/>
  <c r="BS35" i="2"/>
  <c r="BW35" i="2"/>
  <c r="BQ35" i="2"/>
  <c r="BU35" i="2"/>
  <c r="BT35" i="2"/>
  <c r="BX35" i="2"/>
  <c r="BT299" i="2"/>
  <c r="BX299" i="2"/>
  <c r="BR299" i="2"/>
  <c r="BV299" i="2"/>
  <c r="BU299" i="2"/>
  <c r="BS299" i="2"/>
  <c r="BW299" i="2"/>
  <c r="BQ299" i="2"/>
  <c r="BT296" i="2"/>
  <c r="BX296" i="2"/>
  <c r="BR296" i="2"/>
  <c r="BV296" i="2"/>
  <c r="BU296" i="2"/>
  <c r="BS296" i="2"/>
  <c r="BW296" i="2"/>
  <c r="BQ296" i="2"/>
  <c r="BT293" i="2"/>
  <c r="BX293" i="2"/>
  <c r="BR293" i="2"/>
  <c r="BV293" i="2"/>
  <c r="BQ293" i="2"/>
  <c r="BS293" i="2"/>
  <c r="BW293" i="2"/>
  <c r="BU293" i="2"/>
  <c r="BT291" i="2"/>
  <c r="BX291" i="2"/>
  <c r="BR291" i="2"/>
  <c r="BV291" i="2"/>
  <c r="BQ291" i="2"/>
  <c r="BS291" i="2"/>
  <c r="BW291" i="2"/>
  <c r="BU291" i="2"/>
  <c r="BT288" i="2"/>
  <c r="BX288" i="2"/>
  <c r="BR288" i="2"/>
  <c r="BV288" i="2"/>
  <c r="BQ288" i="2"/>
  <c r="BS288" i="2"/>
  <c r="BW288" i="2"/>
  <c r="BU288" i="2"/>
  <c r="BT285" i="2"/>
  <c r="BX285" i="2"/>
  <c r="BR285" i="2"/>
  <c r="BV285" i="2"/>
  <c r="BQ285" i="2"/>
  <c r="BS285" i="2"/>
  <c r="BW285" i="2"/>
  <c r="BU285" i="2"/>
  <c r="BT283" i="2"/>
  <c r="BX283" i="2"/>
  <c r="BR283" i="2"/>
  <c r="BV283" i="2"/>
  <c r="BU283" i="2"/>
  <c r="BS283" i="2"/>
  <c r="BW283" i="2"/>
  <c r="BQ283" i="2"/>
  <c r="BT281" i="2"/>
  <c r="BX281" i="2"/>
  <c r="BR281" i="2"/>
  <c r="BV281" i="2"/>
  <c r="BQ281" i="2"/>
  <c r="BS281" i="2"/>
  <c r="BW281" i="2"/>
  <c r="BU281" i="2"/>
  <c r="BT278" i="2"/>
  <c r="BX278" i="2"/>
  <c r="BR278" i="2"/>
  <c r="BV278" i="2"/>
  <c r="BQ278" i="2"/>
  <c r="BS278" i="2"/>
  <c r="BW278" i="2"/>
  <c r="BU278" i="2"/>
  <c r="BT276" i="2"/>
  <c r="BX276" i="2"/>
  <c r="BR276" i="2"/>
  <c r="BV276" i="2"/>
  <c r="BU276" i="2"/>
  <c r="BS276" i="2"/>
  <c r="BW276" i="2"/>
  <c r="BQ276" i="2"/>
  <c r="BT274" i="2"/>
  <c r="BX274" i="2"/>
  <c r="BR274" i="2"/>
  <c r="BV274" i="2"/>
  <c r="BQ274" i="2"/>
  <c r="BS274" i="2"/>
  <c r="BW274" i="2"/>
  <c r="BU274" i="2"/>
  <c r="BT272" i="2"/>
  <c r="BX272" i="2"/>
  <c r="BR272" i="2"/>
  <c r="BV272" i="2"/>
  <c r="BQ272" i="2"/>
  <c r="BS272" i="2"/>
  <c r="BW272" i="2"/>
  <c r="BU272" i="2"/>
  <c r="BT269" i="2"/>
  <c r="BX269" i="2"/>
  <c r="BR269" i="2"/>
  <c r="BV269" i="2"/>
  <c r="BQ269" i="2"/>
  <c r="BS269" i="2"/>
  <c r="BW269" i="2"/>
  <c r="BU269" i="2"/>
  <c r="BT267" i="2"/>
  <c r="BX267" i="2"/>
  <c r="BR267" i="2"/>
  <c r="BV267" i="2"/>
  <c r="BQ267" i="2"/>
  <c r="BS267" i="2"/>
  <c r="BW267" i="2"/>
  <c r="BU267" i="2"/>
  <c r="BT264" i="2"/>
  <c r="BX264" i="2"/>
  <c r="BR264" i="2"/>
  <c r="BV264" i="2"/>
  <c r="BQ264" i="2"/>
  <c r="BS264" i="2"/>
  <c r="BW264" i="2"/>
  <c r="BU264" i="2"/>
  <c r="BT262" i="2"/>
  <c r="BX262" i="2"/>
  <c r="BR262" i="2"/>
  <c r="BV262" i="2"/>
  <c r="BQ262" i="2"/>
  <c r="BS262" i="2"/>
  <c r="BW262" i="2"/>
  <c r="BU262" i="2"/>
  <c r="BT260" i="2"/>
  <c r="BX260" i="2"/>
  <c r="BR260" i="2"/>
  <c r="BV260" i="2"/>
  <c r="BQ260" i="2"/>
  <c r="BS260" i="2"/>
  <c r="BW260" i="2"/>
  <c r="BU260" i="2"/>
  <c r="BT258" i="2"/>
  <c r="BX258" i="2"/>
  <c r="BR258" i="2"/>
  <c r="BV258" i="2"/>
  <c r="BQ258" i="2"/>
  <c r="BS258" i="2"/>
  <c r="BW258" i="2"/>
  <c r="BU258" i="2"/>
  <c r="BT256" i="2"/>
  <c r="BX256" i="2"/>
  <c r="BR256" i="2"/>
  <c r="BV256" i="2"/>
  <c r="BQ256" i="2"/>
  <c r="BS256" i="2"/>
  <c r="BW256" i="2"/>
  <c r="BU256" i="2"/>
  <c r="BT254" i="2"/>
  <c r="BX254" i="2"/>
  <c r="BR254" i="2"/>
  <c r="BV254" i="2"/>
  <c r="BQ254" i="2"/>
  <c r="BS254" i="2"/>
  <c r="BW254" i="2"/>
  <c r="BU254" i="2"/>
  <c r="BT252" i="2"/>
  <c r="BX252" i="2"/>
  <c r="BR252" i="2"/>
  <c r="BV252" i="2"/>
  <c r="BQ252" i="2"/>
  <c r="BS252" i="2"/>
  <c r="BW252" i="2"/>
  <c r="BU252" i="2"/>
  <c r="BT250" i="2"/>
  <c r="BX250" i="2"/>
  <c r="BR250" i="2"/>
  <c r="BV250" i="2"/>
  <c r="BU250" i="2"/>
  <c r="BS250" i="2"/>
  <c r="BW250" i="2"/>
  <c r="BQ250" i="2"/>
  <c r="BT248" i="2"/>
  <c r="BX248" i="2"/>
  <c r="BR248" i="2"/>
  <c r="BV248" i="2"/>
  <c r="BQ248" i="2"/>
  <c r="BS248" i="2"/>
  <c r="BW248" i="2"/>
  <c r="BU248" i="2"/>
  <c r="BT246" i="2"/>
  <c r="BX246" i="2"/>
  <c r="BR246" i="2"/>
  <c r="BV246" i="2"/>
  <c r="BU246" i="2"/>
  <c r="BS246" i="2"/>
  <c r="BW246" i="2"/>
  <c r="BQ246" i="2"/>
  <c r="BT244" i="2"/>
  <c r="BX244" i="2"/>
  <c r="BU244" i="2"/>
  <c r="BR244" i="2"/>
  <c r="BV244" i="2"/>
  <c r="BQ244" i="2"/>
  <c r="BS244" i="2"/>
  <c r="BW244" i="2"/>
  <c r="BT242" i="2"/>
  <c r="BX242" i="2"/>
  <c r="BR242" i="2"/>
  <c r="BV242" i="2"/>
  <c r="BQ242" i="2"/>
  <c r="BS242" i="2"/>
  <c r="BW242" i="2"/>
  <c r="BU242" i="2"/>
  <c r="BT240" i="2"/>
  <c r="BX240" i="2"/>
  <c r="BQ240" i="2"/>
  <c r="BR240" i="2"/>
  <c r="BV240" i="2"/>
  <c r="BS240" i="2"/>
  <c r="BW240" i="2"/>
  <c r="BU240" i="2"/>
  <c r="BT238" i="2"/>
  <c r="BX238" i="2"/>
  <c r="BU238" i="2"/>
  <c r="BR238" i="2"/>
  <c r="BV238" i="2"/>
  <c r="BS238" i="2"/>
  <c r="BW238" i="2"/>
  <c r="BQ238" i="2"/>
  <c r="BT236" i="2"/>
  <c r="BX236" i="2"/>
  <c r="BR236" i="2"/>
  <c r="BV236" i="2"/>
  <c r="BQ236" i="2"/>
  <c r="BS236" i="2"/>
  <c r="BW236" i="2"/>
  <c r="BU236" i="2"/>
  <c r="BR234" i="2"/>
  <c r="BV234" i="2"/>
  <c r="BT234" i="2"/>
  <c r="BX234" i="2"/>
  <c r="BW234" i="2"/>
  <c r="BS234" i="2"/>
  <c r="BU234" i="2"/>
  <c r="BQ234" i="2"/>
  <c r="BR232" i="2"/>
  <c r="BV232" i="2"/>
  <c r="BT232" i="2"/>
  <c r="BX232" i="2"/>
  <c r="BW232" i="2"/>
  <c r="BQ232" i="2"/>
  <c r="BS232" i="2"/>
  <c r="BU232" i="2"/>
  <c r="BR230" i="2"/>
  <c r="BV230" i="2"/>
  <c r="BT230" i="2"/>
  <c r="BX230" i="2"/>
  <c r="BW230" i="2"/>
  <c r="BS230" i="2"/>
  <c r="BU230" i="2"/>
  <c r="BQ230" i="2"/>
  <c r="BR228" i="2"/>
  <c r="BV228" i="2"/>
  <c r="BT228" i="2"/>
  <c r="BX228" i="2"/>
  <c r="BW228" i="2"/>
  <c r="BQ228" i="2"/>
  <c r="BS228" i="2"/>
  <c r="BU228" i="2"/>
  <c r="BR226" i="2"/>
  <c r="BV226" i="2"/>
  <c r="BT226" i="2"/>
  <c r="BX226" i="2"/>
  <c r="BW226" i="2"/>
  <c r="BS226" i="2"/>
  <c r="BQ226" i="2"/>
  <c r="BU226" i="2"/>
  <c r="BR224" i="2"/>
  <c r="BV224" i="2"/>
  <c r="BT224" i="2"/>
  <c r="BX224" i="2"/>
  <c r="BW224" i="2"/>
  <c r="BS224" i="2"/>
  <c r="BU224" i="2"/>
  <c r="BQ224" i="2"/>
  <c r="BR222" i="2"/>
  <c r="BV222" i="2"/>
  <c r="BT222" i="2"/>
  <c r="BX222" i="2"/>
  <c r="BW222" i="2"/>
  <c r="BQ222" i="2"/>
  <c r="BS222" i="2"/>
  <c r="BU222" i="2"/>
  <c r="BR220" i="2"/>
  <c r="BV220" i="2"/>
  <c r="BT220" i="2"/>
  <c r="BX220" i="2"/>
  <c r="BW220" i="2"/>
  <c r="BS220" i="2"/>
  <c r="BQ220" i="2"/>
  <c r="BU220" i="2"/>
  <c r="BR218" i="2"/>
  <c r="BV218" i="2"/>
  <c r="BT218" i="2"/>
  <c r="BX218" i="2"/>
  <c r="BW218" i="2"/>
  <c r="BS218" i="2"/>
  <c r="BU218" i="2"/>
  <c r="BQ218" i="2"/>
  <c r="BR216" i="2"/>
  <c r="BV216" i="2"/>
  <c r="BT216" i="2"/>
  <c r="BX216" i="2"/>
  <c r="BW216" i="2"/>
  <c r="BQ216" i="2"/>
  <c r="BS216" i="2"/>
  <c r="BU216" i="2"/>
  <c r="BR214" i="2"/>
  <c r="BV214" i="2"/>
  <c r="BT214" i="2"/>
  <c r="BX214" i="2"/>
  <c r="BW214" i="2"/>
  <c r="BQ214" i="2"/>
  <c r="BS214" i="2"/>
  <c r="BU214" i="2"/>
  <c r="BR212" i="2"/>
  <c r="BV212" i="2"/>
  <c r="BT212" i="2"/>
  <c r="BX212" i="2"/>
  <c r="BW212" i="2"/>
  <c r="BS212" i="2"/>
  <c r="BU212" i="2"/>
  <c r="BQ212" i="2"/>
  <c r="BR210" i="2"/>
  <c r="BV210" i="2"/>
  <c r="BT210" i="2"/>
  <c r="BX210" i="2"/>
  <c r="BW210" i="2"/>
  <c r="BS210" i="2"/>
  <c r="BQ210" i="2"/>
  <c r="BU210" i="2"/>
  <c r="BR208" i="2"/>
  <c r="BV208" i="2"/>
  <c r="BT208" i="2"/>
  <c r="BX208" i="2"/>
  <c r="BW208" i="2"/>
  <c r="BQ208" i="2"/>
  <c r="BS208" i="2"/>
  <c r="BU208" i="2"/>
  <c r="BR206" i="2"/>
  <c r="BV206" i="2"/>
  <c r="BT206" i="2"/>
  <c r="BX206" i="2"/>
  <c r="BW206" i="2"/>
  <c r="BQ206" i="2"/>
  <c r="BS206" i="2"/>
  <c r="BU206" i="2"/>
  <c r="BR204" i="2"/>
  <c r="BV204" i="2"/>
  <c r="BT204" i="2"/>
  <c r="BX204" i="2"/>
  <c r="BW204" i="2"/>
  <c r="BS204" i="2"/>
  <c r="BQ204" i="2"/>
  <c r="BU204" i="2"/>
  <c r="BR202" i="2"/>
  <c r="BV202" i="2"/>
  <c r="BT202" i="2"/>
  <c r="BX202" i="2"/>
  <c r="BW202" i="2"/>
  <c r="BS202" i="2"/>
  <c r="BQ202" i="2"/>
  <c r="BU202" i="2"/>
  <c r="BR200" i="2"/>
  <c r="BV200" i="2"/>
  <c r="BT200" i="2"/>
  <c r="BX200" i="2"/>
  <c r="BW200" i="2"/>
  <c r="BQ200" i="2"/>
  <c r="BS200" i="2"/>
  <c r="BU200" i="2"/>
  <c r="BR198" i="2"/>
  <c r="BV198" i="2"/>
  <c r="BT198" i="2"/>
  <c r="BX198" i="2"/>
  <c r="BW198" i="2"/>
  <c r="BS198" i="2"/>
  <c r="BQ198" i="2"/>
  <c r="BU198" i="2"/>
  <c r="BR196" i="2"/>
  <c r="BV196" i="2"/>
  <c r="BT196" i="2"/>
  <c r="BX196" i="2"/>
  <c r="BW196" i="2"/>
  <c r="BS196" i="2"/>
  <c r="BQ196" i="2"/>
  <c r="BU196" i="2"/>
  <c r="BR194" i="2"/>
  <c r="BV194" i="2"/>
  <c r="BT194" i="2"/>
  <c r="BX194" i="2"/>
  <c r="BW194" i="2"/>
  <c r="BS194" i="2"/>
  <c r="BU194" i="2"/>
  <c r="BQ194" i="2"/>
  <c r="BR192" i="2"/>
  <c r="BV192" i="2"/>
  <c r="BT192" i="2"/>
  <c r="BX192" i="2"/>
  <c r="BW192" i="2"/>
  <c r="BQ192" i="2"/>
  <c r="BS192" i="2"/>
  <c r="BU192" i="2"/>
  <c r="BR190" i="2"/>
  <c r="BV190" i="2"/>
  <c r="BT190" i="2"/>
  <c r="BX190" i="2"/>
  <c r="BW190" i="2"/>
  <c r="BS190" i="2"/>
  <c r="BQ190" i="2"/>
  <c r="BU190" i="2"/>
  <c r="BR188" i="2"/>
  <c r="BV188" i="2"/>
  <c r="BT188" i="2"/>
  <c r="BX188" i="2"/>
  <c r="BW188" i="2"/>
  <c r="BS188" i="2"/>
  <c r="BQ188" i="2"/>
  <c r="BU188" i="2"/>
  <c r="BR186" i="2"/>
  <c r="BV186" i="2"/>
  <c r="BS186" i="2"/>
  <c r="BW186" i="2"/>
  <c r="BT186" i="2"/>
  <c r="BX186" i="2"/>
  <c r="BU186" i="2"/>
  <c r="BQ186" i="2"/>
  <c r="BR184" i="2"/>
  <c r="BV184" i="2"/>
  <c r="BS184" i="2"/>
  <c r="BW184" i="2"/>
  <c r="BT184" i="2"/>
  <c r="BX184" i="2"/>
  <c r="BQ184" i="2"/>
  <c r="BU184" i="2"/>
  <c r="BR182" i="2"/>
  <c r="BV182" i="2"/>
  <c r="BS182" i="2"/>
  <c r="BW182" i="2"/>
  <c r="BT182" i="2"/>
  <c r="BX182" i="2"/>
  <c r="BU182" i="2"/>
  <c r="BQ182" i="2"/>
  <c r="BR180" i="2"/>
  <c r="BV180" i="2"/>
  <c r="BS180" i="2"/>
  <c r="BW180" i="2"/>
  <c r="BT180" i="2"/>
  <c r="BX180" i="2"/>
  <c r="BU180" i="2"/>
  <c r="BQ180" i="2"/>
  <c r="BR178" i="2"/>
  <c r="BV178" i="2"/>
  <c r="BS178" i="2"/>
  <c r="BW178" i="2"/>
  <c r="BT178" i="2"/>
  <c r="BX178" i="2"/>
  <c r="BQ178" i="2"/>
  <c r="BU178" i="2"/>
  <c r="BR176" i="2"/>
  <c r="BV176" i="2"/>
  <c r="BS176" i="2"/>
  <c r="BW176" i="2"/>
  <c r="BT176" i="2"/>
  <c r="BX176" i="2"/>
  <c r="BU176" i="2"/>
  <c r="BQ176" i="2"/>
  <c r="F13" i="2"/>
  <c r="D13" i="6" s="1"/>
  <c r="E26" i="5"/>
  <c r="F26" i="5" s="1"/>
  <c r="E22" i="5"/>
  <c r="F22" i="5" s="1"/>
  <c r="E20" i="5"/>
  <c r="F20" i="5" s="1"/>
  <c r="E18" i="5"/>
  <c r="F18" i="5" s="1"/>
  <c r="E16" i="5"/>
  <c r="F16" i="5" s="1"/>
  <c r="E14" i="5"/>
  <c r="F14" i="5" s="1"/>
  <c r="E12" i="5"/>
  <c r="F12" i="5" s="1"/>
  <c r="BR34" i="2"/>
  <c r="BV34" i="2"/>
  <c r="BT34" i="2"/>
  <c r="BX34" i="2"/>
  <c r="BS34" i="2"/>
  <c r="BU34" i="2"/>
  <c r="BW34" i="2"/>
  <c r="BQ34" i="2"/>
  <c r="BR32" i="2"/>
  <c r="BV32" i="2"/>
  <c r="BT32" i="2"/>
  <c r="BX32" i="2"/>
  <c r="BS32" i="2"/>
  <c r="BU32" i="2"/>
  <c r="BW32" i="2"/>
  <c r="BQ32" i="2"/>
  <c r="BR31" i="2"/>
  <c r="BV31" i="2"/>
  <c r="BT31" i="2"/>
  <c r="BX31" i="2"/>
  <c r="BS31" i="2"/>
  <c r="BU31" i="2"/>
  <c r="BW31" i="2"/>
  <c r="BQ31" i="2"/>
  <c r="BR29" i="2"/>
  <c r="BV29" i="2"/>
  <c r="BT29" i="2"/>
  <c r="BX29" i="2"/>
  <c r="BS29" i="2"/>
  <c r="BU29" i="2"/>
  <c r="BW29" i="2"/>
  <c r="BQ29" i="2"/>
  <c r="BR28" i="2"/>
  <c r="BV28" i="2"/>
  <c r="BT28" i="2"/>
  <c r="BX28" i="2"/>
  <c r="BS28" i="2"/>
  <c r="BU28" i="2"/>
  <c r="BW28" i="2"/>
  <c r="BQ28" i="2"/>
  <c r="BR26" i="2"/>
  <c r="BV26" i="2"/>
  <c r="BT26" i="2"/>
  <c r="BX26" i="2"/>
  <c r="BS26" i="2"/>
  <c r="BU26" i="2"/>
  <c r="BW26" i="2"/>
  <c r="BQ26" i="2"/>
  <c r="BR25" i="2"/>
  <c r="BV25" i="2"/>
  <c r="BT25" i="2"/>
  <c r="BX25" i="2"/>
  <c r="BS25" i="2"/>
  <c r="BU25" i="2"/>
  <c r="BW25" i="2"/>
  <c r="BQ25" i="2"/>
  <c r="BR23" i="2"/>
  <c r="BV23" i="2"/>
  <c r="BT23" i="2"/>
  <c r="BX23" i="2"/>
  <c r="BS23" i="2"/>
  <c r="BU23" i="2"/>
  <c r="BW23" i="2"/>
  <c r="BQ23" i="2"/>
  <c r="BR22" i="2"/>
  <c r="BV22" i="2"/>
  <c r="BT22" i="2"/>
  <c r="BX22" i="2"/>
  <c r="BS22" i="2"/>
  <c r="BU22" i="2"/>
  <c r="BW22" i="2"/>
  <c r="BQ22" i="2"/>
  <c r="BR20" i="2"/>
  <c r="BV20" i="2"/>
  <c r="BT20" i="2"/>
  <c r="BX20" i="2"/>
  <c r="BS20" i="2"/>
  <c r="BU20" i="2"/>
  <c r="BW20" i="2"/>
  <c r="BQ20" i="2"/>
  <c r="BR19" i="2"/>
  <c r="BV19" i="2"/>
  <c r="BT19" i="2"/>
  <c r="BX19" i="2"/>
  <c r="BS19" i="2"/>
  <c r="BU19" i="2"/>
  <c r="BW19" i="2"/>
  <c r="BQ19" i="2"/>
  <c r="BR17" i="2"/>
  <c r="BV17" i="2"/>
  <c r="BT17" i="2"/>
  <c r="BX17" i="2"/>
  <c r="BS17" i="2"/>
  <c r="BU17" i="2"/>
  <c r="BW17" i="2"/>
  <c r="BQ17" i="2"/>
  <c r="BR15" i="2"/>
  <c r="BV15" i="2"/>
  <c r="BT15" i="2"/>
  <c r="BX15" i="2"/>
  <c r="BS15" i="2"/>
  <c r="BU15" i="2"/>
  <c r="BW15" i="2"/>
  <c r="BQ15" i="2"/>
  <c r="BR13" i="2"/>
  <c r="BV13" i="2"/>
  <c r="BT13" i="2"/>
  <c r="BX13" i="2"/>
  <c r="BS13" i="2"/>
  <c r="BU13" i="2"/>
  <c r="BW13" i="2"/>
  <c r="BQ13" i="2"/>
  <c r="BR12" i="2"/>
  <c r="BV12" i="2"/>
  <c r="BT12" i="2"/>
  <c r="BX12" i="2"/>
  <c r="BS12" i="2"/>
  <c r="BU12" i="2"/>
  <c r="BW12" i="2"/>
  <c r="BQ12" i="2"/>
  <c r="BR11" i="2"/>
  <c r="BV11" i="2"/>
  <c r="BT11" i="2"/>
  <c r="BX11" i="2"/>
  <c r="BS11" i="2"/>
  <c r="BU11" i="2"/>
  <c r="BW11" i="2"/>
  <c r="BQ11" i="2"/>
  <c r="BR10" i="2"/>
  <c r="BV10" i="2"/>
  <c r="BT10" i="2"/>
  <c r="BX10" i="2"/>
  <c r="BS10" i="2"/>
  <c r="BU10" i="2"/>
  <c r="BW10" i="2"/>
  <c r="BQ10" i="2"/>
  <c r="BR9" i="2"/>
  <c r="BV9" i="2"/>
  <c r="BT9" i="2"/>
  <c r="BX9" i="2"/>
  <c r="BS9" i="2"/>
  <c r="BU9" i="2"/>
  <c r="BW9" i="2"/>
  <c r="BQ9" i="2"/>
  <c r="BR8" i="2"/>
  <c r="BV8" i="2"/>
  <c r="BT8" i="2"/>
  <c r="BX8" i="2"/>
  <c r="BS8" i="2"/>
  <c r="BU8" i="2"/>
  <c r="BW8" i="2"/>
  <c r="BQ8" i="2"/>
  <c r="BR7" i="2"/>
  <c r="BV7" i="2"/>
  <c r="BT7" i="2"/>
  <c r="BX7" i="2"/>
  <c r="BS7" i="2"/>
  <c r="BU7" i="2"/>
  <c r="BW7" i="2"/>
  <c r="BQ7" i="2"/>
  <c r="BR6" i="2"/>
  <c r="BV6" i="2"/>
  <c r="BT6" i="2"/>
  <c r="BX6" i="2"/>
  <c r="BS6" i="2"/>
  <c r="BU6" i="2"/>
  <c r="BW6" i="2"/>
  <c r="BQ6" i="2"/>
  <c r="BR5" i="2"/>
  <c r="BV5" i="2"/>
  <c r="BT5" i="2"/>
  <c r="BX5" i="2"/>
  <c r="BS5" i="2"/>
  <c r="BU5" i="2"/>
  <c r="BW5" i="2"/>
  <c r="BQ5" i="2"/>
  <c r="E33" i="5"/>
  <c r="F33" i="5" s="1"/>
  <c r="E31" i="5"/>
  <c r="F31" i="5" s="1"/>
  <c r="E27" i="5"/>
  <c r="F27" i="5" s="1"/>
  <c r="E25" i="5"/>
  <c r="F25" i="5" s="1"/>
  <c r="E19" i="5"/>
  <c r="F19" i="5" s="1"/>
  <c r="E17" i="5"/>
  <c r="F17" i="5" s="1"/>
  <c r="E15" i="5"/>
  <c r="F15" i="5" s="1"/>
  <c r="E11" i="5"/>
  <c r="F11" i="5" s="1"/>
  <c r="BR33" i="2"/>
  <c r="BV33" i="2"/>
  <c r="BT33" i="2"/>
  <c r="BX33" i="2"/>
  <c r="BS33" i="2"/>
  <c r="BU33" i="2"/>
  <c r="BW33" i="2"/>
  <c r="BQ33" i="2"/>
  <c r="BR30" i="2"/>
  <c r="BV30" i="2"/>
  <c r="BT30" i="2"/>
  <c r="BX30" i="2"/>
  <c r="BS30" i="2"/>
  <c r="BU30" i="2"/>
  <c r="BW30" i="2"/>
  <c r="BQ30" i="2"/>
  <c r="BR27" i="2"/>
  <c r="BV27" i="2"/>
  <c r="BT27" i="2"/>
  <c r="BX27" i="2"/>
  <c r="BS27" i="2"/>
  <c r="BU27" i="2"/>
  <c r="BW27" i="2"/>
  <c r="BQ27" i="2"/>
  <c r="BR24" i="2"/>
  <c r="BV24" i="2"/>
  <c r="BT24" i="2"/>
  <c r="BX24" i="2"/>
  <c r="BS24" i="2"/>
  <c r="BU24" i="2"/>
  <c r="BW24" i="2"/>
  <c r="BQ24" i="2"/>
  <c r="BR21" i="2"/>
  <c r="BV21" i="2"/>
  <c r="BT21" i="2"/>
  <c r="BX21" i="2"/>
  <c r="BS21" i="2"/>
  <c r="BU21" i="2"/>
  <c r="BW21" i="2"/>
  <c r="BQ21" i="2"/>
  <c r="BR18" i="2"/>
  <c r="BV18" i="2"/>
  <c r="BT18" i="2"/>
  <c r="BX18" i="2"/>
  <c r="BS18" i="2"/>
  <c r="BU18" i="2"/>
  <c r="BW18" i="2"/>
  <c r="BQ18" i="2"/>
  <c r="BR16" i="2"/>
  <c r="BV16" i="2"/>
  <c r="BT16" i="2"/>
  <c r="BX16" i="2"/>
  <c r="BS16" i="2"/>
  <c r="BU16" i="2"/>
  <c r="BW16" i="2"/>
  <c r="BQ16" i="2"/>
  <c r="BR14" i="2"/>
  <c r="BV14" i="2"/>
  <c r="BT14" i="2"/>
  <c r="BX14" i="2"/>
  <c r="BS14" i="2"/>
  <c r="BU14" i="2"/>
  <c r="BW14" i="2"/>
  <c r="BQ14" i="2"/>
  <c r="F32" i="2"/>
  <c r="D32" i="6" s="1"/>
  <c r="B298" i="6"/>
  <c r="B297" i="6"/>
  <c r="V297" i="6" s="1"/>
  <c r="B145" i="6"/>
  <c r="F127" i="2"/>
  <c r="D127" i="6" s="1"/>
  <c r="B98" i="6"/>
  <c r="B92" i="6"/>
  <c r="B280" i="6"/>
  <c r="U280" i="6" s="1"/>
  <c r="J155" i="2"/>
  <c r="N155" i="2"/>
  <c r="H155" i="2"/>
  <c r="P155" i="2" s="1"/>
  <c r="K155" i="2"/>
  <c r="S155" i="2" s="1"/>
  <c r="O155" i="2"/>
  <c r="I155" i="2"/>
  <c r="M155" i="2"/>
  <c r="U155" i="2" s="1"/>
  <c r="L155" i="2"/>
  <c r="B38" i="6"/>
  <c r="B37" i="6"/>
  <c r="U37" i="6" s="1"/>
  <c r="B36" i="6"/>
  <c r="B35" i="6"/>
  <c r="B273" i="6"/>
  <c r="A178" i="6"/>
  <c r="A136" i="5"/>
  <c r="A243" i="6"/>
  <c r="A239" i="6"/>
  <c r="A236" i="5"/>
  <c r="G236" i="5" s="1"/>
  <c r="H236" i="5" s="1"/>
  <c r="A100" i="6"/>
  <c r="A32" i="6"/>
  <c r="A273" i="6"/>
  <c r="B75" i="2"/>
  <c r="A75" i="6" s="1"/>
  <c r="A73" i="5"/>
  <c r="A242" i="5"/>
  <c r="A67" i="6"/>
  <c r="A212" i="6"/>
  <c r="A209" i="6"/>
  <c r="A168" i="5"/>
  <c r="G168" i="5" s="1"/>
  <c r="H168" i="5" s="1"/>
  <c r="A40" i="6"/>
  <c r="A153" i="5"/>
  <c r="G153" i="5" s="1"/>
  <c r="A150" i="6"/>
  <c r="A114" i="6"/>
  <c r="A93" i="5"/>
  <c r="A90" i="5"/>
  <c r="G90" i="5" s="1"/>
  <c r="B88" i="2"/>
  <c r="E10" i="5"/>
  <c r="F10" i="5" s="1"/>
  <c r="E9" i="5"/>
  <c r="F9" i="5" s="1"/>
  <c r="E8" i="5"/>
  <c r="F8" i="5" s="1"/>
  <c r="E6" i="5"/>
  <c r="F6" i="5" s="1"/>
  <c r="B142" i="2"/>
  <c r="B105" i="2"/>
  <c r="A105" i="5" s="1"/>
  <c r="B220" i="2"/>
  <c r="A220" i="5" s="1"/>
  <c r="G220" i="5" s="1"/>
  <c r="H220" i="5" s="1"/>
  <c r="F97" i="2"/>
  <c r="D97" i="6" s="1"/>
  <c r="F253" i="2"/>
  <c r="F190" i="2"/>
  <c r="D190" i="6" s="1"/>
  <c r="F168" i="2"/>
  <c r="D168" i="6" s="1"/>
  <c r="B99" i="2"/>
  <c r="AH242" i="2"/>
  <c r="B163" i="2"/>
  <c r="A163" i="6" s="1"/>
  <c r="B53" i="2"/>
  <c r="B33" i="2"/>
  <c r="AH33" i="2" s="1"/>
  <c r="F248" i="2"/>
  <c r="B164" i="2"/>
  <c r="F162" i="2"/>
  <c r="F136" i="2"/>
  <c r="G136" i="2" s="1"/>
  <c r="F131" i="2"/>
  <c r="F123" i="2"/>
  <c r="D123" i="6" s="1"/>
  <c r="B112" i="2"/>
  <c r="F81" i="2"/>
  <c r="D81" i="6" s="1"/>
  <c r="F52" i="2"/>
  <c r="F290" i="2"/>
  <c r="B291" i="2"/>
  <c r="AH280" i="2"/>
  <c r="F137" i="2"/>
  <c r="B133" i="2"/>
  <c r="B128" i="2"/>
  <c r="F125" i="2"/>
  <c r="B111" i="2"/>
  <c r="AH111" i="2" s="1"/>
  <c r="F44" i="2"/>
  <c r="D44" i="6" s="1"/>
  <c r="C154" i="6"/>
  <c r="F154" i="2"/>
  <c r="C142" i="6"/>
  <c r="F142" i="2"/>
  <c r="B27" i="2"/>
  <c r="B13" i="2"/>
  <c r="B129" i="2"/>
  <c r="C113" i="6"/>
  <c r="F113" i="2"/>
  <c r="B92" i="2"/>
  <c r="D180" i="5"/>
  <c r="E180" i="5" s="1"/>
  <c r="F180" i="5" s="1"/>
  <c r="B30" i="2"/>
  <c r="A30" i="5" s="1"/>
  <c r="G30" i="5" s="1"/>
  <c r="F26" i="2"/>
  <c r="G26" i="2" s="1"/>
  <c r="F24" i="2"/>
  <c r="D24" i="6" s="1"/>
  <c r="F11" i="2"/>
  <c r="B11" i="2"/>
  <c r="F299" i="2"/>
  <c r="B295" i="2"/>
  <c r="B292" i="2"/>
  <c r="A292" i="6" s="1"/>
  <c r="B289" i="2"/>
  <c r="A289" i="5" s="1"/>
  <c r="G289" i="5" s="1"/>
  <c r="B281" i="2"/>
  <c r="B256" i="2"/>
  <c r="A256" i="5" s="1"/>
  <c r="G256" i="5" s="1"/>
  <c r="B249" i="2"/>
  <c r="AH239" i="2"/>
  <c r="F235" i="2"/>
  <c r="D235" i="6" s="1"/>
  <c r="F228" i="2"/>
  <c r="B224" i="2"/>
  <c r="F220" i="2"/>
  <c r="F205" i="2"/>
  <c r="B200" i="2"/>
  <c r="F194" i="2"/>
  <c r="D194" i="6" s="1"/>
  <c r="B160" i="2"/>
  <c r="A160" i="5" s="1"/>
  <c r="G160" i="5" s="1"/>
  <c r="F146" i="2"/>
  <c r="B140" i="2"/>
  <c r="B130" i="2"/>
  <c r="F121" i="2"/>
  <c r="B98" i="2"/>
  <c r="F91" i="2"/>
  <c r="C53" i="6"/>
  <c r="F53" i="2"/>
  <c r="B45" i="2"/>
  <c r="A45" i="5" s="1"/>
  <c r="C161" i="6"/>
  <c r="F161" i="2"/>
  <c r="D214" i="5"/>
  <c r="E214" i="5" s="1"/>
  <c r="F214" i="5" s="1"/>
  <c r="F29" i="2"/>
  <c r="F22" i="2"/>
  <c r="F16" i="2"/>
  <c r="D16" i="6" s="1"/>
  <c r="F12" i="2"/>
  <c r="B12" i="2"/>
  <c r="F6" i="2"/>
  <c r="D6" i="6" s="1"/>
  <c r="F294" i="2"/>
  <c r="F291" i="2"/>
  <c r="F287" i="2"/>
  <c r="B287" i="2"/>
  <c r="B285" i="2"/>
  <c r="AH285" i="2" s="1"/>
  <c r="F280" i="2"/>
  <c r="G280" i="2" s="1"/>
  <c r="F237" i="2"/>
  <c r="F229" i="2"/>
  <c r="F215" i="2"/>
  <c r="D215" i="6" s="1"/>
  <c r="B176" i="2"/>
  <c r="F171" i="2"/>
  <c r="B165" i="2"/>
  <c r="F156" i="2"/>
  <c r="D156" i="6" s="1"/>
  <c r="F152" i="2"/>
  <c r="D152" i="6" s="1"/>
  <c r="F143" i="2"/>
  <c r="B127" i="2"/>
  <c r="F117" i="2"/>
  <c r="B113" i="2"/>
  <c r="AH113" i="2" s="1"/>
  <c r="F107" i="2"/>
  <c r="B76" i="2"/>
  <c r="F71" i="2"/>
  <c r="B69" i="2"/>
  <c r="A69" i="5" s="1"/>
  <c r="B54" i="2"/>
  <c r="F45" i="2"/>
  <c r="D54" i="5"/>
  <c r="E54" i="5" s="1"/>
  <c r="F54" i="5" s="1"/>
  <c r="B157" i="2"/>
  <c r="B147" i="2"/>
  <c r="B144" i="2"/>
  <c r="B138" i="2"/>
  <c r="B132" i="2"/>
  <c r="B124" i="2"/>
  <c r="B118" i="2"/>
  <c r="B104" i="2"/>
  <c r="B84" i="2"/>
  <c r="A84" i="5" s="1"/>
  <c r="G84" i="5" s="1"/>
  <c r="B82" i="2"/>
  <c r="B46" i="2"/>
  <c r="A276" i="5"/>
  <c r="A276" i="6"/>
  <c r="A293" i="5"/>
  <c r="G293" i="5" s="1"/>
  <c r="H293" i="5" s="1"/>
  <c r="B23" i="2"/>
  <c r="B24" i="2"/>
  <c r="C298" i="6"/>
  <c r="F298" i="2"/>
  <c r="C28" i="6"/>
  <c r="F28" i="2"/>
  <c r="C18" i="6"/>
  <c r="F18" i="2"/>
  <c r="D18" i="6" s="1"/>
  <c r="C264" i="6"/>
  <c r="F264" i="2"/>
  <c r="B263" i="6"/>
  <c r="U263" i="6" s="1"/>
  <c r="A225" i="6"/>
  <c r="A225" i="5"/>
  <c r="G225" i="5" s="1"/>
  <c r="C198" i="6"/>
  <c r="F198" i="2"/>
  <c r="B196" i="2"/>
  <c r="AH196" i="2" s="1"/>
  <c r="C167" i="6"/>
  <c r="F167" i="2"/>
  <c r="C103" i="6"/>
  <c r="F103" i="2"/>
  <c r="D103" i="6" s="1"/>
  <c r="B80" i="2"/>
  <c r="AH80" i="2" s="1"/>
  <c r="B81" i="2"/>
  <c r="F10" i="2"/>
  <c r="B10" i="2"/>
  <c r="B298" i="2"/>
  <c r="F295" i="2"/>
  <c r="F286" i="2"/>
  <c r="B286" i="2"/>
  <c r="B277" i="2"/>
  <c r="F276" i="2"/>
  <c r="C275" i="6"/>
  <c r="F275" i="2"/>
  <c r="D275" i="6" s="1"/>
  <c r="B269" i="2"/>
  <c r="F232" i="2"/>
  <c r="B223" i="6"/>
  <c r="C217" i="6"/>
  <c r="F217" i="2"/>
  <c r="B183" i="2"/>
  <c r="AH183" i="2" s="1"/>
  <c r="C179" i="6"/>
  <c r="F179" i="2"/>
  <c r="G179" i="2" s="1"/>
  <c r="B175" i="2"/>
  <c r="C166" i="6"/>
  <c r="F166" i="2"/>
  <c r="G166" i="2" s="1"/>
  <c r="F150" i="2"/>
  <c r="C99" i="6"/>
  <c r="F99" i="2"/>
  <c r="B272" i="6"/>
  <c r="B210" i="6"/>
  <c r="A181" i="6"/>
  <c r="A181" i="5"/>
  <c r="G181" i="5" s="1"/>
  <c r="C139" i="6"/>
  <c r="F139" i="2"/>
  <c r="B120" i="2"/>
  <c r="B121" i="2"/>
  <c r="B116" i="2"/>
  <c r="B117" i="2"/>
  <c r="AH117" i="2" s="1"/>
  <c r="B108" i="2"/>
  <c r="AH108" i="2" s="1"/>
  <c r="B109" i="2"/>
  <c r="C72" i="6"/>
  <c r="F72" i="2"/>
  <c r="D206" i="5"/>
  <c r="E206" i="5" s="1"/>
  <c r="F206" i="5" s="1"/>
  <c r="D112" i="5"/>
  <c r="E112" i="5" s="1"/>
  <c r="F112" i="5" s="1"/>
  <c r="F25" i="2"/>
  <c r="F14" i="2"/>
  <c r="C8" i="6"/>
  <c r="F8" i="2"/>
  <c r="D8" i="6" s="1"/>
  <c r="F293" i="2"/>
  <c r="C285" i="6"/>
  <c r="F285" i="2"/>
  <c r="C268" i="6"/>
  <c r="F268" i="2"/>
  <c r="AH264" i="2"/>
  <c r="F261" i="2"/>
  <c r="G261" i="2" s="1"/>
  <c r="C249" i="6"/>
  <c r="F249" i="2"/>
  <c r="C245" i="6"/>
  <c r="F245" i="2"/>
  <c r="C211" i="6"/>
  <c r="F211" i="2"/>
  <c r="D211" i="6" s="1"/>
  <c r="C208" i="6"/>
  <c r="F208" i="2"/>
  <c r="B188" i="6"/>
  <c r="V188" i="6" s="1"/>
  <c r="B177" i="6"/>
  <c r="U177" i="6" s="1"/>
  <c r="F174" i="2"/>
  <c r="F170" i="2"/>
  <c r="D170" i="6" s="1"/>
  <c r="B167" i="2"/>
  <c r="C157" i="6"/>
  <c r="F157" i="2"/>
  <c r="C130" i="6"/>
  <c r="F130" i="2"/>
  <c r="B96" i="2"/>
  <c r="A96" i="6" s="1"/>
  <c r="B97" i="2"/>
  <c r="C88" i="6"/>
  <c r="F88" i="2"/>
  <c r="C73" i="6"/>
  <c r="F73" i="2"/>
  <c r="C69" i="6"/>
  <c r="F69" i="2"/>
  <c r="D69" i="6" s="1"/>
  <c r="A62" i="6"/>
  <c r="A62" i="5"/>
  <c r="D234" i="5"/>
  <c r="E234" i="5" s="1"/>
  <c r="F234" i="5" s="1"/>
  <c r="B15" i="2"/>
  <c r="B284" i="2"/>
  <c r="F255" i="2"/>
  <c r="D255" i="6" s="1"/>
  <c r="F251" i="2"/>
  <c r="D251" i="6" s="1"/>
  <c r="F243" i="2"/>
  <c r="F224" i="2"/>
  <c r="B199" i="2"/>
  <c r="A192" i="6"/>
  <c r="A192" i="5"/>
  <c r="G192" i="5" s="1"/>
  <c r="B185" i="2"/>
  <c r="AH185" i="2" s="1"/>
  <c r="F176" i="2"/>
  <c r="B172" i="2"/>
  <c r="B169" i="2"/>
  <c r="F165" i="2"/>
  <c r="F164" i="2"/>
  <c r="F160" i="2"/>
  <c r="D160" i="6" s="1"/>
  <c r="F147" i="2"/>
  <c r="D147" i="6" s="1"/>
  <c r="C119" i="6"/>
  <c r="F119" i="2"/>
  <c r="C115" i="6"/>
  <c r="F115" i="2"/>
  <c r="C105" i="6"/>
  <c r="F105" i="2"/>
  <c r="C95" i="6"/>
  <c r="F95" i="2"/>
  <c r="B94" i="2"/>
  <c r="AH94" i="2" s="1"/>
  <c r="C92" i="6"/>
  <c r="F92" i="2"/>
  <c r="C86" i="6"/>
  <c r="F86" i="2"/>
  <c r="C85" i="6"/>
  <c r="F85" i="2"/>
  <c r="G85" i="2" s="1"/>
  <c r="B74" i="2"/>
  <c r="A74" i="6" s="1"/>
  <c r="C68" i="6"/>
  <c r="F68" i="2"/>
  <c r="C62" i="6"/>
  <c r="F62" i="2"/>
  <c r="A57" i="6"/>
  <c r="A57" i="5"/>
  <c r="G57" i="5" s="1"/>
  <c r="D250" i="5"/>
  <c r="E250" i="5" s="1"/>
  <c r="F250" i="5" s="1"/>
  <c r="D226" i="5"/>
  <c r="E226" i="5" s="1"/>
  <c r="F226" i="5" s="1"/>
  <c r="C96" i="6"/>
  <c r="F96" i="2"/>
  <c r="C77" i="6"/>
  <c r="F77" i="2"/>
  <c r="C76" i="6"/>
  <c r="F76" i="2"/>
  <c r="D274" i="5"/>
  <c r="E274" i="5" s="1"/>
  <c r="F274" i="5" s="1"/>
  <c r="B25" i="2"/>
  <c r="B14" i="2"/>
  <c r="B7" i="2"/>
  <c r="B300" i="2"/>
  <c r="B296" i="6"/>
  <c r="AE296" i="6" s="1"/>
  <c r="AF296" i="6" s="1"/>
  <c r="B260" i="2"/>
  <c r="B233" i="2"/>
  <c r="B221" i="2"/>
  <c r="A221" i="6" s="1"/>
  <c r="B206" i="2"/>
  <c r="B204" i="2"/>
  <c r="A204" i="6" s="1"/>
  <c r="B191" i="2"/>
  <c r="B188" i="2"/>
  <c r="A188" i="6" s="1"/>
  <c r="B180" i="2"/>
  <c r="B151" i="2"/>
  <c r="A151" i="5" s="1"/>
  <c r="G151" i="5" s="1"/>
  <c r="B141" i="2"/>
  <c r="B106" i="6"/>
  <c r="C104" i="6"/>
  <c r="F104" i="2"/>
  <c r="B102" i="6"/>
  <c r="C84" i="6"/>
  <c r="F84" i="2"/>
  <c r="B78" i="2"/>
  <c r="C74" i="6"/>
  <c r="F74" i="2"/>
  <c r="B72" i="2"/>
  <c r="AH72" i="2" s="1"/>
  <c r="C65" i="6"/>
  <c r="F65" i="2"/>
  <c r="C57" i="6"/>
  <c r="F57" i="2"/>
  <c r="C56" i="6"/>
  <c r="F56" i="2"/>
  <c r="D260" i="5"/>
  <c r="E260" i="5" s="1"/>
  <c r="F260" i="5" s="1"/>
  <c r="D242" i="5"/>
  <c r="E242" i="5" s="1"/>
  <c r="F242" i="5" s="1"/>
  <c r="D118" i="5"/>
  <c r="E118" i="5" s="1"/>
  <c r="F118" i="5" s="1"/>
  <c r="B87" i="2"/>
  <c r="B63" i="2"/>
  <c r="B58" i="2"/>
  <c r="A58" i="5" s="1"/>
  <c r="G58" i="5" s="1"/>
  <c r="H58" i="5" s="1"/>
  <c r="F55" i="2"/>
  <c r="F54" i="2"/>
  <c r="F50" i="2"/>
  <c r="G50" i="2" s="1"/>
  <c r="A67" i="5"/>
  <c r="G67" i="5" s="1"/>
  <c r="B134" i="2"/>
  <c r="B110" i="2"/>
  <c r="B89" i="2"/>
  <c r="A89" i="5" s="1"/>
  <c r="B49" i="2"/>
  <c r="A114" i="5"/>
  <c r="G114" i="5" s="1"/>
  <c r="D28" i="5"/>
  <c r="E28" i="5" s="1"/>
  <c r="F28" i="5" s="1"/>
  <c r="AH17" i="2"/>
  <c r="A17" i="6"/>
  <c r="A17" i="5"/>
  <c r="G17" i="5" s="1"/>
  <c r="A19" i="6"/>
  <c r="A19" i="5"/>
  <c r="G19" i="5" s="1"/>
  <c r="A297" i="6"/>
  <c r="A297" i="5"/>
  <c r="G297" i="5" s="1"/>
  <c r="H297" i="5" s="1"/>
  <c r="A9" i="6"/>
  <c r="A9" i="5"/>
  <c r="G9" i="5" s="1"/>
  <c r="B34" i="6"/>
  <c r="B26" i="6"/>
  <c r="AE26" i="6" s="1"/>
  <c r="AF26" i="6" s="1"/>
  <c r="B16" i="6"/>
  <c r="V16" i="6" s="1"/>
  <c r="B12" i="6"/>
  <c r="B291" i="6"/>
  <c r="V291" i="6" s="1"/>
  <c r="B290" i="6"/>
  <c r="C272" i="6"/>
  <c r="F272" i="2"/>
  <c r="B262" i="6"/>
  <c r="B261" i="6"/>
  <c r="A248" i="6"/>
  <c r="A248" i="5"/>
  <c r="G248" i="5" s="1"/>
  <c r="AH248" i="2"/>
  <c r="AH244" i="2"/>
  <c r="F227" i="2"/>
  <c r="D227" i="6" s="1"/>
  <c r="C227" i="6"/>
  <c r="A205" i="6"/>
  <c r="A173" i="6"/>
  <c r="A173" i="5"/>
  <c r="B162" i="6"/>
  <c r="AE162" i="6" s="1"/>
  <c r="AF162" i="6" s="1"/>
  <c r="A161" i="5"/>
  <c r="G161" i="5" s="1"/>
  <c r="A161" i="6"/>
  <c r="B160" i="6"/>
  <c r="AE160" i="6" s="1"/>
  <c r="AF160" i="6" s="1"/>
  <c r="B147" i="6"/>
  <c r="A146" i="6"/>
  <c r="A146" i="5"/>
  <c r="G146" i="5" s="1"/>
  <c r="H146" i="5" s="1"/>
  <c r="C145" i="6"/>
  <c r="F145" i="2"/>
  <c r="C132" i="6"/>
  <c r="F132" i="2"/>
  <c r="B76" i="6"/>
  <c r="C75" i="6"/>
  <c r="F75" i="2"/>
  <c r="C61" i="6"/>
  <c r="F61" i="2"/>
  <c r="D276" i="5"/>
  <c r="E276" i="5" s="1"/>
  <c r="F276" i="5" s="1"/>
  <c r="D72" i="5"/>
  <c r="E72" i="5" s="1"/>
  <c r="F72" i="5" s="1"/>
  <c r="A34" i="6"/>
  <c r="A34" i="5"/>
  <c r="G34" i="5" s="1"/>
  <c r="B13" i="6"/>
  <c r="V13" i="6" s="1"/>
  <c r="AQ13" i="6" s="1"/>
  <c r="B11" i="6"/>
  <c r="V11" i="6" s="1"/>
  <c r="B10" i="6"/>
  <c r="B8" i="6"/>
  <c r="B299" i="6"/>
  <c r="V299" i="6" s="1"/>
  <c r="AR299" i="6" s="1"/>
  <c r="B293" i="6"/>
  <c r="V293" i="6" s="1"/>
  <c r="AR293" i="6" s="1"/>
  <c r="B287" i="6"/>
  <c r="U287" i="6" s="1"/>
  <c r="B286" i="6"/>
  <c r="B279" i="6"/>
  <c r="A261" i="6"/>
  <c r="A261" i="5"/>
  <c r="G261" i="5" s="1"/>
  <c r="C260" i="6"/>
  <c r="F260" i="2"/>
  <c r="A247" i="5"/>
  <c r="G247" i="5" s="1"/>
  <c r="H247" i="5" s="1"/>
  <c r="AH247" i="2"/>
  <c r="B243" i="6"/>
  <c r="C239" i="6"/>
  <c r="F239" i="2"/>
  <c r="B220" i="6"/>
  <c r="B215" i="6"/>
  <c r="U215" i="6" s="1"/>
  <c r="C189" i="6"/>
  <c r="F189" i="2"/>
  <c r="F178" i="2"/>
  <c r="C178" i="6"/>
  <c r="C163" i="6"/>
  <c r="F163" i="2"/>
  <c r="A162" i="6"/>
  <c r="A162" i="5"/>
  <c r="G162" i="5" s="1"/>
  <c r="AH155" i="2"/>
  <c r="A155" i="6"/>
  <c r="AH153" i="2"/>
  <c r="A153" i="6"/>
  <c r="B146" i="6"/>
  <c r="AE146" i="6" s="1"/>
  <c r="AF146" i="6" s="1"/>
  <c r="B142" i="6"/>
  <c r="C126" i="6"/>
  <c r="F126" i="2"/>
  <c r="C116" i="6"/>
  <c r="F116" i="2"/>
  <c r="C110" i="6"/>
  <c r="F110" i="2"/>
  <c r="D110" i="6" s="1"/>
  <c r="AH102" i="2"/>
  <c r="A102" i="6"/>
  <c r="A102" i="5"/>
  <c r="G102" i="5" s="1"/>
  <c r="H102" i="5" s="1"/>
  <c r="C98" i="6"/>
  <c r="F98" i="2"/>
  <c r="B88" i="6"/>
  <c r="C82" i="6"/>
  <c r="F82" i="2"/>
  <c r="C80" i="6"/>
  <c r="F80" i="2"/>
  <c r="A60" i="6"/>
  <c r="A60" i="5"/>
  <c r="G60" i="5" s="1"/>
  <c r="H60" i="5" s="1"/>
  <c r="B43" i="2"/>
  <c r="AH43" i="2" s="1"/>
  <c r="B44" i="2"/>
  <c r="A42" i="6"/>
  <c r="A42" i="5"/>
  <c r="G42" i="5" s="1"/>
  <c r="H42" i="5" s="1"/>
  <c r="F35" i="2"/>
  <c r="C35" i="6"/>
  <c r="D216" i="5"/>
  <c r="E216" i="5" s="1"/>
  <c r="F216" i="5" s="1"/>
  <c r="A205" i="5"/>
  <c r="G205" i="5" s="1"/>
  <c r="H205" i="5" s="1"/>
  <c r="D188" i="5"/>
  <c r="E188" i="5" s="1"/>
  <c r="F188" i="5" s="1"/>
  <c r="A242" i="6"/>
  <c r="AH29" i="2"/>
  <c r="M34" i="1" s="1"/>
  <c r="A29" i="6"/>
  <c r="A29" i="5"/>
  <c r="AH28" i="2"/>
  <c r="M33" i="1" s="1"/>
  <c r="A28" i="6"/>
  <c r="A28" i="5"/>
  <c r="B22" i="2"/>
  <c r="B21" i="2"/>
  <c r="C267" i="6"/>
  <c r="F267" i="2"/>
  <c r="D267" i="6" s="1"/>
  <c r="B245" i="6"/>
  <c r="C240" i="6"/>
  <c r="F240" i="2"/>
  <c r="C236" i="6"/>
  <c r="F236" i="2"/>
  <c r="A232" i="6"/>
  <c r="A232" i="5"/>
  <c r="G232" i="5" s="1"/>
  <c r="C231" i="6"/>
  <c r="F231" i="2"/>
  <c r="D231" i="6" s="1"/>
  <c r="A216" i="5"/>
  <c r="A216" i="6"/>
  <c r="C206" i="6"/>
  <c r="F206" i="2"/>
  <c r="F203" i="2"/>
  <c r="C203" i="6"/>
  <c r="B200" i="6"/>
  <c r="B198" i="6"/>
  <c r="C183" i="6"/>
  <c r="F183" i="2"/>
  <c r="F182" i="2"/>
  <c r="D182" i="6" s="1"/>
  <c r="C182" i="6"/>
  <c r="C159" i="6"/>
  <c r="F159" i="2"/>
  <c r="D159" i="6" s="1"/>
  <c r="C149" i="6"/>
  <c r="F149" i="2"/>
  <c r="B137" i="6"/>
  <c r="C135" i="6"/>
  <c r="F135" i="2"/>
  <c r="D135" i="6" s="1"/>
  <c r="C128" i="6"/>
  <c r="F128" i="2"/>
  <c r="D128" i="6" s="1"/>
  <c r="B127" i="6"/>
  <c r="U127" i="6" s="1"/>
  <c r="C124" i="6"/>
  <c r="F124" i="2"/>
  <c r="D124" i="6" s="1"/>
  <c r="A122" i="6"/>
  <c r="A122" i="5"/>
  <c r="G122" i="5" s="1"/>
  <c r="H122" i="5" s="1"/>
  <c r="B121" i="6"/>
  <c r="U121" i="6" s="1"/>
  <c r="A119" i="6"/>
  <c r="C118" i="6"/>
  <c r="F118" i="2"/>
  <c r="D118" i="6" s="1"/>
  <c r="B111" i="6"/>
  <c r="U111" i="6" s="1"/>
  <c r="C108" i="6"/>
  <c r="F108" i="2"/>
  <c r="B105" i="6"/>
  <c r="C89" i="6"/>
  <c r="F89" i="2"/>
  <c r="B70" i="6"/>
  <c r="C66" i="6"/>
  <c r="F66" i="2"/>
  <c r="C63" i="6"/>
  <c r="F63" i="2"/>
  <c r="D63" i="6" s="1"/>
  <c r="C59" i="6"/>
  <c r="F59" i="2"/>
  <c r="D59" i="6" s="1"/>
  <c r="C48" i="6"/>
  <c r="F48" i="2"/>
  <c r="A243" i="5"/>
  <c r="G243" i="5" s="1"/>
  <c r="D184" i="5"/>
  <c r="E184" i="5" s="1"/>
  <c r="F184" i="5" s="1"/>
  <c r="D150" i="5"/>
  <c r="E150" i="5" s="1"/>
  <c r="F150" i="5" s="1"/>
  <c r="D32" i="5"/>
  <c r="E32" i="5" s="1"/>
  <c r="F32" i="5" s="1"/>
  <c r="AH34" i="2"/>
  <c r="C31" i="6"/>
  <c r="F31" i="2"/>
  <c r="B28" i="6"/>
  <c r="B27" i="6"/>
  <c r="A26" i="6"/>
  <c r="A26" i="5"/>
  <c r="G26" i="5" s="1"/>
  <c r="B24" i="6"/>
  <c r="B21" i="6"/>
  <c r="C20" i="6"/>
  <c r="F20" i="2"/>
  <c r="D20" i="6" s="1"/>
  <c r="B18" i="2"/>
  <c r="B16" i="2"/>
  <c r="B15" i="6"/>
  <c r="V15" i="6" s="1"/>
  <c r="B290" i="2"/>
  <c r="B269" i="6"/>
  <c r="U269" i="6" s="1"/>
  <c r="B264" i="6"/>
  <c r="B252" i="2"/>
  <c r="B251" i="6"/>
  <c r="B249" i="6"/>
  <c r="B248" i="6"/>
  <c r="B245" i="2"/>
  <c r="G245" i="2" s="1"/>
  <c r="B232" i="6"/>
  <c r="V232" i="6" s="1"/>
  <c r="AR232" i="6" s="1"/>
  <c r="C223" i="6"/>
  <c r="F223" i="2"/>
  <c r="C221" i="6"/>
  <c r="F221" i="2"/>
  <c r="B218" i="6"/>
  <c r="C213" i="6"/>
  <c r="F213" i="2"/>
  <c r="A212" i="5"/>
  <c r="G212" i="5" s="1"/>
  <c r="AH208" i="2"/>
  <c r="A208" i="6"/>
  <c r="A208" i="5"/>
  <c r="A207" i="5"/>
  <c r="G207" i="5" s="1"/>
  <c r="AH207" i="2"/>
  <c r="B205" i="6"/>
  <c r="C202" i="6"/>
  <c r="F202" i="2"/>
  <c r="A198" i="6"/>
  <c r="A198" i="5"/>
  <c r="G198" i="5" s="1"/>
  <c r="B194" i="6"/>
  <c r="B193" i="6"/>
  <c r="U193" i="6" s="1"/>
  <c r="F186" i="2"/>
  <c r="D186" i="6" s="1"/>
  <c r="C186" i="6"/>
  <c r="B174" i="6"/>
  <c r="U174" i="6" s="1"/>
  <c r="B164" i="6"/>
  <c r="B161" i="6"/>
  <c r="C158" i="6"/>
  <c r="F158" i="2"/>
  <c r="G158" i="2" s="1"/>
  <c r="B150" i="6"/>
  <c r="AH143" i="2"/>
  <c r="A143" i="6"/>
  <c r="A143" i="5"/>
  <c r="G143" i="5" s="1"/>
  <c r="H143" i="5" s="1"/>
  <c r="C140" i="6"/>
  <c r="F140" i="2"/>
  <c r="D140" i="6" s="1"/>
  <c r="AH137" i="2"/>
  <c r="A137" i="6"/>
  <c r="B136" i="6"/>
  <c r="U136" i="6" s="1"/>
  <c r="B130" i="6"/>
  <c r="C129" i="6"/>
  <c r="F129" i="2"/>
  <c r="B119" i="6"/>
  <c r="B113" i="6"/>
  <c r="C101" i="6"/>
  <c r="F101" i="2"/>
  <c r="B99" i="6"/>
  <c r="A91" i="6"/>
  <c r="C87" i="6"/>
  <c r="F87" i="2"/>
  <c r="C78" i="6"/>
  <c r="F78" i="2"/>
  <c r="D78" i="6" s="1"/>
  <c r="B70" i="2"/>
  <c r="B71" i="2"/>
  <c r="AH71" i="2" s="1"/>
  <c r="C67" i="6"/>
  <c r="F67" i="2"/>
  <c r="B64" i="2"/>
  <c r="B65" i="2"/>
  <c r="AH65" i="2" s="1"/>
  <c r="D292" i="5"/>
  <c r="E292" i="5" s="1"/>
  <c r="F292" i="5" s="1"/>
  <c r="A264" i="5"/>
  <c r="G264" i="5" s="1"/>
  <c r="D238" i="5"/>
  <c r="E238" i="5" s="1"/>
  <c r="F238" i="5" s="1"/>
  <c r="D158" i="5"/>
  <c r="E158" i="5" s="1"/>
  <c r="F158" i="5" s="1"/>
  <c r="A150" i="5"/>
  <c r="G150" i="5" s="1"/>
  <c r="H150" i="5" s="1"/>
  <c r="A119" i="5"/>
  <c r="G119" i="5" s="1"/>
  <c r="H119" i="5" s="1"/>
  <c r="A32" i="5"/>
  <c r="A293" i="6"/>
  <c r="C265" i="6"/>
  <c r="A247" i="6"/>
  <c r="C34" i="6"/>
  <c r="F34" i="2"/>
  <c r="B31" i="6"/>
  <c r="F30" i="2"/>
  <c r="F23" i="2"/>
  <c r="B22" i="6"/>
  <c r="B20" i="6"/>
  <c r="F19" i="2"/>
  <c r="G19" i="2" s="1"/>
  <c r="O19" i="2" s="1"/>
  <c r="F17" i="2"/>
  <c r="F9" i="2"/>
  <c r="F289" i="2"/>
  <c r="F281" i="2"/>
  <c r="B277" i="6"/>
  <c r="B272" i="2"/>
  <c r="AH272" i="2" s="1"/>
  <c r="B271" i="6"/>
  <c r="U271" i="6" s="1"/>
  <c r="B266" i="6"/>
  <c r="B265" i="2"/>
  <c r="B260" i="6"/>
  <c r="F259" i="2"/>
  <c r="F257" i="2"/>
  <c r="D257" i="6" s="1"/>
  <c r="C257" i="6"/>
  <c r="F256" i="2"/>
  <c r="B254" i="6"/>
  <c r="B253" i="6"/>
  <c r="C252" i="6"/>
  <c r="F252" i="2"/>
  <c r="B250" i="6"/>
  <c r="C247" i="6"/>
  <c r="F247" i="2"/>
  <c r="B241" i="2"/>
  <c r="B240" i="2"/>
  <c r="B237" i="6"/>
  <c r="A236" i="6"/>
  <c r="AH236" i="2"/>
  <c r="B229" i="6"/>
  <c r="U229" i="6" s="1"/>
  <c r="A228" i="6"/>
  <c r="B222" i="6"/>
  <c r="B217" i="6"/>
  <c r="C212" i="6"/>
  <c r="F212" i="2"/>
  <c r="C207" i="6"/>
  <c r="F207" i="2"/>
  <c r="B201" i="6"/>
  <c r="U201" i="6" s="1"/>
  <c r="F199" i="2"/>
  <c r="C199" i="6"/>
  <c r="B197" i="2"/>
  <c r="B196" i="6"/>
  <c r="B191" i="6"/>
  <c r="B190" i="2"/>
  <c r="F187" i="2"/>
  <c r="C187" i="6"/>
  <c r="A183" i="5"/>
  <c r="G183" i="5" s="1"/>
  <c r="B179" i="6"/>
  <c r="B171" i="6"/>
  <c r="AE171" i="6" s="1"/>
  <c r="AF171" i="6" s="1"/>
  <c r="B170" i="2"/>
  <c r="C169" i="6"/>
  <c r="F169" i="2"/>
  <c r="AH168" i="2"/>
  <c r="A168" i="6"/>
  <c r="A166" i="6"/>
  <c r="A166" i="5"/>
  <c r="G166" i="5" s="1"/>
  <c r="B165" i="6"/>
  <c r="U165" i="6" s="1"/>
  <c r="B159" i="2"/>
  <c r="B157" i="6"/>
  <c r="B156" i="2"/>
  <c r="B154" i="2"/>
  <c r="AH154" i="2" s="1"/>
  <c r="C153" i="6"/>
  <c r="F153" i="2"/>
  <c r="B152" i="2"/>
  <c r="B149" i="2"/>
  <c r="B145" i="2"/>
  <c r="B139" i="2"/>
  <c r="C138" i="6"/>
  <c r="F138" i="2"/>
  <c r="B135" i="2"/>
  <c r="C133" i="6"/>
  <c r="F133" i="2"/>
  <c r="B131" i="6"/>
  <c r="U131" i="6" s="1"/>
  <c r="A125" i="6"/>
  <c r="A125" i="5"/>
  <c r="B123" i="6"/>
  <c r="AE123" i="6" s="1"/>
  <c r="AF123" i="6" s="1"/>
  <c r="C120" i="6"/>
  <c r="F120" i="2"/>
  <c r="D120" i="6" s="1"/>
  <c r="B117" i="6"/>
  <c r="U117" i="6" s="1"/>
  <c r="B115" i="2"/>
  <c r="C114" i="6"/>
  <c r="F114" i="2"/>
  <c r="B107" i="6"/>
  <c r="B104" i="6"/>
  <c r="B103" i="2"/>
  <c r="C102" i="6"/>
  <c r="F102" i="2"/>
  <c r="B96" i="6"/>
  <c r="B95" i="2"/>
  <c r="B94" i="6"/>
  <c r="AH93" i="2"/>
  <c r="A93" i="6"/>
  <c r="C90" i="6"/>
  <c r="F90" i="2"/>
  <c r="B85" i="6"/>
  <c r="B83" i="2"/>
  <c r="B81" i="6"/>
  <c r="B79" i="2"/>
  <c r="B68" i="2"/>
  <c r="AH68" i="2" s="1"/>
  <c r="A66" i="6"/>
  <c r="A66" i="5"/>
  <c r="G66" i="5" s="1"/>
  <c r="C64" i="6"/>
  <c r="F64" i="2"/>
  <c r="C60" i="6"/>
  <c r="F60" i="2"/>
  <c r="B56" i="6"/>
  <c r="C51" i="6"/>
  <c r="F51" i="2"/>
  <c r="A50" i="6"/>
  <c r="A50" i="5"/>
  <c r="G50" i="5" s="1"/>
  <c r="C43" i="6"/>
  <c r="F43" i="2"/>
  <c r="D43" i="6" s="1"/>
  <c r="C42" i="6"/>
  <c r="F42" i="2"/>
  <c r="D300" i="5"/>
  <c r="E300" i="5" s="1"/>
  <c r="F300" i="5" s="1"/>
  <c r="D230" i="5"/>
  <c r="E230" i="5" s="1"/>
  <c r="F230" i="5" s="1"/>
  <c r="A228" i="5"/>
  <c r="G228" i="5" s="1"/>
  <c r="A155" i="5"/>
  <c r="G155" i="5" s="1"/>
  <c r="D142" i="5"/>
  <c r="E142" i="5" s="1"/>
  <c r="F142" i="5" s="1"/>
  <c r="A137" i="5"/>
  <c r="A100" i="5"/>
  <c r="G100" i="5" s="1"/>
  <c r="D62" i="5"/>
  <c r="E62" i="5" s="1"/>
  <c r="F62" i="5" s="1"/>
  <c r="C279" i="6"/>
  <c r="C277" i="6"/>
  <c r="B275" i="6"/>
  <c r="B268" i="6"/>
  <c r="B258" i="6"/>
  <c r="A244" i="6"/>
  <c r="B224" i="6"/>
  <c r="C33" i="6"/>
  <c r="F33" i="2"/>
  <c r="A299" i="5"/>
  <c r="G299" i="5" s="1"/>
  <c r="A299" i="6"/>
  <c r="AH299" i="2"/>
  <c r="B295" i="6"/>
  <c r="B294" i="6"/>
  <c r="V294" i="6" s="1"/>
  <c r="AR294" i="6" s="1"/>
  <c r="B270" i="6"/>
  <c r="A268" i="6"/>
  <c r="A268" i="5"/>
  <c r="G268" i="5" s="1"/>
  <c r="H268" i="5" s="1"/>
  <c r="AH268" i="2"/>
  <c r="A264" i="6"/>
  <c r="B252" i="6"/>
  <c r="B242" i="6"/>
  <c r="B211" i="6"/>
  <c r="B208" i="6"/>
  <c r="B192" i="6"/>
  <c r="B175" i="6"/>
  <c r="AE175" i="6" s="1"/>
  <c r="AF175" i="6" s="1"/>
  <c r="A174" i="6"/>
  <c r="C172" i="6"/>
  <c r="F172" i="2"/>
  <c r="B167" i="6"/>
  <c r="B143" i="6"/>
  <c r="AE143" i="6" s="1"/>
  <c r="AF143" i="6" s="1"/>
  <c r="AH136" i="2"/>
  <c r="A136" i="6"/>
  <c r="A106" i="6"/>
  <c r="A106" i="5"/>
  <c r="G106" i="5" s="1"/>
  <c r="H106" i="5" s="1"/>
  <c r="C93" i="6"/>
  <c r="F93" i="2"/>
  <c r="AH86" i="2"/>
  <c r="A86" i="6"/>
  <c r="B74" i="6"/>
  <c r="C49" i="6"/>
  <c r="F49" i="2"/>
  <c r="B45" i="6"/>
  <c r="V45" i="6" s="1"/>
  <c r="AP45" i="6" s="1"/>
  <c r="D254" i="5"/>
  <c r="E254" i="5" s="1"/>
  <c r="F254" i="5" s="1"/>
  <c r="D222" i="5"/>
  <c r="E222" i="5" s="1"/>
  <c r="F222" i="5" s="1"/>
  <c r="D136" i="5"/>
  <c r="E136" i="5" s="1"/>
  <c r="F136" i="5" s="1"/>
  <c r="A86" i="5"/>
  <c r="G86" i="5" s="1"/>
  <c r="H86" i="5" s="1"/>
  <c r="D24" i="5"/>
  <c r="E24" i="5" s="1"/>
  <c r="F24" i="5" s="1"/>
  <c r="B285" i="6"/>
  <c r="B282" i="6"/>
  <c r="B278" i="6"/>
  <c r="B33" i="6"/>
  <c r="B31" i="2"/>
  <c r="AH31" i="2" s="1"/>
  <c r="B30" i="6"/>
  <c r="C27" i="6"/>
  <c r="F27" i="2"/>
  <c r="B25" i="6"/>
  <c r="U25" i="6" s="1"/>
  <c r="B23" i="6"/>
  <c r="C21" i="6"/>
  <c r="F21" i="2"/>
  <c r="D21" i="6" s="1"/>
  <c r="B20" i="2"/>
  <c r="B19" i="6"/>
  <c r="B17" i="6"/>
  <c r="B14" i="6"/>
  <c r="B6" i="6"/>
  <c r="V6" i="6" s="1"/>
  <c r="F297" i="2"/>
  <c r="G297" i="2" s="1"/>
  <c r="B289" i="6"/>
  <c r="U289" i="6" s="1"/>
  <c r="F283" i="2"/>
  <c r="D283" i="6" s="1"/>
  <c r="A280" i="5"/>
  <c r="G280" i="5" s="1"/>
  <c r="H280" i="5" s="1"/>
  <c r="A280" i="6"/>
  <c r="F273" i="2"/>
  <c r="C273" i="6"/>
  <c r="F271" i="2"/>
  <c r="D271" i="6" s="1"/>
  <c r="B267" i="6"/>
  <c r="B265" i="6"/>
  <c r="F263" i="2"/>
  <c r="D263" i="6" s="1"/>
  <c r="B259" i="6"/>
  <c r="B256" i="6"/>
  <c r="B253" i="2"/>
  <c r="C244" i="6"/>
  <c r="F244" i="2"/>
  <c r="C241" i="6"/>
  <c r="F241" i="2"/>
  <c r="A239" i="5"/>
  <c r="G239" i="5" s="1"/>
  <c r="B235" i="6"/>
  <c r="V235" i="6" s="1"/>
  <c r="AR235" i="6" s="1"/>
  <c r="F233" i="2"/>
  <c r="C233" i="6"/>
  <c r="B230" i="6"/>
  <c r="A229" i="6"/>
  <c r="A229" i="5"/>
  <c r="G229" i="5" s="1"/>
  <c r="B228" i="6"/>
  <c r="B226" i="6"/>
  <c r="B225" i="6"/>
  <c r="C219" i="6"/>
  <c r="F219" i="2"/>
  <c r="D219" i="6" s="1"/>
  <c r="B217" i="2"/>
  <c r="C216" i="6"/>
  <c r="F216" i="2"/>
  <c r="B213" i="2"/>
  <c r="A202" i="6"/>
  <c r="A202" i="5"/>
  <c r="G202" i="5" s="1"/>
  <c r="B201" i="2"/>
  <c r="B197" i="6"/>
  <c r="F195" i="2"/>
  <c r="C195" i="6"/>
  <c r="B190" i="6"/>
  <c r="AE190" i="6" s="1"/>
  <c r="AF190" i="6" s="1"/>
  <c r="A179" i="6"/>
  <c r="AH179" i="2"/>
  <c r="B176" i="6"/>
  <c r="U176" i="6" s="1"/>
  <c r="C173" i="6"/>
  <c r="F173" i="2"/>
  <c r="AH171" i="2"/>
  <c r="A171" i="6"/>
  <c r="A171" i="5"/>
  <c r="G171" i="5" s="1"/>
  <c r="H171" i="5" s="1"/>
  <c r="B170" i="6"/>
  <c r="AE170" i="6" s="1"/>
  <c r="AF170" i="6" s="1"/>
  <c r="B168" i="6"/>
  <c r="AE168" i="6" s="1"/>
  <c r="AF168" i="6" s="1"/>
  <c r="B166" i="6"/>
  <c r="A158" i="6"/>
  <c r="A158" i="5"/>
  <c r="B156" i="6"/>
  <c r="U156" i="6" s="1"/>
  <c r="B154" i="6"/>
  <c r="B152" i="6"/>
  <c r="AE152" i="6" s="1"/>
  <c r="AF152" i="6" s="1"/>
  <c r="C151" i="6"/>
  <c r="F151" i="2"/>
  <c r="C148" i="6"/>
  <c r="F148" i="2"/>
  <c r="C144" i="6"/>
  <c r="F144" i="2"/>
  <c r="C141" i="6"/>
  <c r="F141" i="2"/>
  <c r="D141" i="6" s="1"/>
  <c r="B139" i="6"/>
  <c r="C134" i="6"/>
  <c r="F134" i="2"/>
  <c r="A131" i="6"/>
  <c r="A131" i="5"/>
  <c r="G131" i="5" s="1"/>
  <c r="B125" i="6"/>
  <c r="U125" i="6" s="1"/>
  <c r="B123" i="2"/>
  <c r="C122" i="6"/>
  <c r="F122" i="2"/>
  <c r="B115" i="6"/>
  <c r="C112" i="6"/>
  <c r="F112" i="2"/>
  <c r="B109" i="6"/>
  <c r="U109" i="6" s="1"/>
  <c r="B107" i="2"/>
  <c r="AH107" i="2" s="1"/>
  <c r="C106" i="6"/>
  <c r="F106" i="2"/>
  <c r="B103" i="6"/>
  <c r="B101" i="2"/>
  <c r="C100" i="6"/>
  <c r="F100" i="2"/>
  <c r="B97" i="6"/>
  <c r="B95" i="6"/>
  <c r="A85" i="6"/>
  <c r="A85" i="5"/>
  <c r="B83" i="6"/>
  <c r="B79" i="6"/>
  <c r="AH77" i="2"/>
  <c r="A77" i="6"/>
  <c r="A77" i="5"/>
  <c r="B69" i="6"/>
  <c r="C58" i="6"/>
  <c r="F58" i="2"/>
  <c r="A56" i="6"/>
  <c r="A56" i="5"/>
  <c r="G56" i="5" s="1"/>
  <c r="A55" i="6"/>
  <c r="A55" i="5"/>
  <c r="B50" i="6"/>
  <c r="V50" i="6" s="1"/>
  <c r="C47" i="6"/>
  <c r="F47" i="2"/>
  <c r="C46" i="6"/>
  <c r="F46" i="2"/>
  <c r="D284" i="5"/>
  <c r="E284" i="5" s="1"/>
  <c r="F284" i="5" s="1"/>
  <c r="A273" i="5"/>
  <c r="G273" i="5" s="1"/>
  <c r="D246" i="5"/>
  <c r="E246" i="5" s="1"/>
  <c r="F246" i="5" s="1"/>
  <c r="A244" i="5"/>
  <c r="G244" i="5" s="1"/>
  <c r="D208" i="5"/>
  <c r="E208" i="5" s="1"/>
  <c r="F208" i="5" s="1"/>
  <c r="A179" i="5"/>
  <c r="G179" i="5" s="1"/>
  <c r="H179" i="5" s="1"/>
  <c r="D176" i="5"/>
  <c r="E176" i="5" s="1"/>
  <c r="F176" i="5" s="1"/>
  <c r="A174" i="5"/>
  <c r="G174" i="5" s="1"/>
  <c r="D128" i="5"/>
  <c r="E128" i="5" s="1"/>
  <c r="F128" i="5" s="1"/>
  <c r="A91" i="5"/>
  <c r="G91" i="5" s="1"/>
  <c r="B288" i="6"/>
  <c r="B257" i="6"/>
  <c r="A207" i="6"/>
  <c r="C155" i="6"/>
  <c r="B32" i="6"/>
  <c r="B29" i="6"/>
  <c r="V29" i="6" s="1"/>
  <c r="AV29" i="6" s="1"/>
  <c r="B18" i="6"/>
  <c r="B9" i="6"/>
  <c r="AE9" i="6" s="1"/>
  <c r="AF9" i="6" s="1"/>
  <c r="B7" i="6"/>
  <c r="V7" i="6" s="1"/>
  <c r="B6" i="2"/>
  <c r="B296" i="2"/>
  <c r="B288" i="2"/>
  <c r="B284" i="6"/>
  <c r="B276" i="6"/>
  <c r="B257" i="2"/>
  <c r="B255" i="6"/>
  <c r="B241" i="6"/>
  <c r="B240" i="6"/>
  <c r="B233" i="6"/>
  <c r="B227" i="6"/>
  <c r="B221" i="6"/>
  <c r="U221" i="6" s="1"/>
  <c r="B219" i="6"/>
  <c r="B212" i="6"/>
  <c r="B209" i="6"/>
  <c r="U209" i="6" s="1"/>
  <c r="B207" i="6"/>
  <c r="B204" i="6"/>
  <c r="B203" i="2"/>
  <c r="B202" i="6"/>
  <c r="B199" i="6"/>
  <c r="B195" i="6"/>
  <c r="F191" i="2"/>
  <c r="C191" i="6"/>
  <c r="B189" i="6"/>
  <c r="B187" i="6"/>
  <c r="B184" i="2"/>
  <c r="B183" i="6"/>
  <c r="B182" i="6"/>
  <c r="B181" i="6"/>
  <c r="AE181" i="6" s="1"/>
  <c r="AF181" i="6" s="1"/>
  <c r="B180" i="6"/>
  <c r="AE180" i="6" s="1"/>
  <c r="AF180" i="6" s="1"/>
  <c r="B178" i="6"/>
  <c r="B172" i="6"/>
  <c r="B163" i="6"/>
  <c r="B153" i="6"/>
  <c r="B151" i="6"/>
  <c r="B144" i="6"/>
  <c r="B141" i="6"/>
  <c r="B134" i="6"/>
  <c r="B129" i="6"/>
  <c r="B124" i="6"/>
  <c r="B120" i="6"/>
  <c r="B116" i="6"/>
  <c r="B112" i="6"/>
  <c r="C94" i="6"/>
  <c r="F94" i="2"/>
  <c r="B90" i="6"/>
  <c r="B89" i="6"/>
  <c r="B87" i="6"/>
  <c r="C83" i="6"/>
  <c r="F83" i="2"/>
  <c r="D83" i="6" s="1"/>
  <c r="C79" i="6"/>
  <c r="F79" i="2"/>
  <c r="D79" i="6" s="1"/>
  <c r="B75" i="6"/>
  <c r="AH73" i="2"/>
  <c r="A73" i="6"/>
  <c r="B61" i="2"/>
  <c r="AH61" i="2" s="1"/>
  <c r="B59" i="2"/>
  <c r="B58" i="6"/>
  <c r="B54" i="6"/>
  <c r="V54" i="6" s="1"/>
  <c r="B53" i="6"/>
  <c r="B52" i="6"/>
  <c r="B51" i="6"/>
  <c r="B48" i="2"/>
  <c r="B47" i="6"/>
  <c r="B41" i="6"/>
  <c r="AE41" i="6" s="1"/>
  <c r="AF41" i="6" s="1"/>
  <c r="B40" i="6"/>
  <c r="B39" i="6"/>
  <c r="B35" i="2"/>
  <c r="A209" i="5"/>
  <c r="G209" i="5" s="1"/>
  <c r="A178" i="5"/>
  <c r="G178" i="5" s="1"/>
  <c r="B300" i="6"/>
  <c r="B108" i="6"/>
  <c r="B100" i="6"/>
  <c r="B247" i="6"/>
  <c r="B246" i="6"/>
  <c r="B244" i="6"/>
  <c r="B239" i="6"/>
  <c r="B238" i="6"/>
  <c r="B236" i="6"/>
  <c r="B231" i="6"/>
  <c r="B216" i="6"/>
  <c r="B214" i="6"/>
  <c r="B213" i="6"/>
  <c r="B206" i="6"/>
  <c r="B203" i="6"/>
  <c r="B195" i="2"/>
  <c r="A187" i="5"/>
  <c r="G187" i="5" s="1"/>
  <c r="H187" i="5" s="1"/>
  <c r="B186" i="6"/>
  <c r="B185" i="6"/>
  <c r="B184" i="6"/>
  <c r="U184" i="6" s="1"/>
  <c r="B169" i="6"/>
  <c r="B158" i="6"/>
  <c r="B155" i="6"/>
  <c r="B149" i="6"/>
  <c r="B148" i="6"/>
  <c r="B140" i="6"/>
  <c r="AE140" i="6" s="1"/>
  <c r="AF140" i="6" s="1"/>
  <c r="B138" i="6"/>
  <c r="B135" i="6"/>
  <c r="B133" i="6"/>
  <c r="B132" i="6"/>
  <c r="B128" i="6"/>
  <c r="B126" i="6"/>
  <c r="B122" i="6"/>
  <c r="B118" i="6"/>
  <c r="B114" i="6"/>
  <c r="B110" i="6"/>
  <c r="B101" i="6"/>
  <c r="B93" i="6"/>
  <c r="AH90" i="2"/>
  <c r="A90" i="6"/>
  <c r="B82" i="6"/>
  <c r="B78" i="6"/>
  <c r="B73" i="6"/>
  <c r="B71" i="6"/>
  <c r="C70" i="6"/>
  <c r="F70" i="2"/>
  <c r="D70" i="6" s="1"/>
  <c r="B65" i="6"/>
  <c r="B64" i="6"/>
  <c r="B62" i="6"/>
  <c r="B61" i="6"/>
  <c r="B59" i="6"/>
  <c r="B57" i="6"/>
  <c r="A52" i="6"/>
  <c r="A52" i="5"/>
  <c r="G52" i="5" s="1"/>
  <c r="A51" i="6"/>
  <c r="A51" i="5"/>
  <c r="G51" i="5" s="1"/>
  <c r="B48" i="6"/>
  <c r="B47" i="2"/>
  <c r="B46" i="6"/>
  <c r="B44" i="6"/>
  <c r="V44" i="6" s="1"/>
  <c r="B42" i="6"/>
  <c r="A40" i="5"/>
  <c r="G40" i="5" s="1"/>
  <c r="H40" i="5" s="1"/>
  <c r="B292" i="6"/>
  <c r="B283" i="6"/>
  <c r="U283" i="6" s="1"/>
  <c r="B281" i="6"/>
  <c r="U281" i="6" s="1"/>
  <c r="B274" i="6"/>
  <c r="B234" i="6"/>
  <c r="V234" i="6" s="1"/>
  <c r="AR234" i="6" s="1"/>
  <c r="B173" i="6"/>
  <c r="B159" i="6"/>
  <c r="B86" i="6"/>
  <c r="B84" i="6"/>
  <c r="B80" i="6"/>
  <c r="B77" i="6"/>
  <c r="B72" i="6"/>
  <c r="B68" i="6"/>
  <c r="B67" i="6"/>
  <c r="B66" i="6"/>
  <c r="U66" i="6" s="1"/>
  <c r="B63" i="6"/>
  <c r="B60" i="6"/>
  <c r="B55" i="6"/>
  <c r="B49" i="6"/>
  <c r="B43" i="6"/>
  <c r="F39" i="2"/>
  <c r="D39" i="6" s="1"/>
  <c r="C39" i="6"/>
  <c r="F38" i="2"/>
  <c r="D38" i="6" s="1"/>
  <c r="C38" i="6"/>
  <c r="B91" i="6"/>
  <c r="C36" i="6"/>
  <c r="B37" i="2"/>
  <c r="C5" i="6"/>
  <c r="B5" i="6"/>
  <c r="D141" i="5"/>
  <c r="E141" i="5" s="1"/>
  <c r="F141" i="5" s="1"/>
  <c r="D109" i="5"/>
  <c r="E109" i="5" s="1"/>
  <c r="F109" i="5" s="1"/>
  <c r="D93" i="5"/>
  <c r="E93" i="5" s="1"/>
  <c r="F93" i="5" s="1"/>
  <c r="D85" i="5"/>
  <c r="E85" i="5" s="1"/>
  <c r="F85" i="5" s="1"/>
  <c r="D81" i="5"/>
  <c r="E81" i="5" s="1"/>
  <c r="F81" i="5" s="1"/>
  <c r="D77" i="5"/>
  <c r="E77" i="5" s="1"/>
  <c r="F77" i="5" s="1"/>
  <c r="D73" i="5"/>
  <c r="E73" i="5" s="1"/>
  <c r="F73" i="5" s="1"/>
  <c r="D69" i="5"/>
  <c r="E69" i="5" s="1"/>
  <c r="F69" i="5" s="1"/>
  <c r="D37" i="5"/>
  <c r="E37" i="5" s="1"/>
  <c r="F37" i="5" s="1"/>
  <c r="D5" i="5"/>
  <c r="E5" i="5" s="1"/>
  <c r="F5" i="5" s="1"/>
  <c r="D117" i="5"/>
  <c r="E117" i="5" s="1"/>
  <c r="F117" i="5" s="1"/>
  <c r="D105" i="5"/>
  <c r="E105" i="5" s="1"/>
  <c r="F105" i="5" s="1"/>
  <c r="D133" i="5"/>
  <c r="E133" i="5" s="1"/>
  <c r="F133" i="5" s="1"/>
  <c r="D121" i="5"/>
  <c r="E121" i="5" s="1"/>
  <c r="F121" i="5" s="1"/>
  <c r="D97" i="5"/>
  <c r="E97" i="5" s="1"/>
  <c r="F97" i="5" s="1"/>
  <c r="D173" i="5"/>
  <c r="E173" i="5" s="1"/>
  <c r="F173" i="5" s="1"/>
  <c r="D157" i="5"/>
  <c r="E157" i="5" s="1"/>
  <c r="F157" i="5" s="1"/>
  <c r="D129" i="5"/>
  <c r="E129" i="5" s="1"/>
  <c r="F129" i="5" s="1"/>
  <c r="D89" i="5"/>
  <c r="E89" i="5" s="1"/>
  <c r="F89" i="5" s="1"/>
  <c r="D137" i="5"/>
  <c r="E137" i="5" s="1"/>
  <c r="F137" i="5" s="1"/>
  <c r="D165" i="5"/>
  <c r="E165" i="5" s="1"/>
  <c r="F165" i="5" s="1"/>
  <c r="D149" i="5"/>
  <c r="E149" i="5" s="1"/>
  <c r="F149" i="5" s="1"/>
  <c r="D125" i="5"/>
  <c r="E125" i="5" s="1"/>
  <c r="F125" i="5" s="1"/>
  <c r="D113" i="5"/>
  <c r="E113" i="5" s="1"/>
  <c r="F113" i="5" s="1"/>
  <c r="D101" i="5"/>
  <c r="E101" i="5" s="1"/>
  <c r="F101" i="5" s="1"/>
  <c r="D53" i="5"/>
  <c r="E53" i="5" s="1"/>
  <c r="F53" i="5" s="1"/>
  <c r="D21" i="5"/>
  <c r="E21" i="5" s="1"/>
  <c r="F21" i="5" s="1"/>
  <c r="D61" i="5"/>
  <c r="E61" i="5" s="1"/>
  <c r="F61" i="5" s="1"/>
  <c r="D55" i="5"/>
  <c r="E55" i="5" s="1"/>
  <c r="F55" i="5" s="1"/>
  <c r="D45" i="5"/>
  <c r="E45" i="5" s="1"/>
  <c r="F45" i="5" s="1"/>
  <c r="D39" i="5"/>
  <c r="E39" i="5" s="1"/>
  <c r="F39" i="5" s="1"/>
  <c r="D29" i="5"/>
  <c r="E29" i="5" s="1"/>
  <c r="F29" i="5" s="1"/>
  <c r="D23" i="5"/>
  <c r="E23" i="5" s="1"/>
  <c r="F23" i="5" s="1"/>
  <c r="D13" i="5"/>
  <c r="E13" i="5" s="1"/>
  <c r="F13" i="5" s="1"/>
  <c r="D7" i="5"/>
  <c r="E7" i="5" s="1"/>
  <c r="F7" i="5" s="1"/>
  <c r="AH273" i="2"/>
  <c r="F300" i="2"/>
  <c r="D300" i="6" s="1"/>
  <c r="F292" i="2"/>
  <c r="F288" i="2"/>
  <c r="F284" i="2"/>
  <c r="B259" i="2"/>
  <c r="B258" i="2"/>
  <c r="AH276" i="2"/>
  <c r="F258" i="2"/>
  <c r="B251" i="2"/>
  <c r="B250" i="2"/>
  <c r="F218" i="2"/>
  <c r="D218" i="6" s="1"/>
  <c r="B215" i="2"/>
  <c r="B214" i="2"/>
  <c r="AH294" i="2"/>
  <c r="B283" i="2"/>
  <c r="B282" i="2"/>
  <c r="F270" i="2"/>
  <c r="D270" i="6" s="1"/>
  <c r="B267" i="2"/>
  <c r="B266" i="2"/>
  <c r="B255" i="2"/>
  <c r="B254" i="2"/>
  <c r="F250" i="2"/>
  <c r="D250" i="6" s="1"/>
  <c r="F225" i="2"/>
  <c r="F197" i="2"/>
  <c r="B194" i="2"/>
  <c r="B193" i="2"/>
  <c r="F296" i="2"/>
  <c r="F278" i="2"/>
  <c r="D278" i="6" s="1"/>
  <c r="B275" i="2"/>
  <c r="B274" i="2"/>
  <c r="F262" i="2"/>
  <c r="D262" i="6" s="1"/>
  <c r="F209" i="2"/>
  <c r="F274" i="2"/>
  <c r="B271" i="2"/>
  <c r="B270" i="2"/>
  <c r="AH261" i="2"/>
  <c r="F238" i="2"/>
  <c r="AH225" i="2"/>
  <c r="AH216" i="2"/>
  <c r="AH297" i="2"/>
  <c r="AH293" i="2"/>
  <c r="F282" i="2"/>
  <c r="B279" i="2"/>
  <c r="B278" i="2"/>
  <c r="F269" i="2"/>
  <c r="F266" i="2"/>
  <c r="B263" i="2"/>
  <c r="B262" i="2"/>
  <c r="F254" i="2"/>
  <c r="D254" i="6" s="1"/>
  <c r="F246" i="2"/>
  <c r="D246" i="6" s="1"/>
  <c r="AH243" i="2"/>
  <c r="F234" i="2"/>
  <c r="AH232" i="2"/>
  <c r="B231" i="2"/>
  <c r="B230" i="2"/>
  <c r="AH209" i="2"/>
  <c r="F230" i="2"/>
  <c r="B227" i="2"/>
  <c r="B226" i="2"/>
  <c r="F200" i="2"/>
  <c r="F193" i="2"/>
  <c r="D193" i="6" s="1"/>
  <c r="AH181" i="2"/>
  <c r="AH100" i="2"/>
  <c r="B246" i="2"/>
  <c r="B238" i="2"/>
  <c r="B235" i="2"/>
  <c r="B234" i="2"/>
  <c r="F222" i="2"/>
  <c r="D222" i="6" s="1"/>
  <c r="B219" i="2"/>
  <c r="B218" i="2"/>
  <c r="AH198" i="2"/>
  <c r="F188" i="2"/>
  <c r="D188" i="6" s="1"/>
  <c r="F214" i="2"/>
  <c r="D214" i="6" s="1"/>
  <c r="B211" i="2"/>
  <c r="B210" i="2"/>
  <c r="F185" i="2"/>
  <c r="AH173" i="2"/>
  <c r="F242" i="2"/>
  <c r="AH229" i="2"/>
  <c r="AH228" i="2"/>
  <c r="F226" i="2"/>
  <c r="B223" i="2"/>
  <c r="B222" i="2"/>
  <c r="AH212" i="2"/>
  <c r="F210" i="2"/>
  <c r="D210" i="6" s="1"/>
  <c r="AH205" i="2"/>
  <c r="F180" i="2"/>
  <c r="AH178" i="2"/>
  <c r="AH202" i="2"/>
  <c r="AH187" i="2"/>
  <c r="AH174" i="2"/>
  <c r="AH166" i="2"/>
  <c r="F204" i="2"/>
  <c r="D204" i="6" s="1"/>
  <c r="F192" i="2"/>
  <c r="B182" i="2"/>
  <c r="F177" i="2"/>
  <c r="D177" i="6" s="1"/>
  <c r="AH161" i="2"/>
  <c r="AH150" i="2"/>
  <c r="AH146" i="2"/>
  <c r="F201" i="2"/>
  <c r="F196" i="2"/>
  <c r="AH192" i="2"/>
  <c r="B186" i="2"/>
  <c r="F184" i="2"/>
  <c r="D184" i="6" s="1"/>
  <c r="F181" i="2"/>
  <c r="B177" i="2"/>
  <c r="AH162" i="2"/>
  <c r="AH158" i="2"/>
  <c r="AH114" i="2"/>
  <c r="AH122" i="2"/>
  <c r="AH106" i="2"/>
  <c r="AH85" i="2"/>
  <c r="AH131" i="2"/>
  <c r="AH125" i="2"/>
  <c r="AH119" i="2"/>
  <c r="AH42" i="2"/>
  <c r="AH91" i="2"/>
  <c r="AH52" i="2"/>
  <c r="AH67" i="2"/>
  <c r="AH60" i="2"/>
  <c r="AH63" i="2"/>
  <c r="AH57" i="2"/>
  <c r="AH55" i="2"/>
  <c r="AH50" i="2"/>
  <c r="AH40" i="2"/>
  <c r="F37" i="2"/>
  <c r="D37" i="6" s="1"/>
  <c r="AH56" i="2"/>
  <c r="B41" i="2"/>
  <c r="F40" i="2"/>
  <c r="B38" i="2"/>
  <c r="AH66" i="2"/>
  <c r="AH62" i="2"/>
  <c r="F41" i="2"/>
  <c r="D41" i="6" s="1"/>
  <c r="AH51" i="2"/>
  <c r="B39" i="2"/>
  <c r="B36" i="2"/>
  <c r="AH32" i="2"/>
  <c r="AH26" i="2"/>
  <c r="M31" i="1" s="1"/>
  <c r="AH19" i="2"/>
  <c r="F15" i="2"/>
  <c r="AH9" i="2"/>
  <c r="F7" i="2"/>
  <c r="D7" i="6" s="1"/>
  <c r="B8" i="2"/>
  <c r="D3" i="3"/>
  <c r="D4" i="3" s="1"/>
  <c r="D5" i="3" s="1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AH188" i="2" l="1"/>
  <c r="H174" i="5"/>
  <c r="H57" i="5"/>
  <c r="A294" i="6"/>
  <c r="H256" i="5"/>
  <c r="A188" i="5"/>
  <c r="G188" i="5" s="1"/>
  <c r="H188" i="5" s="1"/>
  <c r="H91" i="5"/>
  <c r="H181" i="5"/>
  <c r="H100" i="5"/>
  <c r="H67" i="5"/>
  <c r="A189" i="5"/>
  <c r="G189" i="5" s="1"/>
  <c r="H189" i="5" s="1"/>
  <c r="AH189" i="2"/>
  <c r="H56" i="5"/>
  <c r="H66" i="5"/>
  <c r="H162" i="5"/>
  <c r="H248" i="5"/>
  <c r="H84" i="5"/>
  <c r="AE136" i="6"/>
  <c r="AF136" i="6" s="1"/>
  <c r="AK136" i="6" s="1"/>
  <c r="AE297" i="6"/>
  <c r="AF297" i="6" s="1"/>
  <c r="H183" i="5"/>
  <c r="H90" i="5"/>
  <c r="H153" i="5"/>
  <c r="H192" i="5"/>
  <c r="A237" i="6"/>
  <c r="H261" i="5"/>
  <c r="AH126" i="2"/>
  <c r="H51" i="5"/>
  <c r="H244" i="5"/>
  <c r="A237" i="5"/>
  <c r="G237" i="5" s="1"/>
  <c r="H160" i="5"/>
  <c r="H289" i="5"/>
  <c r="H178" i="5"/>
  <c r="V51" i="6"/>
  <c r="AE263" i="6"/>
  <c r="AF263" i="6" s="1"/>
  <c r="AJ263" i="6" s="1"/>
  <c r="H264" i="5"/>
  <c r="G216" i="5"/>
  <c r="H216" i="5" s="1"/>
  <c r="A126" i="5"/>
  <c r="G126" i="5" s="1"/>
  <c r="H126" i="5" s="1"/>
  <c r="AH45" i="2"/>
  <c r="G201" i="2"/>
  <c r="K201" i="2" s="1"/>
  <c r="S201" i="2" s="1"/>
  <c r="H201" i="6" s="1"/>
  <c r="AE111" i="6"/>
  <c r="AF111" i="6" s="1"/>
  <c r="AH111" i="6" s="1"/>
  <c r="H52" i="5"/>
  <c r="H273" i="5"/>
  <c r="AE106" i="6"/>
  <c r="AF106" i="6" s="1"/>
  <c r="AK106" i="6" s="1"/>
  <c r="A221" i="5"/>
  <c r="G221" i="5" s="1"/>
  <c r="H221" i="5" s="1"/>
  <c r="H239" i="5"/>
  <c r="U275" i="6"/>
  <c r="H228" i="5"/>
  <c r="G252" i="2"/>
  <c r="J252" i="2" s="1"/>
  <c r="H207" i="5"/>
  <c r="H212" i="5"/>
  <c r="V92" i="6"/>
  <c r="AP92" i="6" s="1"/>
  <c r="G127" i="2"/>
  <c r="J127" i="2" s="1"/>
  <c r="H209" i="5"/>
  <c r="AE154" i="6"/>
  <c r="AF154" i="6" s="1"/>
  <c r="AK154" i="6" s="1"/>
  <c r="AE166" i="6"/>
  <c r="AF166" i="6" s="1"/>
  <c r="AL166" i="6" s="1"/>
  <c r="H202" i="5"/>
  <c r="H229" i="5"/>
  <c r="H155" i="5"/>
  <c r="H50" i="5"/>
  <c r="H198" i="5"/>
  <c r="H243" i="5"/>
  <c r="H232" i="5"/>
  <c r="AH160" i="2"/>
  <c r="H294" i="5"/>
  <c r="H161" i="5"/>
  <c r="H114" i="5"/>
  <c r="H151" i="5"/>
  <c r="G69" i="5"/>
  <c r="H69" i="5" s="1"/>
  <c r="H131" i="5"/>
  <c r="H237" i="5"/>
  <c r="A148" i="6"/>
  <c r="H166" i="5"/>
  <c r="H34" i="5"/>
  <c r="H225" i="5"/>
  <c r="AH289" i="2"/>
  <c r="AH221" i="2"/>
  <c r="V57" i="6"/>
  <c r="AT57" i="6" s="1"/>
  <c r="AE126" i="6"/>
  <c r="AF126" i="6" s="1"/>
  <c r="AG126" i="6" s="1"/>
  <c r="G148" i="2"/>
  <c r="A148" i="5"/>
  <c r="G148" i="5" s="1"/>
  <c r="H148" i="5" s="1"/>
  <c r="G169" i="2"/>
  <c r="O169" i="2" s="1"/>
  <c r="W169" i="2" s="1"/>
  <c r="U118" i="6"/>
  <c r="U132" i="6"/>
  <c r="AH96" i="2"/>
  <c r="G221" i="2"/>
  <c r="N221" i="2" s="1"/>
  <c r="V221" i="2" s="1"/>
  <c r="G62" i="5"/>
  <c r="H62" i="5" s="1"/>
  <c r="G133" i="2"/>
  <c r="G105" i="5"/>
  <c r="H105" i="5" s="1"/>
  <c r="G136" i="5"/>
  <c r="H136" i="5" s="1"/>
  <c r="G89" i="5"/>
  <c r="H89" i="5" s="1"/>
  <c r="AH58" i="2"/>
  <c r="V136" i="6"/>
  <c r="Y136" i="6" s="1"/>
  <c r="V82" i="6"/>
  <c r="AU82" i="6" s="1"/>
  <c r="H299" i="5"/>
  <c r="AE104" i="6"/>
  <c r="AF104" i="6" s="1"/>
  <c r="AG104" i="6" s="1"/>
  <c r="G115" i="2"/>
  <c r="H115" i="2" s="1"/>
  <c r="V280" i="6"/>
  <c r="AB280" i="6" s="1"/>
  <c r="G93" i="5"/>
  <c r="H93" i="5" s="1"/>
  <c r="G15" i="2"/>
  <c r="H15" i="2" s="1"/>
  <c r="P15" i="2" s="1"/>
  <c r="V138" i="6"/>
  <c r="AS138" i="6" s="1"/>
  <c r="A204" i="5"/>
  <c r="G204" i="5" s="1"/>
  <c r="H204" i="5" s="1"/>
  <c r="V263" i="6"/>
  <c r="W263" i="6" s="1"/>
  <c r="G32" i="5"/>
  <c r="H32" i="5" s="1"/>
  <c r="U297" i="6"/>
  <c r="U35" i="6"/>
  <c r="AE37" i="6"/>
  <c r="AF37" i="6" s="1"/>
  <c r="AL37" i="6" s="1"/>
  <c r="G158" i="5"/>
  <c r="H158" i="5" s="1"/>
  <c r="G233" i="2"/>
  <c r="V37" i="6"/>
  <c r="AT37" i="6" s="1"/>
  <c r="U151" i="6"/>
  <c r="G77" i="5"/>
  <c r="H77" i="5" s="1"/>
  <c r="A96" i="5"/>
  <c r="G96" i="5" s="1"/>
  <c r="H96" i="5" s="1"/>
  <c r="G45" i="5"/>
  <c r="H45" i="5" s="1"/>
  <c r="G242" i="5"/>
  <c r="H242" i="5" s="1"/>
  <c r="G276" i="5"/>
  <c r="H276" i="5" s="1"/>
  <c r="AE158" i="6"/>
  <c r="AF158" i="6" s="1"/>
  <c r="AL158" i="6" s="1"/>
  <c r="U186" i="6"/>
  <c r="AE124" i="6"/>
  <c r="AF124" i="6" s="1"/>
  <c r="AL124" i="6" s="1"/>
  <c r="G137" i="5"/>
  <c r="H137" i="5" s="1"/>
  <c r="AH133" i="2"/>
  <c r="G173" i="5"/>
  <c r="H173" i="5" s="1"/>
  <c r="G249" i="2"/>
  <c r="L249" i="2" s="1"/>
  <c r="G185" i="2"/>
  <c r="M185" i="2" s="1"/>
  <c r="U185" i="2" s="1"/>
  <c r="U116" i="6"/>
  <c r="G55" i="5"/>
  <c r="H55" i="5" s="1"/>
  <c r="G85" i="5"/>
  <c r="H85" i="5" s="1"/>
  <c r="G125" i="5"/>
  <c r="H125" i="5" s="1"/>
  <c r="G208" i="5"/>
  <c r="H208" i="5" s="1"/>
  <c r="G73" i="5"/>
  <c r="H73" i="5" s="1"/>
  <c r="AS9" i="2"/>
  <c r="AW9" i="2"/>
  <c r="AT9" i="2"/>
  <c r="AX9" i="2"/>
  <c r="AQ9" i="2"/>
  <c r="AU9" i="2"/>
  <c r="AR9" i="2"/>
  <c r="AV9" i="2"/>
  <c r="AO297" i="6"/>
  <c r="AS297" i="6"/>
  <c r="AQ297" i="6"/>
  <c r="AP297" i="6"/>
  <c r="AR297" i="6"/>
  <c r="AT297" i="6"/>
  <c r="AV297" i="6"/>
  <c r="AU297" i="6"/>
  <c r="G61" i="2"/>
  <c r="G46" i="2"/>
  <c r="H46" i="2" s="1"/>
  <c r="P46" i="2" s="1"/>
  <c r="A94" i="5"/>
  <c r="G94" i="5" s="1"/>
  <c r="H94" i="5" s="1"/>
  <c r="AE280" i="6"/>
  <c r="AF280" i="6" s="1"/>
  <c r="A89" i="6"/>
  <c r="G76" i="2"/>
  <c r="I76" i="2" s="1"/>
  <c r="Q76" i="2" s="1"/>
  <c r="G99" i="2"/>
  <c r="O99" i="2" s="1"/>
  <c r="W99" i="2" s="1"/>
  <c r="G277" i="2"/>
  <c r="H277" i="2" s="1"/>
  <c r="A124" i="5"/>
  <c r="G124" i="5" s="1"/>
  <c r="H124" i="5" s="1"/>
  <c r="G147" i="2"/>
  <c r="L147" i="2" s="1"/>
  <c r="A98" i="6"/>
  <c r="A111" i="5"/>
  <c r="G111" i="5" s="1"/>
  <c r="H111" i="5" s="1"/>
  <c r="G51" i="2"/>
  <c r="K51" i="2" s="1"/>
  <c r="S51" i="2" s="1"/>
  <c r="G202" i="2"/>
  <c r="N202" i="2" s="1"/>
  <c r="V202" i="2" s="1"/>
  <c r="G242" i="2"/>
  <c r="G96" i="2"/>
  <c r="AE35" i="6"/>
  <c r="AF35" i="6" s="1"/>
  <c r="AJ35" i="6" s="1"/>
  <c r="H26" i="5"/>
  <c r="V155" i="2"/>
  <c r="K155" i="6" s="1"/>
  <c r="G65" i="2"/>
  <c r="M65" i="2" s="1"/>
  <c r="U65" i="2" s="1"/>
  <c r="G44" i="2"/>
  <c r="G260" i="2"/>
  <c r="L260" i="2" s="1"/>
  <c r="AH260" i="2"/>
  <c r="G195" i="2"/>
  <c r="G288" i="2"/>
  <c r="H288" i="2" s="1"/>
  <c r="V35" i="6"/>
  <c r="AO35" i="6" s="1"/>
  <c r="AE82" i="6"/>
  <c r="AF82" i="6" s="1"/>
  <c r="AM82" i="6" s="1"/>
  <c r="AE188" i="6"/>
  <c r="AF188" i="6" s="1"/>
  <c r="G79" i="2"/>
  <c r="G139" i="2"/>
  <c r="N139" i="2" s="1"/>
  <c r="V139" i="2" s="1"/>
  <c r="G190" i="2"/>
  <c r="G272" i="2"/>
  <c r="G48" i="2"/>
  <c r="N48" i="2" s="1"/>
  <c r="G87" i="2"/>
  <c r="K87" i="2" s="1"/>
  <c r="AH105" i="2"/>
  <c r="G88" i="2"/>
  <c r="G32" i="2"/>
  <c r="G63" i="2"/>
  <c r="O63" i="2" s="1"/>
  <c r="G209" i="2"/>
  <c r="G105" i="2"/>
  <c r="M105" i="2" s="1"/>
  <c r="W155" i="2"/>
  <c r="L155" i="6" s="1"/>
  <c r="R155" i="2"/>
  <c r="G155" i="6" s="1"/>
  <c r="AH197" i="2"/>
  <c r="AH44" i="2"/>
  <c r="G197" i="2"/>
  <c r="H197" i="2" s="1"/>
  <c r="V111" i="6"/>
  <c r="AV111" i="6" s="1"/>
  <c r="U188" i="6"/>
  <c r="AC188" i="6" s="1"/>
  <c r="U155" i="6"/>
  <c r="V273" i="6"/>
  <c r="AU273" i="6" s="1"/>
  <c r="G149" i="2"/>
  <c r="H149" i="2" s="1"/>
  <c r="P149" i="2" s="1"/>
  <c r="G154" i="2"/>
  <c r="O154" i="2" s="1"/>
  <c r="W154" i="2" s="1"/>
  <c r="G265" i="2"/>
  <c r="O265" i="2" s="1"/>
  <c r="V34" i="6"/>
  <c r="AP34" i="6" s="1"/>
  <c r="G68" i="2"/>
  <c r="H68" i="2" s="1"/>
  <c r="G175" i="2"/>
  <c r="G80" i="2"/>
  <c r="G196" i="2"/>
  <c r="AH127" i="2"/>
  <c r="A287" i="5"/>
  <c r="G287" i="5" s="1"/>
  <c r="H287" i="5" s="1"/>
  <c r="U161" i="6"/>
  <c r="G295" i="2"/>
  <c r="G36" i="2"/>
  <c r="O36" i="2" s="1"/>
  <c r="G67" i="2"/>
  <c r="G122" i="2"/>
  <c r="H122" i="2" s="1"/>
  <c r="G189" i="2"/>
  <c r="G232" i="2"/>
  <c r="J232" i="2" s="1"/>
  <c r="G153" i="2"/>
  <c r="H155" i="6"/>
  <c r="T155" i="2"/>
  <c r="G71" i="2"/>
  <c r="J71" i="2" s="1"/>
  <c r="G58" i="2"/>
  <c r="AH204" i="2"/>
  <c r="G113" i="2"/>
  <c r="G130" i="2"/>
  <c r="O130" i="2" s="1"/>
  <c r="G198" i="2"/>
  <c r="G237" i="2"/>
  <c r="Q155" i="2"/>
  <c r="F155" i="6" s="1"/>
  <c r="H19" i="5"/>
  <c r="H30" i="5"/>
  <c r="G20" i="2"/>
  <c r="O20" i="2" s="1"/>
  <c r="W20" i="2" s="1"/>
  <c r="AH16" i="2"/>
  <c r="M21" i="1" s="1"/>
  <c r="G35" i="2"/>
  <c r="A25" i="6"/>
  <c r="H9" i="5"/>
  <c r="N14" i="1" s="1"/>
  <c r="W19" i="2"/>
  <c r="AG19" i="2" s="1"/>
  <c r="H17" i="5"/>
  <c r="AH35" i="2"/>
  <c r="AH18" i="2"/>
  <c r="AH30" i="2"/>
  <c r="G14" i="2"/>
  <c r="G40" i="2"/>
  <c r="L40" i="2" s="1"/>
  <c r="G223" i="2"/>
  <c r="O223" i="2" s="1"/>
  <c r="G230" i="2"/>
  <c r="G254" i="2"/>
  <c r="J254" i="2" s="1"/>
  <c r="G37" i="2"/>
  <c r="H37" i="2" s="1"/>
  <c r="G47" i="2"/>
  <c r="M47" i="2" s="1"/>
  <c r="G59" i="2"/>
  <c r="G100" i="2"/>
  <c r="G123" i="2"/>
  <c r="G213" i="2"/>
  <c r="G253" i="2"/>
  <c r="J253" i="2" s="1"/>
  <c r="G64" i="2"/>
  <c r="J64" i="2" s="1"/>
  <c r="G70" i="2"/>
  <c r="O70" i="2" s="1"/>
  <c r="G239" i="2"/>
  <c r="O239" i="2" s="1"/>
  <c r="AT299" i="6"/>
  <c r="AV299" i="6"/>
  <c r="AO299" i="6"/>
  <c r="AU299" i="6"/>
  <c r="G119" i="2"/>
  <c r="K119" i="2" s="1"/>
  <c r="G172" i="2"/>
  <c r="M172" i="2" s="1"/>
  <c r="G243" i="2"/>
  <c r="N243" i="2" s="1"/>
  <c r="G284" i="2"/>
  <c r="K284" i="2" s="1"/>
  <c r="M261" i="2"/>
  <c r="O261" i="2"/>
  <c r="W261" i="2" s="1"/>
  <c r="J261" i="2"/>
  <c r="R261" i="2" s="1"/>
  <c r="L261" i="2"/>
  <c r="K261" i="2"/>
  <c r="S261" i="2" s="1"/>
  <c r="H261" i="2"/>
  <c r="P261" i="2" s="1"/>
  <c r="G150" i="2"/>
  <c r="L280" i="2"/>
  <c r="J280" i="2"/>
  <c r="O280" i="2"/>
  <c r="W280" i="2" s="1"/>
  <c r="L280" i="6" s="1"/>
  <c r="G125" i="2"/>
  <c r="M125" i="2" s="1"/>
  <c r="G291" i="2"/>
  <c r="N291" i="2" s="1"/>
  <c r="A291" i="6"/>
  <c r="E155" i="6"/>
  <c r="G227" i="2"/>
  <c r="G231" i="2"/>
  <c r="G255" i="2"/>
  <c r="G214" i="2"/>
  <c r="G250" i="2"/>
  <c r="V132" i="6"/>
  <c r="AO132" i="6" s="1"/>
  <c r="AQ299" i="6"/>
  <c r="K297" i="2"/>
  <c r="S297" i="2" s="1"/>
  <c r="H297" i="2"/>
  <c r="P297" i="2" s="1"/>
  <c r="N297" i="2"/>
  <c r="V297" i="2" s="1"/>
  <c r="I297" i="2"/>
  <c r="M297" i="2"/>
  <c r="U297" i="2" s="1"/>
  <c r="G83" i="2"/>
  <c r="L83" i="2" s="1"/>
  <c r="G187" i="2"/>
  <c r="G241" i="2"/>
  <c r="M241" i="2" s="1"/>
  <c r="AH241" i="2"/>
  <c r="G178" i="2"/>
  <c r="M178" i="2" s="1"/>
  <c r="G86" i="2"/>
  <c r="G109" i="2"/>
  <c r="L109" i="2" s="1"/>
  <c r="G121" i="2"/>
  <c r="H121" i="2" s="1"/>
  <c r="AH84" i="2"/>
  <c r="G84" i="2"/>
  <c r="K84" i="2" s="1"/>
  <c r="A132" i="6"/>
  <c r="G132" i="2"/>
  <c r="H132" i="2" s="1"/>
  <c r="G157" i="2"/>
  <c r="N157" i="2" s="1"/>
  <c r="AH157" i="2"/>
  <c r="A157" i="6"/>
  <c r="G69" i="2"/>
  <c r="N69" i="2" s="1"/>
  <c r="AH69" i="2"/>
  <c r="A69" i="6"/>
  <c r="G143" i="2"/>
  <c r="G165" i="2"/>
  <c r="AH165" i="2"/>
  <c r="G229" i="2"/>
  <c r="I229" i="2" s="1"/>
  <c r="G285" i="2"/>
  <c r="A285" i="5"/>
  <c r="G285" i="5" s="1"/>
  <c r="H285" i="5" s="1"/>
  <c r="G294" i="2"/>
  <c r="G161" i="2"/>
  <c r="L161" i="2" s="1"/>
  <c r="G140" i="2"/>
  <c r="H140" i="2" s="1"/>
  <c r="AH140" i="2"/>
  <c r="A140" i="5"/>
  <c r="G140" i="5" s="1"/>
  <c r="H140" i="5" s="1"/>
  <c r="G205" i="2"/>
  <c r="G228" i="2"/>
  <c r="H228" i="2" s="1"/>
  <c r="AH292" i="2"/>
  <c r="G292" i="2"/>
  <c r="J292" i="2" s="1"/>
  <c r="G92" i="2"/>
  <c r="G129" i="2"/>
  <c r="N129" i="2" s="1"/>
  <c r="A27" i="6"/>
  <c r="G27" i="2"/>
  <c r="I27" i="2" s="1"/>
  <c r="G128" i="2"/>
  <c r="J128" i="2" s="1"/>
  <c r="L136" i="2"/>
  <c r="K136" i="2"/>
  <c r="S136" i="2" s="1"/>
  <c r="H136" i="6" s="1"/>
  <c r="I136" i="2"/>
  <c r="Q136" i="2" s="1"/>
  <c r="J136" i="2"/>
  <c r="R136" i="2" s="1"/>
  <c r="G136" i="6" s="1"/>
  <c r="H136" i="2"/>
  <c r="N136" i="2"/>
  <c r="V136" i="2" s="1"/>
  <c r="AH75" i="2"/>
  <c r="A75" i="5"/>
  <c r="G75" i="5" s="1"/>
  <c r="H75" i="5" s="1"/>
  <c r="G75" i="2"/>
  <c r="G177" i="2"/>
  <c r="K177" i="2" s="1"/>
  <c r="G226" i="2"/>
  <c r="G39" i="2"/>
  <c r="J39" i="2" s="1"/>
  <c r="G274" i="2"/>
  <c r="G225" i="2"/>
  <c r="AP299" i="6"/>
  <c r="G257" i="2"/>
  <c r="N257" i="2" s="1"/>
  <c r="G296" i="2"/>
  <c r="O296" i="2" s="1"/>
  <c r="G93" i="2"/>
  <c r="L93" i="2" s="1"/>
  <c r="G90" i="2"/>
  <c r="U94" i="6"/>
  <c r="X94" i="6" s="1"/>
  <c r="V94" i="6"/>
  <c r="G114" i="2"/>
  <c r="U24" i="6"/>
  <c r="V24" i="6"/>
  <c r="AT24" i="6" s="1"/>
  <c r="G43" i="2"/>
  <c r="H43" i="2" s="1"/>
  <c r="G180" i="2"/>
  <c r="G206" i="2"/>
  <c r="N206" i="2" s="1"/>
  <c r="G268" i="2"/>
  <c r="M179" i="2"/>
  <c r="J179" i="2"/>
  <c r="R179" i="2" s="1"/>
  <c r="O179" i="2"/>
  <c r="H179" i="2"/>
  <c r="K179" i="2"/>
  <c r="L179" i="2"/>
  <c r="G264" i="2"/>
  <c r="K264" i="2" s="1"/>
  <c r="G186" i="2"/>
  <c r="N186" i="2" s="1"/>
  <c r="G246" i="2"/>
  <c r="M246" i="2" s="1"/>
  <c r="G278" i="2"/>
  <c r="O278" i="2" s="1"/>
  <c r="D238" i="6"/>
  <c r="G238" i="2"/>
  <c r="H238" i="2" s="1"/>
  <c r="G271" i="2"/>
  <c r="G38" i="2"/>
  <c r="M38" i="2" s="1"/>
  <c r="G182" i="2"/>
  <c r="N182" i="2" s="1"/>
  <c r="G222" i="2"/>
  <c r="G218" i="2"/>
  <c r="G234" i="2"/>
  <c r="M234" i="2" s="1"/>
  <c r="G279" i="2"/>
  <c r="M279" i="2" s="1"/>
  <c r="G275" i="2"/>
  <c r="G193" i="2"/>
  <c r="L193" i="2" s="1"/>
  <c r="G259" i="2"/>
  <c r="AS299" i="6"/>
  <c r="U40" i="6"/>
  <c r="AE40" i="6"/>
  <c r="AF40" i="6" s="1"/>
  <c r="AK40" i="6" s="1"/>
  <c r="G184" i="2"/>
  <c r="M184" i="2" s="1"/>
  <c r="G203" i="2"/>
  <c r="M203" i="2" s="1"/>
  <c r="G273" i="2"/>
  <c r="G135" i="2"/>
  <c r="G145" i="2"/>
  <c r="O145" i="2" s="1"/>
  <c r="G170" i="2"/>
  <c r="M170" i="2" s="1"/>
  <c r="G290" i="2"/>
  <c r="K290" i="2" s="1"/>
  <c r="G49" i="2"/>
  <c r="H49" i="2" s="1"/>
  <c r="AH49" i="2"/>
  <c r="G134" i="2"/>
  <c r="M134" i="2" s="1"/>
  <c r="G55" i="2"/>
  <c r="N55" i="2" s="1"/>
  <c r="G78" i="2"/>
  <c r="H85" i="2"/>
  <c r="I85" i="2"/>
  <c r="O85" i="2"/>
  <c r="J85" i="2"/>
  <c r="R85" i="2" s="1"/>
  <c r="L85" i="2"/>
  <c r="N85" i="2"/>
  <c r="V85" i="2" s="1"/>
  <c r="D217" i="6"/>
  <c r="G217" i="2"/>
  <c r="I217" i="2" s="1"/>
  <c r="G269" i="2"/>
  <c r="O269" i="2" s="1"/>
  <c r="G276" i="2"/>
  <c r="K276" i="2" s="1"/>
  <c r="G81" i="2"/>
  <c r="J81" i="2" s="1"/>
  <c r="AH81" i="2"/>
  <c r="G162" i="2"/>
  <c r="G142" i="2"/>
  <c r="O142" i="2" s="1"/>
  <c r="AH142" i="2"/>
  <c r="A142" i="5"/>
  <c r="G142" i="5" s="1"/>
  <c r="H142" i="5" s="1"/>
  <c r="AH149" i="2"/>
  <c r="V143" i="6"/>
  <c r="AS143" i="6" s="1"/>
  <c r="U133" i="6"/>
  <c r="L35" i="2"/>
  <c r="U172" i="6"/>
  <c r="U277" i="6"/>
  <c r="J221" i="2"/>
  <c r="R221" i="2" s="1"/>
  <c r="G221" i="6" s="1"/>
  <c r="I221" i="2"/>
  <c r="Q221" i="2" s="1"/>
  <c r="M19" i="2"/>
  <c r="G28" i="2"/>
  <c r="L28" i="2" s="1"/>
  <c r="G52" i="2"/>
  <c r="G60" i="2"/>
  <c r="J60" i="2" s="1"/>
  <c r="G112" i="2"/>
  <c r="G120" i="2"/>
  <c r="G124" i="2"/>
  <c r="G194" i="2"/>
  <c r="M194" i="2" s="1"/>
  <c r="M280" i="2"/>
  <c r="U280" i="2" s="1"/>
  <c r="G146" i="2"/>
  <c r="H146" i="2" s="1"/>
  <c r="G171" i="2"/>
  <c r="N171" i="2" s="1"/>
  <c r="G282" i="2"/>
  <c r="U143" i="6"/>
  <c r="W143" i="6" s="1"/>
  <c r="A35" i="5"/>
  <c r="G35" i="5" s="1"/>
  <c r="H35" i="5" s="1"/>
  <c r="AE84" i="6"/>
  <c r="AF84" i="6" s="1"/>
  <c r="AM84" i="6" s="1"/>
  <c r="M48" i="2"/>
  <c r="U112" i="6"/>
  <c r="AH87" i="2"/>
  <c r="N201" i="2"/>
  <c r="M201" i="2"/>
  <c r="U201" i="2" s="1"/>
  <c r="U167" i="6"/>
  <c r="M68" i="2"/>
  <c r="M115" i="2"/>
  <c r="A128" i="5"/>
  <c r="G128" i="5" s="1"/>
  <c r="H128" i="5" s="1"/>
  <c r="L252" i="2"/>
  <c r="V20" i="6"/>
  <c r="AV20" i="6" s="1"/>
  <c r="G22" i="2"/>
  <c r="M22" i="2" s="1"/>
  <c r="U88" i="6"/>
  <c r="K63" i="2"/>
  <c r="H185" i="2"/>
  <c r="I46" i="2"/>
  <c r="Q46" i="2" s="1"/>
  <c r="F46" i="6" s="1"/>
  <c r="J133" i="2"/>
  <c r="N133" i="2"/>
  <c r="V133" i="2" s="1"/>
  <c r="L133" i="2"/>
  <c r="T133" i="2" s="1"/>
  <c r="K133" i="2"/>
  <c r="S133" i="2" s="1"/>
  <c r="O133" i="2"/>
  <c r="W133" i="2" s="1"/>
  <c r="I133" i="2"/>
  <c r="M133" i="2"/>
  <c r="H133" i="2"/>
  <c r="P133" i="2" s="1"/>
  <c r="G41" i="2"/>
  <c r="G45" i="2"/>
  <c r="G53" i="2"/>
  <c r="N53" i="2" s="1"/>
  <c r="G57" i="2"/>
  <c r="M57" i="2" s="1"/>
  <c r="K85" i="2"/>
  <c r="M85" i="2"/>
  <c r="U85" i="2" s="1"/>
  <c r="G117" i="2"/>
  <c r="M136" i="2"/>
  <c r="O136" i="2"/>
  <c r="G183" i="2"/>
  <c r="H183" i="2" s="1"/>
  <c r="G191" i="2"/>
  <c r="J191" i="2" s="1"/>
  <c r="G199" i="2"/>
  <c r="G207" i="2"/>
  <c r="G211" i="2"/>
  <c r="G215" i="2"/>
  <c r="G219" i="2"/>
  <c r="O219" i="2" s="1"/>
  <c r="G235" i="2"/>
  <c r="G247" i="2"/>
  <c r="O247" i="2" s="1"/>
  <c r="G251" i="2"/>
  <c r="I261" i="2"/>
  <c r="Q261" i="2" s="1"/>
  <c r="N261" i="2"/>
  <c r="V261" i="2" s="1"/>
  <c r="I280" i="2"/>
  <c r="Q280" i="2" s="1"/>
  <c r="L297" i="2"/>
  <c r="T297" i="2" s="1"/>
  <c r="O297" i="2"/>
  <c r="J297" i="2"/>
  <c r="G91" i="2"/>
  <c r="N91" i="2" s="1"/>
  <c r="G141" i="2"/>
  <c r="O141" i="2" s="1"/>
  <c r="G164" i="2"/>
  <c r="G174" i="2"/>
  <c r="I179" i="2"/>
  <c r="Q179" i="2" s="1"/>
  <c r="N179" i="2"/>
  <c r="G138" i="2"/>
  <c r="I138" i="2" s="1"/>
  <c r="O148" i="2"/>
  <c r="J148" i="2"/>
  <c r="I158" i="2"/>
  <c r="Q158" i="2" s="1"/>
  <c r="J158" i="2"/>
  <c r="I166" i="2"/>
  <c r="J166" i="2"/>
  <c r="R166" i="2" s="1"/>
  <c r="G256" i="2"/>
  <c r="H256" i="2" s="1"/>
  <c r="G34" i="2"/>
  <c r="M34" i="2" s="1"/>
  <c r="G97" i="2"/>
  <c r="O50" i="2"/>
  <c r="H50" i="2"/>
  <c r="P50" i="2" s="1"/>
  <c r="G110" i="2"/>
  <c r="I110" i="2" s="1"/>
  <c r="G176" i="2"/>
  <c r="K176" i="2" s="1"/>
  <c r="H232" i="2"/>
  <c r="G95" i="2"/>
  <c r="J95" i="2" s="1"/>
  <c r="G107" i="2"/>
  <c r="H107" i="2" s="1"/>
  <c r="G159" i="2"/>
  <c r="K159" i="2" s="1"/>
  <c r="L79" i="2"/>
  <c r="O197" i="2"/>
  <c r="I71" i="2"/>
  <c r="J245" i="2"/>
  <c r="R245" i="2" s="1"/>
  <c r="N245" i="2"/>
  <c r="K245" i="2"/>
  <c r="O245" i="2"/>
  <c r="I245" i="2"/>
  <c r="Q245" i="2" s="1"/>
  <c r="M245" i="2"/>
  <c r="U245" i="2" s="1"/>
  <c r="L245" i="2"/>
  <c r="T245" i="2" s="1"/>
  <c r="H245" i="2"/>
  <c r="P245" i="2" s="1"/>
  <c r="L44" i="2"/>
  <c r="M260" i="2"/>
  <c r="U260" i="2" s="1"/>
  <c r="K169" i="2"/>
  <c r="S169" i="2" s="1"/>
  <c r="L169" i="2"/>
  <c r="N113" i="2"/>
  <c r="K127" i="2"/>
  <c r="H127" i="2"/>
  <c r="P127" i="2" s="1"/>
  <c r="G42" i="2"/>
  <c r="M42" i="2" s="1"/>
  <c r="G54" i="2"/>
  <c r="I54" i="2" s="1"/>
  <c r="G62" i="2"/>
  <c r="H62" i="2" s="1"/>
  <c r="G66" i="2"/>
  <c r="G118" i="2"/>
  <c r="H118" i="2" s="1"/>
  <c r="G126" i="2"/>
  <c r="G188" i="2"/>
  <c r="G192" i="2"/>
  <c r="K192" i="2" s="1"/>
  <c r="G200" i="2"/>
  <c r="M200" i="2" s="1"/>
  <c r="G204" i="2"/>
  <c r="K204" i="2" s="1"/>
  <c r="G208" i="2"/>
  <c r="G212" i="2"/>
  <c r="J212" i="2" s="1"/>
  <c r="G216" i="2"/>
  <c r="G220" i="2"/>
  <c r="M220" i="2" s="1"/>
  <c r="G224" i="2"/>
  <c r="G236" i="2"/>
  <c r="O236" i="2" s="1"/>
  <c r="G240" i="2"/>
  <c r="I240" i="2" s="1"/>
  <c r="G244" i="2"/>
  <c r="I244" i="2" s="1"/>
  <c r="G248" i="2"/>
  <c r="H280" i="2"/>
  <c r="N280" i="2"/>
  <c r="G33" i="2"/>
  <c r="G103" i="2"/>
  <c r="J103" i="2" s="1"/>
  <c r="G151" i="2"/>
  <c r="L151" i="2" s="1"/>
  <c r="G167" i="2"/>
  <c r="G72" i="2"/>
  <c r="G131" i="2"/>
  <c r="M148" i="2"/>
  <c r="K148" i="2"/>
  <c r="S148" i="2" s="1"/>
  <c r="CB148" i="2" s="1"/>
  <c r="L158" i="2"/>
  <c r="T158" i="2" s="1"/>
  <c r="O158" i="2"/>
  <c r="L166" i="2"/>
  <c r="O166" i="2"/>
  <c r="G102" i="2"/>
  <c r="M102" i="2" s="1"/>
  <c r="G152" i="2"/>
  <c r="M50" i="2"/>
  <c r="U50" i="2" s="1"/>
  <c r="N50" i="2"/>
  <c r="I60" i="2"/>
  <c r="G111" i="2"/>
  <c r="N111" i="2" s="1"/>
  <c r="G181" i="2"/>
  <c r="L181" i="2" s="1"/>
  <c r="G98" i="2"/>
  <c r="N98" i="2" s="1"/>
  <c r="G160" i="2"/>
  <c r="O160" i="2" s="1"/>
  <c r="G173" i="2"/>
  <c r="N173" i="2" s="1"/>
  <c r="G281" i="2"/>
  <c r="G293" i="2"/>
  <c r="H293" i="2" s="1"/>
  <c r="G289" i="2"/>
  <c r="O289" i="2" s="1"/>
  <c r="G298" i="2"/>
  <c r="I298" i="2" s="1"/>
  <c r="G73" i="2"/>
  <c r="L73" i="2" s="1"/>
  <c r="G77" i="2"/>
  <c r="H77" i="2" s="1"/>
  <c r="K91" i="2"/>
  <c r="I148" i="2"/>
  <c r="Q148" i="2" s="1"/>
  <c r="L148" i="2"/>
  <c r="H158" i="2"/>
  <c r="P158" i="2" s="1"/>
  <c r="K158" i="2"/>
  <c r="H166" i="2"/>
  <c r="K166" i="2"/>
  <c r="G258" i="2"/>
  <c r="G262" i="2"/>
  <c r="O262" i="2" s="1"/>
  <c r="G266" i="2"/>
  <c r="G270" i="2"/>
  <c r="G106" i="2"/>
  <c r="G156" i="2"/>
  <c r="H156" i="2" s="1"/>
  <c r="G168" i="2"/>
  <c r="M168" i="2" s="1"/>
  <c r="G283" i="2"/>
  <c r="L283" i="2" s="1"/>
  <c r="G299" i="2"/>
  <c r="O299" i="2" s="1"/>
  <c r="I50" i="2"/>
  <c r="Q50" i="2" s="1"/>
  <c r="J50" i="2"/>
  <c r="N189" i="2"/>
  <c r="G101" i="2"/>
  <c r="O101" i="2" s="1"/>
  <c r="G163" i="2"/>
  <c r="J163" i="2" s="1"/>
  <c r="L61" i="2"/>
  <c r="U217" i="6"/>
  <c r="O196" i="2"/>
  <c r="O249" i="2"/>
  <c r="O295" i="2"/>
  <c r="G11" i="2"/>
  <c r="L11" i="2" s="1"/>
  <c r="O128" i="2"/>
  <c r="G56" i="2"/>
  <c r="K56" i="2" s="1"/>
  <c r="G116" i="2"/>
  <c r="N116" i="2" s="1"/>
  <c r="H131" i="2"/>
  <c r="G210" i="2"/>
  <c r="K280" i="2"/>
  <c r="S280" i="2" s="1"/>
  <c r="G89" i="2"/>
  <c r="M89" i="2" s="1"/>
  <c r="G108" i="2"/>
  <c r="M108" i="2" s="1"/>
  <c r="G74" i="2"/>
  <c r="G82" i="2"/>
  <c r="J82" i="2" s="1"/>
  <c r="G137" i="2"/>
  <c r="I137" i="2" s="1"/>
  <c r="H148" i="2"/>
  <c r="P148" i="2" s="1"/>
  <c r="N148" i="2"/>
  <c r="M158" i="2"/>
  <c r="U158" i="2" s="1"/>
  <c r="N158" i="2"/>
  <c r="M166" i="2"/>
  <c r="N166" i="2"/>
  <c r="G263" i="2"/>
  <c r="G267" i="2"/>
  <c r="O267" i="2" s="1"/>
  <c r="G94" i="2"/>
  <c r="L94" i="2" s="1"/>
  <c r="G144" i="2"/>
  <c r="K144" i="2" s="1"/>
  <c r="G286" i="2"/>
  <c r="K50" i="2"/>
  <c r="L50" i="2"/>
  <c r="T50" i="2" s="1"/>
  <c r="L51" i="2"/>
  <c r="G104" i="2"/>
  <c r="J104" i="2" s="1"/>
  <c r="G287" i="2"/>
  <c r="O287" i="2" s="1"/>
  <c r="G300" i="2"/>
  <c r="I26" i="2"/>
  <c r="Q26" i="2" s="1"/>
  <c r="O26" i="2"/>
  <c r="H26" i="2"/>
  <c r="K26" i="2"/>
  <c r="M26" i="2"/>
  <c r="M36" i="1"/>
  <c r="G7" i="2"/>
  <c r="G31" i="2"/>
  <c r="M23" i="1"/>
  <c r="AH22" i="2"/>
  <c r="M27" i="1" s="1"/>
  <c r="M35" i="1"/>
  <c r="AP13" i="6"/>
  <c r="G29" i="5"/>
  <c r="I15" i="2"/>
  <c r="K15" i="2"/>
  <c r="S15" i="2" s="1"/>
  <c r="G9" i="2"/>
  <c r="K9" i="2" s="1"/>
  <c r="G13" i="2"/>
  <c r="K13" i="2" s="1"/>
  <c r="K19" i="2"/>
  <c r="J26" i="2"/>
  <c r="G17" i="2"/>
  <c r="H17" i="2" s="1"/>
  <c r="G21" i="2"/>
  <c r="G25" i="2"/>
  <c r="G29" i="2"/>
  <c r="AH15" i="2"/>
  <c r="V9" i="6"/>
  <c r="AO9" i="6" s="1"/>
  <c r="AE24" i="6"/>
  <c r="AF24" i="6" s="1"/>
  <c r="G28" i="5"/>
  <c r="G6" i="2"/>
  <c r="I6" i="2" s="1"/>
  <c r="G10" i="2"/>
  <c r="H19" i="2"/>
  <c r="P19" i="2" s="1"/>
  <c r="L19" i="2"/>
  <c r="T19" i="2" s="1"/>
  <c r="N26" i="2"/>
  <c r="V26" i="2" s="1"/>
  <c r="L26" i="2"/>
  <c r="T26" i="2" s="1"/>
  <c r="G18" i="2"/>
  <c r="G30" i="2"/>
  <c r="I30" i="2" s="1"/>
  <c r="O32" i="2"/>
  <c r="W32" i="2" s="1"/>
  <c r="G23" i="2"/>
  <c r="L23" i="2" s="1"/>
  <c r="M24" i="1"/>
  <c r="M22" i="1"/>
  <c r="G8" i="2"/>
  <c r="G12" i="2"/>
  <c r="N19" i="2"/>
  <c r="V19" i="2" s="1"/>
  <c r="J19" i="2"/>
  <c r="I19" i="2"/>
  <c r="G16" i="2"/>
  <c r="G24" i="2"/>
  <c r="AH59" i="2"/>
  <c r="AH257" i="2"/>
  <c r="AH296" i="2"/>
  <c r="D192" i="6"/>
  <c r="AH37" i="2"/>
  <c r="AR82" i="6"/>
  <c r="AH184" i="2"/>
  <c r="AH203" i="2"/>
  <c r="D240" i="6"/>
  <c r="A22" i="5"/>
  <c r="G22" i="5" s="1"/>
  <c r="D42" i="6"/>
  <c r="D64" i="6"/>
  <c r="A23" i="5"/>
  <c r="G23" i="5" s="1"/>
  <c r="A23" i="6"/>
  <c r="AH23" i="2"/>
  <c r="A46" i="5"/>
  <c r="G46" i="5" s="1"/>
  <c r="H46" i="5" s="1"/>
  <c r="A46" i="6"/>
  <c r="AH46" i="2"/>
  <c r="A118" i="6"/>
  <c r="A118" i="5"/>
  <c r="G118" i="5" s="1"/>
  <c r="H118" i="5" s="1"/>
  <c r="AH118" i="2"/>
  <c r="A144" i="6"/>
  <c r="A76" i="5"/>
  <c r="G76" i="5" s="1"/>
  <c r="H76" i="5" s="1"/>
  <c r="A76" i="6"/>
  <c r="D107" i="6"/>
  <c r="AH176" i="2"/>
  <c r="A12" i="5"/>
  <c r="G12" i="5" s="1"/>
  <c r="AH12" i="2"/>
  <c r="A249" i="5"/>
  <c r="G249" i="5" s="1"/>
  <c r="H249" i="5" s="1"/>
  <c r="A281" i="6"/>
  <c r="AH281" i="2"/>
  <c r="A295" i="5"/>
  <c r="G295" i="5" s="1"/>
  <c r="H295" i="5" s="1"/>
  <c r="D11" i="6"/>
  <c r="A128" i="6"/>
  <c r="AH128" i="2"/>
  <c r="D52" i="6"/>
  <c r="AH112" i="2"/>
  <c r="AH164" i="2"/>
  <c r="A164" i="5"/>
  <c r="G164" i="5" s="1"/>
  <c r="H164" i="5" s="1"/>
  <c r="A53" i="6"/>
  <c r="AH53" i="2"/>
  <c r="A88" i="5"/>
  <c r="G88" i="5" s="1"/>
  <c r="H88" i="5" s="1"/>
  <c r="A88" i="6"/>
  <c r="AH88" i="2"/>
  <c r="AH76" i="2"/>
  <c r="D34" i="6"/>
  <c r="A14" i="5"/>
  <c r="G14" i="5" s="1"/>
  <c r="A277" i="6"/>
  <c r="AH14" i="2"/>
  <c r="D258" i="6"/>
  <c r="V39" i="6"/>
  <c r="AO39" i="6" s="1"/>
  <c r="AH48" i="2"/>
  <c r="D47" i="6"/>
  <c r="AH78" i="2"/>
  <c r="AH95" i="2"/>
  <c r="AH145" i="2"/>
  <c r="D9" i="6"/>
  <c r="A109" i="6"/>
  <c r="AH109" i="2"/>
  <c r="D167" i="6"/>
  <c r="AH121" i="2"/>
  <c r="V185" i="6"/>
  <c r="AO185" i="6" s="1"/>
  <c r="U185" i="6"/>
  <c r="AH115" i="2"/>
  <c r="U15" i="6"/>
  <c r="Z15" i="6" s="1"/>
  <c r="AE15" i="6"/>
  <c r="AF15" i="6" s="1"/>
  <c r="AK15" i="6" s="1"/>
  <c r="D31" i="6"/>
  <c r="U9" i="6"/>
  <c r="V40" i="6"/>
  <c r="AU40" i="6" s="1"/>
  <c r="A35" i="6"/>
  <c r="A6" i="5"/>
  <c r="G6" i="5" s="1"/>
  <c r="D100" i="6"/>
  <c r="H148" i="6"/>
  <c r="U78" i="6"/>
  <c r="AE74" i="6"/>
  <c r="AF74" i="6" s="1"/>
  <c r="AI74" i="6" s="1"/>
  <c r="AH151" i="2"/>
  <c r="A151" i="6"/>
  <c r="AH7" i="2"/>
  <c r="A169" i="5"/>
  <c r="G169" i="5" s="1"/>
  <c r="H169" i="5" s="1"/>
  <c r="D208" i="6"/>
  <c r="AE72" i="6"/>
  <c r="AF72" i="6" s="1"/>
  <c r="AN72" i="6" s="1"/>
  <c r="U139" i="6"/>
  <c r="D276" i="6"/>
  <c r="AH104" i="2"/>
  <c r="D237" i="6"/>
  <c r="A140" i="6"/>
  <c r="D228" i="6"/>
  <c r="A292" i="5"/>
  <c r="G292" i="5" s="1"/>
  <c r="H292" i="5" s="1"/>
  <c r="A11" i="5"/>
  <c r="G11" i="5" s="1"/>
  <c r="A30" i="6"/>
  <c r="A142" i="6"/>
  <c r="AH89" i="2"/>
  <c r="A58" i="6"/>
  <c r="AH199" i="2"/>
  <c r="A108" i="6"/>
  <c r="A183" i="6"/>
  <c r="A124" i="6"/>
  <c r="A113" i="5"/>
  <c r="G113" i="5" s="1"/>
  <c r="H113" i="5" s="1"/>
  <c r="A45" i="6"/>
  <c r="A289" i="6"/>
  <c r="D136" i="6"/>
  <c r="A99" i="5"/>
  <c r="G99" i="5" s="1"/>
  <c r="H99" i="5" s="1"/>
  <c r="AE76" i="6"/>
  <c r="AF76" i="6" s="1"/>
  <c r="A94" i="6"/>
  <c r="A10" i="6"/>
  <c r="A285" i="6"/>
  <c r="U113" i="6"/>
  <c r="D137" i="6"/>
  <c r="AE155" i="2"/>
  <c r="J155" i="6"/>
  <c r="AH11" i="2"/>
  <c r="A11" i="6"/>
  <c r="M14" i="1"/>
  <c r="S14" i="1" s="1"/>
  <c r="M12" i="1"/>
  <c r="AH6" i="2"/>
  <c r="A300" i="6"/>
  <c r="AH300" i="2"/>
  <c r="D115" i="6"/>
  <c r="A286" i="5"/>
  <c r="G286" i="5" s="1"/>
  <c r="H286" i="5" s="1"/>
  <c r="AH286" i="2"/>
  <c r="AH298" i="2"/>
  <c r="A81" i="5"/>
  <c r="G81" i="5" s="1"/>
  <c r="H81" i="5" s="1"/>
  <c r="A81" i="6"/>
  <c r="AH99" i="2"/>
  <c r="V175" i="6"/>
  <c r="U175" i="6"/>
  <c r="D101" i="6"/>
  <c r="AE298" i="6"/>
  <c r="AF298" i="6" s="1"/>
  <c r="AL298" i="6" s="1"/>
  <c r="V298" i="6"/>
  <c r="U298" i="6"/>
  <c r="A104" i="6"/>
  <c r="A104" i="5"/>
  <c r="G104" i="5" s="1"/>
  <c r="H104" i="5" s="1"/>
  <c r="A138" i="5"/>
  <c r="G138" i="5" s="1"/>
  <c r="H138" i="5" s="1"/>
  <c r="A138" i="6"/>
  <c r="AH138" i="2"/>
  <c r="D71" i="6"/>
  <c r="D117" i="6"/>
  <c r="D143" i="6"/>
  <c r="D121" i="6"/>
  <c r="A99" i="6"/>
  <c r="D253" i="6"/>
  <c r="D145" i="6"/>
  <c r="AT16" i="6"/>
  <c r="AP16" i="6"/>
  <c r="A110" i="6"/>
  <c r="D95" i="6"/>
  <c r="A167" i="5"/>
  <c r="G167" i="5" s="1"/>
  <c r="H167" i="5" s="1"/>
  <c r="A286" i="6"/>
  <c r="D35" i="6"/>
  <c r="D61" i="6"/>
  <c r="U27" i="6"/>
  <c r="D171" i="6"/>
  <c r="D280" i="6"/>
  <c r="D12" i="6"/>
  <c r="A133" i="6"/>
  <c r="A133" i="5"/>
  <c r="G133" i="5" s="1"/>
  <c r="H133" i="5" s="1"/>
  <c r="D290" i="6"/>
  <c r="D248" i="6"/>
  <c r="A33" i="5"/>
  <c r="G33" i="5" s="1"/>
  <c r="H33" i="5" s="1"/>
  <c r="A33" i="6"/>
  <c r="CD155" i="2"/>
  <c r="AE109" i="6"/>
  <c r="AF109" i="6" s="1"/>
  <c r="V109" i="6"/>
  <c r="Z109" i="6" s="1"/>
  <c r="AE102" i="6"/>
  <c r="AF102" i="6" s="1"/>
  <c r="AI102" i="6" s="1"/>
  <c r="U102" i="6"/>
  <c r="V102" i="6"/>
  <c r="AO102" i="6" s="1"/>
  <c r="D114" i="6"/>
  <c r="U22" i="6"/>
  <c r="V22" i="6"/>
  <c r="AR22" i="6" s="1"/>
  <c r="AE22" i="6"/>
  <c r="AF22" i="6" s="1"/>
  <c r="AG22" i="6" s="1"/>
  <c r="V156" i="6"/>
  <c r="Y156" i="6" s="1"/>
  <c r="AE156" i="6"/>
  <c r="AF156" i="6" s="1"/>
  <c r="AK156" i="6" s="1"/>
  <c r="AE6" i="6"/>
  <c r="AF6" i="6" s="1"/>
  <c r="AJ6" i="6" s="1"/>
  <c r="U6" i="6"/>
  <c r="Y6" i="6" s="1"/>
  <c r="A220" i="6"/>
  <c r="AH220" i="2"/>
  <c r="A105" i="6"/>
  <c r="AE62" i="6"/>
  <c r="AF62" i="6" s="1"/>
  <c r="AL62" i="6" s="1"/>
  <c r="AE138" i="6"/>
  <c r="AF138" i="6" s="1"/>
  <c r="AL138" i="6" s="1"/>
  <c r="AE96" i="6"/>
  <c r="AF96" i="6" s="1"/>
  <c r="A287" i="6"/>
  <c r="AH287" i="2"/>
  <c r="D22" i="6"/>
  <c r="D125" i="6"/>
  <c r="A112" i="6"/>
  <c r="A112" i="5"/>
  <c r="G112" i="5" s="1"/>
  <c r="H112" i="5" s="1"/>
  <c r="D131" i="6"/>
  <c r="A164" i="6"/>
  <c r="A53" i="5"/>
  <c r="G53" i="5" s="1"/>
  <c r="H53" i="5" s="1"/>
  <c r="AE86" i="6"/>
  <c r="AF86" i="6" s="1"/>
  <c r="AL86" i="6" s="1"/>
  <c r="AE141" i="6"/>
  <c r="AF141" i="6" s="1"/>
  <c r="AI141" i="6" s="1"/>
  <c r="AE148" i="6"/>
  <c r="AF148" i="6" s="1"/>
  <c r="AG148" i="6" s="1"/>
  <c r="AE130" i="6"/>
  <c r="AF130" i="6" s="1"/>
  <c r="AM130" i="6" s="1"/>
  <c r="U134" i="6"/>
  <c r="U21" i="6"/>
  <c r="AQ235" i="6"/>
  <c r="AV235" i="6"/>
  <c r="AU235" i="6"/>
  <c r="D33" i="6"/>
  <c r="D249" i="6"/>
  <c r="AE210" i="6"/>
  <c r="AF210" i="6" s="1"/>
  <c r="AJ210" i="6" s="1"/>
  <c r="U210" i="6"/>
  <c r="A175" i="5"/>
  <c r="G175" i="5" s="1"/>
  <c r="H175" i="5" s="1"/>
  <c r="D154" i="6"/>
  <c r="D185" i="6"/>
  <c r="AE161" i="6"/>
  <c r="AF161" i="6" s="1"/>
  <c r="AN161" i="6" s="1"/>
  <c r="AP294" i="6"/>
  <c r="U72" i="6"/>
  <c r="Y72" i="6" s="1"/>
  <c r="D149" i="6"/>
  <c r="AH180" i="2"/>
  <c r="A172" i="6"/>
  <c r="AE25" i="6"/>
  <c r="AF25" i="6" s="1"/>
  <c r="AJ25" i="6" s="1"/>
  <c r="V25" i="6"/>
  <c r="AQ25" i="6" s="1"/>
  <c r="AH269" i="2"/>
  <c r="D142" i="6"/>
  <c r="AH24" i="2"/>
  <c r="AH54" i="2"/>
  <c r="V134" i="6"/>
  <c r="AT235" i="6"/>
  <c r="U173" i="6"/>
  <c r="V64" i="6"/>
  <c r="AT64" i="6" s="1"/>
  <c r="U64" i="6"/>
  <c r="V210" i="6"/>
  <c r="D106" i="6"/>
  <c r="A63" i="6"/>
  <c r="D57" i="6"/>
  <c r="AH141" i="2"/>
  <c r="A233" i="5"/>
  <c r="G233" i="5" s="1"/>
  <c r="H233" i="5" s="1"/>
  <c r="A300" i="5"/>
  <c r="G300" i="5" s="1"/>
  <c r="H300" i="5" s="1"/>
  <c r="U62" i="6"/>
  <c r="AE92" i="6"/>
  <c r="AF92" i="6" s="1"/>
  <c r="U92" i="6"/>
  <c r="U203" i="6"/>
  <c r="D23" i="6"/>
  <c r="U31" i="6"/>
  <c r="AE66" i="6"/>
  <c r="AF66" i="6" s="1"/>
  <c r="AE272" i="6"/>
  <c r="AF272" i="6" s="1"/>
  <c r="AH272" i="6" s="1"/>
  <c r="A49" i="6"/>
  <c r="A49" i="5"/>
  <c r="G49" i="5" s="1"/>
  <c r="H49" i="5" s="1"/>
  <c r="A196" i="6"/>
  <c r="A196" i="5"/>
  <c r="G196" i="5" s="1"/>
  <c r="H196" i="5" s="1"/>
  <c r="AH144" i="2"/>
  <c r="A144" i="5"/>
  <c r="G144" i="5" s="1"/>
  <c r="H144" i="5" s="1"/>
  <c r="A165" i="6"/>
  <c r="A165" i="5"/>
  <c r="G165" i="5" s="1"/>
  <c r="H165" i="5" s="1"/>
  <c r="A176" i="6"/>
  <c r="A176" i="5"/>
  <c r="G176" i="5" s="1"/>
  <c r="H176" i="5" s="1"/>
  <c r="A98" i="5"/>
  <c r="G98" i="5" s="1"/>
  <c r="H98" i="5" s="1"/>
  <c r="AH98" i="2"/>
  <c r="A160" i="6"/>
  <c r="D220" i="6"/>
  <c r="AH256" i="2"/>
  <c r="A256" i="6"/>
  <c r="A27" i="5"/>
  <c r="G27" i="5" s="1"/>
  <c r="AH27" i="2"/>
  <c r="A111" i="6"/>
  <c r="D162" i="6"/>
  <c r="A163" i="5"/>
  <c r="G163" i="5" s="1"/>
  <c r="H163" i="5" s="1"/>
  <c r="AH163" i="2"/>
  <c r="D19" i="6"/>
  <c r="V48" i="6"/>
  <c r="AT48" i="6" s="1"/>
  <c r="A84" i="6"/>
  <c r="A132" i="5"/>
  <c r="G132" i="5" s="1"/>
  <c r="H132" i="5" s="1"/>
  <c r="AH132" i="2"/>
  <c r="A157" i="5"/>
  <c r="G157" i="5" s="1"/>
  <c r="H157" i="5" s="1"/>
  <c r="A127" i="6"/>
  <c r="D229" i="6"/>
  <c r="D294" i="6"/>
  <c r="D205" i="6"/>
  <c r="A291" i="5"/>
  <c r="G291" i="5" s="1"/>
  <c r="H291" i="5" s="1"/>
  <c r="AH291" i="2"/>
  <c r="AE42" i="6"/>
  <c r="AF42" i="6" s="1"/>
  <c r="AJ42" i="6" s="1"/>
  <c r="V61" i="6"/>
  <c r="AS61" i="6" s="1"/>
  <c r="AE163" i="6"/>
  <c r="AF163" i="6" s="1"/>
  <c r="V161" i="6"/>
  <c r="U169" i="6"/>
  <c r="U211" i="6"/>
  <c r="AE142" i="6"/>
  <c r="AF142" i="6" s="1"/>
  <c r="V80" i="6"/>
  <c r="AP80" i="6" s="1"/>
  <c r="AE80" i="6"/>
  <c r="AF80" i="6" s="1"/>
  <c r="AL80" i="6" s="1"/>
  <c r="AQ273" i="6"/>
  <c r="D245" i="6"/>
  <c r="D261" i="6"/>
  <c r="D25" i="6"/>
  <c r="A121" i="6"/>
  <c r="A82" i="6"/>
  <c r="AH82" i="2"/>
  <c r="A82" i="5"/>
  <c r="G82" i="5" s="1"/>
  <c r="H82" i="5" s="1"/>
  <c r="A147" i="6"/>
  <c r="A147" i="5"/>
  <c r="G147" i="5" s="1"/>
  <c r="H147" i="5" s="1"/>
  <c r="AH147" i="2"/>
  <c r="D45" i="6"/>
  <c r="AH130" i="2"/>
  <c r="A130" i="5"/>
  <c r="G130" i="5" s="1"/>
  <c r="H130" i="5" s="1"/>
  <c r="A130" i="6"/>
  <c r="A200" i="5"/>
  <c r="G200" i="5" s="1"/>
  <c r="H200" i="5" s="1"/>
  <c r="A200" i="6"/>
  <c r="AH200" i="2"/>
  <c r="A224" i="6"/>
  <c r="AH224" i="2"/>
  <c r="A224" i="5"/>
  <c r="G224" i="5" s="1"/>
  <c r="H224" i="5" s="1"/>
  <c r="D299" i="6"/>
  <c r="D26" i="6"/>
  <c r="A92" i="5"/>
  <c r="G92" i="5" s="1"/>
  <c r="H92" i="5" s="1"/>
  <c r="A92" i="6"/>
  <c r="A129" i="5"/>
  <c r="G129" i="5" s="1"/>
  <c r="H129" i="5" s="1"/>
  <c r="AH129" i="2"/>
  <c r="A129" i="6"/>
  <c r="A13" i="5"/>
  <c r="G13" i="5" s="1"/>
  <c r="A13" i="6"/>
  <c r="AH13" i="2"/>
  <c r="AH97" i="2"/>
  <c r="AH124" i="2"/>
  <c r="AE39" i="6"/>
  <c r="AF39" i="6" s="1"/>
  <c r="U273" i="6"/>
  <c r="V120" i="6"/>
  <c r="AT120" i="6" s="1"/>
  <c r="AE120" i="6"/>
  <c r="AF120" i="6" s="1"/>
  <c r="AH120" i="6" s="1"/>
  <c r="U120" i="6"/>
  <c r="V183" i="6"/>
  <c r="AR183" i="6" s="1"/>
  <c r="AE183" i="6"/>
  <c r="AF183" i="6" s="1"/>
  <c r="AH183" i="6" s="1"/>
  <c r="U183" i="6"/>
  <c r="AP291" i="6"/>
  <c r="AR291" i="6"/>
  <c r="V100" i="6"/>
  <c r="D27" i="6"/>
  <c r="A121" i="5"/>
  <c r="G121" i="5" s="1"/>
  <c r="H121" i="5" s="1"/>
  <c r="D243" i="6"/>
  <c r="A284" i="5"/>
  <c r="G284" i="5" s="1"/>
  <c r="H284" i="5" s="1"/>
  <c r="AH284" i="2"/>
  <c r="A284" i="6"/>
  <c r="V86" i="6"/>
  <c r="U86" i="6"/>
  <c r="V65" i="6"/>
  <c r="AT65" i="6" s="1"/>
  <c r="AE65" i="6"/>
  <c r="AF65" i="6" s="1"/>
  <c r="AG65" i="6" s="1"/>
  <c r="D49" i="6"/>
  <c r="AE63" i="6"/>
  <c r="AF63" i="6" s="1"/>
  <c r="AL63" i="6" s="1"/>
  <c r="U63" i="6"/>
  <c r="AE70" i="6"/>
  <c r="AF70" i="6" s="1"/>
  <c r="AL70" i="6" s="1"/>
  <c r="U70" i="6"/>
  <c r="D98" i="6"/>
  <c r="A72" i="5"/>
  <c r="G72" i="5" s="1"/>
  <c r="H72" i="5" s="1"/>
  <c r="A72" i="6"/>
  <c r="AH47" i="2"/>
  <c r="AH92" i="2"/>
  <c r="D180" i="6"/>
  <c r="AE61" i="6"/>
  <c r="AF61" i="6" s="1"/>
  <c r="AM61" i="6" s="1"/>
  <c r="U163" i="6"/>
  <c r="AE159" i="6"/>
  <c r="AF159" i="6" s="1"/>
  <c r="AN159" i="6" s="1"/>
  <c r="U159" i="6"/>
  <c r="V159" i="6"/>
  <c r="AQ159" i="6" s="1"/>
  <c r="AH213" i="2"/>
  <c r="A108" i="5"/>
  <c r="G108" i="5" s="1"/>
  <c r="H108" i="5" s="1"/>
  <c r="A97" i="6"/>
  <c r="U157" i="6"/>
  <c r="AH290" i="2"/>
  <c r="AE149" i="6"/>
  <c r="AF149" i="6" s="1"/>
  <c r="U149" i="6"/>
  <c r="A87" i="5"/>
  <c r="G87" i="5" s="1"/>
  <c r="H87" i="5" s="1"/>
  <c r="A87" i="6"/>
  <c r="AE68" i="6"/>
  <c r="AF68" i="6" s="1"/>
  <c r="AI68" i="6" s="1"/>
  <c r="AE173" i="6"/>
  <c r="AF173" i="6" s="1"/>
  <c r="AK173" i="6" s="1"/>
  <c r="U44" i="6"/>
  <c r="W44" i="6" s="1"/>
  <c r="AE44" i="6"/>
  <c r="AF44" i="6" s="1"/>
  <c r="AH44" i="6" s="1"/>
  <c r="V172" i="6"/>
  <c r="AE172" i="6"/>
  <c r="AF172" i="6" s="1"/>
  <c r="AL172" i="6" s="1"/>
  <c r="V180" i="6"/>
  <c r="AP180" i="6" s="1"/>
  <c r="U180" i="6"/>
  <c r="AE187" i="6"/>
  <c r="AF187" i="6" s="1"/>
  <c r="AL187" i="6" s="1"/>
  <c r="D256" i="6"/>
  <c r="AP232" i="6"/>
  <c r="AQ232" i="6"/>
  <c r="D56" i="6"/>
  <c r="D65" i="6"/>
  <c r="D84" i="6"/>
  <c r="D96" i="6"/>
  <c r="D119" i="6"/>
  <c r="V177" i="6"/>
  <c r="X177" i="6" s="1"/>
  <c r="AE177" i="6"/>
  <c r="AF177" i="6" s="1"/>
  <c r="AL177" i="6" s="1"/>
  <c r="D268" i="6"/>
  <c r="A117" i="6"/>
  <c r="D161" i="6"/>
  <c r="D53" i="6"/>
  <c r="D91" i="6"/>
  <c r="D146" i="6"/>
  <c r="A249" i="6"/>
  <c r="AH249" i="2"/>
  <c r="A281" i="5"/>
  <c r="G281" i="5" s="1"/>
  <c r="H281" i="5" s="1"/>
  <c r="AH295" i="2"/>
  <c r="A295" i="6"/>
  <c r="D113" i="6"/>
  <c r="V181" i="6"/>
  <c r="U181" i="6"/>
  <c r="AO294" i="6"/>
  <c r="AU294" i="6"/>
  <c r="U148" i="6"/>
  <c r="U140" i="6"/>
  <c r="A22" i="6"/>
  <c r="U178" i="6"/>
  <c r="V66" i="6"/>
  <c r="AV66" i="6" s="1"/>
  <c r="V72" i="6"/>
  <c r="AP72" i="6" s="1"/>
  <c r="D148" i="6"/>
  <c r="U60" i="6"/>
  <c r="U114" i="6"/>
  <c r="U279" i="6"/>
  <c r="D55" i="6"/>
  <c r="D164" i="6"/>
  <c r="D150" i="6"/>
  <c r="D10" i="6"/>
  <c r="A54" i="6"/>
  <c r="A54" i="5"/>
  <c r="G54" i="5" s="1"/>
  <c r="H54" i="5" s="1"/>
  <c r="D287" i="6"/>
  <c r="A12" i="6"/>
  <c r="D29" i="6"/>
  <c r="V63" i="6"/>
  <c r="V173" i="6"/>
  <c r="V62" i="6"/>
  <c r="V78" i="6"/>
  <c r="V149" i="6"/>
  <c r="AO149" i="6" s="1"/>
  <c r="U213" i="6"/>
  <c r="AE134" i="6"/>
  <c r="AF134" i="6" s="1"/>
  <c r="AH134" i="6" s="1"/>
  <c r="U207" i="6"/>
  <c r="U227" i="6"/>
  <c r="AE94" i="6"/>
  <c r="AF94" i="6" s="1"/>
  <c r="AJ94" i="6" s="1"/>
  <c r="U129" i="6"/>
  <c r="D50" i="6"/>
  <c r="V296" i="6"/>
  <c r="U296" i="6"/>
  <c r="A14" i="6"/>
  <c r="AH169" i="2"/>
  <c r="A169" i="6"/>
  <c r="D179" i="6"/>
  <c r="A298" i="5"/>
  <c r="G298" i="5" s="1"/>
  <c r="H298" i="5" s="1"/>
  <c r="A298" i="6"/>
  <c r="A113" i="6"/>
  <c r="A127" i="5"/>
  <c r="G127" i="5" s="1"/>
  <c r="H127" i="5" s="1"/>
  <c r="AE31" i="6"/>
  <c r="AF31" i="6" s="1"/>
  <c r="AK31" i="6" s="1"/>
  <c r="U135" i="6"/>
  <c r="U8" i="6"/>
  <c r="D291" i="6"/>
  <c r="V49" i="6"/>
  <c r="AO49" i="6" s="1"/>
  <c r="AE57" i="6"/>
  <c r="AF57" i="6" s="1"/>
  <c r="U223" i="6"/>
  <c r="D40" i="6"/>
  <c r="U53" i="6"/>
  <c r="AE53" i="6"/>
  <c r="AF53" i="6" s="1"/>
  <c r="V53" i="6"/>
  <c r="AS53" i="6" s="1"/>
  <c r="V144" i="6"/>
  <c r="U144" i="6"/>
  <c r="AE144" i="6"/>
  <c r="AF144" i="6" s="1"/>
  <c r="D241" i="6"/>
  <c r="D297" i="6"/>
  <c r="D172" i="6"/>
  <c r="AE191" i="6"/>
  <c r="AF191" i="6" s="1"/>
  <c r="AL191" i="6" s="1"/>
  <c r="U191" i="6"/>
  <c r="AU263" i="6"/>
  <c r="D203" i="6"/>
  <c r="D236" i="6"/>
  <c r="AS293" i="6"/>
  <c r="AU293" i="6"/>
  <c r="AT293" i="6"/>
  <c r="AV293" i="6"/>
  <c r="AO293" i="6"/>
  <c r="AP293" i="6"/>
  <c r="U145" i="6"/>
  <c r="AE145" i="6"/>
  <c r="AF145" i="6" s="1"/>
  <c r="AK145" i="6" s="1"/>
  <c r="AE147" i="6"/>
  <c r="AF147" i="6" s="1"/>
  <c r="AI147" i="6" s="1"/>
  <c r="U147" i="6"/>
  <c r="D272" i="6"/>
  <c r="D130" i="6"/>
  <c r="AH167" i="2"/>
  <c r="D285" i="6"/>
  <c r="D14" i="6"/>
  <c r="D72" i="6"/>
  <c r="A120" i="6"/>
  <c r="A120" i="5"/>
  <c r="G120" i="5" s="1"/>
  <c r="H120" i="5" s="1"/>
  <c r="D99" i="6"/>
  <c r="AH20" i="2"/>
  <c r="AH25" i="2"/>
  <c r="AH120" i="2"/>
  <c r="D284" i="6"/>
  <c r="V27" i="6"/>
  <c r="AS27" i="6" s="1"/>
  <c r="AE100" i="6"/>
  <c r="AF100" i="6" s="1"/>
  <c r="AL100" i="6" s="1"/>
  <c r="U187" i="6"/>
  <c r="V147" i="6"/>
  <c r="AP147" i="6" s="1"/>
  <c r="AQ293" i="6"/>
  <c r="U128" i="6"/>
  <c r="V128" i="6"/>
  <c r="AQ128" i="6" s="1"/>
  <c r="AE128" i="6"/>
  <c r="AF128" i="6" s="1"/>
  <c r="AE184" i="6"/>
  <c r="AF184" i="6" s="1"/>
  <c r="AH184" i="6" s="1"/>
  <c r="V184" i="6"/>
  <c r="Z184" i="6" s="1"/>
  <c r="D151" i="6"/>
  <c r="AH253" i="2"/>
  <c r="U96" i="6"/>
  <c r="V96" i="6"/>
  <c r="AQ96" i="6" s="1"/>
  <c r="AH103" i="2"/>
  <c r="V179" i="6"/>
  <c r="AE179" i="6"/>
  <c r="AF179" i="6" s="1"/>
  <c r="AH179" i="6" s="1"/>
  <c r="U179" i="6"/>
  <c r="D289" i="6"/>
  <c r="V150" i="6"/>
  <c r="U150" i="6"/>
  <c r="AA150" i="6" s="1"/>
  <c r="AE150" i="6"/>
  <c r="AF150" i="6" s="1"/>
  <c r="AL150" i="6" s="1"/>
  <c r="D108" i="6"/>
  <c r="D116" i="6"/>
  <c r="AH288" i="2"/>
  <c r="V47" i="6"/>
  <c r="AP47" i="6" s="1"/>
  <c r="U47" i="6"/>
  <c r="AE47" i="6"/>
  <c r="AF47" i="6" s="1"/>
  <c r="AL47" i="6" s="1"/>
  <c r="D122" i="6"/>
  <c r="D195" i="6"/>
  <c r="AH201" i="2"/>
  <c r="D216" i="6"/>
  <c r="U56" i="6"/>
  <c r="AE56" i="6"/>
  <c r="AF56" i="6" s="1"/>
  <c r="AG56" i="6" s="1"/>
  <c r="V56" i="6"/>
  <c r="AP56" i="6" s="1"/>
  <c r="D259" i="6"/>
  <c r="A25" i="5"/>
  <c r="G25" i="5" s="1"/>
  <c r="D76" i="6"/>
  <c r="D68" i="6"/>
  <c r="D86" i="6"/>
  <c r="AE119" i="6"/>
  <c r="AF119" i="6" s="1"/>
  <c r="AN119" i="6" s="1"/>
  <c r="U119" i="6"/>
  <c r="D165" i="6"/>
  <c r="D176" i="6"/>
  <c r="A199" i="6"/>
  <c r="A199" i="5"/>
  <c r="G199" i="5" s="1"/>
  <c r="H199" i="5" s="1"/>
  <c r="D224" i="6"/>
  <c r="D274" i="6"/>
  <c r="V145" i="6"/>
  <c r="AS145" i="6" s="1"/>
  <c r="A6" i="6"/>
  <c r="V46" i="6"/>
  <c r="AR46" i="6" s="1"/>
  <c r="AE46" i="6"/>
  <c r="AF46" i="6" s="1"/>
  <c r="AM46" i="6" s="1"/>
  <c r="U59" i="6"/>
  <c r="V59" i="6"/>
  <c r="AR59" i="6" s="1"/>
  <c r="AE59" i="6"/>
  <c r="AF59" i="6" s="1"/>
  <c r="AJ59" i="6" s="1"/>
  <c r="U52" i="6"/>
  <c r="AE52" i="6"/>
  <c r="AF52" i="6" s="1"/>
  <c r="AN52" i="6" s="1"/>
  <c r="V52" i="6"/>
  <c r="AP52" i="6" s="1"/>
  <c r="V141" i="6"/>
  <c r="U141" i="6"/>
  <c r="AE151" i="6"/>
  <c r="AF151" i="6" s="1"/>
  <c r="AH151" i="6" s="1"/>
  <c r="V151" i="6"/>
  <c r="AP151" i="6" s="1"/>
  <c r="U219" i="6"/>
  <c r="AE155" i="6"/>
  <c r="AF155" i="6" s="1"/>
  <c r="V155" i="6"/>
  <c r="D112" i="6"/>
  <c r="U115" i="6"/>
  <c r="AE17" i="6"/>
  <c r="AF17" i="6" s="1"/>
  <c r="AM17" i="6" s="1"/>
  <c r="V17" i="6"/>
  <c r="AP17" i="6" s="1"/>
  <c r="U192" i="6"/>
  <c r="V192" i="6"/>
  <c r="AQ192" i="6" s="1"/>
  <c r="AE192" i="6"/>
  <c r="AF192" i="6" s="1"/>
  <c r="V33" i="6"/>
  <c r="AQ33" i="6" s="1"/>
  <c r="U33" i="6"/>
  <c r="AH170" i="2"/>
  <c r="AE20" i="6"/>
  <c r="AF20" i="6" s="1"/>
  <c r="U20" i="6"/>
  <c r="A167" i="6"/>
  <c r="D48" i="6"/>
  <c r="D82" i="6"/>
  <c r="U98" i="6"/>
  <c r="V98" i="6"/>
  <c r="AS98" i="6" s="1"/>
  <c r="AE98" i="6"/>
  <c r="AF98" i="6" s="1"/>
  <c r="AH98" i="6" s="1"/>
  <c r="A110" i="5"/>
  <c r="G110" i="5" s="1"/>
  <c r="H110" i="5" s="1"/>
  <c r="AH110" i="2"/>
  <c r="D54" i="6"/>
  <c r="A63" i="5"/>
  <c r="G63" i="5" s="1"/>
  <c r="H63" i="5" s="1"/>
  <c r="D74" i="6"/>
  <c r="A141" i="6"/>
  <c r="A141" i="5"/>
  <c r="G141" i="5" s="1"/>
  <c r="H141" i="5" s="1"/>
  <c r="A191" i="5"/>
  <c r="G191" i="5" s="1"/>
  <c r="H191" i="5" s="1"/>
  <c r="A191" i="6"/>
  <c r="AH191" i="2"/>
  <c r="A233" i="6"/>
  <c r="AH233" i="2"/>
  <c r="A175" i="6"/>
  <c r="AH175" i="2"/>
  <c r="D232" i="6"/>
  <c r="A269" i="5"/>
  <c r="G269" i="5" s="1"/>
  <c r="H269" i="5" s="1"/>
  <c r="A269" i="6"/>
  <c r="D286" i="6"/>
  <c r="AH10" i="2"/>
  <c r="A10" i="5"/>
  <c r="G10" i="5" s="1"/>
  <c r="A80" i="6"/>
  <c r="A80" i="5"/>
  <c r="G80" i="5" s="1"/>
  <c r="H80" i="5" s="1"/>
  <c r="A24" i="5"/>
  <c r="G24" i="5" s="1"/>
  <c r="A24" i="6"/>
  <c r="U36" i="6"/>
  <c r="V36" i="6"/>
  <c r="AS36" i="6" s="1"/>
  <c r="U55" i="6"/>
  <c r="V55" i="6"/>
  <c r="AQ55" i="6" s="1"/>
  <c r="U42" i="6"/>
  <c r="U41" i="6"/>
  <c r="V41" i="6"/>
  <c r="AT41" i="6" s="1"/>
  <c r="V90" i="6"/>
  <c r="AP90" i="6" s="1"/>
  <c r="U90" i="6"/>
  <c r="AE153" i="6"/>
  <c r="AF153" i="6" s="1"/>
  <c r="AG153" i="6" s="1"/>
  <c r="U153" i="6"/>
  <c r="U50" i="6"/>
  <c r="AE50" i="6"/>
  <c r="AF50" i="6" s="1"/>
  <c r="AK50" i="6" s="1"/>
  <c r="AH123" i="2"/>
  <c r="U190" i="6"/>
  <c r="V190" i="6"/>
  <c r="AU190" i="6" s="1"/>
  <c r="AT13" i="6"/>
  <c r="AU13" i="6"/>
  <c r="AE51" i="6"/>
  <c r="AF51" i="6" s="1"/>
  <c r="AL51" i="6" s="1"/>
  <c r="U104" i="6"/>
  <c r="V104" i="6"/>
  <c r="AT104" i="6" s="1"/>
  <c r="V130" i="6"/>
  <c r="AS130" i="6" s="1"/>
  <c r="U130" i="6"/>
  <c r="D213" i="6"/>
  <c r="D223" i="6"/>
  <c r="AS232" i="6"/>
  <c r="AU232" i="6"/>
  <c r="AT232" i="6"/>
  <c r="AV232" i="6"/>
  <c r="AO232" i="6"/>
  <c r="D89" i="6"/>
  <c r="V121" i="6"/>
  <c r="W121" i="6" s="1"/>
  <c r="AE121" i="6"/>
  <c r="AF121" i="6" s="1"/>
  <c r="U124" i="6"/>
  <c r="V124" i="6"/>
  <c r="X297" i="6"/>
  <c r="AE88" i="6"/>
  <c r="AF88" i="6" s="1"/>
  <c r="AL88" i="6" s="1"/>
  <c r="V88" i="6"/>
  <c r="AT88" i="6" s="1"/>
  <c r="D126" i="6"/>
  <c r="U11" i="6"/>
  <c r="AE11" i="6"/>
  <c r="AF11" i="6" s="1"/>
  <c r="AG11" i="6" s="1"/>
  <c r="V76" i="6"/>
  <c r="U76" i="6"/>
  <c r="AE34" i="6"/>
  <c r="AF34" i="6" s="1"/>
  <c r="A134" i="6"/>
  <c r="A134" i="5"/>
  <c r="G134" i="5" s="1"/>
  <c r="H134" i="5" s="1"/>
  <c r="AH134" i="2"/>
  <c r="A260" i="6"/>
  <c r="A260" i="5"/>
  <c r="G260" i="5" s="1"/>
  <c r="H260" i="5" s="1"/>
  <c r="A7" i="6"/>
  <c r="A7" i="5"/>
  <c r="G7" i="5" s="1"/>
  <c r="D77" i="6"/>
  <c r="D62" i="6"/>
  <c r="A74" i="5"/>
  <c r="G74" i="5" s="1"/>
  <c r="H74" i="5" s="1"/>
  <c r="AH74" i="2"/>
  <c r="D85" i="6"/>
  <c r="D92" i="6"/>
  <c r="D105" i="6"/>
  <c r="A172" i="5"/>
  <c r="G172" i="5" s="1"/>
  <c r="H172" i="5" s="1"/>
  <c r="AH172" i="2"/>
  <c r="D157" i="6"/>
  <c r="D174" i="6"/>
  <c r="D293" i="6"/>
  <c r="A109" i="5"/>
  <c r="G109" i="5" s="1"/>
  <c r="H109" i="5" s="1"/>
  <c r="A116" i="6"/>
  <c r="A116" i="5"/>
  <c r="G116" i="5" s="1"/>
  <c r="H116" i="5" s="1"/>
  <c r="AH116" i="2"/>
  <c r="D139" i="6"/>
  <c r="D198" i="6"/>
  <c r="D264" i="6"/>
  <c r="D28" i="6"/>
  <c r="D196" i="6"/>
  <c r="D266" i="6"/>
  <c r="D292" i="6"/>
  <c r="AE90" i="6"/>
  <c r="AF90" i="6" s="1"/>
  <c r="AI90" i="6" s="1"/>
  <c r="AE55" i="6"/>
  <c r="AF55" i="6" s="1"/>
  <c r="AL55" i="6" s="1"/>
  <c r="V153" i="6"/>
  <c r="AU153" i="6" s="1"/>
  <c r="AO45" i="6"/>
  <c r="AT45" i="6"/>
  <c r="U48" i="6"/>
  <c r="AE48" i="6"/>
  <c r="AF48" i="6" s="1"/>
  <c r="U126" i="6"/>
  <c r="V126" i="6"/>
  <c r="AU126" i="6" s="1"/>
  <c r="AE186" i="6"/>
  <c r="AF186" i="6" s="1"/>
  <c r="AG186" i="6" s="1"/>
  <c r="V186" i="6"/>
  <c r="U54" i="6"/>
  <c r="W54" i="6" s="1"/>
  <c r="AE54" i="6"/>
  <c r="AF54" i="6" s="1"/>
  <c r="AT294" i="6"/>
  <c r="AV294" i="6"/>
  <c r="AS294" i="6"/>
  <c r="AQ294" i="6"/>
  <c r="AE7" i="6"/>
  <c r="AF7" i="6" s="1"/>
  <c r="AK7" i="6" s="1"/>
  <c r="U7" i="6"/>
  <c r="X7" i="6" s="1"/>
  <c r="V106" i="6"/>
  <c r="U106" i="6"/>
  <c r="V152" i="6"/>
  <c r="U152" i="6"/>
  <c r="D173" i="6"/>
  <c r="AH217" i="2"/>
  <c r="V74" i="6"/>
  <c r="U74" i="6"/>
  <c r="V157" i="6"/>
  <c r="AE157" i="6"/>
  <c r="AF157" i="6" s="1"/>
  <c r="AI157" i="6" s="1"/>
  <c r="V165" i="6"/>
  <c r="W165" i="6" s="1"/>
  <c r="AE165" i="6"/>
  <c r="AF165" i="6" s="1"/>
  <c r="AK165" i="6" s="1"/>
  <c r="V171" i="6"/>
  <c r="U171" i="6"/>
  <c r="AH240" i="2"/>
  <c r="V193" i="6"/>
  <c r="Z193" i="6" s="1"/>
  <c r="AE193" i="6"/>
  <c r="AF193" i="6" s="1"/>
  <c r="AN193" i="6" s="1"/>
  <c r="AH245" i="2"/>
  <c r="V142" i="6"/>
  <c r="U142" i="6"/>
  <c r="V146" i="6"/>
  <c r="U146" i="6"/>
  <c r="D163" i="6"/>
  <c r="D189" i="6"/>
  <c r="D132" i="6"/>
  <c r="A78" i="5"/>
  <c r="G78" i="5" s="1"/>
  <c r="H78" i="5" s="1"/>
  <c r="A78" i="6"/>
  <c r="D104" i="6"/>
  <c r="A180" i="6"/>
  <c r="A180" i="5"/>
  <c r="G180" i="5" s="1"/>
  <c r="H180" i="5" s="1"/>
  <c r="A206" i="5"/>
  <c r="G206" i="5" s="1"/>
  <c r="H206" i="5" s="1"/>
  <c r="A206" i="6"/>
  <c r="AH206" i="2"/>
  <c r="A15" i="6"/>
  <c r="A15" i="5"/>
  <c r="G15" i="5" s="1"/>
  <c r="A97" i="5"/>
  <c r="G97" i="5" s="1"/>
  <c r="H97" i="5" s="1"/>
  <c r="D166" i="6"/>
  <c r="AH277" i="2"/>
  <c r="A277" i="5"/>
  <c r="G277" i="5" s="1"/>
  <c r="H277" i="5" s="1"/>
  <c r="D295" i="6"/>
  <c r="AE167" i="6"/>
  <c r="AF167" i="6" s="1"/>
  <c r="V167" i="6"/>
  <c r="X167" i="6" s="1"/>
  <c r="D298" i="6"/>
  <c r="V60" i="6"/>
  <c r="U57" i="6"/>
  <c r="V148" i="6"/>
  <c r="V187" i="6"/>
  <c r="V119" i="6"/>
  <c r="V231" i="6"/>
  <c r="D88" i="6"/>
  <c r="A117" i="5"/>
  <c r="G117" i="5" s="1"/>
  <c r="H117" i="5" s="1"/>
  <c r="U58" i="6"/>
  <c r="AE122" i="6"/>
  <c r="AF122" i="6" s="1"/>
  <c r="AM122" i="6" s="1"/>
  <c r="U138" i="6"/>
  <c r="X138" i="6" s="1"/>
  <c r="AE223" i="6"/>
  <c r="AF223" i="6" s="1"/>
  <c r="AG223" i="6" s="1"/>
  <c r="V163" i="6"/>
  <c r="AP163" i="6" s="1"/>
  <c r="AE132" i="6"/>
  <c r="AF132" i="6" s="1"/>
  <c r="AL132" i="6" s="1"/>
  <c r="A185" i="6"/>
  <c r="A185" i="5"/>
  <c r="G185" i="5" s="1"/>
  <c r="H185" i="5" s="1"/>
  <c r="D73" i="6"/>
  <c r="U5" i="6"/>
  <c r="V5" i="6"/>
  <c r="AV5" i="6" s="1"/>
  <c r="AE5" i="6"/>
  <c r="AF5" i="6" s="1"/>
  <c r="AI5" i="6" s="1"/>
  <c r="AE36" i="6"/>
  <c r="AF36" i="6" s="1"/>
  <c r="AH36" i="6" s="1"/>
  <c r="A39" i="6"/>
  <c r="A39" i="5"/>
  <c r="G39" i="5" s="1"/>
  <c r="H39" i="5" s="1"/>
  <c r="A186" i="6"/>
  <c r="A186" i="5"/>
  <c r="G186" i="5" s="1"/>
  <c r="H186" i="5" s="1"/>
  <c r="A182" i="6"/>
  <c r="A182" i="5"/>
  <c r="G182" i="5" s="1"/>
  <c r="H182" i="5" s="1"/>
  <c r="D226" i="6"/>
  <c r="D242" i="6"/>
  <c r="A210" i="6"/>
  <c r="A210" i="5"/>
  <c r="G210" i="5" s="1"/>
  <c r="H210" i="5" s="1"/>
  <c r="A218" i="6"/>
  <c r="A218" i="5"/>
  <c r="G218" i="5" s="1"/>
  <c r="H218" i="5" s="1"/>
  <c r="A230" i="6"/>
  <c r="A230" i="5"/>
  <c r="G230" i="5" s="1"/>
  <c r="H230" i="5" s="1"/>
  <c r="A275" i="5"/>
  <c r="G275" i="5" s="1"/>
  <c r="H275" i="5" s="1"/>
  <c r="A275" i="6"/>
  <c r="A194" i="6"/>
  <c r="A194" i="5"/>
  <c r="G194" i="5" s="1"/>
  <c r="H194" i="5" s="1"/>
  <c r="A255" i="5"/>
  <c r="G255" i="5" s="1"/>
  <c r="H255" i="5" s="1"/>
  <c r="A255" i="6"/>
  <c r="A266" i="6"/>
  <c r="A266" i="5"/>
  <c r="G266" i="5" s="1"/>
  <c r="H266" i="5" s="1"/>
  <c r="A283" i="5"/>
  <c r="G283" i="5" s="1"/>
  <c r="H283" i="5" s="1"/>
  <c r="A283" i="6"/>
  <c r="A250" i="5"/>
  <c r="G250" i="5" s="1"/>
  <c r="H250" i="5" s="1"/>
  <c r="A250" i="6"/>
  <c r="AG40" i="6"/>
  <c r="AK82" i="6"/>
  <c r="AK124" i="6"/>
  <c r="AM124" i="6"/>
  <c r="AG146" i="6"/>
  <c r="AK146" i="6"/>
  <c r="AH146" i="6"/>
  <c r="AL146" i="6"/>
  <c r="AI146" i="6"/>
  <c r="AM146" i="6"/>
  <c r="AJ146" i="6"/>
  <c r="AN146" i="6"/>
  <c r="AI154" i="6"/>
  <c r="AH104" i="6"/>
  <c r="AJ104" i="6"/>
  <c r="AG162" i="6"/>
  <c r="AK162" i="6"/>
  <c r="AH162" i="6"/>
  <c r="AL162" i="6"/>
  <c r="AI162" i="6"/>
  <c r="AM162" i="6"/>
  <c r="AJ162" i="6"/>
  <c r="AN162" i="6"/>
  <c r="AG168" i="6"/>
  <c r="AK168" i="6"/>
  <c r="AH168" i="6"/>
  <c r="AL168" i="6"/>
  <c r="AI168" i="6"/>
  <c r="AM168" i="6"/>
  <c r="AJ168" i="6"/>
  <c r="AN168" i="6"/>
  <c r="AG190" i="6"/>
  <c r="AK190" i="6"/>
  <c r="AH190" i="6"/>
  <c r="AL190" i="6"/>
  <c r="AI190" i="6"/>
  <c r="AM190" i="6"/>
  <c r="AJ190" i="6"/>
  <c r="AN190" i="6"/>
  <c r="U38" i="6"/>
  <c r="V38" i="6"/>
  <c r="AE214" i="6"/>
  <c r="AF214" i="6" s="1"/>
  <c r="V214" i="6"/>
  <c r="U214" i="6"/>
  <c r="AE236" i="6"/>
  <c r="AF236" i="6" s="1"/>
  <c r="U236" i="6"/>
  <c r="AE246" i="6"/>
  <c r="AF246" i="6" s="1"/>
  <c r="V246" i="6"/>
  <c r="U246" i="6"/>
  <c r="U300" i="6"/>
  <c r="AE300" i="6"/>
  <c r="AF300" i="6" s="1"/>
  <c r="V300" i="6"/>
  <c r="U182" i="6"/>
  <c r="V182" i="6"/>
  <c r="AO182" i="6" s="1"/>
  <c r="V189" i="6"/>
  <c r="AE189" i="6"/>
  <c r="AF189" i="6" s="1"/>
  <c r="AE199" i="6"/>
  <c r="AF199" i="6" s="1"/>
  <c r="V199" i="6"/>
  <c r="U199" i="6"/>
  <c r="D46" i="6"/>
  <c r="V154" i="6"/>
  <c r="U154" i="6"/>
  <c r="AS29" i="6"/>
  <c r="AU29" i="6"/>
  <c r="AO29" i="6"/>
  <c r="AQ29" i="6"/>
  <c r="AP29" i="6"/>
  <c r="AE270" i="6"/>
  <c r="AF270" i="6" s="1"/>
  <c r="U270" i="6"/>
  <c r="V270" i="6"/>
  <c r="AH83" i="2"/>
  <c r="A83" i="6"/>
  <c r="A83" i="5"/>
  <c r="G83" i="5" s="1"/>
  <c r="H83" i="5" s="1"/>
  <c r="AE85" i="6"/>
  <c r="AF85" i="6" s="1"/>
  <c r="V85" i="6"/>
  <c r="U85" i="6"/>
  <c r="AH159" i="2"/>
  <c r="A159" i="6"/>
  <c r="A159" i="5"/>
  <c r="G159" i="5" s="1"/>
  <c r="H159" i="5" s="1"/>
  <c r="AS234" i="6"/>
  <c r="AV234" i="6"/>
  <c r="AU234" i="6"/>
  <c r="AT234" i="6"/>
  <c r="AO234" i="6"/>
  <c r="D252" i="6"/>
  <c r="A64" i="6"/>
  <c r="A64" i="5"/>
  <c r="G64" i="5" s="1"/>
  <c r="H64" i="5" s="1"/>
  <c r="D67" i="6"/>
  <c r="U164" i="6"/>
  <c r="V164" i="6"/>
  <c r="V137" i="6"/>
  <c r="AE137" i="6"/>
  <c r="AF137" i="6" s="1"/>
  <c r="U137" i="6"/>
  <c r="D183" i="6"/>
  <c r="D206" i="6"/>
  <c r="V236" i="6"/>
  <c r="AE245" i="6"/>
  <c r="AF245" i="6" s="1"/>
  <c r="V245" i="6"/>
  <c r="U245" i="6"/>
  <c r="AE8" i="6"/>
  <c r="AF8" i="6" s="1"/>
  <c r="V8" i="6"/>
  <c r="AV8" i="6" s="1"/>
  <c r="AG26" i="6"/>
  <c r="AK26" i="6"/>
  <c r="AH26" i="6"/>
  <c r="AL26" i="6"/>
  <c r="AI26" i="6"/>
  <c r="AM26" i="6"/>
  <c r="AJ26" i="6"/>
  <c r="A8" i="6"/>
  <c r="A8" i="5"/>
  <c r="G8" i="5" s="1"/>
  <c r="AH64" i="2"/>
  <c r="D181" i="6"/>
  <c r="D201" i="6"/>
  <c r="A211" i="6"/>
  <c r="A211" i="5"/>
  <c r="G211" i="5" s="1"/>
  <c r="H211" i="5" s="1"/>
  <c r="A219" i="6"/>
  <c r="A219" i="5"/>
  <c r="G219" i="5" s="1"/>
  <c r="H219" i="5" s="1"/>
  <c r="A234" i="6"/>
  <c r="A234" i="5"/>
  <c r="G234" i="5" s="1"/>
  <c r="H234" i="5" s="1"/>
  <c r="A246" i="6"/>
  <c r="A246" i="5"/>
  <c r="G246" i="5" s="1"/>
  <c r="H246" i="5" s="1"/>
  <c r="A226" i="6"/>
  <c r="A226" i="5"/>
  <c r="G226" i="5" s="1"/>
  <c r="H226" i="5" s="1"/>
  <c r="A231" i="6"/>
  <c r="A231" i="5"/>
  <c r="G231" i="5" s="1"/>
  <c r="H231" i="5" s="1"/>
  <c r="A262" i="6"/>
  <c r="A262" i="5"/>
  <c r="G262" i="5" s="1"/>
  <c r="H262" i="5" s="1"/>
  <c r="D269" i="6"/>
  <c r="A279" i="6"/>
  <c r="A279" i="5"/>
  <c r="G279" i="5" s="1"/>
  <c r="H279" i="5" s="1"/>
  <c r="A270" i="6"/>
  <c r="A270" i="5"/>
  <c r="G270" i="5" s="1"/>
  <c r="H270" i="5" s="1"/>
  <c r="A267" i="6"/>
  <c r="A267" i="5"/>
  <c r="G267" i="5" s="1"/>
  <c r="H267" i="5" s="1"/>
  <c r="A251" i="6"/>
  <c r="A251" i="5"/>
  <c r="G251" i="5" s="1"/>
  <c r="H251" i="5" s="1"/>
  <c r="A259" i="6"/>
  <c r="A259" i="5"/>
  <c r="G259" i="5" s="1"/>
  <c r="H259" i="5" s="1"/>
  <c r="AR29" i="6"/>
  <c r="AG41" i="6"/>
  <c r="AK41" i="6"/>
  <c r="AH41" i="6"/>
  <c r="AL41" i="6"/>
  <c r="AI41" i="6"/>
  <c r="AM41" i="6"/>
  <c r="AJ41" i="6"/>
  <c r="AN41" i="6"/>
  <c r="AE78" i="6"/>
  <c r="AF78" i="6" s="1"/>
  <c r="AG123" i="6"/>
  <c r="AK123" i="6"/>
  <c r="AH123" i="6"/>
  <c r="AL123" i="6"/>
  <c r="AI123" i="6"/>
  <c r="AM123" i="6"/>
  <c r="AJ123" i="6"/>
  <c r="AN123" i="6"/>
  <c r="AK111" i="6"/>
  <c r="AM111" i="6"/>
  <c r="AG92" i="6"/>
  <c r="U100" i="6"/>
  <c r="AE164" i="6"/>
  <c r="AF164" i="6" s="1"/>
  <c r="AG141" i="6"/>
  <c r="AG181" i="6"/>
  <c r="AK181" i="6"/>
  <c r="AH181" i="6"/>
  <c r="AL181" i="6"/>
  <c r="AI181" i="6"/>
  <c r="AM181" i="6"/>
  <c r="AJ181" i="6"/>
  <c r="AN181" i="6"/>
  <c r="AI126" i="6"/>
  <c r="AG175" i="6"/>
  <c r="AK175" i="6"/>
  <c r="AH175" i="6"/>
  <c r="AL175" i="6"/>
  <c r="AI175" i="6"/>
  <c r="AM175" i="6"/>
  <c r="AJ175" i="6"/>
  <c r="AN175" i="6"/>
  <c r="AQ234" i="6"/>
  <c r="AE283" i="6"/>
  <c r="AF283" i="6" s="1"/>
  <c r="V283" i="6"/>
  <c r="W283" i="6" s="1"/>
  <c r="AE71" i="6"/>
  <c r="AF71" i="6" s="1"/>
  <c r="V71" i="6"/>
  <c r="U71" i="6"/>
  <c r="V135" i="6"/>
  <c r="AE135" i="6"/>
  <c r="AF135" i="6" s="1"/>
  <c r="V169" i="6"/>
  <c r="AE169" i="6"/>
  <c r="AF169" i="6" s="1"/>
  <c r="AE29" i="6"/>
  <c r="AF29" i="6" s="1"/>
  <c r="U29" i="6"/>
  <c r="W29" i="6" s="1"/>
  <c r="AT291" i="6"/>
  <c r="AV291" i="6"/>
  <c r="AO291" i="6"/>
  <c r="AQ291" i="6"/>
  <c r="AS291" i="6"/>
  <c r="AU291" i="6"/>
  <c r="AE79" i="6"/>
  <c r="AF79" i="6" s="1"/>
  <c r="V79" i="6"/>
  <c r="U79" i="6"/>
  <c r="U103" i="6"/>
  <c r="AE103" i="6"/>
  <c r="AF103" i="6" s="1"/>
  <c r="V103" i="6"/>
  <c r="AE197" i="6"/>
  <c r="AF197" i="6" s="1"/>
  <c r="V197" i="6"/>
  <c r="U197" i="6"/>
  <c r="A217" i="5"/>
  <c r="G217" i="5" s="1"/>
  <c r="H217" i="5" s="1"/>
  <c r="A217" i="6"/>
  <c r="AE225" i="6"/>
  <c r="AF225" i="6" s="1"/>
  <c r="V225" i="6"/>
  <c r="U225" i="6"/>
  <c r="Y225" i="6" s="1"/>
  <c r="AE228" i="6"/>
  <c r="AF228" i="6" s="1"/>
  <c r="U228" i="6"/>
  <c r="V228" i="6"/>
  <c r="V233" i="6"/>
  <c r="AE267" i="6"/>
  <c r="AF267" i="6" s="1"/>
  <c r="U267" i="6"/>
  <c r="V267" i="6"/>
  <c r="D273" i="6"/>
  <c r="U14" i="6"/>
  <c r="AE14" i="6"/>
  <c r="AF14" i="6" s="1"/>
  <c r="V14" i="6"/>
  <c r="AE268" i="6"/>
  <c r="AF268" i="6" s="1"/>
  <c r="U268" i="6"/>
  <c r="V268" i="6"/>
  <c r="D102" i="6"/>
  <c r="A115" i="6"/>
  <c r="A115" i="5"/>
  <c r="G115" i="5" s="1"/>
  <c r="H115" i="5" s="1"/>
  <c r="A145" i="6"/>
  <c r="A145" i="5"/>
  <c r="G145" i="5" s="1"/>
  <c r="H145" i="5" s="1"/>
  <c r="A190" i="6"/>
  <c r="A190" i="5"/>
  <c r="G190" i="5" s="1"/>
  <c r="H190" i="5" s="1"/>
  <c r="AH190" i="2"/>
  <c r="D199" i="6"/>
  <c r="AE222" i="6"/>
  <c r="AF222" i="6" s="1"/>
  <c r="U222" i="6"/>
  <c r="V222" i="6"/>
  <c r="D281" i="6"/>
  <c r="D30" i="6"/>
  <c r="U28" i="6"/>
  <c r="AE28" i="6"/>
  <c r="AF28" i="6" s="1"/>
  <c r="V28" i="6"/>
  <c r="A21" i="6"/>
  <c r="AH21" i="2"/>
  <c r="A21" i="5"/>
  <c r="D178" i="6"/>
  <c r="D239" i="6"/>
  <c r="U162" i="6"/>
  <c r="V162" i="6"/>
  <c r="AE290" i="6"/>
  <c r="AF290" i="6" s="1"/>
  <c r="U290" i="6"/>
  <c r="V290" i="6"/>
  <c r="AE12" i="6"/>
  <c r="AF12" i="6" s="1"/>
  <c r="U12" i="6"/>
  <c r="V12" i="6"/>
  <c r="A41" i="6"/>
  <c r="A41" i="5"/>
  <c r="G41" i="5" s="1"/>
  <c r="H41" i="5" s="1"/>
  <c r="A222" i="6"/>
  <c r="A222" i="5"/>
  <c r="G222" i="5" s="1"/>
  <c r="H222" i="5" s="1"/>
  <c r="A235" i="6"/>
  <c r="A235" i="5"/>
  <c r="G235" i="5" s="1"/>
  <c r="H235" i="5" s="1"/>
  <c r="D200" i="6"/>
  <c r="A227" i="6"/>
  <c r="A227" i="5"/>
  <c r="G227" i="5" s="1"/>
  <c r="H227" i="5" s="1"/>
  <c r="A263" i="6"/>
  <c r="A263" i="5"/>
  <c r="G263" i="5" s="1"/>
  <c r="H263" i="5" s="1"/>
  <c r="A271" i="5"/>
  <c r="G271" i="5" s="1"/>
  <c r="H271" i="5" s="1"/>
  <c r="A271" i="6"/>
  <c r="D296" i="6"/>
  <c r="D197" i="6"/>
  <c r="A214" i="6"/>
  <c r="A214" i="5"/>
  <c r="G214" i="5" s="1"/>
  <c r="H214" i="5" s="1"/>
  <c r="V26" i="6"/>
  <c r="AO26" i="6" s="1"/>
  <c r="AG35" i="6"/>
  <c r="AI35" i="6"/>
  <c r="AE58" i="6"/>
  <c r="AF58" i="6" s="1"/>
  <c r="U122" i="6"/>
  <c r="U51" i="6"/>
  <c r="AC51" i="6" s="1"/>
  <c r="AG140" i="6"/>
  <c r="AK140" i="6"/>
  <c r="AH140" i="6"/>
  <c r="AL140" i="6"/>
  <c r="AI140" i="6"/>
  <c r="AM140" i="6"/>
  <c r="AJ140" i="6"/>
  <c r="AN140" i="6"/>
  <c r="AG152" i="6"/>
  <c r="AK152" i="6"/>
  <c r="AH152" i="6"/>
  <c r="AL152" i="6"/>
  <c r="AI152" i="6"/>
  <c r="AM152" i="6"/>
  <c r="AJ152" i="6"/>
  <c r="AN152" i="6"/>
  <c r="AG160" i="6"/>
  <c r="AK160" i="6"/>
  <c r="AH160" i="6"/>
  <c r="AL160" i="6"/>
  <c r="AI160" i="6"/>
  <c r="AM160" i="6"/>
  <c r="AJ160" i="6"/>
  <c r="AN160" i="6"/>
  <c r="AG170" i="6"/>
  <c r="AK170" i="6"/>
  <c r="AH170" i="6"/>
  <c r="AL170" i="6"/>
  <c r="AI170" i="6"/>
  <c r="AM170" i="6"/>
  <c r="AJ170" i="6"/>
  <c r="AN170" i="6"/>
  <c r="U189" i="6"/>
  <c r="AG171" i="6"/>
  <c r="AK171" i="6"/>
  <c r="AH171" i="6"/>
  <c r="AL171" i="6"/>
  <c r="AI171" i="6"/>
  <c r="AM171" i="6"/>
  <c r="AJ171" i="6"/>
  <c r="AN171" i="6"/>
  <c r="AG180" i="6"/>
  <c r="AK180" i="6"/>
  <c r="AH180" i="6"/>
  <c r="AL180" i="6"/>
  <c r="AI180" i="6"/>
  <c r="AM180" i="6"/>
  <c r="AJ180" i="6"/>
  <c r="AN180" i="6"/>
  <c r="U49" i="6"/>
  <c r="AE49" i="6"/>
  <c r="AF49" i="6" s="1"/>
  <c r="V68" i="6"/>
  <c r="U68" i="6"/>
  <c r="AH195" i="2"/>
  <c r="A195" i="6"/>
  <c r="A195" i="5"/>
  <c r="G195" i="5" s="1"/>
  <c r="H195" i="5" s="1"/>
  <c r="V58" i="6"/>
  <c r="AT58" i="6" s="1"/>
  <c r="A61" i="6"/>
  <c r="A61" i="5"/>
  <c r="G61" i="5" s="1"/>
  <c r="H61" i="5" s="1"/>
  <c r="V178" i="6"/>
  <c r="AE178" i="6"/>
  <c r="AF178" i="6" s="1"/>
  <c r="AE207" i="6"/>
  <c r="AF207" i="6" s="1"/>
  <c r="V207" i="6"/>
  <c r="AE83" i="6"/>
  <c r="AF83" i="6" s="1"/>
  <c r="V83" i="6"/>
  <c r="U83" i="6"/>
  <c r="AE115" i="6"/>
  <c r="AF115" i="6" s="1"/>
  <c r="V115" i="6"/>
  <c r="V176" i="6"/>
  <c r="AC176" i="6" s="1"/>
  <c r="AE176" i="6"/>
  <c r="AF176" i="6" s="1"/>
  <c r="A213" i="6"/>
  <c r="A213" i="5"/>
  <c r="G213" i="5" s="1"/>
  <c r="H213" i="5" s="1"/>
  <c r="V19" i="6"/>
  <c r="AE19" i="6"/>
  <c r="AF19" i="6" s="1"/>
  <c r="U19" i="6"/>
  <c r="AI24" i="6"/>
  <c r="A31" i="6"/>
  <c r="A31" i="5"/>
  <c r="G31" i="5" s="1"/>
  <c r="D93" i="6"/>
  <c r="U295" i="6"/>
  <c r="AE295" i="6"/>
  <c r="AF295" i="6" s="1"/>
  <c r="V295" i="6"/>
  <c r="AH79" i="2"/>
  <c r="A79" i="6"/>
  <c r="A79" i="5"/>
  <c r="G79" i="5" s="1"/>
  <c r="H79" i="5" s="1"/>
  <c r="D153" i="6"/>
  <c r="AH156" i="2"/>
  <c r="A156" i="6"/>
  <c r="A156" i="5"/>
  <c r="G156" i="5" s="1"/>
  <c r="H156" i="5" s="1"/>
  <c r="A240" i="6"/>
  <c r="A240" i="5"/>
  <c r="G240" i="5" s="1"/>
  <c r="H240" i="5" s="1"/>
  <c r="D247" i="6"/>
  <c r="A265" i="6"/>
  <c r="A265" i="5"/>
  <c r="G265" i="5" s="1"/>
  <c r="H265" i="5" s="1"/>
  <c r="AH265" i="2"/>
  <c r="AO263" i="6"/>
  <c r="AV263" i="6"/>
  <c r="Y263" i="6"/>
  <c r="D129" i="6"/>
  <c r="AE205" i="6"/>
  <c r="AF205" i="6" s="1"/>
  <c r="V205" i="6"/>
  <c r="U205" i="6"/>
  <c r="D221" i="6"/>
  <c r="D260" i="6"/>
  <c r="D15" i="6"/>
  <c r="A177" i="6"/>
  <c r="A177" i="5"/>
  <c r="G177" i="5" s="1"/>
  <c r="H177" i="5" s="1"/>
  <c r="A223" i="6"/>
  <c r="A223" i="5"/>
  <c r="G223" i="5" s="1"/>
  <c r="H223" i="5" s="1"/>
  <c r="A238" i="6"/>
  <c r="A238" i="5"/>
  <c r="G238" i="5" s="1"/>
  <c r="H238" i="5" s="1"/>
  <c r="D230" i="6"/>
  <c r="D234" i="6"/>
  <c r="D225" i="6"/>
  <c r="D288" i="6"/>
  <c r="U17" i="6"/>
  <c r="AT29" i="6"/>
  <c r="U26" i="6"/>
  <c r="AE38" i="6"/>
  <c r="AF38" i="6" s="1"/>
  <c r="AL76" i="6"/>
  <c r="U82" i="6"/>
  <c r="V122" i="6"/>
  <c r="AG166" i="6"/>
  <c r="AH157" i="6"/>
  <c r="AE182" i="6"/>
  <c r="AF182" i="6" s="1"/>
  <c r="AP234" i="6"/>
  <c r="V84" i="6"/>
  <c r="U84" i="6"/>
  <c r="AE233" i="6"/>
  <c r="AF233" i="6" s="1"/>
  <c r="U233" i="6"/>
  <c r="A257" i="6"/>
  <c r="A257" i="5"/>
  <c r="G257" i="5" s="1"/>
  <c r="H257" i="5" s="1"/>
  <c r="AG9" i="6"/>
  <c r="AK9" i="6"/>
  <c r="AH9" i="6"/>
  <c r="AL9" i="6"/>
  <c r="AI9" i="6"/>
  <c r="AM9" i="6"/>
  <c r="AJ9" i="6"/>
  <c r="AE69" i="6"/>
  <c r="AF69" i="6" s="1"/>
  <c r="V69" i="6"/>
  <c r="U69" i="6"/>
  <c r="A107" i="6"/>
  <c r="A107" i="5"/>
  <c r="G107" i="5" s="1"/>
  <c r="H107" i="5" s="1"/>
  <c r="AE256" i="6"/>
  <c r="AF256" i="6" s="1"/>
  <c r="V256" i="6"/>
  <c r="U256" i="6"/>
  <c r="AE285" i="6"/>
  <c r="AF285" i="6" s="1"/>
  <c r="V285" i="6"/>
  <c r="U285" i="6"/>
  <c r="V123" i="6"/>
  <c r="U123" i="6"/>
  <c r="D17" i="6"/>
  <c r="D158" i="6"/>
  <c r="V174" i="6"/>
  <c r="AA174" i="6" s="1"/>
  <c r="AE174" i="6"/>
  <c r="AF174" i="6" s="1"/>
  <c r="A16" i="6"/>
  <c r="A16" i="5"/>
  <c r="G16" i="5" s="1"/>
  <c r="AE21" i="6"/>
  <c r="AF21" i="6" s="1"/>
  <c r="V21" i="6"/>
  <c r="U105" i="6"/>
  <c r="AE105" i="6"/>
  <c r="AF105" i="6" s="1"/>
  <c r="V105" i="6"/>
  <c r="D80" i="6"/>
  <c r="U160" i="6"/>
  <c r="V160" i="6"/>
  <c r="AE261" i="6"/>
  <c r="AF261" i="6" s="1"/>
  <c r="U261" i="6"/>
  <c r="V261" i="6"/>
  <c r="A278" i="6"/>
  <c r="A278" i="5"/>
  <c r="G278" i="5" s="1"/>
  <c r="H278" i="5" s="1"/>
  <c r="D282" i="6"/>
  <c r="D209" i="6"/>
  <c r="A274" i="5"/>
  <c r="G274" i="5" s="1"/>
  <c r="H274" i="5" s="1"/>
  <c r="A274" i="6"/>
  <c r="A193" i="6"/>
  <c r="A193" i="5"/>
  <c r="G193" i="5" s="1"/>
  <c r="H193" i="5" s="1"/>
  <c r="A254" i="6"/>
  <c r="A254" i="5"/>
  <c r="G254" i="5" s="1"/>
  <c r="H254" i="5" s="1"/>
  <c r="A282" i="6"/>
  <c r="A282" i="5"/>
  <c r="G282" i="5" s="1"/>
  <c r="H282" i="5" s="1"/>
  <c r="A215" i="6"/>
  <c r="A215" i="5"/>
  <c r="G215" i="5" s="1"/>
  <c r="H215" i="5" s="1"/>
  <c r="A258" i="6"/>
  <c r="A258" i="5"/>
  <c r="G258" i="5" s="1"/>
  <c r="H258" i="5" s="1"/>
  <c r="AK37" i="6"/>
  <c r="AM37" i="6"/>
  <c r="V42" i="6"/>
  <c r="AU42" i="6" s="1"/>
  <c r="U61" i="6"/>
  <c r="U65" i="6"/>
  <c r="AE60" i="6"/>
  <c r="AF60" i="6" s="1"/>
  <c r="AE64" i="6"/>
  <c r="AF64" i="6" s="1"/>
  <c r="U80" i="6"/>
  <c r="AG106" i="6"/>
  <c r="AI106" i="6"/>
  <c r="AE185" i="6"/>
  <c r="AF185" i="6" s="1"/>
  <c r="AP235" i="6"/>
  <c r="AG143" i="6"/>
  <c r="AK143" i="6"/>
  <c r="AH143" i="6"/>
  <c r="AL143" i="6"/>
  <c r="AI143" i="6"/>
  <c r="AM143" i="6"/>
  <c r="AJ143" i="6"/>
  <c r="AN143" i="6"/>
  <c r="U43" i="6"/>
  <c r="AE43" i="6"/>
  <c r="AF43" i="6" s="1"/>
  <c r="U234" i="6"/>
  <c r="AE234" i="6"/>
  <c r="AF234" i="6" s="1"/>
  <c r="U292" i="6"/>
  <c r="AE292" i="6"/>
  <c r="AF292" i="6" s="1"/>
  <c r="U93" i="6"/>
  <c r="AE93" i="6"/>
  <c r="AF93" i="6" s="1"/>
  <c r="V93" i="6"/>
  <c r="U101" i="6"/>
  <c r="AE101" i="6"/>
  <c r="AF101" i="6" s="1"/>
  <c r="V101" i="6"/>
  <c r="AE114" i="6"/>
  <c r="AF114" i="6" s="1"/>
  <c r="V114" i="6"/>
  <c r="AB114" i="6" s="1"/>
  <c r="AE206" i="6"/>
  <c r="AF206" i="6" s="1"/>
  <c r="U206" i="6"/>
  <c r="V206" i="6"/>
  <c r="AE216" i="6"/>
  <c r="AF216" i="6" s="1"/>
  <c r="U216" i="6"/>
  <c r="V216" i="6"/>
  <c r="AE238" i="6"/>
  <c r="AF238" i="6" s="1"/>
  <c r="V238" i="6"/>
  <c r="U238" i="6"/>
  <c r="AE247" i="6"/>
  <c r="AF247" i="6" s="1"/>
  <c r="V247" i="6"/>
  <c r="U247" i="6"/>
  <c r="AE75" i="6"/>
  <c r="AF75" i="6" s="1"/>
  <c r="V75" i="6"/>
  <c r="U75" i="6"/>
  <c r="AE87" i="6"/>
  <c r="AF87" i="6" s="1"/>
  <c r="V87" i="6"/>
  <c r="U87" i="6"/>
  <c r="AE116" i="6"/>
  <c r="AF116" i="6" s="1"/>
  <c r="V116" i="6"/>
  <c r="AE202" i="6"/>
  <c r="AF202" i="6" s="1"/>
  <c r="U202" i="6"/>
  <c r="V202" i="6"/>
  <c r="AE219" i="6"/>
  <c r="AF219" i="6" s="1"/>
  <c r="V219" i="6"/>
  <c r="AE227" i="6"/>
  <c r="AF227" i="6" s="1"/>
  <c r="V227" i="6"/>
  <c r="AE276" i="6"/>
  <c r="AF276" i="6" s="1"/>
  <c r="V276" i="6"/>
  <c r="U276" i="6"/>
  <c r="U18" i="6"/>
  <c r="AE18" i="6"/>
  <c r="AF18" i="6" s="1"/>
  <c r="AE257" i="6"/>
  <c r="AF257" i="6" s="1"/>
  <c r="U257" i="6"/>
  <c r="V257" i="6"/>
  <c r="U46" i="6"/>
  <c r="U97" i="6"/>
  <c r="AE97" i="6"/>
  <c r="AF97" i="6" s="1"/>
  <c r="V97" i="6"/>
  <c r="AH101" i="2"/>
  <c r="A101" i="6"/>
  <c r="A101" i="5"/>
  <c r="G101" i="5" s="1"/>
  <c r="H101" i="5" s="1"/>
  <c r="A123" i="6"/>
  <c r="A123" i="5"/>
  <c r="G123" i="5" s="1"/>
  <c r="H123" i="5" s="1"/>
  <c r="V139" i="6"/>
  <c r="AE139" i="6"/>
  <c r="AF139" i="6" s="1"/>
  <c r="D144" i="6"/>
  <c r="D233" i="6"/>
  <c r="AE235" i="6"/>
  <c r="AF235" i="6" s="1"/>
  <c r="U235" i="6"/>
  <c r="D244" i="6"/>
  <c r="AS13" i="6"/>
  <c r="AO13" i="6"/>
  <c r="AR13" i="6"/>
  <c r="AV13" i="6"/>
  <c r="U30" i="6"/>
  <c r="AE30" i="6"/>
  <c r="AF30" i="6" s="1"/>
  <c r="AE33" i="6"/>
  <c r="AF33" i="6" s="1"/>
  <c r="U45" i="6"/>
  <c r="AE45" i="6"/>
  <c r="AF45" i="6" s="1"/>
  <c r="AE211" i="6"/>
  <c r="AF211" i="6" s="1"/>
  <c r="V211" i="6"/>
  <c r="AE242" i="6"/>
  <c r="AF242" i="6" s="1"/>
  <c r="V242" i="6"/>
  <c r="U242" i="6"/>
  <c r="AE224" i="6"/>
  <c r="AF224" i="6" s="1"/>
  <c r="U224" i="6"/>
  <c r="V224" i="6"/>
  <c r="AE273" i="6"/>
  <c r="AF273" i="6" s="1"/>
  <c r="D60" i="6"/>
  <c r="V131" i="6"/>
  <c r="AC131" i="6" s="1"/>
  <c r="AE131" i="6"/>
  <c r="AF131" i="6" s="1"/>
  <c r="A170" i="6"/>
  <c r="A170" i="5"/>
  <c r="G170" i="5" s="1"/>
  <c r="H170" i="5" s="1"/>
  <c r="AE196" i="6"/>
  <c r="AF196" i="6" s="1"/>
  <c r="U196" i="6"/>
  <c r="V196" i="6"/>
  <c r="AE217" i="6"/>
  <c r="AF217" i="6" s="1"/>
  <c r="V217" i="6"/>
  <c r="A241" i="6"/>
  <c r="A241" i="5"/>
  <c r="G241" i="5" s="1"/>
  <c r="H241" i="5" s="1"/>
  <c r="AE254" i="6"/>
  <c r="AF254" i="6" s="1"/>
  <c r="V254" i="6"/>
  <c r="U254" i="6"/>
  <c r="A272" i="5"/>
  <c r="G272" i="5" s="1"/>
  <c r="H272" i="5" s="1"/>
  <c r="A272" i="6"/>
  <c r="AE277" i="6"/>
  <c r="AF277" i="6" s="1"/>
  <c r="V277" i="6"/>
  <c r="V18" i="6"/>
  <c r="AC263" i="6"/>
  <c r="AE194" i="6"/>
  <c r="AF194" i="6" s="1"/>
  <c r="U194" i="6"/>
  <c r="V194" i="6"/>
  <c r="D202" i="6"/>
  <c r="AE218" i="6"/>
  <c r="AF218" i="6" s="1"/>
  <c r="V218" i="6"/>
  <c r="U218" i="6"/>
  <c r="AE248" i="6"/>
  <c r="AF248" i="6" s="1"/>
  <c r="V248" i="6"/>
  <c r="U248" i="6"/>
  <c r="AE251" i="6"/>
  <c r="AF251" i="6" s="1"/>
  <c r="V251" i="6"/>
  <c r="U251" i="6"/>
  <c r="A290" i="6"/>
  <c r="A290" i="5"/>
  <c r="G290" i="5" s="1"/>
  <c r="H290" i="5" s="1"/>
  <c r="A18" i="6"/>
  <c r="A18" i="5"/>
  <c r="G18" i="5" s="1"/>
  <c r="V223" i="6"/>
  <c r="D66" i="6"/>
  <c r="V70" i="6"/>
  <c r="AA70" i="6" s="1"/>
  <c r="AE200" i="6"/>
  <c r="AF200" i="6" s="1"/>
  <c r="V200" i="6"/>
  <c r="U200" i="6"/>
  <c r="V30" i="6"/>
  <c r="A44" i="6"/>
  <c r="A44" i="5"/>
  <c r="G44" i="5" s="1"/>
  <c r="H44" i="5" s="1"/>
  <c r="AE220" i="6"/>
  <c r="AF220" i="6" s="1"/>
  <c r="V220" i="6"/>
  <c r="U220" i="6"/>
  <c r="AE286" i="6"/>
  <c r="AF286" i="6" s="1"/>
  <c r="V286" i="6"/>
  <c r="U286" i="6"/>
  <c r="U299" i="6"/>
  <c r="AE299" i="6"/>
  <c r="AF299" i="6" s="1"/>
  <c r="U10" i="6"/>
  <c r="V10" i="6"/>
  <c r="AE10" i="6"/>
  <c r="AF10" i="6" s="1"/>
  <c r="AJ296" i="6"/>
  <c r="AN296" i="6"/>
  <c r="AG296" i="6"/>
  <c r="AK296" i="6"/>
  <c r="AH296" i="6"/>
  <c r="AL296" i="6"/>
  <c r="AI296" i="6"/>
  <c r="AM296" i="6"/>
  <c r="U291" i="6"/>
  <c r="AE291" i="6"/>
  <c r="AF291" i="6" s="1"/>
  <c r="U34" i="6"/>
  <c r="U272" i="6"/>
  <c r="U91" i="6"/>
  <c r="AE91" i="6"/>
  <c r="AF91" i="6" s="1"/>
  <c r="V91" i="6"/>
  <c r="U39" i="6"/>
  <c r="AP66" i="6"/>
  <c r="AE77" i="6"/>
  <c r="AF77" i="6" s="1"/>
  <c r="V77" i="6"/>
  <c r="U77" i="6"/>
  <c r="AE274" i="6"/>
  <c r="AF274" i="6" s="1"/>
  <c r="U274" i="6"/>
  <c r="V274" i="6"/>
  <c r="AE73" i="6"/>
  <c r="AF73" i="6" s="1"/>
  <c r="V73" i="6"/>
  <c r="U73" i="6"/>
  <c r="V140" i="6"/>
  <c r="AE203" i="6"/>
  <c r="AF203" i="6" s="1"/>
  <c r="V203" i="6"/>
  <c r="U231" i="6"/>
  <c r="AE231" i="6"/>
  <c r="AF231" i="6" s="1"/>
  <c r="AE239" i="6"/>
  <c r="AF239" i="6" s="1"/>
  <c r="V239" i="6"/>
  <c r="U239" i="6"/>
  <c r="A48" i="6"/>
  <c r="A48" i="5"/>
  <c r="G48" i="5" s="1"/>
  <c r="H48" i="5" s="1"/>
  <c r="D94" i="6"/>
  <c r="AE112" i="6"/>
  <c r="AF112" i="6" s="1"/>
  <c r="V112" i="6"/>
  <c r="A184" i="6"/>
  <c r="A184" i="5"/>
  <c r="G184" i="5" s="1"/>
  <c r="H184" i="5" s="1"/>
  <c r="D191" i="6"/>
  <c r="A203" i="6"/>
  <c r="A203" i="5"/>
  <c r="G203" i="5" s="1"/>
  <c r="H203" i="5" s="1"/>
  <c r="AE209" i="6"/>
  <c r="AF209" i="6" s="1"/>
  <c r="V209" i="6"/>
  <c r="X209" i="6" s="1"/>
  <c r="AE240" i="6"/>
  <c r="AF240" i="6" s="1"/>
  <c r="V240" i="6"/>
  <c r="U240" i="6"/>
  <c r="AE255" i="6"/>
  <c r="AF255" i="6" s="1"/>
  <c r="V255" i="6"/>
  <c r="U255" i="6"/>
  <c r="AE284" i="6"/>
  <c r="AF284" i="6" s="1"/>
  <c r="V284" i="6"/>
  <c r="U284" i="6"/>
  <c r="U32" i="6"/>
  <c r="AE32" i="6"/>
  <c r="AF32" i="6" s="1"/>
  <c r="AH210" i="6"/>
  <c r="AJ297" i="6"/>
  <c r="AN297" i="6"/>
  <c r="AG297" i="6"/>
  <c r="AK297" i="6"/>
  <c r="AH297" i="6"/>
  <c r="AL297" i="6"/>
  <c r="AI297" i="6"/>
  <c r="AM297" i="6"/>
  <c r="U95" i="6"/>
  <c r="AE95" i="6"/>
  <c r="AF95" i="6" s="1"/>
  <c r="V95" i="6"/>
  <c r="D134" i="6"/>
  <c r="U166" i="6"/>
  <c r="V166" i="6"/>
  <c r="AE226" i="6"/>
  <c r="AF226" i="6" s="1"/>
  <c r="U226" i="6"/>
  <c r="V226" i="6"/>
  <c r="AE230" i="6"/>
  <c r="AF230" i="6" s="1"/>
  <c r="V230" i="6"/>
  <c r="U230" i="6"/>
  <c r="A253" i="6"/>
  <c r="A253" i="5"/>
  <c r="G253" i="5" s="1"/>
  <c r="H253" i="5" s="1"/>
  <c r="AE265" i="6"/>
  <c r="AF265" i="6" s="1"/>
  <c r="V265" i="6"/>
  <c r="U265" i="6"/>
  <c r="AE278" i="6"/>
  <c r="AF278" i="6" s="1"/>
  <c r="U278" i="6"/>
  <c r="V278" i="6"/>
  <c r="AE252" i="6"/>
  <c r="AF252" i="6" s="1"/>
  <c r="V252" i="6"/>
  <c r="U252" i="6"/>
  <c r="AE275" i="6"/>
  <c r="AF275" i="6" s="1"/>
  <c r="V275" i="6"/>
  <c r="Y275" i="6" s="1"/>
  <c r="A95" i="6"/>
  <c r="A95" i="5"/>
  <c r="G95" i="5" s="1"/>
  <c r="H95" i="5" s="1"/>
  <c r="AE117" i="6"/>
  <c r="AF117" i="6" s="1"/>
  <c r="V117" i="6"/>
  <c r="Y117" i="6" s="1"/>
  <c r="D133" i="6"/>
  <c r="AH139" i="2"/>
  <c r="A139" i="6"/>
  <c r="A139" i="5"/>
  <c r="G139" i="5" s="1"/>
  <c r="H139" i="5" s="1"/>
  <c r="A149" i="6"/>
  <c r="A149" i="5"/>
  <c r="G149" i="5" s="1"/>
  <c r="H149" i="5" s="1"/>
  <c r="D169" i="6"/>
  <c r="V191" i="6"/>
  <c r="A197" i="6"/>
  <c r="A197" i="5"/>
  <c r="G197" i="5" s="1"/>
  <c r="H197" i="5" s="1"/>
  <c r="AE201" i="6"/>
  <c r="AF201" i="6" s="1"/>
  <c r="V201" i="6"/>
  <c r="W201" i="6" s="1"/>
  <c r="AE229" i="6"/>
  <c r="AF229" i="6" s="1"/>
  <c r="V229" i="6"/>
  <c r="AE237" i="6"/>
  <c r="AF237" i="6" s="1"/>
  <c r="V237" i="6"/>
  <c r="U237" i="6"/>
  <c r="AE250" i="6"/>
  <c r="AF250" i="6" s="1"/>
  <c r="V250" i="6"/>
  <c r="U250" i="6"/>
  <c r="AE266" i="6"/>
  <c r="AF266" i="6" s="1"/>
  <c r="V266" i="6"/>
  <c r="U266" i="6"/>
  <c r="AN263" i="6"/>
  <c r="AG263" i="6"/>
  <c r="AK263" i="6"/>
  <c r="AL263" i="6"/>
  <c r="AI263" i="6"/>
  <c r="AM263" i="6"/>
  <c r="A71" i="6"/>
  <c r="A71" i="5"/>
  <c r="G71" i="5" s="1"/>
  <c r="H71" i="5" s="1"/>
  <c r="U99" i="6"/>
  <c r="AE99" i="6"/>
  <c r="AF99" i="6" s="1"/>
  <c r="V99" i="6"/>
  <c r="AE232" i="6"/>
  <c r="AF232" i="6" s="1"/>
  <c r="U232" i="6"/>
  <c r="A245" i="6"/>
  <c r="A245" i="5"/>
  <c r="G245" i="5" s="1"/>
  <c r="H245" i="5" s="1"/>
  <c r="AH252" i="2"/>
  <c r="A252" i="5"/>
  <c r="G252" i="5" s="1"/>
  <c r="H252" i="5" s="1"/>
  <c r="A252" i="6"/>
  <c r="AE269" i="6"/>
  <c r="AF269" i="6" s="1"/>
  <c r="V269" i="6"/>
  <c r="W269" i="6" s="1"/>
  <c r="AE27" i="6"/>
  <c r="AF27" i="6" s="1"/>
  <c r="V31" i="6"/>
  <c r="AE127" i="6"/>
  <c r="AF127" i="6" s="1"/>
  <c r="V127" i="6"/>
  <c r="W127" i="6" s="1"/>
  <c r="A43" i="6"/>
  <c r="A43" i="5"/>
  <c r="G43" i="5" s="1"/>
  <c r="H43" i="5" s="1"/>
  <c r="V110" i="6"/>
  <c r="AE243" i="6"/>
  <c r="AF243" i="6" s="1"/>
  <c r="V243" i="6"/>
  <c r="U243" i="6"/>
  <c r="AE279" i="6"/>
  <c r="AF279" i="6" s="1"/>
  <c r="V279" i="6"/>
  <c r="U293" i="6"/>
  <c r="AE293" i="6"/>
  <c r="AF293" i="6" s="1"/>
  <c r="D75" i="6"/>
  <c r="AE262" i="6"/>
  <c r="AF262" i="6" s="1"/>
  <c r="U262" i="6"/>
  <c r="V262" i="6"/>
  <c r="U16" i="6"/>
  <c r="AE16" i="6"/>
  <c r="AF16" i="6" s="1"/>
  <c r="V272" i="6"/>
  <c r="AG136" i="6"/>
  <c r="AH136" i="6"/>
  <c r="AL136" i="6"/>
  <c r="AI136" i="6"/>
  <c r="AJ136" i="6"/>
  <c r="AN136" i="6"/>
  <c r="AR45" i="6"/>
  <c r="AS45" i="6"/>
  <c r="AU45" i="6"/>
  <c r="AQ45" i="6"/>
  <c r="AV45" i="6"/>
  <c r="AE67" i="6"/>
  <c r="AF67" i="6" s="1"/>
  <c r="V67" i="6"/>
  <c r="U67" i="6"/>
  <c r="AE281" i="6"/>
  <c r="AF281" i="6" s="1"/>
  <c r="V281" i="6"/>
  <c r="Z281" i="6" s="1"/>
  <c r="A47" i="6"/>
  <c r="A47" i="5"/>
  <c r="G47" i="5" s="1"/>
  <c r="H47" i="5" s="1"/>
  <c r="AE110" i="6"/>
  <c r="AF110" i="6" s="1"/>
  <c r="U110" i="6"/>
  <c r="AE118" i="6"/>
  <c r="AF118" i="6" s="1"/>
  <c r="V118" i="6"/>
  <c r="V133" i="6"/>
  <c r="AE133" i="6"/>
  <c r="AF133" i="6" s="1"/>
  <c r="U158" i="6"/>
  <c r="V158" i="6"/>
  <c r="AE213" i="6"/>
  <c r="AF213" i="6" s="1"/>
  <c r="V213" i="6"/>
  <c r="AO235" i="6"/>
  <c r="AS235" i="6"/>
  <c r="AE244" i="6"/>
  <c r="AF244" i="6" s="1"/>
  <c r="V244" i="6"/>
  <c r="U244" i="6"/>
  <c r="U108" i="6"/>
  <c r="AE108" i="6"/>
  <c r="AF108" i="6" s="1"/>
  <c r="A59" i="6"/>
  <c r="A59" i="5"/>
  <c r="G59" i="5" s="1"/>
  <c r="H59" i="5" s="1"/>
  <c r="U89" i="6"/>
  <c r="AE89" i="6"/>
  <c r="AF89" i="6" s="1"/>
  <c r="V89" i="6"/>
  <c r="AE129" i="6"/>
  <c r="AF129" i="6" s="1"/>
  <c r="V129" i="6"/>
  <c r="Y129" i="6" s="1"/>
  <c r="AP181" i="6"/>
  <c r="AE195" i="6"/>
  <c r="AF195" i="6" s="1"/>
  <c r="V195" i="6"/>
  <c r="U195" i="6"/>
  <c r="AE204" i="6"/>
  <c r="AF204" i="6" s="1"/>
  <c r="V204" i="6"/>
  <c r="U204" i="6"/>
  <c r="AE212" i="6"/>
  <c r="AF212" i="6" s="1"/>
  <c r="V212" i="6"/>
  <c r="U212" i="6"/>
  <c r="AE221" i="6"/>
  <c r="AF221" i="6" s="1"/>
  <c r="V221" i="6"/>
  <c r="AC221" i="6" s="1"/>
  <c r="AE241" i="6"/>
  <c r="AF241" i="6" s="1"/>
  <c r="V241" i="6"/>
  <c r="U241" i="6"/>
  <c r="A288" i="6"/>
  <c r="A288" i="5"/>
  <c r="G288" i="5" s="1"/>
  <c r="H288" i="5" s="1"/>
  <c r="A296" i="6"/>
  <c r="A296" i="5"/>
  <c r="G296" i="5" s="1"/>
  <c r="H296" i="5" s="1"/>
  <c r="AE288" i="6"/>
  <c r="AF288" i="6" s="1"/>
  <c r="U288" i="6"/>
  <c r="V288" i="6"/>
  <c r="D58" i="6"/>
  <c r="AE125" i="6"/>
  <c r="AF125" i="6" s="1"/>
  <c r="V125" i="6"/>
  <c r="Y125" i="6" s="1"/>
  <c r="U168" i="6"/>
  <c r="V168" i="6"/>
  <c r="U170" i="6"/>
  <c r="V170" i="6"/>
  <c r="A201" i="6"/>
  <c r="A201" i="5"/>
  <c r="G201" i="5" s="1"/>
  <c r="H201" i="5" s="1"/>
  <c r="AE259" i="6"/>
  <c r="AF259" i="6" s="1"/>
  <c r="V259" i="6"/>
  <c r="U259" i="6"/>
  <c r="AO273" i="6"/>
  <c r="AE289" i="6"/>
  <c r="AF289" i="6" s="1"/>
  <c r="V289" i="6"/>
  <c r="Y289" i="6" s="1"/>
  <c r="A20" i="6"/>
  <c r="A20" i="5"/>
  <c r="G20" i="5" s="1"/>
  <c r="U23" i="6"/>
  <c r="V23" i="6"/>
  <c r="AE23" i="6"/>
  <c r="AF23" i="6" s="1"/>
  <c r="AE282" i="6"/>
  <c r="AF282" i="6" s="1"/>
  <c r="V282" i="6"/>
  <c r="U282" i="6"/>
  <c r="AE208" i="6"/>
  <c r="AF208" i="6" s="1"/>
  <c r="V208" i="6"/>
  <c r="U208" i="6"/>
  <c r="U294" i="6"/>
  <c r="AE294" i="6"/>
  <c r="AF294" i="6" s="1"/>
  <c r="AE258" i="6"/>
  <c r="AF258" i="6" s="1"/>
  <c r="U258" i="6"/>
  <c r="V258" i="6"/>
  <c r="V43" i="6"/>
  <c r="D51" i="6"/>
  <c r="A68" i="6"/>
  <c r="A68" i="5"/>
  <c r="G68" i="5" s="1"/>
  <c r="H68" i="5" s="1"/>
  <c r="AE81" i="6"/>
  <c r="AF81" i="6" s="1"/>
  <c r="U81" i="6"/>
  <c r="V81" i="6"/>
  <c r="D90" i="6"/>
  <c r="A103" i="6"/>
  <c r="A103" i="5"/>
  <c r="G103" i="5" s="1"/>
  <c r="H103" i="5" s="1"/>
  <c r="U107" i="6"/>
  <c r="AE107" i="6"/>
  <c r="AF107" i="6" s="1"/>
  <c r="V107" i="6"/>
  <c r="AH135" i="2"/>
  <c r="A135" i="6"/>
  <c r="A135" i="5"/>
  <c r="G135" i="5" s="1"/>
  <c r="H135" i="5" s="1"/>
  <c r="D138" i="6"/>
  <c r="AH152" i="2"/>
  <c r="A152" i="6"/>
  <c r="A152" i="5"/>
  <c r="G152" i="5" s="1"/>
  <c r="H152" i="5" s="1"/>
  <c r="A154" i="6"/>
  <c r="A154" i="5"/>
  <c r="G154" i="5" s="1"/>
  <c r="H154" i="5" s="1"/>
  <c r="D187" i="6"/>
  <c r="D207" i="6"/>
  <c r="D212" i="6"/>
  <c r="AE253" i="6"/>
  <c r="AF253" i="6" s="1"/>
  <c r="V253" i="6"/>
  <c r="U253" i="6"/>
  <c r="AE260" i="6"/>
  <c r="AF260" i="6" s="1"/>
  <c r="V260" i="6"/>
  <c r="U260" i="6"/>
  <c r="AE271" i="6"/>
  <c r="AF271" i="6" s="1"/>
  <c r="V271" i="6"/>
  <c r="X271" i="6" s="1"/>
  <c r="AQ16" i="6"/>
  <c r="AV16" i="6"/>
  <c r="AR16" i="6"/>
  <c r="AS16" i="6"/>
  <c r="AO16" i="6"/>
  <c r="AU16" i="6"/>
  <c r="V32" i="6"/>
  <c r="A65" i="6"/>
  <c r="A65" i="5"/>
  <c r="G65" i="5" s="1"/>
  <c r="H65" i="5" s="1"/>
  <c r="AH70" i="2"/>
  <c r="A70" i="6"/>
  <c r="A70" i="5"/>
  <c r="G70" i="5" s="1"/>
  <c r="H70" i="5" s="1"/>
  <c r="D87" i="6"/>
  <c r="AE113" i="6"/>
  <c r="AF113" i="6" s="1"/>
  <c r="V113" i="6"/>
  <c r="AE249" i="6"/>
  <c r="AF249" i="6" s="1"/>
  <c r="V249" i="6"/>
  <c r="U249" i="6"/>
  <c r="AE264" i="6"/>
  <c r="AF264" i="6" s="1"/>
  <c r="U264" i="6"/>
  <c r="V264" i="6"/>
  <c r="V108" i="6"/>
  <c r="AE198" i="6"/>
  <c r="AF198" i="6" s="1"/>
  <c r="U198" i="6"/>
  <c r="V198" i="6"/>
  <c r="AE215" i="6"/>
  <c r="AF215" i="6" s="1"/>
  <c r="V215" i="6"/>
  <c r="X215" i="6" s="1"/>
  <c r="AE287" i="6"/>
  <c r="AF287" i="6" s="1"/>
  <c r="V287" i="6"/>
  <c r="AD287" i="6" s="1"/>
  <c r="U13" i="6"/>
  <c r="AE13" i="6"/>
  <c r="AF13" i="6" s="1"/>
  <c r="V292" i="6"/>
  <c r="A38" i="6"/>
  <c r="A38" i="5"/>
  <c r="G38" i="5" s="1"/>
  <c r="H38" i="5" s="1"/>
  <c r="A37" i="5"/>
  <c r="G37" i="5" s="1"/>
  <c r="H37" i="5" s="1"/>
  <c r="A37" i="6"/>
  <c r="A36" i="6"/>
  <c r="A36" i="5"/>
  <c r="G36" i="5" s="1"/>
  <c r="H36" i="5" s="1"/>
  <c r="M26" i="1"/>
  <c r="AQ11" i="6"/>
  <c r="AU11" i="6"/>
  <c r="AP11" i="6"/>
  <c r="AT11" i="6"/>
  <c r="AR11" i="6"/>
  <c r="AO11" i="6"/>
  <c r="AV11" i="6"/>
  <c r="AS11" i="6"/>
  <c r="AO7" i="6"/>
  <c r="AS7" i="6"/>
  <c r="AR7" i="6"/>
  <c r="AV7" i="6"/>
  <c r="AT7" i="6"/>
  <c r="AQ7" i="6"/>
  <c r="AU7" i="6"/>
  <c r="AP7" i="6"/>
  <c r="AP35" i="6"/>
  <c r="AU35" i="6"/>
  <c r="AV35" i="6"/>
  <c r="AS111" i="6"/>
  <c r="AU111" i="6"/>
  <c r="AO141" i="6"/>
  <c r="AV37" i="6"/>
  <c r="AO34" i="6"/>
  <c r="AQ34" i="6"/>
  <c r="AT40" i="6"/>
  <c r="AS40" i="6"/>
  <c r="AC143" i="6"/>
  <c r="Y66" i="6"/>
  <c r="AP57" i="6"/>
  <c r="AU57" i="6"/>
  <c r="AP50" i="6"/>
  <c r="AT50" i="6"/>
  <c r="AO50" i="6"/>
  <c r="AU50" i="6"/>
  <c r="AR50" i="6"/>
  <c r="AV50" i="6"/>
  <c r="AQ50" i="6"/>
  <c r="AS50" i="6"/>
  <c r="AP54" i="6"/>
  <c r="AT54" i="6"/>
  <c r="AO54" i="6"/>
  <c r="AU54" i="6"/>
  <c r="AR54" i="6"/>
  <c r="AV54" i="6"/>
  <c r="AQ54" i="6"/>
  <c r="AS54" i="6"/>
  <c r="AV104" i="6"/>
  <c r="AT128" i="6"/>
  <c r="W176" i="6"/>
  <c r="AO188" i="6"/>
  <c r="AS188" i="6"/>
  <c r="AQ188" i="6"/>
  <c r="AU188" i="6"/>
  <c r="AR188" i="6"/>
  <c r="AT188" i="6"/>
  <c r="AP188" i="6"/>
  <c r="AV188" i="6"/>
  <c r="AP44" i="6"/>
  <c r="AT44" i="6"/>
  <c r="AR44" i="6"/>
  <c r="AQ44" i="6"/>
  <c r="AU44" i="6"/>
  <c r="AS44" i="6"/>
  <c r="AV44" i="6"/>
  <c r="AO44" i="6"/>
  <c r="AR48" i="6"/>
  <c r="AA136" i="6"/>
  <c r="X136" i="6"/>
  <c r="Z156" i="6"/>
  <c r="AB156" i="6"/>
  <c r="AO138" i="6"/>
  <c r="AV138" i="6"/>
  <c r="X179" i="6"/>
  <c r="AO6" i="6"/>
  <c r="AS6" i="6"/>
  <c r="AR6" i="6"/>
  <c r="AV6" i="6"/>
  <c r="AT6" i="6"/>
  <c r="AQ6" i="6"/>
  <c r="AU6" i="6"/>
  <c r="AP6" i="6"/>
  <c r="AP15" i="6"/>
  <c r="AT15" i="6"/>
  <c r="AO15" i="6"/>
  <c r="AU15" i="6"/>
  <c r="AS15" i="6"/>
  <c r="AR15" i="6"/>
  <c r="AQ15" i="6"/>
  <c r="AV15" i="6"/>
  <c r="AS39" i="6"/>
  <c r="AU56" i="6"/>
  <c r="AS56" i="6"/>
  <c r="AQ94" i="6"/>
  <c r="AP51" i="6"/>
  <c r="AT51" i="6"/>
  <c r="AR51" i="6"/>
  <c r="AO51" i="6"/>
  <c r="AU51" i="6"/>
  <c r="AQ51" i="6"/>
  <c r="AV51" i="6"/>
  <c r="AS51" i="6"/>
  <c r="X111" i="6"/>
  <c r="Y111" i="6"/>
  <c r="AS92" i="6"/>
  <c r="AU92" i="6"/>
  <c r="AD165" i="6"/>
  <c r="AA273" i="6"/>
  <c r="X273" i="6"/>
  <c r="AB273" i="6"/>
  <c r="Y273" i="6"/>
  <c r="Y132" i="6"/>
  <c r="AO136" i="6"/>
  <c r="AV136" i="6"/>
  <c r="AO143" i="6"/>
  <c r="AP143" i="6"/>
  <c r="AR143" i="6"/>
  <c r="AQ143" i="6"/>
  <c r="AH38" i="2"/>
  <c r="AH36" i="2"/>
  <c r="Z155" i="2"/>
  <c r="Y155" i="2" s="1"/>
  <c r="BY155" i="2"/>
  <c r="M155" i="6" s="1"/>
  <c r="CM155" i="6" s="1"/>
  <c r="CW155" i="6" s="1"/>
  <c r="CV155" i="6" s="1"/>
  <c r="AH267" i="2"/>
  <c r="AH250" i="2"/>
  <c r="AH39" i="2"/>
  <c r="AH210" i="2"/>
  <c r="AH230" i="2"/>
  <c r="AH263" i="2"/>
  <c r="AH193" i="2"/>
  <c r="BC155" i="2"/>
  <c r="AH246" i="2"/>
  <c r="AH235" i="2"/>
  <c r="AH271" i="2"/>
  <c r="AH274" i="2"/>
  <c r="AH255" i="2"/>
  <c r="AH222" i="2"/>
  <c r="AH211" i="2"/>
  <c r="AH231" i="2"/>
  <c r="AH251" i="2"/>
  <c r="AH41" i="2"/>
  <c r="AG155" i="2"/>
  <c r="AH177" i="2"/>
  <c r="AH182" i="2"/>
  <c r="AH223" i="2"/>
  <c r="AH219" i="2"/>
  <c r="AH227" i="2"/>
  <c r="AH278" i="2"/>
  <c r="AH282" i="2"/>
  <c r="AH214" i="2"/>
  <c r="AH258" i="2"/>
  <c r="AH218" i="2"/>
  <c r="AH238" i="2"/>
  <c r="AH226" i="2"/>
  <c r="AH275" i="2"/>
  <c r="AH194" i="2"/>
  <c r="CB155" i="2"/>
  <c r="AC155" i="2"/>
  <c r="BZ155" i="2"/>
  <c r="AA155" i="2"/>
  <c r="AB155" i="2"/>
  <c r="AH186" i="2"/>
  <c r="AH234" i="2"/>
  <c r="AH262" i="2"/>
  <c r="AH279" i="2"/>
  <c r="AH270" i="2"/>
  <c r="AH254" i="2"/>
  <c r="AH266" i="2"/>
  <c r="AH283" i="2"/>
  <c r="AH215" i="2"/>
  <c r="AH259" i="2"/>
  <c r="AH8" i="2"/>
  <c r="AX4" i="6"/>
  <c r="AY4" i="6"/>
  <c r="AZ4" i="6"/>
  <c r="BA4" i="6"/>
  <c r="BB4" i="6"/>
  <c r="BC4" i="6"/>
  <c r="BD4" i="6"/>
  <c r="AW4" i="6"/>
  <c r="W129" i="6" l="1"/>
  <c r="Y176" i="6"/>
  <c r="AR40" i="6"/>
  <c r="AP40" i="6"/>
  <c r="W203" i="6"/>
  <c r="X25" i="6"/>
  <c r="AV88" i="6"/>
  <c r="AU20" i="6"/>
  <c r="AQ48" i="6"/>
  <c r="AD176" i="6"/>
  <c r="AV40" i="6"/>
  <c r="AO40" i="6"/>
  <c r="AC61" i="6"/>
  <c r="AB146" i="6"/>
  <c r="AA153" i="6"/>
  <c r="W157" i="6"/>
  <c r="W120" i="6"/>
  <c r="AB175" i="6"/>
  <c r="L60" i="2"/>
  <c r="AD94" i="6"/>
  <c r="AO48" i="6"/>
  <c r="AV58" i="6"/>
  <c r="AB118" i="6"/>
  <c r="AU52" i="6"/>
  <c r="AP48" i="6"/>
  <c r="AU167" i="6"/>
  <c r="AQ40" i="6"/>
  <c r="AM136" i="6"/>
  <c r="AH263" i="6"/>
  <c r="AK47" i="6"/>
  <c r="AK183" i="6"/>
  <c r="AG154" i="6"/>
  <c r="O202" i="2"/>
  <c r="W202" i="2" s="1"/>
  <c r="K139" i="2"/>
  <c r="S139" i="2" s="1"/>
  <c r="AC139" i="2" s="1"/>
  <c r="L130" i="2"/>
  <c r="I147" i="2"/>
  <c r="H87" i="2"/>
  <c r="P87" i="2" s="1"/>
  <c r="N149" i="2"/>
  <c r="O60" i="2"/>
  <c r="L76" i="2"/>
  <c r="O252" i="2"/>
  <c r="K288" i="2"/>
  <c r="S288" i="2" s="1"/>
  <c r="CB288" i="2" s="1"/>
  <c r="AQ59" i="6"/>
  <c r="W184" i="6"/>
  <c r="AI111" i="6"/>
  <c r="K122" i="2"/>
  <c r="S122" i="2" s="1"/>
  <c r="M127" i="2"/>
  <c r="U127" i="2" s="1"/>
  <c r="L127" i="2"/>
  <c r="T127" i="2" s="1"/>
  <c r="I127" i="6" s="1"/>
  <c r="H252" i="2"/>
  <c r="P252" i="2" s="1"/>
  <c r="K252" i="2"/>
  <c r="S252" i="2" s="1"/>
  <c r="H252" i="6" s="1"/>
  <c r="I157" i="2"/>
  <c r="Z116" i="6"/>
  <c r="AO53" i="6"/>
  <c r="AR126" i="6"/>
  <c r="AS167" i="6"/>
  <c r="W37" i="6"/>
  <c r="AR37" i="6"/>
  <c r="AR96" i="6"/>
  <c r="AJ166" i="6"/>
  <c r="AG111" i="6"/>
  <c r="W132" i="6"/>
  <c r="AR184" i="6"/>
  <c r="X176" i="6"/>
  <c r="AV167" i="6"/>
  <c r="AT59" i="6"/>
  <c r="AQ132" i="6"/>
  <c r="AI166" i="6"/>
  <c r="AN111" i="6"/>
  <c r="AL111" i="6"/>
  <c r="W86" i="6"/>
  <c r="H60" i="2"/>
  <c r="I127" i="2"/>
  <c r="Q127" i="2" s="1"/>
  <c r="BZ127" i="2" s="1"/>
  <c r="N127" i="2"/>
  <c r="M252" i="2"/>
  <c r="U252" i="2" s="1"/>
  <c r="AE252" i="2" s="1"/>
  <c r="N252" i="2"/>
  <c r="AA132" i="6"/>
  <c r="AS52" i="6"/>
  <c r="AA44" i="6"/>
  <c r="AO167" i="6"/>
  <c r="AD120" i="6"/>
  <c r="AP159" i="6"/>
  <c r="AC191" i="6"/>
  <c r="AH166" i="6"/>
  <c r="AJ111" i="6"/>
  <c r="Y219" i="6"/>
  <c r="AA180" i="6"/>
  <c r="O127" i="2"/>
  <c r="W127" i="2" s="1"/>
  <c r="I252" i="2"/>
  <c r="Q252" i="2" s="1"/>
  <c r="AS94" i="6"/>
  <c r="AS57" i="6"/>
  <c r="Z143" i="6"/>
  <c r="AB112" i="6"/>
  <c r="AN106" i="6"/>
  <c r="AL106" i="6"/>
  <c r="AL119" i="6"/>
  <c r="AN158" i="6"/>
  <c r="AN154" i="6"/>
  <c r="AL154" i="6"/>
  <c r="AJ40" i="6"/>
  <c r="AC280" i="6"/>
  <c r="J62" i="2"/>
  <c r="M169" i="2"/>
  <c r="U169" i="2" s="1"/>
  <c r="J169" i="6" s="1"/>
  <c r="N169" i="2"/>
  <c r="J83" i="2"/>
  <c r="R83" i="2" s="1"/>
  <c r="AB83" i="2" s="1"/>
  <c r="I201" i="2"/>
  <c r="Q201" i="2" s="1"/>
  <c r="J201" i="2"/>
  <c r="R201" i="2" s="1"/>
  <c r="CA201" i="2" s="1"/>
  <c r="CK201" i="2" s="1"/>
  <c r="H221" i="2"/>
  <c r="P221" i="2" s="1"/>
  <c r="O221" i="2"/>
  <c r="W221" i="2" s="1"/>
  <c r="CF221" i="2" s="1"/>
  <c r="CP221" i="2" s="1"/>
  <c r="M253" i="2"/>
  <c r="Y57" i="6"/>
  <c r="AV92" i="6"/>
  <c r="AD131" i="6"/>
  <c r="AO57" i="6"/>
  <c r="AQ92" i="6"/>
  <c r="AR94" i="6"/>
  <c r="AV57" i="6"/>
  <c r="X143" i="6"/>
  <c r="AS82" i="6"/>
  <c r="AJ154" i="6"/>
  <c r="AH154" i="6"/>
  <c r="AI40" i="6"/>
  <c r="AA57" i="6"/>
  <c r="W280" i="6"/>
  <c r="AP280" i="6"/>
  <c r="Z92" i="6"/>
  <c r="AD72" i="6"/>
  <c r="L22" i="2"/>
  <c r="J77" i="2"/>
  <c r="R77" i="2" s="1"/>
  <c r="M244" i="2"/>
  <c r="I169" i="2"/>
  <c r="Q169" i="2" s="1"/>
  <c r="AA169" i="2" s="1"/>
  <c r="J169" i="2"/>
  <c r="H201" i="2"/>
  <c r="P201" i="2" s="1"/>
  <c r="O201" i="2"/>
  <c r="W201" i="2" s="1"/>
  <c r="L221" i="2"/>
  <c r="T221" i="2" s="1"/>
  <c r="AD221" i="2" s="1"/>
  <c r="K221" i="2"/>
  <c r="O119" i="2"/>
  <c r="W119" i="2" s="1"/>
  <c r="AO92" i="6"/>
  <c r="AR92" i="6"/>
  <c r="AR57" i="6"/>
  <c r="AD188" i="6"/>
  <c r="AA177" i="6"/>
  <c r="AS280" i="6"/>
  <c r="AJ106" i="6"/>
  <c r="AH106" i="6"/>
  <c r="AI86" i="6"/>
  <c r="AD281" i="6"/>
  <c r="AT92" i="6"/>
  <c r="AU94" i="6"/>
  <c r="AC94" i="6"/>
  <c r="AQ145" i="6"/>
  <c r="AQ57" i="6"/>
  <c r="AB177" i="6"/>
  <c r="AB143" i="6"/>
  <c r="Z219" i="6"/>
  <c r="AM172" i="6"/>
  <c r="AM106" i="6"/>
  <c r="W84" i="6"/>
  <c r="AQ82" i="6"/>
  <c r="AB189" i="6"/>
  <c r="AM154" i="6"/>
  <c r="AH40" i="6"/>
  <c r="I22" i="2"/>
  <c r="Q22" i="2" s="1"/>
  <c r="AA22" i="2" s="1"/>
  <c r="O244" i="2"/>
  <c r="H169" i="2"/>
  <c r="P169" i="2" s="1"/>
  <c r="E169" i="6" s="1"/>
  <c r="Y88" i="6"/>
  <c r="L201" i="2"/>
  <c r="T201" i="2" s="1"/>
  <c r="M221" i="2"/>
  <c r="U221" i="2" s="1"/>
  <c r="H269" i="2"/>
  <c r="P269" i="2" s="1"/>
  <c r="Z269" i="2" s="1"/>
  <c r="Y269" i="2" s="1"/>
  <c r="M119" i="2"/>
  <c r="L47" i="2"/>
  <c r="T47" i="2" s="1"/>
  <c r="Z155" i="6"/>
  <c r="AD118" i="6"/>
  <c r="H264" i="2"/>
  <c r="N264" i="2"/>
  <c r="V264" i="2" s="1"/>
  <c r="O229" i="2"/>
  <c r="AA35" i="6"/>
  <c r="AV143" i="6"/>
  <c r="AU143" i="6"/>
  <c r="AU136" i="6"/>
  <c r="X132" i="6"/>
  <c r="AC132" i="6"/>
  <c r="W111" i="6"/>
  <c r="AO94" i="6"/>
  <c r="AV94" i="6"/>
  <c r="AA72" i="6"/>
  <c r="AT56" i="6"/>
  <c r="AR138" i="6"/>
  <c r="AQ20" i="6"/>
  <c r="AC136" i="6"/>
  <c r="Z94" i="6"/>
  <c r="AP167" i="6"/>
  <c r="AR167" i="6"/>
  <c r="AA98" i="6"/>
  <c r="Z177" i="6"/>
  <c r="AD143" i="6"/>
  <c r="Y143" i="6"/>
  <c r="AB35" i="6"/>
  <c r="AU37" i="6"/>
  <c r="AT132" i="6"/>
  <c r="AR111" i="6"/>
  <c r="AR35" i="6"/>
  <c r="AM166" i="6"/>
  <c r="AK166" i="6"/>
  <c r="AN40" i="6"/>
  <c r="AL40" i="6"/>
  <c r="W155" i="6"/>
  <c r="L122" i="2"/>
  <c r="K60" i="2"/>
  <c r="S60" i="2" s="1"/>
  <c r="CB60" i="2" s="1"/>
  <c r="N102" i="2"/>
  <c r="L139" i="2"/>
  <c r="T139" i="2" s="1"/>
  <c r="N60" i="2"/>
  <c r="N260" i="2"/>
  <c r="V260" i="2" s="1"/>
  <c r="O71" i="2"/>
  <c r="I149" i="2"/>
  <c r="Q149" i="2" s="1"/>
  <c r="AZ149" i="2" s="1"/>
  <c r="BJ149" i="2" s="1"/>
  <c r="M60" i="2"/>
  <c r="I256" i="2"/>
  <c r="Q256" i="2" s="1"/>
  <c r="J46" i="2"/>
  <c r="M63" i="2"/>
  <c r="U63" i="2" s="1"/>
  <c r="CD63" i="2" s="1"/>
  <c r="CN63" i="2" s="1"/>
  <c r="Z167" i="6"/>
  <c r="I36" i="2"/>
  <c r="Q36" i="2" s="1"/>
  <c r="BZ36" i="2" s="1"/>
  <c r="M193" i="2"/>
  <c r="O234" i="2"/>
  <c r="W234" i="2" s="1"/>
  <c r="M264" i="2"/>
  <c r="M229" i="2"/>
  <c r="U229" i="2" s="1"/>
  <c r="AE229" i="2" s="1"/>
  <c r="H178" i="2"/>
  <c r="AT143" i="6"/>
  <c r="AR136" i="6"/>
  <c r="AD132" i="6"/>
  <c r="Z201" i="6"/>
  <c r="Z111" i="6"/>
  <c r="AT94" i="6"/>
  <c r="AP94" i="6"/>
  <c r="AV56" i="6"/>
  <c r="W35" i="6"/>
  <c r="AU138" i="6"/>
  <c r="W136" i="6"/>
  <c r="AT167" i="6"/>
  <c r="AQ167" i="6"/>
  <c r="X37" i="6"/>
  <c r="AB66" i="6"/>
  <c r="AC177" i="6"/>
  <c r="AA143" i="6"/>
  <c r="AC118" i="6"/>
  <c r="AT111" i="6"/>
  <c r="AQ35" i="6"/>
  <c r="AN166" i="6"/>
  <c r="AM62" i="6"/>
  <c r="AM40" i="6"/>
  <c r="AL84" i="6"/>
  <c r="Y146" i="6"/>
  <c r="Y20" i="6"/>
  <c r="AQ177" i="6"/>
  <c r="N232" i="2"/>
  <c r="J57" i="2"/>
  <c r="I130" i="2"/>
  <c r="Q130" i="2" s="1"/>
  <c r="N147" i="2"/>
  <c r="V147" i="2" s="1"/>
  <c r="N87" i="2"/>
  <c r="K103" i="2"/>
  <c r="S103" i="2" s="1"/>
  <c r="CB103" i="2" s="1"/>
  <c r="CL103" i="2" s="1"/>
  <c r="H57" i="2"/>
  <c r="J146" i="2"/>
  <c r="R146" i="2" s="1"/>
  <c r="BA146" i="2" s="1"/>
  <c r="BK146" i="2" s="1"/>
  <c r="J76" i="2"/>
  <c r="R76" i="2" s="1"/>
  <c r="O185" i="2"/>
  <c r="W185" i="2" s="1"/>
  <c r="L185" i="6" s="1"/>
  <c r="K115" i="2"/>
  <c r="I264" i="2"/>
  <c r="Q264" i="2" s="1"/>
  <c r="AB94" i="6"/>
  <c r="N140" i="2"/>
  <c r="V140" i="2" s="1"/>
  <c r="N9" i="2"/>
  <c r="J171" i="2"/>
  <c r="R171" i="2" s="1"/>
  <c r="AB171" i="2" s="1"/>
  <c r="J244" i="2"/>
  <c r="N244" i="2"/>
  <c r="V244" i="2" s="1"/>
  <c r="AF244" i="2" s="1"/>
  <c r="L244" i="2"/>
  <c r="T244" i="2" s="1"/>
  <c r="I244" i="6" s="1"/>
  <c r="H126" i="2"/>
  <c r="P126" i="2" s="1"/>
  <c r="O126" i="2"/>
  <c r="W126" i="2" s="1"/>
  <c r="CF126" i="2" s="1"/>
  <c r="CP126" i="2" s="1"/>
  <c r="J126" i="2"/>
  <c r="R126" i="2" s="1"/>
  <c r="AB126" i="2" s="1"/>
  <c r="I126" i="2"/>
  <c r="Q126" i="2" s="1"/>
  <c r="M126" i="2"/>
  <c r="U126" i="2" s="1"/>
  <c r="K244" i="2"/>
  <c r="S244" i="2" s="1"/>
  <c r="AC244" i="2" s="1"/>
  <c r="O207" i="2"/>
  <c r="W207" i="2" s="1"/>
  <c r="K207" i="2"/>
  <c r="K68" i="2"/>
  <c r="S68" i="2" s="1"/>
  <c r="H68" i="6" s="1"/>
  <c r="O238" i="2"/>
  <c r="W238" i="2" s="1"/>
  <c r="L238" i="6" s="1"/>
  <c r="J36" i="2"/>
  <c r="R36" i="2" s="1"/>
  <c r="Y40" i="6"/>
  <c r="Z40" i="6"/>
  <c r="I237" i="2"/>
  <c r="Q237" i="2" s="1"/>
  <c r="AZ237" i="2" s="1"/>
  <c r="BJ237" i="2" s="1"/>
  <c r="K237" i="2"/>
  <c r="S237" i="2" s="1"/>
  <c r="M237" i="2"/>
  <c r="M80" i="2"/>
  <c r="U80" i="2" s="1"/>
  <c r="I80" i="2"/>
  <c r="Q80" i="2" s="1"/>
  <c r="J265" i="2"/>
  <c r="R265" i="2" s="1"/>
  <c r="BA265" i="2" s="1"/>
  <c r="BK265" i="2" s="1"/>
  <c r="H265" i="2"/>
  <c r="P265" i="2" s="1"/>
  <c r="BY265" i="2" s="1"/>
  <c r="M265" i="6" s="1"/>
  <c r="CM265" i="6" s="1"/>
  <c r="CW265" i="6" s="1"/>
  <c r="CV265" i="6" s="1"/>
  <c r="J105" i="2"/>
  <c r="R105" i="2" s="1"/>
  <c r="K105" i="2"/>
  <c r="S105" i="2" s="1"/>
  <c r="N88" i="2"/>
  <c r="V88" i="2" s="1"/>
  <c r="J88" i="2"/>
  <c r="J272" i="2"/>
  <c r="R272" i="2" s="1"/>
  <c r="BA272" i="2" s="1"/>
  <c r="BK272" i="2" s="1"/>
  <c r="L272" i="2"/>
  <c r="T272" i="2" s="1"/>
  <c r="BC272" i="2" s="1"/>
  <c r="BM272" i="2" s="1"/>
  <c r="AG188" i="6"/>
  <c r="AL188" i="6"/>
  <c r="J195" i="2"/>
  <c r="R195" i="2" s="1"/>
  <c r="CA195" i="2" s="1"/>
  <c r="H195" i="2"/>
  <c r="J65" i="2"/>
  <c r="R65" i="2" s="1"/>
  <c r="K65" i="2"/>
  <c r="S65" i="2" s="1"/>
  <c r="H65" i="6" s="1"/>
  <c r="L96" i="2"/>
  <c r="T96" i="2" s="1"/>
  <c r="N96" i="2"/>
  <c r="V96" i="2" s="1"/>
  <c r="O277" i="2"/>
  <c r="W277" i="2" s="1"/>
  <c r="BF277" i="2" s="1"/>
  <c r="BP277" i="2" s="1"/>
  <c r="K277" i="2"/>
  <c r="AG280" i="6"/>
  <c r="AL280" i="6"/>
  <c r="AO37" i="6"/>
  <c r="AC37" i="6"/>
  <c r="AL126" i="6"/>
  <c r="AN126" i="6"/>
  <c r="AK126" i="6"/>
  <c r="AM126" i="6"/>
  <c r="CA155" i="2"/>
  <c r="CK155" i="2" s="1"/>
  <c r="AQ136" i="6"/>
  <c r="AT136" i="6"/>
  <c r="AP192" i="6"/>
  <c r="Z269" i="6"/>
  <c r="AD111" i="6"/>
  <c r="AB111" i="6"/>
  <c r="AB37" i="6"/>
  <c r="AQ138" i="6"/>
  <c r="AT138" i="6"/>
  <c r="AT20" i="6"/>
  <c r="AB136" i="6"/>
  <c r="Z136" i="6"/>
  <c r="W94" i="6"/>
  <c r="AA94" i="6"/>
  <c r="AD35" i="6"/>
  <c r="Z66" i="6"/>
  <c r="Y35" i="6"/>
  <c r="W177" i="6"/>
  <c r="AS37" i="6"/>
  <c r="AP37" i="6"/>
  <c r="AP111" i="6"/>
  <c r="AO111" i="6"/>
  <c r="AS35" i="6"/>
  <c r="AT35" i="6"/>
  <c r="W213" i="6"/>
  <c r="AN172" i="6"/>
  <c r="AP120" i="6"/>
  <c r="AM47" i="6"/>
  <c r="AL173" i="6"/>
  <c r="AH126" i="6"/>
  <c r="AJ92" i="6"/>
  <c r="AI92" i="6"/>
  <c r="AO210" i="6"/>
  <c r="AS210" i="6"/>
  <c r="AL24" i="6"/>
  <c r="AH24" i="6"/>
  <c r="J237" i="2"/>
  <c r="O192" i="2"/>
  <c r="W192" i="2" s="1"/>
  <c r="L192" i="6" s="1"/>
  <c r="K11" i="2"/>
  <c r="I11" i="2"/>
  <c r="Q11" i="2" s="1"/>
  <c r="O80" i="2"/>
  <c r="W80" i="2" s="1"/>
  <c r="K126" i="2"/>
  <c r="S126" i="2" s="1"/>
  <c r="H55" i="2"/>
  <c r="P55" i="2" s="1"/>
  <c r="Z55" i="2" s="1"/>
  <c r="Y55" i="2" s="1"/>
  <c r="L55" i="2"/>
  <c r="T55" i="2" s="1"/>
  <c r="CC55" i="2" s="1"/>
  <c r="CM55" i="2" s="1"/>
  <c r="M274" i="2"/>
  <c r="U274" i="2" s="1"/>
  <c r="O274" i="2"/>
  <c r="W274" i="2" s="1"/>
  <c r="L229" i="2"/>
  <c r="T229" i="2" s="1"/>
  <c r="K229" i="2"/>
  <c r="S229" i="2" s="1"/>
  <c r="BB229" i="2" s="1"/>
  <c r="BL229" i="2" s="1"/>
  <c r="J229" i="2"/>
  <c r="N229" i="2"/>
  <c r="V229" i="2" s="1"/>
  <c r="BE229" i="2" s="1"/>
  <c r="BO229" i="2" s="1"/>
  <c r="H229" i="2"/>
  <c r="P229" i="2" s="1"/>
  <c r="J14" i="2"/>
  <c r="R14" i="2" s="1"/>
  <c r="L14" i="2"/>
  <c r="T14" i="2" s="1"/>
  <c r="AD14" i="2" s="1"/>
  <c r="J35" i="2"/>
  <c r="R35" i="2" s="1"/>
  <c r="AB35" i="2" s="1"/>
  <c r="O35" i="2"/>
  <c r="AT177" i="6"/>
  <c r="AR177" i="6"/>
  <c r="AG142" i="6"/>
  <c r="AL142" i="6"/>
  <c r="J168" i="2"/>
  <c r="R168" i="2" s="1"/>
  <c r="CA168" i="2" s="1"/>
  <c r="CK168" i="2" s="1"/>
  <c r="N168" i="2"/>
  <c r="V168" i="2" s="1"/>
  <c r="H168" i="2"/>
  <c r="P168" i="2" s="1"/>
  <c r="E168" i="6" s="1"/>
  <c r="O66" i="2"/>
  <c r="W66" i="2" s="1"/>
  <c r="K66" i="2"/>
  <c r="S66" i="2" s="1"/>
  <c r="AC66" i="2" s="1"/>
  <c r="O52" i="2"/>
  <c r="W52" i="2" s="1"/>
  <c r="AG52" i="2" s="1"/>
  <c r="M52" i="2"/>
  <c r="U52" i="2" s="1"/>
  <c r="O162" i="2"/>
  <c r="W162" i="2" s="1"/>
  <c r="AG162" i="2" s="1"/>
  <c r="H162" i="2"/>
  <c r="P162" i="2" s="1"/>
  <c r="J162" i="2"/>
  <c r="R162" i="2" s="1"/>
  <c r="I222" i="2"/>
  <c r="Q222" i="2" s="1"/>
  <c r="BZ222" i="2" s="1"/>
  <c r="N222" i="2"/>
  <c r="N130" i="2"/>
  <c r="V130" i="2" s="1"/>
  <c r="H130" i="2"/>
  <c r="P130" i="2" s="1"/>
  <c r="E130" i="6" s="1"/>
  <c r="K130" i="2"/>
  <c r="S130" i="2" s="1"/>
  <c r="AC130" i="2" s="1"/>
  <c r="M130" i="2"/>
  <c r="U130" i="2" s="1"/>
  <c r="J130" i="6" s="1"/>
  <c r="M71" i="2"/>
  <c r="U71" i="2" s="1"/>
  <c r="AE71" i="2" s="1"/>
  <c r="K71" i="2"/>
  <c r="S71" i="2" s="1"/>
  <c r="CB71" i="2" s="1"/>
  <c r="N71" i="2"/>
  <c r="H71" i="2"/>
  <c r="O232" i="2"/>
  <c r="W232" i="2" s="1"/>
  <c r="CF232" i="2" s="1"/>
  <c r="T232" i="6" s="1"/>
  <c r="CT232" i="6" s="1"/>
  <c r="DD232" i="6" s="1"/>
  <c r="M232" i="2"/>
  <c r="I232" i="2"/>
  <c r="Q232" i="2" s="1"/>
  <c r="L232" i="2"/>
  <c r="L36" i="2"/>
  <c r="T36" i="2" s="1"/>
  <c r="K36" i="2"/>
  <c r="N36" i="2"/>
  <c r="V36" i="2" s="1"/>
  <c r="M36" i="2"/>
  <c r="U36" i="2" s="1"/>
  <c r="J36" i="6" s="1"/>
  <c r="I68" i="2"/>
  <c r="Q68" i="2" s="1"/>
  <c r="F68" i="6" s="1"/>
  <c r="O68" i="2"/>
  <c r="W68" i="2" s="1"/>
  <c r="L68" i="6" s="1"/>
  <c r="J68" i="2"/>
  <c r="R68" i="2" s="1"/>
  <c r="G68" i="6" s="1"/>
  <c r="L68" i="2"/>
  <c r="T68" i="2" s="1"/>
  <c r="BC68" i="2" s="1"/>
  <c r="J149" i="2"/>
  <c r="R149" i="2" s="1"/>
  <c r="L149" i="2"/>
  <c r="T149" i="2" s="1"/>
  <c r="CC149" i="2" s="1"/>
  <c r="Q149" i="6" s="1"/>
  <c r="CQ149" i="6" s="1"/>
  <c r="DA149" i="6" s="1"/>
  <c r="K149" i="2"/>
  <c r="S149" i="2" s="1"/>
  <c r="M149" i="2"/>
  <c r="I63" i="2"/>
  <c r="Q63" i="2" s="1"/>
  <c r="H63" i="2"/>
  <c r="P63" i="2" s="1"/>
  <c r="J63" i="2"/>
  <c r="R63" i="2" s="1"/>
  <c r="L63" i="2"/>
  <c r="T63" i="2" s="1"/>
  <c r="AD63" i="2" s="1"/>
  <c r="I87" i="2"/>
  <c r="Q87" i="2" s="1"/>
  <c r="AZ87" i="2" s="1"/>
  <c r="BJ87" i="2" s="1"/>
  <c r="O87" i="2"/>
  <c r="W87" i="2" s="1"/>
  <c r="J87" i="2"/>
  <c r="R87" i="2" s="1"/>
  <c r="CA87" i="2" s="1"/>
  <c r="CK87" i="2" s="1"/>
  <c r="L87" i="2"/>
  <c r="T87" i="2" s="1"/>
  <c r="J139" i="2"/>
  <c r="R139" i="2" s="1"/>
  <c r="O139" i="2"/>
  <c r="W139" i="2" s="1"/>
  <c r="BF139" i="2" s="1"/>
  <c r="BP139" i="2" s="1"/>
  <c r="H139" i="2"/>
  <c r="P139" i="2" s="1"/>
  <c r="AY139" i="2" s="1"/>
  <c r="M139" i="2"/>
  <c r="K260" i="2"/>
  <c r="S260" i="2" s="1"/>
  <c r="BB260" i="2" s="1"/>
  <c r="BL260" i="2" s="1"/>
  <c r="H260" i="2"/>
  <c r="J260" i="2"/>
  <c r="R260" i="2" s="1"/>
  <c r="G260" i="6" s="1"/>
  <c r="I260" i="2"/>
  <c r="H202" i="2"/>
  <c r="P202" i="2" s="1"/>
  <c r="M202" i="2"/>
  <c r="U202" i="2" s="1"/>
  <c r="BD202" i="2" s="1"/>
  <c r="BN202" i="2" s="1"/>
  <c r="I202" i="2"/>
  <c r="Q202" i="2" s="1"/>
  <c r="L202" i="2"/>
  <c r="H147" i="2"/>
  <c r="P147" i="2" s="1"/>
  <c r="Z147" i="2" s="1"/>
  <c r="Y147" i="2" s="1"/>
  <c r="M147" i="2"/>
  <c r="U147" i="2" s="1"/>
  <c r="J147" i="2"/>
  <c r="R147" i="2" s="1"/>
  <c r="O147" i="2"/>
  <c r="W147" i="2" s="1"/>
  <c r="M76" i="2"/>
  <c r="U76" i="2" s="1"/>
  <c r="J76" i="6" s="1"/>
  <c r="H76" i="2"/>
  <c r="P76" i="2" s="1"/>
  <c r="Z76" i="2" s="1"/>
  <c r="Y76" i="2" s="1"/>
  <c r="N76" i="2"/>
  <c r="V76" i="2" s="1"/>
  <c r="K76" i="6" s="1"/>
  <c r="O76" i="2"/>
  <c r="W76" i="2" s="1"/>
  <c r="AG76" i="2" s="1"/>
  <c r="L46" i="2"/>
  <c r="T46" i="2" s="1"/>
  <c r="O46" i="2"/>
  <c r="W46" i="2" s="1"/>
  <c r="N46" i="2"/>
  <c r="V46" i="2" s="1"/>
  <c r="CE46" i="2" s="1"/>
  <c r="CO46" i="2" s="1"/>
  <c r="M46" i="2"/>
  <c r="U46" i="2" s="1"/>
  <c r="J46" i="6" s="1"/>
  <c r="K185" i="2"/>
  <c r="S185" i="2" s="1"/>
  <c r="CB185" i="2" s="1"/>
  <c r="L185" i="2"/>
  <c r="T185" i="2" s="1"/>
  <c r="J185" i="2"/>
  <c r="R185" i="2" s="1"/>
  <c r="G185" i="6" s="1"/>
  <c r="I185" i="2"/>
  <c r="L115" i="2"/>
  <c r="T115" i="2" s="1"/>
  <c r="I115" i="2"/>
  <c r="Q115" i="2" s="1"/>
  <c r="J115" i="2"/>
  <c r="R115" i="2" s="1"/>
  <c r="AB115" i="2" s="1"/>
  <c r="O115" i="2"/>
  <c r="W115" i="2" s="1"/>
  <c r="AR155" i="6"/>
  <c r="AP136" i="6"/>
  <c r="AS136" i="6"/>
  <c r="AC111" i="6"/>
  <c r="AA111" i="6"/>
  <c r="AA40" i="6"/>
  <c r="AS24" i="6"/>
  <c r="AP138" i="6"/>
  <c r="X35" i="6"/>
  <c r="AO20" i="6"/>
  <c r="AD136" i="6"/>
  <c r="Y94" i="6"/>
  <c r="AC121" i="6"/>
  <c r="W66" i="6"/>
  <c r="AD177" i="6"/>
  <c r="Y177" i="6"/>
  <c r="Z35" i="6"/>
  <c r="AQ111" i="6"/>
  <c r="AC35" i="6"/>
  <c r="Y37" i="6"/>
  <c r="AN188" i="6"/>
  <c r="AJ126" i="6"/>
  <c r="AN280" i="6"/>
  <c r="AI65" i="6"/>
  <c r="AO177" i="6"/>
  <c r="AH130" i="6"/>
  <c r="AL130" i="6"/>
  <c r="AN130" i="6"/>
  <c r="M171" i="2"/>
  <c r="U171" i="2" s="1"/>
  <c r="L88" i="2"/>
  <c r="I139" i="2"/>
  <c r="Q139" i="2" s="1"/>
  <c r="O195" i="2"/>
  <c r="W195" i="2" s="1"/>
  <c r="J202" i="2"/>
  <c r="R202" i="2" s="1"/>
  <c r="K232" i="2"/>
  <c r="S232" i="2" s="1"/>
  <c r="H232" i="6" s="1"/>
  <c r="L220" i="2"/>
  <c r="T220" i="2" s="1"/>
  <c r="AD220" i="2" s="1"/>
  <c r="J130" i="2"/>
  <c r="R130" i="2" s="1"/>
  <c r="K147" i="2"/>
  <c r="S147" i="2" s="1"/>
  <c r="AC147" i="2" s="1"/>
  <c r="O260" i="2"/>
  <c r="W260" i="2" s="1"/>
  <c r="L260" i="6" s="1"/>
  <c r="M87" i="2"/>
  <c r="U87" i="2" s="1"/>
  <c r="BD87" i="2" s="1"/>
  <c r="BN87" i="2" s="1"/>
  <c r="L71" i="2"/>
  <c r="T71" i="2" s="1"/>
  <c r="CC71" i="2" s="1"/>
  <c r="O272" i="2"/>
  <c r="W272" i="2" s="1"/>
  <c r="O149" i="2"/>
  <c r="W149" i="2" s="1"/>
  <c r="K202" i="2"/>
  <c r="S202" i="2" s="1"/>
  <c r="BB202" i="2" s="1"/>
  <c r="BL202" i="2" s="1"/>
  <c r="K76" i="2"/>
  <c r="S76" i="2" s="1"/>
  <c r="CB76" i="2" s="1"/>
  <c r="P76" i="6" s="1"/>
  <c r="CP76" i="6" s="1"/>
  <c r="CZ76" i="6" s="1"/>
  <c r="K46" i="2"/>
  <c r="S46" i="2" s="1"/>
  <c r="H96" i="2"/>
  <c r="P96" i="2" s="1"/>
  <c r="E96" i="6" s="1"/>
  <c r="N185" i="2"/>
  <c r="V185" i="2" s="1"/>
  <c r="K185" i="6" s="1"/>
  <c r="N63" i="2"/>
  <c r="N115" i="2"/>
  <c r="V115" i="2" s="1"/>
  <c r="N68" i="2"/>
  <c r="H36" i="2"/>
  <c r="P36" i="2" s="1"/>
  <c r="E36" i="6" s="1"/>
  <c r="N134" i="2"/>
  <c r="V134" i="2" s="1"/>
  <c r="L134" i="2"/>
  <c r="T134" i="2" s="1"/>
  <c r="BC134" i="2" s="1"/>
  <c r="H134" i="2"/>
  <c r="P134" i="2" s="1"/>
  <c r="AY134" i="2" s="1"/>
  <c r="O90" i="2"/>
  <c r="W90" i="2" s="1"/>
  <c r="BF90" i="2" s="1"/>
  <c r="L90" i="2"/>
  <c r="T90" i="2" s="1"/>
  <c r="BC90" i="2" s="1"/>
  <c r="BM90" i="2" s="1"/>
  <c r="W118" i="6"/>
  <c r="AC31" i="6"/>
  <c r="AL159" i="6"/>
  <c r="AC186" i="6"/>
  <c r="W192" i="6"/>
  <c r="X161" i="6"/>
  <c r="N293" i="2"/>
  <c r="V293" i="2" s="1"/>
  <c r="I91" i="2"/>
  <c r="Q91" i="2" s="1"/>
  <c r="AC116" i="6"/>
  <c r="X172" i="6"/>
  <c r="AC62" i="6"/>
  <c r="W64" i="6"/>
  <c r="AA175" i="6"/>
  <c r="Y113" i="6"/>
  <c r="O183" i="2"/>
  <c r="W183" i="2" s="1"/>
  <c r="Z151" i="6"/>
  <c r="AR26" i="6"/>
  <c r="W24" i="6"/>
  <c r="X15" i="6"/>
  <c r="X22" i="6"/>
  <c r="AD20" i="6"/>
  <c r="AR27" i="6"/>
  <c r="Z27" i="6"/>
  <c r="AP26" i="6"/>
  <c r="AO25" i="6"/>
  <c r="N27" i="2"/>
  <c r="V27" i="2" s="1"/>
  <c r="AF27" i="2" s="1"/>
  <c r="AP106" i="6"/>
  <c r="AV106" i="6"/>
  <c r="X88" i="6"/>
  <c r="AA88" i="6"/>
  <c r="AL66" i="6"/>
  <c r="AH66" i="6"/>
  <c r="AH109" i="6"/>
  <c r="AI109" i="6"/>
  <c r="AG109" i="6"/>
  <c r="AG76" i="6"/>
  <c r="AM76" i="6"/>
  <c r="AK76" i="6"/>
  <c r="O217" i="2"/>
  <c r="W217" i="2" s="1"/>
  <c r="CF217" i="2" s="1"/>
  <c r="CP217" i="2" s="1"/>
  <c r="H217" i="2"/>
  <c r="P217" i="2" s="1"/>
  <c r="E217" i="6" s="1"/>
  <c r="N217" i="2"/>
  <c r="V217" i="2" s="1"/>
  <c r="M217" i="2"/>
  <c r="U217" i="2" s="1"/>
  <c r="K217" i="2"/>
  <c r="S217" i="2" s="1"/>
  <c r="L217" i="2"/>
  <c r="T217" i="2" s="1"/>
  <c r="CC217" i="2" s="1"/>
  <c r="H78" i="2"/>
  <c r="P78" i="2" s="1"/>
  <c r="BY78" i="2" s="1"/>
  <c r="I78" i="2"/>
  <c r="Q78" i="2" s="1"/>
  <c r="J271" i="2"/>
  <c r="R271" i="2" s="1"/>
  <c r="G271" i="6" s="1"/>
  <c r="H271" i="2"/>
  <c r="P271" i="2" s="1"/>
  <c r="E271" i="6" s="1"/>
  <c r="M271" i="2"/>
  <c r="U271" i="2" s="1"/>
  <c r="I198" i="2"/>
  <c r="Q198" i="2" s="1"/>
  <c r="H198" i="2"/>
  <c r="P198" i="2" s="1"/>
  <c r="N198" i="2"/>
  <c r="V198" i="2" s="1"/>
  <c r="L198" i="2"/>
  <c r="T198" i="2" s="1"/>
  <c r="CC198" i="2" s="1"/>
  <c r="Q198" i="6" s="1"/>
  <c r="CQ198" i="6" s="1"/>
  <c r="DA198" i="6" s="1"/>
  <c r="J198" i="2"/>
  <c r="R198" i="2" s="1"/>
  <c r="G198" i="6" s="1"/>
  <c r="O198" i="2"/>
  <c r="W198" i="2" s="1"/>
  <c r="M58" i="2"/>
  <c r="U58" i="2" s="1"/>
  <c r="BD58" i="2" s="1"/>
  <c r="BN58" i="2" s="1"/>
  <c r="K58" i="2"/>
  <c r="S58" i="2" s="1"/>
  <c r="CB58" i="2" s="1"/>
  <c r="N58" i="2"/>
  <c r="V58" i="2" s="1"/>
  <c r="H58" i="2"/>
  <c r="P58" i="2" s="1"/>
  <c r="O58" i="2"/>
  <c r="W58" i="2" s="1"/>
  <c r="I58" i="2"/>
  <c r="Q58" i="2" s="1"/>
  <c r="H153" i="2"/>
  <c r="P153" i="2" s="1"/>
  <c r="O153" i="2"/>
  <c r="W153" i="2" s="1"/>
  <c r="L153" i="6" s="1"/>
  <c r="K153" i="2"/>
  <c r="S153" i="2" s="1"/>
  <c r="N153" i="2"/>
  <c r="V153" i="2" s="1"/>
  <c r="AF153" i="2" s="1"/>
  <c r="I153" i="2"/>
  <c r="Q153" i="2" s="1"/>
  <c r="L153" i="2"/>
  <c r="T153" i="2" s="1"/>
  <c r="CC153" i="2" s="1"/>
  <c r="Q153" i="6" s="1"/>
  <c r="CQ153" i="6" s="1"/>
  <c r="DA153" i="6" s="1"/>
  <c r="K67" i="2"/>
  <c r="S67" i="2" s="1"/>
  <c r="H67" i="6" s="1"/>
  <c r="O67" i="2"/>
  <c r="W67" i="2" s="1"/>
  <c r="AG67" i="2" s="1"/>
  <c r="J67" i="2"/>
  <c r="R67" i="2" s="1"/>
  <c r="H67" i="2"/>
  <c r="P67" i="2" s="1"/>
  <c r="I67" i="2"/>
  <c r="Q67" i="2" s="1"/>
  <c r="AZ67" i="2" s="1"/>
  <c r="BJ67" i="2" s="1"/>
  <c r="N67" i="2"/>
  <c r="V67" i="2" s="1"/>
  <c r="BE67" i="2" s="1"/>
  <c r="BO67" i="2" s="1"/>
  <c r="K175" i="2"/>
  <c r="S175" i="2" s="1"/>
  <c r="L175" i="2"/>
  <c r="T175" i="2" s="1"/>
  <c r="J175" i="2"/>
  <c r="R175" i="2" s="1"/>
  <c r="BA175" i="2" s="1"/>
  <c r="BK175" i="2" s="1"/>
  <c r="I175" i="2"/>
  <c r="Q175" i="2" s="1"/>
  <c r="AZ175" i="2" s="1"/>
  <c r="N175" i="2"/>
  <c r="V175" i="2" s="1"/>
  <c r="AF175" i="2" s="1"/>
  <c r="M175" i="2"/>
  <c r="U175" i="2" s="1"/>
  <c r="CD175" i="2" s="1"/>
  <c r="N154" i="2"/>
  <c r="V154" i="2" s="1"/>
  <c r="L154" i="2"/>
  <c r="T154" i="2" s="1"/>
  <c r="I154" i="6" s="1"/>
  <c r="K154" i="2"/>
  <c r="S154" i="2" s="1"/>
  <c r="M154" i="2"/>
  <c r="U154" i="2" s="1"/>
  <c r="H154" i="2"/>
  <c r="P154" i="2" s="1"/>
  <c r="E154" i="6" s="1"/>
  <c r="I154" i="2"/>
  <c r="Q154" i="2" s="1"/>
  <c r="Y188" i="6"/>
  <c r="AB188" i="6"/>
  <c r="W188" i="6"/>
  <c r="Z188" i="6"/>
  <c r="L209" i="2"/>
  <c r="T209" i="2" s="1"/>
  <c r="BC209" i="2" s="1"/>
  <c r="J209" i="2"/>
  <c r="R209" i="2" s="1"/>
  <c r="K209" i="2"/>
  <c r="S209" i="2" s="1"/>
  <c r="N209" i="2"/>
  <c r="V209" i="2" s="1"/>
  <c r="K209" i="6" s="1"/>
  <c r="H209" i="2"/>
  <c r="P209" i="2" s="1"/>
  <c r="E209" i="6" s="1"/>
  <c r="M209" i="2"/>
  <c r="U209" i="2" s="1"/>
  <c r="BD209" i="2" s="1"/>
  <c r="BN209" i="2" s="1"/>
  <c r="N190" i="2"/>
  <c r="V190" i="2" s="1"/>
  <c r="AF190" i="2" s="1"/>
  <c r="M190" i="2"/>
  <c r="U190" i="2" s="1"/>
  <c r="O190" i="2"/>
  <c r="W190" i="2" s="1"/>
  <c r="L190" i="2"/>
  <c r="T190" i="2" s="1"/>
  <c r="BC190" i="2" s="1"/>
  <c r="BM190" i="2" s="1"/>
  <c r="K190" i="2"/>
  <c r="S190" i="2" s="1"/>
  <c r="CB190" i="2" s="1"/>
  <c r="H190" i="2"/>
  <c r="P190" i="2" s="1"/>
  <c r="AH82" i="6"/>
  <c r="AJ82" i="6"/>
  <c r="AG82" i="6"/>
  <c r="AI82" i="6"/>
  <c r="J242" i="2"/>
  <c r="R242" i="2" s="1"/>
  <c r="BA242" i="2" s="1"/>
  <c r="I242" i="2"/>
  <c r="Q242" i="2" s="1"/>
  <c r="F242" i="6" s="1"/>
  <c r="N242" i="2"/>
  <c r="V242" i="2" s="1"/>
  <c r="CE242" i="2" s="1"/>
  <c r="H242" i="2"/>
  <c r="P242" i="2" s="1"/>
  <c r="M242" i="2"/>
  <c r="U242" i="2" s="1"/>
  <c r="K242" i="2"/>
  <c r="S242" i="2" s="1"/>
  <c r="H242" i="6" s="1"/>
  <c r="O242" i="2"/>
  <c r="W242" i="2" s="1"/>
  <c r="L242" i="6" s="1"/>
  <c r="J99" i="2"/>
  <c r="R99" i="2" s="1"/>
  <c r="G99" i="6" s="1"/>
  <c r="L99" i="2"/>
  <c r="T99" i="2" s="1"/>
  <c r="K99" i="2"/>
  <c r="S99" i="2" s="1"/>
  <c r="BB99" i="2" s="1"/>
  <c r="BL99" i="2" s="1"/>
  <c r="M99" i="2"/>
  <c r="U99" i="2" s="1"/>
  <c r="AE99" i="2" s="1"/>
  <c r="I99" i="2"/>
  <c r="Q99" i="2" s="1"/>
  <c r="AA99" i="2" s="1"/>
  <c r="N99" i="2"/>
  <c r="V99" i="2" s="1"/>
  <c r="BE99" i="2" s="1"/>
  <c r="BO99" i="2" s="1"/>
  <c r="AH158" i="6"/>
  <c r="AJ158" i="6"/>
  <c r="AG158" i="6"/>
  <c r="AI158" i="6"/>
  <c r="N233" i="2"/>
  <c r="V233" i="2" s="1"/>
  <c r="M233" i="2"/>
  <c r="U233" i="2" s="1"/>
  <c r="O233" i="2"/>
  <c r="W233" i="2" s="1"/>
  <c r="L233" i="2"/>
  <c r="T233" i="2" s="1"/>
  <c r="I233" i="2"/>
  <c r="Q233" i="2" s="1"/>
  <c r="AZ233" i="2" s="1"/>
  <c r="BJ233" i="2" s="1"/>
  <c r="J233" i="2"/>
  <c r="R233" i="2" s="1"/>
  <c r="AB297" i="6"/>
  <c r="AC297" i="6"/>
  <c r="Y297" i="6"/>
  <c r="W297" i="6"/>
  <c r="AU280" i="6"/>
  <c r="AV280" i="6"/>
  <c r="AD280" i="6"/>
  <c r="Y280" i="6"/>
  <c r="Z280" i="6"/>
  <c r="AO280" i="6"/>
  <c r="AQ280" i="6"/>
  <c r="X280" i="6"/>
  <c r="AR280" i="6"/>
  <c r="AP82" i="6"/>
  <c r="Y82" i="6"/>
  <c r="AO82" i="6"/>
  <c r="AV82" i="6"/>
  <c r="AO147" i="6"/>
  <c r="AS48" i="6"/>
  <c r="AU48" i="6"/>
  <c r="AQ184" i="6"/>
  <c r="AD88" i="6"/>
  <c r="X188" i="6"/>
  <c r="AV34" i="6"/>
  <c r="AT280" i="6"/>
  <c r="AR273" i="6"/>
  <c r="AA277" i="6"/>
  <c r="AK158" i="6"/>
  <c r="AI100" i="6"/>
  <c r="AL82" i="6"/>
  <c r="AA280" i="6"/>
  <c r="AH192" i="6"/>
  <c r="AI192" i="6"/>
  <c r="AN155" i="6"/>
  <c r="AM155" i="6"/>
  <c r="AR141" i="6"/>
  <c r="AP141" i="6"/>
  <c r="AU46" i="6"/>
  <c r="AP46" i="6"/>
  <c r="AH31" i="6"/>
  <c r="AG31" i="6"/>
  <c r="AI31" i="6"/>
  <c r="AN149" i="6"/>
  <c r="AL149" i="6"/>
  <c r="AM96" i="6"/>
  <c r="AL96" i="6"/>
  <c r="AH156" i="6"/>
  <c r="AJ156" i="6"/>
  <c r="L242" i="2"/>
  <c r="T242" i="2" s="1"/>
  <c r="I242" i="6" s="1"/>
  <c r="J154" i="2"/>
  <c r="R154" i="2" s="1"/>
  <c r="AB154" i="2" s="1"/>
  <c r="I248" i="2"/>
  <c r="Q248" i="2" s="1"/>
  <c r="O248" i="2"/>
  <c r="W248" i="2" s="1"/>
  <c r="N248" i="2"/>
  <c r="V248" i="2" s="1"/>
  <c r="AF248" i="2" s="1"/>
  <c r="O208" i="2"/>
  <c r="W208" i="2" s="1"/>
  <c r="L208" i="2"/>
  <c r="T208" i="2" s="1"/>
  <c r="CC208" i="2" s="1"/>
  <c r="H175" i="2"/>
  <c r="P175" i="2" s="1"/>
  <c r="BY175" i="2" s="1"/>
  <c r="M175" i="6" s="1"/>
  <c r="CM175" i="6" s="1"/>
  <c r="CW175" i="6" s="1"/>
  <c r="CV175" i="6" s="1"/>
  <c r="J217" i="2"/>
  <c r="R217" i="2" s="1"/>
  <c r="M67" i="2"/>
  <c r="U67" i="2" s="1"/>
  <c r="H233" i="2"/>
  <c r="P233" i="2" s="1"/>
  <c r="BY233" i="2" s="1"/>
  <c r="M233" i="6" s="1"/>
  <c r="CM233" i="6" s="1"/>
  <c r="CW233" i="6" s="1"/>
  <c r="CV233" i="6" s="1"/>
  <c r="K254" i="2"/>
  <c r="S254" i="2" s="1"/>
  <c r="H254" i="6" s="1"/>
  <c r="L254" i="2"/>
  <c r="T254" i="2" s="1"/>
  <c r="I254" i="6" s="1"/>
  <c r="M254" i="2"/>
  <c r="U254" i="2" s="1"/>
  <c r="BD254" i="2" s="1"/>
  <c r="H254" i="2"/>
  <c r="P254" i="2" s="1"/>
  <c r="AC34" i="6"/>
  <c r="X34" i="6"/>
  <c r="AK109" i="6"/>
  <c r="AC138" i="6"/>
  <c r="AA138" i="6"/>
  <c r="AK55" i="6"/>
  <c r="AN55" i="6"/>
  <c r="AI34" i="6"/>
  <c r="AG34" i="6"/>
  <c r="AJ34" i="6"/>
  <c r="AS104" i="6"/>
  <c r="AP104" i="6"/>
  <c r="AP96" i="6"/>
  <c r="AU96" i="6"/>
  <c r="AS96" i="6"/>
  <c r="AC184" i="6"/>
  <c r="Y184" i="6"/>
  <c r="AO184" i="6"/>
  <c r="AB184" i="6"/>
  <c r="AH72" i="6"/>
  <c r="AG72" i="6"/>
  <c r="L67" i="2"/>
  <c r="T67" i="2" s="1"/>
  <c r="L58" i="2"/>
  <c r="T58" i="2" s="1"/>
  <c r="I58" i="6" s="1"/>
  <c r="I190" i="2"/>
  <c r="Q190" i="2" s="1"/>
  <c r="AA190" i="2" s="1"/>
  <c r="M153" i="2"/>
  <c r="U153" i="2" s="1"/>
  <c r="O175" i="2"/>
  <c r="W175" i="2" s="1"/>
  <c r="O209" i="2"/>
  <c r="W209" i="2" s="1"/>
  <c r="AG209" i="2" s="1"/>
  <c r="K198" i="2"/>
  <c r="S198" i="2" s="1"/>
  <c r="H198" i="6" s="1"/>
  <c r="K233" i="2"/>
  <c r="S233" i="2" s="1"/>
  <c r="I84" i="2"/>
  <c r="Q84" i="2" s="1"/>
  <c r="AZ84" i="2" s="1"/>
  <c r="BJ84" i="2" s="1"/>
  <c r="H84" i="2"/>
  <c r="P84" i="2" s="1"/>
  <c r="AY84" i="2" s="1"/>
  <c r="N84" i="2"/>
  <c r="V84" i="2" s="1"/>
  <c r="AF84" i="2" s="1"/>
  <c r="N20" i="2"/>
  <c r="V20" i="2" s="1"/>
  <c r="AF20" i="2" s="1"/>
  <c r="M20" i="2"/>
  <c r="U20" i="2" s="1"/>
  <c r="J113" i="2"/>
  <c r="R113" i="2" s="1"/>
  <c r="H113" i="2"/>
  <c r="P113" i="2" s="1"/>
  <c r="K113" i="2"/>
  <c r="S113" i="2" s="1"/>
  <c r="AC113" i="2" s="1"/>
  <c r="M113" i="2"/>
  <c r="U113" i="2" s="1"/>
  <c r="CD113" i="2" s="1"/>
  <c r="R113" i="6" s="1"/>
  <c r="CR113" i="6" s="1"/>
  <c r="DB113" i="6" s="1"/>
  <c r="L113" i="2"/>
  <c r="T113" i="2" s="1"/>
  <c r="O113" i="2"/>
  <c r="W113" i="2" s="1"/>
  <c r="I155" i="6"/>
  <c r="AD155" i="2"/>
  <c r="L189" i="2"/>
  <c r="T189" i="2" s="1"/>
  <c r="K189" i="2"/>
  <c r="S189" i="2" s="1"/>
  <c r="J189" i="2"/>
  <c r="R189" i="2" s="1"/>
  <c r="I189" i="2"/>
  <c r="Q189" i="2" s="1"/>
  <c r="F189" i="6" s="1"/>
  <c r="O189" i="2"/>
  <c r="W189" i="2" s="1"/>
  <c r="M189" i="2"/>
  <c r="U189" i="2" s="1"/>
  <c r="AE189" i="2" s="1"/>
  <c r="H189" i="2"/>
  <c r="P189" i="2" s="1"/>
  <c r="E189" i="6" s="1"/>
  <c r="K295" i="2"/>
  <c r="S295" i="2" s="1"/>
  <c r="H295" i="2"/>
  <c r="P295" i="2" s="1"/>
  <c r="BY295" i="2" s="1"/>
  <c r="J295" i="2"/>
  <c r="R295" i="2" s="1"/>
  <c r="I295" i="2"/>
  <c r="Q295" i="2" s="1"/>
  <c r="M295" i="2"/>
  <c r="U295" i="2" s="1"/>
  <c r="N295" i="2"/>
  <c r="V295" i="2" s="1"/>
  <c r="K196" i="2"/>
  <c r="S196" i="2" s="1"/>
  <c r="CB196" i="2" s="1"/>
  <c r="H196" i="2"/>
  <c r="P196" i="2" s="1"/>
  <c r="E196" i="6" s="1"/>
  <c r="J196" i="2"/>
  <c r="R196" i="2" s="1"/>
  <c r="CA196" i="2" s="1"/>
  <c r="I196" i="2"/>
  <c r="Q196" i="2" s="1"/>
  <c r="F196" i="6" s="1"/>
  <c r="M196" i="2"/>
  <c r="U196" i="2" s="1"/>
  <c r="CD196" i="2" s="1"/>
  <c r="R196" i="6" s="1"/>
  <c r="CR196" i="6" s="1"/>
  <c r="DB196" i="6" s="1"/>
  <c r="N196" i="2"/>
  <c r="V196" i="2" s="1"/>
  <c r="AT34" i="6"/>
  <c r="AS34" i="6"/>
  <c r="AU34" i="6"/>
  <c r="AV273" i="6"/>
  <c r="AS273" i="6"/>
  <c r="AT273" i="6"/>
  <c r="K197" i="2"/>
  <c r="S197" i="2" s="1"/>
  <c r="BB197" i="2" s="1"/>
  <c r="BL197" i="2" s="1"/>
  <c r="L197" i="2"/>
  <c r="T197" i="2" s="1"/>
  <c r="CC197" i="2" s="1"/>
  <c r="CM197" i="2" s="1"/>
  <c r="J197" i="2"/>
  <c r="R197" i="2" s="1"/>
  <c r="CA197" i="2" s="1"/>
  <c r="CK197" i="2" s="1"/>
  <c r="I197" i="2"/>
  <c r="Q197" i="2" s="1"/>
  <c r="N197" i="2"/>
  <c r="V197" i="2" s="1"/>
  <c r="AF197" i="2" s="1"/>
  <c r="M197" i="2"/>
  <c r="U197" i="2" s="1"/>
  <c r="M32" i="2"/>
  <c r="U32" i="2" s="1"/>
  <c r="J32" i="2"/>
  <c r="R32" i="2" s="1"/>
  <c r="H32" i="2"/>
  <c r="P32" i="2" s="1"/>
  <c r="Z32" i="2" s="1"/>
  <c r="Y32" i="2" s="1"/>
  <c r="N32" i="2"/>
  <c r="V32" i="2" s="1"/>
  <c r="K32" i="2"/>
  <c r="S32" i="2" s="1"/>
  <c r="BB32" i="2" s="1"/>
  <c r="H32" i="6" s="1"/>
  <c r="L32" i="2"/>
  <c r="T32" i="2" s="1"/>
  <c r="BC32" i="2" s="1"/>
  <c r="I32" i="6" s="1"/>
  <c r="I32" i="2"/>
  <c r="Q32" i="2" s="1"/>
  <c r="AZ32" i="2" s="1"/>
  <c r="F32" i="6" s="1"/>
  <c r="J48" i="2"/>
  <c r="R48" i="2" s="1"/>
  <c r="I48" i="2"/>
  <c r="Q48" i="2" s="1"/>
  <c r="BZ48" i="2" s="1"/>
  <c r="CJ48" i="2" s="1"/>
  <c r="H48" i="2"/>
  <c r="P48" i="2" s="1"/>
  <c r="E48" i="6" s="1"/>
  <c r="K48" i="2"/>
  <c r="S48" i="2" s="1"/>
  <c r="CB48" i="2" s="1"/>
  <c r="L48" i="2"/>
  <c r="T48" i="2" s="1"/>
  <c r="O48" i="2"/>
  <c r="W48" i="2" s="1"/>
  <c r="AG48" i="2" s="1"/>
  <c r="M79" i="2"/>
  <c r="U79" i="2" s="1"/>
  <c r="H79" i="2"/>
  <c r="P79" i="2" s="1"/>
  <c r="E79" i="6" s="1"/>
  <c r="N79" i="2"/>
  <c r="V79" i="2" s="1"/>
  <c r="O79" i="2"/>
  <c r="W79" i="2" s="1"/>
  <c r="AG79" i="2" s="1"/>
  <c r="I79" i="2"/>
  <c r="Q79" i="2" s="1"/>
  <c r="AZ79" i="2" s="1"/>
  <c r="BJ79" i="2" s="1"/>
  <c r="K79" i="2"/>
  <c r="S79" i="2" s="1"/>
  <c r="CB79" i="2" s="1"/>
  <c r="O288" i="2"/>
  <c r="W288" i="2" s="1"/>
  <c r="L288" i="6" s="1"/>
  <c r="L288" i="2"/>
  <c r="T288" i="2" s="1"/>
  <c r="I288" i="6" s="1"/>
  <c r="N288" i="2"/>
  <c r="V288" i="2" s="1"/>
  <c r="M288" i="2"/>
  <c r="U288" i="2" s="1"/>
  <c r="AE288" i="2" s="1"/>
  <c r="J288" i="2"/>
  <c r="R288" i="2" s="1"/>
  <c r="G288" i="6" s="1"/>
  <c r="I288" i="2"/>
  <c r="Q288" i="2" s="1"/>
  <c r="AA288" i="2" s="1"/>
  <c r="H44" i="2"/>
  <c r="P44" i="2" s="1"/>
  <c r="K44" i="2"/>
  <c r="S44" i="2" s="1"/>
  <c r="J44" i="2"/>
  <c r="R44" i="2" s="1"/>
  <c r="I44" i="2"/>
  <c r="Q44" i="2" s="1"/>
  <c r="BZ44" i="2" s="1"/>
  <c r="CJ44" i="2" s="1"/>
  <c r="N44" i="2"/>
  <c r="V44" i="2" s="1"/>
  <c r="M44" i="2"/>
  <c r="U44" i="2" s="1"/>
  <c r="AK35" i="6"/>
  <c r="AM35" i="6"/>
  <c r="AL35" i="6"/>
  <c r="AN35" i="6"/>
  <c r="H51" i="2"/>
  <c r="P51" i="2" s="1"/>
  <c r="J51" i="2"/>
  <c r="R51" i="2" s="1"/>
  <c r="N51" i="2"/>
  <c r="V51" i="2" s="1"/>
  <c r="AF51" i="2" s="1"/>
  <c r="O51" i="2"/>
  <c r="W51" i="2" s="1"/>
  <c r="AG51" i="2" s="1"/>
  <c r="M51" i="2"/>
  <c r="U51" i="2" s="1"/>
  <c r="I51" i="2"/>
  <c r="Q51" i="2" s="1"/>
  <c r="N61" i="2"/>
  <c r="V61" i="2" s="1"/>
  <c r="BE61" i="2" s="1"/>
  <c r="BO61" i="2" s="1"/>
  <c r="O61" i="2"/>
  <c r="W61" i="2" s="1"/>
  <c r="M61" i="2"/>
  <c r="U61" i="2" s="1"/>
  <c r="CD61" i="2" s="1"/>
  <c r="R61" i="6" s="1"/>
  <c r="CR61" i="6" s="1"/>
  <c r="DB61" i="6" s="1"/>
  <c r="H61" i="2"/>
  <c r="P61" i="2" s="1"/>
  <c r="I61" i="2"/>
  <c r="Q61" i="2" s="1"/>
  <c r="BZ61" i="2" s="1"/>
  <c r="N61" i="6" s="1"/>
  <c r="CN61" i="6" s="1"/>
  <c r="CX61" i="6" s="1"/>
  <c r="K61" i="2"/>
  <c r="S61" i="2" s="1"/>
  <c r="K249" i="2"/>
  <c r="S249" i="2" s="1"/>
  <c r="BB249" i="2" s="1"/>
  <c r="BL249" i="2" s="1"/>
  <c r="H249" i="2"/>
  <c r="P249" i="2" s="1"/>
  <c r="J249" i="2"/>
  <c r="R249" i="2" s="1"/>
  <c r="I249" i="2"/>
  <c r="Q249" i="2" s="1"/>
  <c r="AZ249" i="2" s="1"/>
  <c r="BJ249" i="2" s="1"/>
  <c r="M249" i="2"/>
  <c r="U249" i="2" s="1"/>
  <c r="CD249" i="2" s="1"/>
  <c r="R249" i="6" s="1"/>
  <c r="CR249" i="6" s="1"/>
  <c r="DB249" i="6" s="1"/>
  <c r="N249" i="2"/>
  <c r="V249" i="2" s="1"/>
  <c r="AH124" i="6"/>
  <c r="AJ124" i="6"/>
  <c r="AG124" i="6"/>
  <c r="AI124" i="6"/>
  <c r="AG37" i="6"/>
  <c r="AI37" i="6"/>
  <c r="AH37" i="6"/>
  <c r="AJ37" i="6"/>
  <c r="AA263" i="6"/>
  <c r="AD263" i="6"/>
  <c r="AT263" i="6"/>
  <c r="AP263" i="6"/>
  <c r="AQ263" i="6"/>
  <c r="AS263" i="6"/>
  <c r="Z263" i="6"/>
  <c r="AB263" i="6"/>
  <c r="L15" i="2"/>
  <c r="M15" i="2"/>
  <c r="N15" i="2"/>
  <c r="V15" i="2" s="1"/>
  <c r="AF15" i="2" s="1"/>
  <c r="O15" i="2"/>
  <c r="W15" i="2" s="1"/>
  <c r="CF15" i="2" s="1"/>
  <c r="AK104" i="6"/>
  <c r="AM104" i="6"/>
  <c r="AL104" i="6"/>
  <c r="AN104" i="6"/>
  <c r="CF155" i="2"/>
  <c r="CP155" i="2" s="1"/>
  <c r="AD273" i="6"/>
  <c r="Z273" i="6"/>
  <c r="Z146" i="6"/>
  <c r="AO88" i="6"/>
  <c r="AV48" i="6"/>
  <c r="AP184" i="6"/>
  <c r="AO104" i="6"/>
  <c r="AS41" i="6"/>
  <c r="AA188" i="6"/>
  <c r="AR34" i="6"/>
  <c r="AQ141" i="6"/>
  <c r="AP273" i="6"/>
  <c r="CC155" i="2"/>
  <c r="CM155" i="2" s="1"/>
  <c r="X263" i="6"/>
  <c r="W116" i="6"/>
  <c r="AR72" i="6"/>
  <c r="AN37" i="6"/>
  <c r="AN76" i="6"/>
  <c r="AL34" i="6"/>
  <c r="AR263" i="6"/>
  <c r="AH35" i="6"/>
  <c r="AM158" i="6"/>
  <c r="AT82" i="6"/>
  <c r="AI104" i="6"/>
  <c r="AN124" i="6"/>
  <c r="AN82" i="6"/>
  <c r="AN66" i="6"/>
  <c r="AA297" i="6"/>
  <c r="AH119" i="6"/>
  <c r="AK119" i="6"/>
  <c r="AM119" i="6"/>
  <c r="AU180" i="6"/>
  <c r="AQ180" i="6"/>
  <c r="W273" i="6"/>
  <c r="AD297" i="6"/>
  <c r="Z297" i="6"/>
  <c r="J15" i="2"/>
  <c r="R15" i="2" s="1"/>
  <c r="AB15" i="2" s="1"/>
  <c r="L295" i="2"/>
  <c r="T295" i="2" s="1"/>
  <c r="BC295" i="2" s="1"/>
  <c r="BM295" i="2" s="1"/>
  <c r="L196" i="2"/>
  <c r="T196" i="2" s="1"/>
  <c r="J58" i="2"/>
  <c r="R58" i="2" s="1"/>
  <c r="BA58" i="2" s="1"/>
  <c r="BK58" i="2" s="1"/>
  <c r="J190" i="2"/>
  <c r="R190" i="2" s="1"/>
  <c r="CA190" i="2" s="1"/>
  <c r="J61" i="2"/>
  <c r="R61" i="2" s="1"/>
  <c r="CA61" i="2" s="1"/>
  <c r="O61" i="6" s="1"/>
  <c r="CO61" i="6" s="1"/>
  <c r="CY61" i="6" s="1"/>
  <c r="I209" i="2"/>
  <c r="Q209" i="2" s="1"/>
  <c r="BZ209" i="2" s="1"/>
  <c r="M198" i="2"/>
  <c r="U198" i="2" s="1"/>
  <c r="K216" i="2"/>
  <c r="S216" i="2" s="1"/>
  <c r="BB216" i="2" s="1"/>
  <c r="BL216" i="2" s="1"/>
  <c r="N216" i="2"/>
  <c r="V216" i="2" s="1"/>
  <c r="I113" i="2"/>
  <c r="Q113" i="2" s="1"/>
  <c r="F113" i="6" s="1"/>
  <c r="O44" i="2"/>
  <c r="W44" i="2" s="1"/>
  <c r="J79" i="2"/>
  <c r="R79" i="2" s="1"/>
  <c r="J153" i="2"/>
  <c r="R153" i="2" s="1"/>
  <c r="G153" i="6" s="1"/>
  <c r="H99" i="2"/>
  <c r="P99" i="2" s="1"/>
  <c r="E99" i="6" s="1"/>
  <c r="N124" i="2"/>
  <c r="V124" i="2" s="1"/>
  <c r="I124" i="2"/>
  <c r="Q124" i="2" s="1"/>
  <c r="F124" i="6" s="1"/>
  <c r="M259" i="2"/>
  <c r="U259" i="2" s="1"/>
  <c r="J259" i="6" s="1"/>
  <c r="O259" i="2"/>
  <c r="W259" i="2" s="1"/>
  <c r="L259" i="6" s="1"/>
  <c r="M180" i="2"/>
  <c r="U180" i="2" s="1"/>
  <c r="K180" i="2"/>
  <c r="S180" i="2" s="1"/>
  <c r="N128" i="2"/>
  <c r="V128" i="2" s="1"/>
  <c r="CE128" i="2" s="1"/>
  <c r="S128" i="6" s="1"/>
  <c r="CS128" i="6" s="1"/>
  <c r="DC128" i="6" s="1"/>
  <c r="I128" i="2"/>
  <c r="Q128" i="2" s="1"/>
  <c r="K128" i="2"/>
  <c r="S128" i="2" s="1"/>
  <c r="AC128" i="2" s="1"/>
  <c r="L128" i="2"/>
  <c r="H128" i="2"/>
  <c r="P128" i="2" s="1"/>
  <c r="M128" i="2"/>
  <c r="U128" i="2" s="1"/>
  <c r="CD128" i="2" s="1"/>
  <c r="I92" i="2"/>
  <c r="Q92" i="2" s="1"/>
  <c r="F92" i="6" s="1"/>
  <c r="H92" i="2"/>
  <c r="P92" i="2" s="1"/>
  <c r="O92" i="2"/>
  <c r="W92" i="2" s="1"/>
  <c r="J205" i="2"/>
  <c r="R205" i="2" s="1"/>
  <c r="BA205" i="2" s="1"/>
  <c r="BK205" i="2" s="1"/>
  <c r="L205" i="2"/>
  <c r="T205" i="2" s="1"/>
  <c r="I205" i="2"/>
  <c r="Q205" i="2" s="1"/>
  <c r="M205" i="2"/>
  <c r="U205" i="2" s="1"/>
  <c r="M285" i="2"/>
  <c r="U285" i="2" s="1"/>
  <c r="BD285" i="2" s="1"/>
  <c r="BN285" i="2" s="1"/>
  <c r="K285" i="2"/>
  <c r="S285" i="2" s="1"/>
  <c r="I143" i="2"/>
  <c r="Q143" i="2" s="1"/>
  <c r="L143" i="2"/>
  <c r="T143" i="2" s="1"/>
  <c r="BC143" i="2" s="1"/>
  <c r="BM143" i="2" s="1"/>
  <c r="M83" i="2"/>
  <c r="U83" i="2" s="1"/>
  <c r="J83" i="6" s="1"/>
  <c r="K83" i="2"/>
  <c r="S83" i="2" s="1"/>
  <c r="H83" i="6" s="1"/>
  <c r="N83" i="2"/>
  <c r="V83" i="2" s="1"/>
  <c r="CE83" i="2" s="1"/>
  <c r="H83" i="2"/>
  <c r="P83" i="2" s="1"/>
  <c r="I83" i="2"/>
  <c r="Q83" i="2" s="1"/>
  <c r="O83" i="2"/>
  <c r="W83" i="2" s="1"/>
  <c r="AG83" i="2" s="1"/>
  <c r="Z129" i="6"/>
  <c r="AB65" i="6"/>
  <c r="AB154" i="6"/>
  <c r="AC142" i="6"/>
  <c r="X152" i="6"/>
  <c r="AA104" i="6"/>
  <c r="Y151" i="6"/>
  <c r="AD187" i="6"/>
  <c r="J273" i="2"/>
  <c r="R273" i="2" s="1"/>
  <c r="CA273" i="2" s="1"/>
  <c r="CK273" i="2" s="1"/>
  <c r="N273" i="2"/>
  <c r="V273" i="2" s="1"/>
  <c r="M75" i="2"/>
  <c r="U75" i="2" s="1"/>
  <c r="N75" i="2"/>
  <c r="V75" i="2" s="1"/>
  <c r="N109" i="2"/>
  <c r="V109" i="2" s="1"/>
  <c r="AF109" i="2" s="1"/>
  <c r="I109" i="2"/>
  <c r="Q109" i="2" s="1"/>
  <c r="J178" i="2"/>
  <c r="R178" i="2" s="1"/>
  <c r="CA178" i="2" s="1"/>
  <c r="I178" i="2"/>
  <c r="Q178" i="2" s="1"/>
  <c r="O178" i="2"/>
  <c r="W178" i="2" s="1"/>
  <c r="AC140" i="6"/>
  <c r="AS177" i="6"/>
  <c r="Y298" i="6"/>
  <c r="I102" i="2"/>
  <c r="Q102" i="2" s="1"/>
  <c r="BZ102" i="2" s="1"/>
  <c r="N102" i="6" s="1"/>
  <c r="CN102" i="6" s="1"/>
  <c r="K102" i="2"/>
  <c r="S102" i="2" s="1"/>
  <c r="I174" i="2"/>
  <c r="Q174" i="2" s="1"/>
  <c r="L174" i="2"/>
  <c r="T174" i="2" s="1"/>
  <c r="M174" i="2"/>
  <c r="U174" i="2" s="1"/>
  <c r="I207" i="2"/>
  <c r="Q207" i="2" s="1"/>
  <c r="F207" i="6" s="1"/>
  <c r="J207" i="2"/>
  <c r="R207" i="2" s="1"/>
  <c r="L207" i="2"/>
  <c r="T207" i="2" s="1"/>
  <c r="I207" i="6" s="1"/>
  <c r="H207" i="2"/>
  <c r="P207" i="2" s="1"/>
  <c r="K184" i="2"/>
  <c r="S184" i="2" s="1"/>
  <c r="H184" i="6" s="1"/>
  <c r="H184" i="2"/>
  <c r="P184" i="2" s="1"/>
  <c r="I132" i="2"/>
  <c r="Q132" i="2" s="1"/>
  <c r="AB167" i="6"/>
  <c r="K98" i="2"/>
  <c r="S98" i="2" s="1"/>
  <c r="AC98" i="2" s="1"/>
  <c r="M269" i="2"/>
  <c r="U269" i="2" s="1"/>
  <c r="AB155" i="6"/>
  <c r="K218" i="2"/>
  <c r="S218" i="2" s="1"/>
  <c r="M114" i="2"/>
  <c r="U114" i="2" s="1"/>
  <c r="J114" i="6" s="1"/>
  <c r="J296" i="2"/>
  <c r="R296" i="2" s="1"/>
  <c r="AO155" i="6"/>
  <c r="AO151" i="6"/>
  <c r="AB132" i="6"/>
  <c r="Z132" i="6"/>
  <c r="X129" i="6"/>
  <c r="AD80" i="6"/>
  <c r="Z37" i="6"/>
  <c r="X151" i="6"/>
  <c r="AQ52" i="6"/>
  <c r="AO52" i="6"/>
  <c r="AD37" i="6"/>
  <c r="AC44" i="6"/>
  <c r="AC180" i="6"/>
  <c r="AS128" i="6"/>
  <c r="AA121" i="6"/>
  <c r="AU59" i="6"/>
  <c r="AP59" i="6"/>
  <c r="AV17" i="6"/>
  <c r="AT180" i="6"/>
  <c r="AS180" i="6"/>
  <c r="AR159" i="6"/>
  <c r="AA118" i="6"/>
  <c r="AA37" i="6"/>
  <c r="AQ37" i="6"/>
  <c r="AU132" i="6"/>
  <c r="AR132" i="6"/>
  <c r="AA167" i="6"/>
  <c r="AD167" i="6"/>
  <c r="AB221" i="6"/>
  <c r="AJ188" i="6"/>
  <c r="AH188" i="6"/>
  <c r="AH86" i="6"/>
  <c r="AJ72" i="6"/>
  <c r="AH280" i="6"/>
  <c r="AJ280" i="6"/>
  <c r="AJ66" i="6"/>
  <c r="AK66" i="6"/>
  <c r="AN84" i="6"/>
  <c r="AH84" i="6"/>
  <c r="W148" i="6"/>
  <c r="X59" i="6"/>
  <c r="W56" i="6"/>
  <c r="W179" i="6"/>
  <c r="Y279" i="6"/>
  <c r="W63" i="6"/>
  <c r="AD40" i="6"/>
  <c r="O14" i="2"/>
  <c r="N22" i="2"/>
  <c r="V22" i="2" s="1"/>
  <c r="AF22" i="2" s="1"/>
  <c r="O22" i="2"/>
  <c r="O27" i="2"/>
  <c r="W27" i="2" s="1"/>
  <c r="O237" i="2"/>
  <c r="W237" i="2" s="1"/>
  <c r="I122" i="2"/>
  <c r="Q122" i="2" s="1"/>
  <c r="N146" i="2"/>
  <c r="V146" i="2" s="1"/>
  <c r="BE146" i="2" s="1"/>
  <c r="BO146" i="2" s="1"/>
  <c r="K88" i="2"/>
  <c r="S88" i="2" s="1"/>
  <c r="BB88" i="2" s="1"/>
  <c r="BL88" i="2" s="1"/>
  <c r="M88" i="2"/>
  <c r="U88" i="2" s="1"/>
  <c r="H80" i="2"/>
  <c r="P80" i="2" s="1"/>
  <c r="N80" i="2"/>
  <c r="V80" i="2" s="1"/>
  <c r="CE80" i="2" s="1"/>
  <c r="M277" i="2"/>
  <c r="U277" i="2" s="1"/>
  <c r="CD277" i="2" s="1"/>
  <c r="CN277" i="2" s="1"/>
  <c r="N277" i="2"/>
  <c r="V277" i="2" s="1"/>
  <c r="L265" i="2"/>
  <c r="T265" i="2" s="1"/>
  <c r="CC265" i="2" s="1"/>
  <c r="Q265" i="6" s="1"/>
  <c r="CQ265" i="6" s="1"/>
  <c r="DA265" i="6" s="1"/>
  <c r="K265" i="2"/>
  <c r="S265" i="2" s="1"/>
  <c r="BB265" i="2" s="1"/>
  <c r="BL265" i="2" s="1"/>
  <c r="L195" i="2"/>
  <c r="T195" i="2" s="1"/>
  <c r="CC195" i="2" s="1"/>
  <c r="CM195" i="2" s="1"/>
  <c r="K195" i="2"/>
  <c r="S195" i="2" s="1"/>
  <c r="BB195" i="2" s="1"/>
  <c r="BL195" i="2" s="1"/>
  <c r="N237" i="2"/>
  <c r="V237" i="2" s="1"/>
  <c r="CE237" i="2" s="1"/>
  <c r="S237" i="6" s="1"/>
  <c r="CS237" i="6" s="1"/>
  <c r="DC237" i="6" s="1"/>
  <c r="M122" i="2"/>
  <c r="U122" i="2" s="1"/>
  <c r="J122" i="6" s="1"/>
  <c r="L146" i="2"/>
  <c r="T146" i="2" s="1"/>
  <c r="J122" i="2"/>
  <c r="R122" i="2" s="1"/>
  <c r="G122" i="6" s="1"/>
  <c r="K146" i="2"/>
  <c r="S146" i="2" s="1"/>
  <c r="I105" i="2"/>
  <c r="Q105" i="2" s="1"/>
  <c r="H105" i="2"/>
  <c r="P105" i="2" s="1"/>
  <c r="K220" i="2"/>
  <c r="S220" i="2" s="1"/>
  <c r="H220" i="6" s="1"/>
  <c r="K54" i="2"/>
  <c r="S54" i="2" s="1"/>
  <c r="O82" i="2"/>
  <c r="W82" i="2" s="1"/>
  <c r="CF82" i="2" s="1"/>
  <c r="T82" i="6" s="1"/>
  <c r="CT82" i="6" s="1"/>
  <c r="DD82" i="6" s="1"/>
  <c r="O65" i="2"/>
  <c r="W65" i="2" s="1"/>
  <c r="L65" i="6" s="1"/>
  <c r="I65" i="2"/>
  <c r="Q65" i="2" s="1"/>
  <c r="H272" i="2"/>
  <c r="P272" i="2" s="1"/>
  <c r="AY272" i="2" s="1"/>
  <c r="K272" i="2"/>
  <c r="S272" i="2" s="1"/>
  <c r="AC272" i="2" s="1"/>
  <c r="L237" i="2"/>
  <c r="T237" i="2" s="1"/>
  <c r="BC237" i="2" s="1"/>
  <c r="BM237" i="2" s="1"/>
  <c r="O146" i="2"/>
  <c r="W146" i="2" s="1"/>
  <c r="O293" i="2"/>
  <c r="W293" i="2" s="1"/>
  <c r="AG293" i="2" s="1"/>
  <c r="O96" i="2"/>
  <c r="W96" i="2" s="1"/>
  <c r="CF96" i="2" s="1"/>
  <c r="T96" i="6" s="1"/>
  <c r="CT96" i="6" s="1"/>
  <c r="DD96" i="6" s="1"/>
  <c r="J96" i="2"/>
  <c r="R96" i="2" s="1"/>
  <c r="BA96" i="2" s="1"/>
  <c r="BK96" i="2" s="1"/>
  <c r="K35" i="2"/>
  <c r="S35" i="2" s="1"/>
  <c r="H35" i="2"/>
  <c r="P35" i="2" s="1"/>
  <c r="BY35" i="2" s="1"/>
  <c r="CI35" i="2" s="1"/>
  <c r="CH35" i="2" s="1"/>
  <c r="M162" i="2"/>
  <c r="U162" i="2" s="1"/>
  <c r="L81" i="2"/>
  <c r="T81" i="2" s="1"/>
  <c r="CC81" i="2" s="1"/>
  <c r="Q81" i="6" s="1"/>
  <c r="CQ81" i="6" s="1"/>
  <c r="DA81" i="6" s="1"/>
  <c r="S276" i="2"/>
  <c r="BB276" i="2" s="1"/>
  <c r="BL276" i="2" s="1"/>
  <c r="M49" i="2"/>
  <c r="U49" i="2" s="1"/>
  <c r="J49" i="6" s="1"/>
  <c r="L273" i="2"/>
  <c r="T273" i="2" s="1"/>
  <c r="H273" i="2"/>
  <c r="P273" i="2" s="1"/>
  <c r="M273" i="2"/>
  <c r="U273" i="2" s="1"/>
  <c r="K193" i="2"/>
  <c r="S193" i="2" s="1"/>
  <c r="L218" i="2"/>
  <c r="T218" i="2" s="1"/>
  <c r="I218" i="6" s="1"/>
  <c r="N218" i="2"/>
  <c r="V218" i="2" s="1"/>
  <c r="H38" i="2"/>
  <c r="P38" i="2" s="1"/>
  <c r="H278" i="2"/>
  <c r="P278" i="2" s="1"/>
  <c r="E278" i="6" s="1"/>
  <c r="O114" i="2"/>
  <c r="W114" i="2" s="1"/>
  <c r="CF114" i="2" s="1"/>
  <c r="T114" i="6" s="1"/>
  <c r="CT114" i="6" s="1"/>
  <c r="DD114" i="6" s="1"/>
  <c r="H114" i="2"/>
  <c r="P114" i="2" s="1"/>
  <c r="AY114" i="2" s="1"/>
  <c r="H296" i="2"/>
  <c r="P296" i="2" s="1"/>
  <c r="J274" i="2"/>
  <c r="R274" i="2" s="1"/>
  <c r="M177" i="2"/>
  <c r="U177" i="2" s="1"/>
  <c r="J177" i="6" s="1"/>
  <c r="I161" i="2"/>
  <c r="Q161" i="2" s="1"/>
  <c r="BZ161" i="2" s="1"/>
  <c r="N161" i="6" s="1"/>
  <c r="CN161" i="6" s="1"/>
  <c r="CX161" i="6" s="1"/>
  <c r="H143" i="2"/>
  <c r="M121" i="2"/>
  <c r="U121" i="2" s="1"/>
  <c r="I291" i="2"/>
  <c r="Q291" i="2" s="1"/>
  <c r="AQ151" i="6"/>
  <c r="Z44" i="6"/>
  <c r="AB151" i="6"/>
  <c r="AV52" i="6"/>
  <c r="AT52" i="6"/>
  <c r="AB44" i="6"/>
  <c r="AR186" i="6"/>
  <c r="AB193" i="6"/>
  <c r="AD121" i="6"/>
  <c r="AS59" i="6"/>
  <c r="AO59" i="6"/>
  <c r="AR180" i="6"/>
  <c r="AO180" i="6"/>
  <c r="Z128" i="6"/>
  <c r="X40" i="6"/>
  <c r="AP132" i="6"/>
  <c r="AS132" i="6"/>
  <c r="AC167" i="6"/>
  <c r="Y167" i="6"/>
  <c r="AC92" i="6"/>
  <c r="W133" i="6"/>
  <c r="AT185" i="6"/>
  <c r="AM188" i="6"/>
  <c r="AK188" i="6"/>
  <c r="AG86" i="6"/>
  <c r="AI72" i="6"/>
  <c r="AM15" i="6"/>
  <c r="AM280" i="6"/>
  <c r="AK280" i="6"/>
  <c r="AM66" i="6"/>
  <c r="AJ84" i="6"/>
  <c r="AK84" i="6"/>
  <c r="Y76" i="6"/>
  <c r="AD141" i="6"/>
  <c r="AB173" i="6"/>
  <c r="AC181" i="6"/>
  <c r="AD64" i="6"/>
  <c r="AA134" i="6"/>
  <c r="AQ185" i="6"/>
  <c r="N14" i="2"/>
  <c r="V14" i="2" s="1"/>
  <c r="M14" i="2"/>
  <c r="U14" i="2" s="1"/>
  <c r="K22" i="2"/>
  <c r="S22" i="2" s="1"/>
  <c r="BB22" i="2" s="1"/>
  <c r="H22" i="6" s="1"/>
  <c r="J22" i="2"/>
  <c r="R22" i="2" s="1"/>
  <c r="CA22" i="2" s="1"/>
  <c r="L27" i="2"/>
  <c r="H237" i="2"/>
  <c r="P237" i="2" s="1"/>
  <c r="AY237" i="2" s="1"/>
  <c r="I146" i="2"/>
  <c r="Q146" i="2" s="1"/>
  <c r="AZ146" i="2" s="1"/>
  <c r="BJ146" i="2" s="1"/>
  <c r="H88" i="2"/>
  <c r="P88" i="2" s="1"/>
  <c r="I88" i="2"/>
  <c r="Q88" i="2" s="1"/>
  <c r="AZ88" i="2" s="1"/>
  <c r="BJ88" i="2" s="1"/>
  <c r="O104" i="2"/>
  <c r="W104" i="2" s="1"/>
  <c r="L104" i="6" s="1"/>
  <c r="L80" i="2"/>
  <c r="T80" i="2" s="1"/>
  <c r="AD80" i="2" s="1"/>
  <c r="J80" i="2"/>
  <c r="R80" i="2" s="1"/>
  <c r="I277" i="2"/>
  <c r="Q277" i="2" s="1"/>
  <c r="J277" i="2"/>
  <c r="R277" i="2" s="1"/>
  <c r="M265" i="2"/>
  <c r="U265" i="2" s="1"/>
  <c r="BD265" i="2" s="1"/>
  <c r="BN265" i="2" s="1"/>
  <c r="N265" i="2"/>
  <c r="V265" i="2" s="1"/>
  <c r="BE265" i="2" s="1"/>
  <c r="BO265" i="2" s="1"/>
  <c r="M195" i="2"/>
  <c r="U195" i="2" s="1"/>
  <c r="N195" i="2"/>
  <c r="V195" i="2" s="1"/>
  <c r="M146" i="2"/>
  <c r="U146" i="2" s="1"/>
  <c r="BD146" i="2" s="1"/>
  <c r="BN146" i="2" s="1"/>
  <c r="O122" i="2"/>
  <c r="W122" i="2" s="1"/>
  <c r="L105" i="2"/>
  <c r="T105" i="2" s="1"/>
  <c r="BC105" i="2" s="1"/>
  <c r="N105" i="2"/>
  <c r="V105" i="2" s="1"/>
  <c r="AF105" i="2" s="1"/>
  <c r="L163" i="2"/>
  <c r="T163" i="2" s="1"/>
  <c r="I163" i="6" s="1"/>
  <c r="N54" i="2"/>
  <c r="V54" i="2" s="1"/>
  <c r="H65" i="2"/>
  <c r="P65" i="2" s="1"/>
  <c r="N65" i="2"/>
  <c r="V65" i="2" s="1"/>
  <c r="BE65" i="2" s="1"/>
  <c r="BO65" i="2" s="1"/>
  <c r="M272" i="2"/>
  <c r="U272" i="2" s="1"/>
  <c r="J272" i="6" s="1"/>
  <c r="N272" i="2"/>
  <c r="V272" i="2" s="1"/>
  <c r="CE272" i="2" s="1"/>
  <c r="N122" i="2"/>
  <c r="V122" i="2" s="1"/>
  <c r="H176" i="2"/>
  <c r="P176" i="2" s="1"/>
  <c r="M96" i="2"/>
  <c r="U96" i="2" s="1"/>
  <c r="K96" i="2"/>
  <c r="S96" i="2" s="1"/>
  <c r="BB96" i="2" s="1"/>
  <c r="BL96" i="2" s="1"/>
  <c r="M35" i="2"/>
  <c r="U35" i="2" s="1"/>
  <c r="N35" i="2"/>
  <c r="V35" i="2" s="1"/>
  <c r="L162" i="2"/>
  <c r="T162" i="2" s="1"/>
  <c r="N162" i="2"/>
  <c r="V162" i="2" s="1"/>
  <c r="BE162" i="2" s="1"/>
  <c r="BO162" i="2" s="1"/>
  <c r="N276" i="2"/>
  <c r="V276" i="2" s="1"/>
  <c r="BE276" i="2" s="1"/>
  <c r="BO276" i="2" s="1"/>
  <c r="K273" i="2"/>
  <c r="S273" i="2" s="1"/>
  <c r="BB273" i="2" s="1"/>
  <c r="BL273" i="2" s="1"/>
  <c r="O273" i="2"/>
  <c r="W273" i="2" s="1"/>
  <c r="AG273" i="2" s="1"/>
  <c r="H193" i="2"/>
  <c r="P193" i="2" s="1"/>
  <c r="BY193" i="2" s="1"/>
  <c r="M193" i="6" s="1"/>
  <c r="CM193" i="6" s="1"/>
  <c r="J193" i="2"/>
  <c r="R193" i="2" s="1"/>
  <c r="G193" i="6" s="1"/>
  <c r="H218" i="2"/>
  <c r="P218" i="2" s="1"/>
  <c r="J218" i="2"/>
  <c r="R218" i="2" s="1"/>
  <c r="P238" i="2"/>
  <c r="M278" i="2"/>
  <c r="U278" i="2" s="1"/>
  <c r="CD278" i="2" s="1"/>
  <c r="CN278" i="2" s="1"/>
  <c r="M186" i="2"/>
  <c r="U186" i="2" s="1"/>
  <c r="J186" i="6" s="1"/>
  <c r="M43" i="2"/>
  <c r="U43" i="2" s="1"/>
  <c r="J43" i="6" s="1"/>
  <c r="I114" i="2"/>
  <c r="Q114" i="2" s="1"/>
  <c r="J114" i="2"/>
  <c r="R114" i="2" s="1"/>
  <c r="M296" i="2"/>
  <c r="U296" i="2" s="1"/>
  <c r="AE296" i="2" s="1"/>
  <c r="M257" i="2"/>
  <c r="U257" i="2" s="1"/>
  <c r="BD257" i="2" s="1"/>
  <c r="BN257" i="2" s="1"/>
  <c r="H274" i="2"/>
  <c r="P274" i="2" s="1"/>
  <c r="BY274" i="2" s="1"/>
  <c r="M274" i="6" s="1"/>
  <c r="CM274" i="6" s="1"/>
  <c r="K75" i="2"/>
  <c r="J161" i="2"/>
  <c r="R161" i="2" s="1"/>
  <c r="BA161" i="2" s="1"/>
  <c r="BK161" i="2" s="1"/>
  <c r="M143" i="2"/>
  <c r="U143" i="2" s="1"/>
  <c r="U125" i="2"/>
  <c r="O47" i="2"/>
  <c r="W47" i="2" s="1"/>
  <c r="AR151" i="6"/>
  <c r="AS47" i="6"/>
  <c r="AB40" i="6"/>
  <c r="AV24" i="6"/>
  <c r="AC151" i="6"/>
  <c r="AR52" i="6"/>
  <c r="AD44" i="6"/>
  <c r="AD180" i="6"/>
  <c r="AD185" i="6"/>
  <c r="AP128" i="6"/>
  <c r="AB121" i="6"/>
  <c r="AV59" i="6"/>
  <c r="W40" i="6"/>
  <c r="AV180" i="6"/>
  <c r="AT159" i="6"/>
  <c r="AC40" i="6"/>
  <c r="AV132" i="6"/>
  <c r="W167" i="6"/>
  <c r="X92" i="6"/>
  <c r="X33" i="6"/>
  <c r="AO80" i="6"/>
  <c r="AR185" i="6"/>
  <c r="AI188" i="6"/>
  <c r="AJ86" i="6"/>
  <c r="AI280" i="6"/>
  <c r="W180" i="6"/>
  <c r="AU185" i="6"/>
  <c r="X185" i="6"/>
  <c r="H14" i="2"/>
  <c r="P14" i="2" s="1"/>
  <c r="Z14" i="2" s="1"/>
  <c r="I14" i="2"/>
  <c r="Q14" i="2" s="1"/>
  <c r="AA14" i="2" s="1"/>
  <c r="H22" i="2"/>
  <c r="P22" i="2" s="1"/>
  <c r="Z22" i="2" s="1"/>
  <c r="O88" i="2"/>
  <c r="W88" i="2" s="1"/>
  <c r="L88" i="6" s="1"/>
  <c r="K80" i="2"/>
  <c r="S80" i="2" s="1"/>
  <c r="L277" i="2"/>
  <c r="T277" i="2" s="1"/>
  <c r="I265" i="2"/>
  <c r="Q265" i="2" s="1"/>
  <c r="I195" i="2"/>
  <c r="Q195" i="2" s="1"/>
  <c r="AZ195" i="2" s="1"/>
  <c r="BJ195" i="2" s="1"/>
  <c r="O105" i="2"/>
  <c r="W105" i="2" s="1"/>
  <c r="L65" i="2"/>
  <c r="T65" i="2" s="1"/>
  <c r="BC65" i="2" s="1"/>
  <c r="BM65" i="2" s="1"/>
  <c r="I272" i="2"/>
  <c r="Q272" i="2" s="1"/>
  <c r="AA272" i="2" s="1"/>
  <c r="I96" i="2"/>
  <c r="Q96" i="2" s="1"/>
  <c r="I35" i="2"/>
  <c r="Q35" i="2" s="1"/>
  <c r="I162" i="2"/>
  <c r="Q162" i="2" s="1"/>
  <c r="AA162" i="2" s="1"/>
  <c r="J276" i="2"/>
  <c r="R276" i="2" s="1"/>
  <c r="AB276" i="2" s="1"/>
  <c r="I273" i="2"/>
  <c r="M218" i="2"/>
  <c r="U218" i="2" s="1"/>
  <c r="AE218" i="2" s="1"/>
  <c r="N114" i="2"/>
  <c r="V114" i="2" s="1"/>
  <c r="L114" i="2"/>
  <c r="T114" i="2" s="1"/>
  <c r="AT9" i="6"/>
  <c r="K14" i="2"/>
  <c r="S14" i="2" s="1"/>
  <c r="AC14" i="2" s="1"/>
  <c r="AS10" i="2"/>
  <c r="AW10" i="2"/>
  <c r="AT10" i="2"/>
  <c r="AX10" i="2"/>
  <c r="AQ10" i="2"/>
  <c r="AU10" i="2"/>
  <c r="AR10" i="2"/>
  <c r="AV10" i="2"/>
  <c r="AS11" i="2"/>
  <c r="AW11" i="2"/>
  <c r="AT11" i="2"/>
  <c r="AX11" i="2"/>
  <c r="AQ11" i="2"/>
  <c r="AU11" i="2"/>
  <c r="AR11" i="2"/>
  <c r="AV11" i="2"/>
  <c r="AS13" i="2"/>
  <c r="AW13" i="2"/>
  <c r="AT13" i="2"/>
  <c r="AX13" i="2"/>
  <c r="AQ13" i="2"/>
  <c r="AU13" i="2"/>
  <c r="AR13" i="2"/>
  <c r="AV13" i="2"/>
  <c r="AS12" i="2"/>
  <c r="AW12" i="2"/>
  <c r="AT12" i="2"/>
  <c r="AX12" i="2"/>
  <c r="AQ12" i="2"/>
  <c r="AU12" i="2"/>
  <c r="AR12" i="2"/>
  <c r="AV12" i="2"/>
  <c r="H13" i="2"/>
  <c r="AC9" i="6"/>
  <c r="AR8" i="2"/>
  <c r="AV8" i="2"/>
  <c r="AS8" i="2"/>
  <c r="AW8" i="2"/>
  <c r="AT8" i="2"/>
  <c r="AX8" i="2"/>
  <c r="AQ8" i="2"/>
  <c r="AU8" i="2"/>
  <c r="AR7" i="2"/>
  <c r="AV7" i="2"/>
  <c r="AS7" i="2"/>
  <c r="AW7" i="2"/>
  <c r="AT7" i="2"/>
  <c r="AX7" i="2"/>
  <c r="AQ7" i="2"/>
  <c r="AU7" i="2"/>
  <c r="AF155" i="2"/>
  <c r="T128" i="2"/>
  <c r="R229" i="2"/>
  <c r="BA229" i="2" s="1"/>
  <c r="BK229" i="2" s="1"/>
  <c r="CE155" i="2"/>
  <c r="P121" i="2"/>
  <c r="Z121" i="2" s="1"/>
  <c r="Y121" i="2" s="1"/>
  <c r="X155" i="2"/>
  <c r="M11" i="1"/>
  <c r="AR6" i="2"/>
  <c r="AV6" i="2"/>
  <c r="AS6" i="2"/>
  <c r="AW6" i="2"/>
  <c r="AT6" i="2"/>
  <c r="AX6" i="2"/>
  <c r="AQ6" i="2"/>
  <c r="AU6" i="2"/>
  <c r="AR182" i="6"/>
  <c r="Y277" i="6"/>
  <c r="W271" i="6"/>
  <c r="AO109" i="6"/>
  <c r="AC219" i="6"/>
  <c r="AA219" i="6"/>
  <c r="Z181" i="6"/>
  <c r="AD104" i="6"/>
  <c r="AR98" i="6"/>
  <c r="X109" i="6"/>
  <c r="Y172" i="6"/>
  <c r="AA193" i="6"/>
  <c r="W185" i="6"/>
  <c r="AO145" i="6"/>
  <c r="AB120" i="6"/>
  <c r="Y120" i="6"/>
  <c r="AT55" i="6"/>
  <c r="AK155" i="6"/>
  <c r="AJ151" i="6"/>
  <c r="AU120" i="6"/>
  <c r="AR120" i="6"/>
  <c r="AB68" i="6"/>
  <c r="AH74" i="6"/>
  <c r="AL17" i="6"/>
  <c r="AN142" i="6"/>
  <c r="AC152" i="6"/>
  <c r="AB219" i="6"/>
  <c r="AA178" i="6"/>
  <c r="AA159" i="6"/>
  <c r="Y211" i="6"/>
  <c r="O30" i="2"/>
  <c r="W30" i="2" s="1"/>
  <c r="AG30" i="2" s="1"/>
  <c r="L57" i="2"/>
  <c r="T57" i="2" s="1"/>
  <c r="CC57" i="2" s="1"/>
  <c r="T51" i="2"/>
  <c r="AD51" i="2" s="1"/>
  <c r="J42" i="2"/>
  <c r="R42" i="2" s="1"/>
  <c r="CA42" i="2" s="1"/>
  <c r="O42" i="6" s="1"/>
  <c r="CO42" i="6" s="1"/>
  <c r="CY42" i="6" s="1"/>
  <c r="M181" i="2"/>
  <c r="U181" i="2" s="1"/>
  <c r="V158" i="2"/>
  <c r="V148" i="2"/>
  <c r="CE148" i="2" s="1"/>
  <c r="Q137" i="2"/>
  <c r="K137" i="2"/>
  <c r="S137" i="2" s="1"/>
  <c r="I74" i="2"/>
  <c r="Q74" i="2" s="1"/>
  <c r="W295" i="2"/>
  <c r="L295" i="6" s="1"/>
  <c r="T249" i="2"/>
  <c r="W249" i="2"/>
  <c r="L287" i="2"/>
  <c r="T287" i="2" s="1"/>
  <c r="M104" i="2"/>
  <c r="U104" i="2" s="1"/>
  <c r="BD104" i="2" s="1"/>
  <c r="BN104" i="2" s="1"/>
  <c r="N104" i="2"/>
  <c r="V104" i="2" s="1"/>
  <c r="K104" i="6" s="1"/>
  <c r="O89" i="2"/>
  <c r="W89" i="2" s="1"/>
  <c r="W101" i="2"/>
  <c r="J101" i="2"/>
  <c r="R101" i="2" s="1"/>
  <c r="AB101" i="2" s="1"/>
  <c r="I42" i="2"/>
  <c r="Q42" i="2" s="1"/>
  <c r="AA42" i="2" s="1"/>
  <c r="O270" i="2"/>
  <c r="K174" i="2"/>
  <c r="S174" i="2" s="1"/>
  <c r="P166" i="2"/>
  <c r="AY166" i="2" s="1"/>
  <c r="W289" i="2"/>
  <c r="W160" i="2"/>
  <c r="CF160" i="2" s="1"/>
  <c r="CP160" i="2" s="1"/>
  <c r="N57" i="2"/>
  <c r="V57" i="2" s="1"/>
  <c r="K57" i="6" s="1"/>
  <c r="H42" i="2"/>
  <c r="P42" i="2" s="1"/>
  <c r="Z42" i="2" s="1"/>
  <c r="Y42" i="2" s="1"/>
  <c r="L102" i="2"/>
  <c r="T102" i="2" s="1"/>
  <c r="I102" i="6" s="1"/>
  <c r="U102" i="2"/>
  <c r="J102" i="6" s="1"/>
  <c r="V102" i="2"/>
  <c r="CE102" i="2" s="1"/>
  <c r="W158" i="2"/>
  <c r="P131" i="2"/>
  <c r="AY131" i="2" s="1"/>
  <c r="T151" i="2"/>
  <c r="H248" i="2"/>
  <c r="P248" i="2" s="1"/>
  <c r="Z248" i="2" s="1"/>
  <c r="Y248" i="2" s="1"/>
  <c r="H188" i="2"/>
  <c r="P188" i="2" s="1"/>
  <c r="K188" i="2"/>
  <c r="S188" i="2" s="1"/>
  <c r="CB188" i="2" s="1"/>
  <c r="L126" i="2"/>
  <c r="T126" i="2" s="1"/>
  <c r="I62" i="2"/>
  <c r="Q62" i="2" s="1"/>
  <c r="R62" i="2"/>
  <c r="P62" i="2"/>
  <c r="K163" i="2"/>
  <c r="S163" i="2" s="1"/>
  <c r="O224" i="2"/>
  <c r="W224" i="2" s="1"/>
  <c r="AG224" i="2" s="1"/>
  <c r="I98" i="2"/>
  <c r="Q98" i="2" s="1"/>
  <c r="AA98" i="2" s="1"/>
  <c r="V127" i="2"/>
  <c r="AF127" i="2" s="1"/>
  <c r="T147" i="2"/>
  <c r="AD147" i="2" s="1"/>
  <c r="N82" i="2"/>
  <c r="V82" i="2" s="1"/>
  <c r="K82" i="6" s="1"/>
  <c r="T169" i="2"/>
  <c r="AD169" i="2" s="1"/>
  <c r="P260" i="2"/>
  <c r="N151" i="2"/>
  <c r="V87" i="2"/>
  <c r="V245" i="2"/>
  <c r="V71" i="2"/>
  <c r="AF71" i="2" s="1"/>
  <c r="H240" i="2"/>
  <c r="P240" i="2" s="1"/>
  <c r="T79" i="2"/>
  <c r="I79" i="6" s="1"/>
  <c r="R95" i="2"/>
  <c r="O95" i="2"/>
  <c r="W95" i="2" s="1"/>
  <c r="R232" i="2"/>
  <c r="O216" i="2"/>
  <c r="W216" i="2" s="1"/>
  <c r="J174" i="2"/>
  <c r="R174" i="2" s="1"/>
  <c r="R158" i="2"/>
  <c r="BA158" i="2" s="1"/>
  <c r="BK158" i="2" s="1"/>
  <c r="R148" i="2"/>
  <c r="L138" i="2"/>
  <c r="T138" i="2" s="1"/>
  <c r="BC138" i="2" s="1"/>
  <c r="BM138" i="2" s="1"/>
  <c r="Q138" i="2"/>
  <c r="N138" i="2"/>
  <c r="V138" i="2" s="1"/>
  <c r="H138" i="2"/>
  <c r="P138" i="2" s="1"/>
  <c r="V179" i="2"/>
  <c r="BE179" i="2" s="1"/>
  <c r="BO179" i="2" s="1"/>
  <c r="W141" i="2"/>
  <c r="J141" i="2"/>
  <c r="R141" i="2" s="1"/>
  <c r="AB141" i="2" s="1"/>
  <c r="H235" i="2"/>
  <c r="P235" i="2" s="1"/>
  <c r="O235" i="2"/>
  <c r="W235" i="2" s="1"/>
  <c r="AG235" i="2" s="1"/>
  <c r="S207" i="2"/>
  <c r="H207" i="6" s="1"/>
  <c r="R133" i="2"/>
  <c r="BA133" i="2" s="1"/>
  <c r="BK133" i="2" s="1"/>
  <c r="L256" i="2"/>
  <c r="T256" i="2" s="1"/>
  <c r="CC256" i="2" s="1"/>
  <c r="CM256" i="2" s="1"/>
  <c r="J256" i="2"/>
  <c r="R256" i="2" s="1"/>
  <c r="AB256" i="2" s="1"/>
  <c r="L45" i="2"/>
  <c r="T45" i="2" s="1"/>
  <c r="CC45" i="2" s="1"/>
  <c r="T76" i="2"/>
  <c r="N191" i="2"/>
  <c r="V191" i="2" s="1"/>
  <c r="BE191" i="2" s="1"/>
  <c r="T252" i="2"/>
  <c r="W252" i="2"/>
  <c r="L252" i="6" s="1"/>
  <c r="M95" i="2"/>
  <c r="U95" i="2" s="1"/>
  <c r="K120" i="2"/>
  <c r="S120" i="2" s="1"/>
  <c r="K97" i="2"/>
  <c r="S97" i="2" s="1"/>
  <c r="AR147" i="6"/>
  <c r="X201" i="6"/>
  <c r="AQ126" i="6"/>
  <c r="AD219" i="6"/>
  <c r="W219" i="6"/>
  <c r="W161" i="6"/>
  <c r="AC193" i="6"/>
  <c r="Y185" i="6"/>
  <c r="X120" i="6"/>
  <c r="AA120" i="6"/>
  <c r="AD59" i="6"/>
  <c r="AV120" i="6"/>
  <c r="AH165" i="6"/>
  <c r="AG74" i="6"/>
  <c r="H8" i="5"/>
  <c r="Z154" i="6"/>
  <c r="AM183" i="6"/>
  <c r="AM142" i="6"/>
  <c r="AC175" i="6"/>
  <c r="H6" i="5"/>
  <c r="K300" i="2"/>
  <c r="S300" i="2" s="1"/>
  <c r="H300" i="6" s="1"/>
  <c r="O57" i="2"/>
  <c r="W57" i="2" s="1"/>
  <c r="L57" i="6" s="1"/>
  <c r="K42" i="2"/>
  <c r="S42" i="2" s="1"/>
  <c r="S144" i="2"/>
  <c r="AC144" i="2" s="1"/>
  <c r="N174" i="2"/>
  <c r="V174" i="2" s="1"/>
  <c r="BE174" i="2" s="1"/>
  <c r="BO174" i="2" s="1"/>
  <c r="U108" i="2"/>
  <c r="BD108" i="2" s="1"/>
  <c r="BN108" i="2" s="1"/>
  <c r="H210" i="2"/>
  <c r="P210" i="2" s="1"/>
  <c r="Z210" i="2" s="1"/>
  <c r="Y210" i="2" s="1"/>
  <c r="K210" i="2"/>
  <c r="S210" i="2" s="1"/>
  <c r="CB210" i="2" s="1"/>
  <c r="L104" i="2"/>
  <c r="T104" i="2" s="1"/>
  <c r="K108" i="2"/>
  <c r="S108" i="2" s="1"/>
  <c r="AC108" i="2" s="1"/>
  <c r="W299" i="2"/>
  <c r="U168" i="2"/>
  <c r="K266" i="2"/>
  <c r="S266" i="2" s="1"/>
  <c r="J266" i="2"/>
  <c r="R266" i="2" s="1"/>
  <c r="G266" i="6" s="1"/>
  <c r="H174" i="2"/>
  <c r="P174" i="2" s="1"/>
  <c r="E174" i="6" s="1"/>
  <c r="S158" i="2"/>
  <c r="T148" i="2"/>
  <c r="I148" i="6" s="1"/>
  <c r="P77" i="2"/>
  <c r="L77" i="2"/>
  <c r="T77" i="2" s="1"/>
  <c r="P293" i="2"/>
  <c r="V98" i="2"/>
  <c r="O174" i="2"/>
  <c r="W174" i="2" s="1"/>
  <c r="O168" i="2"/>
  <c r="W168" i="2" s="1"/>
  <c r="U148" i="2"/>
  <c r="BD148" i="2" s="1"/>
  <c r="BN148" i="2" s="1"/>
  <c r="H102" i="2"/>
  <c r="P102" i="2" s="1"/>
  <c r="R103" i="2"/>
  <c r="AB103" i="2" s="1"/>
  <c r="H244" i="2"/>
  <c r="P244" i="2" s="1"/>
  <c r="R244" i="2"/>
  <c r="AB244" i="2" s="1"/>
  <c r="U244" i="2"/>
  <c r="Q244" i="2"/>
  <c r="BZ244" i="2" s="1"/>
  <c r="W244" i="2"/>
  <c r="U220" i="2"/>
  <c r="J220" i="6" s="1"/>
  <c r="S204" i="2"/>
  <c r="H204" i="6" s="1"/>
  <c r="N137" i="2"/>
  <c r="V137" i="2" s="1"/>
  <c r="BE137" i="2" s="1"/>
  <c r="BO137" i="2" s="1"/>
  <c r="P118" i="2"/>
  <c r="Q54" i="2"/>
  <c r="F54" i="6" s="1"/>
  <c r="O220" i="2"/>
  <c r="W220" i="2" s="1"/>
  <c r="H163" i="2"/>
  <c r="P163" i="2" s="1"/>
  <c r="BY163" i="2" s="1"/>
  <c r="M163" i="6" s="1"/>
  <c r="CM163" i="6" s="1"/>
  <c r="CW163" i="6" s="1"/>
  <c r="CV163" i="6" s="1"/>
  <c r="T130" i="2"/>
  <c r="CC130" i="2" s="1"/>
  <c r="O98" i="2"/>
  <c r="W98" i="2" s="1"/>
  <c r="J98" i="2"/>
  <c r="R98" i="2" s="1"/>
  <c r="R127" i="2"/>
  <c r="G127" i="6" s="1"/>
  <c r="H54" i="2"/>
  <c r="P54" i="2" s="1"/>
  <c r="V169" i="2"/>
  <c r="N204" i="2"/>
  <c r="V204" i="2" s="1"/>
  <c r="K204" i="6" s="1"/>
  <c r="J151" i="2"/>
  <c r="R151" i="2" s="1"/>
  <c r="BA151" i="2" s="1"/>
  <c r="BK151" i="2" s="1"/>
  <c r="R71" i="2"/>
  <c r="O103" i="2"/>
  <c r="W103" i="2" s="1"/>
  <c r="AG103" i="2" s="1"/>
  <c r="J248" i="2"/>
  <c r="S176" i="2"/>
  <c r="Q110" i="2"/>
  <c r="BZ110" i="2" s="1"/>
  <c r="CJ110" i="2" s="1"/>
  <c r="N110" i="2"/>
  <c r="V110" i="2" s="1"/>
  <c r="CE110" i="2" s="1"/>
  <c r="CO110" i="2" s="1"/>
  <c r="I168" i="2"/>
  <c r="Q168" i="2" s="1"/>
  <c r="W148" i="2"/>
  <c r="AG148" i="2" s="1"/>
  <c r="J102" i="2"/>
  <c r="V91" i="2"/>
  <c r="S91" i="2"/>
  <c r="H91" i="6" s="1"/>
  <c r="J293" i="2"/>
  <c r="R293" i="2" s="1"/>
  <c r="W219" i="2"/>
  <c r="L219" i="6" s="1"/>
  <c r="L219" i="2"/>
  <c r="T219" i="2" s="1"/>
  <c r="I219" i="6" s="1"/>
  <c r="L199" i="2"/>
  <c r="T199" i="2" s="1"/>
  <c r="K199" i="2"/>
  <c r="S199" i="2" s="1"/>
  <c r="CB199" i="2" s="1"/>
  <c r="M199" i="2"/>
  <c r="U199" i="2" s="1"/>
  <c r="AE199" i="2" s="1"/>
  <c r="W136" i="2"/>
  <c r="CF136" i="2" s="1"/>
  <c r="CP136" i="2" s="1"/>
  <c r="S85" i="2"/>
  <c r="I41" i="2"/>
  <c r="Q41" i="2" s="1"/>
  <c r="F41" i="6" s="1"/>
  <c r="J41" i="2"/>
  <c r="R41" i="2" s="1"/>
  <c r="CA41" i="2" s="1"/>
  <c r="L289" i="2"/>
  <c r="L160" i="2"/>
  <c r="T160" i="2" s="1"/>
  <c r="AD160" i="2" s="1"/>
  <c r="L176" i="2"/>
  <c r="T176" i="2" s="1"/>
  <c r="AD176" i="2" s="1"/>
  <c r="L144" i="2"/>
  <c r="T144" i="2" s="1"/>
  <c r="AD144" i="2" s="1"/>
  <c r="O118" i="2"/>
  <c r="W118" i="2" s="1"/>
  <c r="CF118" i="2" s="1"/>
  <c r="T118" i="6" s="1"/>
  <c r="CT118" i="6" s="1"/>
  <c r="DD118" i="6" s="1"/>
  <c r="R46" i="2"/>
  <c r="O110" i="2"/>
  <c r="W110" i="2" s="1"/>
  <c r="L110" i="6" s="1"/>
  <c r="T22" i="2"/>
  <c r="P115" i="2"/>
  <c r="Z115" i="2" s="1"/>
  <c r="Y115" i="2" s="1"/>
  <c r="I95" i="2"/>
  <c r="Q95" i="2" s="1"/>
  <c r="AA95" i="2" s="1"/>
  <c r="K112" i="2"/>
  <c r="S112" i="2" s="1"/>
  <c r="H112" i="2"/>
  <c r="P112" i="2" s="1"/>
  <c r="AY112" i="2" s="1"/>
  <c r="J112" i="2"/>
  <c r="R112" i="2" s="1"/>
  <c r="O112" i="2"/>
  <c r="W112" i="2" s="1"/>
  <c r="H74" i="2"/>
  <c r="P74" i="2" s="1"/>
  <c r="AY74" i="2" s="1"/>
  <c r="BI74" i="2" s="1"/>
  <c r="BH74" i="2" s="1"/>
  <c r="P71" i="2"/>
  <c r="BY71" i="2" s="1"/>
  <c r="M71" i="6" s="1"/>
  <c r="CM71" i="6" s="1"/>
  <c r="CW71" i="6" s="1"/>
  <c r="CV71" i="6" s="1"/>
  <c r="W287" i="2"/>
  <c r="T202" i="2"/>
  <c r="CC202" i="2" s="1"/>
  <c r="CM202" i="2" s="1"/>
  <c r="H286" i="2"/>
  <c r="P286" i="2" s="1"/>
  <c r="T94" i="2"/>
  <c r="J94" i="2"/>
  <c r="R94" i="2" s="1"/>
  <c r="V166" i="2"/>
  <c r="U89" i="2"/>
  <c r="L56" i="2"/>
  <c r="T56" i="2" s="1"/>
  <c r="S56" i="2"/>
  <c r="T88" i="2"/>
  <c r="CC88" i="2" s="1"/>
  <c r="J287" i="2"/>
  <c r="R287" i="2" s="1"/>
  <c r="W196" i="2"/>
  <c r="CF196" i="2" s="1"/>
  <c r="H89" i="2"/>
  <c r="P89" i="2" s="1"/>
  <c r="E89" i="6" s="1"/>
  <c r="I89" i="2"/>
  <c r="Q89" i="2" s="1"/>
  <c r="BZ89" i="2" s="1"/>
  <c r="CJ89" i="2" s="1"/>
  <c r="U139" i="2"/>
  <c r="J139" i="6" s="1"/>
  <c r="R50" i="2"/>
  <c r="CA50" i="2" s="1"/>
  <c r="O50" i="6" s="1"/>
  <c r="CO50" i="6" s="1"/>
  <c r="CY50" i="6" s="1"/>
  <c r="T283" i="2"/>
  <c r="BC283" i="2" s="1"/>
  <c r="K283" i="2"/>
  <c r="P156" i="2"/>
  <c r="E156" i="6" s="1"/>
  <c r="I156" i="2"/>
  <c r="Q156" i="2" s="1"/>
  <c r="W262" i="2"/>
  <c r="L262" i="6" s="1"/>
  <c r="H262" i="2"/>
  <c r="P262" i="2" s="1"/>
  <c r="E262" i="6" s="1"/>
  <c r="T73" i="2"/>
  <c r="BC73" i="2" s="1"/>
  <c r="BM73" i="2" s="1"/>
  <c r="M281" i="2"/>
  <c r="U281" i="2" s="1"/>
  <c r="N181" i="2"/>
  <c r="V181" i="2" s="1"/>
  <c r="BE181" i="2" s="1"/>
  <c r="T181" i="2"/>
  <c r="M56" i="2"/>
  <c r="U56" i="2" s="1"/>
  <c r="J56" i="6" s="1"/>
  <c r="V50" i="2"/>
  <c r="H181" i="2"/>
  <c r="P181" i="2" s="1"/>
  <c r="Z181" i="2" s="1"/>
  <c r="Y181" i="2" s="1"/>
  <c r="W166" i="2"/>
  <c r="V280" i="2"/>
  <c r="K280" i="6" s="1"/>
  <c r="Q240" i="2"/>
  <c r="H216" i="2"/>
  <c r="P216" i="2" s="1"/>
  <c r="E216" i="6" s="1"/>
  <c r="U200" i="2"/>
  <c r="L42" i="2"/>
  <c r="T42" i="2" s="1"/>
  <c r="U42" i="2"/>
  <c r="I200" i="2"/>
  <c r="Q200" i="2" s="1"/>
  <c r="F200" i="6" s="1"/>
  <c r="S127" i="2"/>
  <c r="AC127" i="2" s="1"/>
  <c r="Q147" i="2"/>
  <c r="F147" i="6" s="1"/>
  <c r="R169" i="2"/>
  <c r="AB169" i="2" s="1"/>
  <c r="Q260" i="2"/>
  <c r="AZ260" i="2" s="1"/>
  <c r="BJ260" i="2" s="1"/>
  <c r="W245" i="2"/>
  <c r="N240" i="2"/>
  <c r="V240" i="2" s="1"/>
  <c r="BE240" i="2" s="1"/>
  <c r="BO240" i="2" s="1"/>
  <c r="U149" i="2"/>
  <c r="CD149" i="2" s="1"/>
  <c r="CN149" i="2" s="1"/>
  <c r="S159" i="2"/>
  <c r="AC159" i="2" s="1"/>
  <c r="R297" i="2"/>
  <c r="H251" i="2"/>
  <c r="P251" i="2" s="1"/>
  <c r="Z251" i="2" s="1"/>
  <c r="Y251" i="2" s="1"/>
  <c r="O251" i="2"/>
  <c r="W251" i="2" s="1"/>
  <c r="L251" i="6" s="1"/>
  <c r="H215" i="2"/>
  <c r="P215" i="2" s="1"/>
  <c r="E215" i="6" s="1"/>
  <c r="R191" i="2"/>
  <c r="AB191" i="2" s="1"/>
  <c r="O191" i="2"/>
  <c r="W191" i="2" s="1"/>
  <c r="U136" i="2"/>
  <c r="AE136" i="2" s="1"/>
  <c r="R57" i="2"/>
  <c r="BA57" i="2" s="1"/>
  <c r="BK57" i="2" s="1"/>
  <c r="U57" i="2"/>
  <c r="P57" i="2"/>
  <c r="E57" i="6" s="1"/>
  <c r="U133" i="2"/>
  <c r="CD133" i="2" s="1"/>
  <c r="CN133" i="2" s="1"/>
  <c r="P185" i="2"/>
  <c r="BY185" i="2" s="1"/>
  <c r="M185" i="6" s="1"/>
  <c r="CM185" i="6" s="1"/>
  <c r="H191" i="2"/>
  <c r="V252" i="2"/>
  <c r="BE252" i="2" s="1"/>
  <c r="V201" i="2"/>
  <c r="BE201" i="2" s="1"/>
  <c r="H282" i="2"/>
  <c r="P282" i="2" s="1"/>
  <c r="E282" i="6" s="1"/>
  <c r="J282" i="2"/>
  <c r="R282" i="2" s="1"/>
  <c r="O282" i="2"/>
  <c r="W282" i="2" s="1"/>
  <c r="L282" i="6" s="1"/>
  <c r="U194" i="2"/>
  <c r="J194" i="6" s="1"/>
  <c r="K194" i="2"/>
  <c r="S194" i="2" s="1"/>
  <c r="H194" i="6" s="1"/>
  <c r="H194" i="2"/>
  <c r="P194" i="2" s="1"/>
  <c r="E194" i="6" s="1"/>
  <c r="N194" i="2"/>
  <c r="V194" i="2" s="1"/>
  <c r="CE194" i="2" s="1"/>
  <c r="F138" i="6"/>
  <c r="K215" i="2"/>
  <c r="S215" i="2" s="1"/>
  <c r="AC119" i="6"/>
  <c r="Y271" i="6"/>
  <c r="AP149" i="6"/>
  <c r="AP109" i="6"/>
  <c r="AT39" i="6"/>
  <c r="AO126" i="6"/>
  <c r="AT134" i="6"/>
  <c r="AQ98" i="6"/>
  <c r="Y109" i="6"/>
  <c r="AD172" i="6"/>
  <c r="AR145" i="6"/>
  <c r="Z134" i="6"/>
  <c r="Z120" i="6"/>
  <c r="AC120" i="6"/>
  <c r="X147" i="6"/>
  <c r="AL155" i="6"/>
  <c r="AG192" i="6"/>
  <c r="AA217" i="6"/>
  <c r="AC100" i="6"/>
  <c r="AK62" i="6"/>
  <c r="AK142" i="6"/>
  <c r="AH65" i="6"/>
  <c r="X115" i="6"/>
  <c r="W52" i="6"/>
  <c r="W187" i="6"/>
  <c r="Y145" i="6"/>
  <c r="W223" i="6"/>
  <c r="AB181" i="6"/>
  <c r="AB64" i="6"/>
  <c r="W26" i="2"/>
  <c r="AG26" i="2" s="1"/>
  <c r="R104" i="2"/>
  <c r="BA104" i="2" s="1"/>
  <c r="BK104" i="2" s="1"/>
  <c r="L216" i="2"/>
  <c r="T216" i="2" s="1"/>
  <c r="I216" i="6" s="1"/>
  <c r="S50" i="2"/>
  <c r="BB50" i="2" s="1"/>
  <c r="BL50" i="2" s="1"/>
  <c r="K181" i="2"/>
  <c r="S181" i="2" s="1"/>
  <c r="H181" i="6" s="1"/>
  <c r="W267" i="2"/>
  <c r="H267" i="2"/>
  <c r="P267" i="2" s="1"/>
  <c r="U166" i="2"/>
  <c r="CD166" i="2" s="1"/>
  <c r="CN166" i="2" s="1"/>
  <c r="R82" i="2"/>
  <c r="CA82" i="2" s="1"/>
  <c r="O82" i="6" s="1"/>
  <c r="CO82" i="6" s="1"/>
  <c r="CY82" i="6" s="1"/>
  <c r="I116" i="2"/>
  <c r="Q116" i="2" s="1"/>
  <c r="V116" i="2"/>
  <c r="BE116" i="2" s="1"/>
  <c r="BO116" i="2" s="1"/>
  <c r="H104" i="2"/>
  <c r="P104" i="2" s="1"/>
  <c r="AY104" i="2" s="1"/>
  <c r="K104" i="2"/>
  <c r="S104" i="2" s="1"/>
  <c r="P277" i="2"/>
  <c r="AY277" i="2" s="1"/>
  <c r="K89" i="2"/>
  <c r="S89" i="2" s="1"/>
  <c r="BB89" i="2" s="1"/>
  <c r="BL89" i="2" s="1"/>
  <c r="N89" i="2"/>
  <c r="R163" i="2"/>
  <c r="I216" i="2"/>
  <c r="Q216" i="2" s="1"/>
  <c r="AZ216" i="2" s="1"/>
  <c r="V189" i="2"/>
  <c r="CE189" i="2" s="1"/>
  <c r="CO189" i="2" s="1"/>
  <c r="I57" i="2"/>
  <c r="Q57" i="2" s="1"/>
  <c r="O181" i="2"/>
  <c r="W181" i="2" s="1"/>
  <c r="AG181" i="2" s="1"/>
  <c r="H258" i="2"/>
  <c r="P258" i="2" s="1"/>
  <c r="S166" i="2"/>
  <c r="N298" i="2"/>
  <c r="Q298" i="2"/>
  <c r="V298" i="2"/>
  <c r="K298" i="6" s="1"/>
  <c r="V173" i="2"/>
  <c r="N126" i="2"/>
  <c r="V111" i="2"/>
  <c r="K111" i="6" s="1"/>
  <c r="M152" i="2"/>
  <c r="U152" i="2" s="1"/>
  <c r="J173" i="2"/>
  <c r="R173" i="2" s="1"/>
  <c r="T166" i="2"/>
  <c r="K167" i="2"/>
  <c r="S167" i="2" s="1"/>
  <c r="AC167" i="2" s="1"/>
  <c r="L167" i="2"/>
  <c r="T167" i="2" s="1"/>
  <c r="I167" i="6" s="1"/>
  <c r="K293" i="2"/>
  <c r="S293" i="2" s="1"/>
  <c r="AC293" i="2" s="1"/>
  <c r="P280" i="2"/>
  <c r="W236" i="2"/>
  <c r="AG236" i="2" s="1"/>
  <c r="R212" i="2"/>
  <c r="G212" i="6" s="1"/>
  <c r="S192" i="2"/>
  <c r="I131" i="2"/>
  <c r="Q131" i="2" s="1"/>
  <c r="H220" i="2"/>
  <c r="P220" i="2" s="1"/>
  <c r="Z220" i="2" s="1"/>
  <c r="Y220" i="2" s="1"/>
  <c r="J220" i="2"/>
  <c r="R220" i="2" s="1"/>
  <c r="G220" i="6" s="1"/>
  <c r="O163" i="2"/>
  <c r="M224" i="2"/>
  <c r="U224" i="2" s="1"/>
  <c r="N200" i="2"/>
  <c r="V200" i="2" s="1"/>
  <c r="K200" i="6" s="1"/>
  <c r="W130" i="2"/>
  <c r="AG130" i="2" s="1"/>
  <c r="H98" i="2"/>
  <c r="P98" i="2" s="1"/>
  <c r="E98" i="6" s="1"/>
  <c r="M54" i="2"/>
  <c r="U54" i="2" s="1"/>
  <c r="J54" i="2"/>
  <c r="R54" i="2" s="1"/>
  <c r="L82" i="2"/>
  <c r="T82" i="2" s="1"/>
  <c r="BC82" i="2" s="1"/>
  <c r="BM82" i="2" s="1"/>
  <c r="T260" i="2"/>
  <c r="I260" i="6" s="1"/>
  <c r="M204" i="2"/>
  <c r="U204" i="2" s="1"/>
  <c r="O151" i="2"/>
  <c r="W151" i="2" s="1"/>
  <c r="S245" i="2"/>
  <c r="W71" i="2"/>
  <c r="BF71" i="2" s="1"/>
  <c r="BP71" i="2" s="1"/>
  <c r="Q71" i="2"/>
  <c r="L240" i="2"/>
  <c r="T240" i="2" s="1"/>
  <c r="J240" i="2"/>
  <c r="R240" i="2" s="1"/>
  <c r="AB240" i="2" s="1"/>
  <c r="V149" i="2"/>
  <c r="K149" i="6" s="1"/>
  <c r="N103" i="2"/>
  <c r="V103" i="2" s="1"/>
  <c r="K103" i="6" s="1"/>
  <c r="P107" i="2"/>
  <c r="BY107" i="2" s="1"/>
  <c r="K107" i="2"/>
  <c r="S107" i="2" s="1"/>
  <c r="AC107" i="2" s="1"/>
  <c r="J216" i="2"/>
  <c r="K208" i="2"/>
  <c r="K57" i="2"/>
  <c r="S57" i="2" s="1"/>
  <c r="W50" i="2"/>
  <c r="L50" i="6" s="1"/>
  <c r="P256" i="2"/>
  <c r="BY256" i="2" s="1"/>
  <c r="M256" i="6" s="1"/>
  <c r="CM256" i="6" s="1"/>
  <c r="CW256" i="6" s="1"/>
  <c r="CV256" i="6" s="1"/>
  <c r="Q166" i="2"/>
  <c r="L91" i="2"/>
  <c r="T91" i="2" s="1"/>
  <c r="I164" i="2"/>
  <c r="Q164" i="2" s="1"/>
  <c r="J164" i="2"/>
  <c r="R164" i="2" s="1"/>
  <c r="CA164" i="2" s="1"/>
  <c r="O164" i="6" s="1"/>
  <c r="CO164" i="6" s="1"/>
  <c r="CY164" i="6" s="1"/>
  <c r="W297" i="2"/>
  <c r="L297" i="6" s="1"/>
  <c r="W247" i="2"/>
  <c r="CF247" i="2" s="1"/>
  <c r="L211" i="2"/>
  <c r="T211" i="2" s="1"/>
  <c r="I211" i="6" s="1"/>
  <c r="P183" i="2"/>
  <c r="J183" i="2"/>
  <c r="R183" i="2" s="1"/>
  <c r="V53" i="2"/>
  <c r="Q133" i="2"/>
  <c r="J289" i="2"/>
  <c r="R289" i="2" s="1"/>
  <c r="AB289" i="2" s="1"/>
  <c r="N256" i="2"/>
  <c r="V256" i="2" s="1"/>
  <c r="O45" i="2"/>
  <c r="W45" i="2" s="1"/>
  <c r="CF45" i="2" s="1"/>
  <c r="CP45" i="2" s="1"/>
  <c r="O176" i="2"/>
  <c r="W176" i="2" s="1"/>
  <c r="J144" i="2"/>
  <c r="R144" i="2" s="1"/>
  <c r="N286" i="2"/>
  <c r="V286" i="2" s="1"/>
  <c r="O117" i="2"/>
  <c r="W117" i="2" s="1"/>
  <c r="BF117" i="2" s="1"/>
  <c r="BP117" i="2" s="1"/>
  <c r="H94" i="2"/>
  <c r="P94" i="2" s="1"/>
  <c r="Z94" i="2" s="1"/>
  <c r="Y94" i="2" s="1"/>
  <c r="I191" i="2"/>
  <c r="R252" i="2"/>
  <c r="CA252" i="2" s="1"/>
  <c r="L159" i="2"/>
  <c r="T159" i="2" s="1"/>
  <c r="I159" i="6" s="1"/>
  <c r="U115" i="2"/>
  <c r="AE115" i="2" s="1"/>
  <c r="S115" i="2"/>
  <c r="K95" i="2"/>
  <c r="S95" i="2" s="1"/>
  <c r="AC95" i="2" s="1"/>
  <c r="H270" i="2"/>
  <c r="M120" i="2"/>
  <c r="U120" i="2" s="1"/>
  <c r="CD120" i="2" s="1"/>
  <c r="R120" i="6" s="1"/>
  <c r="CR120" i="6" s="1"/>
  <c r="DB120" i="6" s="1"/>
  <c r="H266" i="2"/>
  <c r="R237" i="2"/>
  <c r="AB237" i="2" s="1"/>
  <c r="Q185" i="2"/>
  <c r="V171" i="2"/>
  <c r="S221" i="2"/>
  <c r="H221" i="6" s="1"/>
  <c r="K162" i="2"/>
  <c r="S162" i="2" s="1"/>
  <c r="BB162" i="2" s="1"/>
  <c r="BL162" i="2" s="1"/>
  <c r="R81" i="2"/>
  <c r="O276" i="2"/>
  <c r="W276" i="2" s="1"/>
  <c r="BF276" i="2" s="1"/>
  <c r="BP276" i="2" s="1"/>
  <c r="H276" i="2"/>
  <c r="P276" i="2" s="1"/>
  <c r="BY276" i="2" s="1"/>
  <c r="M276" i="6" s="1"/>
  <c r="CM276" i="6" s="1"/>
  <c r="CW276" i="6" s="1"/>
  <c r="CV276" i="6" s="1"/>
  <c r="W269" i="2"/>
  <c r="BF269" i="2" s="1"/>
  <c r="BP269" i="2" s="1"/>
  <c r="K269" i="2"/>
  <c r="P85" i="2"/>
  <c r="BY85" i="2" s="1"/>
  <c r="M85" i="6" s="1"/>
  <c r="CM85" i="6" s="1"/>
  <c r="CW85" i="6" s="1"/>
  <c r="CV85" i="6" s="1"/>
  <c r="J55" i="2"/>
  <c r="R55" i="2" s="1"/>
  <c r="I134" i="2"/>
  <c r="Q134" i="2" s="1"/>
  <c r="H170" i="2"/>
  <c r="P170" i="2" s="1"/>
  <c r="N170" i="2"/>
  <c r="V170" i="2" s="1"/>
  <c r="H135" i="2"/>
  <c r="P135" i="2" s="1"/>
  <c r="Z135" i="2" s="1"/>
  <c r="Y135" i="2" s="1"/>
  <c r="K259" i="2"/>
  <c r="I275" i="2"/>
  <c r="Q275" i="2" s="1"/>
  <c r="F275" i="6" s="1"/>
  <c r="H234" i="2"/>
  <c r="P234" i="2" s="1"/>
  <c r="E234" i="6" s="1"/>
  <c r="J234" i="2"/>
  <c r="R234" i="2" s="1"/>
  <c r="V182" i="2"/>
  <c r="K38" i="2"/>
  <c r="S38" i="2" s="1"/>
  <c r="O271" i="2"/>
  <c r="W271" i="2" s="1"/>
  <c r="L271" i="6" s="1"/>
  <c r="H246" i="2"/>
  <c r="P246" i="2" s="1"/>
  <c r="J246" i="2"/>
  <c r="R246" i="2" s="1"/>
  <c r="AB246" i="2" s="1"/>
  <c r="U264" i="2"/>
  <c r="S264" i="2"/>
  <c r="J264" i="2"/>
  <c r="R264" i="2" s="1"/>
  <c r="V206" i="2"/>
  <c r="K206" i="6" s="1"/>
  <c r="H180" i="2"/>
  <c r="P180" i="2" s="1"/>
  <c r="P43" i="2"/>
  <c r="BY43" i="2" s="1"/>
  <c r="M43" i="6" s="1"/>
  <c r="CM43" i="6" s="1"/>
  <c r="CW43" i="6" s="1"/>
  <c r="CV43" i="6" s="1"/>
  <c r="N43" i="2"/>
  <c r="V43" i="2" s="1"/>
  <c r="CE43" i="2" s="1"/>
  <c r="CO43" i="2" s="1"/>
  <c r="J90" i="2"/>
  <c r="R90" i="2" s="1"/>
  <c r="AB90" i="2" s="1"/>
  <c r="T93" i="2"/>
  <c r="CC93" i="2" s="1"/>
  <c r="L257" i="2"/>
  <c r="T257" i="2" s="1"/>
  <c r="K257" i="2"/>
  <c r="H225" i="2"/>
  <c r="P225" i="2" s="1"/>
  <c r="I39" i="2"/>
  <c r="Q39" i="2" s="1"/>
  <c r="BZ39" i="2" s="1"/>
  <c r="H75" i="2"/>
  <c r="P75" i="2" s="1"/>
  <c r="J75" i="2"/>
  <c r="R75" i="2" s="1"/>
  <c r="H292" i="2"/>
  <c r="P292" i="2" s="1"/>
  <c r="N292" i="2"/>
  <c r="V292" i="2" s="1"/>
  <c r="J228" i="2"/>
  <c r="R228" i="2" s="1"/>
  <c r="BA228" i="2" s="1"/>
  <c r="BK228" i="2" s="1"/>
  <c r="H285" i="2"/>
  <c r="P285" i="2" s="1"/>
  <c r="BY285" i="2" s="1"/>
  <c r="M285" i="6" s="1"/>
  <c r="CM285" i="6" s="1"/>
  <c r="CW285" i="6" s="1"/>
  <c r="CV285" i="6" s="1"/>
  <c r="K165" i="2"/>
  <c r="S165" i="2" s="1"/>
  <c r="V69" i="2"/>
  <c r="P132" i="2"/>
  <c r="Z132" i="2" s="1"/>
  <c r="Y132" i="2" s="1"/>
  <c r="S84" i="2"/>
  <c r="L84" i="2"/>
  <c r="T84" i="2" s="1"/>
  <c r="CC84" i="2" s="1"/>
  <c r="CM84" i="2" s="1"/>
  <c r="J84" i="2"/>
  <c r="R84" i="2" s="1"/>
  <c r="K109" i="2"/>
  <c r="P178" i="2"/>
  <c r="K178" i="2"/>
  <c r="S178" i="2" s="1"/>
  <c r="BB178" i="2" s="1"/>
  <c r="BL178" i="2" s="1"/>
  <c r="H241" i="2"/>
  <c r="P241" i="2" s="1"/>
  <c r="N241" i="2"/>
  <c r="V241" i="2" s="1"/>
  <c r="Q297" i="2"/>
  <c r="AA297" i="2" s="1"/>
  <c r="K250" i="2"/>
  <c r="S250" i="2" s="1"/>
  <c r="CB250" i="2" s="1"/>
  <c r="H214" i="2"/>
  <c r="N214" i="2"/>
  <c r="V214" i="2" s="1"/>
  <c r="CE214" i="2" s="1"/>
  <c r="M231" i="2"/>
  <c r="H227" i="2"/>
  <c r="P227" i="2" s="1"/>
  <c r="H125" i="2"/>
  <c r="P125" i="2" s="1"/>
  <c r="M284" i="2"/>
  <c r="U284" i="2" s="1"/>
  <c r="O243" i="2"/>
  <c r="L172" i="2"/>
  <c r="T172" i="2" s="1"/>
  <c r="CC172" i="2" s="1"/>
  <c r="K172" i="2"/>
  <c r="S172" i="2" s="1"/>
  <c r="N239" i="2"/>
  <c r="V239" i="2" s="1"/>
  <c r="BE239" i="2" s="1"/>
  <c r="BO239" i="2" s="1"/>
  <c r="H70" i="2"/>
  <c r="J70" i="2"/>
  <c r="R70" i="2" s="1"/>
  <c r="L253" i="2"/>
  <c r="K253" i="2"/>
  <c r="S253" i="2" s="1"/>
  <c r="AC253" i="2" s="1"/>
  <c r="M123" i="2"/>
  <c r="U123" i="2" s="1"/>
  <c r="J100" i="2"/>
  <c r="R100" i="2" s="1"/>
  <c r="G100" i="6" s="1"/>
  <c r="H100" i="2"/>
  <c r="P100" i="2" s="1"/>
  <c r="J59" i="2"/>
  <c r="R59" i="2" s="1"/>
  <c r="N230" i="2"/>
  <c r="V230" i="2" s="1"/>
  <c r="M223" i="2"/>
  <c r="U223" i="2" s="1"/>
  <c r="AE223" i="2" s="1"/>
  <c r="H40" i="2"/>
  <c r="P40" i="2" s="1"/>
  <c r="W179" i="2"/>
  <c r="L179" i="6" s="1"/>
  <c r="T85" i="2"/>
  <c r="S75" i="2"/>
  <c r="H75" i="6" s="1"/>
  <c r="P49" i="2"/>
  <c r="S177" i="2"/>
  <c r="T232" i="2"/>
  <c r="CC232" i="2" s="1"/>
  <c r="V232" i="2"/>
  <c r="AF232" i="2" s="1"/>
  <c r="P232" i="2"/>
  <c r="U232" i="2"/>
  <c r="S36" i="2"/>
  <c r="H36" i="6" s="1"/>
  <c r="W36" i="2"/>
  <c r="CF36" i="2" s="1"/>
  <c r="T109" i="2"/>
  <c r="S277" i="2"/>
  <c r="P146" i="2"/>
  <c r="U60" i="2"/>
  <c r="W60" i="2"/>
  <c r="L60" i="6" s="1"/>
  <c r="R60" i="2"/>
  <c r="BA60" i="2" s="1"/>
  <c r="BK60" i="2" s="1"/>
  <c r="T60" i="2"/>
  <c r="AD60" i="2" s="1"/>
  <c r="Q60" i="2"/>
  <c r="M276" i="2"/>
  <c r="U276" i="2" s="1"/>
  <c r="J276" i="6" s="1"/>
  <c r="I276" i="2"/>
  <c r="Q276" i="2" s="1"/>
  <c r="Q217" i="2"/>
  <c r="AZ217" i="2" s="1"/>
  <c r="BJ217" i="2" s="1"/>
  <c r="K134" i="2"/>
  <c r="W145" i="2"/>
  <c r="N135" i="2"/>
  <c r="V135" i="2" s="1"/>
  <c r="CE135" i="2" s="1"/>
  <c r="Q273" i="2"/>
  <c r="U184" i="2"/>
  <c r="J184" i="6" s="1"/>
  <c r="H259" i="2"/>
  <c r="P259" i="2" s="1"/>
  <c r="Z259" i="2" s="1"/>
  <c r="Y259" i="2" s="1"/>
  <c r="T193" i="2"/>
  <c r="I193" i="6" s="1"/>
  <c r="U193" i="2"/>
  <c r="J193" i="6" s="1"/>
  <c r="O193" i="2"/>
  <c r="W193" i="2" s="1"/>
  <c r="O218" i="2"/>
  <c r="W218" i="2" s="1"/>
  <c r="V222" i="2"/>
  <c r="M182" i="2"/>
  <c r="U182" i="2" s="1"/>
  <c r="AE182" i="2" s="1"/>
  <c r="L271" i="2"/>
  <c r="T271" i="2" s="1"/>
  <c r="CC271" i="2" s="1"/>
  <c r="K271" i="2"/>
  <c r="S271" i="2" s="1"/>
  <c r="CB271" i="2" s="1"/>
  <c r="W278" i="2"/>
  <c r="AG278" i="2" s="1"/>
  <c r="J278" i="2"/>
  <c r="R278" i="2" s="1"/>
  <c r="G278" i="6" s="1"/>
  <c r="V186" i="2"/>
  <c r="CE186" i="2" s="1"/>
  <c r="O264" i="2"/>
  <c r="L264" i="2"/>
  <c r="T264" i="2" s="1"/>
  <c r="T179" i="2"/>
  <c r="M206" i="2"/>
  <c r="K43" i="2"/>
  <c r="S43" i="2" s="1"/>
  <c r="AC43" i="2" s="1"/>
  <c r="K114" i="2"/>
  <c r="S114" i="2" s="1"/>
  <c r="W296" i="2"/>
  <c r="L296" i="6" s="1"/>
  <c r="K296" i="2"/>
  <c r="S296" i="2" s="1"/>
  <c r="H257" i="2"/>
  <c r="P257" i="2" s="1"/>
  <c r="E257" i="6" s="1"/>
  <c r="K274" i="2"/>
  <c r="S274" i="2" s="1"/>
  <c r="L177" i="2"/>
  <c r="T177" i="2" s="1"/>
  <c r="L75" i="2"/>
  <c r="T75" i="2" s="1"/>
  <c r="BC75" i="2" s="1"/>
  <c r="N92" i="2"/>
  <c r="V92" i="2" s="1"/>
  <c r="L292" i="2"/>
  <c r="T292" i="2" s="1"/>
  <c r="P140" i="2"/>
  <c r="H161" i="2"/>
  <c r="L294" i="2"/>
  <c r="T294" i="2" s="1"/>
  <c r="AD294" i="2" s="1"/>
  <c r="W229" i="2"/>
  <c r="CF229" i="2" s="1"/>
  <c r="N143" i="2"/>
  <c r="V143" i="2" s="1"/>
  <c r="P143" i="2"/>
  <c r="E143" i="6" s="1"/>
  <c r="O69" i="2"/>
  <c r="W69" i="2" s="1"/>
  <c r="V157" i="2"/>
  <c r="CE157" i="2" s="1"/>
  <c r="CO157" i="2" s="1"/>
  <c r="Q157" i="2"/>
  <c r="AA157" i="2" s="1"/>
  <c r="M84" i="2"/>
  <c r="U84" i="2" s="1"/>
  <c r="CD84" i="2" s="1"/>
  <c r="M109" i="2"/>
  <c r="U109" i="2" s="1"/>
  <c r="AE109" i="2" s="1"/>
  <c r="H109" i="2"/>
  <c r="P109" i="2" s="1"/>
  <c r="Z109" i="2" s="1"/>
  <c r="Y109" i="2" s="1"/>
  <c r="N178" i="2"/>
  <c r="L178" i="2"/>
  <c r="J250" i="2"/>
  <c r="R250" i="2" s="1"/>
  <c r="G250" i="6" s="1"/>
  <c r="M214" i="2"/>
  <c r="U214" i="2" s="1"/>
  <c r="CD214" i="2" s="1"/>
  <c r="R214" i="6" s="1"/>
  <c r="CR214" i="6" s="1"/>
  <c r="DB214" i="6" s="1"/>
  <c r="I255" i="2"/>
  <c r="Q255" i="2" s="1"/>
  <c r="F255" i="6" s="1"/>
  <c r="O231" i="2"/>
  <c r="W231" i="2" s="1"/>
  <c r="L231" i="6" s="1"/>
  <c r="O227" i="2"/>
  <c r="W227" i="2" s="1"/>
  <c r="O125" i="2"/>
  <c r="W125" i="2" s="1"/>
  <c r="K243" i="2"/>
  <c r="S243" i="2" s="1"/>
  <c r="H172" i="2"/>
  <c r="P172" i="2" s="1"/>
  <c r="E172" i="6" s="1"/>
  <c r="N172" i="2"/>
  <c r="V172" i="2" s="1"/>
  <c r="S119" i="2"/>
  <c r="R64" i="2"/>
  <c r="CA64" i="2" s="1"/>
  <c r="O64" i="6" s="1"/>
  <c r="CO64" i="6" s="1"/>
  <c r="CY64" i="6" s="1"/>
  <c r="H253" i="2"/>
  <c r="P253" i="2" s="1"/>
  <c r="K123" i="2"/>
  <c r="S123" i="2" s="1"/>
  <c r="L100" i="2"/>
  <c r="T100" i="2" s="1"/>
  <c r="I100" i="2"/>
  <c r="Q100" i="2" s="1"/>
  <c r="U47" i="2"/>
  <c r="J47" i="2"/>
  <c r="R47" i="2" s="1"/>
  <c r="R254" i="2"/>
  <c r="CA254" i="2" s="1"/>
  <c r="O254" i="2"/>
  <c r="I230" i="2"/>
  <c r="Q230" i="2" s="1"/>
  <c r="F230" i="6" s="1"/>
  <c r="N40" i="2"/>
  <c r="V40" i="2" s="1"/>
  <c r="Q229" i="2"/>
  <c r="V291" i="2"/>
  <c r="AF291" i="2" s="1"/>
  <c r="V113" i="2"/>
  <c r="R280" i="2"/>
  <c r="U261" i="2"/>
  <c r="BD261" i="2" s="1"/>
  <c r="BN261" i="2" s="1"/>
  <c r="W128" i="2"/>
  <c r="U172" i="2"/>
  <c r="J172" i="6" s="1"/>
  <c r="P68" i="2"/>
  <c r="S290" i="2"/>
  <c r="AC290" i="2" s="1"/>
  <c r="W265" i="2"/>
  <c r="L265" i="6" s="1"/>
  <c r="U68" i="2"/>
  <c r="J68" i="6" s="1"/>
  <c r="U279" i="2"/>
  <c r="W85" i="2"/>
  <c r="U170" i="2"/>
  <c r="J170" i="6" s="1"/>
  <c r="O170" i="2"/>
  <c r="U246" i="2"/>
  <c r="CD246" i="2" s="1"/>
  <c r="O246" i="2"/>
  <c r="W246" i="2" s="1"/>
  <c r="U179" i="2"/>
  <c r="BD179" i="2" s="1"/>
  <c r="BN179" i="2" s="1"/>
  <c r="P136" i="2"/>
  <c r="T136" i="2"/>
  <c r="V129" i="2"/>
  <c r="R292" i="2"/>
  <c r="G292" i="6" s="1"/>
  <c r="I292" i="2"/>
  <c r="Q292" i="2" s="1"/>
  <c r="AZ292" i="2" s="1"/>
  <c r="U241" i="2"/>
  <c r="CD241" i="2" s="1"/>
  <c r="CN241" i="2" s="1"/>
  <c r="O241" i="2"/>
  <c r="W241" i="2" s="1"/>
  <c r="CF241" i="2" s="1"/>
  <c r="CP241" i="2" s="1"/>
  <c r="O214" i="2"/>
  <c r="U231" i="2"/>
  <c r="J231" i="2"/>
  <c r="R231" i="2" s="1"/>
  <c r="G231" i="6" s="1"/>
  <c r="T280" i="2"/>
  <c r="T261" i="2"/>
  <c r="CC261" i="2" s="1"/>
  <c r="CM261" i="2" s="1"/>
  <c r="S284" i="2"/>
  <c r="CB284" i="2" s="1"/>
  <c r="N284" i="2"/>
  <c r="V284" i="2" s="1"/>
  <c r="BE284" i="2" s="1"/>
  <c r="W239" i="2"/>
  <c r="L239" i="6" s="1"/>
  <c r="P70" i="2"/>
  <c r="Z70" i="2" s="1"/>
  <c r="Y70" i="2" s="1"/>
  <c r="W70" i="2"/>
  <c r="CF70" i="2" s="1"/>
  <c r="CP70" i="2" s="1"/>
  <c r="M70" i="2"/>
  <c r="U70" i="2" s="1"/>
  <c r="I213" i="2"/>
  <c r="Q213" i="2" s="1"/>
  <c r="AA213" i="2" s="1"/>
  <c r="K100" i="2"/>
  <c r="S100" i="2" s="1"/>
  <c r="BB100" i="2" s="1"/>
  <c r="BL100" i="2" s="1"/>
  <c r="N100" i="2"/>
  <c r="V100" i="2" s="1"/>
  <c r="P37" i="2"/>
  <c r="AY37" i="2" s="1"/>
  <c r="W223" i="2"/>
  <c r="J223" i="2"/>
  <c r="R223" i="2" s="1"/>
  <c r="G223" i="6" s="1"/>
  <c r="V55" i="2"/>
  <c r="U178" i="2"/>
  <c r="CD178" i="2" s="1"/>
  <c r="CN178" i="2" s="1"/>
  <c r="T83" i="2"/>
  <c r="I83" i="6" s="1"/>
  <c r="P60" i="2"/>
  <c r="AY60" i="2" s="1"/>
  <c r="T161" i="2"/>
  <c r="CC161" i="2" s="1"/>
  <c r="CM161" i="2" s="1"/>
  <c r="U119" i="2"/>
  <c r="AE119" i="2" s="1"/>
  <c r="P264" i="2"/>
  <c r="E264" i="6" s="1"/>
  <c r="P122" i="2"/>
  <c r="Z122" i="2" s="1"/>
  <c r="Y122" i="2" s="1"/>
  <c r="T122" i="2"/>
  <c r="CC122" i="2" s="1"/>
  <c r="U134" i="2"/>
  <c r="BD134" i="2" s="1"/>
  <c r="BN134" i="2" s="1"/>
  <c r="P214" i="2"/>
  <c r="S87" i="2"/>
  <c r="L276" i="2"/>
  <c r="T276" i="2" s="1"/>
  <c r="K85" i="6"/>
  <c r="L170" i="2"/>
  <c r="T170" i="2" s="1"/>
  <c r="AD170" i="2" s="1"/>
  <c r="K170" i="2"/>
  <c r="S170" i="2" s="1"/>
  <c r="U203" i="2"/>
  <c r="U234" i="2"/>
  <c r="CD234" i="2" s="1"/>
  <c r="CN234" i="2" s="1"/>
  <c r="K234" i="2"/>
  <c r="S234" i="2" s="1"/>
  <c r="U38" i="2"/>
  <c r="CD38" i="2" s="1"/>
  <c r="N38" i="2"/>
  <c r="V38" i="2" s="1"/>
  <c r="K38" i="6" s="1"/>
  <c r="L246" i="2"/>
  <c r="T246" i="2" s="1"/>
  <c r="I246" i="6" s="1"/>
  <c r="K246" i="2"/>
  <c r="S246" i="2" s="1"/>
  <c r="AC246" i="2" s="1"/>
  <c r="P179" i="2"/>
  <c r="AY179" i="2" s="1"/>
  <c r="N180" i="2"/>
  <c r="V180" i="2" s="1"/>
  <c r="K90" i="2"/>
  <c r="S257" i="2"/>
  <c r="V257" i="2"/>
  <c r="AF257" i="2" s="1"/>
  <c r="O257" i="2"/>
  <c r="R39" i="2"/>
  <c r="M226" i="2"/>
  <c r="U226" i="2" s="1"/>
  <c r="J226" i="6" s="1"/>
  <c r="H129" i="2"/>
  <c r="P129" i="2" s="1"/>
  <c r="BY129" i="2" s="1"/>
  <c r="M129" i="6" s="1"/>
  <c r="CM129" i="6" s="1"/>
  <c r="CW129" i="6" s="1"/>
  <c r="CV129" i="6" s="1"/>
  <c r="O292" i="2"/>
  <c r="L228" i="2"/>
  <c r="T228" i="2" s="1"/>
  <c r="P228" i="2"/>
  <c r="E228" i="6" s="1"/>
  <c r="M165" i="2"/>
  <c r="U165" i="2" s="1"/>
  <c r="L241" i="2"/>
  <c r="T241" i="2" s="1"/>
  <c r="AD241" i="2" s="1"/>
  <c r="K241" i="2"/>
  <c r="S241" i="2" s="1"/>
  <c r="H297" i="6"/>
  <c r="H250" i="2"/>
  <c r="L214" i="2"/>
  <c r="K214" i="2"/>
  <c r="H231" i="2"/>
  <c r="P231" i="2" s="1"/>
  <c r="BY231" i="2" s="1"/>
  <c r="M231" i="6" s="1"/>
  <c r="CM231" i="6" s="1"/>
  <c r="I125" i="2"/>
  <c r="Q125" i="2" s="1"/>
  <c r="BZ125" i="2" s="1"/>
  <c r="CJ125" i="2" s="1"/>
  <c r="H284" i="2"/>
  <c r="P284" i="2" s="1"/>
  <c r="Z284" i="2" s="1"/>
  <c r="Y284" i="2" s="1"/>
  <c r="W243" i="2"/>
  <c r="CF243" i="2" s="1"/>
  <c r="V243" i="2"/>
  <c r="O172" i="2"/>
  <c r="W172" i="2" s="1"/>
  <c r="L172" i="6" s="1"/>
  <c r="K239" i="2"/>
  <c r="S239" i="2" s="1"/>
  <c r="AC239" i="2" s="1"/>
  <c r="K70" i="2"/>
  <c r="S70" i="2" s="1"/>
  <c r="I70" i="2"/>
  <c r="U253" i="2"/>
  <c r="R253" i="2"/>
  <c r="G253" i="6" s="1"/>
  <c r="T253" i="2"/>
  <c r="O253" i="2"/>
  <c r="W253" i="2" s="1"/>
  <c r="O100" i="2"/>
  <c r="M100" i="2"/>
  <c r="U100" i="2" s="1"/>
  <c r="BD100" i="2" s="1"/>
  <c r="BN100" i="2" s="1"/>
  <c r="K37" i="2"/>
  <c r="L223" i="2"/>
  <c r="T40" i="2"/>
  <c r="V60" i="2"/>
  <c r="K60" i="6" s="1"/>
  <c r="U237" i="2"/>
  <c r="S179" i="2"/>
  <c r="BB179" i="2" s="1"/>
  <c r="BL179" i="2" s="1"/>
  <c r="Q85" i="2"/>
  <c r="BZ85" i="2" s="1"/>
  <c r="N85" i="6" s="1"/>
  <c r="CN85" i="6" s="1"/>
  <c r="W142" i="2"/>
  <c r="CF142" i="2" s="1"/>
  <c r="CP142" i="2" s="1"/>
  <c r="R128" i="2"/>
  <c r="V68" i="2"/>
  <c r="W197" i="2"/>
  <c r="P197" i="2"/>
  <c r="E197" i="6" s="1"/>
  <c r="U48" i="2"/>
  <c r="P288" i="2"/>
  <c r="Z288" i="2" s="1"/>
  <c r="Y288" i="2" s="1"/>
  <c r="R88" i="2"/>
  <c r="P195" i="2"/>
  <c r="T44" i="2"/>
  <c r="W63" i="2"/>
  <c r="L63" i="6" s="1"/>
  <c r="T61" i="2"/>
  <c r="S63" i="2"/>
  <c r="CB63" i="2" s="1"/>
  <c r="U105" i="2"/>
  <c r="CD105" i="2" s="1"/>
  <c r="R105" i="6" s="1"/>
  <c r="CR105" i="6" s="1"/>
  <c r="DB105" i="6" s="1"/>
  <c r="V63" i="2"/>
  <c r="BE63" i="2" s="1"/>
  <c r="BO63" i="2" s="1"/>
  <c r="V48" i="2"/>
  <c r="CE48" i="2" s="1"/>
  <c r="CO48" i="2" s="1"/>
  <c r="AQ24" i="6"/>
  <c r="AO24" i="6"/>
  <c r="X21" i="6"/>
  <c r="J28" i="2"/>
  <c r="Y24" i="6"/>
  <c r="S19" i="2"/>
  <c r="CB19" i="2" s="1"/>
  <c r="AB25" i="6"/>
  <c r="AR24" i="6"/>
  <c r="AU24" i="6"/>
  <c r="AQ26" i="6"/>
  <c r="AT25" i="6"/>
  <c r="AK24" i="6"/>
  <c r="K20" i="2"/>
  <c r="S20" i="2" s="1"/>
  <c r="CB20" i="2" s="1"/>
  <c r="N28" i="2"/>
  <c r="V28" i="2" s="1"/>
  <c r="L25" i="2"/>
  <c r="T25" i="2" s="1"/>
  <c r="AD25" i="2" s="1"/>
  <c r="I28" i="2"/>
  <c r="Q28" i="2" s="1"/>
  <c r="H28" i="2"/>
  <c r="P28" i="2" s="1"/>
  <c r="Z28" i="2" s="1"/>
  <c r="S26" i="2"/>
  <c r="Y25" i="6"/>
  <c r="AU25" i="6"/>
  <c r="K28" i="2"/>
  <c r="S28" i="2" s="1"/>
  <c r="CB28" i="2" s="1"/>
  <c r="AA25" i="6"/>
  <c r="AP24" i="6"/>
  <c r="AL22" i="6"/>
  <c r="AJ24" i="6"/>
  <c r="AC27" i="6"/>
  <c r="S9" i="2"/>
  <c r="H27" i="5"/>
  <c r="U26" i="2"/>
  <c r="H25" i="5"/>
  <c r="H23" i="5"/>
  <c r="S11" i="2"/>
  <c r="CB11" i="2" s="1"/>
  <c r="Q15" i="2"/>
  <c r="BZ15" i="2" s="1"/>
  <c r="V9" i="2"/>
  <c r="R19" i="2"/>
  <c r="W15" i="6"/>
  <c r="AR20" i="6"/>
  <c r="AS20" i="6"/>
  <c r="AH25" i="6"/>
  <c r="H20" i="5"/>
  <c r="H16" i="5"/>
  <c r="AN34" i="6"/>
  <c r="AH34" i="6"/>
  <c r="H14" i="5"/>
  <c r="H22" i="5"/>
  <c r="M9" i="2"/>
  <c r="U9" i="2" s="1"/>
  <c r="N29" i="2"/>
  <c r="V29" i="2" s="1"/>
  <c r="K27" i="2"/>
  <c r="S27" i="2" s="1"/>
  <c r="M27" i="2"/>
  <c r="U27" i="2" s="1"/>
  <c r="M11" i="2"/>
  <c r="U11" i="2" s="1"/>
  <c r="O11" i="2"/>
  <c r="W11" i="2" s="1"/>
  <c r="AG11" i="2" s="1"/>
  <c r="H20" i="2"/>
  <c r="P20" i="2" s="1"/>
  <c r="J20" i="2"/>
  <c r="R20" i="2" s="1"/>
  <c r="O25" i="2"/>
  <c r="W25" i="2" s="1"/>
  <c r="AG25" i="2" s="1"/>
  <c r="T28" i="2"/>
  <c r="AD28" i="2" s="1"/>
  <c r="U34" i="2"/>
  <c r="H11" i="5"/>
  <c r="T23" i="2"/>
  <c r="H10" i="5"/>
  <c r="T11" i="2"/>
  <c r="AD11" i="2" s="1"/>
  <c r="H13" i="5"/>
  <c r="H31" i="5"/>
  <c r="P13" i="2"/>
  <c r="Z13" i="2" s="1"/>
  <c r="Q19" i="2"/>
  <c r="H24" i="5"/>
  <c r="W35" i="2"/>
  <c r="T35" i="2"/>
  <c r="BC35" i="2" s="1"/>
  <c r="BM35" i="2" s="1"/>
  <c r="H18" i="5"/>
  <c r="H12" i="5"/>
  <c r="AG32" i="2"/>
  <c r="R26" i="2"/>
  <c r="CA26" i="2" s="1"/>
  <c r="O26" i="6" s="1"/>
  <c r="CO26" i="6" s="1"/>
  <c r="P26" i="2"/>
  <c r="Z26" i="2" s="1"/>
  <c r="U19" i="2"/>
  <c r="W20" i="6"/>
  <c r="AP20" i="6"/>
  <c r="AA24" i="6"/>
  <c r="J23" i="2"/>
  <c r="R23" i="2" s="1"/>
  <c r="H27" i="2"/>
  <c r="P27" i="2" s="1"/>
  <c r="J27" i="2"/>
  <c r="R27" i="2" s="1"/>
  <c r="L30" i="2"/>
  <c r="T30" i="2" s="1"/>
  <c r="CC30" i="2" s="1"/>
  <c r="Q30" i="6" s="1"/>
  <c r="CQ30" i="6" s="1"/>
  <c r="DA30" i="6" s="1"/>
  <c r="H11" i="2"/>
  <c r="P11" i="2" s="1"/>
  <c r="Z11" i="2" s="1"/>
  <c r="L20" i="2"/>
  <c r="T20" i="2" s="1"/>
  <c r="I20" i="2"/>
  <c r="I9" i="2"/>
  <c r="Q9" i="2" s="1"/>
  <c r="AA9" i="2" s="1"/>
  <c r="O17" i="2"/>
  <c r="U22" i="2"/>
  <c r="AE22" i="2" s="1"/>
  <c r="Q27" i="2"/>
  <c r="Q30" i="2"/>
  <c r="AZ30" i="2" s="1"/>
  <c r="F30" i="6" s="1"/>
  <c r="H28" i="5"/>
  <c r="S13" i="2"/>
  <c r="CB13" i="2" s="1"/>
  <c r="Q6" i="2"/>
  <c r="BZ6" i="2" s="1"/>
  <c r="H7" i="5"/>
  <c r="H15" i="5"/>
  <c r="H29" i="5"/>
  <c r="P17" i="2"/>
  <c r="BY50" i="2"/>
  <c r="M50" i="6" s="1"/>
  <c r="CM50" i="6" s="1"/>
  <c r="CW50" i="6" s="1"/>
  <c r="CV50" i="6" s="1"/>
  <c r="Z50" i="2"/>
  <c r="Y50" i="2" s="1"/>
  <c r="CF32" i="2"/>
  <c r="CP32" i="2" s="1"/>
  <c r="J85" i="6"/>
  <c r="CD85" i="2"/>
  <c r="AE85" i="2"/>
  <c r="F136" i="6"/>
  <c r="BZ136" i="2"/>
  <c r="N136" i="6" s="1"/>
  <c r="CN136" i="6" s="1"/>
  <c r="AY155" i="2"/>
  <c r="BA155" i="2"/>
  <c r="BK155" i="2" s="1"/>
  <c r="AZ155" i="2"/>
  <c r="BJ155" i="2" s="1"/>
  <c r="BD155" i="2"/>
  <c r="BN155" i="2" s="1"/>
  <c r="BE155" i="2"/>
  <c r="BO155" i="2" s="1"/>
  <c r="AE280" i="2"/>
  <c r="CD280" i="2"/>
  <c r="CN280" i="2" s="1"/>
  <c r="J280" i="6"/>
  <c r="BB133" i="2"/>
  <c r="BL133" i="2" s="1"/>
  <c r="AY133" i="2"/>
  <c r="Z44" i="2"/>
  <c r="Y44" i="2" s="1"/>
  <c r="BB155" i="2"/>
  <c r="BL155" i="2" s="1"/>
  <c r="I50" i="6"/>
  <c r="CC50" i="2"/>
  <c r="Q50" i="6" s="1"/>
  <c r="CQ50" i="6" s="1"/>
  <c r="DA50" i="6" s="1"/>
  <c r="CA58" i="2"/>
  <c r="O58" i="6" s="1"/>
  <c r="CO58" i="6" s="1"/>
  <c r="CY58" i="6" s="1"/>
  <c r="BA136" i="2"/>
  <c r="BK136" i="2" s="1"/>
  <c r="AE205" i="2"/>
  <c r="AA136" i="2"/>
  <c r="AY19" i="2"/>
  <c r="E19" i="6" s="1"/>
  <c r="BY127" i="2"/>
  <c r="E127" i="6"/>
  <c r="G179" i="6"/>
  <c r="AB179" i="2"/>
  <c r="CA179" i="2"/>
  <c r="CK179" i="2" s="1"/>
  <c r="CC94" i="2"/>
  <c r="BB232" i="2"/>
  <c r="BL232" i="2" s="1"/>
  <c r="AG20" i="2"/>
  <c r="AZ46" i="2"/>
  <c r="BD46" i="2"/>
  <c r="BN46" i="2" s="1"/>
  <c r="AD44" i="2"/>
  <c r="Z127" i="2"/>
  <c r="Y127" i="2" s="1"/>
  <c r="AD50" i="2"/>
  <c r="AB218" i="2"/>
  <c r="G161" i="6"/>
  <c r="AA26" i="2"/>
  <c r="BY128" i="2"/>
  <c r="M128" i="6" s="1"/>
  <c r="CM128" i="6" s="1"/>
  <c r="CW128" i="6" s="1"/>
  <c r="CV128" i="6" s="1"/>
  <c r="BB148" i="2"/>
  <c r="BL148" i="2" s="1"/>
  <c r="AO192" i="6"/>
  <c r="Z209" i="6"/>
  <c r="AT47" i="6"/>
  <c r="X102" i="6"/>
  <c r="AQ39" i="6"/>
  <c r="AR39" i="6"/>
  <c r="Y34" i="6"/>
  <c r="W211" i="6"/>
  <c r="AP134" i="6"/>
  <c r="AC15" i="6"/>
  <c r="AB15" i="6"/>
  <c r="Z172" i="6"/>
  <c r="AC172" i="6"/>
  <c r="AA161" i="6"/>
  <c r="AD134" i="6"/>
  <c r="AO106" i="6"/>
  <c r="X116" i="6"/>
  <c r="AD116" i="6"/>
  <c r="X52" i="6"/>
  <c r="AA34" i="6"/>
  <c r="AD24" i="6"/>
  <c r="X24" i="6"/>
  <c r="Y141" i="6"/>
  <c r="AJ22" i="6"/>
  <c r="AM193" i="6"/>
  <c r="W182" i="6"/>
  <c r="AH150" i="6"/>
  <c r="AK157" i="6"/>
  <c r="AJ157" i="6"/>
  <c r="AG172" i="6"/>
  <c r="AK172" i="6"/>
  <c r="AG173" i="6"/>
  <c r="AM173" i="6"/>
  <c r="E62" i="6"/>
  <c r="L299" i="2"/>
  <c r="T299" i="2" s="1"/>
  <c r="I299" i="2"/>
  <c r="Q299" i="2" s="1"/>
  <c r="H299" i="2"/>
  <c r="K299" i="2"/>
  <c r="S299" i="2" s="1"/>
  <c r="AC299" i="2" s="1"/>
  <c r="N299" i="2"/>
  <c r="V299" i="2" s="1"/>
  <c r="J299" i="2"/>
  <c r="N72" i="2"/>
  <c r="V72" i="2" s="1"/>
  <c r="O72" i="2"/>
  <c r="W72" i="2" s="1"/>
  <c r="I72" i="2"/>
  <c r="Q72" i="2" s="1"/>
  <c r="J72" i="2"/>
  <c r="L72" i="2"/>
  <c r="T72" i="2" s="1"/>
  <c r="H72" i="2"/>
  <c r="P72" i="2" s="1"/>
  <c r="N33" i="2"/>
  <c r="V33" i="2" s="1"/>
  <c r="M33" i="2"/>
  <c r="U33" i="2" s="1"/>
  <c r="H33" i="2"/>
  <c r="P33" i="2" s="1"/>
  <c r="BY33" i="2" s="1"/>
  <c r="CI33" i="2" s="1"/>
  <c r="CH33" i="2" s="1"/>
  <c r="K33" i="2"/>
  <c r="S33" i="2" s="1"/>
  <c r="J33" i="2"/>
  <c r="R33" i="2" s="1"/>
  <c r="I33" i="2"/>
  <c r="Q33" i="2" s="1"/>
  <c r="F179" i="6"/>
  <c r="BZ179" i="2"/>
  <c r="AA179" i="2"/>
  <c r="L117" i="2"/>
  <c r="I117" i="2"/>
  <c r="Q117" i="2" s="1"/>
  <c r="K117" i="2"/>
  <c r="S117" i="2" s="1"/>
  <c r="M117" i="2"/>
  <c r="N117" i="2"/>
  <c r="V117" i="2" s="1"/>
  <c r="H117" i="2"/>
  <c r="P117" i="2" s="1"/>
  <c r="AY117" i="2" s="1"/>
  <c r="H298" i="2"/>
  <c r="P298" i="2" s="1"/>
  <c r="J258" i="2"/>
  <c r="R258" i="2" s="1"/>
  <c r="M53" i="2"/>
  <c r="U53" i="2" s="1"/>
  <c r="M97" i="2"/>
  <c r="U97" i="2" s="1"/>
  <c r="H145" i="2"/>
  <c r="P145" i="2" s="1"/>
  <c r="I145" i="2"/>
  <c r="Q145" i="2" s="1"/>
  <c r="K145" i="2"/>
  <c r="S145" i="2" s="1"/>
  <c r="M145" i="2"/>
  <c r="U145" i="2" s="1"/>
  <c r="AE145" i="2" s="1"/>
  <c r="N145" i="2"/>
  <c r="V145" i="2" s="1"/>
  <c r="L145" i="2"/>
  <c r="T145" i="2" s="1"/>
  <c r="N238" i="2"/>
  <c r="I238" i="2"/>
  <c r="Q238" i="2" s="1"/>
  <c r="K238" i="2"/>
  <c r="S238" i="2" s="1"/>
  <c r="M238" i="2"/>
  <c r="U238" i="2" s="1"/>
  <c r="J238" i="2"/>
  <c r="R238" i="2" s="1"/>
  <c r="L238" i="2"/>
  <c r="I268" i="2"/>
  <c r="L150" i="2"/>
  <c r="T150" i="2" s="1"/>
  <c r="H119" i="2"/>
  <c r="P119" i="2" s="1"/>
  <c r="BY119" i="2" s="1"/>
  <c r="M119" i="6" s="1"/>
  <c r="CM119" i="6" s="1"/>
  <c r="CW119" i="6" s="1"/>
  <c r="CV119" i="6" s="1"/>
  <c r="I119" i="2"/>
  <c r="Q119" i="2" s="1"/>
  <c r="L119" i="2"/>
  <c r="J119" i="2"/>
  <c r="R119" i="2" s="1"/>
  <c r="N119" i="2"/>
  <c r="L64" i="2"/>
  <c r="T64" i="2" s="1"/>
  <c r="CC64" i="2" s="1"/>
  <c r="L59" i="2"/>
  <c r="T59" i="2" s="1"/>
  <c r="AL156" i="6"/>
  <c r="AN156" i="6"/>
  <c r="H8" i="2"/>
  <c r="N8" i="2"/>
  <c r="V8" i="2" s="1"/>
  <c r="AF8" i="2" s="1"/>
  <c r="M31" i="2"/>
  <c r="O31" i="2"/>
  <c r="L169" i="6"/>
  <c r="CF169" i="2"/>
  <c r="CP169" i="2" s="1"/>
  <c r="K294" i="2"/>
  <c r="S294" i="2" s="1"/>
  <c r="O294" i="2"/>
  <c r="W294" i="2" s="1"/>
  <c r="J294" i="2"/>
  <c r="R294" i="2" s="1"/>
  <c r="N294" i="2"/>
  <c r="V294" i="2" s="1"/>
  <c r="I294" i="2"/>
  <c r="Q294" i="2" s="1"/>
  <c r="BZ294" i="2" s="1"/>
  <c r="N294" i="6" s="1"/>
  <c r="CN294" i="6" s="1"/>
  <c r="M294" i="2"/>
  <c r="U294" i="2" s="1"/>
  <c r="AD217" i="6"/>
  <c r="AQ47" i="6"/>
  <c r="AS134" i="6"/>
  <c r="AA52" i="6"/>
  <c r="AD15" i="6"/>
  <c r="AD161" i="6"/>
  <c r="Y134" i="6"/>
  <c r="Y116" i="6"/>
  <c r="Z24" i="6"/>
  <c r="AC24" i="6"/>
  <c r="AB39" i="6"/>
  <c r="AK68" i="6"/>
  <c r="AH48" i="6"/>
  <c r="AI48" i="6"/>
  <c r="AG44" i="6"/>
  <c r="AJ44" i="6"/>
  <c r="AK163" i="6"/>
  <c r="AI163" i="6"/>
  <c r="AK72" i="6"/>
  <c r="AM72" i="6"/>
  <c r="I24" i="2"/>
  <c r="H24" i="2"/>
  <c r="P24" i="2" s="1"/>
  <c r="L24" i="2"/>
  <c r="K24" i="2"/>
  <c r="S24" i="2" s="1"/>
  <c r="M17" i="2"/>
  <c r="U17" i="2" s="1"/>
  <c r="N17" i="2"/>
  <c r="V17" i="2" s="1"/>
  <c r="J17" i="2"/>
  <c r="R17" i="2" s="1"/>
  <c r="K17" i="2"/>
  <c r="S17" i="2" s="1"/>
  <c r="L17" i="2"/>
  <c r="T17" i="2" s="1"/>
  <c r="I13" i="2"/>
  <c r="J13" i="2"/>
  <c r="N13" i="2"/>
  <c r="V13" i="2" s="1"/>
  <c r="CE13" i="2" s="1"/>
  <c r="L13" i="2"/>
  <c r="J300" i="2"/>
  <c r="R300" i="2" s="1"/>
  <c r="H300" i="2"/>
  <c r="P300" i="2" s="1"/>
  <c r="BY300" i="2" s="1"/>
  <c r="M300" i="6" s="1"/>
  <c r="CM300" i="6" s="1"/>
  <c r="N300" i="2"/>
  <c r="V300" i="2" s="1"/>
  <c r="L300" i="2"/>
  <c r="O300" i="2"/>
  <c r="W300" i="2" s="1"/>
  <c r="M300" i="2"/>
  <c r="N263" i="2"/>
  <c r="I263" i="2"/>
  <c r="M263" i="2"/>
  <c r="U263" i="2" s="1"/>
  <c r="J263" i="2"/>
  <c r="R263" i="2" s="1"/>
  <c r="BA263" i="2" s="1"/>
  <c r="O263" i="2"/>
  <c r="L263" i="2"/>
  <c r="T263" i="2" s="1"/>
  <c r="K116" i="2"/>
  <c r="S116" i="2" s="1"/>
  <c r="L116" i="2"/>
  <c r="J116" i="2"/>
  <c r="O116" i="2"/>
  <c r="W116" i="2" s="1"/>
  <c r="H116" i="2"/>
  <c r="M116" i="2"/>
  <c r="E50" i="6"/>
  <c r="O106" i="2"/>
  <c r="K106" i="2"/>
  <c r="S106" i="2" s="1"/>
  <c r="M106" i="2"/>
  <c r="U106" i="2" s="1"/>
  <c r="I106" i="2"/>
  <c r="J106" i="2"/>
  <c r="R106" i="2" s="1"/>
  <c r="L106" i="2"/>
  <c r="T106" i="2" s="1"/>
  <c r="N106" i="2"/>
  <c r="V106" i="2" s="1"/>
  <c r="H106" i="2"/>
  <c r="P106" i="2" s="1"/>
  <c r="E158" i="6"/>
  <c r="I66" i="2"/>
  <c r="J66" i="2"/>
  <c r="H66" i="2"/>
  <c r="N66" i="2"/>
  <c r="V66" i="2" s="1"/>
  <c r="L66" i="2"/>
  <c r="M66" i="2"/>
  <c r="U66" i="2" s="1"/>
  <c r="O33" i="2"/>
  <c r="W33" i="2" s="1"/>
  <c r="K164" i="2"/>
  <c r="S164" i="2" s="1"/>
  <c r="H164" i="2"/>
  <c r="P164" i="2" s="1"/>
  <c r="O164" i="2"/>
  <c r="L164" i="2"/>
  <c r="T164" i="2" s="1"/>
  <c r="N164" i="2"/>
  <c r="M164" i="2"/>
  <c r="U164" i="2" s="1"/>
  <c r="E46" i="6"/>
  <c r="J117" i="2"/>
  <c r="R117" i="2" s="1"/>
  <c r="AB117" i="2" s="1"/>
  <c r="H263" i="2"/>
  <c r="K124" i="2"/>
  <c r="L124" i="2"/>
  <c r="J124" i="2"/>
  <c r="R124" i="2" s="1"/>
  <c r="O124" i="2"/>
  <c r="H124" i="2"/>
  <c r="P124" i="2" s="1"/>
  <c r="M124" i="2"/>
  <c r="U124" i="2" s="1"/>
  <c r="K72" i="2"/>
  <c r="J290" i="2"/>
  <c r="R290" i="2" s="1"/>
  <c r="H290" i="2"/>
  <c r="N290" i="2"/>
  <c r="V290" i="2" s="1"/>
  <c r="I290" i="2"/>
  <c r="L290" i="2"/>
  <c r="T290" i="2" s="1"/>
  <c r="O290" i="2"/>
  <c r="W290" i="2" s="1"/>
  <c r="J145" i="2"/>
  <c r="N93" i="2"/>
  <c r="I93" i="2"/>
  <c r="Q93" i="2" s="1"/>
  <c r="M93" i="2"/>
  <c r="H93" i="2"/>
  <c r="O93" i="2"/>
  <c r="K93" i="2"/>
  <c r="S93" i="2" s="1"/>
  <c r="J93" i="2"/>
  <c r="R93" i="2" s="1"/>
  <c r="O187" i="2"/>
  <c r="W187" i="2" s="1"/>
  <c r="N187" i="2"/>
  <c r="V187" i="2" s="1"/>
  <c r="K187" i="2"/>
  <c r="H187" i="2"/>
  <c r="P187" i="2" s="1"/>
  <c r="I187" i="2"/>
  <c r="Q187" i="2" s="1"/>
  <c r="M187" i="2"/>
  <c r="U187" i="2" s="1"/>
  <c r="J187" i="6" s="1"/>
  <c r="L187" i="2"/>
  <c r="J187" i="2"/>
  <c r="R187" i="2" s="1"/>
  <c r="K291" i="2"/>
  <c r="S291" i="2" s="1"/>
  <c r="L291" i="2"/>
  <c r="J291" i="2"/>
  <c r="R291" i="2" s="1"/>
  <c r="O291" i="2"/>
  <c r="H291" i="2"/>
  <c r="M291" i="2"/>
  <c r="O230" i="2"/>
  <c r="H230" i="2"/>
  <c r="P230" i="2" s="1"/>
  <c r="J230" i="2"/>
  <c r="R230" i="2" s="1"/>
  <c r="L230" i="2"/>
  <c r="K230" i="6"/>
  <c r="K230" i="2"/>
  <c r="S230" i="2" s="1"/>
  <c r="M230" i="2"/>
  <c r="AH96" i="6"/>
  <c r="AK96" i="6"/>
  <c r="I142" i="2"/>
  <c r="Q142" i="2" s="1"/>
  <c r="J142" i="2"/>
  <c r="R142" i="2" s="1"/>
  <c r="K142" i="2"/>
  <c r="M142" i="2"/>
  <c r="L142" i="2"/>
  <c r="H142" i="2"/>
  <c r="P142" i="2" s="1"/>
  <c r="K275" i="2"/>
  <c r="H275" i="2"/>
  <c r="J275" i="2"/>
  <c r="O275" i="2"/>
  <c r="L275" i="2"/>
  <c r="T275" i="2" s="1"/>
  <c r="M275" i="2"/>
  <c r="O268" i="2"/>
  <c r="K268" i="2"/>
  <c r="L268" i="2"/>
  <c r="T268" i="2" s="1"/>
  <c r="N268" i="2"/>
  <c r="V268" i="2" s="1"/>
  <c r="M268" i="2"/>
  <c r="J268" i="2"/>
  <c r="H268" i="2"/>
  <c r="E43" i="6"/>
  <c r="K255" i="2"/>
  <c r="S255" i="2" s="1"/>
  <c r="L255" i="2"/>
  <c r="T255" i="2" s="1"/>
  <c r="J255" i="2"/>
  <c r="O255" i="2"/>
  <c r="W255" i="2" s="1"/>
  <c r="H255" i="2"/>
  <c r="M255" i="2"/>
  <c r="N150" i="2"/>
  <c r="V150" i="2" s="1"/>
  <c r="H150" i="2"/>
  <c r="P150" i="2" s="1"/>
  <c r="I150" i="2"/>
  <c r="Q150" i="2" s="1"/>
  <c r="M150" i="2"/>
  <c r="U150" i="2" s="1"/>
  <c r="K150" i="2"/>
  <c r="J150" i="2"/>
  <c r="R150" i="2" s="1"/>
  <c r="O213" i="2"/>
  <c r="W213" i="2" s="1"/>
  <c r="L213" i="2"/>
  <c r="J213" i="2"/>
  <c r="R213" i="2" s="1"/>
  <c r="H213" i="2"/>
  <c r="K213" i="2"/>
  <c r="S213" i="2" s="1"/>
  <c r="M213" i="2"/>
  <c r="AR192" i="6"/>
  <c r="AU39" i="6"/>
  <c r="AP39" i="6"/>
  <c r="Y15" i="6"/>
  <c r="X142" i="6"/>
  <c r="AT102" i="6"/>
  <c r="AA172" i="6"/>
  <c r="AB172" i="6"/>
  <c r="AB34" i="6"/>
  <c r="AH22" i="6"/>
  <c r="AN148" i="6"/>
  <c r="AM156" i="6"/>
  <c r="AG156" i="6"/>
  <c r="AB287" i="6"/>
  <c r="AC273" i="6"/>
  <c r="AO47" i="6"/>
  <c r="AC102" i="6"/>
  <c r="AC72" i="6"/>
  <c r="AB52" i="6"/>
  <c r="AV39" i="6"/>
  <c r="Z34" i="6"/>
  <c r="X219" i="6"/>
  <c r="AQ134" i="6"/>
  <c r="AP88" i="6"/>
  <c r="Z127" i="6"/>
  <c r="AS26" i="6"/>
  <c r="AA15" i="6"/>
  <c r="AP102" i="6"/>
  <c r="X180" i="6"/>
  <c r="W172" i="6"/>
  <c r="AB161" i="6"/>
  <c r="AP145" i="6"/>
  <c r="AB134" i="6"/>
  <c r="AB88" i="6"/>
  <c r="AA116" i="6"/>
  <c r="X56" i="6"/>
  <c r="AB24" i="6"/>
  <c r="AD159" i="6"/>
  <c r="AM31" i="6"/>
  <c r="AN298" i="6"/>
  <c r="AM161" i="6"/>
  <c r="AL52" i="6"/>
  <c r="AI165" i="6"/>
  <c r="AG157" i="6"/>
  <c r="AL72" i="6"/>
  <c r="Y26" i="6"/>
  <c r="AM24" i="6"/>
  <c r="AG24" i="6"/>
  <c r="AN173" i="6"/>
  <c r="AN96" i="6"/>
  <c r="AL148" i="6"/>
  <c r="AH92" i="6"/>
  <c r="AI156" i="6"/>
  <c r="AG163" i="6"/>
  <c r="AJ150" i="6"/>
  <c r="AJ65" i="6"/>
  <c r="AK34" i="6"/>
  <c r="AM34" i="6"/>
  <c r="AH47" i="6"/>
  <c r="AN47" i="6"/>
  <c r="AK179" i="6"/>
  <c r="AI179" i="6"/>
  <c r="AN128" i="6"/>
  <c r="AM128" i="6"/>
  <c r="AV177" i="6"/>
  <c r="AP177" i="6"/>
  <c r="AU177" i="6"/>
  <c r="AC298" i="6"/>
  <c r="AG66" i="6"/>
  <c r="AI66" i="6"/>
  <c r="X62" i="6"/>
  <c r="AL74" i="6"/>
  <c r="AJ74" i="6"/>
  <c r="Z78" i="6"/>
  <c r="I17" i="2"/>
  <c r="Q17" i="2" s="1"/>
  <c r="CF19" i="2"/>
  <c r="O24" i="2"/>
  <c r="W24" i="2" s="1"/>
  <c r="N31" i="2"/>
  <c r="V31" i="2" s="1"/>
  <c r="N74" i="2"/>
  <c r="V74" i="2" s="1"/>
  <c r="L74" i="2"/>
  <c r="O74" i="2"/>
  <c r="W74" i="2" s="1"/>
  <c r="J74" i="2"/>
  <c r="R74" i="2" s="1"/>
  <c r="M74" i="2"/>
  <c r="K74" i="2"/>
  <c r="M299" i="2"/>
  <c r="U299" i="2" s="1"/>
  <c r="I258" i="2"/>
  <c r="M258" i="2"/>
  <c r="U258" i="2" s="1"/>
  <c r="N258" i="2"/>
  <c r="O258" i="2"/>
  <c r="W258" i="2" s="1"/>
  <c r="L258" i="2"/>
  <c r="T258" i="2" s="1"/>
  <c r="O298" i="2"/>
  <c r="W298" i="2" s="1"/>
  <c r="J298" i="2"/>
  <c r="L298" i="2"/>
  <c r="T298" i="2" s="1"/>
  <c r="K298" i="2"/>
  <c r="M298" i="2"/>
  <c r="K173" i="2"/>
  <c r="S173" i="2" s="1"/>
  <c r="M173" i="2"/>
  <c r="H173" i="2"/>
  <c r="O173" i="2"/>
  <c r="I173" i="2"/>
  <c r="Q173" i="2" s="1"/>
  <c r="L173" i="2"/>
  <c r="T173" i="2" s="1"/>
  <c r="K111" i="2"/>
  <c r="M111" i="2"/>
  <c r="J111" i="2"/>
  <c r="R111" i="2" s="1"/>
  <c r="O111" i="2"/>
  <c r="W111" i="2" s="1"/>
  <c r="L111" i="2"/>
  <c r="I111" i="2"/>
  <c r="Q111" i="2" s="1"/>
  <c r="H236" i="2"/>
  <c r="M236" i="2"/>
  <c r="N236" i="2"/>
  <c r="V236" i="2" s="1"/>
  <c r="K236" i="2"/>
  <c r="L236" i="2"/>
  <c r="T236" i="2" s="1"/>
  <c r="I236" i="2"/>
  <c r="Q236" i="2" s="1"/>
  <c r="AZ236" i="2" s="1"/>
  <c r="BJ236" i="2" s="1"/>
  <c r="J236" i="2"/>
  <c r="R236" i="2" s="1"/>
  <c r="H212" i="2"/>
  <c r="M212" i="2"/>
  <c r="U212" i="2" s="1"/>
  <c r="N212" i="2"/>
  <c r="L212" i="2"/>
  <c r="T212" i="2" s="1"/>
  <c r="CC212" i="2" s="1"/>
  <c r="CM212" i="2" s="1"/>
  <c r="O212" i="2"/>
  <c r="W212" i="2" s="1"/>
  <c r="K212" i="2"/>
  <c r="S212" i="2" s="1"/>
  <c r="I212" i="2"/>
  <c r="M192" i="2"/>
  <c r="N192" i="2"/>
  <c r="H192" i="2"/>
  <c r="P192" i="2" s="1"/>
  <c r="L192" i="2"/>
  <c r="I192" i="2"/>
  <c r="Q192" i="2" s="1"/>
  <c r="J192" i="2"/>
  <c r="L33" i="2"/>
  <c r="T33" i="2" s="1"/>
  <c r="H111" i="2"/>
  <c r="J97" i="2"/>
  <c r="R97" i="2" s="1"/>
  <c r="L97" i="2"/>
  <c r="T97" i="2" s="1"/>
  <c r="N97" i="2"/>
  <c r="V97" i="2" s="1"/>
  <c r="I97" i="2"/>
  <c r="Q97" i="2" s="1"/>
  <c r="O97" i="2"/>
  <c r="H97" i="2"/>
  <c r="P97" i="2" s="1"/>
  <c r="H247" i="2"/>
  <c r="P247" i="2" s="1"/>
  <c r="M247" i="2"/>
  <c r="U247" i="2" s="1"/>
  <c r="N247" i="2"/>
  <c r="K247" i="2"/>
  <c r="S247" i="2" s="1"/>
  <c r="L247" i="2"/>
  <c r="T247" i="2" s="1"/>
  <c r="I247" i="2"/>
  <c r="Q247" i="2" s="1"/>
  <c r="J247" i="2"/>
  <c r="N211" i="2"/>
  <c r="V211" i="2" s="1"/>
  <c r="I211" i="2"/>
  <c r="M211" i="2"/>
  <c r="U211" i="2" s="1"/>
  <c r="CD211" i="2" s="1"/>
  <c r="J211" i="2"/>
  <c r="O211" i="2"/>
  <c r="H211" i="2"/>
  <c r="M183" i="2"/>
  <c r="U183" i="2" s="1"/>
  <c r="K183" i="2"/>
  <c r="L183" i="2"/>
  <c r="N183" i="2"/>
  <c r="V183" i="2" s="1"/>
  <c r="I183" i="2"/>
  <c r="L53" i="2"/>
  <c r="K53" i="2"/>
  <c r="J53" i="2"/>
  <c r="R53" i="2" s="1"/>
  <c r="I53" i="2"/>
  <c r="O53" i="2"/>
  <c r="H53" i="2"/>
  <c r="P53" i="2" s="1"/>
  <c r="I300" i="2"/>
  <c r="Q300" i="2" s="1"/>
  <c r="AG84" i="6"/>
  <c r="AI84" i="6"/>
  <c r="K258" i="2"/>
  <c r="K263" i="2"/>
  <c r="K211" i="2"/>
  <c r="H171" i="2"/>
  <c r="P171" i="2" s="1"/>
  <c r="K171" i="2"/>
  <c r="S171" i="2" s="1"/>
  <c r="I171" i="2"/>
  <c r="O171" i="2"/>
  <c r="W171" i="2" s="1"/>
  <c r="L171" i="2"/>
  <c r="H52" i="2"/>
  <c r="P52" i="2" s="1"/>
  <c r="J52" i="2"/>
  <c r="R52" i="2" s="1"/>
  <c r="BA52" i="2" s="1"/>
  <c r="BK52" i="2" s="1"/>
  <c r="K52" i="2"/>
  <c r="S52" i="2" s="1"/>
  <c r="N52" i="2"/>
  <c r="V52" i="2" s="1"/>
  <c r="I52" i="2"/>
  <c r="L52" i="2"/>
  <c r="M72" i="2"/>
  <c r="U72" i="2" s="1"/>
  <c r="BD72" i="2" s="1"/>
  <c r="BN72" i="2" s="1"/>
  <c r="N142" i="2"/>
  <c r="I81" i="2"/>
  <c r="H81" i="2"/>
  <c r="P81" i="2" s="1"/>
  <c r="M81" i="2"/>
  <c r="U81" i="2" s="1"/>
  <c r="K81" i="2"/>
  <c r="S81" i="2" s="1"/>
  <c r="N81" i="2"/>
  <c r="O81" i="2"/>
  <c r="W81" i="2" s="1"/>
  <c r="M290" i="2"/>
  <c r="U290" i="2" s="1"/>
  <c r="N275" i="2"/>
  <c r="V275" i="2" s="1"/>
  <c r="G234" i="6"/>
  <c r="O222" i="2"/>
  <c r="W222" i="2" s="1"/>
  <c r="H222" i="2"/>
  <c r="J222" i="2"/>
  <c r="L222" i="2"/>
  <c r="K222" i="2"/>
  <c r="M222" i="2"/>
  <c r="H39" i="2"/>
  <c r="P39" i="2" s="1"/>
  <c r="K39" i="2"/>
  <c r="L39" i="2"/>
  <c r="T39" i="2" s="1"/>
  <c r="O39" i="2"/>
  <c r="N39" i="2"/>
  <c r="M39" i="2"/>
  <c r="H294" i="2"/>
  <c r="P294" i="2" s="1"/>
  <c r="O157" i="2"/>
  <c r="W157" i="2" s="1"/>
  <c r="H157" i="2"/>
  <c r="P157" i="2" s="1"/>
  <c r="J157" i="2"/>
  <c r="R157" i="2" s="1"/>
  <c r="L157" i="2"/>
  <c r="K157" i="2"/>
  <c r="M157" i="2"/>
  <c r="I86" i="2"/>
  <c r="M86" i="2"/>
  <c r="N86" i="2"/>
  <c r="V86" i="2" s="1"/>
  <c r="O86" i="2"/>
  <c r="W86" i="2" s="1"/>
  <c r="K86" i="2"/>
  <c r="H86" i="2"/>
  <c r="L86" i="2"/>
  <c r="J86" i="2"/>
  <c r="N255" i="2"/>
  <c r="O150" i="2"/>
  <c r="W150" i="2" s="1"/>
  <c r="E261" i="6"/>
  <c r="I64" i="2"/>
  <c r="K64" i="2"/>
  <c r="M64" i="2"/>
  <c r="U64" i="2" s="1"/>
  <c r="H64" i="2"/>
  <c r="N64" i="2"/>
  <c r="V64" i="2" s="1"/>
  <c r="O64" i="2"/>
  <c r="N213" i="2"/>
  <c r="V213" i="2" s="1"/>
  <c r="I59" i="2"/>
  <c r="H59" i="2"/>
  <c r="M59" i="2"/>
  <c r="U59" i="2" s="1"/>
  <c r="K59" i="2"/>
  <c r="N59" i="2"/>
  <c r="V59" i="2" s="1"/>
  <c r="CE59" i="2" s="1"/>
  <c r="S59" i="6" s="1"/>
  <c r="CS59" i="6" s="1"/>
  <c r="DC59" i="6" s="1"/>
  <c r="O59" i="2"/>
  <c r="N23" i="2"/>
  <c r="I23" i="2"/>
  <c r="Q23" i="2" s="1"/>
  <c r="H30" i="2"/>
  <c r="P30" i="2" s="1"/>
  <c r="J208" i="2"/>
  <c r="R208" i="2" s="1"/>
  <c r="K62" i="2"/>
  <c r="J137" i="2"/>
  <c r="O137" i="2"/>
  <c r="W137" i="2" s="1"/>
  <c r="I287" i="2"/>
  <c r="N287" i="2"/>
  <c r="L108" i="2"/>
  <c r="T108" i="2" s="1"/>
  <c r="O108" i="2"/>
  <c r="M248" i="2"/>
  <c r="U248" i="2" s="1"/>
  <c r="I208" i="2"/>
  <c r="L62" i="2"/>
  <c r="T62" i="2" s="1"/>
  <c r="I56" i="2"/>
  <c r="Q56" i="2" s="1"/>
  <c r="H73" i="2"/>
  <c r="N73" i="2"/>
  <c r="V73" i="2" s="1"/>
  <c r="H56" i="2"/>
  <c r="P56" i="2" s="1"/>
  <c r="N131" i="2"/>
  <c r="L131" i="2"/>
  <c r="T131" i="2" s="1"/>
  <c r="N34" i="2"/>
  <c r="V34" i="2" s="1"/>
  <c r="O73" i="2"/>
  <c r="W73" i="2" s="1"/>
  <c r="I163" i="2"/>
  <c r="N163" i="2"/>
  <c r="H224" i="2"/>
  <c r="P224" i="2" s="1"/>
  <c r="J224" i="2"/>
  <c r="R224" i="2" s="1"/>
  <c r="H200" i="2"/>
  <c r="K200" i="2"/>
  <c r="K82" i="2"/>
  <c r="S82" i="2" s="1"/>
  <c r="I82" i="2"/>
  <c r="Q82" i="2" s="1"/>
  <c r="H204" i="2"/>
  <c r="O204" i="2"/>
  <c r="I151" i="2"/>
  <c r="H151" i="2"/>
  <c r="M240" i="2"/>
  <c r="U240" i="2" s="1"/>
  <c r="K240" i="2"/>
  <c r="I103" i="2"/>
  <c r="H103" i="2"/>
  <c r="O62" i="2"/>
  <c r="W62" i="2" s="1"/>
  <c r="O56" i="2"/>
  <c r="O42" i="2"/>
  <c r="I181" i="2"/>
  <c r="M137" i="2"/>
  <c r="U137" i="2" s="1"/>
  <c r="M131" i="2"/>
  <c r="K77" i="2"/>
  <c r="I289" i="2"/>
  <c r="Q289" i="2" s="1"/>
  <c r="N289" i="2"/>
  <c r="M256" i="2"/>
  <c r="K256" i="2"/>
  <c r="I160" i="2"/>
  <c r="Q160" i="2" s="1"/>
  <c r="J160" i="2"/>
  <c r="R160" i="2" s="1"/>
  <c r="I45" i="2"/>
  <c r="J45" i="2"/>
  <c r="R45" i="2" s="1"/>
  <c r="I176" i="2"/>
  <c r="Q176" i="2" s="1"/>
  <c r="J176" i="2"/>
  <c r="R176" i="2" s="1"/>
  <c r="O144" i="2"/>
  <c r="W144" i="2" s="1"/>
  <c r="N144" i="2"/>
  <c r="L118" i="2"/>
  <c r="T118" i="2" s="1"/>
  <c r="J118" i="2"/>
  <c r="I286" i="2"/>
  <c r="K286" i="2"/>
  <c r="S286" i="2" s="1"/>
  <c r="CB286" i="2" s="1"/>
  <c r="CL286" i="2" s="1"/>
  <c r="O94" i="2"/>
  <c r="W94" i="2" s="1"/>
  <c r="N94" i="2"/>
  <c r="V94" i="2" s="1"/>
  <c r="M191" i="2"/>
  <c r="U191" i="2" s="1"/>
  <c r="I141" i="2"/>
  <c r="Q141" i="2" s="1"/>
  <c r="N141" i="2"/>
  <c r="V141" i="2" s="1"/>
  <c r="M110" i="2"/>
  <c r="U110" i="2" s="1"/>
  <c r="H110" i="2"/>
  <c r="H159" i="2"/>
  <c r="P159" i="2" s="1"/>
  <c r="O159" i="2"/>
  <c r="W159" i="2" s="1"/>
  <c r="M156" i="2"/>
  <c r="U156" i="2" s="1"/>
  <c r="K156" i="2"/>
  <c r="S156" i="2" s="1"/>
  <c r="L95" i="2"/>
  <c r="N95" i="2"/>
  <c r="V95" i="2" s="1"/>
  <c r="H101" i="2"/>
  <c r="P101" i="2" s="1"/>
  <c r="AY101" i="2" s="1"/>
  <c r="N101" i="2"/>
  <c r="V101" i="2" s="1"/>
  <c r="H283" i="2"/>
  <c r="O283" i="2"/>
  <c r="J283" i="2"/>
  <c r="R283" i="2" s="1"/>
  <c r="L267" i="2"/>
  <c r="T267" i="2" s="1"/>
  <c r="BC267" i="2" s="1"/>
  <c r="J267" i="2"/>
  <c r="L270" i="2"/>
  <c r="J270" i="2"/>
  <c r="R270" i="2" s="1"/>
  <c r="I293" i="2"/>
  <c r="O131" i="2"/>
  <c r="W131" i="2" s="1"/>
  <c r="M28" i="2"/>
  <c r="I112" i="2"/>
  <c r="Q112" i="2" s="1"/>
  <c r="N112" i="2"/>
  <c r="H281" i="2"/>
  <c r="P281" i="2" s="1"/>
  <c r="K281" i="2"/>
  <c r="S281" i="2" s="1"/>
  <c r="M138" i="2"/>
  <c r="K138" i="2"/>
  <c r="S138" i="2" s="1"/>
  <c r="H120" i="2"/>
  <c r="O120" i="2"/>
  <c r="W120" i="2" s="1"/>
  <c r="H167" i="2"/>
  <c r="O167" i="2"/>
  <c r="H199" i="2"/>
  <c r="P199" i="2" s="1"/>
  <c r="O199" i="2"/>
  <c r="J199" i="2"/>
  <c r="R199" i="2" s="1"/>
  <c r="L188" i="2"/>
  <c r="O188" i="2"/>
  <c r="W188" i="2" s="1"/>
  <c r="AG188" i="2" s="1"/>
  <c r="J188" i="2"/>
  <c r="H152" i="2"/>
  <c r="K152" i="2"/>
  <c r="J152" i="2"/>
  <c r="O107" i="2"/>
  <c r="J107" i="2"/>
  <c r="R107" i="2" s="1"/>
  <c r="L251" i="2"/>
  <c r="J251" i="2"/>
  <c r="R251" i="2" s="1"/>
  <c r="L215" i="2"/>
  <c r="O215" i="2"/>
  <c r="W215" i="2" s="1"/>
  <c r="J215" i="2"/>
  <c r="L282" i="2"/>
  <c r="I282" i="2"/>
  <c r="Q282" i="2" s="1"/>
  <c r="N282" i="2"/>
  <c r="V282" i="2" s="1"/>
  <c r="L266" i="2"/>
  <c r="O266" i="2"/>
  <c r="W266" i="2" s="1"/>
  <c r="N266" i="2"/>
  <c r="L194" i="2"/>
  <c r="O194" i="2"/>
  <c r="W194" i="2" s="1"/>
  <c r="AG194" i="2" s="1"/>
  <c r="L262" i="2"/>
  <c r="T262" i="2" s="1"/>
  <c r="J262" i="2"/>
  <c r="L235" i="2"/>
  <c r="T235" i="2" s="1"/>
  <c r="J235" i="2"/>
  <c r="BY235" i="2"/>
  <c r="M235" i="6" s="1"/>
  <c r="CM235" i="6" s="1"/>
  <c r="H219" i="2"/>
  <c r="J219" i="2"/>
  <c r="L210" i="2"/>
  <c r="T210" i="2" s="1"/>
  <c r="O210" i="2"/>
  <c r="M41" i="2"/>
  <c r="U41" i="2" s="1"/>
  <c r="N41" i="2"/>
  <c r="V41" i="2" s="1"/>
  <c r="L269" i="2"/>
  <c r="T269" i="2" s="1"/>
  <c r="J269" i="2"/>
  <c r="R269" i="2" s="1"/>
  <c r="O78" i="2"/>
  <c r="M78" i="2"/>
  <c r="U78" i="2" s="1"/>
  <c r="K55" i="2"/>
  <c r="S55" i="2" s="1"/>
  <c r="CB55" i="2" s="1"/>
  <c r="M55" i="2"/>
  <c r="U55" i="2" s="1"/>
  <c r="I55" i="2"/>
  <c r="Q55" i="2" s="1"/>
  <c r="O55" i="2"/>
  <c r="O134" i="2"/>
  <c r="J134" i="2"/>
  <c r="R134" i="2" s="1"/>
  <c r="K49" i="2"/>
  <c r="L49" i="2"/>
  <c r="I170" i="2"/>
  <c r="Q170" i="2" s="1"/>
  <c r="J170" i="2"/>
  <c r="I135" i="2"/>
  <c r="Q135" i="2" s="1"/>
  <c r="L135" i="2"/>
  <c r="AE244" i="2"/>
  <c r="L203" i="2"/>
  <c r="K203" i="2"/>
  <c r="S203" i="2" s="1"/>
  <c r="L184" i="2"/>
  <c r="T184" i="2" s="1"/>
  <c r="O184" i="2"/>
  <c r="W184" i="2" s="1"/>
  <c r="J184" i="2"/>
  <c r="R184" i="2" s="1"/>
  <c r="L259" i="2"/>
  <c r="J259" i="2"/>
  <c r="R259" i="2" s="1"/>
  <c r="I193" i="2"/>
  <c r="N193" i="2"/>
  <c r="H279" i="2"/>
  <c r="K279" i="2"/>
  <c r="L234" i="2"/>
  <c r="N234" i="2"/>
  <c r="I218" i="2"/>
  <c r="Q218" i="2" s="1"/>
  <c r="H182" i="2"/>
  <c r="P182" i="2" s="1"/>
  <c r="Z182" i="2" s="1"/>
  <c r="Y182" i="2" s="1"/>
  <c r="K182" i="2"/>
  <c r="O38" i="2"/>
  <c r="L38" i="2"/>
  <c r="I271" i="2"/>
  <c r="N271" i="2"/>
  <c r="L278" i="2"/>
  <c r="T278" i="2" s="1"/>
  <c r="N278" i="2"/>
  <c r="I246" i="2"/>
  <c r="Q246" i="2" s="1"/>
  <c r="N246" i="2"/>
  <c r="H186" i="2"/>
  <c r="P186" i="2" s="1"/>
  <c r="K186" i="2"/>
  <c r="H206" i="2"/>
  <c r="K206" i="2"/>
  <c r="S206" i="2" s="1"/>
  <c r="L180" i="2"/>
  <c r="T180" i="2" s="1"/>
  <c r="O180" i="2"/>
  <c r="O43" i="2"/>
  <c r="L43" i="2"/>
  <c r="T43" i="2" s="1"/>
  <c r="N90" i="2"/>
  <c r="M90" i="2"/>
  <c r="U90" i="2" s="1"/>
  <c r="I90" i="2"/>
  <c r="Q90" i="2" s="1"/>
  <c r="H90" i="2"/>
  <c r="P90" i="2" s="1"/>
  <c r="AE42" i="2"/>
  <c r="L296" i="2"/>
  <c r="N296" i="2"/>
  <c r="I257" i="2"/>
  <c r="Q257" i="2" s="1"/>
  <c r="J257" i="2"/>
  <c r="R257" i="2" s="1"/>
  <c r="K225" i="2"/>
  <c r="N225" i="2"/>
  <c r="V225" i="2" s="1"/>
  <c r="J225" i="2"/>
  <c r="O225" i="2"/>
  <c r="L274" i="2"/>
  <c r="N274" i="2"/>
  <c r="H226" i="2"/>
  <c r="P226" i="2" s="1"/>
  <c r="K226" i="2"/>
  <c r="S226" i="2" s="1"/>
  <c r="J226" i="2"/>
  <c r="R226" i="2" s="1"/>
  <c r="H177" i="2"/>
  <c r="O177" i="2"/>
  <c r="W177" i="2" s="1"/>
  <c r="J177" i="2"/>
  <c r="R177" i="2" s="1"/>
  <c r="G177" i="6" s="1"/>
  <c r="O75" i="2"/>
  <c r="W75" i="2" s="1"/>
  <c r="I75" i="2"/>
  <c r="Q75" i="2" s="1"/>
  <c r="I129" i="2"/>
  <c r="Q129" i="2" s="1"/>
  <c r="L129" i="2"/>
  <c r="T129" i="2" s="1"/>
  <c r="K92" i="2"/>
  <c r="S92" i="2" s="1"/>
  <c r="M92" i="2"/>
  <c r="U92" i="2" s="1"/>
  <c r="M292" i="2"/>
  <c r="K292" i="2"/>
  <c r="S292" i="2" s="1"/>
  <c r="N228" i="2"/>
  <c r="O228" i="2"/>
  <c r="W228" i="2" s="1"/>
  <c r="O205" i="2"/>
  <c r="W205" i="2" s="1"/>
  <c r="L205" i="6" s="1"/>
  <c r="K205" i="2"/>
  <c r="N205" i="2"/>
  <c r="V205" i="2" s="1"/>
  <c r="H205" i="2"/>
  <c r="P205" i="2" s="1"/>
  <c r="I140" i="2"/>
  <c r="Q140" i="2" s="1"/>
  <c r="F140" i="6" s="1"/>
  <c r="L140" i="2"/>
  <c r="N161" i="2"/>
  <c r="V161" i="2" s="1"/>
  <c r="O161" i="2"/>
  <c r="W161" i="2" s="1"/>
  <c r="K161" i="2"/>
  <c r="S161" i="2" s="1"/>
  <c r="M161" i="2"/>
  <c r="U161" i="2" s="1"/>
  <c r="L285" i="2"/>
  <c r="T285" i="2" s="1"/>
  <c r="O285" i="2"/>
  <c r="J285" i="2"/>
  <c r="R285" i="2" s="1"/>
  <c r="L165" i="2"/>
  <c r="T165" i="2" s="1"/>
  <c r="O165" i="2"/>
  <c r="W165" i="2" s="1"/>
  <c r="J143" i="2"/>
  <c r="R143" i="2" s="1"/>
  <c r="O143" i="2"/>
  <c r="W143" i="2" s="1"/>
  <c r="K143" i="2"/>
  <c r="K69" i="2"/>
  <c r="S69" i="2" s="1"/>
  <c r="I69" i="2"/>
  <c r="M132" i="2"/>
  <c r="U132" i="2" s="1"/>
  <c r="K132" i="2"/>
  <c r="S132" i="2" s="1"/>
  <c r="O84" i="2"/>
  <c r="W84" i="2" s="1"/>
  <c r="AC84" i="2"/>
  <c r="L121" i="2"/>
  <c r="K121" i="2"/>
  <c r="O109" i="2"/>
  <c r="J109" i="2"/>
  <c r="R109" i="2" s="1"/>
  <c r="I241" i="2"/>
  <c r="Q241" i="2" s="1"/>
  <c r="J241" i="2"/>
  <c r="R241" i="2" s="1"/>
  <c r="L250" i="2"/>
  <c r="T250" i="2" s="1"/>
  <c r="O250" i="2"/>
  <c r="N250" i="2"/>
  <c r="V250" i="2" s="1"/>
  <c r="I214" i="2"/>
  <c r="J214" i="2"/>
  <c r="L231" i="2"/>
  <c r="K231" i="2"/>
  <c r="L227" i="2"/>
  <c r="J227" i="2"/>
  <c r="N125" i="2"/>
  <c r="V125" i="2" s="1"/>
  <c r="J125" i="2"/>
  <c r="K125" i="2"/>
  <c r="S125" i="2" s="1"/>
  <c r="L125" i="2"/>
  <c r="T125" i="2" s="1"/>
  <c r="L284" i="2"/>
  <c r="O284" i="2"/>
  <c r="W284" i="2" s="1"/>
  <c r="J284" i="2"/>
  <c r="H243" i="2"/>
  <c r="P243" i="2" s="1"/>
  <c r="M243" i="2"/>
  <c r="I243" i="2"/>
  <c r="Q243" i="2" s="1"/>
  <c r="L243" i="2"/>
  <c r="I172" i="2"/>
  <c r="J172" i="2"/>
  <c r="H239" i="2"/>
  <c r="P239" i="2" s="1"/>
  <c r="M239" i="2"/>
  <c r="U239" i="2" s="1"/>
  <c r="I239" i="2"/>
  <c r="L239" i="2"/>
  <c r="T239" i="2" s="1"/>
  <c r="L70" i="2"/>
  <c r="T70" i="2" s="1"/>
  <c r="N70" i="2"/>
  <c r="V70" i="2" s="1"/>
  <c r="I253" i="2"/>
  <c r="Q253" i="2" s="1"/>
  <c r="N253" i="2"/>
  <c r="V253" i="2" s="1"/>
  <c r="H123" i="2"/>
  <c r="P123" i="2" s="1"/>
  <c r="O123" i="2"/>
  <c r="J100" i="6"/>
  <c r="K47" i="2"/>
  <c r="S47" i="2" s="1"/>
  <c r="H47" i="2"/>
  <c r="P47" i="2" s="1"/>
  <c r="O37" i="2"/>
  <c r="L37" i="2"/>
  <c r="T37" i="2" s="1"/>
  <c r="CC37" i="2" s="1"/>
  <c r="I254" i="2"/>
  <c r="N254" i="2"/>
  <c r="V254" i="2" s="1"/>
  <c r="H223" i="2"/>
  <c r="K223" i="2"/>
  <c r="S223" i="2" s="1"/>
  <c r="AC223" i="2" s="1"/>
  <c r="K40" i="2"/>
  <c r="S40" i="2" s="1"/>
  <c r="M40" i="2"/>
  <c r="I40" i="2"/>
  <c r="Q40" i="2" s="1"/>
  <c r="AA40" i="2" s="1"/>
  <c r="O40" i="2"/>
  <c r="W40" i="2" s="1"/>
  <c r="H287" i="2"/>
  <c r="P287" i="2" s="1"/>
  <c r="K287" i="2"/>
  <c r="S287" i="2" s="1"/>
  <c r="I108" i="2"/>
  <c r="Q108" i="2" s="1"/>
  <c r="N108" i="2"/>
  <c r="I224" i="2"/>
  <c r="Q224" i="2" s="1"/>
  <c r="K224" i="2"/>
  <c r="H208" i="2"/>
  <c r="P208" i="2" s="1"/>
  <c r="E208" i="6" s="1"/>
  <c r="J34" i="2"/>
  <c r="R34" i="2" s="1"/>
  <c r="I34" i="2"/>
  <c r="Q34" i="2" s="1"/>
  <c r="H34" i="2"/>
  <c r="P34" i="2" s="1"/>
  <c r="M73" i="2"/>
  <c r="U73" i="2" s="1"/>
  <c r="H289" i="2"/>
  <c r="P289" i="2" s="1"/>
  <c r="K289" i="2"/>
  <c r="S289" i="2" s="1"/>
  <c r="CB289" i="2" s="1"/>
  <c r="CL289" i="2" s="1"/>
  <c r="H160" i="2"/>
  <c r="K160" i="2"/>
  <c r="S160" i="2" s="1"/>
  <c r="K45" i="2"/>
  <c r="S45" i="2" s="1"/>
  <c r="H45" i="2"/>
  <c r="P45" i="2" s="1"/>
  <c r="M144" i="2"/>
  <c r="U144" i="2" s="1"/>
  <c r="H144" i="2"/>
  <c r="P144" i="2" s="1"/>
  <c r="M118" i="2"/>
  <c r="U118" i="2" s="1"/>
  <c r="K118" i="2"/>
  <c r="S118" i="2" s="1"/>
  <c r="L286" i="2"/>
  <c r="T286" i="2" s="1"/>
  <c r="J286" i="2"/>
  <c r="R286" i="2" s="1"/>
  <c r="K94" i="2"/>
  <c r="M94" i="2"/>
  <c r="U94" i="2" s="1"/>
  <c r="H141" i="2"/>
  <c r="P141" i="2" s="1"/>
  <c r="K141" i="2"/>
  <c r="S141" i="2" s="1"/>
  <c r="M159" i="2"/>
  <c r="N159" i="2"/>
  <c r="L156" i="2"/>
  <c r="N156" i="2"/>
  <c r="M101" i="2"/>
  <c r="U101" i="2" s="1"/>
  <c r="J101" i="6" s="1"/>
  <c r="K101" i="2"/>
  <c r="M283" i="2"/>
  <c r="U283" i="2" s="1"/>
  <c r="M267" i="2"/>
  <c r="U267" i="2" s="1"/>
  <c r="CD267" i="2" s="1"/>
  <c r="K267" i="2"/>
  <c r="M270" i="2"/>
  <c r="K270" i="2"/>
  <c r="L137" i="2"/>
  <c r="T137" i="2" s="1"/>
  <c r="I281" i="2"/>
  <c r="N281" i="2"/>
  <c r="V281" i="2" s="1"/>
  <c r="I120" i="2"/>
  <c r="Q120" i="2" s="1"/>
  <c r="N120" i="2"/>
  <c r="V120" i="2" s="1"/>
  <c r="M167" i="2"/>
  <c r="N167" i="2"/>
  <c r="V167" i="2" s="1"/>
  <c r="M188" i="2"/>
  <c r="I152" i="2"/>
  <c r="Q152" i="2" s="1"/>
  <c r="L152" i="2"/>
  <c r="T152" i="2" s="1"/>
  <c r="M107" i="2"/>
  <c r="L107" i="2"/>
  <c r="T107" i="2" s="1"/>
  <c r="M251" i="2"/>
  <c r="K251" i="2"/>
  <c r="M215" i="2"/>
  <c r="U215" i="2" s="1"/>
  <c r="H215" i="6"/>
  <c r="M266" i="2"/>
  <c r="U266" i="2" s="1"/>
  <c r="M262" i="2"/>
  <c r="U262" i="2" s="1"/>
  <c r="K262" i="2"/>
  <c r="S262" i="2" s="1"/>
  <c r="M235" i="2"/>
  <c r="K235" i="2"/>
  <c r="S235" i="2" s="1"/>
  <c r="M219" i="2"/>
  <c r="K219" i="2"/>
  <c r="S219" i="2" s="1"/>
  <c r="M210" i="2"/>
  <c r="N210" i="2"/>
  <c r="V210" i="2" s="1"/>
  <c r="CE210" i="2" s="1"/>
  <c r="O41" i="2"/>
  <c r="L41" i="2"/>
  <c r="L78" i="2"/>
  <c r="N78" i="2"/>
  <c r="I49" i="2"/>
  <c r="Q49" i="2" s="1"/>
  <c r="F49" i="6" s="1"/>
  <c r="N49" i="2"/>
  <c r="O135" i="2"/>
  <c r="J135" i="2"/>
  <c r="I203" i="2"/>
  <c r="N203" i="2"/>
  <c r="I279" i="2"/>
  <c r="Q279" i="2" s="1"/>
  <c r="AZ279" i="2" s="1"/>
  <c r="BJ279" i="2" s="1"/>
  <c r="N279" i="2"/>
  <c r="V279" i="2" s="1"/>
  <c r="I182" i="2"/>
  <c r="Q182" i="2" s="1"/>
  <c r="J182" i="2"/>
  <c r="I186" i="2"/>
  <c r="J186" i="2"/>
  <c r="R186" i="2" s="1"/>
  <c r="I206" i="2"/>
  <c r="J206" i="2"/>
  <c r="R206" i="2" s="1"/>
  <c r="I226" i="2"/>
  <c r="O129" i="2"/>
  <c r="W129" i="2" s="1"/>
  <c r="J129" i="2"/>
  <c r="O140" i="2"/>
  <c r="W140" i="2" s="1"/>
  <c r="J140" i="2"/>
  <c r="I165" i="2"/>
  <c r="Q165" i="2" s="1"/>
  <c r="N165" i="2"/>
  <c r="L69" i="2"/>
  <c r="J69" i="2"/>
  <c r="R69" i="2" s="1"/>
  <c r="L132" i="2"/>
  <c r="T132" i="2" s="1"/>
  <c r="N132" i="2"/>
  <c r="V132" i="2" s="1"/>
  <c r="I121" i="2"/>
  <c r="N121" i="2"/>
  <c r="V121" i="2" s="1"/>
  <c r="L34" i="2"/>
  <c r="T34" i="2" s="1"/>
  <c r="M250" i="2"/>
  <c r="I231" i="2"/>
  <c r="Q231" i="2" s="1"/>
  <c r="AZ231" i="2" s="1"/>
  <c r="N231" i="2"/>
  <c r="V231" i="2" s="1"/>
  <c r="M227" i="2"/>
  <c r="U227" i="2" s="1"/>
  <c r="J227" i="6" s="1"/>
  <c r="K227" i="2"/>
  <c r="S227" i="2" s="1"/>
  <c r="I284" i="2"/>
  <c r="Q284" i="2" s="1"/>
  <c r="H284" i="6"/>
  <c r="J243" i="2"/>
  <c r="R243" i="2" s="1"/>
  <c r="J239" i="2"/>
  <c r="R239" i="2" s="1"/>
  <c r="I123" i="2"/>
  <c r="Q123" i="2" s="1"/>
  <c r="N123" i="2"/>
  <c r="V123" i="2" s="1"/>
  <c r="I47" i="2"/>
  <c r="N47" i="2"/>
  <c r="V47" i="2" s="1"/>
  <c r="M37" i="2"/>
  <c r="N37" i="2"/>
  <c r="I223" i="2"/>
  <c r="Q223" i="2" s="1"/>
  <c r="N223" i="2"/>
  <c r="V223" i="2" s="1"/>
  <c r="BE223" i="2" s="1"/>
  <c r="J40" i="2"/>
  <c r="W80" i="6"/>
  <c r="AC65" i="6"/>
  <c r="X17" i="6"/>
  <c r="AK130" i="6"/>
  <c r="AM109" i="6"/>
  <c r="W142" i="6"/>
  <c r="AB171" i="6"/>
  <c r="AD74" i="6"/>
  <c r="Y48" i="6"/>
  <c r="Y33" i="6"/>
  <c r="Z192" i="6"/>
  <c r="Z96" i="6"/>
  <c r="AB128" i="6"/>
  <c r="AC296" i="6"/>
  <c r="AA227" i="6"/>
  <c r="Y63" i="6"/>
  <c r="W100" i="6"/>
  <c r="W72" i="6"/>
  <c r="Z113" i="6"/>
  <c r="H23" i="2"/>
  <c r="P23" i="2" s="1"/>
  <c r="N30" i="2"/>
  <c r="N11" i="2"/>
  <c r="V11" i="2" s="1"/>
  <c r="J11" i="2"/>
  <c r="K25" i="2"/>
  <c r="S25" i="2" s="1"/>
  <c r="M25" i="2"/>
  <c r="L248" i="2"/>
  <c r="M62" i="2"/>
  <c r="J56" i="2"/>
  <c r="R56" i="2" s="1"/>
  <c r="M287" i="2"/>
  <c r="U287" i="2" s="1"/>
  <c r="I104" i="2"/>
  <c r="H108" i="2"/>
  <c r="P108" i="2" s="1"/>
  <c r="J108" i="2"/>
  <c r="L89" i="2"/>
  <c r="J89" i="2"/>
  <c r="R89" i="2" s="1"/>
  <c r="K248" i="2"/>
  <c r="N208" i="2"/>
  <c r="V208" i="2" s="1"/>
  <c r="BE208" i="2" s="1"/>
  <c r="BO208" i="2" s="1"/>
  <c r="N207" i="2"/>
  <c r="N62" i="2"/>
  <c r="V62" i="2" s="1"/>
  <c r="N56" i="2"/>
  <c r="V56" i="2" s="1"/>
  <c r="N42" i="2"/>
  <c r="V42" i="2" s="1"/>
  <c r="K168" i="2"/>
  <c r="N77" i="2"/>
  <c r="V77" i="2" s="1"/>
  <c r="O77" i="2"/>
  <c r="M293" i="2"/>
  <c r="M216" i="2"/>
  <c r="U216" i="2" s="1"/>
  <c r="M208" i="2"/>
  <c r="U208" i="2" s="1"/>
  <c r="BD208" i="2" s="1"/>
  <c r="BN208" i="2" s="1"/>
  <c r="M207" i="2"/>
  <c r="U207" i="2" s="1"/>
  <c r="J181" i="2"/>
  <c r="L168" i="2"/>
  <c r="O102" i="2"/>
  <c r="W102" i="2" s="1"/>
  <c r="I77" i="2"/>
  <c r="I73" i="2"/>
  <c r="I220" i="2"/>
  <c r="N220" i="2"/>
  <c r="V220" i="2" s="1"/>
  <c r="M163" i="2"/>
  <c r="U163" i="2" s="1"/>
  <c r="CD163" i="2" s="1"/>
  <c r="L224" i="2"/>
  <c r="T224" i="2" s="1"/>
  <c r="N224" i="2"/>
  <c r="L200" i="2"/>
  <c r="O200" i="2"/>
  <c r="W200" i="2" s="1"/>
  <c r="J200" i="2"/>
  <c r="M98" i="2"/>
  <c r="U98" i="2" s="1"/>
  <c r="L98" i="2"/>
  <c r="T98" i="2" s="1"/>
  <c r="BC98" i="2" s="1"/>
  <c r="BM98" i="2" s="1"/>
  <c r="O54" i="2"/>
  <c r="W54" i="2" s="1"/>
  <c r="L54" i="2"/>
  <c r="T54" i="2" s="1"/>
  <c r="H82" i="2"/>
  <c r="P82" i="2" s="1"/>
  <c r="M82" i="2"/>
  <c r="U82" i="2" s="1"/>
  <c r="L204" i="2"/>
  <c r="T204" i="2" s="1"/>
  <c r="I204" i="2"/>
  <c r="J204" i="2"/>
  <c r="R204" i="2" s="1"/>
  <c r="M151" i="2"/>
  <c r="K151" i="2"/>
  <c r="F240" i="6"/>
  <c r="O240" i="2"/>
  <c r="M103" i="2"/>
  <c r="L103" i="2"/>
  <c r="O91" i="2"/>
  <c r="W91" i="2" s="1"/>
  <c r="J91" i="2"/>
  <c r="R91" i="2" s="1"/>
  <c r="M91" i="2"/>
  <c r="U91" i="2" s="1"/>
  <c r="H91" i="2"/>
  <c r="L293" i="2"/>
  <c r="K34" i="2"/>
  <c r="S34" i="2" s="1"/>
  <c r="H137" i="2"/>
  <c r="P137" i="2" s="1"/>
  <c r="K131" i="2"/>
  <c r="S131" i="2" s="1"/>
  <c r="M77" i="2"/>
  <c r="K73" i="2"/>
  <c r="S73" i="2" s="1"/>
  <c r="M289" i="2"/>
  <c r="O256" i="2"/>
  <c r="M160" i="2"/>
  <c r="U160" i="2" s="1"/>
  <c r="N160" i="2"/>
  <c r="M45" i="2"/>
  <c r="N45" i="2"/>
  <c r="M176" i="2"/>
  <c r="N176" i="2"/>
  <c r="V176" i="2" s="1"/>
  <c r="I144" i="2"/>
  <c r="I118" i="2"/>
  <c r="N118" i="2"/>
  <c r="M286" i="2"/>
  <c r="O286" i="2"/>
  <c r="I94" i="2"/>
  <c r="L191" i="2"/>
  <c r="K191" i="2"/>
  <c r="S191" i="2" s="1"/>
  <c r="M141" i="2"/>
  <c r="U141" i="2" s="1"/>
  <c r="L141" i="2"/>
  <c r="T141" i="2" s="1"/>
  <c r="CF141" i="2"/>
  <c r="CP141" i="2" s="1"/>
  <c r="L110" i="2"/>
  <c r="K110" i="2"/>
  <c r="S110" i="2" s="1"/>
  <c r="J110" i="2"/>
  <c r="I159" i="2"/>
  <c r="J159" i="2"/>
  <c r="O156" i="2"/>
  <c r="J156" i="2"/>
  <c r="H95" i="2"/>
  <c r="I101" i="2"/>
  <c r="L101" i="2"/>
  <c r="I283" i="2"/>
  <c r="N283" i="2"/>
  <c r="I267" i="2"/>
  <c r="N267" i="2"/>
  <c r="I270" i="2"/>
  <c r="N270" i="2"/>
  <c r="O34" i="2"/>
  <c r="J73" i="2"/>
  <c r="M112" i="2"/>
  <c r="L112" i="2"/>
  <c r="T112" i="2" s="1"/>
  <c r="L281" i="2"/>
  <c r="T281" i="2" s="1"/>
  <c r="O281" i="2"/>
  <c r="J281" i="2"/>
  <c r="R281" i="2" s="1"/>
  <c r="O138" i="2"/>
  <c r="J138" i="2"/>
  <c r="L120" i="2"/>
  <c r="T120" i="2" s="1"/>
  <c r="J120" i="2"/>
  <c r="R120" i="2" s="1"/>
  <c r="I167" i="2"/>
  <c r="Q167" i="2" s="1"/>
  <c r="J167" i="2"/>
  <c r="I199" i="2"/>
  <c r="N199" i="2"/>
  <c r="V199" i="2" s="1"/>
  <c r="BE199" i="2" s="1"/>
  <c r="I188" i="2"/>
  <c r="Q188" i="2" s="1"/>
  <c r="N188" i="2"/>
  <c r="O152" i="2"/>
  <c r="W152" i="2" s="1"/>
  <c r="N152" i="2"/>
  <c r="I107" i="2"/>
  <c r="Q107" i="2" s="1"/>
  <c r="N107" i="2"/>
  <c r="V107" i="2" s="1"/>
  <c r="I251" i="2"/>
  <c r="N251" i="2"/>
  <c r="V251" i="2" s="1"/>
  <c r="I215" i="2"/>
  <c r="Q215" i="2" s="1"/>
  <c r="N215" i="2"/>
  <c r="M282" i="2"/>
  <c r="K282" i="2"/>
  <c r="I266" i="2"/>
  <c r="Q266" i="2" s="1"/>
  <c r="I194" i="2"/>
  <c r="Q194" i="2" s="1"/>
  <c r="J194" i="2"/>
  <c r="R194" i="2" s="1"/>
  <c r="I262" i="2"/>
  <c r="Q262" i="2" s="1"/>
  <c r="N262" i="2"/>
  <c r="I235" i="2"/>
  <c r="N235" i="2"/>
  <c r="V235" i="2" s="1"/>
  <c r="I219" i="2"/>
  <c r="N219" i="2"/>
  <c r="I210" i="2"/>
  <c r="J210" i="2"/>
  <c r="R210" i="2" s="1"/>
  <c r="K41" i="2"/>
  <c r="H41" i="2"/>
  <c r="O28" i="2"/>
  <c r="W28" i="2" s="1"/>
  <c r="I269" i="2"/>
  <c r="Q269" i="2" s="1"/>
  <c r="N269" i="2"/>
  <c r="V269" i="2" s="1"/>
  <c r="K78" i="2"/>
  <c r="J78" i="2"/>
  <c r="O49" i="2"/>
  <c r="J49" i="2"/>
  <c r="R49" i="2" s="1"/>
  <c r="M135" i="2"/>
  <c r="K135" i="2"/>
  <c r="S135" i="2" s="1"/>
  <c r="H203" i="2"/>
  <c r="O203" i="2"/>
  <c r="J203" i="2"/>
  <c r="R203" i="2" s="1"/>
  <c r="I184" i="2"/>
  <c r="N184" i="2"/>
  <c r="I259" i="2"/>
  <c r="N259" i="2"/>
  <c r="L279" i="2"/>
  <c r="O279" i="2"/>
  <c r="W279" i="2" s="1"/>
  <c r="J279" i="2"/>
  <c r="I234" i="2"/>
  <c r="Q234" i="2" s="1"/>
  <c r="L182" i="2"/>
  <c r="T182" i="2" s="1"/>
  <c r="O182" i="2"/>
  <c r="I38" i="2"/>
  <c r="Q38" i="2" s="1"/>
  <c r="J38" i="2"/>
  <c r="I278" i="2"/>
  <c r="K278" i="2"/>
  <c r="L186" i="2"/>
  <c r="O186" i="2"/>
  <c r="L206" i="2"/>
  <c r="O206" i="2"/>
  <c r="I180" i="2"/>
  <c r="Q180" i="2" s="1"/>
  <c r="J180" i="2"/>
  <c r="I43" i="2"/>
  <c r="J43" i="2"/>
  <c r="I296" i="2"/>
  <c r="Q296" i="2" s="1"/>
  <c r="H296" i="6"/>
  <c r="L225" i="2"/>
  <c r="T225" i="2" s="1"/>
  <c r="M225" i="2"/>
  <c r="I225" i="2"/>
  <c r="I274" i="2"/>
  <c r="Q274" i="2" s="1"/>
  <c r="L226" i="2"/>
  <c r="O226" i="2"/>
  <c r="W226" i="2" s="1"/>
  <c r="N226" i="2"/>
  <c r="V226" i="2" s="1"/>
  <c r="I177" i="2"/>
  <c r="N177" i="2"/>
  <c r="M129" i="2"/>
  <c r="U129" i="2" s="1"/>
  <c r="K129" i="2"/>
  <c r="S129" i="2" s="1"/>
  <c r="L92" i="2"/>
  <c r="T92" i="2" s="1"/>
  <c r="J92" i="2"/>
  <c r="R92" i="2" s="1"/>
  <c r="K228" i="2"/>
  <c r="M228" i="2"/>
  <c r="U228" i="2" s="1"/>
  <c r="I228" i="2"/>
  <c r="M140" i="2"/>
  <c r="K140" i="2"/>
  <c r="S140" i="2" s="1"/>
  <c r="I285" i="2"/>
  <c r="Q285" i="2" s="1"/>
  <c r="N285" i="2"/>
  <c r="V285" i="2" s="1"/>
  <c r="H165" i="2"/>
  <c r="P165" i="2" s="1"/>
  <c r="J165" i="2"/>
  <c r="H69" i="2"/>
  <c r="M69" i="2"/>
  <c r="U69" i="2" s="1"/>
  <c r="O132" i="2"/>
  <c r="W132" i="2" s="1"/>
  <c r="J132" i="2"/>
  <c r="O121" i="2"/>
  <c r="W121" i="2" s="1"/>
  <c r="J121" i="2"/>
  <c r="R121" i="2" s="1"/>
  <c r="I250" i="2"/>
  <c r="I227" i="2"/>
  <c r="Q227" i="2" s="1"/>
  <c r="N227" i="2"/>
  <c r="J131" i="2"/>
  <c r="R131" i="2" s="1"/>
  <c r="L123" i="2"/>
  <c r="T123" i="2" s="1"/>
  <c r="J123" i="2"/>
  <c r="R123" i="2" s="1"/>
  <c r="I37" i="2"/>
  <c r="J37" i="2"/>
  <c r="BY40" i="2"/>
  <c r="M40" i="6" s="1"/>
  <c r="CM40" i="6" s="1"/>
  <c r="K8" i="2"/>
  <c r="I7" i="2"/>
  <c r="O7" i="2"/>
  <c r="W7" i="2" s="1"/>
  <c r="M6" i="2"/>
  <c r="U6" i="2" s="1"/>
  <c r="M7" i="2"/>
  <c r="O6" i="2"/>
  <c r="W6" i="2" s="1"/>
  <c r="L7" i="2"/>
  <c r="N7" i="2"/>
  <c r="M8" i="2"/>
  <c r="CE19" i="2"/>
  <c r="AF19" i="2"/>
  <c r="AM21" i="6"/>
  <c r="M32" i="1"/>
  <c r="I16" i="2"/>
  <c r="O16" i="2"/>
  <c r="W16" i="2" s="1"/>
  <c r="L16" i="2"/>
  <c r="T16" i="2" s="1"/>
  <c r="K16" i="2"/>
  <c r="S16" i="2" s="1"/>
  <c r="M12" i="2"/>
  <c r="U12" i="2" s="1"/>
  <c r="H12" i="2"/>
  <c r="P12" i="2" s="1"/>
  <c r="J12" i="2"/>
  <c r="R12" i="2" s="1"/>
  <c r="N12" i="2"/>
  <c r="V12" i="2" s="1"/>
  <c r="H16" i="2"/>
  <c r="P16" i="2" s="1"/>
  <c r="M16" i="2"/>
  <c r="U16" i="2" s="1"/>
  <c r="L12" i="2"/>
  <c r="T12" i="2" s="1"/>
  <c r="J18" i="2"/>
  <c r="M18" i="2"/>
  <c r="U18" i="2" s="1"/>
  <c r="K18" i="2"/>
  <c r="S18" i="2" s="1"/>
  <c r="L18" i="2"/>
  <c r="T18" i="2" s="1"/>
  <c r="N18" i="2"/>
  <c r="V18" i="2" s="1"/>
  <c r="K10" i="2"/>
  <c r="S10" i="2" s="1"/>
  <c r="N10" i="2"/>
  <c r="V10" i="2" s="1"/>
  <c r="H10" i="2"/>
  <c r="P10" i="2" s="1"/>
  <c r="L10" i="2"/>
  <c r="T10" i="2" s="1"/>
  <c r="J10" i="2"/>
  <c r="AV9" i="6"/>
  <c r="AP9" i="6"/>
  <c r="AS9" i="6"/>
  <c r="AQ9" i="6"/>
  <c r="N21" i="2"/>
  <c r="V21" i="2" s="1"/>
  <c r="I21" i="2"/>
  <c r="J21" i="2"/>
  <c r="R21" i="2" s="1"/>
  <c r="H21" i="2"/>
  <c r="P21" i="2" s="1"/>
  <c r="AF26" i="2"/>
  <c r="AA9" i="6"/>
  <c r="AR9" i="6"/>
  <c r="AL21" i="6"/>
  <c r="AK20" i="6"/>
  <c r="AP27" i="6"/>
  <c r="AV27" i="6"/>
  <c r="M30" i="1"/>
  <c r="AV25" i="6"/>
  <c r="AP25" i="6"/>
  <c r="AC25" i="6"/>
  <c r="Z25" i="6"/>
  <c r="AS25" i="6"/>
  <c r="AR25" i="6"/>
  <c r="AD25" i="6"/>
  <c r="W25" i="6"/>
  <c r="AS22" i="6"/>
  <c r="AU22" i="6"/>
  <c r="AD22" i="6"/>
  <c r="AH15" i="6"/>
  <c r="AL15" i="6"/>
  <c r="J29" i="2"/>
  <c r="R29" i="2" s="1"/>
  <c r="N16" i="2"/>
  <c r="V16" i="2" s="1"/>
  <c r="O12" i="2"/>
  <c r="W12" i="2" s="1"/>
  <c r="O21" i="2"/>
  <c r="W21" i="2" s="1"/>
  <c r="L9" i="2"/>
  <c r="J9" i="2"/>
  <c r="R9" i="2" s="1"/>
  <c r="H9" i="2"/>
  <c r="O9" i="2"/>
  <c r="AC15" i="2"/>
  <c r="H18" i="2"/>
  <c r="P18" i="2" s="1"/>
  <c r="M29" i="1"/>
  <c r="BE26" i="2"/>
  <c r="K26" i="6" s="1"/>
  <c r="BC26" i="2"/>
  <c r="I26" i="6" s="1"/>
  <c r="K12" i="2"/>
  <c r="S12" i="2" s="1"/>
  <c r="L21" i="2"/>
  <c r="M10" i="2"/>
  <c r="I10" i="2"/>
  <c r="Q10" i="2" s="1"/>
  <c r="I29" i="2"/>
  <c r="Q29" i="2" s="1"/>
  <c r="O29" i="2"/>
  <c r="W29" i="2" s="1"/>
  <c r="H29" i="2"/>
  <c r="P29" i="2" s="1"/>
  <c r="K29" i="2"/>
  <c r="S29" i="2" s="1"/>
  <c r="O18" i="2"/>
  <c r="W18" i="2" s="1"/>
  <c r="AD26" i="6"/>
  <c r="AU9" i="6"/>
  <c r="AK11" i="6"/>
  <c r="AI11" i="6"/>
  <c r="AO17" i="6"/>
  <c r="AU17" i="6"/>
  <c r="AS17" i="6"/>
  <c r="AD27" i="6"/>
  <c r="W27" i="6"/>
  <c r="X9" i="6"/>
  <c r="AB9" i="6"/>
  <c r="Z9" i="6"/>
  <c r="J16" i="2"/>
  <c r="BC19" i="2"/>
  <c r="I19" i="6" s="1"/>
  <c r="BE19" i="2"/>
  <c r="K19" i="6" s="1"/>
  <c r="M29" i="2"/>
  <c r="I12" i="2"/>
  <c r="Q12" i="2" s="1"/>
  <c r="K21" i="2"/>
  <c r="S21" i="2" s="1"/>
  <c r="M21" i="2"/>
  <c r="AD26" i="2"/>
  <c r="CC19" i="2"/>
  <c r="O10" i="2"/>
  <c r="W10" i="2" s="1"/>
  <c r="L29" i="2"/>
  <c r="T29" i="2" s="1"/>
  <c r="I18" i="2"/>
  <c r="Q18" i="2" s="1"/>
  <c r="BF19" i="2"/>
  <c r="M16" i="1"/>
  <c r="M17" i="1"/>
  <c r="M28" i="1"/>
  <c r="K23" i="2"/>
  <c r="S23" i="2" s="1"/>
  <c r="K30" i="2"/>
  <c r="S30" i="2" s="1"/>
  <c r="M30" i="2"/>
  <c r="M24" i="2"/>
  <c r="U24" i="2" s="1"/>
  <c r="L6" i="2"/>
  <c r="N6" i="2"/>
  <c r="V6" i="2" s="1"/>
  <c r="K6" i="2"/>
  <c r="S6" i="2" s="1"/>
  <c r="O13" i="2"/>
  <c r="M13" i="2"/>
  <c r="N25" i="2"/>
  <c r="V25" i="2" s="1"/>
  <c r="H31" i="2"/>
  <c r="P31" i="2" s="1"/>
  <c r="L31" i="2"/>
  <c r="T31" i="2" s="1"/>
  <c r="J7" i="2"/>
  <c r="H7" i="2"/>
  <c r="K7" i="2"/>
  <c r="L8" i="2"/>
  <c r="T8" i="2" s="1"/>
  <c r="CC8" i="2" s="1"/>
  <c r="I8" i="2"/>
  <c r="Q8" i="2" s="1"/>
  <c r="M25" i="1"/>
  <c r="M18" i="1"/>
  <c r="CC26" i="2"/>
  <c r="M19" i="1"/>
  <c r="O23" i="2"/>
  <c r="M23" i="2"/>
  <c r="J30" i="2"/>
  <c r="R30" i="2" s="1"/>
  <c r="N24" i="2"/>
  <c r="V24" i="2" s="1"/>
  <c r="J24" i="2"/>
  <c r="J6" i="2"/>
  <c r="R6" i="2" s="1"/>
  <c r="H6" i="2"/>
  <c r="M20" i="1"/>
  <c r="H25" i="2"/>
  <c r="P25" i="2" s="1"/>
  <c r="J25" i="2"/>
  <c r="I25" i="2"/>
  <c r="K31" i="2"/>
  <c r="J31" i="2"/>
  <c r="R31" i="2" s="1"/>
  <c r="I31" i="2"/>
  <c r="Q31" i="2" s="1"/>
  <c r="J8" i="2"/>
  <c r="R8" i="2" s="1"/>
  <c r="O8" i="2"/>
  <c r="W8" i="2" s="1"/>
  <c r="CA136" i="2"/>
  <c r="O136" i="6" s="1"/>
  <c r="CO136" i="6" s="1"/>
  <c r="CY136" i="6" s="1"/>
  <c r="AB153" i="2"/>
  <c r="AF85" i="2"/>
  <c r="CA60" i="2"/>
  <c r="AC148" i="2"/>
  <c r="CF174" i="2"/>
  <c r="T174" i="6" s="1"/>
  <c r="CT174" i="6" s="1"/>
  <c r="DD174" i="6" s="1"/>
  <c r="F50" i="6"/>
  <c r="BZ50" i="2"/>
  <c r="N50" i="6" s="1"/>
  <c r="CN50" i="6" s="1"/>
  <c r="CX50" i="6" s="1"/>
  <c r="L127" i="6"/>
  <c r="CF127" i="2"/>
  <c r="T127" i="6" s="1"/>
  <c r="CT127" i="6" s="1"/>
  <c r="DD127" i="6" s="1"/>
  <c r="AG127" i="2"/>
  <c r="E178" i="6"/>
  <c r="BY178" i="2"/>
  <c r="M178" i="6" s="1"/>
  <c r="CM178" i="6" s="1"/>
  <c r="CW178" i="6" s="1"/>
  <c r="CV178" i="6" s="1"/>
  <c r="I158" i="6"/>
  <c r="AD158" i="2"/>
  <c r="H51" i="6"/>
  <c r="AC51" i="2"/>
  <c r="AA134" i="2"/>
  <c r="AA50" i="2"/>
  <c r="J185" i="6"/>
  <c r="AE185" i="2"/>
  <c r="G85" i="6"/>
  <c r="CA85" i="2"/>
  <c r="CK85" i="2" s="1"/>
  <c r="AG141" i="2"/>
  <c r="K136" i="6"/>
  <c r="CE136" i="2"/>
  <c r="CO136" i="2" s="1"/>
  <c r="AF136" i="2"/>
  <c r="I133" i="6"/>
  <c r="AD133" i="2"/>
  <c r="AD127" i="2"/>
  <c r="J127" i="6"/>
  <c r="AE127" i="2"/>
  <c r="Z77" i="2"/>
  <c r="Y77" i="2" s="1"/>
  <c r="L154" i="6"/>
  <c r="AG154" i="2"/>
  <c r="F148" i="6"/>
  <c r="BZ148" i="2"/>
  <c r="N148" i="6" s="1"/>
  <c r="CN148" i="6" s="1"/>
  <c r="H169" i="6"/>
  <c r="CB169" i="2"/>
  <c r="CL169" i="2" s="1"/>
  <c r="L115" i="6"/>
  <c r="AE46" i="2"/>
  <c r="AD19" i="2"/>
  <c r="CE60" i="2"/>
  <c r="S60" i="6" s="1"/>
  <c r="CS60" i="6" s="1"/>
  <c r="DC60" i="6" s="1"/>
  <c r="CB136" i="2"/>
  <c r="CL136" i="2" s="1"/>
  <c r="AB85" i="2"/>
  <c r="Z178" i="2"/>
  <c r="Y178" i="2" s="1"/>
  <c r="AZ148" i="2"/>
  <c r="BJ148" i="2" s="1"/>
  <c r="CB51" i="2"/>
  <c r="P51" i="6" s="1"/>
  <c r="CP51" i="6" s="1"/>
  <c r="CZ51" i="6" s="1"/>
  <c r="CF154" i="2"/>
  <c r="CP154" i="2" s="1"/>
  <c r="CD127" i="2"/>
  <c r="CN127" i="2" s="1"/>
  <c r="CE166" i="2"/>
  <c r="CO166" i="2" s="1"/>
  <c r="CC158" i="2"/>
  <c r="Q158" i="6" s="1"/>
  <c r="CQ158" i="6" s="1"/>
  <c r="DA158" i="6" s="1"/>
  <c r="BY28" i="2"/>
  <c r="BY48" i="2"/>
  <c r="M48" i="6" s="1"/>
  <c r="CM48" i="6" s="1"/>
  <c r="CW48" i="6" s="1"/>
  <c r="CV48" i="6" s="1"/>
  <c r="AE272" i="2"/>
  <c r="BB176" i="2"/>
  <c r="BL176" i="2" s="1"/>
  <c r="H133" i="6"/>
  <c r="AC133" i="2"/>
  <c r="L201" i="6"/>
  <c r="AG201" i="2"/>
  <c r="L202" i="6"/>
  <c r="AG202" i="2"/>
  <c r="CE172" i="2"/>
  <c r="CF202" i="2"/>
  <c r="AC60" i="6"/>
  <c r="W169" i="6"/>
  <c r="AB31" i="6"/>
  <c r="AB136" i="2"/>
  <c r="AC136" i="2"/>
  <c r="AG169" i="2"/>
  <c r="Z46" i="2"/>
  <c r="Y46" i="2" s="1"/>
  <c r="BD281" i="2"/>
  <c r="BN281" i="2" s="1"/>
  <c r="AY46" i="2"/>
  <c r="AG197" i="2"/>
  <c r="AQ155" i="6"/>
  <c r="AV151" i="6"/>
  <c r="AU151" i="6"/>
  <c r="AQ147" i="6"/>
  <c r="AP182" i="6"/>
  <c r="Z271" i="6"/>
  <c r="AA165" i="6"/>
  <c r="AD146" i="6"/>
  <c r="AQ109" i="6"/>
  <c r="AV47" i="6"/>
  <c r="AR47" i="6"/>
  <c r="AD145" i="6"/>
  <c r="Z102" i="6"/>
  <c r="AB72" i="6"/>
  <c r="Z72" i="6"/>
  <c r="AC22" i="6"/>
  <c r="AC20" i="6"/>
  <c r="AD9" i="6"/>
  <c r="Y9" i="6"/>
  <c r="Z175" i="6"/>
  <c r="AA181" i="6"/>
  <c r="AU134" i="6"/>
  <c r="AR134" i="6"/>
  <c r="Y104" i="6"/>
  <c r="AD156" i="6"/>
  <c r="AA151" i="6"/>
  <c r="W151" i="6"/>
  <c r="AU98" i="6"/>
  <c r="AU26" i="6"/>
  <c r="AT26" i="6"/>
  <c r="AP22" i="6"/>
  <c r="AA142" i="6"/>
  <c r="W109" i="6"/>
  <c r="W47" i="6"/>
  <c r="AV102" i="6"/>
  <c r="AV184" i="6"/>
  <c r="AU184" i="6"/>
  <c r="AB180" i="6"/>
  <c r="Y180" i="6"/>
  <c r="AA176" i="6"/>
  <c r="AB176" i="6"/>
  <c r="AC161" i="6"/>
  <c r="Y161" i="6"/>
  <c r="AB185" i="6"/>
  <c r="AA185" i="6"/>
  <c r="AV145" i="6"/>
  <c r="AU145" i="6"/>
  <c r="W134" i="6"/>
  <c r="AC134" i="6"/>
  <c r="X100" i="6"/>
  <c r="AQ104" i="6"/>
  <c r="AR104" i="6"/>
  <c r="AC155" i="6"/>
  <c r="AT106" i="6"/>
  <c r="W98" i="6"/>
  <c r="AO46" i="6"/>
  <c r="AD66" i="6"/>
  <c r="AA66" i="6"/>
  <c r="X184" i="6"/>
  <c r="AA184" i="6"/>
  <c r="W106" i="6"/>
  <c r="Y118" i="6"/>
  <c r="Z118" i="6"/>
  <c r="Y64" i="6"/>
  <c r="W92" i="6"/>
  <c r="AI25" i="6"/>
  <c r="AR80" i="6"/>
  <c r="AJ192" i="6"/>
  <c r="AG50" i="2"/>
  <c r="AV185" i="6"/>
  <c r="AR210" i="6"/>
  <c r="AJ172" i="6"/>
  <c r="AH172" i="6"/>
  <c r="AL161" i="6"/>
  <c r="AI47" i="6"/>
  <c r="AG47" i="6"/>
  <c r="AM86" i="6"/>
  <c r="AK86" i="6"/>
  <c r="AJ76" i="6"/>
  <c r="AH76" i="6"/>
  <c r="AR156" i="6"/>
  <c r="AJ173" i="6"/>
  <c r="AH173" i="6"/>
  <c r="AI130" i="6"/>
  <c r="AG130" i="6"/>
  <c r="AI96" i="6"/>
  <c r="AG96" i="6"/>
  <c r="AH148" i="6"/>
  <c r="AI119" i="6"/>
  <c r="AG119" i="6"/>
  <c r="AL44" i="6"/>
  <c r="G21" i="5"/>
  <c r="AI223" i="6"/>
  <c r="AH59" i="6"/>
  <c r="AG55" i="6"/>
  <c r="AM74" i="6"/>
  <c r="AK74" i="6"/>
  <c r="AJ62" i="6"/>
  <c r="AI15" i="6"/>
  <c r="AG15" i="6"/>
  <c r="BY46" i="2"/>
  <c r="M46" i="6" s="1"/>
  <c r="CM46" i="6" s="1"/>
  <c r="CW46" i="6" s="1"/>
  <c r="CV46" i="6" s="1"/>
  <c r="AK17" i="6"/>
  <c r="AN177" i="6"/>
  <c r="AH100" i="6"/>
  <c r="AJ142" i="6"/>
  <c r="AH142" i="6"/>
  <c r="AJ11" i="6"/>
  <c r="AQ210" i="6"/>
  <c r="AA41" i="6"/>
  <c r="AR65" i="6"/>
  <c r="AD86" i="6"/>
  <c r="AS185" i="6"/>
  <c r="AD183" i="6"/>
  <c r="AD280" i="2"/>
  <c r="AA148" i="2"/>
  <c r="AF87" i="2"/>
  <c r="CC133" i="2"/>
  <c r="Q133" i="6" s="1"/>
  <c r="CQ133" i="6" s="1"/>
  <c r="DA133" i="6" s="1"/>
  <c r="CE85" i="2"/>
  <c r="CO85" i="2" s="1"/>
  <c r="CC35" i="2"/>
  <c r="CM35" i="2" s="1"/>
  <c r="BY51" i="2"/>
  <c r="M51" i="6" s="1"/>
  <c r="CM51" i="6" s="1"/>
  <c r="CW51" i="6" s="1"/>
  <c r="CV51" i="6" s="1"/>
  <c r="AC169" i="2"/>
  <c r="CD46" i="2"/>
  <c r="R46" i="6" s="1"/>
  <c r="CR46" i="6" s="1"/>
  <c r="DB46" i="6" s="1"/>
  <c r="AP155" i="6"/>
  <c r="AT151" i="6"/>
  <c r="AS151" i="6"/>
  <c r="AQ182" i="6"/>
  <c r="AD269" i="6"/>
  <c r="AQ149" i="6"/>
  <c r="AV109" i="6"/>
  <c r="AU47" i="6"/>
  <c r="AD102" i="6"/>
  <c r="Z117" i="6"/>
  <c r="X72" i="6"/>
  <c r="Z22" i="6"/>
  <c r="Z20" i="6"/>
  <c r="W9" i="6"/>
  <c r="AV134" i="6"/>
  <c r="AO134" i="6"/>
  <c r="AB104" i="6"/>
  <c r="AD151" i="6"/>
  <c r="AV26" i="6"/>
  <c r="AT184" i="6"/>
  <c r="AS184" i="6"/>
  <c r="Z180" i="6"/>
  <c r="Z176" i="6"/>
  <c r="Z161" i="6"/>
  <c r="Z185" i="6"/>
  <c r="AC185" i="6"/>
  <c r="AT145" i="6"/>
  <c r="X134" i="6"/>
  <c r="X130" i="6"/>
  <c r="AU104" i="6"/>
  <c r="X155" i="6"/>
  <c r="AB54" i="6"/>
  <c r="AQ46" i="6"/>
  <c r="X66" i="6"/>
  <c r="AC66" i="6"/>
  <c r="AD63" i="6"/>
  <c r="AD184" i="6"/>
  <c r="AO100" i="6"/>
  <c r="X118" i="6"/>
  <c r="Z182" i="6"/>
  <c r="AA115" i="6"/>
  <c r="AI210" i="6"/>
  <c r="AP185" i="6"/>
  <c r="AT66" i="6"/>
  <c r="AB139" i="6"/>
  <c r="AI172" i="6"/>
  <c r="AB61" i="6"/>
  <c r="AD84" i="6"/>
  <c r="AJ47" i="6"/>
  <c r="AN86" i="6"/>
  <c r="AI76" i="6"/>
  <c r="Y178" i="6"/>
  <c r="AA49" i="6"/>
  <c r="AI173" i="6"/>
  <c r="AJ130" i="6"/>
  <c r="AJ96" i="6"/>
  <c r="AJ148" i="6"/>
  <c r="AJ119" i="6"/>
  <c r="AN44" i="6"/>
  <c r="AH42" i="6"/>
  <c r="AI55" i="6"/>
  <c r="AN74" i="6"/>
  <c r="AN70" i="6"/>
  <c r="AH62" i="6"/>
  <c r="AJ15" i="6"/>
  <c r="AL128" i="6"/>
  <c r="AI142" i="6"/>
  <c r="AH11" i="6"/>
  <c r="AA171" i="6"/>
  <c r="BC133" i="2"/>
  <c r="BM133" i="2" s="1"/>
  <c r="AC76" i="6"/>
  <c r="CB133" i="2"/>
  <c r="AD207" i="6"/>
  <c r="CF201" i="2"/>
  <c r="Y203" i="6"/>
  <c r="AY127" i="2"/>
  <c r="AC172" i="2"/>
  <c r="AG174" i="2"/>
  <c r="BD85" i="2"/>
  <c r="BN85" i="2" s="1"/>
  <c r="BE221" i="2"/>
  <c r="BO221" i="2" s="1"/>
  <c r="BE261" i="2"/>
  <c r="BO261" i="2" s="1"/>
  <c r="BE85" i="2"/>
  <c r="BO85" i="2" s="1"/>
  <c r="Z257" i="2"/>
  <c r="Y257" i="2" s="1"/>
  <c r="BC158" i="2"/>
  <c r="BM158" i="2" s="1"/>
  <c r="E252" i="6"/>
  <c r="Z252" i="2"/>
  <c r="Y252" i="2" s="1"/>
  <c r="BD130" i="2"/>
  <c r="BN130" i="2" s="1"/>
  <c r="K297" i="6"/>
  <c r="AF297" i="2"/>
  <c r="BA47" i="2"/>
  <c r="BK47" i="2" s="1"/>
  <c r="F261" i="6"/>
  <c r="AA261" i="2"/>
  <c r="K139" i="6"/>
  <c r="AF139" i="2"/>
  <c r="BB261" i="2"/>
  <c r="BL261" i="2" s="1"/>
  <c r="AZ261" i="2"/>
  <c r="BJ261" i="2" s="1"/>
  <c r="BA261" i="2"/>
  <c r="BK261" i="2" s="1"/>
  <c r="G261" i="6"/>
  <c r="CA261" i="2"/>
  <c r="AB261" i="2"/>
  <c r="BY261" i="2"/>
  <c r="CB207" i="2"/>
  <c r="CL207" i="2" s="1"/>
  <c r="BF280" i="2"/>
  <c r="BP280" i="2" s="1"/>
  <c r="AY280" i="2"/>
  <c r="AZ280" i="2"/>
  <c r="BJ280" i="2" s="1"/>
  <c r="H264" i="6"/>
  <c r="K133" i="6"/>
  <c r="AF133" i="2"/>
  <c r="BB280" i="2"/>
  <c r="BL280" i="2" s="1"/>
  <c r="E245" i="6"/>
  <c r="BY245" i="2"/>
  <c r="BZ280" i="2"/>
  <c r="CJ280" i="2" s="1"/>
  <c r="AA280" i="2"/>
  <c r="BF99" i="2"/>
  <c r="BP99" i="2" s="1"/>
  <c r="AC26" i="2"/>
  <c r="G245" i="6"/>
  <c r="AB245" i="2"/>
  <c r="H280" i="6"/>
  <c r="CB280" i="2"/>
  <c r="CE104" i="2"/>
  <c r="CO104" i="2" s="1"/>
  <c r="BC280" i="2"/>
  <c r="BM280" i="2" s="1"/>
  <c r="F158" i="6"/>
  <c r="AA158" i="2"/>
  <c r="H139" i="6"/>
  <c r="E241" i="6"/>
  <c r="Z241" i="2"/>
  <c r="Y241" i="2" s="1"/>
  <c r="AZ166" i="2"/>
  <c r="BJ166" i="2" s="1"/>
  <c r="BA166" i="2"/>
  <c r="BK166" i="2" s="1"/>
  <c r="AY288" i="2"/>
  <c r="G76" i="6"/>
  <c r="AB76" i="2"/>
  <c r="F221" i="6"/>
  <c r="AA221" i="2"/>
  <c r="AY297" i="2"/>
  <c r="BF127" i="2"/>
  <c r="BP127" i="2" s="1"/>
  <c r="BA127" i="2"/>
  <c r="BK127" i="2" s="1"/>
  <c r="BA128" i="2"/>
  <c r="BK128" i="2" s="1"/>
  <c r="BD127" i="2"/>
  <c r="BN127" i="2" s="1"/>
  <c r="BD297" i="2"/>
  <c r="BN297" i="2" s="1"/>
  <c r="BB127" i="2"/>
  <c r="BL127" i="2" s="1"/>
  <c r="AZ273" i="2"/>
  <c r="BJ273" i="2" s="1"/>
  <c r="AF273" i="2"/>
  <c r="CA245" i="2"/>
  <c r="O245" i="6" s="1"/>
  <c r="CO245" i="6" s="1"/>
  <c r="CY245" i="6" s="1"/>
  <c r="AE281" i="2"/>
  <c r="CD281" i="2"/>
  <c r="CN281" i="2" s="1"/>
  <c r="AF104" i="2"/>
  <c r="AC280" i="2"/>
  <c r="AE217" i="2"/>
  <c r="BE57" i="2"/>
  <c r="BO57" i="2" s="1"/>
  <c r="BC57" i="2"/>
  <c r="BM57" i="2" s="1"/>
  <c r="AZ57" i="2"/>
  <c r="BJ57" i="2" s="1"/>
  <c r="BB51" i="2"/>
  <c r="BL51" i="2" s="1"/>
  <c r="BD22" i="2"/>
  <c r="AY257" i="2"/>
  <c r="I169" i="6"/>
  <c r="AF55" i="2"/>
  <c r="BA76" i="2"/>
  <c r="BK76" i="2" s="1"/>
  <c r="AZ26" i="2"/>
  <c r="F26" i="6" s="1"/>
  <c r="J65" i="6"/>
  <c r="CD65" i="2"/>
  <c r="AZ100" i="2"/>
  <c r="BJ100" i="2" s="1"/>
  <c r="AE65" i="2"/>
  <c r="AA71" i="2"/>
  <c r="AY149" i="2"/>
  <c r="BZ71" i="2"/>
  <c r="CJ71" i="2" s="1"/>
  <c r="E221" i="6"/>
  <c r="Z221" i="2"/>
  <c r="Y221" i="2" s="1"/>
  <c r="I297" i="6"/>
  <c r="CC297" i="2"/>
  <c r="E54" i="6"/>
  <c r="Z54" i="2"/>
  <c r="Y54" i="2" s="1"/>
  <c r="L99" i="6"/>
  <c r="AG99" i="2"/>
  <c r="L261" i="6"/>
  <c r="AG261" i="2"/>
  <c r="CD297" i="2"/>
  <c r="CD22" i="2"/>
  <c r="BF32" i="2"/>
  <c r="L32" i="6" s="1"/>
  <c r="BY54" i="2"/>
  <c r="M54" i="6" s="1"/>
  <c r="CM54" i="6" s="1"/>
  <c r="CW54" i="6" s="1"/>
  <c r="CV54" i="6" s="1"/>
  <c r="E149" i="6"/>
  <c r="Z149" i="2"/>
  <c r="Y149" i="2" s="1"/>
  <c r="J245" i="6"/>
  <c r="CD245" i="2"/>
  <c r="CN245" i="2" s="1"/>
  <c r="AE245" i="2"/>
  <c r="BE104" i="2"/>
  <c r="BO104" i="2" s="1"/>
  <c r="E297" i="6"/>
  <c r="Z297" i="2"/>
  <c r="Y297" i="2" s="1"/>
  <c r="BD280" i="2"/>
  <c r="BN280" i="2" s="1"/>
  <c r="BE280" i="2"/>
  <c r="BO280" i="2" s="1"/>
  <c r="AD143" i="2"/>
  <c r="BD260" i="2"/>
  <c r="BN260" i="2" s="1"/>
  <c r="BA233" i="2"/>
  <c r="BK233" i="2" s="1"/>
  <c r="H285" i="6"/>
  <c r="BA179" i="2"/>
  <c r="BK179" i="2" s="1"/>
  <c r="CA27" i="2"/>
  <c r="CF98" i="2"/>
  <c r="CP98" i="2" s="1"/>
  <c r="BY158" i="2"/>
  <c r="M158" i="6" s="1"/>
  <c r="CM158" i="6" s="1"/>
  <c r="CW158" i="6" s="1"/>
  <c r="CV158" i="6" s="1"/>
  <c r="E288" i="6"/>
  <c r="G166" i="6"/>
  <c r="AB166" i="2"/>
  <c r="F76" i="6"/>
  <c r="BZ76" i="2"/>
  <c r="CJ76" i="2" s="1"/>
  <c r="BA292" i="2"/>
  <c r="AB221" i="2"/>
  <c r="BC297" i="2"/>
  <c r="BM297" i="2" s="1"/>
  <c r="CC245" i="2"/>
  <c r="CM245" i="2" s="1"/>
  <c r="AA273" i="2"/>
  <c r="BD185" i="2"/>
  <c r="BN185" i="2" s="1"/>
  <c r="J50" i="6"/>
  <c r="AE50" i="2"/>
  <c r="G154" i="6"/>
  <c r="BC180" i="2"/>
  <c r="BM180" i="2" s="1"/>
  <c r="BA174" i="2"/>
  <c r="BK174" i="2" s="1"/>
  <c r="F280" i="6"/>
  <c r="J158" i="6"/>
  <c r="AE158" i="2"/>
  <c r="BD249" i="2"/>
  <c r="BN249" i="2" s="1"/>
  <c r="CE261" i="2"/>
  <c r="H261" i="6"/>
  <c r="CB261" i="2"/>
  <c r="P261" i="6" s="1"/>
  <c r="CP261" i="6" s="1"/>
  <c r="CZ261" i="6" s="1"/>
  <c r="AF57" i="2"/>
  <c r="AY148" i="2"/>
  <c r="BI148" i="2" s="1"/>
  <c r="BH148" i="2" s="1"/>
  <c r="AC261" i="2"/>
  <c r="BE139" i="2"/>
  <c r="BO139" i="2" s="1"/>
  <c r="K257" i="6"/>
  <c r="BE297" i="2"/>
  <c r="BO297" i="2" s="1"/>
  <c r="BA297" i="2"/>
  <c r="BK297" i="2" s="1"/>
  <c r="AZ297" i="2"/>
  <c r="BJ297" i="2" s="1"/>
  <c r="BB297" i="2"/>
  <c r="Z245" i="2"/>
  <c r="Y245" i="2" s="1"/>
  <c r="Z158" i="2"/>
  <c r="Y158" i="2" s="1"/>
  <c r="CA166" i="2"/>
  <c r="AC105" i="2"/>
  <c r="Z85" i="2"/>
  <c r="Y85" i="2" s="1"/>
  <c r="J260" i="6"/>
  <c r="AE260" i="2"/>
  <c r="CE82" i="2"/>
  <c r="CO82" i="2" s="1"/>
  <c r="BF155" i="2"/>
  <c r="BP155" i="2" s="1"/>
  <c r="AG241" i="2"/>
  <c r="F57" i="6"/>
  <c r="AA57" i="2"/>
  <c r="BZ57" i="2"/>
  <c r="AZ130" i="2"/>
  <c r="BJ130" i="2" s="1"/>
  <c r="BC130" i="2"/>
  <c r="BM130" i="2" s="1"/>
  <c r="BA88" i="2"/>
  <c r="BK88" i="2" s="1"/>
  <c r="BY197" i="2"/>
  <c r="M197" i="6" s="1"/>
  <c r="CM197" i="6" s="1"/>
  <c r="CW197" i="6" s="1"/>
  <c r="CV197" i="6" s="1"/>
  <c r="BE143" i="2"/>
  <c r="BO143" i="2" s="1"/>
  <c r="CF261" i="2"/>
  <c r="BA245" i="2"/>
  <c r="BK245" i="2" s="1"/>
  <c r="AF204" i="2"/>
  <c r="BZ261" i="2"/>
  <c r="BE149" i="2"/>
  <c r="BO149" i="2" s="1"/>
  <c r="AZ245" i="2"/>
  <c r="BJ245" i="2" s="1"/>
  <c r="BZ138" i="2"/>
  <c r="CJ138" i="2" s="1"/>
  <c r="G151" i="6"/>
  <c r="AD130" i="2"/>
  <c r="I130" i="6"/>
  <c r="AA245" i="2"/>
  <c r="F245" i="6"/>
  <c r="AD249" i="2"/>
  <c r="AC201" i="2"/>
  <c r="AY245" i="2"/>
  <c r="AG260" i="2"/>
  <c r="L181" i="6"/>
  <c r="AG133" i="2"/>
  <c r="L133" i="6"/>
  <c r="AC232" i="2"/>
  <c r="AF202" i="2"/>
  <c r="K202" i="6"/>
  <c r="AE130" i="2"/>
  <c r="AE221" i="2"/>
  <c r="J221" i="6"/>
  <c r="AF261" i="2"/>
  <c r="K261" i="6"/>
  <c r="CB172" i="2"/>
  <c r="Z261" i="2"/>
  <c r="Y261" i="2" s="1"/>
  <c r="CC249" i="2"/>
  <c r="AA132" i="2"/>
  <c r="BD245" i="2"/>
  <c r="BN245" i="2" s="1"/>
  <c r="BZ245" i="2"/>
  <c r="AA76" i="2"/>
  <c r="BY149" i="2"/>
  <c r="M149" i="6" s="1"/>
  <c r="CM149" i="6" s="1"/>
  <c r="CW149" i="6" s="1"/>
  <c r="CV149" i="6" s="1"/>
  <c r="E133" i="6"/>
  <c r="BY96" i="2"/>
  <c r="CD260" i="2"/>
  <c r="CN260" i="2" s="1"/>
  <c r="E87" i="6"/>
  <c r="Z87" i="2"/>
  <c r="Y87" i="2" s="1"/>
  <c r="BY87" i="2"/>
  <c r="M87" i="6" s="1"/>
  <c r="CM87" i="6" s="1"/>
  <c r="CW87" i="6" s="1"/>
  <c r="CV87" i="6" s="1"/>
  <c r="CN155" i="2"/>
  <c r="R155" i="6"/>
  <c r="CR155" i="6" s="1"/>
  <c r="DB155" i="6" s="1"/>
  <c r="K143" i="6"/>
  <c r="CE143" i="2"/>
  <c r="AD245" i="2"/>
  <c r="I245" i="6"/>
  <c r="AD217" i="2"/>
  <c r="AB175" i="2"/>
  <c r="H199" i="6"/>
  <c r="AE201" i="2"/>
  <c r="J201" i="6"/>
  <c r="AA201" i="2"/>
  <c r="F201" i="6"/>
  <c r="J202" i="6"/>
  <c r="K158" i="6"/>
  <c r="CD158" i="2"/>
  <c r="AF265" i="2"/>
  <c r="AA130" i="2"/>
  <c r="F130" i="6"/>
  <c r="AE297" i="2"/>
  <c r="J297" i="6"/>
  <c r="H244" i="6"/>
  <c r="Z148" i="2"/>
  <c r="Y148" i="2" s="1"/>
  <c r="E148" i="6"/>
  <c r="CE26" i="2"/>
  <c r="CD143" i="2"/>
  <c r="AD277" i="2"/>
  <c r="L76" i="6"/>
  <c r="AF221" i="2"/>
  <c r="K221" i="6"/>
  <c r="AC221" i="2"/>
  <c r="BZ297" i="2"/>
  <c r="CJ297" i="2" s="1"/>
  <c r="F297" i="6"/>
  <c r="CF139" i="2"/>
  <c r="M15" i="1"/>
  <c r="M13" i="1"/>
  <c r="W7" i="6"/>
  <c r="AH6" i="6"/>
  <c r="Z6" i="6"/>
  <c r="AB6" i="6"/>
  <c r="W6" i="6"/>
  <c r="X6" i="6"/>
  <c r="AA6" i="6"/>
  <c r="AC6" i="6"/>
  <c r="AD6" i="6"/>
  <c r="CF20" i="2"/>
  <c r="AN138" i="6"/>
  <c r="AL163" i="6"/>
  <c r="AI183" i="6"/>
  <c r="AM150" i="6"/>
  <c r="AK21" i="6"/>
  <c r="AL20" i="6"/>
  <c r="AG25" i="6"/>
  <c r="AM22" i="6"/>
  <c r="AK22" i="6"/>
  <c r="AL31" i="6"/>
  <c r="AG210" i="6"/>
  <c r="AK161" i="6"/>
  <c r="AK193" i="6"/>
  <c r="AG179" i="6"/>
  <c r="AG165" i="6"/>
  <c r="AM148" i="6"/>
  <c r="AK148" i="6"/>
  <c r="AJ63" i="6"/>
  <c r="AM44" i="6"/>
  <c r="AK44" i="6"/>
  <c r="AJ272" i="6"/>
  <c r="AN109" i="6"/>
  <c r="AL109" i="6"/>
  <c r="AJ55" i="6"/>
  <c r="AH55" i="6"/>
  <c r="AG102" i="6"/>
  <c r="AI62" i="6"/>
  <c r="AG62" i="6"/>
  <c r="AJ163" i="6"/>
  <c r="AH163" i="6"/>
  <c r="AN183" i="6"/>
  <c r="AL183" i="6"/>
  <c r="AM145" i="6"/>
  <c r="AK128" i="6"/>
  <c r="AG100" i="6"/>
  <c r="AI150" i="6"/>
  <c r="AG150" i="6"/>
  <c r="AG48" i="6"/>
  <c r="AN51" i="6"/>
  <c r="AM20" i="6"/>
  <c r="AL193" i="6"/>
  <c r="AN163" i="6"/>
  <c r="AN187" i="6"/>
  <c r="AG183" i="6"/>
  <c r="AK150" i="6"/>
  <c r="AI22" i="6"/>
  <c r="AJ31" i="6"/>
  <c r="AJ179" i="6"/>
  <c r="AJ165" i="6"/>
  <c r="AJ68" i="6"/>
  <c r="AI148" i="6"/>
  <c r="AK63" i="6"/>
  <c r="AI44" i="6"/>
  <c r="AJ109" i="6"/>
  <c r="AM55" i="6"/>
  <c r="AN62" i="6"/>
  <c r="AK61" i="6"/>
  <c r="AJ184" i="6"/>
  <c r="AM163" i="6"/>
  <c r="AJ183" i="6"/>
  <c r="AJ100" i="6"/>
  <c r="AN150" i="6"/>
  <c r="AD285" i="6"/>
  <c r="Z285" i="6"/>
  <c r="AV148" i="6"/>
  <c r="AA148" i="6"/>
  <c r="BB221" i="2"/>
  <c r="BL221" i="2" s="1"/>
  <c r="BD221" i="2"/>
  <c r="BN221" i="2" s="1"/>
  <c r="BC172" i="2"/>
  <c r="BM172" i="2" s="1"/>
  <c r="AT124" i="6"/>
  <c r="AA124" i="6"/>
  <c r="AD190" i="6"/>
  <c r="AS190" i="6"/>
  <c r="AT190" i="6"/>
  <c r="AH50" i="6"/>
  <c r="AJ50" i="6"/>
  <c r="AG50" i="6"/>
  <c r="AI50" i="6"/>
  <c r="AL50" i="6"/>
  <c r="AN50" i="6"/>
  <c r="AK153" i="6"/>
  <c r="AM153" i="6"/>
  <c r="AL153" i="6"/>
  <c r="AN153" i="6"/>
  <c r="AJ153" i="6"/>
  <c r="AH153" i="6"/>
  <c r="AA90" i="6"/>
  <c r="W90" i="6"/>
  <c r="AV90" i="6"/>
  <c r="AO90" i="6"/>
  <c r="AA55" i="6"/>
  <c r="AP55" i="6"/>
  <c r="AU55" i="6"/>
  <c r="W55" i="6"/>
  <c r="AR55" i="6"/>
  <c r="AV55" i="6"/>
  <c r="BF253" i="2"/>
  <c r="BP253" i="2" s="1"/>
  <c r="AU62" i="6"/>
  <c r="AP62" i="6"/>
  <c r="AT62" i="6"/>
  <c r="Y62" i="6"/>
  <c r="AB62" i="6"/>
  <c r="W62" i="6"/>
  <c r="AD62" i="6"/>
  <c r="AC249" i="2"/>
  <c r="AV190" i="6"/>
  <c r="AA207" i="6"/>
  <c r="AO55" i="6"/>
  <c r="AT90" i="6"/>
  <c r="Z62" i="6"/>
  <c r="Z229" i="6"/>
  <c r="X229" i="6"/>
  <c r="W205" i="6"/>
  <c r="Y205" i="6"/>
  <c r="AI153" i="6"/>
  <c r="AA100" i="6"/>
  <c r="AD100" i="6"/>
  <c r="AB100" i="6"/>
  <c r="Y100" i="6"/>
  <c r="AP152" i="6"/>
  <c r="AA152" i="6"/>
  <c r="W152" i="6"/>
  <c r="AA106" i="6"/>
  <c r="AS106" i="6"/>
  <c r="AU106" i="6"/>
  <c r="AR106" i="6"/>
  <c r="AQ106" i="6"/>
  <c r="AL186" i="6"/>
  <c r="AH186" i="6"/>
  <c r="AJ186" i="6"/>
  <c r="AI186" i="6"/>
  <c r="AK141" i="6"/>
  <c r="AM141" i="6"/>
  <c r="AL141" i="6"/>
  <c r="AN141" i="6"/>
  <c r="AH141" i="6"/>
  <c r="AJ141" i="6"/>
  <c r="AL6" i="6"/>
  <c r="AK6" i="6"/>
  <c r="AM6" i="6"/>
  <c r="AI6" i="6"/>
  <c r="AG6" i="6"/>
  <c r="AO22" i="6"/>
  <c r="AQ22" i="6"/>
  <c r="Y22" i="6"/>
  <c r="AB22" i="6"/>
  <c r="AT22" i="6"/>
  <c r="AV22" i="6"/>
  <c r="AA22" i="6"/>
  <c r="W22" i="6"/>
  <c r="AR102" i="6"/>
  <c r="AQ102" i="6"/>
  <c r="AA102" i="6"/>
  <c r="W102" i="6"/>
  <c r="AS102" i="6"/>
  <c r="AU102" i="6"/>
  <c r="AB102" i="6"/>
  <c r="Y102" i="6"/>
  <c r="AG280" i="2"/>
  <c r="CF280" i="2"/>
  <c r="BF202" i="2"/>
  <c r="BP202" i="2" s="1"/>
  <c r="AJ298" i="6"/>
  <c r="AH298" i="6"/>
  <c r="AG298" i="6"/>
  <c r="AI298" i="6"/>
  <c r="AK298" i="6"/>
  <c r="AM298" i="6"/>
  <c r="AT175" i="6"/>
  <c r="AS175" i="6"/>
  <c r="AV175" i="6"/>
  <c r="AU175" i="6"/>
  <c r="AR175" i="6"/>
  <c r="AO175" i="6"/>
  <c r="AP175" i="6"/>
  <c r="AQ175" i="6"/>
  <c r="Y175" i="6"/>
  <c r="AD175" i="6"/>
  <c r="X175" i="6"/>
  <c r="W175" i="6"/>
  <c r="AA125" i="6"/>
  <c r="X125" i="6"/>
  <c r="X39" i="6"/>
  <c r="AA39" i="6"/>
  <c r="AC39" i="6"/>
  <c r="AD139" i="6"/>
  <c r="AC139" i="6"/>
  <c r="AA139" i="6"/>
  <c r="AC114" i="6"/>
  <c r="AD114" i="6"/>
  <c r="AA114" i="6"/>
  <c r="AD123" i="6"/>
  <c r="AC123" i="6"/>
  <c r="AP122" i="6"/>
  <c r="AD122" i="6"/>
  <c r="Z57" i="6"/>
  <c r="AB57" i="6"/>
  <c r="W57" i="6"/>
  <c r="X57" i="6"/>
  <c r="AC57" i="6"/>
  <c r="X11" i="6"/>
  <c r="W11" i="6"/>
  <c r="AP36" i="6"/>
  <c r="AR36" i="6"/>
  <c r="AO36" i="6"/>
  <c r="AV36" i="6"/>
  <c r="AU36" i="6"/>
  <c r="AQ36" i="6"/>
  <c r="Z36" i="6"/>
  <c r="W149" i="6"/>
  <c r="AA149" i="6"/>
  <c r="AD149" i="6"/>
  <c r="AU149" i="6"/>
  <c r="AV149" i="6"/>
  <c r="AS149" i="6"/>
  <c r="AT149" i="6"/>
  <c r="AR63" i="6"/>
  <c r="AT63" i="6"/>
  <c r="AC63" i="6"/>
  <c r="AB63" i="6"/>
  <c r="AS63" i="6"/>
  <c r="AA63" i="6"/>
  <c r="Z63" i="6"/>
  <c r="AR100" i="6"/>
  <c r="AQ100" i="6"/>
  <c r="AS100" i="6"/>
  <c r="AU100" i="6"/>
  <c r="AT100" i="6"/>
  <c r="AP100" i="6"/>
  <c r="Y183" i="6"/>
  <c r="X183" i="6"/>
  <c r="W183" i="6"/>
  <c r="AJ39" i="6"/>
  <c r="AH39" i="6"/>
  <c r="AZ200" i="2"/>
  <c r="BJ200" i="2" s="1"/>
  <c r="AR149" i="6"/>
  <c r="AD39" i="6"/>
  <c r="AC190" i="6"/>
  <c r="AD57" i="6"/>
  <c r="Z100" i="6"/>
  <c r="AS55" i="6"/>
  <c r="AA62" i="6"/>
  <c r="X63" i="6"/>
  <c r="Z11" i="6"/>
  <c r="AV100" i="6"/>
  <c r="AT36" i="6"/>
  <c r="Y149" i="6"/>
  <c r="AM50" i="6"/>
  <c r="AD29" i="6"/>
  <c r="Z29" i="6"/>
  <c r="AY178" i="2"/>
  <c r="AC7" i="6"/>
  <c r="Y7" i="6"/>
  <c r="AD7" i="6"/>
  <c r="Y54" i="6"/>
  <c r="AD54" i="6"/>
  <c r="Z54" i="6"/>
  <c r="AT126" i="6"/>
  <c r="AP126" i="6"/>
  <c r="AC126" i="6"/>
  <c r="AS126" i="6"/>
  <c r="AV126" i="6"/>
  <c r="Z264" i="2"/>
  <c r="Y264" i="2" s="1"/>
  <c r="AH56" i="6"/>
  <c r="AJ56" i="6"/>
  <c r="AI56" i="6"/>
  <c r="AH138" i="6"/>
  <c r="AJ138" i="6"/>
  <c r="AG138" i="6"/>
  <c r="AI138" i="6"/>
  <c r="AM138" i="6"/>
  <c r="AK138" i="6"/>
  <c r="Z105" i="2"/>
  <c r="Y105" i="2" s="1"/>
  <c r="AS156" i="6"/>
  <c r="AU156" i="6"/>
  <c r="AO156" i="6"/>
  <c r="AT156" i="6"/>
  <c r="AQ156" i="6"/>
  <c r="AV156" i="6"/>
  <c r="AC156" i="6"/>
  <c r="X156" i="6"/>
  <c r="AP156" i="6"/>
  <c r="W156" i="6"/>
  <c r="AA156" i="6"/>
  <c r="AK102" i="6"/>
  <c r="AM102" i="6"/>
  <c r="AL102" i="6"/>
  <c r="AN102" i="6"/>
  <c r="AJ102" i="6"/>
  <c r="AH102" i="6"/>
  <c r="AB109" i="6"/>
  <c r="AD109" i="6"/>
  <c r="AS109" i="6"/>
  <c r="AU109" i="6"/>
  <c r="AA109" i="6"/>
  <c r="AC109" i="6"/>
  <c r="AR109" i="6"/>
  <c r="AT109" i="6"/>
  <c r="Y27" i="6"/>
  <c r="AA27" i="6"/>
  <c r="X27" i="6"/>
  <c r="AB27" i="6"/>
  <c r="AF143" i="2"/>
  <c r="AZ138" i="2"/>
  <c r="BJ138" i="2" s="1"/>
  <c r="AB298" i="6"/>
  <c r="W298" i="6"/>
  <c r="AA298" i="6"/>
  <c r="X298" i="6"/>
  <c r="Z298" i="6"/>
  <c r="AD298" i="6"/>
  <c r="CD273" i="2"/>
  <c r="CN273" i="2" s="1"/>
  <c r="CE139" i="2"/>
  <c r="S139" i="6" s="1"/>
  <c r="CS139" i="6" s="1"/>
  <c r="DC139" i="6" s="1"/>
  <c r="BD63" i="2"/>
  <c r="BN63" i="2" s="1"/>
  <c r="AY63" i="2"/>
  <c r="AK48" i="6"/>
  <c r="AM48" i="6"/>
  <c r="AL48" i="6"/>
  <c r="AN48" i="6"/>
  <c r="AL192" i="6"/>
  <c r="AN192" i="6"/>
  <c r="AK192" i="6"/>
  <c r="AM192" i="6"/>
  <c r="AG17" i="6"/>
  <c r="AI17" i="6"/>
  <c r="AH17" i="6"/>
  <c r="AJ17" i="6"/>
  <c r="AH155" i="6"/>
  <c r="AJ155" i="6"/>
  <c r="AG155" i="6"/>
  <c r="AI155" i="6"/>
  <c r="W141" i="6"/>
  <c r="AA141" i="6"/>
  <c r="AH52" i="6"/>
  <c r="AM52" i="6"/>
  <c r="AK52" i="6"/>
  <c r="AA59" i="6"/>
  <c r="W59" i="6"/>
  <c r="Y128" i="6"/>
  <c r="AD128" i="6"/>
  <c r="AQ27" i="6"/>
  <c r="AU27" i="6"/>
  <c r="AO27" i="6"/>
  <c r="AT27" i="6"/>
  <c r="AV144" i="6"/>
  <c r="AP144" i="6"/>
  <c r="AM149" i="6"/>
  <c r="AK149" i="6"/>
  <c r="AB157" i="6"/>
  <c r="AK159" i="6"/>
  <c r="AM159" i="6"/>
  <c r="AA64" i="6"/>
  <c r="Z64" i="6"/>
  <c r="AC64" i="6"/>
  <c r="X64" i="6"/>
  <c r="AB178" i="6"/>
  <c r="Y137" i="6"/>
  <c r="AJ48" i="6"/>
  <c r="AG193" i="6"/>
  <c r="AI193" i="6"/>
  <c r="AH193" i="6"/>
  <c r="AJ193" i="6"/>
  <c r="AM51" i="6"/>
  <c r="AK51" i="6"/>
  <c r="W33" i="6"/>
  <c r="Z33" i="6"/>
  <c r="AB192" i="6"/>
  <c r="Y192" i="6"/>
  <c r="AK59" i="6"/>
  <c r="AG59" i="6"/>
  <c r="AI59" i="6"/>
  <c r="AT49" i="6"/>
  <c r="AS49" i="6"/>
  <c r="CD50" i="2"/>
  <c r="AC148" i="6"/>
  <c r="X148" i="6"/>
  <c r="AR181" i="6"/>
  <c r="AT181" i="6"/>
  <c r="W159" i="6"/>
  <c r="AS159" i="6"/>
  <c r="AO159" i="6"/>
  <c r="AB159" i="6"/>
  <c r="AV159" i="6"/>
  <c r="AU159" i="6"/>
  <c r="AB92" i="6"/>
  <c r="Y92" i="6"/>
  <c r="AA92" i="6"/>
  <c r="AD92" i="6"/>
  <c r="AL25" i="6"/>
  <c r="AK25" i="6"/>
  <c r="AM25" i="6"/>
  <c r="AG161" i="6"/>
  <c r="AI161" i="6"/>
  <c r="AH161" i="6"/>
  <c r="AJ161" i="6"/>
  <c r="AK210" i="6"/>
  <c r="AM210" i="6"/>
  <c r="AL210" i="6"/>
  <c r="AN210" i="6"/>
  <c r="AC211" i="6"/>
  <c r="AB169" i="6"/>
  <c r="X187" i="6"/>
  <c r="CB232" i="2"/>
  <c r="CL232" i="2" s="1"/>
  <c r="AC192" i="6"/>
  <c r="AB141" i="6"/>
  <c r="AC52" i="6"/>
  <c r="AA279" i="6"/>
  <c r="AO298" i="6"/>
  <c r="AQ298" i="6"/>
  <c r="AP298" i="6"/>
  <c r="AR298" i="6"/>
  <c r="AV298" i="6"/>
  <c r="AS298" i="6"/>
  <c r="AU298" i="6"/>
  <c r="AT298" i="6"/>
  <c r="CB189" i="2"/>
  <c r="CL189" i="2" s="1"/>
  <c r="Z203" i="6"/>
  <c r="AC46" i="6"/>
  <c r="CA221" i="2"/>
  <c r="W225" i="6"/>
  <c r="AD126" i="6"/>
  <c r="CC233" i="2"/>
  <c r="CF153" i="2"/>
  <c r="T153" i="6" s="1"/>
  <c r="CT153" i="6" s="1"/>
  <c r="DD153" i="6" s="1"/>
  <c r="Z191" i="6"/>
  <c r="AC19" i="2"/>
  <c r="W140" i="6"/>
  <c r="AA140" i="6"/>
  <c r="Z277" i="6"/>
  <c r="AD277" i="6"/>
  <c r="W277" i="6"/>
  <c r="X277" i="6"/>
  <c r="W217" i="6"/>
  <c r="Y217" i="6"/>
  <c r="Z217" i="6"/>
  <c r="AC217" i="6"/>
  <c r="W131" i="6"/>
  <c r="Z131" i="6"/>
  <c r="Y131" i="6"/>
  <c r="X131" i="6"/>
  <c r="AK5" i="6"/>
  <c r="AH5" i="6"/>
  <c r="AS163" i="6"/>
  <c r="AT163" i="6"/>
  <c r="AQ163" i="6"/>
  <c r="Y163" i="6"/>
  <c r="X157" i="6"/>
  <c r="Z157" i="6"/>
  <c r="Y157" i="6"/>
  <c r="AC157" i="6"/>
  <c r="AG88" i="6"/>
  <c r="AI88" i="6"/>
  <c r="AH88" i="6"/>
  <c r="AJ88" i="6"/>
  <c r="AM88" i="6"/>
  <c r="AK88" i="6"/>
  <c r="AV124" i="6"/>
  <c r="X124" i="6"/>
  <c r="AS124" i="6"/>
  <c r="AT130" i="6"/>
  <c r="AQ130" i="6"/>
  <c r="AA130" i="6"/>
  <c r="Z150" i="6"/>
  <c r="X150" i="6"/>
  <c r="AC150" i="6"/>
  <c r="AC179" i="6"/>
  <c r="Z179" i="6"/>
  <c r="AB179" i="6"/>
  <c r="AA179" i="6"/>
  <c r="CF103" i="2"/>
  <c r="X96" i="6"/>
  <c r="AC96" i="6"/>
  <c r="AA210" i="6"/>
  <c r="Z210" i="6"/>
  <c r="AB210" i="6"/>
  <c r="AC210" i="6"/>
  <c r="Y210" i="6"/>
  <c r="W210" i="6"/>
  <c r="AB277" i="6"/>
  <c r="AB217" i="6"/>
  <c r="AD179" i="6"/>
  <c r="Z211" i="6"/>
  <c r="W150" i="6"/>
  <c r="AA131" i="6"/>
  <c r="X140" i="6"/>
  <c r="AA157" i="6"/>
  <c r="AC163" i="6"/>
  <c r="AR163" i="6"/>
  <c r="AG5" i="6"/>
  <c r="AC80" i="6"/>
  <c r="Z80" i="6"/>
  <c r="AN88" i="6"/>
  <c r="W122" i="6"/>
  <c r="AS122" i="6"/>
  <c r="Y154" i="6"/>
  <c r="AD154" i="6"/>
  <c r="Y182" i="6"/>
  <c r="AU182" i="6"/>
  <c r="AV182" i="6"/>
  <c r="AB182" i="6"/>
  <c r="AS182" i="6"/>
  <c r="AT182" i="6"/>
  <c r="AP38" i="6"/>
  <c r="AU38" i="6"/>
  <c r="Y106" i="6"/>
  <c r="AB106" i="6"/>
  <c r="X186" i="6"/>
  <c r="AD186" i="6"/>
  <c r="AO186" i="6"/>
  <c r="AI98" i="6"/>
  <c r="AG98" i="6"/>
  <c r="AJ98" i="6"/>
  <c r="W145" i="6"/>
  <c r="AA145" i="6"/>
  <c r="AC223" i="6"/>
  <c r="Y223" i="6"/>
  <c r="AK57" i="6"/>
  <c r="AN57" i="6"/>
  <c r="AL57" i="6"/>
  <c r="AO78" i="6"/>
  <c r="AC78" i="6"/>
  <c r="Z114" i="6"/>
  <c r="Y114" i="6"/>
  <c r="W114" i="6"/>
  <c r="X114" i="6"/>
  <c r="AA183" i="6"/>
  <c r="AB183" i="6"/>
  <c r="AC183" i="6"/>
  <c r="Z183" i="6"/>
  <c r="AI120" i="6"/>
  <c r="AG120" i="6"/>
  <c r="AJ120" i="6"/>
  <c r="AK39" i="6"/>
  <c r="AM39" i="6"/>
  <c r="AL39" i="6"/>
  <c r="AN39" i="6"/>
  <c r="AI39" i="6"/>
  <c r="AG39" i="6"/>
  <c r="AI80" i="6"/>
  <c r="AK80" i="6"/>
  <c r="AN80" i="6"/>
  <c r="AM80" i="6"/>
  <c r="AG80" i="6"/>
  <c r="AB211" i="6"/>
  <c r="X211" i="6"/>
  <c r="AA211" i="6"/>
  <c r="AD211" i="6"/>
  <c r="AA169" i="6"/>
  <c r="AD169" i="6"/>
  <c r="BC244" i="2"/>
  <c r="BF244" i="2"/>
  <c r="BB244" i="2"/>
  <c r="BL244" i="2" s="1"/>
  <c r="AV61" i="6"/>
  <c r="AU61" i="6"/>
  <c r="AR61" i="6"/>
  <c r="AP61" i="6"/>
  <c r="AO61" i="6"/>
  <c r="AT61" i="6"/>
  <c r="AA61" i="6"/>
  <c r="AQ61" i="6"/>
  <c r="AD61" i="6"/>
  <c r="AN272" i="6"/>
  <c r="AL272" i="6"/>
  <c r="AK272" i="6"/>
  <c r="AM272" i="6"/>
  <c r="AG272" i="6"/>
  <c r="AI272" i="6"/>
  <c r="AD175" i="2"/>
  <c r="AA203" i="6"/>
  <c r="AD203" i="6"/>
  <c r="AB203" i="6"/>
  <c r="AC203" i="6"/>
  <c r="AA283" i="6"/>
  <c r="AD283" i="6"/>
  <c r="Z283" i="6"/>
  <c r="Y138" i="6"/>
  <c r="AD138" i="6"/>
  <c r="Z138" i="6"/>
  <c r="AB138" i="6"/>
  <c r="AP187" i="6"/>
  <c r="AS187" i="6"/>
  <c r="AC187" i="6"/>
  <c r="Z187" i="6"/>
  <c r="AA187" i="6"/>
  <c r="AB187" i="6"/>
  <c r="AT60" i="6"/>
  <c r="AA60" i="6"/>
  <c r="Z60" i="6"/>
  <c r="AH167" i="6"/>
  <c r="AL167" i="6"/>
  <c r="AN167" i="6"/>
  <c r="AM167" i="6"/>
  <c r="Z171" i="6"/>
  <c r="AC171" i="6"/>
  <c r="X165" i="6"/>
  <c r="Z165" i="6"/>
  <c r="Y165" i="6"/>
  <c r="AC165" i="6"/>
  <c r="AR74" i="6"/>
  <c r="Y74" i="6"/>
  <c r="AC74" i="6"/>
  <c r="BA54" i="2"/>
  <c r="BK54" i="2" s="1"/>
  <c r="BZ157" i="2"/>
  <c r="N157" i="6" s="1"/>
  <c r="CN157" i="6" s="1"/>
  <c r="CX157" i="6" s="1"/>
  <c r="AP76" i="6"/>
  <c r="AD76" i="6"/>
  <c r="AR76" i="6"/>
  <c r="AA76" i="6"/>
  <c r="AD11" i="6"/>
  <c r="AC11" i="6"/>
  <c r="AA11" i="6"/>
  <c r="Y11" i="6"/>
  <c r="AM121" i="6"/>
  <c r="AK121" i="6"/>
  <c r="AH144" i="6"/>
  <c r="AN144" i="6"/>
  <c r="AL144" i="6"/>
  <c r="AK144" i="6"/>
  <c r="AL53" i="6"/>
  <c r="AJ53" i="6"/>
  <c r="AH53" i="6"/>
  <c r="AG53" i="6"/>
  <c r="BD172" i="2"/>
  <c r="BN172" i="2" s="1"/>
  <c r="AB283" i="6"/>
  <c r="AC277" i="6"/>
  <c r="AB165" i="6"/>
  <c r="X217" i="6"/>
  <c r="W96" i="6"/>
  <c r="Y179" i="6"/>
  <c r="Y187" i="6"/>
  <c r="W138" i="6"/>
  <c r="X144" i="6"/>
  <c r="AB131" i="6"/>
  <c r="AB11" i="6"/>
  <c r="X203" i="6"/>
  <c r="AP130" i="6"/>
  <c r="AU124" i="6"/>
  <c r="AA74" i="6"/>
  <c r="X60" i="6"/>
  <c r="AD157" i="6"/>
  <c r="Y127" i="6"/>
  <c r="X127" i="6"/>
  <c r="Y229" i="6"/>
  <c r="W229" i="6"/>
  <c r="AK167" i="6"/>
  <c r="Z174" i="6"/>
  <c r="AB174" i="6"/>
  <c r="AI53" i="6"/>
  <c r="AM144" i="6"/>
  <c r="X210" i="6"/>
  <c r="AG54" i="6"/>
  <c r="AI54" i="6"/>
  <c r="Y98" i="6"/>
  <c r="AB98" i="6"/>
  <c r="AL147" i="6"/>
  <c r="AH147" i="6"/>
  <c r="AJ147" i="6"/>
  <c r="AG147" i="6"/>
  <c r="X227" i="6"/>
  <c r="AD227" i="6"/>
  <c r="X213" i="6"/>
  <c r="Y213" i="6"/>
  <c r="Z173" i="6"/>
  <c r="AA173" i="6"/>
  <c r="Z86" i="6"/>
  <c r="AC86" i="6"/>
  <c r="AD210" i="6"/>
  <c r="AP183" i="6"/>
  <c r="AT183" i="6"/>
  <c r="AL42" i="6"/>
  <c r="AN42" i="6"/>
  <c r="AK42" i="6"/>
  <c r="AM42" i="6"/>
  <c r="AI42" i="6"/>
  <c r="AG42" i="6"/>
  <c r="CF269" i="2"/>
  <c r="CP269" i="2" s="1"/>
  <c r="AS231" i="6"/>
  <c r="AO231" i="6"/>
  <c r="AU231" i="6"/>
  <c r="AP231" i="6"/>
  <c r="AL46" i="6"/>
  <c r="AN46" i="6"/>
  <c r="AK56" i="6"/>
  <c r="AM56" i="6"/>
  <c r="AL56" i="6"/>
  <c r="AN56" i="6"/>
  <c r="AL184" i="6"/>
  <c r="AI184" i="6"/>
  <c r="AG184" i="6"/>
  <c r="AB8" i="6"/>
  <c r="AI94" i="6"/>
  <c r="AK94" i="6"/>
  <c r="AM177" i="6"/>
  <c r="AK177" i="6"/>
  <c r="AM187" i="6"/>
  <c r="AK187" i="6"/>
  <c r="AL68" i="6"/>
  <c r="AH68" i="6"/>
  <c r="AN68" i="6"/>
  <c r="AG68" i="6"/>
  <c r="AM68" i="6"/>
  <c r="AK65" i="6"/>
  <c r="AM65" i="6"/>
  <c r="AL65" i="6"/>
  <c r="AN65" i="6"/>
  <c r="AK92" i="6"/>
  <c r="AM92" i="6"/>
  <c r="AL92" i="6"/>
  <c r="AN92" i="6"/>
  <c r="AU210" i="6"/>
  <c r="AT210" i="6"/>
  <c r="AV210" i="6"/>
  <c r="AP210" i="6"/>
  <c r="AB116" i="6"/>
  <c r="CD194" i="2"/>
  <c r="CN194" i="2" s="1"/>
  <c r="CF220" i="2"/>
  <c r="AK46" i="6"/>
  <c r="AG20" i="6"/>
  <c r="AI20" i="6"/>
  <c r="AH20" i="6"/>
  <c r="AJ20" i="6"/>
  <c r="AL151" i="6"/>
  <c r="AI151" i="6"/>
  <c r="AG151" i="6"/>
  <c r="Y52" i="6"/>
  <c r="Y135" i="6"/>
  <c r="Y44" i="6"/>
  <c r="X44" i="6"/>
  <c r="AH149" i="6"/>
  <c r="AJ149" i="6"/>
  <c r="AG149" i="6"/>
  <c r="AI149" i="6"/>
  <c r="AG159" i="6"/>
  <c r="AI159" i="6"/>
  <c r="AH159" i="6"/>
  <c r="AJ159" i="6"/>
  <c r="AU64" i="6"/>
  <c r="AR64" i="6"/>
  <c r="AS64" i="6"/>
  <c r="AO64" i="6"/>
  <c r="AQ64" i="6"/>
  <c r="AV64" i="6"/>
  <c r="AP64" i="6"/>
  <c r="X279" i="6"/>
  <c r="AA191" i="6"/>
  <c r="BY221" i="2"/>
  <c r="M221" i="6" s="1"/>
  <c r="CM221" i="6" s="1"/>
  <c r="CW221" i="6" s="1"/>
  <c r="CV221" i="6" s="1"/>
  <c r="BF136" i="2"/>
  <c r="BP136" i="2" s="1"/>
  <c r="AC182" i="6"/>
  <c r="CC175" i="2"/>
  <c r="BY241" i="2"/>
  <c r="M241" i="6" s="1"/>
  <c r="CM241" i="6" s="1"/>
  <c r="CW241" i="6" s="1"/>
  <c r="CV241" i="6" s="1"/>
  <c r="AS161" i="6"/>
  <c r="AT161" i="6"/>
  <c r="AV161" i="6"/>
  <c r="AU161" i="6"/>
  <c r="AQ161" i="6"/>
  <c r="AP161" i="6"/>
  <c r="AO161" i="6"/>
  <c r="AR161" i="6"/>
  <c r="AG229" i="2"/>
  <c r="AA189" i="6"/>
  <c r="CE297" i="2"/>
  <c r="CO297" i="2" s="1"/>
  <c r="AC144" i="6"/>
  <c r="X53" i="6"/>
  <c r="W287" i="6"/>
  <c r="AC287" i="6"/>
  <c r="Z287" i="6"/>
  <c r="Y287" i="6"/>
  <c r="AA113" i="6"/>
  <c r="AB113" i="6"/>
  <c r="AD113" i="6"/>
  <c r="AC113" i="6"/>
  <c r="X31" i="6"/>
  <c r="Y31" i="6"/>
  <c r="Z31" i="6"/>
  <c r="AA31" i="6"/>
  <c r="AA209" i="6"/>
  <c r="AD209" i="6"/>
  <c r="AB209" i="6"/>
  <c r="AC209" i="6"/>
  <c r="AC70" i="6"/>
  <c r="AD70" i="6"/>
  <c r="Y65" i="6"/>
  <c r="X65" i="6"/>
  <c r="W65" i="6"/>
  <c r="Z65" i="6"/>
  <c r="X26" i="6"/>
  <c r="AB26" i="6"/>
  <c r="AC26" i="6"/>
  <c r="Z26" i="6"/>
  <c r="AC5" i="6"/>
  <c r="AQ5" i="6"/>
  <c r="AS5" i="6"/>
  <c r="AL54" i="6"/>
  <c r="AN54" i="6"/>
  <c r="AK54" i="6"/>
  <c r="AM54" i="6"/>
  <c r="AK90" i="6"/>
  <c r="AH90" i="6"/>
  <c r="AJ90" i="6"/>
  <c r="W119" i="6"/>
  <c r="AB119" i="6"/>
  <c r="AA119" i="6"/>
  <c r="Z47" i="6"/>
  <c r="AD47" i="6"/>
  <c r="X47" i="6"/>
  <c r="BA50" i="2"/>
  <c r="BK50" i="2" s="1"/>
  <c r="AY50" i="2"/>
  <c r="Z147" i="6"/>
  <c r="AB147" i="6"/>
  <c r="AH191" i="6"/>
  <c r="AM191" i="6"/>
  <c r="AK191" i="6"/>
  <c r="CB241" i="2"/>
  <c r="Z53" i="6"/>
  <c r="AR53" i="6"/>
  <c r="AV53" i="6"/>
  <c r="AP53" i="6"/>
  <c r="AU53" i="6"/>
  <c r="BC169" i="2"/>
  <c r="BM169" i="2" s="1"/>
  <c r="BB169" i="2"/>
  <c r="BL169" i="2" s="1"/>
  <c r="BA169" i="2"/>
  <c r="BK169" i="2" s="1"/>
  <c r="AO296" i="6"/>
  <c r="AU296" i="6"/>
  <c r="AP296" i="6"/>
  <c r="AR296" i="6"/>
  <c r="W296" i="6"/>
  <c r="X296" i="6"/>
  <c r="AV296" i="6"/>
  <c r="AQ296" i="6"/>
  <c r="AS296" i="6"/>
  <c r="AT296" i="6"/>
  <c r="AL134" i="6"/>
  <c r="AN134" i="6"/>
  <c r="AK134" i="6"/>
  <c r="AM134" i="6"/>
  <c r="AG134" i="6"/>
  <c r="AI134" i="6"/>
  <c r="AT78" i="6"/>
  <c r="AU78" i="6"/>
  <c r="AV78" i="6"/>
  <c r="AQ78" i="6"/>
  <c r="AR78" i="6"/>
  <c r="AP78" i="6"/>
  <c r="X78" i="6"/>
  <c r="Y78" i="6"/>
  <c r="AS78" i="6"/>
  <c r="AA78" i="6"/>
  <c r="AB78" i="6"/>
  <c r="AZ50" i="2"/>
  <c r="BJ50" i="2" s="1"/>
  <c r="CD221" i="2"/>
  <c r="R221" i="6" s="1"/>
  <c r="CR221" i="6" s="1"/>
  <c r="DB221" i="6" s="1"/>
  <c r="AA287" i="6"/>
  <c r="Z275" i="6"/>
  <c r="W209" i="6"/>
  <c r="W113" i="6"/>
  <c r="AT53" i="6"/>
  <c r="AA26" i="6"/>
  <c r="AA65" i="6"/>
  <c r="AA47" i="6"/>
  <c r="AP186" i="6"/>
  <c r="AB215" i="6"/>
  <c r="AC147" i="6"/>
  <c r="AD46" i="6"/>
  <c r="W78" i="6"/>
  <c r="W31" i="6"/>
  <c r="AA5" i="6"/>
  <c r="AJ54" i="6"/>
  <c r="AG21" i="6"/>
  <c r="AI21" i="6"/>
  <c r="AH21" i="6"/>
  <c r="AJ21" i="6"/>
  <c r="AB123" i="6"/>
  <c r="AA123" i="6"/>
  <c r="W285" i="6"/>
  <c r="AB285" i="6"/>
  <c r="AC84" i="6"/>
  <c r="Z84" i="6"/>
  <c r="AG90" i="6"/>
  <c r="Z205" i="6"/>
  <c r="X205" i="6"/>
  <c r="Z207" i="6"/>
  <c r="AB207" i="6"/>
  <c r="X207" i="6"/>
  <c r="Z225" i="6"/>
  <c r="AC225" i="6"/>
  <c r="AJ134" i="6"/>
  <c r="Y169" i="6"/>
  <c r="AC169" i="6"/>
  <c r="X169" i="6"/>
  <c r="Z169" i="6"/>
  <c r="AO124" i="6"/>
  <c r="AQ124" i="6"/>
  <c r="Z124" i="6"/>
  <c r="AR124" i="6"/>
  <c r="AP124" i="6"/>
  <c r="AC124" i="6"/>
  <c r="AR130" i="6"/>
  <c r="AU130" i="6"/>
  <c r="W130" i="6"/>
  <c r="AO130" i="6"/>
  <c r="AV130" i="6"/>
  <c r="AC130" i="6"/>
  <c r="X190" i="6"/>
  <c r="AA190" i="6"/>
  <c r="AC50" i="6"/>
  <c r="Y50" i="6"/>
  <c r="AB50" i="6"/>
  <c r="AA50" i="6"/>
  <c r="W50" i="6"/>
  <c r="AB153" i="6"/>
  <c r="AD153" i="6"/>
  <c r="Y153" i="6"/>
  <c r="AB90" i="6"/>
  <c r="Y90" i="6"/>
  <c r="Z41" i="6"/>
  <c r="AC41" i="6"/>
  <c r="AO41" i="6"/>
  <c r="AQ41" i="6"/>
  <c r="X42" i="6"/>
  <c r="AB36" i="6"/>
  <c r="AA36" i="6"/>
  <c r="AC36" i="6"/>
  <c r="CF297" i="2"/>
  <c r="T297" i="6" s="1"/>
  <c r="CT297" i="6" s="1"/>
  <c r="DD297" i="6" s="1"/>
  <c r="Z178" i="6"/>
  <c r="AC178" i="6"/>
  <c r="Z140" i="6"/>
  <c r="AB140" i="6"/>
  <c r="Y140" i="6"/>
  <c r="AD140" i="6"/>
  <c r="Y181" i="6"/>
  <c r="X181" i="6"/>
  <c r="W181" i="6"/>
  <c r="AD181" i="6"/>
  <c r="AC149" i="6"/>
  <c r="X149" i="6"/>
  <c r="AB149" i="6"/>
  <c r="Z149" i="6"/>
  <c r="X159" i="6"/>
  <c r="Z159" i="6"/>
  <c r="Y159" i="6"/>
  <c r="AC159" i="6"/>
  <c r="AG61" i="6"/>
  <c r="AI61" i="6"/>
  <c r="AH61" i="6"/>
  <c r="AJ61" i="6"/>
  <c r="AN61" i="6"/>
  <c r="AL61" i="6"/>
  <c r="AG63" i="6"/>
  <c r="AI63" i="6"/>
  <c r="AH63" i="6"/>
  <c r="AN63" i="6"/>
  <c r="AM63" i="6"/>
  <c r="Z240" i="2"/>
  <c r="Y240" i="2" s="1"/>
  <c r="AS65" i="6"/>
  <c r="AV65" i="6"/>
  <c r="AO65" i="6"/>
  <c r="AQ65" i="6"/>
  <c r="AU65" i="6"/>
  <c r="AP65" i="6"/>
  <c r="X86" i="6"/>
  <c r="Y86" i="6"/>
  <c r="AA86" i="6"/>
  <c r="AB86" i="6"/>
  <c r="AB125" i="6"/>
  <c r="Z125" i="6"/>
  <c r="AC125" i="6"/>
  <c r="AD125" i="6"/>
  <c r="Z279" i="6"/>
  <c r="AD279" i="6"/>
  <c r="W279" i="6"/>
  <c r="AC279" i="6"/>
  <c r="X269" i="6"/>
  <c r="AC269" i="6"/>
  <c r="AA269" i="6"/>
  <c r="Y269" i="6"/>
  <c r="AA201" i="6"/>
  <c r="AD201" i="6"/>
  <c r="AB201" i="6"/>
  <c r="AC201" i="6"/>
  <c r="Y191" i="6"/>
  <c r="X191" i="6"/>
  <c r="W191" i="6"/>
  <c r="AD191" i="6"/>
  <c r="Y112" i="6"/>
  <c r="W112" i="6"/>
  <c r="AA82" i="6"/>
  <c r="AB82" i="6"/>
  <c r="W49" i="6"/>
  <c r="AC49" i="6"/>
  <c r="W51" i="6"/>
  <c r="Y51" i="6"/>
  <c r="AG36" i="6"/>
  <c r="AJ36" i="6"/>
  <c r="AH132" i="6"/>
  <c r="AJ132" i="6"/>
  <c r="AG132" i="6"/>
  <c r="AI132" i="6"/>
  <c r="AM132" i="6"/>
  <c r="AK132" i="6"/>
  <c r="AK223" i="6"/>
  <c r="AM223" i="6"/>
  <c r="AL223" i="6"/>
  <c r="AN223" i="6"/>
  <c r="AH223" i="6"/>
  <c r="AJ223" i="6"/>
  <c r="AH122" i="6"/>
  <c r="AN122" i="6"/>
  <c r="AL122" i="6"/>
  <c r="AK122" i="6"/>
  <c r="BE204" i="2"/>
  <c r="BO204" i="2" s="1"/>
  <c r="AG7" i="6"/>
  <c r="AI7" i="6"/>
  <c r="AH7" i="6"/>
  <c r="AJ7" i="6"/>
  <c r="AL7" i="6"/>
  <c r="W186" i="6"/>
  <c r="Z186" i="6"/>
  <c r="AU186" i="6"/>
  <c r="AV186" i="6"/>
  <c r="Y186" i="6"/>
  <c r="AB186" i="6"/>
  <c r="AS186" i="6"/>
  <c r="AT186" i="6"/>
  <c r="Z126" i="6"/>
  <c r="AA126" i="6"/>
  <c r="AB126" i="6"/>
  <c r="AD48" i="6"/>
  <c r="AC48" i="6"/>
  <c r="X48" i="6"/>
  <c r="AA48" i="6"/>
  <c r="AP153" i="6"/>
  <c r="AS153" i="6"/>
  <c r="AT153" i="6"/>
  <c r="BB201" i="2"/>
  <c r="BL201" i="2" s="1"/>
  <c r="BD201" i="2"/>
  <c r="BN201" i="2" s="1"/>
  <c r="AH145" i="6"/>
  <c r="AJ145" i="6"/>
  <c r="AG145" i="6"/>
  <c r="AI145" i="6"/>
  <c r="AL145" i="6"/>
  <c r="AN145" i="6"/>
  <c r="AA144" i="6"/>
  <c r="W144" i="6"/>
  <c r="AC53" i="6"/>
  <c r="Y53" i="6"/>
  <c r="AB53" i="6"/>
  <c r="AD53" i="6"/>
  <c r="AA53" i="6"/>
  <c r="W53" i="6"/>
  <c r="AB223" i="6"/>
  <c r="X223" i="6"/>
  <c r="AA223" i="6"/>
  <c r="AD223" i="6"/>
  <c r="AG57" i="6"/>
  <c r="AI57" i="6"/>
  <c r="AH57" i="6"/>
  <c r="AJ57" i="6"/>
  <c r="AR49" i="6"/>
  <c r="AV49" i="6"/>
  <c r="AP49" i="6"/>
  <c r="AU49" i="6"/>
  <c r="AL94" i="6"/>
  <c r="AN94" i="6"/>
  <c r="AH94" i="6"/>
  <c r="AG94" i="6"/>
  <c r="AM94" i="6"/>
  <c r="Z227" i="6"/>
  <c r="AC227" i="6"/>
  <c r="W227" i="6"/>
  <c r="Y227" i="6"/>
  <c r="AA213" i="6"/>
  <c r="AD213" i="6"/>
  <c r="AB213" i="6"/>
  <c r="AC213" i="6"/>
  <c r="AR173" i="6"/>
  <c r="AQ173" i="6"/>
  <c r="AP173" i="6"/>
  <c r="AO173" i="6"/>
  <c r="AS173" i="6"/>
  <c r="AU173" i="6"/>
  <c r="Y173" i="6"/>
  <c r="AD173" i="6"/>
  <c r="AT173" i="6"/>
  <c r="X173" i="6"/>
  <c r="W173" i="6"/>
  <c r="BC50" i="2"/>
  <c r="BM50" i="2" s="1"/>
  <c r="CB244" i="2"/>
  <c r="CE221" i="2"/>
  <c r="S221" i="6" s="1"/>
  <c r="CS221" i="6" s="1"/>
  <c r="DC221" i="6" s="1"/>
  <c r="X287" i="6"/>
  <c r="AB279" i="6"/>
  <c r="AB269" i="6"/>
  <c r="Y209" i="6"/>
  <c r="Y201" i="6"/>
  <c r="W153" i="6"/>
  <c r="W125" i="6"/>
  <c r="X113" i="6"/>
  <c r="AQ53" i="6"/>
  <c r="W26" i="6"/>
  <c r="AB191" i="6"/>
  <c r="AV153" i="6"/>
  <c r="AD65" i="6"/>
  <c r="AQ186" i="6"/>
  <c r="Z223" i="6"/>
  <c r="AD49" i="6"/>
  <c r="AD78" i="6"/>
  <c r="AD31" i="6"/>
  <c r="AP5" i="6"/>
  <c r="AA186" i="6"/>
  <c r="AC173" i="6"/>
  <c r="AB227" i="6"/>
  <c r="AD119" i="6"/>
  <c r="X135" i="6"/>
  <c r="X82" i="6"/>
  <c r="AQ49" i="6"/>
  <c r="Z213" i="6"/>
  <c r="AH54" i="6"/>
  <c r="AM57" i="6"/>
  <c r="AN191" i="6"/>
  <c r="AU122" i="6"/>
  <c r="Y122" i="6"/>
  <c r="AV122" i="6"/>
  <c r="AB122" i="6"/>
  <c r="X58" i="6"/>
  <c r="AU58" i="6"/>
  <c r="Z58" i="6"/>
  <c r="AA58" i="6"/>
  <c r="AS58" i="6"/>
  <c r="AN132" i="6"/>
  <c r="AV173" i="6"/>
  <c r="AM7" i="6"/>
  <c r="AD296" i="6"/>
  <c r="AH121" i="6"/>
  <c r="AJ121" i="6"/>
  <c r="AG121" i="6"/>
  <c r="AI121" i="6"/>
  <c r="AL121" i="6"/>
  <c r="AN121" i="6"/>
  <c r="Z55" i="6"/>
  <c r="X55" i="6"/>
  <c r="AD55" i="6"/>
  <c r="BY297" i="2"/>
  <c r="M297" i="6" s="1"/>
  <c r="CM297" i="6" s="1"/>
  <c r="CW297" i="6" s="1"/>
  <c r="CV297" i="6" s="1"/>
  <c r="X163" i="6"/>
  <c r="Z163" i="6"/>
  <c r="AH70" i="6"/>
  <c r="AJ70" i="6"/>
  <c r="AG70" i="6"/>
  <c r="AI70" i="6"/>
  <c r="AM70" i="6"/>
  <c r="AK70" i="6"/>
  <c r="BF148" i="2"/>
  <c r="BP148" i="2" s="1"/>
  <c r="BA85" i="2"/>
  <c r="BK85" i="2" s="1"/>
  <c r="AG51" i="6"/>
  <c r="AI51" i="6"/>
  <c r="AH51" i="6"/>
  <c r="AJ51" i="6"/>
  <c r="AO33" i="6"/>
  <c r="AP33" i="6"/>
  <c r="AS33" i="6"/>
  <c r="BE202" i="2"/>
  <c r="BO202" i="2" s="1"/>
  <c r="CE202" i="2"/>
  <c r="S202" i="6" s="1"/>
  <c r="CS202" i="6" s="1"/>
  <c r="DC202" i="6" s="1"/>
  <c r="AH128" i="6"/>
  <c r="AJ128" i="6"/>
  <c r="AG128" i="6"/>
  <c r="AI128" i="6"/>
  <c r="AH187" i="6"/>
  <c r="AJ187" i="6"/>
  <c r="AG187" i="6"/>
  <c r="AI187" i="6"/>
  <c r="AT172" i="6"/>
  <c r="AR172" i="6"/>
  <c r="AQ172" i="6"/>
  <c r="AO172" i="6"/>
  <c r="AP172" i="6"/>
  <c r="AV172" i="6"/>
  <c r="AS172" i="6"/>
  <c r="AU172" i="6"/>
  <c r="AS183" i="6"/>
  <c r="AV183" i="6"/>
  <c r="AU183" i="6"/>
  <c r="AO183" i="6"/>
  <c r="AQ183" i="6"/>
  <c r="BB71" i="2"/>
  <c r="BA232" i="2"/>
  <c r="BK232" i="2" s="1"/>
  <c r="AB205" i="6"/>
  <c r="AL98" i="6"/>
  <c r="AN98" i="6"/>
  <c r="AK98" i="6"/>
  <c r="AM98" i="6"/>
  <c r="AG46" i="6"/>
  <c r="AI46" i="6"/>
  <c r="AH46" i="6"/>
  <c r="AJ46" i="6"/>
  <c r="AS66" i="6"/>
  <c r="AR66" i="6"/>
  <c r="AQ66" i="6"/>
  <c r="AO66" i="6"/>
  <c r="AU66" i="6"/>
  <c r="CB91" i="2"/>
  <c r="AH177" i="6"/>
  <c r="AJ177" i="6"/>
  <c r="AG177" i="6"/>
  <c r="AI177" i="6"/>
  <c r="AL120" i="6"/>
  <c r="AN120" i="6"/>
  <c r="AK120" i="6"/>
  <c r="AM120" i="6"/>
  <c r="BD224" i="2"/>
  <c r="BE82" i="2"/>
  <c r="BO82" i="2" s="1"/>
  <c r="AH80" i="6"/>
  <c r="AJ80" i="6"/>
  <c r="BY148" i="2"/>
  <c r="Z68" i="6"/>
  <c r="AA225" i="6"/>
  <c r="Z142" i="6"/>
  <c r="Y171" i="6"/>
  <c r="Z76" i="6"/>
  <c r="Y130" i="6"/>
  <c r="CF133" i="2"/>
  <c r="T133" i="6" s="1"/>
  <c r="CT133" i="6" s="1"/>
  <c r="DD133" i="6" s="1"/>
  <c r="Z104" i="6"/>
  <c r="W190" i="6"/>
  <c r="Z98" i="6"/>
  <c r="Y296" i="6"/>
  <c r="AA296" i="6"/>
  <c r="Z296" i="6"/>
  <c r="AB296" i="6"/>
  <c r="AV63" i="6"/>
  <c r="AQ63" i="6"/>
  <c r="AP63" i="6"/>
  <c r="AO63" i="6"/>
  <c r="AU63" i="6"/>
  <c r="AS72" i="6"/>
  <c r="AQ72" i="6"/>
  <c r="AV72" i="6"/>
  <c r="AT72" i="6"/>
  <c r="AU72" i="6"/>
  <c r="AO72" i="6"/>
  <c r="AO86" i="6"/>
  <c r="AQ86" i="6"/>
  <c r="AR86" i="6"/>
  <c r="AS86" i="6"/>
  <c r="AP86" i="6"/>
  <c r="AV86" i="6"/>
  <c r="AU86" i="6"/>
  <c r="AT86" i="6"/>
  <c r="Y8" i="6"/>
  <c r="BB136" i="2"/>
  <c r="BL136" i="2" s="1"/>
  <c r="W154" i="6"/>
  <c r="BZ26" i="2"/>
  <c r="AB5" i="6"/>
  <c r="W146" i="6"/>
  <c r="Z106" i="6"/>
  <c r="Y124" i="6"/>
  <c r="Z90" i="6"/>
  <c r="Z59" i="6"/>
  <c r="AA128" i="6"/>
  <c r="W147" i="6"/>
  <c r="AB145" i="6"/>
  <c r="AD113" i="2"/>
  <c r="AR62" i="6"/>
  <c r="AS62" i="6"/>
  <c r="AQ62" i="6"/>
  <c r="AV62" i="6"/>
  <c r="AO62" i="6"/>
  <c r="AS181" i="6"/>
  <c r="AU181" i="6"/>
  <c r="AO181" i="6"/>
  <c r="AQ181" i="6"/>
  <c r="AV181" i="6"/>
  <c r="AO120" i="6"/>
  <c r="AS120" i="6"/>
  <c r="AQ120" i="6"/>
  <c r="AQ80" i="6"/>
  <c r="AT80" i="6"/>
  <c r="AU80" i="6"/>
  <c r="AV80" i="6"/>
  <c r="AS80" i="6"/>
  <c r="BD50" i="2"/>
  <c r="BN50" i="2" s="1"/>
  <c r="BF197" i="2"/>
  <c r="BP197" i="2" s="1"/>
  <c r="AA281" i="6"/>
  <c r="Y281" i="6"/>
  <c r="AB281" i="6"/>
  <c r="AC281" i="6"/>
  <c r="AA117" i="6"/>
  <c r="AB117" i="6"/>
  <c r="AD117" i="6"/>
  <c r="AC117" i="6"/>
  <c r="Y21" i="6"/>
  <c r="AB21" i="6"/>
  <c r="AT21" i="6"/>
  <c r="X281" i="6"/>
  <c r="W117" i="6"/>
  <c r="Z133" i="6"/>
  <c r="AB271" i="6"/>
  <c r="AD271" i="6"/>
  <c r="AA271" i="6"/>
  <c r="AC271" i="6"/>
  <c r="AC129" i="6"/>
  <c r="AD129" i="6"/>
  <c r="AB129" i="6"/>
  <c r="AA129" i="6"/>
  <c r="AB127" i="6"/>
  <c r="AA127" i="6"/>
  <c r="AC127" i="6"/>
  <c r="AD127" i="6"/>
  <c r="AA229" i="6"/>
  <c r="AD229" i="6"/>
  <c r="AB229" i="6"/>
  <c r="AC229" i="6"/>
  <c r="W139" i="6"/>
  <c r="Z139" i="6"/>
  <c r="Y139" i="6"/>
  <c r="X139" i="6"/>
  <c r="X80" i="6"/>
  <c r="AB80" i="6"/>
  <c r="AA80" i="6"/>
  <c r="Y80" i="6"/>
  <c r="W123" i="6"/>
  <c r="Z123" i="6"/>
  <c r="Y123" i="6"/>
  <c r="X123" i="6"/>
  <c r="AA285" i="6"/>
  <c r="Y285" i="6"/>
  <c r="AC285" i="6"/>
  <c r="X285" i="6"/>
  <c r="AA84" i="6"/>
  <c r="Y84" i="6"/>
  <c r="X84" i="6"/>
  <c r="AB84" i="6"/>
  <c r="AO122" i="6"/>
  <c r="AR122" i="6"/>
  <c r="AQ122" i="6"/>
  <c r="AT122" i="6"/>
  <c r="AY185" i="2"/>
  <c r="AZ71" i="2"/>
  <c r="BJ71" i="2" s="1"/>
  <c r="AA112" i="6"/>
  <c r="X112" i="6"/>
  <c r="AD112" i="6"/>
  <c r="AC112" i="6"/>
  <c r="W70" i="6"/>
  <c r="X70" i="6"/>
  <c r="Z70" i="6"/>
  <c r="AB70" i="6"/>
  <c r="AZ179" i="2"/>
  <c r="BJ179" i="2" s="1"/>
  <c r="Y174" i="6"/>
  <c r="AD174" i="6"/>
  <c r="X174" i="6"/>
  <c r="W174" i="6"/>
  <c r="Z289" i="6"/>
  <c r="W281" i="6"/>
  <c r="X117" i="6"/>
  <c r="AU21" i="6"/>
  <c r="AC174" i="6"/>
  <c r="Z112" i="6"/>
  <c r="Y70" i="6"/>
  <c r="AZ168" i="2"/>
  <c r="BJ168" i="2" s="1"/>
  <c r="BF115" i="2"/>
  <c r="BP115" i="2" s="1"/>
  <c r="Y61" i="6"/>
  <c r="X61" i="6"/>
  <c r="W61" i="6"/>
  <c r="Z61" i="6"/>
  <c r="CE257" i="2"/>
  <c r="CO257" i="2" s="1"/>
  <c r="Z82" i="6"/>
  <c r="AC82" i="6"/>
  <c r="W82" i="6"/>
  <c r="AD82" i="6"/>
  <c r="AC122" i="6"/>
  <c r="AC137" i="6"/>
  <c r="AB58" i="6"/>
  <c r="AR148" i="6"/>
  <c r="AO148" i="6"/>
  <c r="AQ148" i="6"/>
  <c r="AT148" i="6"/>
  <c r="AS148" i="6"/>
  <c r="AU148" i="6"/>
  <c r="AS60" i="6"/>
  <c r="AU60" i="6"/>
  <c r="AO60" i="6"/>
  <c r="AQ60" i="6"/>
  <c r="AR60" i="6"/>
  <c r="AR193" i="6"/>
  <c r="AU193" i="6"/>
  <c r="AS193" i="6"/>
  <c r="AP193" i="6"/>
  <c r="AT193" i="6"/>
  <c r="AO193" i="6"/>
  <c r="AQ193" i="6"/>
  <c r="AV193" i="6"/>
  <c r="AQ74" i="6"/>
  <c r="AV74" i="6"/>
  <c r="AS74" i="6"/>
  <c r="AT74" i="6"/>
  <c r="AO74" i="6"/>
  <c r="AU74" i="6"/>
  <c r="AT152" i="6"/>
  <c r="AS152" i="6"/>
  <c r="AQ152" i="6"/>
  <c r="AO152" i="6"/>
  <c r="AR152" i="6"/>
  <c r="AU152" i="6"/>
  <c r="AY264" i="2"/>
  <c r="BE133" i="2"/>
  <c r="BO133" i="2" s="1"/>
  <c r="AD56" i="6"/>
  <c r="AC56" i="6"/>
  <c r="Y56" i="6"/>
  <c r="Z56" i="6"/>
  <c r="BC241" i="2"/>
  <c r="BM241" i="2" s="1"/>
  <c r="CF181" i="2"/>
  <c r="CP181" i="2" s="1"/>
  <c r="BD204" i="2"/>
  <c r="BB204" i="2"/>
  <c r="AY221" i="2"/>
  <c r="BA221" i="2"/>
  <c r="BK221" i="2" s="1"/>
  <c r="BB196" i="2"/>
  <c r="BB172" i="2"/>
  <c r="BL172" i="2" s="1"/>
  <c r="BE172" i="2"/>
  <c r="BO172" i="2" s="1"/>
  <c r="BZ130" i="2"/>
  <c r="CJ130" i="2" s="1"/>
  <c r="BA55" i="2"/>
  <c r="BK55" i="2" s="1"/>
  <c r="AY52" i="2"/>
  <c r="BZ201" i="2"/>
  <c r="N201" i="6" s="1"/>
  <c r="CN201" i="6" s="1"/>
  <c r="CX201" i="6" s="1"/>
  <c r="AA138" i="2"/>
  <c r="CA76" i="2"/>
  <c r="O76" i="6" s="1"/>
  <c r="CO76" i="6" s="1"/>
  <c r="CY76" i="6" s="1"/>
  <c r="BD65" i="2"/>
  <c r="BN65" i="2" s="1"/>
  <c r="CD201" i="2"/>
  <c r="R201" i="6" s="1"/>
  <c r="CR201" i="6" s="1"/>
  <c r="DB201" i="6" s="1"/>
  <c r="AF116" i="2"/>
  <c r="AT155" i="6"/>
  <c r="AS155" i="6"/>
  <c r="AT147" i="6"/>
  <c r="AS147" i="6"/>
  <c r="AT192" i="6"/>
  <c r="AS192" i="6"/>
  <c r="X283" i="6"/>
  <c r="AC283" i="6"/>
  <c r="X225" i="6"/>
  <c r="AB225" i="6"/>
  <c r="AD96" i="6"/>
  <c r="AA96" i="6"/>
  <c r="Y49" i="6"/>
  <c r="X154" i="6"/>
  <c r="AC154" i="6"/>
  <c r="X146" i="6"/>
  <c r="AC146" i="6"/>
  <c r="X153" i="6"/>
  <c r="AC153" i="6"/>
  <c r="X145" i="6"/>
  <c r="AC145" i="6"/>
  <c r="AQ56" i="6"/>
  <c r="AO56" i="6"/>
  <c r="AB48" i="6"/>
  <c r="AD36" i="6"/>
  <c r="AB20" i="6"/>
  <c r="X20" i="6"/>
  <c r="AA17" i="6"/>
  <c r="AR190" i="6"/>
  <c r="AO190" i="6"/>
  <c r="W171" i="6"/>
  <c r="X171" i="6"/>
  <c r="AR153" i="6"/>
  <c r="AO153" i="6"/>
  <c r="AC104" i="6"/>
  <c r="X104" i="6"/>
  <c r="AQ88" i="6"/>
  <c r="AR88" i="6"/>
  <c r="X122" i="6"/>
  <c r="AA122" i="6"/>
  <c r="AO98" i="6"/>
  <c r="AV98" i="6"/>
  <c r="Z48" i="6"/>
  <c r="Z7" i="6"/>
  <c r="AB7" i="6"/>
  <c r="AD150" i="6"/>
  <c r="Y150" i="6"/>
  <c r="AD142" i="6"/>
  <c r="Y142" i="6"/>
  <c r="AC47" i="6"/>
  <c r="Y47" i="6"/>
  <c r="X76" i="6"/>
  <c r="W76" i="6"/>
  <c r="AB190" i="6"/>
  <c r="Y190" i="6"/>
  <c r="W178" i="6"/>
  <c r="X178" i="6"/>
  <c r="X126" i="6"/>
  <c r="Y126" i="6"/>
  <c r="Y207" i="6"/>
  <c r="W207" i="6"/>
  <c r="X193" i="6"/>
  <c r="Y193" i="6"/>
  <c r="AB130" i="6"/>
  <c r="Z130" i="6"/>
  <c r="AU128" i="6"/>
  <c r="AR128" i="6"/>
  <c r="W88" i="6"/>
  <c r="Z88" i="6"/>
  <c r="X49" i="6"/>
  <c r="AD152" i="6"/>
  <c r="Y152" i="6"/>
  <c r="AD144" i="6"/>
  <c r="Y144" i="6"/>
  <c r="Z121" i="6"/>
  <c r="AD124" i="6"/>
  <c r="W124" i="6"/>
  <c r="AD155" i="6"/>
  <c r="Y155" i="6"/>
  <c r="AD147" i="6"/>
  <c r="Y147" i="6"/>
  <c r="AC98" i="6"/>
  <c r="X98" i="6"/>
  <c r="AQ90" i="6"/>
  <c r="AR90" i="6"/>
  <c r="Y58" i="6"/>
  <c r="X50" i="6"/>
  <c r="AQ58" i="6"/>
  <c r="AO58" i="6"/>
  <c r="AV46" i="6"/>
  <c r="AT46" i="6"/>
  <c r="AD41" i="6"/>
  <c r="X41" i="6"/>
  <c r="AU41" i="6"/>
  <c r="AP41" i="6"/>
  <c r="Y36" i="6"/>
  <c r="AP8" i="6"/>
  <c r="AR17" i="6"/>
  <c r="AT17" i="6"/>
  <c r="W128" i="6"/>
  <c r="AC128" i="6"/>
  <c r="AB148" i="6"/>
  <c r="Z148" i="6"/>
  <c r="X119" i="6"/>
  <c r="Y119" i="6"/>
  <c r="AC59" i="6"/>
  <c r="Y59" i="6"/>
  <c r="AC55" i="6"/>
  <c r="Y55" i="6"/>
  <c r="AC106" i="6"/>
  <c r="X106" i="6"/>
  <c r="AC90" i="6"/>
  <c r="X90" i="6"/>
  <c r="X74" i="6"/>
  <c r="W74" i="6"/>
  <c r="AD60" i="6"/>
  <c r="W60" i="6"/>
  <c r="X36" i="6"/>
  <c r="X192" i="6"/>
  <c r="AA192" i="6"/>
  <c r="X182" i="6"/>
  <c r="AA182" i="6"/>
  <c r="AA163" i="6"/>
  <c r="AD163" i="6"/>
  <c r="AD205" i="6"/>
  <c r="AA205" i="6"/>
  <c r="AU163" i="6"/>
  <c r="AV163" i="6"/>
  <c r="AT141" i="6"/>
  <c r="AS141" i="6"/>
  <c r="AO96" i="6"/>
  <c r="AV96" i="6"/>
  <c r="X141" i="6"/>
  <c r="AC141" i="6"/>
  <c r="AC33" i="6"/>
  <c r="AB33" i="6"/>
  <c r="Z5" i="6"/>
  <c r="AL5" i="6"/>
  <c r="AJ5" i="6"/>
  <c r="AK36" i="6"/>
  <c r="BF130" i="2"/>
  <c r="BP130" i="2" s="1"/>
  <c r="AP60" i="6"/>
  <c r="AM147" i="6"/>
  <c r="AK147" i="6"/>
  <c r="AM151" i="6"/>
  <c r="AK151" i="6"/>
  <c r="AI167" i="6"/>
  <c r="AG167" i="6"/>
  <c r="AI52" i="6"/>
  <c r="AG52" i="6"/>
  <c r="AM186" i="6"/>
  <c r="AK186" i="6"/>
  <c r="AN179" i="6"/>
  <c r="AL179" i="6"/>
  <c r="AN165" i="6"/>
  <c r="AL165" i="6"/>
  <c r="AN157" i="6"/>
  <c r="AL157" i="6"/>
  <c r="AI191" i="6"/>
  <c r="AG191" i="6"/>
  <c r="AN90" i="6"/>
  <c r="AL90" i="6"/>
  <c r="AD58" i="6"/>
  <c r="AM53" i="6"/>
  <c r="AK53" i="6"/>
  <c r="AI144" i="6"/>
  <c r="AG144" i="6"/>
  <c r="AN59" i="6"/>
  <c r="AL59" i="6"/>
  <c r="AB56" i="6"/>
  <c r="AI122" i="6"/>
  <c r="AG122" i="6"/>
  <c r="AM184" i="6"/>
  <c r="AK184" i="6"/>
  <c r="AM100" i="6"/>
  <c r="AK100" i="6"/>
  <c r="AL11" i="6"/>
  <c r="AD57" i="2"/>
  <c r="BE136" i="2"/>
  <c r="BO136" i="2" s="1"/>
  <c r="AP142" i="6"/>
  <c r="AT142" i="6"/>
  <c r="AS142" i="6"/>
  <c r="AQ142" i="6"/>
  <c r="AO142" i="6"/>
  <c r="AR142" i="6"/>
  <c r="AU142" i="6"/>
  <c r="AV142" i="6"/>
  <c r="AV157" i="6"/>
  <c r="AU157" i="6"/>
  <c r="AS157" i="6"/>
  <c r="AT157" i="6"/>
  <c r="AO157" i="6"/>
  <c r="AR157" i="6"/>
  <c r="AQ157" i="6"/>
  <c r="AP157" i="6"/>
  <c r="AS76" i="6"/>
  <c r="AQ76" i="6"/>
  <c r="AV76" i="6"/>
  <c r="AO76" i="6"/>
  <c r="AT76" i="6"/>
  <c r="AU76" i="6"/>
  <c r="BE44" i="2"/>
  <c r="BO44" i="2" s="1"/>
  <c r="AD52" i="6"/>
  <c r="Z52" i="6"/>
  <c r="AY241" i="2"/>
  <c r="BC202" i="2"/>
  <c r="BM202" i="2" s="1"/>
  <c r="AP150" i="6"/>
  <c r="AS150" i="6"/>
  <c r="AQ150" i="6"/>
  <c r="AT150" i="6"/>
  <c r="AV150" i="6"/>
  <c r="AO150" i="6"/>
  <c r="AR150" i="6"/>
  <c r="AU150" i="6"/>
  <c r="AY87" i="2"/>
  <c r="AR179" i="6"/>
  <c r="AS179" i="6"/>
  <c r="AP179" i="6"/>
  <c r="AU179" i="6"/>
  <c r="AQ179" i="6"/>
  <c r="AV179" i="6"/>
  <c r="AO179" i="6"/>
  <c r="AT179" i="6"/>
  <c r="AQ231" i="6"/>
  <c r="AT231" i="6"/>
  <c r="BC245" i="2"/>
  <c r="BM245" i="2" s="1"/>
  <c r="CC174" i="2"/>
  <c r="CB75" i="2"/>
  <c r="AU121" i="6"/>
  <c r="AR121" i="6"/>
  <c r="AS121" i="6"/>
  <c r="AT121" i="6"/>
  <c r="AP121" i="6"/>
  <c r="AV121" i="6"/>
  <c r="AQ121" i="6"/>
  <c r="AO121" i="6"/>
  <c r="AR33" i="6"/>
  <c r="AT33" i="6"/>
  <c r="AV33" i="6"/>
  <c r="W48" i="6"/>
  <c r="AZ158" i="2"/>
  <c r="BJ158" i="2" s="1"/>
  <c r="AR144" i="6"/>
  <c r="AS144" i="6"/>
  <c r="AU144" i="6"/>
  <c r="AO144" i="6"/>
  <c r="AT144" i="6"/>
  <c r="AQ144" i="6"/>
  <c r="AB297" i="2"/>
  <c r="CC216" i="2"/>
  <c r="CC72" i="2"/>
  <c r="CC272" i="2"/>
  <c r="AZ221" i="2"/>
  <c r="BJ221" i="2" s="1"/>
  <c r="AZ201" i="2"/>
  <c r="BJ201" i="2" s="1"/>
  <c r="BZ221" i="2"/>
  <c r="N221" i="6" s="1"/>
  <c r="CN221" i="6" s="1"/>
  <c r="CX221" i="6" s="1"/>
  <c r="AG297" i="2"/>
  <c r="AG112" i="2"/>
  <c r="CF99" i="2"/>
  <c r="CP99" i="2" s="1"/>
  <c r="CC253" i="2"/>
  <c r="CM253" i="2" s="1"/>
  <c r="AD297" i="2"/>
  <c r="BY264" i="2"/>
  <c r="M264" i="6" s="1"/>
  <c r="CM264" i="6" s="1"/>
  <c r="CW264" i="6" s="1"/>
  <c r="CV264" i="6" s="1"/>
  <c r="AD233" i="2"/>
  <c r="AA269" i="2"/>
  <c r="BZ158" i="2"/>
  <c r="CE133" i="2"/>
  <c r="CO133" i="2" s="1"/>
  <c r="BM155" i="2"/>
  <c r="CC277" i="2"/>
  <c r="CM277" i="2" s="1"/>
  <c r="BY252" i="2"/>
  <c r="M252" i="6" s="1"/>
  <c r="CM252" i="6" s="1"/>
  <c r="CW252" i="6" s="1"/>
  <c r="CV252" i="6" s="1"/>
  <c r="BZ166" i="2"/>
  <c r="AE202" i="2"/>
  <c r="CB89" i="2"/>
  <c r="BB65" i="2"/>
  <c r="AF110" i="2"/>
  <c r="AV155" i="6"/>
  <c r="AU155" i="6"/>
  <c r="AV147" i="6"/>
  <c r="AU147" i="6"/>
  <c r="AV192" i="6"/>
  <c r="AU192" i="6"/>
  <c r="Y283" i="6"/>
  <c r="AD225" i="6"/>
  <c r="Y96" i="6"/>
  <c r="AB96" i="6"/>
  <c r="AA154" i="6"/>
  <c r="AA146" i="6"/>
  <c r="Z153" i="6"/>
  <c r="Z145" i="6"/>
  <c r="X137" i="6"/>
  <c r="AA56" i="6"/>
  <c r="AR56" i="6"/>
  <c r="AA20" i="6"/>
  <c r="AP190" i="6"/>
  <c r="AQ190" i="6"/>
  <c r="AD171" i="6"/>
  <c r="AQ153" i="6"/>
  <c r="W104" i="6"/>
  <c r="AU88" i="6"/>
  <c r="AS88" i="6"/>
  <c r="Z122" i="6"/>
  <c r="AT98" i="6"/>
  <c r="AP98" i="6"/>
  <c r="AA38" i="6"/>
  <c r="AA7" i="6"/>
  <c r="AB150" i="6"/>
  <c r="AB142" i="6"/>
  <c r="AB47" i="6"/>
  <c r="AB76" i="6"/>
  <c r="Z190" i="6"/>
  <c r="AD178" i="6"/>
  <c r="W126" i="6"/>
  <c r="AC207" i="6"/>
  <c r="AD193" i="6"/>
  <c r="W193" i="6"/>
  <c r="AD130" i="6"/>
  <c r="AV128" i="6"/>
  <c r="AO128" i="6"/>
  <c r="AC88" i="6"/>
  <c r="AB152" i="6"/>
  <c r="Z152" i="6"/>
  <c r="AB144" i="6"/>
  <c r="Z144" i="6"/>
  <c r="X121" i="6"/>
  <c r="Y121" i="6"/>
  <c r="AB124" i="6"/>
  <c r="AA155" i="6"/>
  <c r="AA147" i="6"/>
  <c r="AD98" i="6"/>
  <c r="AU90" i="6"/>
  <c r="AS90" i="6"/>
  <c r="AA54" i="6"/>
  <c r="AR58" i="6"/>
  <c r="AP58" i="6"/>
  <c r="AS46" i="6"/>
  <c r="AV41" i="6"/>
  <c r="AR41" i="6"/>
  <c r="AD38" i="6"/>
  <c r="AQ17" i="6"/>
  <c r="X128" i="6"/>
  <c r="AD148" i="6"/>
  <c r="Y148" i="6"/>
  <c r="Z119" i="6"/>
  <c r="AB59" i="6"/>
  <c r="AB55" i="6"/>
  <c r="AD106" i="6"/>
  <c r="AD90" i="6"/>
  <c r="AB74" i="6"/>
  <c r="Z74" i="6"/>
  <c r="AB60" i="6"/>
  <c r="Y60" i="6"/>
  <c r="AQ38" i="6"/>
  <c r="AD192" i="6"/>
  <c r="AD182" i="6"/>
  <c r="W163" i="6"/>
  <c r="AB163" i="6"/>
  <c r="AC205" i="6"/>
  <c r="AO163" i="6"/>
  <c r="AV141" i="6"/>
  <c r="AU141" i="6"/>
  <c r="AT96" i="6"/>
  <c r="Z141" i="6"/>
  <c r="AA33" i="6"/>
  <c r="AD33" i="6"/>
  <c r="Z8" i="6"/>
  <c r="AM5" i="6"/>
  <c r="AM36" i="6"/>
  <c r="AP74" i="6"/>
  <c r="AV152" i="6"/>
  <c r="AP148" i="6"/>
  <c r="AN147" i="6"/>
  <c r="AN151" i="6"/>
  <c r="AJ167" i="6"/>
  <c r="AV60" i="6"/>
  <c r="AJ52" i="6"/>
  <c r="AN186" i="6"/>
  <c r="AM179" i="6"/>
  <c r="AM165" i="6"/>
  <c r="AM157" i="6"/>
  <c r="AJ191" i="6"/>
  <c r="AM90" i="6"/>
  <c r="X54" i="6"/>
  <c r="AN53" i="6"/>
  <c r="W41" i="6"/>
  <c r="Y17" i="6"/>
  <c r="AV231" i="6"/>
  <c r="AJ144" i="6"/>
  <c r="Z50" i="6"/>
  <c r="AU33" i="6"/>
  <c r="AM59" i="6"/>
  <c r="AD50" i="6"/>
  <c r="AR231" i="6"/>
  <c r="AJ122" i="6"/>
  <c r="AC54" i="6"/>
  <c r="AN184" i="6"/>
  <c r="AN100" i="6"/>
  <c r="AM11" i="6"/>
  <c r="Y5" i="6"/>
  <c r="BB91" i="2"/>
  <c r="BL91" i="2" s="1"/>
  <c r="AT119" i="6"/>
  <c r="AS119" i="6"/>
  <c r="AU119" i="6"/>
  <c r="AR119" i="6"/>
  <c r="AP119" i="6"/>
  <c r="AV119" i="6"/>
  <c r="AQ119" i="6"/>
  <c r="AO119" i="6"/>
  <c r="AR187" i="6"/>
  <c r="AO187" i="6"/>
  <c r="AT187" i="6"/>
  <c r="AU187" i="6"/>
  <c r="AQ187" i="6"/>
  <c r="AV187" i="6"/>
  <c r="AP146" i="6"/>
  <c r="AR146" i="6"/>
  <c r="AV146" i="6"/>
  <c r="AO146" i="6"/>
  <c r="AU146" i="6"/>
  <c r="AS146" i="6"/>
  <c r="AT146" i="6"/>
  <c r="AQ146" i="6"/>
  <c r="AT171" i="6"/>
  <c r="AV171" i="6"/>
  <c r="AU171" i="6"/>
  <c r="AS171" i="6"/>
  <c r="AR171" i="6"/>
  <c r="AO171" i="6"/>
  <c r="AP171" i="6"/>
  <c r="AQ171" i="6"/>
  <c r="AV165" i="6"/>
  <c r="AU165" i="6"/>
  <c r="AS165" i="6"/>
  <c r="AT165" i="6"/>
  <c r="AR165" i="6"/>
  <c r="AQ165" i="6"/>
  <c r="AP165" i="6"/>
  <c r="AO165" i="6"/>
  <c r="AZ136" i="2"/>
  <c r="BJ136" i="2" s="1"/>
  <c r="BF133" i="2"/>
  <c r="BP133" i="2" s="1"/>
  <c r="AB41" i="6"/>
  <c r="Y41" i="6"/>
  <c r="W36" i="6"/>
  <c r="AZ76" i="2"/>
  <c r="BJ76" i="2" s="1"/>
  <c r="AY158" i="2"/>
  <c r="BD158" i="2"/>
  <c r="BN158" i="2" s="1"/>
  <c r="AT5" i="6"/>
  <c r="AO5" i="6"/>
  <c r="W5" i="6"/>
  <c r="X5" i="6"/>
  <c r="AU5" i="6"/>
  <c r="AR5" i="6"/>
  <c r="AD5" i="6"/>
  <c r="AN36" i="6"/>
  <c r="AL36" i="6"/>
  <c r="AI36" i="6"/>
  <c r="Q130" i="6"/>
  <c r="CQ130" i="6" s="1"/>
  <c r="DA130" i="6" s="1"/>
  <c r="CM130" i="2"/>
  <c r="AG13" i="6"/>
  <c r="AK13" i="6"/>
  <c r="AH13" i="6"/>
  <c r="AL13" i="6"/>
  <c r="AI13" i="6"/>
  <c r="AM13" i="6"/>
  <c r="AJ13" i="6"/>
  <c r="AR215" i="6"/>
  <c r="AV215" i="6"/>
  <c r="AO215" i="6"/>
  <c r="AT215" i="6"/>
  <c r="AP215" i="6"/>
  <c r="AU215" i="6"/>
  <c r="AQ215" i="6"/>
  <c r="AS215" i="6"/>
  <c r="AJ249" i="6"/>
  <c r="AN249" i="6"/>
  <c r="AG249" i="6"/>
  <c r="AK249" i="6"/>
  <c r="AH249" i="6"/>
  <c r="AL249" i="6"/>
  <c r="AI249" i="6"/>
  <c r="AM249" i="6"/>
  <c r="CB65" i="2"/>
  <c r="AJ271" i="6"/>
  <c r="AN271" i="6"/>
  <c r="AG271" i="6"/>
  <c r="AK271" i="6"/>
  <c r="AH271" i="6"/>
  <c r="AL271" i="6"/>
  <c r="AI271" i="6"/>
  <c r="AM271" i="6"/>
  <c r="AC253" i="6"/>
  <c r="Y253" i="6"/>
  <c r="W253" i="6"/>
  <c r="Z253" i="6"/>
  <c r="AB253" i="6"/>
  <c r="AD253" i="6"/>
  <c r="AA253" i="6"/>
  <c r="X253" i="6"/>
  <c r="AS81" i="6"/>
  <c r="AO81" i="6"/>
  <c r="AR81" i="6"/>
  <c r="AP81" i="6"/>
  <c r="AV81" i="6"/>
  <c r="AT81" i="6"/>
  <c r="AQ81" i="6"/>
  <c r="AU81" i="6"/>
  <c r="CF68" i="2"/>
  <c r="AQ258" i="6"/>
  <c r="AP258" i="6"/>
  <c r="AV258" i="6"/>
  <c r="AS258" i="6"/>
  <c r="AO258" i="6"/>
  <c r="AT258" i="6"/>
  <c r="AR258" i="6"/>
  <c r="AU258" i="6"/>
  <c r="AD294" i="6"/>
  <c r="W294" i="6"/>
  <c r="Y294" i="6"/>
  <c r="AA294" i="6"/>
  <c r="AC294" i="6"/>
  <c r="X294" i="6"/>
  <c r="Z294" i="6"/>
  <c r="AB294" i="6"/>
  <c r="AJ282" i="6"/>
  <c r="AN282" i="6"/>
  <c r="AG282" i="6"/>
  <c r="AK282" i="6"/>
  <c r="AH282" i="6"/>
  <c r="AL282" i="6"/>
  <c r="AI282" i="6"/>
  <c r="AM282" i="6"/>
  <c r="AR289" i="6"/>
  <c r="AO289" i="6"/>
  <c r="AT289" i="6"/>
  <c r="AP289" i="6"/>
  <c r="AV289" i="6"/>
  <c r="AQ289" i="6"/>
  <c r="AU289" i="6"/>
  <c r="AS289" i="6"/>
  <c r="AQ259" i="6"/>
  <c r="AS259" i="6"/>
  <c r="AP259" i="6"/>
  <c r="AV259" i="6"/>
  <c r="AR259" i="6"/>
  <c r="AO259" i="6"/>
  <c r="AT259" i="6"/>
  <c r="AU259" i="6"/>
  <c r="Y170" i="6"/>
  <c r="AD170" i="6"/>
  <c r="AB170" i="6"/>
  <c r="Z170" i="6"/>
  <c r="AA170" i="6"/>
  <c r="W170" i="6"/>
  <c r="AC170" i="6"/>
  <c r="X170" i="6"/>
  <c r="AR221" i="6"/>
  <c r="AO221" i="6"/>
  <c r="AT221" i="6"/>
  <c r="AP221" i="6"/>
  <c r="AV221" i="6"/>
  <c r="AU221" i="6"/>
  <c r="AS221" i="6"/>
  <c r="AQ221" i="6"/>
  <c r="AG212" i="6"/>
  <c r="AK212" i="6"/>
  <c r="AH212" i="6"/>
  <c r="AL212" i="6"/>
  <c r="AI212" i="6"/>
  <c r="AM212" i="6"/>
  <c r="AJ212" i="6"/>
  <c r="AN212" i="6"/>
  <c r="AB195" i="6"/>
  <c r="X195" i="6"/>
  <c r="Z195" i="6"/>
  <c r="AC195" i="6"/>
  <c r="AA195" i="6"/>
  <c r="AD195" i="6"/>
  <c r="Y195" i="6"/>
  <c r="W195" i="6"/>
  <c r="AO89" i="6"/>
  <c r="AT89" i="6"/>
  <c r="AQ89" i="6"/>
  <c r="AS89" i="6"/>
  <c r="AU89" i="6"/>
  <c r="AV89" i="6"/>
  <c r="AP89" i="6"/>
  <c r="AR89" i="6"/>
  <c r="AC244" i="6"/>
  <c r="Y244" i="6"/>
  <c r="X244" i="6"/>
  <c r="W244" i="6"/>
  <c r="Z244" i="6"/>
  <c r="AD244" i="6"/>
  <c r="AA244" i="6"/>
  <c r="AB244" i="6"/>
  <c r="Y158" i="6"/>
  <c r="AD158" i="6"/>
  <c r="X158" i="6"/>
  <c r="AC158" i="6"/>
  <c r="AA158" i="6"/>
  <c r="W158" i="6"/>
  <c r="Z158" i="6"/>
  <c r="AB158" i="6"/>
  <c r="AR133" i="6"/>
  <c r="AT133" i="6"/>
  <c r="AP133" i="6"/>
  <c r="AS133" i="6"/>
  <c r="AU133" i="6"/>
  <c r="AQ133" i="6"/>
  <c r="AO133" i="6"/>
  <c r="AV133" i="6"/>
  <c r="AG110" i="6"/>
  <c r="AK110" i="6"/>
  <c r="AH110" i="6"/>
  <c r="AL110" i="6"/>
  <c r="AI110" i="6"/>
  <c r="AM110" i="6"/>
  <c r="AJ110" i="6"/>
  <c r="AN110" i="6"/>
  <c r="AR67" i="6"/>
  <c r="AS67" i="6"/>
  <c r="AQ67" i="6"/>
  <c r="AO67" i="6"/>
  <c r="AU67" i="6"/>
  <c r="AP67" i="6"/>
  <c r="AV67" i="6"/>
  <c r="AT67" i="6"/>
  <c r="AC297" i="2"/>
  <c r="CB297" i="2"/>
  <c r="AD16" i="6"/>
  <c r="AB16" i="6"/>
  <c r="AC16" i="6"/>
  <c r="Z16" i="6"/>
  <c r="W16" i="6"/>
  <c r="Y16" i="6"/>
  <c r="AA16" i="6"/>
  <c r="X16" i="6"/>
  <c r="AJ279" i="6"/>
  <c r="AN279" i="6"/>
  <c r="AG279" i="6"/>
  <c r="AK279" i="6"/>
  <c r="AH279" i="6"/>
  <c r="AL279" i="6"/>
  <c r="AI279" i="6"/>
  <c r="AM279" i="6"/>
  <c r="AJ269" i="6"/>
  <c r="AN269" i="6"/>
  <c r="AG269" i="6"/>
  <c r="AK269" i="6"/>
  <c r="AH269" i="6"/>
  <c r="AL269" i="6"/>
  <c r="AI269" i="6"/>
  <c r="AM269" i="6"/>
  <c r="AG232" i="6"/>
  <c r="AK232" i="6"/>
  <c r="AH232" i="6"/>
  <c r="AL232" i="6"/>
  <c r="AI232" i="6"/>
  <c r="AM232" i="6"/>
  <c r="AJ232" i="6"/>
  <c r="AN232" i="6"/>
  <c r="AG99" i="6"/>
  <c r="AK99" i="6"/>
  <c r="AH99" i="6"/>
  <c r="AL99" i="6"/>
  <c r="AI99" i="6"/>
  <c r="AM99" i="6"/>
  <c r="AJ99" i="6"/>
  <c r="AN99" i="6"/>
  <c r="AQ266" i="6"/>
  <c r="AR266" i="6"/>
  <c r="AO266" i="6"/>
  <c r="AT266" i="6"/>
  <c r="AP266" i="6"/>
  <c r="AV266" i="6"/>
  <c r="AS266" i="6"/>
  <c r="AU266" i="6"/>
  <c r="Y250" i="6"/>
  <c r="AB250" i="6"/>
  <c r="AA250" i="6"/>
  <c r="AD250" i="6"/>
  <c r="X250" i="6"/>
  <c r="Z250" i="6"/>
  <c r="W250" i="6"/>
  <c r="AC250" i="6"/>
  <c r="AG201" i="6"/>
  <c r="AK201" i="6"/>
  <c r="AH201" i="6"/>
  <c r="AL201" i="6"/>
  <c r="AI201" i="6"/>
  <c r="AM201" i="6"/>
  <c r="AJ201" i="6"/>
  <c r="AN201" i="6"/>
  <c r="AR275" i="6"/>
  <c r="AP275" i="6"/>
  <c r="AO275" i="6"/>
  <c r="AV275" i="6"/>
  <c r="AT275" i="6"/>
  <c r="AS275" i="6"/>
  <c r="AQ275" i="6"/>
  <c r="AU275" i="6"/>
  <c r="AQ252" i="6"/>
  <c r="AS252" i="6"/>
  <c r="AP252" i="6"/>
  <c r="AV252" i="6"/>
  <c r="AR252" i="6"/>
  <c r="AT252" i="6"/>
  <c r="AO252" i="6"/>
  <c r="AU252" i="6"/>
  <c r="AO278" i="6"/>
  <c r="AS278" i="6"/>
  <c r="AR278" i="6"/>
  <c r="AT278" i="6"/>
  <c r="AQ278" i="6"/>
  <c r="AP278" i="6"/>
  <c r="AU278" i="6"/>
  <c r="AV278" i="6"/>
  <c r="AJ265" i="6"/>
  <c r="AN265" i="6"/>
  <c r="AG265" i="6"/>
  <c r="AK265" i="6"/>
  <c r="AH265" i="6"/>
  <c r="AL265" i="6"/>
  <c r="AI265" i="6"/>
  <c r="AM265" i="6"/>
  <c r="AS226" i="6"/>
  <c r="AP226" i="6"/>
  <c r="AV226" i="6"/>
  <c r="AR226" i="6"/>
  <c r="AO226" i="6"/>
  <c r="AT226" i="6"/>
  <c r="AU226" i="6"/>
  <c r="AQ226" i="6"/>
  <c r="CD134" i="2"/>
  <c r="AG95" i="6"/>
  <c r="AK95" i="6"/>
  <c r="AH95" i="6"/>
  <c r="AL95" i="6"/>
  <c r="AI95" i="6"/>
  <c r="AM95" i="6"/>
  <c r="AJ95" i="6"/>
  <c r="AN95" i="6"/>
  <c r="AG32" i="6"/>
  <c r="AK32" i="6"/>
  <c r="AH32" i="6"/>
  <c r="AL32" i="6"/>
  <c r="AI32" i="6"/>
  <c r="AM32" i="6"/>
  <c r="AJ32" i="6"/>
  <c r="AN32" i="6"/>
  <c r="AJ284" i="6"/>
  <c r="AN284" i="6"/>
  <c r="AG284" i="6"/>
  <c r="AK284" i="6"/>
  <c r="AH284" i="6"/>
  <c r="AL284" i="6"/>
  <c r="AI284" i="6"/>
  <c r="AM284" i="6"/>
  <c r="AC240" i="6"/>
  <c r="Y240" i="6"/>
  <c r="W240" i="6"/>
  <c r="Z240" i="6"/>
  <c r="X240" i="6"/>
  <c r="AA240" i="6"/>
  <c r="AB240" i="6"/>
  <c r="AD240" i="6"/>
  <c r="AG209" i="6"/>
  <c r="AK209" i="6"/>
  <c r="AH209" i="6"/>
  <c r="AL209" i="6"/>
  <c r="AI209" i="6"/>
  <c r="AM209" i="6"/>
  <c r="AJ209" i="6"/>
  <c r="AN209" i="6"/>
  <c r="AG239" i="6"/>
  <c r="AK239" i="6"/>
  <c r="AH239" i="6"/>
  <c r="AL239" i="6"/>
  <c r="AI239" i="6"/>
  <c r="AM239" i="6"/>
  <c r="AJ239" i="6"/>
  <c r="AN239" i="6"/>
  <c r="AG203" i="6"/>
  <c r="AK203" i="6"/>
  <c r="AH203" i="6"/>
  <c r="AL203" i="6"/>
  <c r="AI203" i="6"/>
  <c r="AM203" i="6"/>
  <c r="AJ203" i="6"/>
  <c r="AN203" i="6"/>
  <c r="AG73" i="6"/>
  <c r="AK73" i="6"/>
  <c r="AH73" i="6"/>
  <c r="AL73" i="6"/>
  <c r="AI73" i="6"/>
  <c r="AM73" i="6"/>
  <c r="AJ73" i="6"/>
  <c r="AN73" i="6"/>
  <c r="AB274" i="6"/>
  <c r="Z274" i="6"/>
  <c r="AA274" i="6"/>
  <c r="X274" i="6"/>
  <c r="Y274" i="6"/>
  <c r="W274" i="6"/>
  <c r="AD274" i="6"/>
  <c r="AC274" i="6"/>
  <c r="AG77" i="6"/>
  <c r="AK77" i="6"/>
  <c r="AH77" i="6"/>
  <c r="AL77" i="6"/>
  <c r="AI77" i="6"/>
  <c r="AM77" i="6"/>
  <c r="AJ77" i="6"/>
  <c r="AN77" i="6"/>
  <c r="AD91" i="6"/>
  <c r="AA91" i="6"/>
  <c r="Y91" i="6"/>
  <c r="Z91" i="6"/>
  <c r="W91" i="6"/>
  <c r="AC91" i="6"/>
  <c r="X91" i="6"/>
  <c r="AB91" i="6"/>
  <c r="AJ291" i="6"/>
  <c r="AN291" i="6"/>
  <c r="AG291" i="6"/>
  <c r="AK291" i="6"/>
  <c r="AH291" i="6"/>
  <c r="AL291" i="6"/>
  <c r="AI291" i="6"/>
  <c r="AM291" i="6"/>
  <c r="AG244" i="2"/>
  <c r="AG10" i="6"/>
  <c r="AK10" i="6"/>
  <c r="AH10" i="6"/>
  <c r="AL10" i="6"/>
  <c r="AI10" i="6"/>
  <c r="AM10" i="6"/>
  <c r="AJ10" i="6"/>
  <c r="AA299" i="6"/>
  <c r="W299" i="6"/>
  <c r="AC299" i="6"/>
  <c r="X299" i="6"/>
  <c r="Y299" i="6"/>
  <c r="Z299" i="6"/>
  <c r="AD299" i="6"/>
  <c r="AB299" i="6"/>
  <c r="AJ286" i="6"/>
  <c r="AN286" i="6"/>
  <c r="AG286" i="6"/>
  <c r="AK286" i="6"/>
  <c r="AH286" i="6"/>
  <c r="AL286" i="6"/>
  <c r="AI286" i="6"/>
  <c r="AM286" i="6"/>
  <c r="AA251" i="6"/>
  <c r="AD251" i="6"/>
  <c r="AC251" i="6"/>
  <c r="AB251" i="6"/>
  <c r="X251" i="6"/>
  <c r="Z251" i="6"/>
  <c r="Y251" i="6"/>
  <c r="W251" i="6"/>
  <c r="AQ248" i="6"/>
  <c r="AS248" i="6"/>
  <c r="AP248" i="6"/>
  <c r="AV248" i="6"/>
  <c r="AR248" i="6"/>
  <c r="AO248" i="6"/>
  <c r="AT248" i="6"/>
  <c r="AU248" i="6"/>
  <c r="AG218" i="6"/>
  <c r="AK218" i="6"/>
  <c r="AH218" i="6"/>
  <c r="AL218" i="6"/>
  <c r="AI218" i="6"/>
  <c r="AM218" i="6"/>
  <c r="AJ218" i="6"/>
  <c r="AN218" i="6"/>
  <c r="AO194" i="6"/>
  <c r="AT194" i="6"/>
  <c r="AP194" i="6"/>
  <c r="AV194" i="6"/>
  <c r="AS194" i="6"/>
  <c r="AR194" i="6"/>
  <c r="AU194" i="6"/>
  <c r="AQ194" i="6"/>
  <c r="AO18" i="6"/>
  <c r="AU18" i="6"/>
  <c r="AQ18" i="6"/>
  <c r="AV18" i="6"/>
  <c r="AR18" i="6"/>
  <c r="AS18" i="6"/>
  <c r="AP18" i="6"/>
  <c r="AT18" i="6"/>
  <c r="AJ277" i="6"/>
  <c r="AN277" i="6"/>
  <c r="AG277" i="6"/>
  <c r="AK277" i="6"/>
  <c r="AH277" i="6"/>
  <c r="AL277" i="6"/>
  <c r="AI277" i="6"/>
  <c r="AM277" i="6"/>
  <c r="AQ254" i="6"/>
  <c r="AP254" i="6"/>
  <c r="AV254" i="6"/>
  <c r="AS254" i="6"/>
  <c r="AO254" i="6"/>
  <c r="AT254" i="6"/>
  <c r="AR254" i="6"/>
  <c r="AU254" i="6"/>
  <c r="AG217" i="6"/>
  <c r="AK217" i="6"/>
  <c r="AH217" i="6"/>
  <c r="AL217" i="6"/>
  <c r="AI217" i="6"/>
  <c r="AM217" i="6"/>
  <c r="AJ217" i="6"/>
  <c r="AN217" i="6"/>
  <c r="W196" i="6"/>
  <c r="Y196" i="6"/>
  <c r="X196" i="6"/>
  <c r="AB196" i="6"/>
  <c r="AC196" i="6"/>
  <c r="AD196" i="6"/>
  <c r="AA196" i="6"/>
  <c r="Z196" i="6"/>
  <c r="AJ273" i="6"/>
  <c r="AN273" i="6"/>
  <c r="AG273" i="6"/>
  <c r="AK273" i="6"/>
  <c r="AH273" i="6"/>
  <c r="AL273" i="6"/>
  <c r="AI273" i="6"/>
  <c r="AM273" i="6"/>
  <c r="Y242" i="6"/>
  <c r="X242" i="6"/>
  <c r="W242" i="6"/>
  <c r="Z242" i="6"/>
  <c r="AD242" i="6"/>
  <c r="AA242" i="6"/>
  <c r="AB242" i="6"/>
  <c r="AC242" i="6"/>
  <c r="AG211" i="6"/>
  <c r="AK211" i="6"/>
  <c r="AH211" i="6"/>
  <c r="AL211" i="6"/>
  <c r="AI211" i="6"/>
  <c r="AM211" i="6"/>
  <c r="AJ211" i="6"/>
  <c r="AN211" i="6"/>
  <c r="Y30" i="6"/>
  <c r="AC30" i="6"/>
  <c r="W30" i="6"/>
  <c r="AA30" i="6"/>
  <c r="Z30" i="6"/>
  <c r="AB30" i="6"/>
  <c r="AD30" i="6"/>
  <c r="X30" i="6"/>
  <c r="AO97" i="6"/>
  <c r="AT97" i="6"/>
  <c r="AS97" i="6"/>
  <c r="AQ97" i="6"/>
  <c r="AU97" i="6"/>
  <c r="AV97" i="6"/>
  <c r="AP97" i="6"/>
  <c r="AR97" i="6"/>
  <c r="Z276" i="6"/>
  <c r="AB276" i="6"/>
  <c r="W276" i="6"/>
  <c r="Y276" i="6"/>
  <c r="AD276" i="6"/>
  <c r="X276" i="6"/>
  <c r="AA276" i="6"/>
  <c r="AC276" i="6"/>
  <c r="AG227" i="6"/>
  <c r="AK227" i="6"/>
  <c r="AH227" i="6"/>
  <c r="AL227" i="6"/>
  <c r="AI227" i="6"/>
  <c r="AM227" i="6"/>
  <c r="AJ227" i="6"/>
  <c r="AN227" i="6"/>
  <c r="W202" i="6"/>
  <c r="Y202" i="6"/>
  <c r="X202" i="6"/>
  <c r="AB202" i="6"/>
  <c r="Z202" i="6"/>
  <c r="AA202" i="6"/>
  <c r="AC202" i="6"/>
  <c r="AD202" i="6"/>
  <c r="AD75" i="6"/>
  <c r="AB75" i="6"/>
  <c r="AC75" i="6"/>
  <c r="Z75" i="6"/>
  <c r="W75" i="6"/>
  <c r="Y75" i="6"/>
  <c r="AA75" i="6"/>
  <c r="X75" i="6"/>
  <c r="AQ247" i="6"/>
  <c r="AP247" i="6"/>
  <c r="AV247" i="6"/>
  <c r="AS247" i="6"/>
  <c r="AO247" i="6"/>
  <c r="AT247" i="6"/>
  <c r="AR247" i="6"/>
  <c r="AU247" i="6"/>
  <c r="AG238" i="6"/>
  <c r="AK238" i="6"/>
  <c r="AH238" i="6"/>
  <c r="AL238" i="6"/>
  <c r="AI238" i="6"/>
  <c r="AM238" i="6"/>
  <c r="AJ238" i="6"/>
  <c r="AN238" i="6"/>
  <c r="AO206" i="6"/>
  <c r="AT206" i="6"/>
  <c r="AV206" i="6"/>
  <c r="AR206" i="6"/>
  <c r="AS206" i="6"/>
  <c r="AP206" i="6"/>
  <c r="AQ206" i="6"/>
  <c r="AU206" i="6"/>
  <c r="AG114" i="6"/>
  <c r="AK114" i="6"/>
  <c r="AH114" i="6"/>
  <c r="AL114" i="6"/>
  <c r="AI114" i="6"/>
  <c r="AM114" i="6"/>
  <c r="AJ114" i="6"/>
  <c r="AN114" i="6"/>
  <c r="AO93" i="6"/>
  <c r="AT93" i="6"/>
  <c r="AS93" i="6"/>
  <c r="AQ93" i="6"/>
  <c r="AU93" i="6"/>
  <c r="AR93" i="6"/>
  <c r="AV93" i="6"/>
  <c r="AP93" i="6"/>
  <c r="AD292" i="6"/>
  <c r="W292" i="6"/>
  <c r="Y292" i="6"/>
  <c r="AA292" i="6"/>
  <c r="AC292" i="6"/>
  <c r="X292" i="6"/>
  <c r="AB292" i="6"/>
  <c r="Z292" i="6"/>
  <c r="AG64" i="6"/>
  <c r="AK64" i="6"/>
  <c r="AH64" i="6"/>
  <c r="AL64" i="6"/>
  <c r="AI64" i="6"/>
  <c r="AM64" i="6"/>
  <c r="AJ64" i="6"/>
  <c r="AN64" i="6"/>
  <c r="AA42" i="6"/>
  <c r="AD42" i="6"/>
  <c r="AB261" i="6"/>
  <c r="X261" i="6"/>
  <c r="Y261" i="6"/>
  <c r="Z261" i="6"/>
  <c r="W261" i="6"/>
  <c r="AA261" i="6"/>
  <c r="AD261" i="6"/>
  <c r="AC261" i="6"/>
  <c r="AO105" i="6"/>
  <c r="AT105" i="6"/>
  <c r="AS105" i="6"/>
  <c r="AQ105" i="6"/>
  <c r="AU105" i="6"/>
  <c r="AV105" i="6"/>
  <c r="AP105" i="6"/>
  <c r="AR105" i="6"/>
  <c r="AJ256" i="6"/>
  <c r="AN256" i="6"/>
  <c r="AG256" i="6"/>
  <c r="AK256" i="6"/>
  <c r="AH256" i="6"/>
  <c r="AL256" i="6"/>
  <c r="AI256" i="6"/>
  <c r="AM256" i="6"/>
  <c r="AR69" i="6"/>
  <c r="AS69" i="6"/>
  <c r="AP69" i="6"/>
  <c r="AU69" i="6"/>
  <c r="AV69" i="6"/>
  <c r="AO69" i="6"/>
  <c r="AQ69" i="6"/>
  <c r="AT69" i="6"/>
  <c r="AG182" i="6"/>
  <c r="AK182" i="6"/>
  <c r="AH182" i="6"/>
  <c r="AL182" i="6"/>
  <c r="AI182" i="6"/>
  <c r="AM182" i="6"/>
  <c r="AJ182" i="6"/>
  <c r="AN182" i="6"/>
  <c r="CF60" i="2"/>
  <c r="AG205" i="6"/>
  <c r="AK205" i="6"/>
  <c r="AH205" i="6"/>
  <c r="AL205" i="6"/>
  <c r="AI205" i="6"/>
  <c r="AM205" i="6"/>
  <c r="AJ205" i="6"/>
  <c r="AN205" i="6"/>
  <c r="AG19" i="6"/>
  <c r="AK19" i="6"/>
  <c r="AH19" i="6"/>
  <c r="AL19" i="6"/>
  <c r="AI19" i="6"/>
  <c r="AM19" i="6"/>
  <c r="AJ19" i="6"/>
  <c r="AQ115" i="6"/>
  <c r="AP115" i="6"/>
  <c r="AR115" i="6"/>
  <c r="AV115" i="6"/>
  <c r="AT115" i="6"/>
  <c r="AS115" i="6"/>
  <c r="AO115" i="6"/>
  <c r="AU115" i="6"/>
  <c r="AG83" i="6"/>
  <c r="AK83" i="6"/>
  <c r="AH83" i="6"/>
  <c r="AL83" i="6"/>
  <c r="AI83" i="6"/>
  <c r="AM83" i="6"/>
  <c r="AJ83" i="6"/>
  <c r="AN83" i="6"/>
  <c r="AG178" i="6"/>
  <c r="AK178" i="6"/>
  <c r="AH178" i="6"/>
  <c r="AL178" i="6"/>
  <c r="AI178" i="6"/>
  <c r="AM178" i="6"/>
  <c r="AJ178" i="6"/>
  <c r="AN178" i="6"/>
  <c r="AP68" i="6"/>
  <c r="AR68" i="6"/>
  <c r="AU68" i="6"/>
  <c r="AT68" i="6"/>
  <c r="AV68" i="6"/>
  <c r="AQ68" i="6"/>
  <c r="AS68" i="6"/>
  <c r="AO68" i="6"/>
  <c r="AG12" i="6"/>
  <c r="AK12" i="6"/>
  <c r="AH12" i="6"/>
  <c r="AL12" i="6"/>
  <c r="AI12" i="6"/>
  <c r="AM12" i="6"/>
  <c r="AJ12" i="6"/>
  <c r="AG28" i="6"/>
  <c r="AK28" i="6"/>
  <c r="AH28" i="6"/>
  <c r="AL28" i="6"/>
  <c r="AI28" i="6"/>
  <c r="AM28" i="6"/>
  <c r="AJ28" i="6"/>
  <c r="Z222" i="6"/>
  <c r="W222" i="6"/>
  <c r="Y222" i="6"/>
  <c r="AC222" i="6"/>
  <c r="AD222" i="6"/>
  <c r="AA222" i="6"/>
  <c r="AB222" i="6"/>
  <c r="X222" i="6"/>
  <c r="AD190" i="2"/>
  <c r="AJ268" i="6"/>
  <c r="AN268" i="6"/>
  <c r="AG268" i="6"/>
  <c r="AK268" i="6"/>
  <c r="AH268" i="6"/>
  <c r="AL268" i="6"/>
  <c r="AI268" i="6"/>
  <c r="AM268" i="6"/>
  <c r="AS14" i="6"/>
  <c r="AT14" i="6"/>
  <c r="AQ14" i="6"/>
  <c r="AU14" i="6"/>
  <c r="AR14" i="6"/>
  <c r="AO14" i="6"/>
  <c r="AP14" i="6"/>
  <c r="AV14" i="6"/>
  <c r="AJ267" i="6"/>
  <c r="AN267" i="6"/>
  <c r="AG267" i="6"/>
  <c r="AK267" i="6"/>
  <c r="AH267" i="6"/>
  <c r="AL267" i="6"/>
  <c r="AI267" i="6"/>
  <c r="AM267" i="6"/>
  <c r="AG228" i="6"/>
  <c r="AK228" i="6"/>
  <c r="AH228" i="6"/>
  <c r="AL228" i="6"/>
  <c r="AI228" i="6"/>
  <c r="AM228" i="6"/>
  <c r="AJ228" i="6"/>
  <c r="AN228" i="6"/>
  <c r="AR197" i="6"/>
  <c r="AO197" i="6"/>
  <c r="AV197" i="6"/>
  <c r="AP197" i="6"/>
  <c r="AT197" i="6"/>
  <c r="AS197" i="6"/>
  <c r="AU197" i="6"/>
  <c r="AQ197" i="6"/>
  <c r="AO103" i="6"/>
  <c r="AT103" i="6"/>
  <c r="AS103" i="6"/>
  <c r="AQ103" i="6"/>
  <c r="AU103" i="6"/>
  <c r="AP103" i="6"/>
  <c r="AR103" i="6"/>
  <c r="AV103" i="6"/>
  <c r="AR135" i="6"/>
  <c r="AT135" i="6"/>
  <c r="AO135" i="6"/>
  <c r="AQ135" i="6"/>
  <c r="AP135" i="6"/>
  <c r="AU135" i="6"/>
  <c r="AV135" i="6"/>
  <c r="AS135" i="6"/>
  <c r="AJ283" i="6"/>
  <c r="AN283" i="6"/>
  <c r="AG283" i="6"/>
  <c r="AK283" i="6"/>
  <c r="AH283" i="6"/>
  <c r="AL283" i="6"/>
  <c r="AI283" i="6"/>
  <c r="AM283" i="6"/>
  <c r="AQ245" i="6"/>
  <c r="AP245" i="6"/>
  <c r="AV245" i="6"/>
  <c r="AS245" i="6"/>
  <c r="AO245" i="6"/>
  <c r="AT245" i="6"/>
  <c r="AR245" i="6"/>
  <c r="AU245" i="6"/>
  <c r="Y164" i="6"/>
  <c r="W164" i="6"/>
  <c r="AA164" i="6"/>
  <c r="AC164" i="6"/>
  <c r="X164" i="6"/>
  <c r="Z164" i="6"/>
  <c r="AB164" i="6"/>
  <c r="AD164" i="6"/>
  <c r="AB85" i="6"/>
  <c r="Z85" i="6"/>
  <c r="AD85" i="6"/>
  <c r="X85" i="6"/>
  <c r="W85" i="6"/>
  <c r="AA85" i="6"/>
  <c r="AC85" i="6"/>
  <c r="Y85" i="6"/>
  <c r="AD83" i="2"/>
  <c r="W270" i="6"/>
  <c r="Y270" i="6"/>
  <c r="AB270" i="6"/>
  <c r="AD270" i="6"/>
  <c r="Z270" i="6"/>
  <c r="AC270" i="6"/>
  <c r="AA270" i="6"/>
  <c r="X270" i="6"/>
  <c r="Y199" i="6"/>
  <c r="X199" i="6"/>
  <c r="Z199" i="6"/>
  <c r="AC199" i="6"/>
  <c r="AB199" i="6"/>
  <c r="AD199" i="6"/>
  <c r="W199" i="6"/>
  <c r="AA199" i="6"/>
  <c r="AR189" i="6"/>
  <c r="AO189" i="6"/>
  <c r="AV189" i="6"/>
  <c r="AP189" i="6"/>
  <c r="AS189" i="6"/>
  <c r="AT189" i="6"/>
  <c r="AQ189" i="6"/>
  <c r="AU189" i="6"/>
  <c r="AJ300" i="6"/>
  <c r="AN300" i="6"/>
  <c r="AG300" i="6"/>
  <c r="AK300" i="6"/>
  <c r="AH300" i="6"/>
  <c r="AL300" i="6"/>
  <c r="AI300" i="6"/>
  <c r="AM300" i="6"/>
  <c r="AJ246" i="6"/>
  <c r="AN246" i="6"/>
  <c r="AG246" i="6"/>
  <c r="AK246" i="6"/>
  <c r="AH246" i="6"/>
  <c r="AL246" i="6"/>
  <c r="AI246" i="6"/>
  <c r="AM246" i="6"/>
  <c r="AR214" i="6"/>
  <c r="AO214" i="6"/>
  <c r="AV214" i="6"/>
  <c r="AS214" i="6"/>
  <c r="AT214" i="6"/>
  <c r="AP214" i="6"/>
  <c r="AQ214" i="6"/>
  <c r="AU214" i="6"/>
  <c r="CD185" i="2"/>
  <c r="R185" i="6" s="1"/>
  <c r="CR185" i="6" s="1"/>
  <c r="DB185" i="6" s="1"/>
  <c r="BA67" i="2"/>
  <c r="BK67" i="2" s="1"/>
  <c r="X289" i="6"/>
  <c r="AA289" i="6"/>
  <c r="X275" i="6"/>
  <c r="AA275" i="6"/>
  <c r="AA137" i="6"/>
  <c r="AB137" i="6"/>
  <c r="AC29" i="6"/>
  <c r="AB29" i="6"/>
  <c r="AR21" i="6"/>
  <c r="AS21" i="6"/>
  <c r="AC17" i="6"/>
  <c r="AD17" i="6"/>
  <c r="X51" i="6"/>
  <c r="AD51" i="6"/>
  <c r="AD133" i="6"/>
  <c r="AC133" i="6"/>
  <c r="AD68" i="6"/>
  <c r="AA68" i="6"/>
  <c r="AC215" i="6"/>
  <c r="Z215" i="6"/>
  <c r="AD189" i="6"/>
  <c r="W189" i="6"/>
  <c r="AB42" i="6"/>
  <c r="W21" i="6"/>
  <c r="AA21" i="6"/>
  <c r="AU8" i="6"/>
  <c r="AR8" i="6"/>
  <c r="AA135" i="6"/>
  <c r="AB135" i="6"/>
  <c r="AQ42" i="6"/>
  <c r="AO42" i="6"/>
  <c r="X38" i="6"/>
  <c r="AO38" i="6"/>
  <c r="X221" i="6"/>
  <c r="Z221" i="6"/>
  <c r="AB115" i="6"/>
  <c r="W115" i="6"/>
  <c r="W8" i="6"/>
  <c r="X8" i="6"/>
  <c r="Z13" i="6"/>
  <c r="AB13" i="6"/>
  <c r="AA13" i="6"/>
  <c r="AC13" i="6"/>
  <c r="AD13" i="6"/>
  <c r="Y13" i="6"/>
  <c r="W13" i="6"/>
  <c r="X13" i="6"/>
  <c r="AG215" i="6"/>
  <c r="AK215" i="6"/>
  <c r="AH215" i="6"/>
  <c r="AL215" i="6"/>
  <c r="AI215" i="6"/>
  <c r="AM215" i="6"/>
  <c r="AJ215" i="6"/>
  <c r="AN215" i="6"/>
  <c r="AO198" i="6"/>
  <c r="AT198" i="6"/>
  <c r="AP198" i="6"/>
  <c r="AV198" i="6"/>
  <c r="AS198" i="6"/>
  <c r="AR198" i="6"/>
  <c r="AU198" i="6"/>
  <c r="AQ198" i="6"/>
  <c r="AS108" i="6"/>
  <c r="AR108" i="6"/>
  <c r="AQ108" i="6"/>
  <c r="AO108" i="6"/>
  <c r="AV108" i="6"/>
  <c r="AT108" i="6"/>
  <c r="AP108" i="6"/>
  <c r="AU108" i="6"/>
  <c r="AQ264" i="6"/>
  <c r="AS264" i="6"/>
  <c r="AP264" i="6"/>
  <c r="AV264" i="6"/>
  <c r="AR264" i="6"/>
  <c r="AT264" i="6"/>
  <c r="AO264" i="6"/>
  <c r="AU264" i="6"/>
  <c r="BC220" i="2"/>
  <c r="BM220" i="2" s="1"/>
  <c r="AC260" i="6"/>
  <c r="Y260" i="6"/>
  <c r="AB260" i="6"/>
  <c r="X260" i="6"/>
  <c r="AA260" i="6"/>
  <c r="W260" i="6"/>
  <c r="Z260" i="6"/>
  <c r="AD260" i="6"/>
  <c r="AQ253" i="6"/>
  <c r="AP253" i="6"/>
  <c r="AV253" i="6"/>
  <c r="AS253" i="6"/>
  <c r="AO253" i="6"/>
  <c r="AT253" i="6"/>
  <c r="AR253" i="6"/>
  <c r="AU253" i="6"/>
  <c r="AO107" i="6"/>
  <c r="AT107" i="6"/>
  <c r="AS107" i="6"/>
  <c r="AQ107" i="6"/>
  <c r="AU107" i="6"/>
  <c r="AR107" i="6"/>
  <c r="AV107" i="6"/>
  <c r="AP107" i="6"/>
  <c r="AB81" i="6"/>
  <c r="Z81" i="6"/>
  <c r="AD81" i="6"/>
  <c r="AA81" i="6"/>
  <c r="X81" i="6"/>
  <c r="AC81" i="6"/>
  <c r="Y81" i="6"/>
  <c r="W81" i="6"/>
  <c r="AC258" i="6"/>
  <c r="AB258" i="6"/>
  <c r="AA258" i="6"/>
  <c r="AD258" i="6"/>
  <c r="X258" i="6"/>
  <c r="W258" i="6"/>
  <c r="Y258" i="6"/>
  <c r="Z258" i="6"/>
  <c r="Z208" i="6"/>
  <c r="W208" i="6"/>
  <c r="Y208" i="6"/>
  <c r="X208" i="6"/>
  <c r="AB208" i="6"/>
  <c r="AA208" i="6"/>
  <c r="AC208" i="6"/>
  <c r="AD208" i="6"/>
  <c r="AG23" i="6"/>
  <c r="AK23" i="6"/>
  <c r="AH23" i="6"/>
  <c r="AL23" i="6"/>
  <c r="AI23" i="6"/>
  <c r="AM23" i="6"/>
  <c r="AJ23" i="6"/>
  <c r="AJ289" i="6"/>
  <c r="AN289" i="6"/>
  <c r="AG289" i="6"/>
  <c r="AK289" i="6"/>
  <c r="AH289" i="6"/>
  <c r="AL289" i="6"/>
  <c r="AI289" i="6"/>
  <c r="AM289" i="6"/>
  <c r="AJ259" i="6"/>
  <c r="AN259" i="6"/>
  <c r="AG259" i="6"/>
  <c r="AK259" i="6"/>
  <c r="AH259" i="6"/>
  <c r="AL259" i="6"/>
  <c r="AI259" i="6"/>
  <c r="AM259" i="6"/>
  <c r="AP168" i="6"/>
  <c r="AQ168" i="6"/>
  <c r="AT168" i="6"/>
  <c r="AO168" i="6"/>
  <c r="AU168" i="6"/>
  <c r="AR168" i="6"/>
  <c r="AV168" i="6"/>
  <c r="AS168" i="6"/>
  <c r="AR125" i="6"/>
  <c r="AT125" i="6"/>
  <c r="AV125" i="6"/>
  <c r="AO125" i="6"/>
  <c r="AU125" i="6"/>
  <c r="AS125" i="6"/>
  <c r="AP125" i="6"/>
  <c r="AQ125" i="6"/>
  <c r="AR288" i="6"/>
  <c r="AT288" i="6"/>
  <c r="AO288" i="6"/>
  <c r="AS288" i="6"/>
  <c r="AU288" i="6"/>
  <c r="AQ288" i="6"/>
  <c r="AV288" i="6"/>
  <c r="AP288" i="6"/>
  <c r="AC241" i="6"/>
  <c r="Y241" i="6"/>
  <c r="W241" i="6"/>
  <c r="Z241" i="6"/>
  <c r="AA241" i="6"/>
  <c r="X241" i="6"/>
  <c r="AB241" i="6"/>
  <c r="AD241" i="6"/>
  <c r="AG221" i="6"/>
  <c r="AK221" i="6"/>
  <c r="AH221" i="6"/>
  <c r="AL221" i="6"/>
  <c r="AI221" i="6"/>
  <c r="AM221" i="6"/>
  <c r="AJ221" i="6"/>
  <c r="AN221" i="6"/>
  <c r="AC204" i="6"/>
  <c r="AA204" i="6"/>
  <c r="AD204" i="6"/>
  <c r="W204" i="6"/>
  <c r="X204" i="6"/>
  <c r="Y204" i="6"/>
  <c r="AB204" i="6"/>
  <c r="Z204" i="6"/>
  <c r="AR195" i="6"/>
  <c r="AO195" i="6"/>
  <c r="AV195" i="6"/>
  <c r="AP195" i="6"/>
  <c r="AT195" i="6"/>
  <c r="AS195" i="6"/>
  <c r="AQ195" i="6"/>
  <c r="AU195" i="6"/>
  <c r="AG89" i="6"/>
  <c r="AK89" i="6"/>
  <c r="AH89" i="6"/>
  <c r="AL89" i="6"/>
  <c r="AI89" i="6"/>
  <c r="AM89" i="6"/>
  <c r="AJ89" i="6"/>
  <c r="AN89" i="6"/>
  <c r="AQ244" i="6"/>
  <c r="AS244" i="6"/>
  <c r="AP244" i="6"/>
  <c r="AV244" i="6"/>
  <c r="AR244" i="6"/>
  <c r="AT244" i="6"/>
  <c r="AO244" i="6"/>
  <c r="AU244" i="6"/>
  <c r="AR213" i="6"/>
  <c r="AT213" i="6"/>
  <c r="AP213" i="6"/>
  <c r="AO213" i="6"/>
  <c r="AV213" i="6"/>
  <c r="AU213" i="6"/>
  <c r="AQ213" i="6"/>
  <c r="AS213" i="6"/>
  <c r="AQ118" i="6"/>
  <c r="AV118" i="6"/>
  <c r="AP118" i="6"/>
  <c r="AT118" i="6"/>
  <c r="AR118" i="6"/>
  <c r="AO118" i="6"/>
  <c r="AS118" i="6"/>
  <c r="AU118" i="6"/>
  <c r="AG67" i="6"/>
  <c r="AK67" i="6"/>
  <c r="AH67" i="6"/>
  <c r="AL67" i="6"/>
  <c r="AI67" i="6"/>
  <c r="AM67" i="6"/>
  <c r="AJ67" i="6"/>
  <c r="AN67" i="6"/>
  <c r="AQ262" i="6"/>
  <c r="AR262" i="6"/>
  <c r="AO262" i="6"/>
  <c r="AT262" i="6"/>
  <c r="AP262" i="6"/>
  <c r="AV262" i="6"/>
  <c r="AS262" i="6"/>
  <c r="AU262" i="6"/>
  <c r="AJ293" i="6"/>
  <c r="AN293" i="6"/>
  <c r="AG293" i="6"/>
  <c r="AK293" i="6"/>
  <c r="AH293" i="6"/>
  <c r="AL293" i="6"/>
  <c r="AI293" i="6"/>
  <c r="AM293" i="6"/>
  <c r="AC243" i="6"/>
  <c r="AA243" i="6"/>
  <c r="AD243" i="6"/>
  <c r="AB243" i="6"/>
  <c r="Z243" i="6"/>
  <c r="W243" i="6"/>
  <c r="Y243" i="6"/>
  <c r="X243" i="6"/>
  <c r="AS31" i="6"/>
  <c r="AQ31" i="6"/>
  <c r="AU31" i="6"/>
  <c r="AO31" i="6"/>
  <c r="AP31" i="6"/>
  <c r="AR31" i="6"/>
  <c r="AV31" i="6"/>
  <c r="AT31" i="6"/>
  <c r="AD99" i="6"/>
  <c r="AA99" i="6"/>
  <c r="Y99" i="6"/>
  <c r="Z99" i="6"/>
  <c r="W99" i="6"/>
  <c r="AC99" i="6"/>
  <c r="X99" i="6"/>
  <c r="AB99" i="6"/>
  <c r="AJ266" i="6"/>
  <c r="AN266" i="6"/>
  <c r="AG266" i="6"/>
  <c r="AK266" i="6"/>
  <c r="AH266" i="6"/>
  <c r="AL266" i="6"/>
  <c r="AI266" i="6"/>
  <c r="AM266" i="6"/>
  <c r="AQ250" i="6"/>
  <c r="AP250" i="6"/>
  <c r="AV250" i="6"/>
  <c r="AS250" i="6"/>
  <c r="AO250" i="6"/>
  <c r="AT250" i="6"/>
  <c r="AR250" i="6"/>
  <c r="AU250" i="6"/>
  <c r="X237" i="6"/>
  <c r="W237" i="6"/>
  <c r="Z237" i="6"/>
  <c r="Y237" i="6"/>
  <c r="AB237" i="6"/>
  <c r="AC237" i="6"/>
  <c r="AD237" i="6"/>
  <c r="AA237" i="6"/>
  <c r="Z133" i="2"/>
  <c r="Y133" i="2" s="1"/>
  <c r="AJ275" i="6"/>
  <c r="AN275" i="6"/>
  <c r="AG275" i="6"/>
  <c r="AK275" i="6"/>
  <c r="AH275" i="6"/>
  <c r="AL275" i="6"/>
  <c r="AI275" i="6"/>
  <c r="AM275" i="6"/>
  <c r="AJ252" i="6"/>
  <c r="AN252" i="6"/>
  <c r="AG252" i="6"/>
  <c r="AK252" i="6"/>
  <c r="AH252" i="6"/>
  <c r="AL252" i="6"/>
  <c r="AI252" i="6"/>
  <c r="AM252" i="6"/>
  <c r="Z278" i="6"/>
  <c r="W278" i="6"/>
  <c r="AA278" i="6"/>
  <c r="AD278" i="6"/>
  <c r="AC278" i="6"/>
  <c r="Y278" i="6"/>
  <c r="X278" i="6"/>
  <c r="AB278" i="6"/>
  <c r="Z230" i="6"/>
  <c r="W230" i="6"/>
  <c r="Y230" i="6"/>
  <c r="AA230" i="6"/>
  <c r="AB230" i="6"/>
  <c r="X230" i="6"/>
  <c r="AC230" i="6"/>
  <c r="AD230" i="6"/>
  <c r="AC226" i="6"/>
  <c r="AA226" i="6"/>
  <c r="AD226" i="6"/>
  <c r="X226" i="6"/>
  <c r="Y226" i="6"/>
  <c r="Z226" i="6"/>
  <c r="AB226" i="6"/>
  <c r="W226" i="6"/>
  <c r="AD95" i="6"/>
  <c r="AA95" i="6"/>
  <c r="Y95" i="6"/>
  <c r="W95" i="6"/>
  <c r="X95" i="6"/>
  <c r="AB95" i="6"/>
  <c r="Z95" i="6"/>
  <c r="AC95" i="6"/>
  <c r="Y32" i="6"/>
  <c r="AA32" i="6"/>
  <c r="AC32" i="6"/>
  <c r="W32" i="6"/>
  <c r="Z32" i="6"/>
  <c r="X32" i="6"/>
  <c r="AB32" i="6"/>
  <c r="AD32" i="6"/>
  <c r="X255" i="6"/>
  <c r="AC255" i="6"/>
  <c r="AB255" i="6"/>
  <c r="Z255" i="6"/>
  <c r="W255" i="6"/>
  <c r="Y255" i="6"/>
  <c r="AA255" i="6"/>
  <c r="AD255" i="6"/>
  <c r="AQ240" i="6"/>
  <c r="AS240" i="6"/>
  <c r="AP240" i="6"/>
  <c r="AV240" i="6"/>
  <c r="AR240" i="6"/>
  <c r="AO240" i="6"/>
  <c r="AT240" i="6"/>
  <c r="AU240" i="6"/>
  <c r="AG231" i="6"/>
  <c r="AK231" i="6"/>
  <c r="AH231" i="6"/>
  <c r="AL231" i="6"/>
  <c r="AI231" i="6"/>
  <c r="AM231" i="6"/>
  <c r="AJ231" i="6"/>
  <c r="AN231" i="6"/>
  <c r="AP140" i="6"/>
  <c r="AV140" i="6"/>
  <c r="AR140" i="6"/>
  <c r="AS140" i="6"/>
  <c r="AT140" i="6"/>
  <c r="AU140" i="6"/>
  <c r="AO140" i="6"/>
  <c r="AQ140" i="6"/>
  <c r="AJ274" i="6"/>
  <c r="AN274" i="6"/>
  <c r="AG274" i="6"/>
  <c r="AK274" i="6"/>
  <c r="AH274" i="6"/>
  <c r="AL274" i="6"/>
  <c r="AI274" i="6"/>
  <c r="AM274" i="6"/>
  <c r="Y39" i="6"/>
  <c r="W39" i="6"/>
  <c r="AD291" i="6"/>
  <c r="W291" i="6"/>
  <c r="AC291" i="6"/>
  <c r="X291" i="6"/>
  <c r="Y291" i="6"/>
  <c r="Z291" i="6"/>
  <c r="AA291" i="6"/>
  <c r="AB291" i="6"/>
  <c r="AO10" i="6"/>
  <c r="AS10" i="6"/>
  <c r="AT10" i="6"/>
  <c r="AP10" i="6"/>
  <c r="AQ10" i="6"/>
  <c r="AU10" i="6"/>
  <c r="AR10" i="6"/>
  <c r="AV10" i="6"/>
  <c r="Z220" i="6"/>
  <c r="X220" i="6"/>
  <c r="AB220" i="6"/>
  <c r="W220" i="6"/>
  <c r="Y220" i="6"/>
  <c r="AA220" i="6"/>
  <c r="AC220" i="6"/>
  <c r="AD220" i="6"/>
  <c r="AA200" i="6"/>
  <c r="AD200" i="6"/>
  <c r="AC200" i="6"/>
  <c r="X200" i="6"/>
  <c r="Z200" i="6"/>
  <c r="Y200" i="6"/>
  <c r="AB200" i="6"/>
  <c r="W200" i="6"/>
  <c r="AR223" i="6"/>
  <c r="AO223" i="6"/>
  <c r="AT223" i="6"/>
  <c r="AV223" i="6"/>
  <c r="AP223" i="6"/>
  <c r="AQ223" i="6"/>
  <c r="AU223" i="6"/>
  <c r="AS223" i="6"/>
  <c r="AQ251" i="6"/>
  <c r="AP251" i="6"/>
  <c r="AV251" i="6"/>
  <c r="AS251" i="6"/>
  <c r="AO251" i="6"/>
  <c r="AT251" i="6"/>
  <c r="AR251" i="6"/>
  <c r="AU251" i="6"/>
  <c r="AJ248" i="6"/>
  <c r="AN248" i="6"/>
  <c r="AG248" i="6"/>
  <c r="AK248" i="6"/>
  <c r="AH248" i="6"/>
  <c r="AL248" i="6"/>
  <c r="AI248" i="6"/>
  <c r="AM248" i="6"/>
  <c r="Z194" i="6"/>
  <c r="AA194" i="6"/>
  <c r="AD194" i="6"/>
  <c r="AC194" i="6"/>
  <c r="Y194" i="6"/>
  <c r="W194" i="6"/>
  <c r="AB194" i="6"/>
  <c r="X194" i="6"/>
  <c r="AJ254" i="6"/>
  <c r="AN254" i="6"/>
  <c r="AG254" i="6"/>
  <c r="AK254" i="6"/>
  <c r="AH254" i="6"/>
  <c r="AL254" i="6"/>
  <c r="AI254" i="6"/>
  <c r="AM254" i="6"/>
  <c r="AG196" i="6"/>
  <c r="AK196" i="6"/>
  <c r="AH196" i="6"/>
  <c r="AL196" i="6"/>
  <c r="AI196" i="6"/>
  <c r="AM196" i="6"/>
  <c r="AJ196" i="6"/>
  <c r="AN196" i="6"/>
  <c r="AE48" i="2"/>
  <c r="AP224" i="6"/>
  <c r="AV224" i="6"/>
  <c r="AS224" i="6"/>
  <c r="AO224" i="6"/>
  <c r="AT224" i="6"/>
  <c r="AR224" i="6"/>
  <c r="AQ224" i="6"/>
  <c r="AU224" i="6"/>
  <c r="AQ242" i="6"/>
  <c r="AP242" i="6"/>
  <c r="AV242" i="6"/>
  <c r="AS242" i="6"/>
  <c r="AO242" i="6"/>
  <c r="AT242" i="6"/>
  <c r="AR242" i="6"/>
  <c r="AU242" i="6"/>
  <c r="BD34" i="2"/>
  <c r="J34" i="6" s="1"/>
  <c r="AG139" i="6"/>
  <c r="AK139" i="6"/>
  <c r="AH139" i="6"/>
  <c r="AL139" i="6"/>
  <c r="AI139" i="6"/>
  <c r="AM139" i="6"/>
  <c r="AJ139" i="6"/>
  <c r="AN139" i="6"/>
  <c r="AG97" i="6"/>
  <c r="AK97" i="6"/>
  <c r="AH97" i="6"/>
  <c r="AL97" i="6"/>
  <c r="AI97" i="6"/>
  <c r="AM97" i="6"/>
  <c r="AJ97" i="6"/>
  <c r="AN97" i="6"/>
  <c r="AQ257" i="6"/>
  <c r="AR257" i="6"/>
  <c r="AO257" i="6"/>
  <c r="AT257" i="6"/>
  <c r="AP257" i="6"/>
  <c r="AV257" i="6"/>
  <c r="AS257" i="6"/>
  <c r="AU257" i="6"/>
  <c r="AR276" i="6"/>
  <c r="AS276" i="6"/>
  <c r="AO276" i="6"/>
  <c r="AT276" i="6"/>
  <c r="AU276" i="6"/>
  <c r="AQ276" i="6"/>
  <c r="AV276" i="6"/>
  <c r="AP276" i="6"/>
  <c r="AR219" i="6"/>
  <c r="AV219" i="6"/>
  <c r="AP219" i="6"/>
  <c r="AT219" i="6"/>
  <c r="AO219" i="6"/>
  <c r="AQ219" i="6"/>
  <c r="AU219" i="6"/>
  <c r="AS219" i="6"/>
  <c r="AG202" i="6"/>
  <c r="AK202" i="6"/>
  <c r="AH202" i="6"/>
  <c r="AL202" i="6"/>
  <c r="AI202" i="6"/>
  <c r="AM202" i="6"/>
  <c r="AJ202" i="6"/>
  <c r="AN202" i="6"/>
  <c r="AQ116" i="6"/>
  <c r="AV116" i="6"/>
  <c r="AP116" i="6"/>
  <c r="AT116" i="6"/>
  <c r="AR116" i="6"/>
  <c r="AU116" i="6"/>
  <c r="AS116" i="6"/>
  <c r="AO116" i="6"/>
  <c r="AD87" i="6"/>
  <c r="W87" i="6"/>
  <c r="Y87" i="6"/>
  <c r="AC87" i="6"/>
  <c r="Z87" i="6"/>
  <c r="AA87" i="6"/>
  <c r="AB87" i="6"/>
  <c r="X87" i="6"/>
  <c r="AR75" i="6"/>
  <c r="AS75" i="6"/>
  <c r="AQ75" i="6"/>
  <c r="AO75" i="6"/>
  <c r="AV75" i="6"/>
  <c r="AT75" i="6"/>
  <c r="AU75" i="6"/>
  <c r="AP75" i="6"/>
  <c r="AJ247" i="6"/>
  <c r="AN247" i="6"/>
  <c r="AG247" i="6"/>
  <c r="AK247" i="6"/>
  <c r="AH247" i="6"/>
  <c r="AL247" i="6"/>
  <c r="AI247" i="6"/>
  <c r="AM247" i="6"/>
  <c r="AO216" i="6"/>
  <c r="AT216" i="6"/>
  <c r="AV216" i="6"/>
  <c r="AR216" i="6"/>
  <c r="AS216" i="6"/>
  <c r="AP216" i="6"/>
  <c r="AQ216" i="6"/>
  <c r="AU216" i="6"/>
  <c r="Z206" i="6"/>
  <c r="W206" i="6"/>
  <c r="Y206" i="6"/>
  <c r="AC206" i="6"/>
  <c r="AD206" i="6"/>
  <c r="AA206" i="6"/>
  <c r="AB206" i="6"/>
  <c r="X206" i="6"/>
  <c r="AO101" i="6"/>
  <c r="AT101" i="6"/>
  <c r="AS101" i="6"/>
  <c r="AQ101" i="6"/>
  <c r="AU101" i="6"/>
  <c r="AR101" i="6"/>
  <c r="AV101" i="6"/>
  <c r="AP101" i="6"/>
  <c r="AG93" i="6"/>
  <c r="AH93" i="6"/>
  <c r="AK93" i="6"/>
  <c r="AL93" i="6"/>
  <c r="AI93" i="6"/>
  <c r="AM93" i="6"/>
  <c r="AJ93" i="6"/>
  <c r="AN93" i="6"/>
  <c r="AG234" i="6"/>
  <c r="AK234" i="6"/>
  <c r="AH234" i="6"/>
  <c r="AL234" i="6"/>
  <c r="AI234" i="6"/>
  <c r="AM234" i="6"/>
  <c r="AJ234" i="6"/>
  <c r="AN234" i="6"/>
  <c r="AG43" i="6"/>
  <c r="AK43" i="6"/>
  <c r="AH43" i="6"/>
  <c r="AL43" i="6"/>
  <c r="AI43" i="6"/>
  <c r="AM43" i="6"/>
  <c r="AJ43" i="6"/>
  <c r="AN43" i="6"/>
  <c r="AG60" i="6"/>
  <c r="AK60" i="6"/>
  <c r="AH60" i="6"/>
  <c r="AL60" i="6"/>
  <c r="AI60" i="6"/>
  <c r="AM60" i="6"/>
  <c r="AJ60" i="6"/>
  <c r="AN60" i="6"/>
  <c r="AJ261" i="6"/>
  <c r="AN261" i="6"/>
  <c r="AG261" i="6"/>
  <c r="AK261" i="6"/>
  <c r="AH261" i="6"/>
  <c r="AL261" i="6"/>
  <c r="AI261" i="6"/>
  <c r="AM261" i="6"/>
  <c r="AG105" i="6"/>
  <c r="AK105" i="6"/>
  <c r="AH105" i="6"/>
  <c r="AL105" i="6"/>
  <c r="AI105" i="6"/>
  <c r="AM105" i="6"/>
  <c r="AJ105" i="6"/>
  <c r="AN105" i="6"/>
  <c r="AG174" i="6"/>
  <c r="AK174" i="6"/>
  <c r="AH174" i="6"/>
  <c r="AL174" i="6"/>
  <c r="AI174" i="6"/>
  <c r="AM174" i="6"/>
  <c r="AJ174" i="6"/>
  <c r="AN174" i="6"/>
  <c r="AG69" i="6"/>
  <c r="AK69" i="6"/>
  <c r="AH69" i="6"/>
  <c r="AL69" i="6"/>
  <c r="AI69" i="6"/>
  <c r="AM69" i="6"/>
  <c r="AJ69" i="6"/>
  <c r="AN69" i="6"/>
  <c r="AG38" i="6"/>
  <c r="AK38" i="6"/>
  <c r="AH38" i="6"/>
  <c r="AL38" i="6"/>
  <c r="AI38" i="6"/>
  <c r="AM38" i="6"/>
  <c r="AJ38" i="6"/>
  <c r="AN38" i="6"/>
  <c r="AT295" i="6"/>
  <c r="AQ295" i="6"/>
  <c r="AS295" i="6"/>
  <c r="AR295" i="6"/>
  <c r="AO295" i="6"/>
  <c r="AP295" i="6"/>
  <c r="AU295" i="6"/>
  <c r="AV295" i="6"/>
  <c r="X19" i="6"/>
  <c r="AP19" i="6"/>
  <c r="AR19" i="6"/>
  <c r="AT19" i="6"/>
  <c r="AU19" i="6"/>
  <c r="AS19" i="6"/>
  <c r="AV19" i="6"/>
  <c r="AQ19" i="6"/>
  <c r="AO19" i="6"/>
  <c r="AG176" i="6"/>
  <c r="AK176" i="6"/>
  <c r="AH176" i="6"/>
  <c r="AL176" i="6"/>
  <c r="AI176" i="6"/>
  <c r="AM176" i="6"/>
  <c r="AJ176" i="6"/>
  <c r="AN176" i="6"/>
  <c r="AG115" i="6"/>
  <c r="AK115" i="6"/>
  <c r="AH115" i="6"/>
  <c r="AL115" i="6"/>
  <c r="AI115" i="6"/>
  <c r="AM115" i="6"/>
  <c r="AJ115" i="6"/>
  <c r="AN115" i="6"/>
  <c r="AR207" i="6"/>
  <c r="AP207" i="6"/>
  <c r="AT207" i="6"/>
  <c r="AV207" i="6"/>
  <c r="AO207" i="6"/>
  <c r="AQ207" i="6"/>
  <c r="AS207" i="6"/>
  <c r="AU207" i="6"/>
  <c r="AT178" i="6"/>
  <c r="AO178" i="6"/>
  <c r="AP178" i="6"/>
  <c r="AR178" i="6"/>
  <c r="AQ178" i="6"/>
  <c r="AV178" i="6"/>
  <c r="AS178" i="6"/>
  <c r="AU178" i="6"/>
  <c r="AG49" i="6"/>
  <c r="AK49" i="6"/>
  <c r="AH49" i="6"/>
  <c r="AL49" i="6"/>
  <c r="AI49" i="6"/>
  <c r="AM49" i="6"/>
  <c r="AJ49" i="6"/>
  <c r="AN49" i="6"/>
  <c r="Z39" i="6"/>
  <c r="AR290" i="6"/>
  <c r="AS290" i="6"/>
  <c r="AO290" i="6"/>
  <c r="AT290" i="6"/>
  <c r="AQ290" i="6"/>
  <c r="AP290" i="6"/>
  <c r="AU290" i="6"/>
  <c r="AV290" i="6"/>
  <c r="Y28" i="6"/>
  <c r="W28" i="6"/>
  <c r="AA28" i="6"/>
  <c r="AC28" i="6"/>
  <c r="Z28" i="6"/>
  <c r="X28" i="6"/>
  <c r="AB28" i="6"/>
  <c r="AD28" i="6"/>
  <c r="AG222" i="6"/>
  <c r="AK222" i="6"/>
  <c r="AH222" i="6"/>
  <c r="AL222" i="6"/>
  <c r="AI222" i="6"/>
  <c r="AM222" i="6"/>
  <c r="AJ222" i="6"/>
  <c r="AN222" i="6"/>
  <c r="AG14" i="6"/>
  <c r="AK14" i="6"/>
  <c r="AH14" i="6"/>
  <c r="AL14" i="6"/>
  <c r="AI14" i="6"/>
  <c r="AM14" i="6"/>
  <c r="AJ14" i="6"/>
  <c r="AO233" i="6"/>
  <c r="AS233" i="6"/>
  <c r="AV233" i="6"/>
  <c r="AP233" i="6"/>
  <c r="AQ233" i="6"/>
  <c r="AT233" i="6"/>
  <c r="AU233" i="6"/>
  <c r="AR233" i="6"/>
  <c r="AG197" i="6"/>
  <c r="AK197" i="6"/>
  <c r="AH197" i="6"/>
  <c r="AL197" i="6"/>
  <c r="AI197" i="6"/>
  <c r="AM197" i="6"/>
  <c r="AJ197" i="6"/>
  <c r="AN197" i="6"/>
  <c r="AG103" i="6"/>
  <c r="AK103" i="6"/>
  <c r="AH103" i="6"/>
  <c r="AL103" i="6"/>
  <c r="AI103" i="6"/>
  <c r="AM103" i="6"/>
  <c r="AJ103" i="6"/>
  <c r="AN103" i="6"/>
  <c r="AD79" i="6"/>
  <c r="W79" i="6"/>
  <c r="Y79" i="6"/>
  <c r="AA79" i="6"/>
  <c r="AB79" i="6"/>
  <c r="X79" i="6"/>
  <c r="AC79" i="6"/>
  <c r="Z79" i="6"/>
  <c r="AG29" i="6"/>
  <c r="AK29" i="6"/>
  <c r="AH29" i="6"/>
  <c r="AL29" i="6"/>
  <c r="AI29" i="6"/>
  <c r="AM29" i="6"/>
  <c r="AJ29" i="6"/>
  <c r="AG169" i="6"/>
  <c r="AK169" i="6"/>
  <c r="AH169" i="6"/>
  <c r="AL169" i="6"/>
  <c r="AI169" i="6"/>
  <c r="AM169" i="6"/>
  <c r="AJ169" i="6"/>
  <c r="AN169" i="6"/>
  <c r="AD71" i="6"/>
  <c r="AB71" i="6"/>
  <c r="AC71" i="6"/>
  <c r="X71" i="6"/>
  <c r="Z71" i="6"/>
  <c r="W71" i="6"/>
  <c r="Y71" i="6"/>
  <c r="AA71" i="6"/>
  <c r="AG78" i="6"/>
  <c r="AK78" i="6"/>
  <c r="AH78" i="6"/>
  <c r="AL78" i="6"/>
  <c r="AI78" i="6"/>
  <c r="AM78" i="6"/>
  <c r="AJ78" i="6"/>
  <c r="AN78" i="6"/>
  <c r="CC83" i="2"/>
  <c r="AG8" i="6"/>
  <c r="AK8" i="6"/>
  <c r="AH8" i="6"/>
  <c r="AL8" i="6"/>
  <c r="AI8" i="6"/>
  <c r="AM8" i="6"/>
  <c r="AJ8" i="6"/>
  <c r="AJ245" i="6"/>
  <c r="AN245" i="6"/>
  <c r="AG245" i="6"/>
  <c r="AK245" i="6"/>
  <c r="AH245" i="6"/>
  <c r="AL245" i="6"/>
  <c r="AI245" i="6"/>
  <c r="AM245" i="6"/>
  <c r="AG137" i="6"/>
  <c r="AK137" i="6"/>
  <c r="AH137" i="6"/>
  <c r="AL137" i="6"/>
  <c r="AI137" i="6"/>
  <c r="AM137" i="6"/>
  <c r="AJ137" i="6"/>
  <c r="AN137" i="6"/>
  <c r="AS85" i="6"/>
  <c r="AR85" i="6"/>
  <c r="AO85" i="6"/>
  <c r="AV85" i="6"/>
  <c r="AP85" i="6"/>
  <c r="AT85" i="6"/>
  <c r="AQ85" i="6"/>
  <c r="AU85" i="6"/>
  <c r="AJ270" i="6"/>
  <c r="AN270" i="6"/>
  <c r="AG270" i="6"/>
  <c r="AK270" i="6"/>
  <c r="AH270" i="6"/>
  <c r="AL270" i="6"/>
  <c r="AI270" i="6"/>
  <c r="AM270" i="6"/>
  <c r="AR199" i="6"/>
  <c r="AT199" i="6"/>
  <c r="AO199" i="6"/>
  <c r="AV199" i="6"/>
  <c r="AS199" i="6"/>
  <c r="AP199" i="6"/>
  <c r="AU199" i="6"/>
  <c r="AQ199" i="6"/>
  <c r="AD300" i="6"/>
  <c r="W300" i="6"/>
  <c r="AC300" i="6"/>
  <c r="X300" i="6"/>
  <c r="Y300" i="6"/>
  <c r="Z300" i="6"/>
  <c r="AA300" i="6"/>
  <c r="AB300" i="6"/>
  <c r="AC236" i="6"/>
  <c r="AB236" i="6"/>
  <c r="X236" i="6"/>
  <c r="Y236" i="6"/>
  <c r="Z236" i="6"/>
  <c r="W236" i="6"/>
  <c r="AD236" i="6"/>
  <c r="AA236" i="6"/>
  <c r="AG214" i="6"/>
  <c r="AK214" i="6"/>
  <c r="AH214" i="6"/>
  <c r="AL214" i="6"/>
  <c r="AI214" i="6"/>
  <c r="AM214" i="6"/>
  <c r="AJ214" i="6"/>
  <c r="AN214" i="6"/>
  <c r="Z38" i="6"/>
  <c r="Y38" i="6"/>
  <c r="AB38" i="6"/>
  <c r="CB201" i="2"/>
  <c r="BZ46" i="2"/>
  <c r="CJ46" i="2" s="1"/>
  <c r="AC289" i="6"/>
  <c r="W289" i="6"/>
  <c r="AB275" i="6"/>
  <c r="W275" i="6"/>
  <c r="Z137" i="6"/>
  <c r="W137" i="6"/>
  <c r="Z42" i="6"/>
  <c r="Y29" i="6"/>
  <c r="X29" i="6"/>
  <c r="AV21" i="6"/>
  <c r="AO21" i="6"/>
  <c r="W17" i="6"/>
  <c r="Z17" i="6"/>
  <c r="AB51" i="6"/>
  <c r="Z51" i="6"/>
  <c r="X133" i="6"/>
  <c r="Y133" i="6"/>
  <c r="X68" i="6"/>
  <c r="W68" i="6"/>
  <c r="AD215" i="6"/>
  <c r="AA215" i="6"/>
  <c r="Z189" i="6"/>
  <c r="AC189" i="6"/>
  <c r="Z21" i="6"/>
  <c r="AC21" i="6"/>
  <c r="AQ8" i="6"/>
  <c r="AS8" i="6"/>
  <c r="Z135" i="6"/>
  <c r="W135" i="6"/>
  <c r="AV42" i="6"/>
  <c r="AS42" i="6"/>
  <c r="AT42" i="6"/>
  <c r="AV38" i="6"/>
  <c r="AS38" i="6"/>
  <c r="AT38" i="6"/>
  <c r="AD221" i="6"/>
  <c r="AA221" i="6"/>
  <c r="AC115" i="6"/>
  <c r="AD115" i="6"/>
  <c r="AA8" i="6"/>
  <c r="AC8" i="6"/>
  <c r="AT292" i="6"/>
  <c r="AV292" i="6"/>
  <c r="AS292" i="6"/>
  <c r="AQ292" i="6"/>
  <c r="AO292" i="6"/>
  <c r="AP292" i="6"/>
  <c r="AU292" i="6"/>
  <c r="AR292" i="6"/>
  <c r="AR287" i="6"/>
  <c r="AO287" i="6"/>
  <c r="AV287" i="6"/>
  <c r="AP287" i="6"/>
  <c r="AT287" i="6"/>
  <c r="AU287" i="6"/>
  <c r="AQ287" i="6"/>
  <c r="AS287" i="6"/>
  <c r="W198" i="6"/>
  <c r="Y198" i="6"/>
  <c r="AA198" i="6"/>
  <c r="AB198" i="6"/>
  <c r="X198" i="6"/>
  <c r="Z198" i="6"/>
  <c r="AC198" i="6"/>
  <c r="AD198" i="6"/>
  <c r="X264" i="6"/>
  <c r="AB264" i="6"/>
  <c r="AC264" i="6"/>
  <c r="Y264" i="6"/>
  <c r="W264" i="6"/>
  <c r="Z264" i="6"/>
  <c r="AD264" i="6"/>
  <c r="AA264" i="6"/>
  <c r="AC249" i="6"/>
  <c r="Y249" i="6"/>
  <c r="W249" i="6"/>
  <c r="Z249" i="6"/>
  <c r="AA249" i="6"/>
  <c r="X249" i="6"/>
  <c r="AB249" i="6"/>
  <c r="AD249" i="6"/>
  <c r="AQ113" i="6"/>
  <c r="AV113" i="6"/>
  <c r="AP113" i="6"/>
  <c r="AT113" i="6"/>
  <c r="AR113" i="6"/>
  <c r="AS113" i="6"/>
  <c r="AO113" i="6"/>
  <c r="AU113" i="6"/>
  <c r="AQ260" i="6"/>
  <c r="AR260" i="6"/>
  <c r="AO260" i="6"/>
  <c r="AT260" i="6"/>
  <c r="AP260" i="6"/>
  <c r="AV260" i="6"/>
  <c r="AS260" i="6"/>
  <c r="AU260" i="6"/>
  <c r="AJ253" i="6"/>
  <c r="AN253" i="6"/>
  <c r="AG253" i="6"/>
  <c r="AK253" i="6"/>
  <c r="AH253" i="6"/>
  <c r="AL253" i="6"/>
  <c r="AI253" i="6"/>
  <c r="AM253" i="6"/>
  <c r="AG107" i="6"/>
  <c r="AK107" i="6"/>
  <c r="AH107" i="6"/>
  <c r="AL107" i="6"/>
  <c r="AI107" i="6"/>
  <c r="AM107" i="6"/>
  <c r="AJ107" i="6"/>
  <c r="AN107" i="6"/>
  <c r="AG81" i="6"/>
  <c r="AK81" i="6"/>
  <c r="AH81" i="6"/>
  <c r="AL81" i="6"/>
  <c r="AI81" i="6"/>
  <c r="AM81" i="6"/>
  <c r="AJ81" i="6"/>
  <c r="AN81" i="6"/>
  <c r="AV43" i="6"/>
  <c r="AQ43" i="6"/>
  <c r="AR43" i="6"/>
  <c r="AS43" i="6"/>
  <c r="AP43" i="6"/>
  <c r="AU43" i="6"/>
  <c r="AT43" i="6"/>
  <c r="AO43" i="6"/>
  <c r="AJ258" i="6"/>
  <c r="AN258" i="6"/>
  <c r="AG258" i="6"/>
  <c r="AK258" i="6"/>
  <c r="AH258" i="6"/>
  <c r="AL258" i="6"/>
  <c r="AI258" i="6"/>
  <c r="AM258" i="6"/>
  <c r="AR208" i="6"/>
  <c r="AT208" i="6"/>
  <c r="AP208" i="6"/>
  <c r="AS208" i="6"/>
  <c r="AO208" i="6"/>
  <c r="AV208" i="6"/>
  <c r="AQ208" i="6"/>
  <c r="AU208" i="6"/>
  <c r="Z282" i="6"/>
  <c r="AB282" i="6"/>
  <c r="AD282" i="6"/>
  <c r="W282" i="6"/>
  <c r="X282" i="6"/>
  <c r="Y282" i="6"/>
  <c r="AA282" i="6"/>
  <c r="AC282" i="6"/>
  <c r="AQ23" i="6"/>
  <c r="AP23" i="6"/>
  <c r="AU23" i="6"/>
  <c r="AV23" i="6"/>
  <c r="AR23" i="6"/>
  <c r="AO23" i="6"/>
  <c r="AT23" i="6"/>
  <c r="AS23" i="6"/>
  <c r="Y168" i="6"/>
  <c r="X168" i="6"/>
  <c r="AC168" i="6"/>
  <c r="AA168" i="6"/>
  <c r="AD168" i="6"/>
  <c r="W168" i="6"/>
  <c r="Z168" i="6"/>
  <c r="AB168" i="6"/>
  <c r="AG125" i="6"/>
  <c r="AK125" i="6"/>
  <c r="AH125" i="6"/>
  <c r="AL125" i="6"/>
  <c r="AI125" i="6"/>
  <c r="AM125" i="6"/>
  <c r="AJ125" i="6"/>
  <c r="AN125" i="6"/>
  <c r="AB288" i="6"/>
  <c r="W288" i="6"/>
  <c r="Z288" i="6"/>
  <c r="AD288" i="6"/>
  <c r="X288" i="6"/>
  <c r="AA288" i="6"/>
  <c r="Y288" i="6"/>
  <c r="AC288" i="6"/>
  <c r="AQ241" i="6"/>
  <c r="AP241" i="6"/>
  <c r="AV241" i="6"/>
  <c r="AS241" i="6"/>
  <c r="AO241" i="6"/>
  <c r="AT241" i="6"/>
  <c r="AR241" i="6"/>
  <c r="AU241" i="6"/>
  <c r="Z212" i="6"/>
  <c r="AC212" i="6"/>
  <c r="AA212" i="6"/>
  <c r="AD212" i="6"/>
  <c r="X212" i="6"/>
  <c r="Y212" i="6"/>
  <c r="AB212" i="6"/>
  <c r="W212" i="6"/>
  <c r="AS204" i="6"/>
  <c r="AP204" i="6"/>
  <c r="AT204" i="6"/>
  <c r="AO204" i="6"/>
  <c r="AV204" i="6"/>
  <c r="AR204" i="6"/>
  <c r="AQ204" i="6"/>
  <c r="AU204" i="6"/>
  <c r="AG195" i="6"/>
  <c r="AK195" i="6"/>
  <c r="AH195" i="6"/>
  <c r="AL195" i="6"/>
  <c r="AI195" i="6"/>
  <c r="AM195" i="6"/>
  <c r="AJ195" i="6"/>
  <c r="AN195" i="6"/>
  <c r="AT129" i="6"/>
  <c r="AR129" i="6"/>
  <c r="AP129" i="6"/>
  <c r="AO129" i="6"/>
  <c r="AV129" i="6"/>
  <c r="AS129" i="6"/>
  <c r="AU129" i="6"/>
  <c r="AQ129" i="6"/>
  <c r="AD89" i="6"/>
  <c r="AA89" i="6"/>
  <c r="Y89" i="6"/>
  <c r="W89" i="6"/>
  <c r="Z89" i="6"/>
  <c r="X89" i="6"/>
  <c r="AB89" i="6"/>
  <c r="AC89" i="6"/>
  <c r="AG108" i="6"/>
  <c r="AK108" i="6"/>
  <c r="AH108" i="6"/>
  <c r="AL108" i="6"/>
  <c r="AI108" i="6"/>
  <c r="AM108" i="6"/>
  <c r="AJ108" i="6"/>
  <c r="AN108" i="6"/>
  <c r="AJ244" i="6"/>
  <c r="AN244" i="6"/>
  <c r="AG244" i="6"/>
  <c r="AK244" i="6"/>
  <c r="AH244" i="6"/>
  <c r="AL244" i="6"/>
  <c r="AI244" i="6"/>
  <c r="AM244" i="6"/>
  <c r="AG213" i="6"/>
  <c r="AK213" i="6"/>
  <c r="AH213" i="6"/>
  <c r="AL213" i="6"/>
  <c r="AI213" i="6"/>
  <c r="AM213" i="6"/>
  <c r="AJ213" i="6"/>
  <c r="AN213" i="6"/>
  <c r="AG118" i="6"/>
  <c r="AK118" i="6"/>
  <c r="AH118" i="6"/>
  <c r="AL118" i="6"/>
  <c r="AI118" i="6"/>
  <c r="AM118" i="6"/>
  <c r="AJ118" i="6"/>
  <c r="AN118" i="6"/>
  <c r="AR281" i="6"/>
  <c r="AT281" i="6"/>
  <c r="AP281" i="6"/>
  <c r="AV281" i="6"/>
  <c r="AO281" i="6"/>
  <c r="AU281" i="6"/>
  <c r="AS281" i="6"/>
  <c r="AQ281" i="6"/>
  <c r="AC262" i="6"/>
  <c r="AA262" i="6"/>
  <c r="Y262" i="6"/>
  <c r="AD262" i="6"/>
  <c r="Z262" i="6"/>
  <c r="AB262" i="6"/>
  <c r="X262" i="6"/>
  <c r="W262" i="6"/>
  <c r="AD293" i="6"/>
  <c r="W293" i="6"/>
  <c r="Y293" i="6"/>
  <c r="AC293" i="6"/>
  <c r="X293" i="6"/>
  <c r="Z293" i="6"/>
  <c r="AA293" i="6"/>
  <c r="AB293" i="6"/>
  <c r="AQ243" i="6"/>
  <c r="AP243" i="6"/>
  <c r="AV243" i="6"/>
  <c r="AS243" i="6"/>
  <c r="AO243" i="6"/>
  <c r="AT243" i="6"/>
  <c r="AR243" i="6"/>
  <c r="AU243" i="6"/>
  <c r="AU110" i="6"/>
  <c r="AV110" i="6"/>
  <c r="AT110" i="6"/>
  <c r="AS110" i="6"/>
  <c r="AP110" i="6"/>
  <c r="AQ110" i="6"/>
  <c r="AR110" i="6"/>
  <c r="AO110" i="6"/>
  <c r="AR127" i="6"/>
  <c r="AT127" i="6"/>
  <c r="AO127" i="6"/>
  <c r="AQ127" i="6"/>
  <c r="AV127" i="6"/>
  <c r="AS127" i="6"/>
  <c r="AP127" i="6"/>
  <c r="AU127" i="6"/>
  <c r="AG27" i="6"/>
  <c r="AK27" i="6"/>
  <c r="AH27" i="6"/>
  <c r="AL27" i="6"/>
  <c r="AI27" i="6"/>
  <c r="AM27" i="6"/>
  <c r="AJ27" i="6"/>
  <c r="AJ250" i="6"/>
  <c r="AN250" i="6"/>
  <c r="AG250" i="6"/>
  <c r="AK250" i="6"/>
  <c r="AH250" i="6"/>
  <c r="AL250" i="6"/>
  <c r="AI250" i="6"/>
  <c r="AM250" i="6"/>
  <c r="AR237" i="6"/>
  <c r="AV237" i="6"/>
  <c r="AP237" i="6"/>
  <c r="AT237" i="6"/>
  <c r="AQ237" i="6"/>
  <c r="AU237" i="6"/>
  <c r="AO237" i="6"/>
  <c r="AS237" i="6"/>
  <c r="AR229" i="6"/>
  <c r="AP229" i="6"/>
  <c r="AV229" i="6"/>
  <c r="AO229" i="6"/>
  <c r="AT229" i="6"/>
  <c r="AU229" i="6"/>
  <c r="AQ229" i="6"/>
  <c r="AS229" i="6"/>
  <c r="AQ117" i="6"/>
  <c r="AR117" i="6"/>
  <c r="AT117" i="6"/>
  <c r="AP117" i="6"/>
  <c r="AV117" i="6"/>
  <c r="AU117" i="6"/>
  <c r="AS117" i="6"/>
  <c r="AO117" i="6"/>
  <c r="AJ278" i="6"/>
  <c r="AN278" i="6"/>
  <c r="AG278" i="6"/>
  <c r="AK278" i="6"/>
  <c r="AH278" i="6"/>
  <c r="AL278" i="6"/>
  <c r="AI278" i="6"/>
  <c r="AM278" i="6"/>
  <c r="Y265" i="6"/>
  <c r="AB265" i="6"/>
  <c r="X265" i="6"/>
  <c r="Z265" i="6"/>
  <c r="W265" i="6"/>
  <c r="AA265" i="6"/>
  <c r="AC265" i="6"/>
  <c r="AD265" i="6"/>
  <c r="AQ230" i="6"/>
  <c r="AP230" i="6"/>
  <c r="AU230" i="6"/>
  <c r="AS230" i="6"/>
  <c r="AO230" i="6"/>
  <c r="AT230" i="6"/>
  <c r="AR230" i="6"/>
  <c r="AV230" i="6"/>
  <c r="AG226" i="6"/>
  <c r="AK226" i="6"/>
  <c r="AH226" i="6"/>
  <c r="AL226" i="6"/>
  <c r="AI226" i="6"/>
  <c r="AM226" i="6"/>
  <c r="AJ226" i="6"/>
  <c r="AN226" i="6"/>
  <c r="AP166" i="6"/>
  <c r="AT166" i="6"/>
  <c r="AQ166" i="6"/>
  <c r="AO166" i="6"/>
  <c r="AS166" i="6"/>
  <c r="AR166" i="6"/>
  <c r="AV166" i="6"/>
  <c r="AU166" i="6"/>
  <c r="AB284" i="6"/>
  <c r="AA284" i="6"/>
  <c r="X284" i="6"/>
  <c r="Y284" i="6"/>
  <c r="Z284" i="6"/>
  <c r="W284" i="6"/>
  <c r="AD284" i="6"/>
  <c r="AC284" i="6"/>
  <c r="AQ255" i="6"/>
  <c r="AS255" i="6"/>
  <c r="AP255" i="6"/>
  <c r="AV255" i="6"/>
  <c r="AR255" i="6"/>
  <c r="AT255" i="6"/>
  <c r="AO255" i="6"/>
  <c r="AU255" i="6"/>
  <c r="AG240" i="6"/>
  <c r="AK240" i="6"/>
  <c r="AH240" i="6"/>
  <c r="AL240" i="6"/>
  <c r="AI240" i="6"/>
  <c r="AM240" i="6"/>
  <c r="AJ240" i="6"/>
  <c r="AN240" i="6"/>
  <c r="AQ112" i="6"/>
  <c r="AR112" i="6"/>
  <c r="AT112" i="6"/>
  <c r="AP112" i="6"/>
  <c r="AV112" i="6"/>
  <c r="AU112" i="6"/>
  <c r="AO112" i="6"/>
  <c r="AS112" i="6"/>
  <c r="AA239" i="6"/>
  <c r="AD239" i="6"/>
  <c r="AC239" i="6"/>
  <c r="AB239" i="6"/>
  <c r="Y239" i="6"/>
  <c r="W239" i="6"/>
  <c r="X239" i="6"/>
  <c r="Z239" i="6"/>
  <c r="Y231" i="6"/>
  <c r="X231" i="6"/>
  <c r="AA231" i="6"/>
  <c r="AB231" i="6"/>
  <c r="Z231" i="6"/>
  <c r="AC231" i="6"/>
  <c r="W231" i="6"/>
  <c r="AD231" i="6"/>
  <c r="AD73" i="6"/>
  <c r="AB73" i="6"/>
  <c r="AA73" i="6"/>
  <c r="Y73" i="6"/>
  <c r="AC73" i="6"/>
  <c r="Z73" i="6"/>
  <c r="W73" i="6"/>
  <c r="X73" i="6"/>
  <c r="AB77" i="6"/>
  <c r="Z77" i="6"/>
  <c r="AD77" i="6"/>
  <c r="W77" i="6"/>
  <c r="Y77" i="6"/>
  <c r="AC77" i="6"/>
  <c r="AA77" i="6"/>
  <c r="X77" i="6"/>
  <c r="AO91" i="6"/>
  <c r="AT91" i="6"/>
  <c r="AS91" i="6"/>
  <c r="AQ91" i="6"/>
  <c r="AU91" i="6"/>
  <c r="AR91" i="6"/>
  <c r="AV91" i="6"/>
  <c r="AP91" i="6"/>
  <c r="AB272" i="6"/>
  <c r="AD272" i="6"/>
  <c r="AA272" i="6"/>
  <c r="Z272" i="6"/>
  <c r="X272" i="6"/>
  <c r="W272" i="6"/>
  <c r="AC272" i="6"/>
  <c r="Y272" i="6"/>
  <c r="AA10" i="6"/>
  <c r="AB10" i="6"/>
  <c r="AC10" i="6"/>
  <c r="W10" i="6"/>
  <c r="X10" i="6"/>
  <c r="Z10" i="6"/>
  <c r="Y10" i="6"/>
  <c r="AD10" i="6"/>
  <c r="Z286" i="6"/>
  <c r="W286" i="6"/>
  <c r="AD286" i="6"/>
  <c r="Y286" i="6"/>
  <c r="AB286" i="6"/>
  <c r="AA286" i="6"/>
  <c r="AC286" i="6"/>
  <c r="X286" i="6"/>
  <c r="AS220" i="6"/>
  <c r="AR220" i="6"/>
  <c r="AO220" i="6"/>
  <c r="AV220" i="6"/>
  <c r="AP220" i="6"/>
  <c r="AT220" i="6"/>
  <c r="AQ220" i="6"/>
  <c r="AU220" i="6"/>
  <c r="AS30" i="6"/>
  <c r="AU30" i="6"/>
  <c r="AO30" i="6"/>
  <c r="AQ30" i="6"/>
  <c r="AR30" i="6"/>
  <c r="AT30" i="6"/>
  <c r="AV30" i="6"/>
  <c r="AP30" i="6"/>
  <c r="AS200" i="6"/>
  <c r="AO200" i="6"/>
  <c r="AT200" i="6"/>
  <c r="AR200" i="6"/>
  <c r="AV200" i="6"/>
  <c r="AP200" i="6"/>
  <c r="AQ200" i="6"/>
  <c r="AU200" i="6"/>
  <c r="AP70" i="6"/>
  <c r="AR70" i="6"/>
  <c r="AO70" i="6"/>
  <c r="AQ70" i="6"/>
  <c r="AT70" i="6"/>
  <c r="AU70" i="6"/>
  <c r="AS70" i="6"/>
  <c r="AV70" i="6"/>
  <c r="AJ251" i="6"/>
  <c r="AN251" i="6"/>
  <c r="AG251" i="6"/>
  <c r="AK251" i="6"/>
  <c r="AH251" i="6"/>
  <c r="AL251" i="6"/>
  <c r="AI251" i="6"/>
  <c r="AM251" i="6"/>
  <c r="X218" i="6"/>
  <c r="AB218" i="6"/>
  <c r="W218" i="6"/>
  <c r="Y218" i="6"/>
  <c r="AA218" i="6"/>
  <c r="AC218" i="6"/>
  <c r="AD218" i="6"/>
  <c r="Z218" i="6"/>
  <c r="AG194" i="6"/>
  <c r="AK194" i="6"/>
  <c r="AH194" i="6"/>
  <c r="AL194" i="6"/>
  <c r="AI194" i="6"/>
  <c r="AM194" i="6"/>
  <c r="AJ194" i="6"/>
  <c r="AN194" i="6"/>
  <c r="AG131" i="6"/>
  <c r="AK131" i="6"/>
  <c r="AH131" i="6"/>
  <c r="AL131" i="6"/>
  <c r="AI131" i="6"/>
  <c r="AM131" i="6"/>
  <c r="AJ131" i="6"/>
  <c r="AN131" i="6"/>
  <c r="Z224" i="6"/>
  <c r="X224" i="6"/>
  <c r="AB224" i="6"/>
  <c r="W224" i="6"/>
  <c r="Y224" i="6"/>
  <c r="AA224" i="6"/>
  <c r="AC224" i="6"/>
  <c r="AD224" i="6"/>
  <c r="AG242" i="6"/>
  <c r="AH242" i="6"/>
  <c r="AI242" i="6"/>
  <c r="AJ242" i="6"/>
  <c r="AN242" i="6"/>
  <c r="AK242" i="6"/>
  <c r="AL242" i="6"/>
  <c r="AM242" i="6"/>
  <c r="AG45" i="6"/>
  <c r="AK45" i="6"/>
  <c r="AH45" i="6"/>
  <c r="AL45" i="6"/>
  <c r="AI45" i="6"/>
  <c r="AM45" i="6"/>
  <c r="AJ45" i="6"/>
  <c r="AN45" i="6"/>
  <c r="AG33" i="6"/>
  <c r="AK33" i="6"/>
  <c r="AH33" i="6"/>
  <c r="AL33" i="6"/>
  <c r="AI33" i="6"/>
  <c r="AM33" i="6"/>
  <c r="AJ33" i="6"/>
  <c r="AN33" i="6"/>
  <c r="Y235" i="6"/>
  <c r="AA235" i="6"/>
  <c r="AD235" i="6"/>
  <c r="AB235" i="6"/>
  <c r="X235" i="6"/>
  <c r="Z235" i="6"/>
  <c r="W235" i="6"/>
  <c r="AC235" i="6"/>
  <c r="AR139" i="6"/>
  <c r="AT139" i="6"/>
  <c r="AO139" i="6"/>
  <c r="AQ139" i="6"/>
  <c r="AU139" i="6"/>
  <c r="AV139" i="6"/>
  <c r="AS139" i="6"/>
  <c r="AP139" i="6"/>
  <c r="AD97" i="6"/>
  <c r="AA97" i="6"/>
  <c r="Y97" i="6"/>
  <c r="W97" i="6"/>
  <c r="Z97" i="6"/>
  <c r="X97" i="6"/>
  <c r="AB97" i="6"/>
  <c r="AC97" i="6"/>
  <c r="Z46" i="6"/>
  <c r="X46" i="6"/>
  <c r="Y46" i="6"/>
  <c r="AA46" i="6"/>
  <c r="W46" i="6"/>
  <c r="AB46" i="6"/>
  <c r="AB257" i="6"/>
  <c r="X257" i="6"/>
  <c r="Y257" i="6"/>
  <c r="Z257" i="6"/>
  <c r="W257" i="6"/>
  <c r="AC257" i="6"/>
  <c r="AA257" i="6"/>
  <c r="AD257" i="6"/>
  <c r="AG18" i="6"/>
  <c r="AK18" i="6"/>
  <c r="AH18" i="6"/>
  <c r="AL18" i="6"/>
  <c r="AI18" i="6"/>
  <c r="AM18" i="6"/>
  <c r="AJ18" i="6"/>
  <c r="AJ276" i="6"/>
  <c r="AN276" i="6"/>
  <c r="AG276" i="6"/>
  <c r="AK276" i="6"/>
  <c r="AH276" i="6"/>
  <c r="AL276" i="6"/>
  <c r="AI276" i="6"/>
  <c r="AM276" i="6"/>
  <c r="AG219" i="6"/>
  <c r="AK219" i="6"/>
  <c r="AH219" i="6"/>
  <c r="AL219" i="6"/>
  <c r="AI219" i="6"/>
  <c r="AM219" i="6"/>
  <c r="AJ219" i="6"/>
  <c r="AN219" i="6"/>
  <c r="AG116" i="6"/>
  <c r="AK116" i="6"/>
  <c r="AH116" i="6"/>
  <c r="AL116" i="6"/>
  <c r="AI116" i="6"/>
  <c r="AM116" i="6"/>
  <c r="AJ116" i="6"/>
  <c r="AN116" i="6"/>
  <c r="AS87" i="6"/>
  <c r="AO87" i="6"/>
  <c r="AR87" i="6"/>
  <c r="AP87" i="6"/>
  <c r="AT87" i="6"/>
  <c r="AQ87" i="6"/>
  <c r="AU87" i="6"/>
  <c r="AV87" i="6"/>
  <c r="AG75" i="6"/>
  <c r="AK75" i="6"/>
  <c r="AH75" i="6"/>
  <c r="AL75" i="6"/>
  <c r="AI75" i="6"/>
  <c r="AM75" i="6"/>
  <c r="AJ75" i="6"/>
  <c r="AN75" i="6"/>
  <c r="Y238" i="6"/>
  <c r="AB238" i="6"/>
  <c r="AA238" i="6"/>
  <c r="AD238" i="6"/>
  <c r="W238" i="6"/>
  <c r="AC238" i="6"/>
  <c r="X238" i="6"/>
  <c r="Z238" i="6"/>
  <c r="Z216" i="6"/>
  <c r="AC216" i="6"/>
  <c r="AA216" i="6"/>
  <c r="AD216" i="6"/>
  <c r="W216" i="6"/>
  <c r="X216" i="6"/>
  <c r="Y216" i="6"/>
  <c r="AB216" i="6"/>
  <c r="AG206" i="6"/>
  <c r="AK206" i="6"/>
  <c r="AH206" i="6"/>
  <c r="AL206" i="6"/>
  <c r="AI206" i="6"/>
  <c r="AM206" i="6"/>
  <c r="AJ206" i="6"/>
  <c r="AN206" i="6"/>
  <c r="AG101" i="6"/>
  <c r="AK101" i="6"/>
  <c r="AH101" i="6"/>
  <c r="AL101" i="6"/>
  <c r="AI101" i="6"/>
  <c r="AM101" i="6"/>
  <c r="AJ101" i="6"/>
  <c r="AN101" i="6"/>
  <c r="AD93" i="6"/>
  <c r="AA93" i="6"/>
  <c r="Y93" i="6"/>
  <c r="W93" i="6"/>
  <c r="AB93" i="6"/>
  <c r="AC93" i="6"/>
  <c r="Z93" i="6"/>
  <c r="X93" i="6"/>
  <c r="AC234" i="6"/>
  <c r="X234" i="6"/>
  <c r="W234" i="6"/>
  <c r="AD234" i="6"/>
  <c r="AA234" i="6"/>
  <c r="Y234" i="6"/>
  <c r="AB234" i="6"/>
  <c r="Z234" i="6"/>
  <c r="Y43" i="6"/>
  <c r="X43" i="6"/>
  <c r="AA43" i="6"/>
  <c r="AC43" i="6"/>
  <c r="AD43" i="6"/>
  <c r="Z43" i="6"/>
  <c r="W43" i="6"/>
  <c r="AB43" i="6"/>
  <c r="AP160" i="6"/>
  <c r="AQ160" i="6"/>
  <c r="AT160" i="6"/>
  <c r="AO160" i="6"/>
  <c r="AU160" i="6"/>
  <c r="AS160" i="6"/>
  <c r="AR160" i="6"/>
  <c r="AV160" i="6"/>
  <c r="AD105" i="6"/>
  <c r="AA105" i="6"/>
  <c r="Y105" i="6"/>
  <c r="W105" i="6"/>
  <c r="X105" i="6"/>
  <c r="Z105" i="6"/>
  <c r="AB105" i="6"/>
  <c r="AC105" i="6"/>
  <c r="AT174" i="6"/>
  <c r="AO174" i="6"/>
  <c r="AP174" i="6"/>
  <c r="AR174" i="6"/>
  <c r="AQ174" i="6"/>
  <c r="AV174" i="6"/>
  <c r="AS174" i="6"/>
  <c r="AU174" i="6"/>
  <c r="AR285" i="6"/>
  <c r="AP285" i="6"/>
  <c r="AV285" i="6"/>
  <c r="AO285" i="6"/>
  <c r="AT285" i="6"/>
  <c r="AS285" i="6"/>
  <c r="AQ285" i="6"/>
  <c r="AU285" i="6"/>
  <c r="AC256" i="6"/>
  <c r="Y256" i="6"/>
  <c r="AB256" i="6"/>
  <c r="X256" i="6"/>
  <c r="Z256" i="6"/>
  <c r="W256" i="6"/>
  <c r="AA256" i="6"/>
  <c r="AD256" i="6"/>
  <c r="W233" i="6"/>
  <c r="Z233" i="6"/>
  <c r="X233" i="6"/>
  <c r="Y233" i="6"/>
  <c r="AC233" i="6"/>
  <c r="AD233" i="6"/>
  <c r="AA233" i="6"/>
  <c r="AB233" i="6"/>
  <c r="AJ295" i="6"/>
  <c r="AN295" i="6"/>
  <c r="AG295" i="6"/>
  <c r="AK295" i="6"/>
  <c r="AH295" i="6"/>
  <c r="AL295" i="6"/>
  <c r="AI295" i="6"/>
  <c r="AM295" i="6"/>
  <c r="AT176" i="6"/>
  <c r="AR176" i="6"/>
  <c r="AQ176" i="6"/>
  <c r="AO176" i="6"/>
  <c r="AP176" i="6"/>
  <c r="AU176" i="6"/>
  <c r="AV176" i="6"/>
  <c r="AS176" i="6"/>
  <c r="AA83" i="6"/>
  <c r="Z83" i="6"/>
  <c r="W83" i="6"/>
  <c r="AB83" i="6"/>
  <c r="X83" i="6"/>
  <c r="AD83" i="6"/>
  <c r="AC83" i="6"/>
  <c r="Y83" i="6"/>
  <c r="AG207" i="6"/>
  <c r="AK207" i="6"/>
  <c r="AH207" i="6"/>
  <c r="AL207" i="6"/>
  <c r="AI207" i="6"/>
  <c r="AM207" i="6"/>
  <c r="AJ207" i="6"/>
  <c r="AN207" i="6"/>
  <c r="W42" i="6"/>
  <c r="Z49" i="6"/>
  <c r="AB49" i="6"/>
  <c r="CC80" i="2"/>
  <c r="AS12" i="6"/>
  <c r="AV12" i="6"/>
  <c r="AO12" i="6"/>
  <c r="AR12" i="6"/>
  <c r="AQ12" i="6"/>
  <c r="AT12" i="6"/>
  <c r="AU12" i="6"/>
  <c r="AP12" i="6"/>
  <c r="AB290" i="6"/>
  <c r="AA290" i="6"/>
  <c r="AD290" i="6"/>
  <c r="Z290" i="6"/>
  <c r="AC290" i="6"/>
  <c r="W290" i="6"/>
  <c r="X290" i="6"/>
  <c r="Y290" i="6"/>
  <c r="AP162" i="6"/>
  <c r="AT162" i="6"/>
  <c r="AQ162" i="6"/>
  <c r="AO162" i="6"/>
  <c r="AS162" i="6"/>
  <c r="AR162" i="6"/>
  <c r="AU162" i="6"/>
  <c r="AV162" i="6"/>
  <c r="AC115" i="2"/>
  <c r="CB115" i="2"/>
  <c r="AQ268" i="6"/>
  <c r="AS268" i="6"/>
  <c r="AP268" i="6"/>
  <c r="AV268" i="6"/>
  <c r="AT268" i="6"/>
  <c r="AO268" i="6"/>
  <c r="AR268" i="6"/>
  <c r="AU268" i="6"/>
  <c r="W14" i="6"/>
  <c r="Z14" i="6"/>
  <c r="AC14" i="6"/>
  <c r="AB14" i="6"/>
  <c r="AD14" i="6"/>
  <c r="X14" i="6"/>
  <c r="Y14" i="6"/>
  <c r="AA14" i="6"/>
  <c r="AQ267" i="6"/>
  <c r="AO267" i="6"/>
  <c r="AT267" i="6"/>
  <c r="AR267" i="6"/>
  <c r="AV267" i="6"/>
  <c r="AP267" i="6"/>
  <c r="AS267" i="6"/>
  <c r="AU267" i="6"/>
  <c r="AO228" i="6"/>
  <c r="AT228" i="6"/>
  <c r="AR228" i="6"/>
  <c r="AS228" i="6"/>
  <c r="AP228" i="6"/>
  <c r="AV228" i="6"/>
  <c r="AQ228" i="6"/>
  <c r="AU228" i="6"/>
  <c r="AR225" i="6"/>
  <c r="AT225" i="6"/>
  <c r="AO225" i="6"/>
  <c r="AP225" i="6"/>
  <c r="AV225" i="6"/>
  <c r="AU225" i="6"/>
  <c r="AQ225" i="6"/>
  <c r="AS225" i="6"/>
  <c r="AD103" i="6"/>
  <c r="AA103" i="6"/>
  <c r="Y103" i="6"/>
  <c r="W103" i="6"/>
  <c r="X103" i="6"/>
  <c r="AB103" i="6"/>
  <c r="AC103" i="6"/>
  <c r="Z103" i="6"/>
  <c r="AS79" i="6"/>
  <c r="AO79" i="6"/>
  <c r="AR79" i="6"/>
  <c r="AP79" i="6"/>
  <c r="AV79" i="6"/>
  <c r="AT79" i="6"/>
  <c r="AQ79" i="6"/>
  <c r="AU79" i="6"/>
  <c r="AQ169" i="6"/>
  <c r="AO169" i="6"/>
  <c r="AR169" i="6"/>
  <c r="AP169" i="6"/>
  <c r="AT169" i="6"/>
  <c r="AV169" i="6"/>
  <c r="AS169" i="6"/>
  <c r="AU169" i="6"/>
  <c r="AR71" i="6"/>
  <c r="AS71" i="6"/>
  <c r="AQ71" i="6"/>
  <c r="AO71" i="6"/>
  <c r="AP71" i="6"/>
  <c r="AV71" i="6"/>
  <c r="AT71" i="6"/>
  <c r="AU71" i="6"/>
  <c r="AG164" i="6"/>
  <c r="AK164" i="6"/>
  <c r="AH164" i="6"/>
  <c r="AL164" i="6"/>
  <c r="AI164" i="6"/>
  <c r="AM164" i="6"/>
  <c r="AJ164" i="6"/>
  <c r="AN164" i="6"/>
  <c r="AC58" i="6"/>
  <c r="BY133" i="2"/>
  <c r="AS236" i="6"/>
  <c r="AV236" i="6"/>
  <c r="AO236" i="6"/>
  <c r="AU236" i="6"/>
  <c r="AT236" i="6"/>
  <c r="AQ236" i="6"/>
  <c r="AR236" i="6"/>
  <c r="AP236" i="6"/>
  <c r="AR137" i="6"/>
  <c r="AT137" i="6"/>
  <c r="AP137" i="6"/>
  <c r="AU137" i="6"/>
  <c r="AQ137" i="6"/>
  <c r="AO137" i="6"/>
  <c r="AV137" i="6"/>
  <c r="AS137" i="6"/>
  <c r="AG85" i="6"/>
  <c r="AK85" i="6"/>
  <c r="AH85" i="6"/>
  <c r="AL85" i="6"/>
  <c r="AI85" i="6"/>
  <c r="AM85" i="6"/>
  <c r="AJ85" i="6"/>
  <c r="AN85" i="6"/>
  <c r="AP154" i="6"/>
  <c r="AO154" i="6"/>
  <c r="AU154" i="6"/>
  <c r="AS154" i="6"/>
  <c r="AV154" i="6"/>
  <c r="AR154" i="6"/>
  <c r="AT154" i="6"/>
  <c r="AQ154" i="6"/>
  <c r="AG199" i="6"/>
  <c r="AK199" i="6"/>
  <c r="AH199" i="6"/>
  <c r="AL199" i="6"/>
  <c r="AI199" i="6"/>
  <c r="AM199" i="6"/>
  <c r="AJ199" i="6"/>
  <c r="AN199" i="6"/>
  <c r="Y246" i="6"/>
  <c r="W246" i="6"/>
  <c r="Z246" i="6"/>
  <c r="X246" i="6"/>
  <c r="AB246" i="6"/>
  <c r="AD246" i="6"/>
  <c r="AC246" i="6"/>
  <c r="AA246" i="6"/>
  <c r="AG236" i="6"/>
  <c r="AK236" i="6"/>
  <c r="AH236" i="6"/>
  <c r="AL236" i="6"/>
  <c r="AI236" i="6"/>
  <c r="AM236" i="6"/>
  <c r="AJ236" i="6"/>
  <c r="AN236" i="6"/>
  <c r="CB15" i="2"/>
  <c r="BE55" i="2"/>
  <c r="BO55" i="2" s="1"/>
  <c r="AA46" i="2"/>
  <c r="CE204" i="2"/>
  <c r="S204" i="6" s="1"/>
  <c r="CS204" i="6" s="1"/>
  <c r="DC204" i="6" s="1"/>
  <c r="AD289" i="6"/>
  <c r="AB289" i="6"/>
  <c r="AD275" i="6"/>
  <c r="AC275" i="6"/>
  <c r="AD137" i="6"/>
  <c r="Y42" i="6"/>
  <c r="W38" i="6"/>
  <c r="AA29" i="6"/>
  <c r="AP21" i="6"/>
  <c r="AQ21" i="6"/>
  <c r="AB17" i="6"/>
  <c r="AA51" i="6"/>
  <c r="AA133" i="6"/>
  <c r="AB133" i="6"/>
  <c r="AC68" i="6"/>
  <c r="Y68" i="6"/>
  <c r="Y215" i="6"/>
  <c r="W215" i="6"/>
  <c r="X189" i="6"/>
  <c r="Y189" i="6"/>
  <c r="AD21" i="6"/>
  <c r="AT8" i="6"/>
  <c r="AO8" i="6"/>
  <c r="AD135" i="6"/>
  <c r="AC135" i="6"/>
  <c r="AC42" i="6"/>
  <c r="AR42" i="6"/>
  <c r="AP42" i="6"/>
  <c r="AC38" i="6"/>
  <c r="AR38" i="6"/>
  <c r="Y221" i="6"/>
  <c r="W221" i="6"/>
  <c r="Y115" i="6"/>
  <c r="Z115" i="6"/>
  <c r="AD8" i="6"/>
  <c r="AJ287" i="6"/>
  <c r="AN287" i="6"/>
  <c r="AG287" i="6"/>
  <c r="AK287" i="6"/>
  <c r="AH287" i="6"/>
  <c r="AL287" i="6"/>
  <c r="AI287" i="6"/>
  <c r="AM287" i="6"/>
  <c r="AG198" i="6"/>
  <c r="AK198" i="6"/>
  <c r="AH198" i="6"/>
  <c r="AL198" i="6"/>
  <c r="AI198" i="6"/>
  <c r="AM198" i="6"/>
  <c r="AJ198" i="6"/>
  <c r="AN198" i="6"/>
  <c r="AJ264" i="6"/>
  <c r="AN264" i="6"/>
  <c r="AG264" i="6"/>
  <c r="AK264" i="6"/>
  <c r="AH264" i="6"/>
  <c r="AL264" i="6"/>
  <c r="AI264" i="6"/>
  <c r="AM264" i="6"/>
  <c r="AQ249" i="6"/>
  <c r="AP249" i="6"/>
  <c r="AV249" i="6"/>
  <c r="AS249" i="6"/>
  <c r="AO249" i="6"/>
  <c r="AT249" i="6"/>
  <c r="AR249" i="6"/>
  <c r="AU249" i="6"/>
  <c r="AG113" i="6"/>
  <c r="AK113" i="6"/>
  <c r="AH113" i="6"/>
  <c r="AL113" i="6"/>
  <c r="AI113" i="6"/>
  <c r="AM113" i="6"/>
  <c r="AJ113" i="6"/>
  <c r="AN113" i="6"/>
  <c r="AQ32" i="6"/>
  <c r="AS32" i="6"/>
  <c r="AU32" i="6"/>
  <c r="AO32" i="6"/>
  <c r="AV32" i="6"/>
  <c r="AT32" i="6"/>
  <c r="AR32" i="6"/>
  <c r="AP32" i="6"/>
  <c r="AR271" i="6"/>
  <c r="AO271" i="6"/>
  <c r="AT271" i="6"/>
  <c r="AP271" i="6"/>
  <c r="AV271" i="6"/>
  <c r="AU271" i="6"/>
  <c r="AS271" i="6"/>
  <c r="AQ271" i="6"/>
  <c r="AJ260" i="6"/>
  <c r="AN260" i="6"/>
  <c r="AG260" i="6"/>
  <c r="AK260" i="6"/>
  <c r="AH260" i="6"/>
  <c r="AL260" i="6"/>
  <c r="AI260" i="6"/>
  <c r="AM260" i="6"/>
  <c r="AD107" i="6"/>
  <c r="AA107" i="6"/>
  <c r="Y107" i="6"/>
  <c r="Z107" i="6"/>
  <c r="W107" i="6"/>
  <c r="AC107" i="6"/>
  <c r="X107" i="6"/>
  <c r="AB107" i="6"/>
  <c r="AJ294" i="6"/>
  <c r="AN294" i="6"/>
  <c r="AG294" i="6"/>
  <c r="AK294" i="6"/>
  <c r="AH294" i="6"/>
  <c r="AL294" i="6"/>
  <c r="AI294" i="6"/>
  <c r="AM294" i="6"/>
  <c r="AG208" i="6"/>
  <c r="AK208" i="6"/>
  <c r="AH208" i="6"/>
  <c r="AL208" i="6"/>
  <c r="AI208" i="6"/>
  <c r="AM208" i="6"/>
  <c r="AJ208" i="6"/>
  <c r="AN208" i="6"/>
  <c r="AS282" i="6"/>
  <c r="AO282" i="6"/>
  <c r="AT282" i="6"/>
  <c r="AR282" i="6"/>
  <c r="AU282" i="6"/>
  <c r="AP282" i="6"/>
  <c r="AQ282" i="6"/>
  <c r="AV282" i="6"/>
  <c r="X23" i="6"/>
  <c r="AA23" i="6"/>
  <c r="W23" i="6"/>
  <c r="AB23" i="6"/>
  <c r="Y23" i="6"/>
  <c r="AC23" i="6"/>
  <c r="Z23" i="6"/>
  <c r="AD23" i="6"/>
  <c r="X259" i="6"/>
  <c r="AC259" i="6"/>
  <c r="AB259" i="6"/>
  <c r="AD259" i="6"/>
  <c r="AA259" i="6"/>
  <c r="Z259" i="6"/>
  <c r="W259" i="6"/>
  <c r="Y259" i="6"/>
  <c r="AP170" i="6"/>
  <c r="AT170" i="6"/>
  <c r="AQ170" i="6"/>
  <c r="AO170" i="6"/>
  <c r="AS170" i="6"/>
  <c r="AR170" i="6"/>
  <c r="AU170" i="6"/>
  <c r="AV170" i="6"/>
  <c r="AJ288" i="6"/>
  <c r="AN288" i="6"/>
  <c r="AG288" i="6"/>
  <c r="AK288" i="6"/>
  <c r="AH288" i="6"/>
  <c r="AL288" i="6"/>
  <c r="AI288" i="6"/>
  <c r="AM288" i="6"/>
  <c r="AG241" i="6"/>
  <c r="AK241" i="6"/>
  <c r="AH241" i="6"/>
  <c r="AL241" i="6"/>
  <c r="AI241" i="6"/>
  <c r="AM241" i="6"/>
  <c r="AJ241" i="6"/>
  <c r="AN241" i="6"/>
  <c r="AP212" i="6"/>
  <c r="AV212" i="6"/>
  <c r="AR212" i="6"/>
  <c r="AT212" i="6"/>
  <c r="AO212" i="6"/>
  <c r="AS212" i="6"/>
  <c r="AQ212" i="6"/>
  <c r="AU212" i="6"/>
  <c r="AG204" i="6"/>
  <c r="AK204" i="6"/>
  <c r="AH204" i="6"/>
  <c r="AL204" i="6"/>
  <c r="AI204" i="6"/>
  <c r="AM204" i="6"/>
  <c r="AJ204" i="6"/>
  <c r="AN204" i="6"/>
  <c r="AG129" i="6"/>
  <c r="AK129" i="6"/>
  <c r="AH129" i="6"/>
  <c r="AL129" i="6"/>
  <c r="AI129" i="6"/>
  <c r="AM129" i="6"/>
  <c r="AJ129" i="6"/>
  <c r="AN129" i="6"/>
  <c r="AC108" i="6"/>
  <c r="Z108" i="6"/>
  <c r="X108" i="6"/>
  <c r="AD108" i="6"/>
  <c r="AB108" i="6"/>
  <c r="AA108" i="6"/>
  <c r="W108" i="6"/>
  <c r="Y108" i="6"/>
  <c r="AP158" i="6"/>
  <c r="AT158" i="6"/>
  <c r="AQ158" i="6"/>
  <c r="AO158" i="6"/>
  <c r="AS158" i="6"/>
  <c r="AR158" i="6"/>
  <c r="AV158" i="6"/>
  <c r="AU158" i="6"/>
  <c r="AG133" i="6"/>
  <c r="AK133" i="6"/>
  <c r="AH133" i="6"/>
  <c r="AL133" i="6"/>
  <c r="AI133" i="6"/>
  <c r="AM133" i="6"/>
  <c r="AJ133" i="6"/>
  <c r="AN133" i="6"/>
  <c r="Z110" i="6"/>
  <c r="X110" i="6"/>
  <c r="Y110" i="6"/>
  <c r="AB110" i="6"/>
  <c r="AA110" i="6"/>
  <c r="W110" i="6"/>
  <c r="AC110" i="6"/>
  <c r="AD110" i="6"/>
  <c r="AJ281" i="6"/>
  <c r="AN281" i="6"/>
  <c r="AG281" i="6"/>
  <c r="AK281" i="6"/>
  <c r="AH281" i="6"/>
  <c r="AL281" i="6"/>
  <c r="AI281" i="6"/>
  <c r="AM281" i="6"/>
  <c r="AD67" i="6"/>
  <c r="AB67" i="6"/>
  <c r="AC67" i="6"/>
  <c r="AA67" i="6"/>
  <c r="X67" i="6"/>
  <c r="Z67" i="6"/>
  <c r="W67" i="6"/>
  <c r="Y67" i="6"/>
  <c r="AT272" i="6"/>
  <c r="AR272" i="6"/>
  <c r="AO272" i="6"/>
  <c r="AS272" i="6"/>
  <c r="AU272" i="6"/>
  <c r="AP272" i="6"/>
  <c r="AQ272" i="6"/>
  <c r="AV272" i="6"/>
  <c r="AG16" i="6"/>
  <c r="AK16" i="6"/>
  <c r="AH16" i="6"/>
  <c r="AL16" i="6"/>
  <c r="AI16" i="6"/>
  <c r="AM16" i="6"/>
  <c r="AJ16" i="6"/>
  <c r="AJ262" i="6"/>
  <c r="AN262" i="6"/>
  <c r="AG262" i="6"/>
  <c r="AK262" i="6"/>
  <c r="AH262" i="6"/>
  <c r="AL262" i="6"/>
  <c r="AI262" i="6"/>
  <c r="AM262" i="6"/>
  <c r="AR279" i="6"/>
  <c r="AV279" i="6"/>
  <c r="AP279" i="6"/>
  <c r="AT279" i="6"/>
  <c r="AO279" i="6"/>
  <c r="AU279" i="6"/>
  <c r="AQ279" i="6"/>
  <c r="AS279" i="6"/>
  <c r="AJ243" i="6"/>
  <c r="AN243" i="6"/>
  <c r="AG243" i="6"/>
  <c r="AK243" i="6"/>
  <c r="AH243" i="6"/>
  <c r="AL243" i="6"/>
  <c r="AI243" i="6"/>
  <c r="AM243" i="6"/>
  <c r="AG127" i="6"/>
  <c r="AK127" i="6"/>
  <c r="AH127" i="6"/>
  <c r="AL127" i="6"/>
  <c r="AI127" i="6"/>
  <c r="AM127" i="6"/>
  <c r="AJ127" i="6"/>
  <c r="AN127" i="6"/>
  <c r="AR269" i="6"/>
  <c r="AO269" i="6"/>
  <c r="AT269" i="6"/>
  <c r="AP269" i="6"/>
  <c r="AV269" i="6"/>
  <c r="AU269" i="6"/>
  <c r="AQ269" i="6"/>
  <c r="AS269" i="6"/>
  <c r="AY252" i="2"/>
  <c r="AA232" i="6"/>
  <c r="AD232" i="6"/>
  <c r="Y232" i="6"/>
  <c r="AB232" i="6"/>
  <c r="Z232" i="6"/>
  <c r="AC232" i="6"/>
  <c r="W232" i="6"/>
  <c r="X232" i="6"/>
  <c r="AO99" i="6"/>
  <c r="AT99" i="6"/>
  <c r="AS99" i="6"/>
  <c r="AQ99" i="6"/>
  <c r="AU99" i="6"/>
  <c r="AR99" i="6"/>
  <c r="AV99" i="6"/>
  <c r="AP99" i="6"/>
  <c r="AC266" i="6"/>
  <c r="AB266" i="6"/>
  <c r="AA266" i="6"/>
  <c r="AD266" i="6"/>
  <c r="Y266" i="6"/>
  <c r="W266" i="6"/>
  <c r="X266" i="6"/>
  <c r="Z266" i="6"/>
  <c r="AG237" i="6"/>
  <c r="AK237" i="6"/>
  <c r="AH237" i="6"/>
  <c r="AL237" i="6"/>
  <c r="AI237" i="6"/>
  <c r="AM237" i="6"/>
  <c r="AJ237" i="6"/>
  <c r="AN237" i="6"/>
  <c r="AG229" i="6"/>
  <c r="AK229" i="6"/>
  <c r="AH229" i="6"/>
  <c r="AL229" i="6"/>
  <c r="AI229" i="6"/>
  <c r="AM229" i="6"/>
  <c r="AJ229" i="6"/>
  <c r="AN229" i="6"/>
  <c r="AR201" i="6"/>
  <c r="AO201" i="6"/>
  <c r="AP201" i="6"/>
  <c r="AV201" i="6"/>
  <c r="AT201" i="6"/>
  <c r="AU201" i="6"/>
  <c r="AQ201" i="6"/>
  <c r="AS201" i="6"/>
  <c r="AR191" i="6"/>
  <c r="AQ191" i="6"/>
  <c r="AT191" i="6"/>
  <c r="AO191" i="6"/>
  <c r="AV191" i="6"/>
  <c r="AS191" i="6"/>
  <c r="AU191" i="6"/>
  <c r="AP191" i="6"/>
  <c r="AG117" i="6"/>
  <c r="AK117" i="6"/>
  <c r="AH117" i="6"/>
  <c r="AL117" i="6"/>
  <c r="AI117" i="6"/>
  <c r="AM117" i="6"/>
  <c r="AJ117" i="6"/>
  <c r="AN117" i="6"/>
  <c r="AC252" i="6"/>
  <c r="Y252" i="6"/>
  <c r="X252" i="6"/>
  <c r="W252" i="6"/>
  <c r="Z252" i="6"/>
  <c r="AA252" i="6"/>
  <c r="AB252" i="6"/>
  <c r="AD252" i="6"/>
  <c r="AQ265" i="6"/>
  <c r="AS265" i="6"/>
  <c r="AP265" i="6"/>
  <c r="AV265" i="6"/>
  <c r="AR265" i="6"/>
  <c r="AT265" i="6"/>
  <c r="AO265" i="6"/>
  <c r="AU265" i="6"/>
  <c r="AG230" i="6"/>
  <c r="AK230" i="6"/>
  <c r="AH230" i="6"/>
  <c r="AL230" i="6"/>
  <c r="AI230" i="6"/>
  <c r="AM230" i="6"/>
  <c r="AJ230" i="6"/>
  <c r="AN230" i="6"/>
  <c r="Y166" i="6"/>
  <c r="AD166" i="6"/>
  <c r="AA166" i="6"/>
  <c r="X166" i="6"/>
  <c r="Z166" i="6"/>
  <c r="AB166" i="6"/>
  <c r="W166" i="6"/>
  <c r="AC166" i="6"/>
  <c r="AO95" i="6"/>
  <c r="AT95" i="6"/>
  <c r="AS95" i="6"/>
  <c r="AQ95" i="6"/>
  <c r="AU95" i="6"/>
  <c r="AP95" i="6"/>
  <c r="AR95" i="6"/>
  <c r="AV95" i="6"/>
  <c r="AS284" i="6"/>
  <c r="AR284" i="6"/>
  <c r="AT284" i="6"/>
  <c r="AO284" i="6"/>
  <c r="AQ284" i="6"/>
  <c r="AV284" i="6"/>
  <c r="AP284" i="6"/>
  <c r="AU284" i="6"/>
  <c r="AJ255" i="6"/>
  <c r="AN255" i="6"/>
  <c r="AG255" i="6"/>
  <c r="AK255" i="6"/>
  <c r="AH255" i="6"/>
  <c r="AL255" i="6"/>
  <c r="AI255" i="6"/>
  <c r="AM255" i="6"/>
  <c r="AR209" i="6"/>
  <c r="AV209" i="6"/>
  <c r="AP209" i="6"/>
  <c r="AT209" i="6"/>
  <c r="AO209" i="6"/>
  <c r="AU209" i="6"/>
  <c r="AQ209" i="6"/>
  <c r="AS209" i="6"/>
  <c r="AG112" i="6"/>
  <c r="AK112" i="6"/>
  <c r="AH112" i="6"/>
  <c r="AL112" i="6"/>
  <c r="AI112" i="6"/>
  <c r="AM112" i="6"/>
  <c r="AJ112" i="6"/>
  <c r="AN112" i="6"/>
  <c r="BY94" i="2"/>
  <c r="AQ239" i="6"/>
  <c r="AP239" i="6"/>
  <c r="AV239" i="6"/>
  <c r="AS239" i="6"/>
  <c r="AO239" i="6"/>
  <c r="AT239" i="6"/>
  <c r="AR239" i="6"/>
  <c r="AU239" i="6"/>
  <c r="AR203" i="6"/>
  <c r="AT203" i="6"/>
  <c r="AV203" i="6"/>
  <c r="AP203" i="6"/>
  <c r="AO203" i="6"/>
  <c r="AQ203" i="6"/>
  <c r="AS203" i="6"/>
  <c r="AU203" i="6"/>
  <c r="AR73" i="6"/>
  <c r="AS73" i="6"/>
  <c r="AP73" i="6"/>
  <c r="AV73" i="6"/>
  <c r="AO73" i="6"/>
  <c r="AQ73" i="6"/>
  <c r="AT73" i="6"/>
  <c r="AU73" i="6"/>
  <c r="AS274" i="6"/>
  <c r="AR274" i="6"/>
  <c r="AO274" i="6"/>
  <c r="AT274" i="6"/>
  <c r="AU274" i="6"/>
  <c r="AP274" i="6"/>
  <c r="AQ274" i="6"/>
  <c r="AV274" i="6"/>
  <c r="AS77" i="6"/>
  <c r="AR77" i="6"/>
  <c r="AO77" i="6"/>
  <c r="AU77" i="6"/>
  <c r="AV77" i="6"/>
  <c r="AT77" i="6"/>
  <c r="AQ77" i="6"/>
  <c r="AP77" i="6"/>
  <c r="AG91" i="6"/>
  <c r="AK91" i="6"/>
  <c r="AH91" i="6"/>
  <c r="AL91" i="6"/>
  <c r="AI91" i="6"/>
  <c r="AM91" i="6"/>
  <c r="AJ91" i="6"/>
  <c r="AN91" i="6"/>
  <c r="Z19" i="2"/>
  <c r="BY19" i="2"/>
  <c r="AD34" i="6"/>
  <c r="W34" i="6"/>
  <c r="AJ299" i="6"/>
  <c r="AN299" i="6"/>
  <c r="AG299" i="6"/>
  <c r="AK299" i="6"/>
  <c r="AH299" i="6"/>
  <c r="AL299" i="6"/>
  <c r="AI299" i="6"/>
  <c r="AM299" i="6"/>
  <c r="AR286" i="6"/>
  <c r="AS286" i="6"/>
  <c r="AT286" i="6"/>
  <c r="AO286" i="6"/>
  <c r="AQ286" i="6"/>
  <c r="AP286" i="6"/>
  <c r="AV286" i="6"/>
  <c r="AU286" i="6"/>
  <c r="AG220" i="6"/>
  <c r="AK220" i="6"/>
  <c r="AH220" i="6"/>
  <c r="AL220" i="6"/>
  <c r="AI220" i="6"/>
  <c r="AM220" i="6"/>
  <c r="AJ220" i="6"/>
  <c r="AN220" i="6"/>
  <c r="AG200" i="6"/>
  <c r="AK200" i="6"/>
  <c r="AH200" i="6"/>
  <c r="AL200" i="6"/>
  <c r="AI200" i="6"/>
  <c r="AM200" i="6"/>
  <c r="AJ200" i="6"/>
  <c r="AN200" i="6"/>
  <c r="AC248" i="6"/>
  <c r="Y248" i="6"/>
  <c r="W248" i="6"/>
  <c r="Z248" i="6"/>
  <c r="X248" i="6"/>
  <c r="AB248" i="6"/>
  <c r="AD248" i="6"/>
  <c r="AA248" i="6"/>
  <c r="AR218" i="6"/>
  <c r="AT218" i="6"/>
  <c r="AP218" i="6"/>
  <c r="AS218" i="6"/>
  <c r="AV218" i="6"/>
  <c r="AO218" i="6"/>
  <c r="AQ218" i="6"/>
  <c r="AU218" i="6"/>
  <c r="BB105" i="2"/>
  <c r="BL105" i="2" s="1"/>
  <c r="BD105" i="2"/>
  <c r="AR277" i="6"/>
  <c r="AO277" i="6"/>
  <c r="AP277" i="6"/>
  <c r="AV277" i="6"/>
  <c r="AT277" i="6"/>
  <c r="AU277" i="6"/>
  <c r="AQ277" i="6"/>
  <c r="AS277" i="6"/>
  <c r="Y254" i="6"/>
  <c r="X254" i="6"/>
  <c r="W254" i="6"/>
  <c r="Z254" i="6"/>
  <c r="AA254" i="6"/>
  <c r="AB254" i="6"/>
  <c r="AC254" i="6"/>
  <c r="AD254" i="6"/>
  <c r="AR217" i="6"/>
  <c r="AP217" i="6"/>
  <c r="AT217" i="6"/>
  <c r="AV217" i="6"/>
  <c r="AO217" i="6"/>
  <c r="AU217" i="6"/>
  <c r="AS217" i="6"/>
  <c r="AQ217" i="6"/>
  <c r="AO196" i="6"/>
  <c r="AT196" i="6"/>
  <c r="AP196" i="6"/>
  <c r="AV196" i="6"/>
  <c r="AS196" i="6"/>
  <c r="AR196" i="6"/>
  <c r="AU196" i="6"/>
  <c r="AQ196" i="6"/>
  <c r="AR131" i="6"/>
  <c r="AT131" i="6"/>
  <c r="AO131" i="6"/>
  <c r="AQ131" i="6"/>
  <c r="AS131" i="6"/>
  <c r="AP131" i="6"/>
  <c r="AU131" i="6"/>
  <c r="AV131" i="6"/>
  <c r="AG224" i="6"/>
  <c r="AK224" i="6"/>
  <c r="AH224" i="6"/>
  <c r="AL224" i="6"/>
  <c r="AI224" i="6"/>
  <c r="AM224" i="6"/>
  <c r="AJ224" i="6"/>
  <c r="AN224" i="6"/>
  <c r="AR211" i="6"/>
  <c r="AP211" i="6"/>
  <c r="AV211" i="6"/>
  <c r="AO211" i="6"/>
  <c r="AT211" i="6"/>
  <c r="AQ211" i="6"/>
  <c r="AS211" i="6"/>
  <c r="AU211" i="6"/>
  <c r="Y45" i="6"/>
  <c r="AA45" i="6"/>
  <c r="AC45" i="6"/>
  <c r="X45" i="6"/>
  <c r="W45" i="6"/>
  <c r="Z45" i="6"/>
  <c r="AD45" i="6"/>
  <c r="AB45" i="6"/>
  <c r="AG30" i="6"/>
  <c r="AK30" i="6"/>
  <c r="AH30" i="6"/>
  <c r="AL30" i="6"/>
  <c r="AI30" i="6"/>
  <c r="AM30" i="6"/>
  <c r="AJ30" i="6"/>
  <c r="AG235" i="6"/>
  <c r="AK235" i="6"/>
  <c r="AH235" i="6"/>
  <c r="AL235" i="6"/>
  <c r="AI235" i="6"/>
  <c r="AM235" i="6"/>
  <c r="AJ235" i="6"/>
  <c r="AN235" i="6"/>
  <c r="AJ257" i="6"/>
  <c r="AN257" i="6"/>
  <c r="AG257" i="6"/>
  <c r="AK257" i="6"/>
  <c r="AH257" i="6"/>
  <c r="AL257" i="6"/>
  <c r="AI257" i="6"/>
  <c r="AM257" i="6"/>
  <c r="Y18" i="6"/>
  <c r="AA18" i="6"/>
  <c r="AB18" i="6"/>
  <c r="W18" i="6"/>
  <c r="AD18" i="6"/>
  <c r="Z18" i="6"/>
  <c r="X18" i="6"/>
  <c r="AC18" i="6"/>
  <c r="AR227" i="6"/>
  <c r="AO227" i="6"/>
  <c r="AT227" i="6"/>
  <c r="AV227" i="6"/>
  <c r="AP227" i="6"/>
  <c r="AS227" i="6"/>
  <c r="AQ227" i="6"/>
  <c r="AU227" i="6"/>
  <c r="AP202" i="6"/>
  <c r="AV202" i="6"/>
  <c r="AR202" i="6"/>
  <c r="AO202" i="6"/>
  <c r="AT202" i="6"/>
  <c r="AS202" i="6"/>
  <c r="AQ202" i="6"/>
  <c r="AU202" i="6"/>
  <c r="AG87" i="6"/>
  <c r="AK87" i="6"/>
  <c r="AH87" i="6"/>
  <c r="AL87" i="6"/>
  <c r="AI87" i="6"/>
  <c r="AM87" i="6"/>
  <c r="AJ87" i="6"/>
  <c r="AN87" i="6"/>
  <c r="AB247" i="6"/>
  <c r="AA247" i="6"/>
  <c r="AD247" i="6"/>
  <c r="Z247" i="6"/>
  <c r="Y247" i="6"/>
  <c r="W247" i="6"/>
  <c r="AC247" i="6"/>
  <c r="X247" i="6"/>
  <c r="AQ238" i="6"/>
  <c r="AP238" i="6"/>
  <c r="AV238" i="6"/>
  <c r="AS238" i="6"/>
  <c r="AO238" i="6"/>
  <c r="AT238" i="6"/>
  <c r="AR238" i="6"/>
  <c r="AU238" i="6"/>
  <c r="AG216" i="6"/>
  <c r="AK216" i="6"/>
  <c r="AH216" i="6"/>
  <c r="AL216" i="6"/>
  <c r="AI216" i="6"/>
  <c r="AM216" i="6"/>
  <c r="AJ216" i="6"/>
  <c r="AN216" i="6"/>
  <c r="AQ114" i="6"/>
  <c r="AR114" i="6"/>
  <c r="AT114" i="6"/>
  <c r="AP114" i="6"/>
  <c r="AV114" i="6"/>
  <c r="AO114" i="6"/>
  <c r="AS114" i="6"/>
  <c r="AU114" i="6"/>
  <c r="AD101" i="6"/>
  <c r="AA101" i="6"/>
  <c r="Y101" i="6"/>
  <c r="W101" i="6"/>
  <c r="Z101" i="6"/>
  <c r="AB101" i="6"/>
  <c r="AC101" i="6"/>
  <c r="X101" i="6"/>
  <c r="AJ292" i="6"/>
  <c r="AN292" i="6"/>
  <c r="AG292" i="6"/>
  <c r="AK292" i="6"/>
  <c r="AH292" i="6"/>
  <c r="AL292" i="6"/>
  <c r="AI292" i="6"/>
  <c r="AM292" i="6"/>
  <c r="AG185" i="6"/>
  <c r="AK185" i="6"/>
  <c r="AH185" i="6"/>
  <c r="AL185" i="6"/>
  <c r="AI185" i="6"/>
  <c r="AM185" i="6"/>
  <c r="AJ185" i="6"/>
  <c r="AN185" i="6"/>
  <c r="AQ261" i="6"/>
  <c r="AR261" i="6"/>
  <c r="AO261" i="6"/>
  <c r="AT261" i="6"/>
  <c r="AP261" i="6"/>
  <c r="AV261" i="6"/>
  <c r="AS261" i="6"/>
  <c r="AU261" i="6"/>
  <c r="Y160" i="6"/>
  <c r="W160" i="6"/>
  <c r="AC160" i="6"/>
  <c r="X160" i="6"/>
  <c r="Z160" i="6"/>
  <c r="AB160" i="6"/>
  <c r="AD160" i="6"/>
  <c r="AA160" i="6"/>
  <c r="AT123" i="6"/>
  <c r="AO123" i="6"/>
  <c r="AV123" i="6"/>
  <c r="AU123" i="6"/>
  <c r="AS123" i="6"/>
  <c r="AP123" i="6"/>
  <c r="AQ123" i="6"/>
  <c r="AR123" i="6"/>
  <c r="AJ285" i="6"/>
  <c r="AN285" i="6"/>
  <c r="AG285" i="6"/>
  <c r="AK285" i="6"/>
  <c r="AH285" i="6"/>
  <c r="AL285" i="6"/>
  <c r="AI285" i="6"/>
  <c r="AM285" i="6"/>
  <c r="AQ256" i="6"/>
  <c r="AR256" i="6"/>
  <c r="AO256" i="6"/>
  <c r="AT256" i="6"/>
  <c r="AP256" i="6"/>
  <c r="AV256" i="6"/>
  <c r="AS256" i="6"/>
  <c r="AU256" i="6"/>
  <c r="AD69" i="6"/>
  <c r="AB69" i="6"/>
  <c r="AA69" i="6"/>
  <c r="Y69" i="6"/>
  <c r="X69" i="6"/>
  <c r="AC69" i="6"/>
  <c r="Z69" i="6"/>
  <c r="W69" i="6"/>
  <c r="AG233" i="6"/>
  <c r="AK233" i="6"/>
  <c r="AH233" i="6"/>
  <c r="AL233" i="6"/>
  <c r="AI233" i="6"/>
  <c r="AM233" i="6"/>
  <c r="AJ233" i="6"/>
  <c r="AN233" i="6"/>
  <c r="AP84" i="6"/>
  <c r="AO84" i="6"/>
  <c r="AR84" i="6"/>
  <c r="AU84" i="6"/>
  <c r="AQ84" i="6"/>
  <c r="AV84" i="6"/>
  <c r="AS84" i="6"/>
  <c r="AT84" i="6"/>
  <c r="AR205" i="6"/>
  <c r="AO205" i="6"/>
  <c r="AP205" i="6"/>
  <c r="AV205" i="6"/>
  <c r="AT205" i="6"/>
  <c r="AU205" i="6"/>
  <c r="AQ205" i="6"/>
  <c r="AS205" i="6"/>
  <c r="AD295" i="6"/>
  <c r="AB295" i="6"/>
  <c r="AC295" i="6"/>
  <c r="AA295" i="6"/>
  <c r="Y295" i="6"/>
  <c r="Z295" i="6"/>
  <c r="W295" i="6"/>
  <c r="X295" i="6"/>
  <c r="Z19" i="6"/>
  <c r="AA19" i="6"/>
  <c r="AB19" i="6"/>
  <c r="W19" i="6"/>
  <c r="AD19" i="6"/>
  <c r="Y19" i="6"/>
  <c r="AC19" i="6"/>
  <c r="AO83" i="6"/>
  <c r="AR83" i="6"/>
  <c r="AS83" i="6"/>
  <c r="AQ83" i="6"/>
  <c r="AT83" i="6"/>
  <c r="AV83" i="6"/>
  <c r="AU83" i="6"/>
  <c r="AP83" i="6"/>
  <c r="W58" i="6"/>
  <c r="AG58" i="6"/>
  <c r="AK58" i="6"/>
  <c r="AH58" i="6"/>
  <c r="AL58" i="6"/>
  <c r="AI58" i="6"/>
  <c r="AM58" i="6"/>
  <c r="AJ58" i="6"/>
  <c r="AN58" i="6"/>
  <c r="Z12" i="6"/>
  <c r="X12" i="6"/>
  <c r="AA12" i="6"/>
  <c r="AC12" i="6"/>
  <c r="AD12" i="6"/>
  <c r="AB12" i="6"/>
  <c r="W12" i="6"/>
  <c r="Y12" i="6"/>
  <c r="AJ290" i="6"/>
  <c r="AN290" i="6"/>
  <c r="AG290" i="6"/>
  <c r="AK290" i="6"/>
  <c r="AH290" i="6"/>
  <c r="AL290" i="6"/>
  <c r="AI290" i="6"/>
  <c r="AM290" i="6"/>
  <c r="Y162" i="6"/>
  <c r="AD162" i="6"/>
  <c r="W162" i="6"/>
  <c r="AC162" i="6"/>
  <c r="X162" i="6"/>
  <c r="Z162" i="6"/>
  <c r="AB162" i="6"/>
  <c r="AA162" i="6"/>
  <c r="AU28" i="6"/>
  <c r="AO28" i="6"/>
  <c r="AQ28" i="6"/>
  <c r="AS28" i="6"/>
  <c r="AT28" i="6"/>
  <c r="AR28" i="6"/>
  <c r="AV28" i="6"/>
  <c r="AP28" i="6"/>
  <c r="AO222" i="6"/>
  <c r="AT222" i="6"/>
  <c r="AP222" i="6"/>
  <c r="AS222" i="6"/>
  <c r="AV222" i="6"/>
  <c r="AR222" i="6"/>
  <c r="AQ222" i="6"/>
  <c r="AU222" i="6"/>
  <c r="X268" i="6"/>
  <c r="AB268" i="6"/>
  <c r="Y268" i="6"/>
  <c r="AC268" i="6"/>
  <c r="AD268" i="6"/>
  <c r="W268" i="6"/>
  <c r="AA268" i="6"/>
  <c r="Z268" i="6"/>
  <c r="X267" i="6"/>
  <c r="AB267" i="6"/>
  <c r="AC267" i="6"/>
  <c r="AA267" i="6"/>
  <c r="AD267" i="6"/>
  <c r="Y267" i="6"/>
  <c r="W267" i="6"/>
  <c r="Z267" i="6"/>
  <c r="Z228" i="6"/>
  <c r="AA228" i="6"/>
  <c r="AD228" i="6"/>
  <c r="AC228" i="6"/>
  <c r="W228" i="6"/>
  <c r="X228" i="6"/>
  <c r="Y228" i="6"/>
  <c r="AB228" i="6"/>
  <c r="AG225" i="6"/>
  <c r="AK225" i="6"/>
  <c r="AH225" i="6"/>
  <c r="AL225" i="6"/>
  <c r="AI225" i="6"/>
  <c r="AM225" i="6"/>
  <c r="AJ225" i="6"/>
  <c r="AN225" i="6"/>
  <c r="AB197" i="6"/>
  <c r="X197" i="6"/>
  <c r="Z197" i="6"/>
  <c r="AC197" i="6"/>
  <c r="AA197" i="6"/>
  <c r="AD197" i="6"/>
  <c r="W197" i="6"/>
  <c r="Y197" i="6"/>
  <c r="AG79" i="6"/>
  <c r="AK79" i="6"/>
  <c r="AH79" i="6"/>
  <c r="AL79" i="6"/>
  <c r="AI79" i="6"/>
  <c r="AM79" i="6"/>
  <c r="AJ79" i="6"/>
  <c r="AN79" i="6"/>
  <c r="AG135" i="6"/>
  <c r="AK135" i="6"/>
  <c r="AH135" i="6"/>
  <c r="AL135" i="6"/>
  <c r="AI135" i="6"/>
  <c r="AM135" i="6"/>
  <c r="AJ135" i="6"/>
  <c r="AN135" i="6"/>
  <c r="AG71" i="6"/>
  <c r="AK71" i="6"/>
  <c r="AH71" i="6"/>
  <c r="AL71" i="6"/>
  <c r="AI71" i="6"/>
  <c r="AM71" i="6"/>
  <c r="AJ71" i="6"/>
  <c r="AN71" i="6"/>
  <c r="AR283" i="6"/>
  <c r="AP283" i="6"/>
  <c r="AT283" i="6"/>
  <c r="AV283" i="6"/>
  <c r="AO283" i="6"/>
  <c r="AQ283" i="6"/>
  <c r="AU283" i="6"/>
  <c r="AS283" i="6"/>
  <c r="AC245" i="6"/>
  <c r="Y245" i="6"/>
  <c r="W245" i="6"/>
  <c r="Z245" i="6"/>
  <c r="AB245" i="6"/>
  <c r="AD245" i="6"/>
  <c r="AA245" i="6"/>
  <c r="X245" i="6"/>
  <c r="AP164" i="6"/>
  <c r="AQ164" i="6"/>
  <c r="AT164" i="6"/>
  <c r="AO164" i="6"/>
  <c r="AU164" i="6"/>
  <c r="AV164" i="6"/>
  <c r="AS164" i="6"/>
  <c r="AR164" i="6"/>
  <c r="BC83" i="2"/>
  <c r="AR270" i="6"/>
  <c r="AT270" i="6"/>
  <c r="AS270" i="6"/>
  <c r="AO270" i="6"/>
  <c r="AQ270" i="6"/>
  <c r="AP270" i="6"/>
  <c r="AV270" i="6"/>
  <c r="AU270" i="6"/>
  <c r="AG189" i="6"/>
  <c r="AK189" i="6"/>
  <c r="AH189" i="6"/>
  <c r="AL189" i="6"/>
  <c r="AI189" i="6"/>
  <c r="AM189" i="6"/>
  <c r="AJ189" i="6"/>
  <c r="AN189" i="6"/>
  <c r="AT300" i="6"/>
  <c r="AV300" i="6"/>
  <c r="AO300" i="6"/>
  <c r="AQ300" i="6"/>
  <c r="AS300" i="6"/>
  <c r="AU300" i="6"/>
  <c r="AR300" i="6"/>
  <c r="AP300" i="6"/>
  <c r="AQ246" i="6"/>
  <c r="AP246" i="6"/>
  <c r="AV246" i="6"/>
  <c r="AS246" i="6"/>
  <c r="AO246" i="6"/>
  <c r="AT246" i="6"/>
  <c r="AR246" i="6"/>
  <c r="AU246" i="6"/>
  <c r="Z214" i="6"/>
  <c r="W214" i="6"/>
  <c r="Y214" i="6"/>
  <c r="AA214" i="6"/>
  <c r="AB214" i="6"/>
  <c r="X214" i="6"/>
  <c r="AC214" i="6"/>
  <c r="AD214" i="6"/>
  <c r="CJ155" i="2"/>
  <c r="N155" i="6"/>
  <c r="CN155" i="6" s="1"/>
  <c r="CL148" i="2"/>
  <c r="P148" i="6"/>
  <c r="CP148" i="6" s="1"/>
  <c r="CZ148" i="6" s="1"/>
  <c r="CL155" i="2"/>
  <c r="P155" i="6"/>
  <c r="CP155" i="6" s="1"/>
  <c r="CZ155" i="6" s="1"/>
  <c r="T155" i="6"/>
  <c r="CT155" i="6" s="1"/>
  <c r="DD155" i="6" s="1"/>
  <c r="BF259" i="2"/>
  <c r="AZ215" i="2"/>
  <c r="AG196" i="2"/>
  <c r="AB288" i="2"/>
  <c r="BA282" i="2"/>
  <c r="AB278" i="2"/>
  <c r="BA231" i="2"/>
  <c r="CB184" i="2"/>
  <c r="BF271" i="2"/>
  <c r="BY246" i="2"/>
  <c r="M246" i="6" s="1"/>
  <c r="CM246" i="6" s="1"/>
  <c r="Z246" i="2"/>
  <c r="Y246" i="2" s="1"/>
  <c r="BC60" i="2"/>
  <c r="BM60" i="2" s="1"/>
  <c r="AD193" i="2"/>
  <c r="AB259" i="2"/>
  <c r="CA282" i="2"/>
  <c r="AF209" i="2"/>
  <c r="Z185" i="2"/>
  <c r="Y185" i="2" s="1"/>
  <c r="BY251" i="2"/>
  <c r="M251" i="6" s="1"/>
  <c r="CM251" i="6" s="1"/>
  <c r="Z271" i="2"/>
  <c r="Y271" i="2" s="1"/>
  <c r="CB292" i="2"/>
  <c r="AY246" i="2"/>
  <c r="BE38" i="2"/>
  <c r="BA234" i="2"/>
  <c r="AG282" i="2"/>
  <c r="AZ41" i="2"/>
  <c r="AD211" i="2"/>
  <c r="AC271" i="2"/>
  <c r="CB235" i="2"/>
  <c r="AF284" i="2"/>
  <c r="BY210" i="2"/>
  <c r="M210" i="6" s="1"/>
  <c r="CM210" i="6" s="1"/>
  <c r="Z40" i="2"/>
  <c r="Y40" i="2" s="1"/>
  <c r="BD267" i="2"/>
  <c r="CI155" i="2"/>
  <c r="CH155" i="2" s="1"/>
  <c r="CB254" i="2"/>
  <c r="CB209" i="2"/>
  <c r="AD184" i="2"/>
  <c r="CC218" i="2"/>
  <c r="AG227" i="2"/>
  <c r="BA223" i="2"/>
  <c r="AG246" i="2"/>
  <c r="CF246" i="2"/>
  <c r="CI85" i="2"/>
  <c r="CH85" i="2" s="1"/>
  <c r="BY282" i="2"/>
  <c r="M282" i="6" s="1"/>
  <c r="CM282" i="6" s="1"/>
  <c r="AF201" i="2"/>
  <c r="AE184" i="2"/>
  <c r="CF251" i="2"/>
  <c r="CF271" i="2"/>
  <c r="CA292" i="2"/>
  <c r="CB230" i="2"/>
  <c r="BE210" i="2"/>
  <c r="AE36" i="2"/>
  <c r="AG215" i="2"/>
  <c r="CA266" i="2"/>
  <c r="BY209" i="2"/>
  <c r="M209" i="6" s="1"/>
  <c r="CM209" i="6" s="1"/>
  <c r="AB234" i="2"/>
  <c r="CA234" i="2"/>
  <c r="BY234" i="2"/>
  <c r="M234" i="6" s="1"/>
  <c r="CM234" i="6" s="1"/>
  <c r="CE181" i="2"/>
  <c r="AD209" i="2"/>
  <c r="AC300" i="2"/>
  <c r="CC246" i="2"/>
  <c r="CA193" i="2"/>
  <c r="CD204" i="2"/>
  <c r="AE204" i="2"/>
  <c r="AC204" i="2"/>
  <c r="CB204" i="2"/>
  <c r="AC36" i="2"/>
  <c r="AF38" i="2"/>
  <c r="BY15" i="2"/>
  <c r="Z15" i="2"/>
  <c r="A2" i="5"/>
  <c r="A3" i="5"/>
  <c r="C4" i="5"/>
  <c r="B4" i="5"/>
  <c r="F252" i="6" l="1"/>
  <c r="BZ252" i="2"/>
  <c r="CJ252" i="2" s="1"/>
  <c r="AZ252" i="2"/>
  <c r="AA252" i="2"/>
  <c r="AD246" i="2"/>
  <c r="AB266" i="2"/>
  <c r="Z282" i="2"/>
  <c r="Y282" i="2" s="1"/>
  <c r="AB223" i="2"/>
  <c r="CF282" i="2"/>
  <c r="BA266" i="2"/>
  <c r="BK266" i="2" s="1"/>
  <c r="BC246" i="2"/>
  <c r="BY37" i="2"/>
  <c r="M37" i="6" s="1"/>
  <c r="CM37" i="6" s="1"/>
  <c r="AY282" i="2"/>
  <c r="CC75" i="2"/>
  <c r="CM75" i="2" s="1"/>
  <c r="CC260" i="2"/>
  <c r="Q260" i="6" s="1"/>
  <c r="CQ260" i="6" s="1"/>
  <c r="DA260" i="6" s="1"/>
  <c r="AD260" i="2"/>
  <c r="AG179" i="2"/>
  <c r="CE244" i="2"/>
  <c r="CO244" i="2" s="1"/>
  <c r="AY197" i="2"/>
  <c r="AD261" i="2"/>
  <c r="BB139" i="2"/>
  <c r="BL139" i="2" s="1"/>
  <c r="AZ98" i="2"/>
  <c r="BJ98" i="2" s="1"/>
  <c r="AZ147" i="2"/>
  <c r="BJ147" i="2" s="1"/>
  <c r="CF26" i="2"/>
  <c r="CP26" i="2" s="1"/>
  <c r="L194" i="6"/>
  <c r="CA151" i="2"/>
  <c r="O151" i="6" s="1"/>
  <c r="CO151" i="6" s="1"/>
  <c r="CY151" i="6" s="1"/>
  <c r="BY288" i="2"/>
  <c r="M288" i="6" s="1"/>
  <c r="CM288" i="6" s="1"/>
  <c r="CW288" i="6" s="1"/>
  <c r="CV288" i="6" s="1"/>
  <c r="BC260" i="2"/>
  <c r="BM260" i="2" s="1"/>
  <c r="BE110" i="2"/>
  <c r="AD216" i="2"/>
  <c r="CC127" i="2"/>
  <c r="Q127" i="6" s="1"/>
  <c r="CQ127" i="6" s="1"/>
  <c r="DA127" i="6" s="1"/>
  <c r="BC193" i="2"/>
  <c r="Z234" i="2"/>
  <c r="Y234" i="2" s="1"/>
  <c r="AB292" i="2"/>
  <c r="CD184" i="2"/>
  <c r="CF262" i="2"/>
  <c r="CP262" i="2" s="1"/>
  <c r="AF214" i="2"/>
  <c r="CC193" i="2"/>
  <c r="CM193" i="2" s="1"/>
  <c r="AC196" i="2"/>
  <c r="CN105" i="2"/>
  <c r="BE83" i="2"/>
  <c r="AE139" i="2"/>
  <c r="AA244" i="2"/>
  <c r="BY169" i="2"/>
  <c r="CI169" i="2" s="1"/>
  <c r="CH169" i="2" s="1"/>
  <c r="AD75" i="2"/>
  <c r="BA185" i="2"/>
  <c r="BK185" i="2" s="1"/>
  <c r="AB260" i="2"/>
  <c r="AB151" i="2"/>
  <c r="BZ54" i="2"/>
  <c r="Z89" i="2"/>
  <c r="Y89" i="2" s="1"/>
  <c r="CF179" i="2"/>
  <c r="BB63" i="2"/>
  <c r="BL63" i="2" s="1"/>
  <c r="BZ147" i="2"/>
  <c r="J252" i="6"/>
  <c r="I75" i="6"/>
  <c r="E85" i="6"/>
  <c r="CB139" i="2"/>
  <c r="P139" i="6" s="1"/>
  <c r="CP139" i="6" s="1"/>
  <c r="CZ139" i="6" s="1"/>
  <c r="BC127" i="2"/>
  <c r="BM127" i="2" s="1"/>
  <c r="AA147" i="2"/>
  <c r="AB100" i="2"/>
  <c r="AB127" i="2"/>
  <c r="BD184" i="2"/>
  <c r="CA127" i="2"/>
  <c r="CK127" i="2" s="1"/>
  <c r="Z43" i="2"/>
  <c r="Y43" i="2" s="1"/>
  <c r="CC47" i="2"/>
  <c r="AD47" i="2"/>
  <c r="I47" i="6"/>
  <c r="BC47" i="2"/>
  <c r="BM47" i="2" s="1"/>
  <c r="E258" i="6"/>
  <c r="AY258" i="2"/>
  <c r="CD95" i="2"/>
  <c r="J95" i="6"/>
  <c r="G277" i="6"/>
  <c r="BA277" i="2"/>
  <c r="BK277" i="2" s="1"/>
  <c r="CD174" i="2"/>
  <c r="AE174" i="2"/>
  <c r="AA143" i="2"/>
  <c r="BZ143" i="2"/>
  <c r="CJ143" i="2" s="1"/>
  <c r="AZ143" i="2"/>
  <c r="BJ143" i="2" s="1"/>
  <c r="BB189" i="2"/>
  <c r="BL189" i="2" s="1"/>
  <c r="AC189" i="2"/>
  <c r="J154" i="6"/>
  <c r="BD154" i="2"/>
  <c r="I175" i="6"/>
  <c r="BC175" i="2"/>
  <c r="BM175" i="2" s="1"/>
  <c r="E58" i="6"/>
  <c r="BY58" i="2"/>
  <c r="M58" i="6" s="1"/>
  <c r="CM58" i="6" s="1"/>
  <c r="CW58" i="6" s="1"/>
  <c r="CV58" i="6" s="1"/>
  <c r="Z58" i="2"/>
  <c r="Y58" i="2" s="1"/>
  <c r="G147" i="6"/>
  <c r="AB147" i="2"/>
  <c r="BA87" i="2"/>
  <c r="BK87" i="2" s="1"/>
  <c r="G87" i="6"/>
  <c r="AB87" i="2"/>
  <c r="I201" i="6"/>
  <c r="CC201" i="2"/>
  <c r="AC242" i="2"/>
  <c r="CD87" i="2"/>
  <c r="AC99" i="2"/>
  <c r="AZ242" i="2"/>
  <c r="BC195" i="2"/>
  <c r="BM195" i="2" s="1"/>
  <c r="J174" i="6"/>
  <c r="CA260" i="2"/>
  <c r="O260" i="6" s="1"/>
  <c r="CO260" i="6" s="1"/>
  <c r="CY260" i="6" s="1"/>
  <c r="AD195" i="2"/>
  <c r="AF83" i="2"/>
  <c r="AG153" i="2"/>
  <c r="I195" i="6"/>
  <c r="BA260" i="2"/>
  <c r="BK260" i="2" s="1"/>
  <c r="BY79" i="2"/>
  <c r="M79" i="6" s="1"/>
  <c r="CM79" i="6" s="1"/>
  <c r="CW79" i="6" s="1"/>
  <c r="CV79" i="6" s="1"/>
  <c r="BD279" i="2"/>
  <c r="J279" i="6"/>
  <c r="L247" i="6"/>
  <c r="AG247" i="2"/>
  <c r="CB57" i="2"/>
  <c r="CL57" i="2" s="1"/>
  <c r="BB57" i="2"/>
  <c r="BL57" i="2" s="1"/>
  <c r="I128" i="6"/>
  <c r="AD128" i="2"/>
  <c r="CC128" i="2"/>
  <c r="BC128" i="2"/>
  <c r="BM128" i="2" s="1"/>
  <c r="BY273" i="2"/>
  <c r="M273" i="6" s="1"/>
  <c r="CM273" i="6" s="1"/>
  <c r="CW273" i="6" s="1"/>
  <c r="CV273" i="6" s="1"/>
  <c r="E273" i="6"/>
  <c r="BD277" i="2"/>
  <c r="BN277" i="2" s="1"/>
  <c r="AE277" i="2"/>
  <c r="AB79" i="2"/>
  <c r="CA79" i="2"/>
  <c r="CK79" i="2" s="1"/>
  <c r="CB61" i="2"/>
  <c r="H61" i="6"/>
  <c r="CA209" i="2"/>
  <c r="CK209" i="2" s="1"/>
  <c r="AB209" i="2"/>
  <c r="H217" i="6"/>
  <c r="BB217" i="2"/>
  <c r="BL217" i="2" s="1"/>
  <c r="AC217" i="2"/>
  <c r="AF185" i="2"/>
  <c r="CE185" i="2"/>
  <c r="S185" i="6" s="1"/>
  <c r="CS185" i="6" s="1"/>
  <c r="DC185" i="6" s="1"/>
  <c r="BE185" i="2"/>
  <c r="BO185" i="2" s="1"/>
  <c r="BE46" i="2"/>
  <c r="BO46" i="2" s="1"/>
  <c r="K46" i="6"/>
  <c r="AF46" i="2"/>
  <c r="H149" i="6"/>
  <c r="BB149" i="2"/>
  <c r="BL149" i="2" s="1"/>
  <c r="BB126" i="2"/>
  <c r="BL126" i="2" s="1"/>
  <c r="CB126" i="2"/>
  <c r="CL126" i="2" s="1"/>
  <c r="AF264" i="2"/>
  <c r="K264" i="6"/>
  <c r="CE264" i="2"/>
  <c r="CO264" i="2" s="1"/>
  <c r="I221" i="6"/>
  <c r="BC221" i="2"/>
  <c r="BM221" i="2" s="1"/>
  <c r="CC221" i="2"/>
  <c r="Q221" i="6" s="1"/>
  <c r="CQ221" i="6" s="1"/>
  <c r="DA221" i="6" s="1"/>
  <c r="CB122" i="2"/>
  <c r="P122" i="6" s="1"/>
  <c r="CP122" i="6" s="1"/>
  <c r="CZ122" i="6" s="1"/>
  <c r="BB122" i="2"/>
  <c r="BL122" i="2" s="1"/>
  <c r="BY215" i="2"/>
  <c r="M215" i="6" s="1"/>
  <c r="CM215" i="6" s="1"/>
  <c r="CW215" i="6" s="1"/>
  <c r="CV215" i="6" s="1"/>
  <c r="Q155" i="6"/>
  <c r="CQ155" i="6" s="1"/>
  <c r="DA155" i="6" s="1"/>
  <c r="CD154" i="2"/>
  <c r="CN154" i="2" s="1"/>
  <c r="CD209" i="2"/>
  <c r="AC122" i="2"/>
  <c r="BZ149" i="2"/>
  <c r="CJ149" i="2" s="1"/>
  <c r="CB273" i="2"/>
  <c r="P273" i="6" s="1"/>
  <c r="CP273" i="6" s="1"/>
  <c r="CZ273" i="6" s="1"/>
  <c r="CB130" i="2"/>
  <c r="BE76" i="2"/>
  <c r="BO76" i="2" s="1"/>
  <c r="BC201" i="2"/>
  <c r="BE71" i="2"/>
  <c r="BO71" i="2" s="1"/>
  <c r="BA141" i="2"/>
  <c r="BK141" i="2" s="1"/>
  <c r="BY14" i="2"/>
  <c r="AF229" i="2"/>
  <c r="AZ140" i="2"/>
  <c r="BJ140" i="2" s="1"/>
  <c r="H189" i="6"/>
  <c r="Z79" i="2"/>
  <c r="Y79" i="2" s="1"/>
  <c r="CE63" i="2"/>
  <c r="S63" i="6" s="1"/>
  <c r="CS63" i="6" s="1"/>
  <c r="DC63" i="6" s="1"/>
  <c r="CC44" i="2"/>
  <c r="BC44" i="2"/>
  <c r="BM44" i="2" s="1"/>
  <c r="J48" i="6"/>
  <c r="CD48" i="2"/>
  <c r="BD48" i="2"/>
  <c r="BN48" i="2" s="1"/>
  <c r="AY136" i="2"/>
  <c r="BI136" i="2" s="1"/>
  <c r="BH136" i="2" s="1"/>
  <c r="Z136" i="2"/>
  <c r="Y136" i="2" s="1"/>
  <c r="CA47" i="2"/>
  <c r="G47" i="6"/>
  <c r="AB47" i="2"/>
  <c r="BB123" i="2"/>
  <c r="AC123" i="2"/>
  <c r="AF172" i="2"/>
  <c r="K172" i="6"/>
  <c r="K252" i="6"/>
  <c r="AF252" i="2"/>
  <c r="CE252" i="2"/>
  <c r="CO252" i="2" s="1"/>
  <c r="BA71" i="2"/>
  <c r="BK71" i="2" s="1"/>
  <c r="AB71" i="2"/>
  <c r="BD168" i="2"/>
  <c r="BN168" i="2" s="1"/>
  <c r="AE168" i="2"/>
  <c r="I170" i="6"/>
  <c r="BC170" i="2"/>
  <c r="BM170" i="2" s="1"/>
  <c r="CC170" i="2"/>
  <c r="E277" i="6"/>
  <c r="Z277" i="2"/>
  <c r="Y277" i="2" s="1"/>
  <c r="BY277" i="2"/>
  <c r="M277" i="6" s="1"/>
  <c r="CM277" i="6" s="1"/>
  <c r="CW277" i="6" s="1"/>
  <c r="CV277" i="6" s="1"/>
  <c r="AZ35" i="2"/>
  <c r="BJ35" i="2" s="1"/>
  <c r="AA35" i="2"/>
  <c r="K218" i="6"/>
  <c r="CE218" i="2"/>
  <c r="S218" i="6" s="1"/>
  <c r="CS218" i="6" s="1"/>
  <c r="DC218" i="6" s="1"/>
  <c r="S83" i="6"/>
  <c r="CS83" i="6" s="1"/>
  <c r="DC83" i="6" s="1"/>
  <c r="CO83" i="2"/>
  <c r="H197" i="6"/>
  <c r="AC197" i="2"/>
  <c r="G295" i="6"/>
  <c r="BA295" i="2"/>
  <c r="BK295" i="2" s="1"/>
  <c r="E113" i="6"/>
  <c r="BY113" i="2"/>
  <c r="M113" i="6" s="1"/>
  <c r="CM113" i="6" s="1"/>
  <c r="CW113" i="6" s="1"/>
  <c r="CV113" i="6" s="1"/>
  <c r="CE84" i="2"/>
  <c r="K84" i="6"/>
  <c r="BE84" i="2"/>
  <c r="BO84" i="2" s="1"/>
  <c r="Z67" i="2"/>
  <c r="Y67" i="2" s="1"/>
  <c r="BY67" i="2"/>
  <c r="M67" i="6" s="1"/>
  <c r="CM67" i="6" s="1"/>
  <c r="CW67" i="6" s="1"/>
  <c r="CV67" i="6" s="1"/>
  <c r="E198" i="6"/>
  <c r="BY198" i="2"/>
  <c r="M198" i="6" s="1"/>
  <c r="CM198" i="6" s="1"/>
  <c r="CW198" i="6" s="1"/>
  <c r="CV198" i="6" s="1"/>
  <c r="Z198" i="2"/>
  <c r="Y198" i="2" s="1"/>
  <c r="H202" i="6"/>
  <c r="CB202" i="2"/>
  <c r="CL202" i="2" s="1"/>
  <c r="AC202" i="2"/>
  <c r="BZ139" i="2"/>
  <c r="AZ139" i="2"/>
  <c r="BJ139" i="2" s="1"/>
  <c r="F202" i="6"/>
  <c r="AA202" i="2"/>
  <c r="AB63" i="2"/>
  <c r="G63" i="6"/>
  <c r="CB237" i="2"/>
  <c r="CL237" i="2" s="1"/>
  <c r="BB237" i="2"/>
  <c r="BL237" i="2" s="1"/>
  <c r="G36" i="6"/>
  <c r="CA36" i="2"/>
  <c r="G201" i="6"/>
  <c r="AB201" i="2"/>
  <c r="AA242" i="2"/>
  <c r="AG185" i="2"/>
  <c r="BZ242" i="2"/>
  <c r="N242" i="6" s="1"/>
  <c r="CN242" i="6" s="1"/>
  <c r="CX242" i="6" s="1"/>
  <c r="Z231" i="2"/>
  <c r="Y231" i="2" s="1"/>
  <c r="AD201" i="2"/>
  <c r="AB271" i="2"/>
  <c r="BY36" i="2"/>
  <c r="M36" i="6" s="1"/>
  <c r="CM36" i="6" s="1"/>
  <c r="CW36" i="6" s="1"/>
  <c r="CV36" i="6" s="1"/>
  <c r="CB197" i="2"/>
  <c r="CL197" i="2" s="1"/>
  <c r="AE154" i="2"/>
  <c r="AY79" i="2"/>
  <c r="AB212" i="2"/>
  <c r="AZ202" i="2"/>
  <c r="BJ202" i="2" s="1"/>
  <c r="BE264" i="2"/>
  <c r="BO264" i="2" s="1"/>
  <c r="AZ102" i="2"/>
  <c r="BJ102" i="2" s="1"/>
  <c r="AY228" i="2"/>
  <c r="BI228" i="2" s="1"/>
  <c r="BH228" i="2" s="1"/>
  <c r="AY32" i="2"/>
  <c r="CB149" i="2"/>
  <c r="CL149" i="2" s="1"/>
  <c r="CB14" i="2"/>
  <c r="BA201" i="2"/>
  <c r="BK201" i="2" s="1"/>
  <c r="J277" i="6"/>
  <c r="BZ202" i="2"/>
  <c r="N202" i="6" s="1"/>
  <c r="CN202" i="6" s="1"/>
  <c r="CX202" i="6" s="1"/>
  <c r="CD296" i="2"/>
  <c r="CN296" i="2" s="1"/>
  <c r="CD189" i="2"/>
  <c r="R189" i="6" s="1"/>
  <c r="CR189" i="6" s="1"/>
  <c r="DB189" i="6" s="1"/>
  <c r="BD174" i="2"/>
  <c r="BN174" i="2" s="1"/>
  <c r="AC149" i="2"/>
  <c r="AA149" i="2"/>
  <c r="AC87" i="2"/>
  <c r="BB87" i="2"/>
  <c r="BL87" i="2" s="1"/>
  <c r="E122" i="6"/>
  <c r="AY122" i="2"/>
  <c r="BY122" i="2"/>
  <c r="M122" i="6" s="1"/>
  <c r="CM122" i="6" s="1"/>
  <c r="CW122" i="6" s="1"/>
  <c r="CV122" i="6" s="1"/>
  <c r="CA81" i="2"/>
  <c r="O81" i="6" s="1"/>
  <c r="CO81" i="6" s="1"/>
  <c r="CY81" i="6" s="1"/>
  <c r="BA81" i="2"/>
  <c r="BK81" i="2" s="1"/>
  <c r="CE116" i="2"/>
  <c r="K116" i="6"/>
  <c r="CD200" i="2"/>
  <c r="R200" i="6" s="1"/>
  <c r="CR200" i="6" s="1"/>
  <c r="DB200" i="6" s="1"/>
  <c r="J200" i="6"/>
  <c r="BD200" i="2"/>
  <c r="BN200" i="2" s="1"/>
  <c r="AE200" i="2"/>
  <c r="E201" i="6"/>
  <c r="BY201" i="2"/>
  <c r="M201" i="6" s="1"/>
  <c r="CM201" i="6" s="1"/>
  <c r="CW201" i="6" s="1"/>
  <c r="CV201" i="6" s="1"/>
  <c r="CB38" i="2"/>
  <c r="CL38" i="2" s="1"/>
  <c r="BB38" i="2"/>
  <c r="BL38" i="2" s="1"/>
  <c r="H38" i="6"/>
  <c r="AC38" i="2"/>
  <c r="AE181" i="2"/>
  <c r="BD181" i="2"/>
  <c r="BN181" i="2" s="1"/>
  <c r="CF259" i="2"/>
  <c r="BD220" i="2"/>
  <c r="BN220" i="2" s="1"/>
  <c r="AD134" i="2"/>
  <c r="AZ54" i="2"/>
  <c r="BJ54" i="2" s="1"/>
  <c r="AE194" i="2"/>
  <c r="CF63" i="2"/>
  <c r="CP63" i="2" s="1"/>
  <c r="AA54" i="2"/>
  <c r="BE197" i="2"/>
  <c r="BO197" i="2" s="1"/>
  <c r="CF130" i="2"/>
  <c r="CP130" i="2" s="1"/>
  <c r="AY169" i="2"/>
  <c r="BY57" i="2"/>
  <c r="M57" i="6" s="1"/>
  <c r="CM57" i="6" s="1"/>
  <c r="CW57" i="6" s="1"/>
  <c r="CV57" i="6" s="1"/>
  <c r="CD172" i="2"/>
  <c r="R172" i="6" s="1"/>
  <c r="CR172" i="6" s="1"/>
  <c r="DB172" i="6" s="1"/>
  <c r="AY300" i="2"/>
  <c r="CD252" i="2"/>
  <c r="R252" i="6" s="1"/>
  <c r="CR252" i="6" s="1"/>
  <c r="DB252" i="6" s="1"/>
  <c r="CE57" i="2"/>
  <c r="CO57" i="2" s="1"/>
  <c r="J296" i="6"/>
  <c r="G101" i="6"/>
  <c r="CD169" i="2"/>
  <c r="CN169" i="2" s="1"/>
  <c r="AD122" i="2"/>
  <c r="CA147" i="2"/>
  <c r="CK147" i="2" s="1"/>
  <c r="CF50" i="2"/>
  <c r="AE220" i="2"/>
  <c r="J148" i="6"/>
  <c r="J105" i="6"/>
  <c r="AG251" i="2"/>
  <c r="CE201" i="2"/>
  <c r="CO201" i="2" s="1"/>
  <c r="Z37" i="2"/>
  <c r="Y37" i="2" s="1"/>
  <c r="CC79" i="2"/>
  <c r="Q79" i="6" s="1"/>
  <c r="CQ79" i="6" s="1"/>
  <c r="DA79" i="6" s="1"/>
  <c r="BD252" i="2"/>
  <c r="CA231" i="2"/>
  <c r="CK231" i="2" s="1"/>
  <c r="CF235" i="2"/>
  <c r="CC148" i="2"/>
  <c r="CM148" i="2" s="1"/>
  <c r="Z169" i="2"/>
  <c r="Y169" i="2" s="1"/>
  <c r="AE170" i="2"/>
  <c r="BD169" i="2"/>
  <c r="BN169" i="2" s="1"/>
  <c r="AE104" i="2"/>
  <c r="BD296" i="2"/>
  <c r="BN296" i="2" s="1"/>
  <c r="BA147" i="2"/>
  <c r="BK147" i="2" s="1"/>
  <c r="CD115" i="2"/>
  <c r="J104" i="6"/>
  <c r="BF63" i="2"/>
  <c r="BP63" i="2" s="1"/>
  <c r="Z57" i="2"/>
  <c r="Y57" i="2" s="1"/>
  <c r="CD220" i="2"/>
  <c r="R220" i="6" s="1"/>
  <c r="CR220" i="6" s="1"/>
  <c r="DB220" i="6" s="1"/>
  <c r="AE105" i="2"/>
  <c r="CE284" i="2"/>
  <c r="CF219" i="2"/>
  <c r="T219" i="6" s="1"/>
  <c r="CT219" i="6" s="1"/>
  <c r="DD219" i="6" s="1"/>
  <c r="AG192" i="2"/>
  <c r="Z300" i="2"/>
  <c r="Y300" i="2" s="1"/>
  <c r="BF219" i="2"/>
  <c r="AD79" i="2"/>
  <c r="CE38" i="2"/>
  <c r="AB231" i="2"/>
  <c r="Z262" i="2"/>
  <c r="Y262" i="2" s="1"/>
  <c r="BF235" i="2"/>
  <c r="BP235" i="2" s="1"/>
  <c r="BD182" i="2"/>
  <c r="BN182" i="2" s="1"/>
  <c r="AG265" i="2"/>
  <c r="BC79" i="2"/>
  <c r="AD148" i="2"/>
  <c r="AG60" i="2"/>
  <c r="AD172" i="2"/>
  <c r="BY272" i="2"/>
  <c r="M272" i="6" s="1"/>
  <c r="CM272" i="6" s="1"/>
  <c r="CW272" i="6" s="1"/>
  <c r="CV272" i="6" s="1"/>
  <c r="AG295" i="2"/>
  <c r="AD138" i="2"/>
  <c r="BC148" i="2"/>
  <c r="BM148" i="2" s="1"/>
  <c r="BD170" i="2"/>
  <c r="J182" i="6"/>
  <c r="AE172" i="2"/>
  <c r="BF50" i="2"/>
  <c r="BP50" i="2" s="1"/>
  <c r="BE237" i="2"/>
  <c r="BO237" i="2" s="1"/>
  <c r="BY99" i="2"/>
  <c r="M99" i="6" s="1"/>
  <c r="CM99" i="6" s="1"/>
  <c r="CW99" i="6" s="1"/>
  <c r="CV99" i="6" s="1"/>
  <c r="CC169" i="2"/>
  <c r="CM169" i="2" s="1"/>
  <c r="AE169" i="2"/>
  <c r="AC89" i="2"/>
  <c r="CD170" i="2"/>
  <c r="R170" i="6" s="1"/>
  <c r="CR170" i="6" s="1"/>
  <c r="DB170" i="6" s="1"/>
  <c r="CE179" i="2"/>
  <c r="S179" i="6" s="1"/>
  <c r="CS179" i="6" s="1"/>
  <c r="DC179" i="6" s="1"/>
  <c r="BE148" i="2"/>
  <c r="BO148" i="2" s="1"/>
  <c r="K217" i="6"/>
  <c r="AF217" i="2"/>
  <c r="CE217" i="2"/>
  <c r="BE217" i="2"/>
  <c r="BO217" i="2" s="1"/>
  <c r="L272" i="6"/>
  <c r="AG272" i="2"/>
  <c r="CF272" i="2"/>
  <c r="CP272" i="2" s="1"/>
  <c r="BF272" i="2"/>
  <c r="BP272" i="2" s="1"/>
  <c r="I114" i="6"/>
  <c r="CC114" i="2"/>
  <c r="BC114" i="2"/>
  <c r="BM114" i="2" s="1"/>
  <c r="AD114" i="2"/>
  <c r="J218" i="6"/>
  <c r="CD218" i="2"/>
  <c r="CN218" i="2" s="1"/>
  <c r="K54" i="6"/>
  <c r="AF54" i="2"/>
  <c r="CE54" i="2"/>
  <c r="E80" i="6"/>
  <c r="BY80" i="2"/>
  <c r="M80" i="6" s="1"/>
  <c r="CM80" i="6" s="1"/>
  <c r="CW80" i="6" s="1"/>
  <c r="CV80" i="6" s="1"/>
  <c r="Z80" i="2"/>
  <c r="Y80" i="2" s="1"/>
  <c r="AY80" i="2"/>
  <c r="I196" i="6"/>
  <c r="BC196" i="2"/>
  <c r="AD196" i="2"/>
  <c r="CE249" i="2"/>
  <c r="S249" i="6" s="1"/>
  <c r="CS249" i="6" s="1"/>
  <c r="DC249" i="6" s="1"/>
  <c r="AF249" i="2"/>
  <c r="AC32" i="2"/>
  <c r="CB32" i="2"/>
  <c r="CL32" i="2" s="1"/>
  <c r="G196" i="6"/>
  <c r="BA196" i="2"/>
  <c r="BK196" i="2" s="1"/>
  <c r="G217" i="6"/>
  <c r="AB217" i="2"/>
  <c r="BA217" i="2"/>
  <c r="BK217" i="2" s="1"/>
  <c r="L233" i="6"/>
  <c r="CF233" i="2"/>
  <c r="T233" i="6" s="1"/>
  <c r="CT233" i="6" s="1"/>
  <c r="DD233" i="6" s="1"/>
  <c r="AG233" i="2"/>
  <c r="BF233" i="2"/>
  <c r="BP233" i="2" s="1"/>
  <c r="E190" i="6"/>
  <c r="Z190" i="2"/>
  <c r="Y190" i="2" s="1"/>
  <c r="AZ154" i="2"/>
  <c r="BJ154" i="2" s="1"/>
  <c r="F154" i="6"/>
  <c r="BZ154" i="2"/>
  <c r="CJ154" i="2" s="1"/>
  <c r="AA154" i="2"/>
  <c r="F175" i="6"/>
  <c r="BZ175" i="2"/>
  <c r="CJ175" i="2" s="1"/>
  <c r="AA175" i="2"/>
  <c r="K115" i="6"/>
  <c r="CE115" i="2"/>
  <c r="S115" i="6" s="1"/>
  <c r="CS115" i="6" s="1"/>
  <c r="DC115" i="6" s="1"/>
  <c r="BE115" i="2"/>
  <c r="BO115" i="2" s="1"/>
  <c r="AF115" i="2"/>
  <c r="G202" i="6"/>
  <c r="BA202" i="2"/>
  <c r="BK202" i="2" s="1"/>
  <c r="Z202" i="2"/>
  <c r="Y202" i="2" s="1"/>
  <c r="BY202" i="2"/>
  <c r="M202" i="6" s="1"/>
  <c r="CM202" i="6" s="1"/>
  <c r="CW202" i="6" s="1"/>
  <c r="CV202" i="6" s="1"/>
  <c r="E202" i="6"/>
  <c r="AA63" i="2"/>
  <c r="AZ63" i="2"/>
  <c r="BJ63" i="2" s="1"/>
  <c r="I36" i="6"/>
  <c r="BC36" i="2"/>
  <c r="Z162" i="2"/>
  <c r="Y162" i="2" s="1"/>
  <c r="AY162" i="2"/>
  <c r="BZ11" i="2"/>
  <c r="N11" i="6" s="1"/>
  <c r="CN11" i="6" s="1"/>
  <c r="AA11" i="2"/>
  <c r="N48" i="6"/>
  <c r="CN48" i="6" s="1"/>
  <c r="CX48" i="6" s="1"/>
  <c r="BZ68" i="2"/>
  <c r="CD83" i="2"/>
  <c r="CN83" i="2" s="1"/>
  <c r="BE54" i="2"/>
  <c r="BO54" i="2" s="1"/>
  <c r="BY11" i="2"/>
  <c r="M11" i="6" s="1"/>
  <c r="CM11" i="6" s="1"/>
  <c r="CW11" i="6" s="1"/>
  <c r="AE285" i="2"/>
  <c r="AY35" i="2"/>
  <c r="BI35" i="2" s="1"/>
  <c r="BH35" i="2" s="1"/>
  <c r="BA22" i="2"/>
  <c r="L90" i="6"/>
  <c r="CF90" i="2"/>
  <c r="T90" i="6" s="1"/>
  <c r="CT90" i="6" s="1"/>
  <c r="DD90" i="6" s="1"/>
  <c r="AG90" i="2"/>
  <c r="J246" i="6"/>
  <c r="BD246" i="2"/>
  <c r="BN246" i="2" s="1"/>
  <c r="CD279" i="2"/>
  <c r="R279" i="6" s="1"/>
  <c r="CR279" i="6" s="1"/>
  <c r="DB279" i="6" s="1"/>
  <c r="AE279" i="2"/>
  <c r="J189" i="6"/>
  <c r="BD189" i="2"/>
  <c r="BN189" i="2" s="1"/>
  <c r="CE40" i="2"/>
  <c r="CO40" i="2" s="1"/>
  <c r="AF40" i="2"/>
  <c r="CE229" i="2"/>
  <c r="S229" i="6" s="1"/>
  <c r="CS229" i="6" s="1"/>
  <c r="DC229" i="6" s="1"/>
  <c r="K229" i="6"/>
  <c r="AF140" i="2"/>
  <c r="CE140" i="2"/>
  <c r="CO140" i="2" s="1"/>
  <c r="BE140" i="2"/>
  <c r="BO140" i="2" s="1"/>
  <c r="K140" i="6"/>
  <c r="L267" i="6"/>
  <c r="CF267" i="2"/>
  <c r="T267" i="6" s="1"/>
  <c r="CT267" i="6" s="1"/>
  <c r="DD267" i="6" s="1"/>
  <c r="CA68" i="2"/>
  <c r="AB68" i="2"/>
  <c r="AY195" i="2"/>
  <c r="E195" i="6"/>
  <c r="CF178" i="2"/>
  <c r="T178" i="6" s="1"/>
  <c r="CT178" i="6" s="1"/>
  <c r="DD178" i="6" s="1"/>
  <c r="BF178" i="2"/>
  <c r="BP178" i="2" s="1"/>
  <c r="I252" i="6"/>
  <c r="AD252" i="2"/>
  <c r="CC252" i="2"/>
  <c r="S155" i="6"/>
  <c r="CS155" i="6" s="1"/>
  <c r="DC155" i="6" s="1"/>
  <c r="CO155" i="2"/>
  <c r="BZ265" i="2"/>
  <c r="N265" i="6" s="1"/>
  <c r="CN265" i="6" s="1"/>
  <c r="CX265" i="6" s="1"/>
  <c r="AZ265" i="2"/>
  <c r="BJ265" i="2" s="1"/>
  <c r="E274" i="6"/>
  <c r="Z274" i="2"/>
  <c r="Y274" i="2" s="1"/>
  <c r="E238" i="6"/>
  <c r="Z238" i="2"/>
  <c r="Y238" i="2" s="1"/>
  <c r="G80" i="6"/>
  <c r="AB80" i="2"/>
  <c r="CA80" i="2"/>
  <c r="O80" i="6" s="1"/>
  <c r="CO80" i="6" s="1"/>
  <c r="CY80" i="6" s="1"/>
  <c r="BA80" i="2"/>
  <c r="BK80" i="2" s="1"/>
  <c r="CD121" i="2"/>
  <c r="R121" i="6" s="1"/>
  <c r="CR121" i="6" s="1"/>
  <c r="DB121" i="6" s="1"/>
  <c r="AE121" i="2"/>
  <c r="J75" i="6"/>
  <c r="BD75" i="2"/>
  <c r="BN75" i="2" s="1"/>
  <c r="AA128" i="2"/>
  <c r="AZ128" i="2"/>
  <c r="BJ128" i="2" s="1"/>
  <c r="F128" i="6"/>
  <c r="BZ128" i="2"/>
  <c r="CJ128" i="2" s="1"/>
  <c r="F51" i="6"/>
  <c r="AZ51" i="2"/>
  <c r="BJ51" i="2" s="1"/>
  <c r="AA51" i="2"/>
  <c r="L48" i="6"/>
  <c r="BF48" i="2"/>
  <c r="BP48" i="2" s="1"/>
  <c r="CF48" i="2"/>
  <c r="T48" i="6" s="1"/>
  <c r="CT48" i="6" s="1"/>
  <c r="DD48" i="6" s="1"/>
  <c r="AE32" i="2"/>
  <c r="CD32" i="2"/>
  <c r="BD32" i="2"/>
  <c r="J32" i="6" s="1"/>
  <c r="H295" i="6"/>
  <c r="AC295" i="2"/>
  <c r="BB295" i="2"/>
  <c r="BL295" i="2" s="1"/>
  <c r="AB99" i="2"/>
  <c r="BA99" i="2"/>
  <c r="BK99" i="2" s="1"/>
  <c r="CA99" i="2"/>
  <c r="CK99" i="2" s="1"/>
  <c r="J190" i="6"/>
  <c r="BD190" i="2"/>
  <c r="BN190" i="2" s="1"/>
  <c r="CD190" i="2"/>
  <c r="R190" i="6" s="1"/>
  <c r="CR190" i="6" s="1"/>
  <c r="DB190" i="6" s="1"/>
  <c r="BZ58" i="2"/>
  <c r="N58" i="6" s="1"/>
  <c r="CN58" i="6" s="1"/>
  <c r="CX58" i="6" s="1"/>
  <c r="F58" i="6"/>
  <c r="AZ58" i="2"/>
  <c r="BJ58" i="2" s="1"/>
  <c r="AA58" i="2"/>
  <c r="AE271" i="2"/>
  <c r="J271" i="6"/>
  <c r="H185" i="6"/>
  <c r="BB185" i="2"/>
  <c r="AY147" i="2"/>
  <c r="BI147" i="2" s="1"/>
  <c r="BH147" i="2" s="1"/>
  <c r="E147" i="6"/>
  <c r="BY147" i="2"/>
  <c r="M147" i="6" s="1"/>
  <c r="CM147" i="6" s="1"/>
  <c r="CW147" i="6" s="1"/>
  <c r="CV147" i="6" s="1"/>
  <c r="AB139" i="2"/>
  <c r="BA139" i="2"/>
  <c r="BK139" i="2" s="1"/>
  <c r="J71" i="6"/>
  <c r="BD71" i="2"/>
  <c r="BN71" i="2" s="1"/>
  <c r="CD71" i="2"/>
  <c r="G105" i="6"/>
  <c r="CA105" i="2"/>
  <c r="CK105" i="2" s="1"/>
  <c r="Z126" i="2"/>
  <c r="Y126" i="2" s="1"/>
  <c r="BY126" i="2"/>
  <c r="M126" i="6" s="1"/>
  <c r="CM126" i="6" s="1"/>
  <c r="CW126" i="6" s="1"/>
  <c r="CV126" i="6" s="1"/>
  <c r="BE260" i="2"/>
  <c r="BO260" i="2" s="1"/>
  <c r="AF260" i="2"/>
  <c r="AC185" i="2"/>
  <c r="AB196" i="2"/>
  <c r="O155" i="6"/>
  <c r="CO155" i="6" s="1"/>
  <c r="CY155" i="6" s="1"/>
  <c r="CC254" i="2"/>
  <c r="BD271" i="2"/>
  <c r="BN271" i="2" s="1"/>
  <c r="BD83" i="2"/>
  <c r="AE83" i="2"/>
  <c r="CB295" i="2"/>
  <c r="CL295" i="2" s="1"/>
  <c r="AY202" i="2"/>
  <c r="BI202" i="2" s="1"/>
  <c r="BH202" i="2" s="1"/>
  <c r="BZ51" i="2"/>
  <c r="AY99" i="2"/>
  <c r="AE190" i="2"/>
  <c r="G139" i="6"/>
  <c r="CD75" i="2"/>
  <c r="CN75" i="2" s="1"/>
  <c r="CA217" i="2"/>
  <c r="CK217" i="2" s="1"/>
  <c r="H63" i="6"/>
  <c r="AC63" i="2"/>
  <c r="BE180" i="2"/>
  <c r="BO180" i="2" s="1"/>
  <c r="K180" i="6"/>
  <c r="AF180" i="2"/>
  <c r="CE180" i="2"/>
  <c r="CO180" i="2" s="1"/>
  <c r="K113" i="6"/>
  <c r="BE113" i="2"/>
  <c r="BO113" i="2" s="1"/>
  <c r="BC84" i="2"/>
  <c r="BM84" i="2" s="1"/>
  <c r="AD84" i="2"/>
  <c r="I84" i="6"/>
  <c r="K71" i="6"/>
  <c r="CE71" i="2"/>
  <c r="S71" i="6" s="1"/>
  <c r="CS71" i="6" s="1"/>
  <c r="DC71" i="6" s="1"/>
  <c r="H273" i="6"/>
  <c r="AC273" i="2"/>
  <c r="K195" i="6"/>
  <c r="BE195" i="2"/>
  <c r="BO195" i="2" s="1"/>
  <c r="E105" i="6"/>
  <c r="BY105" i="2"/>
  <c r="AY105" i="2"/>
  <c r="BI105" i="2" s="1"/>
  <c r="BH105" i="2" s="1"/>
  <c r="H216" i="6"/>
  <c r="CB216" i="2"/>
  <c r="CL216" i="2" s="1"/>
  <c r="CB198" i="2"/>
  <c r="AC198" i="2"/>
  <c r="BB198" i="2"/>
  <c r="BL198" i="2" s="1"/>
  <c r="BB26" i="2"/>
  <c r="H26" i="6" s="1"/>
  <c r="CB26" i="2"/>
  <c r="AF68" i="2"/>
  <c r="K68" i="6"/>
  <c r="BZ185" i="2"/>
  <c r="N185" i="6" s="1"/>
  <c r="CN185" i="6" s="1"/>
  <c r="CX185" i="6" s="1"/>
  <c r="AA185" i="2"/>
  <c r="AF272" i="2"/>
  <c r="BE272" i="2"/>
  <c r="BO272" i="2" s="1"/>
  <c r="K272" i="6"/>
  <c r="CE265" i="2"/>
  <c r="K265" i="6"/>
  <c r="Z88" i="2"/>
  <c r="Y88" i="2" s="1"/>
  <c r="E88" i="6"/>
  <c r="AY88" i="2"/>
  <c r="BY88" i="2"/>
  <c r="M88" i="6" s="1"/>
  <c r="CM88" i="6" s="1"/>
  <c r="CW88" i="6" s="1"/>
  <c r="CV88" i="6" s="1"/>
  <c r="Z35" i="2"/>
  <c r="Y35" i="2" s="1"/>
  <c r="E35" i="6"/>
  <c r="E272" i="6"/>
  <c r="Z272" i="2"/>
  <c r="Y272" i="2" s="1"/>
  <c r="I265" i="6"/>
  <c r="AD265" i="2"/>
  <c r="BC265" i="2"/>
  <c r="BM265" i="2" s="1"/>
  <c r="F122" i="6"/>
  <c r="AA122" i="2"/>
  <c r="BZ122" i="2"/>
  <c r="CJ122" i="2" s="1"/>
  <c r="AZ122" i="2"/>
  <c r="BJ122" i="2" s="1"/>
  <c r="BA178" i="2"/>
  <c r="BK178" i="2" s="1"/>
  <c r="G178" i="6"/>
  <c r="J128" i="6"/>
  <c r="BD128" i="2"/>
  <c r="BN128" i="2" s="1"/>
  <c r="AE128" i="2"/>
  <c r="AZ113" i="2"/>
  <c r="BJ113" i="2" s="1"/>
  <c r="BZ113" i="2"/>
  <c r="CJ113" i="2" s="1"/>
  <c r="AA113" i="2"/>
  <c r="Z249" i="2"/>
  <c r="Y249" i="2" s="1"/>
  <c r="AY249" i="2"/>
  <c r="BY249" i="2"/>
  <c r="M249" i="6" s="1"/>
  <c r="CM249" i="6" s="1"/>
  <c r="CW249" i="6" s="1"/>
  <c r="CV249" i="6" s="1"/>
  <c r="AA44" i="2"/>
  <c r="AZ44" i="2"/>
  <c r="BJ44" i="2" s="1"/>
  <c r="F44" i="6"/>
  <c r="I67" i="6"/>
  <c r="CC67" i="2"/>
  <c r="Q67" i="6" s="1"/>
  <c r="CQ67" i="6" s="1"/>
  <c r="DA67" i="6" s="1"/>
  <c r="F99" i="6"/>
  <c r="BZ99" i="2"/>
  <c r="CJ99" i="2" s="1"/>
  <c r="AZ99" i="2"/>
  <c r="BJ99" i="2" s="1"/>
  <c r="E242" i="6"/>
  <c r="Z242" i="2"/>
  <c r="Y242" i="2" s="1"/>
  <c r="AY242" i="2"/>
  <c r="AD154" i="2"/>
  <c r="BC154" i="2"/>
  <c r="BM154" i="2" s="1"/>
  <c r="CC154" i="2"/>
  <c r="CM154" i="2" s="1"/>
  <c r="H58" i="6"/>
  <c r="AC58" i="2"/>
  <c r="I134" i="6"/>
  <c r="CC134" i="2"/>
  <c r="Q134" i="6" s="1"/>
  <c r="CQ134" i="6" s="1"/>
  <c r="DA134" i="6" s="1"/>
  <c r="BB147" i="2"/>
  <c r="BL147" i="2" s="1"/>
  <c r="H147" i="6"/>
  <c r="CB147" i="2"/>
  <c r="CL147" i="2" s="1"/>
  <c r="CD76" i="2"/>
  <c r="CN76" i="2" s="1"/>
  <c r="AE76" i="2"/>
  <c r="BD76" i="2"/>
  <c r="BN76" i="2" s="1"/>
  <c r="G149" i="6"/>
  <c r="CA149" i="2"/>
  <c r="CK149" i="2" s="1"/>
  <c r="AF130" i="2"/>
  <c r="CE130" i="2"/>
  <c r="S130" i="6" s="1"/>
  <c r="CS130" i="6" s="1"/>
  <c r="DC130" i="6" s="1"/>
  <c r="BE130" i="2"/>
  <c r="BO130" i="2" s="1"/>
  <c r="AE80" i="2"/>
  <c r="BD80" i="2"/>
  <c r="BN80" i="2" s="1"/>
  <c r="BD126" i="2"/>
  <c r="BN126" i="2" s="1"/>
  <c r="AE126" i="2"/>
  <c r="BY278" i="2"/>
  <c r="M278" i="6" s="1"/>
  <c r="CM278" i="6" s="1"/>
  <c r="CW278" i="6" s="1"/>
  <c r="CV278" i="6" s="1"/>
  <c r="AG259" i="2"/>
  <c r="AB195" i="2"/>
  <c r="CD271" i="2"/>
  <c r="AY278" i="2"/>
  <c r="BE68" i="2"/>
  <c r="BO68" i="2" s="1"/>
  <c r="AY238" i="2"/>
  <c r="BY190" i="2"/>
  <c r="AY274" i="2"/>
  <c r="BY242" i="2"/>
  <c r="M242" i="6" s="1"/>
  <c r="CM242" i="6" s="1"/>
  <c r="AZ68" i="2"/>
  <c r="BJ68" i="2" s="1"/>
  <c r="BY238" i="2"/>
  <c r="M238" i="6" s="1"/>
  <c r="CM238" i="6" s="1"/>
  <c r="AD36" i="2"/>
  <c r="CC196" i="2"/>
  <c r="BB58" i="2"/>
  <c r="BL58" i="2" s="1"/>
  <c r="BD218" i="2"/>
  <c r="AB178" i="2"/>
  <c r="AD159" i="2"/>
  <c r="AB105" i="2"/>
  <c r="BZ288" i="2"/>
  <c r="N288" i="6" s="1"/>
  <c r="CN288" i="6" s="1"/>
  <c r="CX288" i="6" s="1"/>
  <c r="Z99" i="2"/>
  <c r="Y99" i="2" s="1"/>
  <c r="K48" i="6"/>
  <c r="CA139" i="2"/>
  <c r="CK139" i="2" s="1"/>
  <c r="AA48" i="2"/>
  <c r="AE75" i="2"/>
  <c r="L227" i="6"/>
  <c r="CF227" i="2"/>
  <c r="CP227" i="2" s="1"/>
  <c r="AF286" i="2"/>
  <c r="CE286" i="2"/>
  <c r="S286" i="6" s="1"/>
  <c r="CS286" i="6" s="1"/>
  <c r="DC286" i="6" s="1"/>
  <c r="AC245" i="2"/>
  <c r="BB245" i="2"/>
  <c r="BL245" i="2" s="1"/>
  <c r="CB166" i="2"/>
  <c r="CL166" i="2" s="1"/>
  <c r="H166" i="6"/>
  <c r="BB166" i="2"/>
  <c r="BL166" i="2" s="1"/>
  <c r="AC166" i="2"/>
  <c r="CE169" i="2"/>
  <c r="S169" i="6" s="1"/>
  <c r="CS169" i="6" s="1"/>
  <c r="DC169" i="6" s="1"/>
  <c r="BE169" i="2"/>
  <c r="BO169" i="2" s="1"/>
  <c r="L220" i="6"/>
  <c r="AG220" i="2"/>
  <c r="G55" i="6"/>
  <c r="CA55" i="2"/>
  <c r="CK55" i="2" s="1"/>
  <c r="CD44" i="2"/>
  <c r="CN44" i="2" s="1"/>
  <c r="AE44" i="2"/>
  <c r="BY257" i="2"/>
  <c r="M257" i="6" s="1"/>
  <c r="CM257" i="6" s="1"/>
  <c r="CW257" i="6" s="1"/>
  <c r="CV257" i="6" s="1"/>
  <c r="BF153" i="2"/>
  <c r="BP153" i="2" s="1"/>
  <c r="BY136" i="2"/>
  <c r="E136" i="6"/>
  <c r="CF85" i="2"/>
  <c r="AG85" i="2"/>
  <c r="L85" i="6"/>
  <c r="AE148" i="2"/>
  <c r="CD148" i="2"/>
  <c r="CN148" i="2" s="1"/>
  <c r="I249" i="6"/>
  <c r="BC249" i="2"/>
  <c r="BM249" i="2" s="1"/>
  <c r="CA130" i="2"/>
  <c r="G130" i="6"/>
  <c r="BA130" i="2"/>
  <c r="BK130" i="2" s="1"/>
  <c r="AB130" i="2"/>
  <c r="CC87" i="2"/>
  <c r="CM87" i="2" s="1"/>
  <c r="X87" i="2"/>
  <c r="G114" i="6"/>
  <c r="BA114" i="2"/>
  <c r="BK114" i="2" s="1"/>
  <c r="F115" i="6"/>
  <c r="AZ115" i="2"/>
  <c r="BJ115" i="2" s="1"/>
  <c r="AA115" i="2"/>
  <c r="BZ115" i="2"/>
  <c r="AD185" i="2"/>
  <c r="CC185" i="2"/>
  <c r="CM185" i="2" s="1"/>
  <c r="CF46" i="2"/>
  <c r="CP46" i="2" s="1"/>
  <c r="AG46" i="2"/>
  <c r="AE147" i="2"/>
  <c r="X147" i="2"/>
  <c r="CD147" i="2"/>
  <c r="CN147" i="2" s="1"/>
  <c r="CF87" i="2"/>
  <c r="CP87" i="2" s="1"/>
  <c r="BF87" i="2"/>
  <c r="BP87" i="2" s="1"/>
  <c r="K168" i="6"/>
  <c r="CE168" i="2"/>
  <c r="S168" i="6" s="1"/>
  <c r="CS168" i="6" s="1"/>
  <c r="DC168" i="6" s="1"/>
  <c r="AF168" i="2"/>
  <c r="BE168" i="2"/>
  <c r="BO168" i="2" s="1"/>
  <c r="CD274" i="2"/>
  <c r="R274" i="6" s="1"/>
  <c r="CR274" i="6" s="1"/>
  <c r="DB274" i="6" s="1"/>
  <c r="J274" i="6"/>
  <c r="BD274" i="2"/>
  <c r="AE274" i="2"/>
  <c r="BE96" i="2"/>
  <c r="CE96" i="2"/>
  <c r="S96" i="6" s="1"/>
  <c r="CS96" i="6" s="1"/>
  <c r="DC96" i="6" s="1"/>
  <c r="AD257" i="2"/>
  <c r="BC257" i="2"/>
  <c r="BM257" i="2" s="1"/>
  <c r="I257" i="6"/>
  <c r="CC257" i="2"/>
  <c r="Q257" i="6" s="1"/>
  <c r="CQ257" i="6" s="1"/>
  <c r="DA257" i="6" s="1"/>
  <c r="CF35" i="2"/>
  <c r="L35" i="6"/>
  <c r="L61" i="6"/>
  <c r="AG61" i="2"/>
  <c r="CA65" i="2"/>
  <c r="CK65" i="2" s="1"/>
  <c r="AB65" i="2"/>
  <c r="CA88" i="2"/>
  <c r="CK88" i="2" s="1"/>
  <c r="G88" i="6"/>
  <c r="AB197" i="2"/>
  <c r="G197" i="6"/>
  <c r="AE237" i="2"/>
  <c r="CD237" i="2"/>
  <c r="CN237" i="2" s="1"/>
  <c r="BD237" i="2"/>
  <c r="BN237" i="2" s="1"/>
  <c r="J285" i="6"/>
  <c r="CD285" i="2"/>
  <c r="L221" i="6"/>
  <c r="AG221" i="2"/>
  <c r="BY139" i="2"/>
  <c r="E139" i="6"/>
  <c r="Z139" i="2"/>
  <c r="Y139" i="2" s="1"/>
  <c r="I122" i="6"/>
  <c r="BC122" i="2"/>
  <c r="BM122" i="2" s="1"/>
  <c r="I280" i="6"/>
  <c r="CC280" i="2"/>
  <c r="Q280" i="6" s="1"/>
  <c r="CQ280" i="6" s="1"/>
  <c r="DA280" i="6" s="1"/>
  <c r="CD261" i="2"/>
  <c r="AE261" i="2"/>
  <c r="CD229" i="2"/>
  <c r="R229" i="6" s="1"/>
  <c r="CR229" i="6" s="1"/>
  <c r="DB229" i="6" s="1"/>
  <c r="J229" i="6"/>
  <c r="K232" i="6"/>
  <c r="CE232" i="2"/>
  <c r="S232" i="6" s="1"/>
  <c r="CS232" i="6" s="1"/>
  <c r="DC232" i="6" s="1"/>
  <c r="CA237" i="2"/>
  <c r="G237" i="6"/>
  <c r="H50" i="6"/>
  <c r="CB50" i="2"/>
  <c r="P50" i="6" s="1"/>
  <c r="CP50" i="6" s="1"/>
  <c r="CZ50" i="6" s="1"/>
  <c r="AC50" i="2"/>
  <c r="F272" i="6"/>
  <c r="AZ272" i="2"/>
  <c r="BJ272" i="2" s="1"/>
  <c r="K147" i="6"/>
  <c r="AF147" i="2"/>
  <c r="BE147" i="2"/>
  <c r="BO147" i="2" s="1"/>
  <c r="E181" i="6"/>
  <c r="BY181" i="2"/>
  <c r="M181" i="6" s="1"/>
  <c r="CM181" i="6" s="1"/>
  <c r="CW181" i="6" s="1"/>
  <c r="CV181" i="6" s="1"/>
  <c r="G71" i="6"/>
  <c r="CA71" i="2"/>
  <c r="O71" i="6" s="1"/>
  <c r="CO71" i="6" s="1"/>
  <c r="CY71" i="6" s="1"/>
  <c r="H130" i="6"/>
  <c r="BB130" i="2"/>
  <c r="BL130" i="2" s="1"/>
  <c r="L249" i="6"/>
  <c r="CF249" i="2"/>
  <c r="T249" i="6" s="1"/>
  <c r="CT249" i="6" s="1"/>
  <c r="DD249" i="6" s="1"/>
  <c r="K273" i="6"/>
  <c r="CE273" i="2"/>
  <c r="CO273" i="2" s="1"/>
  <c r="AG115" i="2"/>
  <c r="CF115" i="2"/>
  <c r="T115" i="6" s="1"/>
  <c r="CT115" i="6" s="1"/>
  <c r="DD115" i="6" s="1"/>
  <c r="AG147" i="2"/>
  <c r="L147" i="6"/>
  <c r="AA15" i="2"/>
  <c r="AF242" i="2"/>
  <c r="BD193" i="2"/>
  <c r="BN193" i="2" s="1"/>
  <c r="AG262" i="2"/>
  <c r="BA36" i="2"/>
  <c r="BK36" i="2" s="1"/>
  <c r="AB36" i="2"/>
  <c r="AG219" i="2"/>
  <c r="AG267" i="2"/>
  <c r="AY231" i="2"/>
  <c r="CF252" i="2"/>
  <c r="CP252" i="2" s="1"/>
  <c r="AG252" i="2"/>
  <c r="CC58" i="2"/>
  <c r="CM58" i="2" s="1"/>
  <c r="AC65" i="2"/>
  <c r="BC288" i="2"/>
  <c r="BM288" i="2" s="1"/>
  <c r="BE232" i="2"/>
  <c r="BO232" i="2" s="1"/>
  <c r="AB202" i="2"/>
  <c r="AD67" i="2"/>
  <c r="CF295" i="2"/>
  <c r="T295" i="6" s="1"/>
  <c r="CT295" i="6" s="1"/>
  <c r="DD295" i="6" s="1"/>
  <c r="BA237" i="2"/>
  <c r="BK237" i="2" s="1"/>
  <c r="CD122" i="2"/>
  <c r="R122" i="6" s="1"/>
  <c r="CR122" i="6" s="1"/>
  <c r="DB122" i="6" s="1"/>
  <c r="AC91" i="2"/>
  <c r="BA197" i="2"/>
  <c r="BK197" i="2" s="1"/>
  <c r="AC76" i="2"/>
  <c r="AG249" i="2"/>
  <c r="BA244" i="2"/>
  <c r="BK244" i="2" s="1"/>
  <c r="BB207" i="2"/>
  <c r="BL207" i="2" s="1"/>
  <c r="AC216" i="2"/>
  <c r="CC207" i="2"/>
  <c r="Q207" i="6" s="1"/>
  <c r="CQ207" i="6" s="1"/>
  <c r="DA207" i="6" s="1"/>
  <c r="BB19" i="2"/>
  <c r="H19" i="6" s="1"/>
  <c r="J84" i="6"/>
  <c r="AF99" i="2"/>
  <c r="CF76" i="2"/>
  <c r="T76" i="6" s="1"/>
  <c r="CT76" i="6" s="1"/>
  <c r="DD76" i="6" s="1"/>
  <c r="CD202" i="2"/>
  <c r="CN202" i="2" s="1"/>
  <c r="Z195" i="2"/>
  <c r="Y195" i="2" s="1"/>
  <c r="I241" i="6"/>
  <c r="Z197" i="2"/>
  <c r="Y197" i="2" s="1"/>
  <c r="CC244" i="2"/>
  <c r="AG63" i="2"/>
  <c r="AC207" i="2"/>
  <c r="AB149" i="2"/>
  <c r="F143" i="6"/>
  <c r="CA141" i="2"/>
  <c r="CK141" i="2" s="1"/>
  <c r="Z84" i="2"/>
  <c r="Y84" i="2" s="1"/>
  <c r="AZ22" i="2"/>
  <c r="F22" i="6" s="1"/>
  <c r="BA149" i="2"/>
  <c r="BK149" i="2" s="1"/>
  <c r="AZ127" i="2"/>
  <c r="BJ127" i="2" s="1"/>
  <c r="BA63" i="2"/>
  <c r="BF147" i="2"/>
  <c r="BP147" i="2" s="1"/>
  <c r="CA153" i="2"/>
  <c r="CK153" i="2" s="1"/>
  <c r="AB88" i="2"/>
  <c r="BD133" i="2"/>
  <c r="BN133" i="2" s="1"/>
  <c r="AF60" i="2"/>
  <c r="I283" i="6"/>
  <c r="K128" i="6"/>
  <c r="CC14" i="2"/>
  <c r="CA277" i="2"/>
  <c r="AB277" i="2"/>
  <c r="K105" i="6"/>
  <c r="CE105" i="2"/>
  <c r="S105" i="6" s="1"/>
  <c r="CS105" i="6" s="1"/>
  <c r="DC105" i="6" s="1"/>
  <c r="J288" i="6"/>
  <c r="BD288" i="2"/>
  <c r="CD288" i="2"/>
  <c r="R288" i="6" s="1"/>
  <c r="CR288" i="6" s="1"/>
  <c r="DB288" i="6" s="1"/>
  <c r="CA161" i="2"/>
  <c r="AB161" i="2"/>
  <c r="G81" i="6"/>
  <c r="AB81" i="2"/>
  <c r="E162" i="6"/>
  <c r="BY162" i="2"/>
  <c r="M162" i="6" s="1"/>
  <c r="CM162" i="6" s="1"/>
  <c r="CW162" i="6" s="1"/>
  <c r="CV162" i="6" s="1"/>
  <c r="AF149" i="2"/>
  <c r="CE149" i="2"/>
  <c r="S149" i="6" s="1"/>
  <c r="CS149" i="6" s="1"/>
  <c r="DC149" i="6" s="1"/>
  <c r="E280" i="6"/>
  <c r="BY280" i="2"/>
  <c r="M280" i="6" s="1"/>
  <c r="CM280" i="6" s="1"/>
  <c r="CW280" i="6" s="1"/>
  <c r="CV280" i="6" s="1"/>
  <c r="Z267" i="2"/>
  <c r="Y267" i="2" s="1"/>
  <c r="BY267" i="2"/>
  <c r="M267" i="6" s="1"/>
  <c r="CM267" i="6" s="1"/>
  <c r="BF112" i="2"/>
  <c r="BP112" i="2" s="1"/>
  <c r="CF112" i="2"/>
  <c r="CP112" i="2" s="1"/>
  <c r="H48" i="6"/>
  <c r="BB48" i="2"/>
  <c r="BL48" i="2" s="1"/>
  <c r="H179" i="6"/>
  <c r="CB179" i="2"/>
  <c r="P179" i="6" s="1"/>
  <c r="CP179" i="6" s="1"/>
  <c r="CZ179" i="6" s="1"/>
  <c r="Z60" i="2"/>
  <c r="Y60" i="2" s="1"/>
  <c r="E60" i="6"/>
  <c r="CE55" i="2"/>
  <c r="K55" i="6"/>
  <c r="BZ189" i="2"/>
  <c r="AZ189" i="2"/>
  <c r="BJ189" i="2" s="1"/>
  <c r="AY113" i="2"/>
  <c r="BI113" i="2" s="1"/>
  <c r="BH113" i="2" s="1"/>
  <c r="Z113" i="2"/>
  <c r="Y113" i="2" s="1"/>
  <c r="AA229" i="2"/>
  <c r="AZ229" i="2"/>
  <c r="BJ229" i="2" s="1"/>
  <c r="AC88" i="2"/>
  <c r="H88" i="6"/>
  <c r="CB88" i="2"/>
  <c r="CL88" i="2" s="1"/>
  <c r="CD80" i="2"/>
  <c r="J80" i="6"/>
  <c r="F185" i="6"/>
  <c r="AZ185" i="2"/>
  <c r="BJ185" i="2" s="1"/>
  <c r="BA190" i="2"/>
  <c r="BK190" i="2" s="1"/>
  <c r="G190" i="6"/>
  <c r="AB190" i="2"/>
  <c r="G57" i="6"/>
  <c r="CA57" i="2"/>
  <c r="CK57" i="2" s="1"/>
  <c r="F174" i="6"/>
  <c r="AA174" i="2"/>
  <c r="BZ174" i="2"/>
  <c r="AZ174" i="2"/>
  <c r="BJ174" i="2" s="1"/>
  <c r="L245" i="6"/>
  <c r="AG245" i="2"/>
  <c r="F169" i="6"/>
  <c r="BZ169" i="2"/>
  <c r="N169" i="6" s="1"/>
  <c r="CN169" i="6" s="1"/>
  <c r="CX169" i="6" s="1"/>
  <c r="L196" i="6"/>
  <c r="BF196" i="2"/>
  <c r="BP196" i="2" s="1"/>
  <c r="I88" i="6"/>
  <c r="BC88" i="2"/>
  <c r="BM88" i="2" s="1"/>
  <c r="E71" i="6"/>
  <c r="Z71" i="2"/>
  <c r="Y71" i="2" s="1"/>
  <c r="CE87" i="2"/>
  <c r="BE87" i="2"/>
  <c r="BO87" i="2" s="1"/>
  <c r="K87" i="6"/>
  <c r="BZ96" i="2"/>
  <c r="CJ96" i="2" s="1"/>
  <c r="F96" i="6"/>
  <c r="AA96" i="2"/>
  <c r="F195" i="6"/>
  <c r="AA195" i="2"/>
  <c r="CF88" i="2"/>
  <c r="T88" i="6" s="1"/>
  <c r="CT88" i="6" s="1"/>
  <c r="DD88" i="6" s="1"/>
  <c r="AG88" i="2"/>
  <c r="CE14" i="2"/>
  <c r="AF14" i="2"/>
  <c r="AA105" i="2"/>
  <c r="BZ105" i="2"/>
  <c r="N105" i="6" s="1"/>
  <c r="CN105" i="6" s="1"/>
  <c r="CX105" i="6" s="1"/>
  <c r="I149" i="6"/>
  <c r="BC149" i="2"/>
  <c r="BM149" i="2" s="1"/>
  <c r="CB105" i="2"/>
  <c r="H105" i="6"/>
  <c r="F237" i="6"/>
  <c r="BZ237" i="2"/>
  <c r="CJ237" i="2" s="1"/>
  <c r="CB36" i="2"/>
  <c r="CL36" i="2" s="1"/>
  <c r="CD193" i="2"/>
  <c r="CN193" i="2" s="1"/>
  <c r="AF181" i="2"/>
  <c r="Z215" i="2"/>
  <c r="Y215" i="2" s="1"/>
  <c r="BF68" i="2"/>
  <c r="BP68" i="2" s="1"/>
  <c r="BB36" i="2"/>
  <c r="BL36" i="2" s="1"/>
  <c r="AA292" i="2"/>
  <c r="Z201" i="2"/>
  <c r="Y201" i="2" s="1"/>
  <c r="CF238" i="2"/>
  <c r="T238" i="6" s="1"/>
  <c r="CT238" i="6" s="1"/>
  <c r="DD238" i="6" s="1"/>
  <c r="T70" i="6"/>
  <c r="CT70" i="6" s="1"/>
  <c r="DD70" i="6" s="1"/>
  <c r="AZ105" i="2"/>
  <c r="BJ105" i="2" s="1"/>
  <c r="BZ272" i="2"/>
  <c r="N272" i="6" s="1"/>
  <c r="CN272" i="6" s="1"/>
  <c r="CX272" i="6" s="1"/>
  <c r="CD139" i="2"/>
  <c r="AC83" i="2"/>
  <c r="AC67" i="2"/>
  <c r="AG68" i="2"/>
  <c r="CC241" i="2"/>
  <c r="CM241" i="2" s="1"/>
  <c r="CF245" i="2"/>
  <c r="CP245" i="2" s="1"/>
  <c r="BA35" i="2"/>
  <c r="BK35" i="2" s="1"/>
  <c r="BZ195" i="2"/>
  <c r="CJ195" i="2" s="1"/>
  <c r="AD244" i="2"/>
  <c r="CE68" i="2"/>
  <c r="S68" i="6" s="1"/>
  <c r="CS68" i="6" s="1"/>
  <c r="DC68" i="6" s="1"/>
  <c r="AC75" i="2"/>
  <c r="CC138" i="2"/>
  <c r="CM138" i="2" s="1"/>
  <c r="BC28" i="2"/>
  <c r="I28" i="6" s="1"/>
  <c r="AD149" i="2"/>
  <c r="CF260" i="2"/>
  <c r="CP260" i="2" s="1"/>
  <c r="AY201" i="2"/>
  <c r="AY209" i="2"/>
  <c r="BC71" i="2"/>
  <c r="BM71" i="2" s="1"/>
  <c r="BC197" i="2"/>
  <c r="BM197" i="2" s="1"/>
  <c r="AY71" i="2"/>
  <c r="BI71" i="2" s="1"/>
  <c r="BH71" i="2" s="1"/>
  <c r="BB75" i="2"/>
  <c r="BL75" i="2" s="1"/>
  <c r="BD139" i="2"/>
  <c r="BN139" i="2" s="1"/>
  <c r="AZ169" i="2"/>
  <c r="BJ169" i="2" s="1"/>
  <c r="AE68" i="2"/>
  <c r="AY96" i="2"/>
  <c r="BI96" i="2" s="1"/>
  <c r="BH96" i="2" s="1"/>
  <c r="CD130" i="2"/>
  <c r="CN130" i="2" s="1"/>
  <c r="AE175" i="2"/>
  <c r="CB217" i="2"/>
  <c r="CL217" i="2" s="1"/>
  <c r="L273" i="6"/>
  <c r="CA202" i="2"/>
  <c r="O202" i="6" s="1"/>
  <c r="CO202" i="6" s="1"/>
  <c r="CY202" i="6" s="1"/>
  <c r="AZ96" i="2"/>
  <c r="BJ96" i="2" s="1"/>
  <c r="K130" i="6"/>
  <c r="Z96" i="2"/>
  <c r="Y96" i="2" s="1"/>
  <c r="J126" i="6"/>
  <c r="BC63" i="2"/>
  <c r="BM63" i="2" s="1"/>
  <c r="K83" i="6"/>
  <c r="AA67" i="2"/>
  <c r="BD229" i="2"/>
  <c r="BN229" i="2" s="1"/>
  <c r="AA189" i="2"/>
  <c r="BE51" i="2"/>
  <c r="BO51" i="2" s="1"/>
  <c r="CD104" i="2"/>
  <c r="R104" i="6" s="1"/>
  <c r="CR104" i="6" s="1"/>
  <c r="DB104" i="6" s="1"/>
  <c r="AC61" i="2"/>
  <c r="AD288" i="2"/>
  <c r="CC288" i="2"/>
  <c r="Q288" i="6" s="1"/>
  <c r="CQ288" i="6" s="1"/>
  <c r="DA288" i="6" s="1"/>
  <c r="BC67" i="2"/>
  <c r="BM67" i="2" s="1"/>
  <c r="AC48" i="2"/>
  <c r="CF61" i="2"/>
  <c r="CP61" i="2" s="1"/>
  <c r="AC179" i="2"/>
  <c r="AA146" i="2"/>
  <c r="AY181" i="2"/>
  <c r="BI181" i="2" s="1"/>
  <c r="BH181" i="2" s="1"/>
  <c r="AA237" i="2"/>
  <c r="CF147" i="2"/>
  <c r="CP147" i="2" s="1"/>
  <c r="BZ22" i="2"/>
  <c r="CE147" i="2"/>
  <c r="S147" i="6" s="1"/>
  <c r="CS147" i="6" s="1"/>
  <c r="DC147" i="6" s="1"/>
  <c r="Z273" i="2"/>
  <c r="Y273" i="2" s="1"/>
  <c r="AB158" i="2"/>
  <c r="AB57" i="2"/>
  <c r="AY273" i="2"/>
  <c r="AC44" i="2"/>
  <c r="H44" i="6"/>
  <c r="BB44" i="2"/>
  <c r="BL44" i="2" s="1"/>
  <c r="F48" i="6"/>
  <c r="AZ48" i="2"/>
  <c r="BJ48" i="2" s="1"/>
  <c r="H237" i="6"/>
  <c r="AC237" i="2"/>
  <c r="F265" i="6"/>
  <c r="AA265" i="2"/>
  <c r="J115" i="6"/>
  <c r="BD115" i="2"/>
  <c r="BN115" i="2" s="1"/>
  <c r="F166" i="6"/>
  <c r="AA166" i="2"/>
  <c r="H57" i="6"/>
  <c r="AC57" i="2"/>
  <c r="F190" i="6"/>
  <c r="BZ190" i="2"/>
  <c r="N190" i="6" s="1"/>
  <c r="CN190" i="6" s="1"/>
  <c r="CX190" i="6" s="1"/>
  <c r="AZ190" i="2"/>
  <c r="BJ190" i="2" s="1"/>
  <c r="G46" i="6"/>
  <c r="BA46" i="2"/>
  <c r="BK46" i="2" s="1"/>
  <c r="L148" i="6"/>
  <c r="CF148" i="2"/>
  <c r="CP148" i="2" s="1"/>
  <c r="Z62" i="2"/>
  <c r="Y62" i="2" s="1"/>
  <c r="BY62" i="2"/>
  <c r="M62" i="6" s="1"/>
  <c r="CM62" i="6" s="1"/>
  <c r="CW62" i="6" s="1"/>
  <c r="CV62" i="6" s="1"/>
  <c r="AY62" i="2"/>
  <c r="BI62" i="2" s="1"/>
  <c r="BH62" i="2" s="1"/>
  <c r="X201" i="2"/>
  <c r="CE15" i="2"/>
  <c r="BZ14" i="2"/>
  <c r="CJ14" i="2" s="1"/>
  <c r="BA26" i="2"/>
  <c r="G26" i="6" s="1"/>
  <c r="CF30" i="2"/>
  <c r="T30" i="6" s="1"/>
  <c r="CT30" i="6" s="1"/>
  <c r="DD30" i="6" s="1"/>
  <c r="BF30" i="2"/>
  <c r="L30" i="6" s="1"/>
  <c r="T32" i="6"/>
  <c r="CT32" i="6" s="1"/>
  <c r="DD32" i="6" s="1"/>
  <c r="AB26" i="2"/>
  <c r="AC11" i="2"/>
  <c r="CA15" i="2"/>
  <c r="BY32" i="2"/>
  <c r="M32" i="6" s="1"/>
  <c r="CM32" i="6" s="1"/>
  <c r="CW32" i="6" s="1"/>
  <c r="CV32" i="6" s="1"/>
  <c r="AB22" i="2"/>
  <c r="U15" i="2"/>
  <c r="I273" i="6"/>
  <c r="CC273" i="2"/>
  <c r="CM273" i="2" s="1"/>
  <c r="BC273" i="2"/>
  <c r="BM273" i="2" s="1"/>
  <c r="AD273" i="2"/>
  <c r="K75" i="6"/>
  <c r="CE75" i="2"/>
  <c r="CO75" i="2" s="1"/>
  <c r="BE75" i="2"/>
  <c r="BO75" i="2" s="1"/>
  <c r="AF75" i="2"/>
  <c r="L44" i="6"/>
  <c r="BF44" i="2"/>
  <c r="BP44" i="2" s="1"/>
  <c r="CF44" i="2"/>
  <c r="CP44" i="2" s="1"/>
  <c r="AG44" i="2"/>
  <c r="J79" i="6"/>
  <c r="AE79" i="2"/>
  <c r="BD79" i="2"/>
  <c r="BN79" i="2" s="1"/>
  <c r="CD79" i="2"/>
  <c r="R79" i="6" s="1"/>
  <c r="CR79" i="6" s="1"/>
  <c r="DB79" i="6" s="1"/>
  <c r="I189" i="6"/>
  <c r="AD189" i="2"/>
  <c r="BC189" i="2"/>
  <c r="BM189" i="2" s="1"/>
  <c r="CC189" i="2"/>
  <c r="CM189" i="2" s="1"/>
  <c r="J67" i="6"/>
  <c r="CD67" i="2"/>
  <c r="R67" i="6" s="1"/>
  <c r="CR67" i="6" s="1"/>
  <c r="DB67" i="6" s="1"/>
  <c r="BD67" i="2"/>
  <c r="BN67" i="2" s="1"/>
  <c r="AE67" i="2"/>
  <c r="I99" i="6"/>
  <c r="BC99" i="2"/>
  <c r="BM99" i="2" s="1"/>
  <c r="CC99" i="2"/>
  <c r="Q99" i="6" s="1"/>
  <c r="CQ99" i="6" s="1"/>
  <c r="DA99" i="6" s="1"/>
  <c r="AD99" i="2"/>
  <c r="CD242" i="2"/>
  <c r="R242" i="6" s="1"/>
  <c r="CR242" i="6" s="1"/>
  <c r="DB242" i="6" s="1"/>
  <c r="AE242" i="2"/>
  <c r="Z153" i="2"/>
  <c r="Y153" i="2" s="1"/>
  <c r="BY153" i="2"/>
  <c r="M153" i="6" s="1"/>
  <c r="CM153" i="6" s="1"/>
  <c r="CW153" i="6" s="1"/>
  <c r="CV153" i="6" s="1"/>
  <c r="Z38" i="2"/>
  <c r="Y38" i="2" s="1"/>
  <c r="BY38" i="2"/>
  <c r="M38" i="6" s="1"/>
  <c r="CM38" i="6" s="1"/>
  <c r="CW38" i="6" s="1"/>
  <c r="CV38" i="6" s="1"/>
  <c r="H102" i="6"/>
  <c r="BB102" i="2"/>
  <c r="BL102" i="2" s="1"/>
  <c r="AC102" i="2"/>
  <c r="CB102" i="2"/>
  <c r="P102" i="6" s="1"/>
  <c r="CP102" i="6" s="1"/>
  <c r="CZ102" i="6" s="1"/>
  <c r="AE51" i="2"/>
  <c r="BD51" i="2"/>
  <c r="BN51" i="2" s="1"/>
  <c r="AB48" i="2"/>
  <c r="BA48" i="2"/>
  <c r="BK48" i="2" s="1"/>
  <c r="CA48" i="2"/>
  <c r="CK48" i="2" s="1"/>
  <c r="G48" i="6"/>
  <c r="AE197" i="2"/>
  <c r="CD197" i="2"/>
  <c r="R197" i="6" s="1"/>
  <c r="CR197" i="6" s="1"/>
  <c r="DB197" i="6" s="1"/>
  <c r="BD197" i="2"/>
  <c r="BN197" i="2" s="1"/>
  <c r="J197" i="6"/>
  <c r="K196" i="6"/>
  <c r="BE196" i="2"/>
  <c r="BO196" i="2" s="1"/>
  <c r="CE196" i="2"/>
  <c r="CO196" i="2" s="1"/>
  <c r="AF196" i="2"/>
  <c r="CB233" i="2"/>
  <c r="AC233" i="2"/>
  <c r="BB233" i="2"/>
  <c r="BL233" i="2" s="1"/>
  <c r="K154" i="6"/>
  <c r="AF154" i="2"/>
  <c r="CE154" i="2"/>
  <c r="CO154" i="2" s="1"/>
  <c r="BE154" i="2"/>
  <c r="BO154" i="2" s="1"/>
  <c r="H153" i="6"/>
  <c r="BB153" i="2"/>
  <c r="BL153" i="2" s="1"/>
  <c r="AC153" i="2"/>
  <c r="CB153" i="2"/>
  <c r="BZ27" i="2"/>
  <c r="CJ27" i="2" s="1"/>
  <c r="AA27" i="2"/>
  <c r="Z61" i="2"/>
  <c r="Y61" i="2" s="1"/>
  <c r="E61" i="6"/>
  <c r="BY61" i="2"/>
  <c r="M61" i="6" s="1"/>
  <c r="CM61" i="6" s="1"/>
  <c r="CW61" i="6" s="1"/>
  <c r="CV61" i="6" s="1"/>
  <c r="E63" i="6"/>
  <c r="Z63" i="2"/>
  <c r="Y63" i="2" s="1"/>
  <c r="BY63" i="2"/>
  <c r="L277" i="6"/>
  <c r="CF277" i="2"/>
  <c r="I61" i="6"/>
  <c r="AD61" i="2"/>
  <c r="CC61" i="2"/>
  <c r="CM61" i="2" s="1"/>
  <c r="I63" i="6"/>
  <c r="CC63" i="2"/>
  <c r="CM63" i="2" s="1"/>
  <c r="AG198" i="2"/>
  <c r="CF198" i="2"/>
  <c r="CP198" i="2" s="1"/>
  <c r="AG172" i="2"/>
  <c r="CF172" i="2"/>
  <c r="CP172" i="2" s="1"/>
  <c r="CB257" i="2"/>
  <c r="AC257" i="2"/>
  <c r="BB257" i="2"/>
  <c r="BL257" i="2" s="1"/>
  <c r="I136" i="6"/>
  <c r="AD136" i="2"/>
  <c r="CC136" i="2"/>
  <c r="CM136" i="2" s="1"/>
  <c r="E68" i="6"/>
  <c r="BY68" i="2"/>
  <c r="M68" i="6" s="1"/>
  <c r="CM68" i="6" s="1"/>
  <c r="CW68" i="6" s="1"/>
  <c r="CV68" i="6" s="1"/>
  <c r="CC292" i="2"/>
  <c r="Q292" i="6" s="1"/>
  <c r="CQ292" i="6" s="1"/>
  <c r="DA292" i="6" s="1"/>
  <c r="BC292" i="2"/>
  <c r="BM292" i="2" s="1"/>
  <c r="E146" i="6"/>
  <c r="Z146" i="2"/>
  <c r="Y146" i="2" s="1"/>
  <c r="AY146" i="2"/>
  <c r="BI146" i="2" s="1"/>
  <c r="BH146" i="2" s="1"/>
  <c r="K233" i="6"/>
  <c r="CE233" i="2"/>
  <c r="S233" i="6" s="1"/>
  <c r="CS233" i="6" s="1"/>
  <c r="DC233" i="6" s="1"/>
  <c r="BE233" i="2"/>
  <c r="BO233" i="2" s="1"/>
  <c r="Z232" i="2"/>
  <c r="Y232" i="2" s="1"/>
  <c r="E232" i="6"/>
  <c r="BY232" i="2"/>
  <c r="G113" i="6"/>
  <c r="AB113" i="2"/>
  <c r="BA113" i="2"/>
  <c r="BK113" i="2" s="1"/>
  <c r="CA113" i="2"/>
  <c r="L166" i="6"/>
  <c r="CF166" i="2"/>
  <c r="CP166" i="2" s="1"/>
  <c r="L122" i="6"/>
  <c r="CF122" i="2"/>
  <c r="T122" i="6" s="1"/>
  <c r="CT122" i="6" s="1"/>
  <c r="DD122" i="6" s="1"/>
  <c r="AG122" i="2"/>
  <c r="L195" i="6"/>
  <c r="CF195" i="2"/>
  <c r="CP195" i="2" s="1"/>
  <c r="F89" i="6"/>
  <c r="AZ89" i="2"/>
  <c r="BJ89" i="2" s="1"/>
  <c r="CB176" i="2"/>
  <c r="AC176" i="2"/>
  <c r="CE174" i="2"/>
  <c r="AF174" i="2"/>
  <c r="I76" i="6"/>
  <c r="AD76" i="2"/>
  <c r="CC76" i="2"/>
  <c r="CM76" i="2" s="1"/>
  <c r="CA133" i="2"/>
  <c r="AB133" i="2"/>
  <c r="G133" i="6"/>
  <c r="Z207" i="2"/>
  <c r="Y207" i="2" s="1"/>
  <c r="BY207" i="2"/>
  <c r="M207" i="6" s="1"/>
  <c r="CM207" i="6" s="1"/>
  <c r="CW207" i="6" s="1"/>
  <c r="CV207" i="6" s="1"/>
  <c r="E207" i="6"/>
  <c r="E65" i="6"/>
  <c r="AY65" i="2"/>
  <c r="BI65" i="2" s="1"/>
  <c r="BH65" i="2" s="1"/>
  <c r="J195" i="6"/>
  <c r="BD195" i="2"/>
  <c r="BN195" i="2" s="1"/>
  <c r="CD195" i="2"/>
  <c r="R195" i="6" s="1"/>
  <c r="CR195" i="6" s="1"/>
  <c r="DB195" i="6" s="1"/>
  <c r="AA277" i="2"/>
  <c r="BZ277" i="2"/>
  <c r="N277" i="6" s="1"/>
  <c r="CN277" i="6" s="1"/>
  <c r="CX277" i="6" s="1"/>
  <c r="AG96" i="2"/>
  <c r="L96" i="6"/>
  <c r="CB265" i="2"/>
  <c r="P265" i="6" s="1"/>
  <c r="CP265" i="6" s="1"/>
  <c r="CZ265" i="6" s="1"/>
  <c r="AC265" i="2"/>
  <c r="F132" i="6"/>
  <c r="BZ132" i="2"/>
  <c r="N132" i="6" s="1"/>
  <c r="CN132" i="6" s="1"/>
  <c r="CX132" i="6" s="1"/>
  <c r="AZ132" i="2"/>
  <c r="BJ132" i="2" s="1"/>
  <c r="AD207" i="2"/>
  <c r="BC207" i="2"/>
  <c r="BM207" i="2" s="1"/>
  <c r="BC174" i="2"/>
  <c r="BM174" i="2" s="1"/>
  <c r="I174" i="6"/>
  <c r="AD174" i="2"/>
  <c r="L83" i="6"/>
  <c r="CF83" i="2"/>
  <c r="T83" i="6" s="1"/>
  <c r="CT83" i="6" s="1"/>
  <c r="DD83" i="6" s="1"/>
  <c r="CB285" i="2"/>
  <c r="CL285" i="2" s="1"/>
  <c r="AC285" i="2"/>
  <c r="BB285" i="2"/>
  <c r="BL285" i="2" s="1"/>
  <c r="AD205" i="2"/>
  <c r="I205" i="6"/>
  <c r="BC205" i="2"/>
  <c r="BM205" i="2" s="1"/>
  <c r="CC205" i="2"/>
  <c r="Q205" i="6" s="1"/>
  <c r="CQ205" i="6" s="1"/>
  <c r="DA205" i="6" s="1"/>
  <c r="H128" i="6"/>
  <c r="BB128" i="2"/>
  <c r="BL128" i="2" s="1"/>
  <c r="BD198" i="2"/>
  <c r="BN198" i="2" s="1"/>
  <c r="CD198" i="2"/>
  <c r="R198" i="6" s="1"/>
  <c r="CR198" i="6" s="1"/>
  <c r="DB198" i="6" s="1"/>
  <c r="G58" i="6"/>
  <c r="AB58" i="2"/>
  <c r="T15" i="2"/>
  <c r="G249" i="6"/>
  <c r="CA249" i="2"/>
  <c r="BA249" i="2"/>
  <c r="BK249" i="2" s="1"/>
  <c r="K61" i="6"/>
  <c r="CE61" i="2"/>
  <c r="S61" i="6" s="1"/>
  <c r="CS61" i="6" s="1"/>
  <c r="DC61" i="6" s="1"/>
  <c r="BY44" i="2"/>
  <c r="M44" i="6" s="1"/>
  <c r="CM44" i="6" s="1"/>
  <c r="CW44" i="6" s="1"/>
  <c r="CV44" i="6" s="1"/>
  <c r="E44" i="6"/>
  <c r="X44" i="2"/>
  <c r="AY44" i="2"/>
  <c r="BI44" i="2" s="1"/>
  <c r="BH44" i="2" s="1"/>
  <c r="CE288" i="2"/>
  <c r="K288" i="6"/>
  <c r="AA79" i="2"/>
  <c r="BZ79" i="2"/>
  <c r="CJ79" i="2" s="1"/>
  <c r="AB32" i="2"/>
  <c r="CA32" i="2"/>
  <c r="BA32" i="2"/>
  <c r="BZ197" i="2"/>
  <c r="CJ197" i="2" s="1"/>
  <c r="AZ197" i="2"/>
  <c r="BJ197" i="2" s="1"/>
  <c r="AA196" i="2"/>
  <c r="BZ196" i="2"/>
  <c r="N196" i="6" s="1"/>
  <c r="CN196" i="6" s="1"/>
  <c r="CX196" i="6" s="1"/>
  <c r="AZ196" i="2"/>
  <c r="BJ196" i="2" s="1"/>
  <c r="K295" i="6"/>
  <c r="BE295" i="2"/>
  <c r="BO295" i="2" s="1"/>
  <c r="CE295" i="2"/>
  <c r="X295" i="2"/>
  <c r="E295" i="6"/>
  <c r="Z295" i="2"/>
  <c r="Y295" i="2" s="1"/>
  <c r="L189" i="6"/>
  <c r="AG189" i="2"/>
  <c r="I113" i="6"/>
  <c r="BC113" i="2"/>
  <c r="BM113" i="2" s="1"/>
  <c r="CC113" i="2"/>
  <c r="Q113" i="6" s="1"/>
  <c r="CQ113" i="6" s="1"/>
  <c r="DA113" i="6" s="1"/>
  <c r="BY84" i="2"/>
  <c r="M84" i="6" s="1"/>
  <c r="CM84" i="6" s="1"/>
  <c r="CW84" i="6" s="1"/>
  <c r="CV84" i="6" s="1"/>
  <c r="E84" i="6"/>
  <c r="I233" i="6"/>
  <c r="BC233" i="2"/>
  <c r="BM233" i="2" s="1"/>
  <c r="K99" i="6"/>
  <c r="CE99" i="2"/>
  <c r="CO99" i="2" s="1"/>
  <c r="L190" i="6"/>
  <c r="AG190" i="2"/>
  <c r="AC154" i="2"/>
  <c r="BB154" i="2"/>
  <c r="BL154" i="2" s="1"/>
  <c r="CB154" i="2"/>
  <c r="CL154" i="2" s="1"/>
  <c r="K175" i="6"/>
  <c r="CE175" i="2"/>
  <c r="CO175" i="2" s="1"/>
  <c r="H175" i="6"/>
  <c r="BB175" i="2"/>
  <c r="BL175" i="2" s="1"/>
  <c r="CB175" i="2"/>
  <c r="P175" i="6" s="1"/>
  <c r="CP175" i="6" s="1"/>
  <c r="CZ175" i="6" s="1"/>
  <c r="F153" i="6"/>
  <c r="AZ153" i="2"/>
  <c r="BJ153" i="2" s="1"/>
  <c r="CD217" i="2"/>
  <c r="CN217" i="2" s="1"/>
  <c r="BD217" i="2"/>
  <c r="BN217" i="2" s="1"/>
  <c r="AB193" i="2"/>
  <c r="CC209" i="2"/>
  <c r="Q209" i="6" s="1"/>
  <c r="CQ209" i="6" s="1"/>
  <c r="DA209" i="6" s="1"/>
  <c r="CF288" i="2"/>
  <c r="CP288" i="2" s="1"/>
  <c r="AY262" i="2"/>
  <c r="AD219" i="2"/>
  <c r="BD68" i="2"/>
  <c r="BN68" i="2" s="1"/>
  <c r="CI50" i="2"/>
  <c r="CH50" i="2" s="1"/>
  <c r="AD218" i="2"/>
  <c r="BY262" i="2"/>
  <c r="M262" i="6" s="1"/>
  <c r="CM262" i="6" s="1"/>
  <c r="CW262" i="6" s="1"/>
  <c r="CV262" i="6" s="1"/>
  <c r="BD36" i="2"/>
  <c r="CC36" i="2"/>
  <c r="CM36" i="2" s="1"/>
  <c r="BY271" i="2"/>
  <c r="M271" i="6" s="1"/>
  <c r="CM271" i="6" s="1"/>
  <c r="CW271" i="6" s="1"/>
  <c r="CV271" i="6" s="1"/>
  <c r="BC254" i="2"/>
  <c r="BM254" i="2" s="1"/>
  <c r="AY271" i="2"/>
  <c r="CA278" i="2"/>
  <c r="CK278" i="2" s="1"/>
  <c r="CA288" i="2"/>
  <c r="CK288" i="2" s="1"/>
  <c r="BE218" i="2"/>
  <c r="BO218" i="2" s="1"/>
  <c r="AG238" i="2"/>
  <c r="BA83" i="2"/>
  <c r="BK83" i="2" s="1"/>
  <c r="CE195" i="2"/>
  <c r="CO195" i="2" s="1"/>
  <c r="AA68" i="2"/>
  <c r="CE190" i="2"/>
  <c r="CO190" i="2" s="1"/>
  <c r="AD58" i="2"/>
  <c r="BY196" i="2"/>
  <c r="CI196" i="2" s="1"/>
  <c r="CH196" i="2" s="1"/>
  <c r="CB83" i="2"/>
  <c r="CL83" i="2" s="1"/>
  <c r="CB67" i="2"/>
  <c r="CL67" i="2" s="1"/>
  <c r="AF233" i="2"/>
  <c r="CB252" i="2"/>
  <c r="P252" i="6" s="1"/>
  <c r="CP252" i="6" s="1"/>
  <c r="CZ252" i="6" s="1"/>
  <c r="AA153" i="2"/>
  <c r="AC20" i="2"/>
  <c r="BY76" i="2"/>
  <c r="M76" i="6" s="1"/>
  <c r="CM76" i="6" s="1"/>
  <c r="CW76" i="6" s="1"/>
  <c r="CV76" i="6" s="1"/>
  <c r="BY189" i="2"/>
  <c r="BF96" i="2"/>
  <c r="BP96" i="2" s="1"/>
  <c r="BB184" i="2"/>
  <c r="BL184" i="2" s="1"/>
  <c r="BA198" i="2"/>
  <c r="BK198" i="2" s="1"/>
  <c r="CA154" i="2"/>
  <c r="CK154" i="2" s="1"/>
  <c r="AY207" i="2"/>
  <c r="BI207" i="2" s="1"/>
  <c r="BH207" i="2" s="1"/>
  <c r="AA89" i="2"/>
  <c r="AF288" i="2"/>
  <c r="AC175" i="2"/>
  <c r="BA154" i="2"/>
  <c r="BK154" i="2" s="1"/>
  <c r="CF190" i="2"/>
  <c r="T190" i="6" s="1"/>
  <c r="CT190" i="6" s="1"/>
  <c r="DD190" i="6" s="1"/>
  <c r="AB249" i="2"/>
  <c r="F79" i="6"/>
  <c r="H154" i="6"/>
  <c r="BE257" i="2"/>
  <c r="BO257" i="2" s="1"/>
  <c r="BF189" i="2"/>
  <c r="BP189" i="2" s="1"/>
  <c r="AY48" i="2"/>
  <c r="BI48" i="2" s="1"/>
  <c r="BH48" i="2" s="1"/>
  <c r="BA288" i="2"/>
  <c r="J217" i="6"/>
  <c r="BC76" i="2"/>
  <c r="BM76" i="2" s="1"/>
  <c r="CA198" i="2"/>
  <c r="O198" i="6" s="1"/>
  <c r="CO198" i="6" s="1"/>
  <c r="CY198" i="6" s="1"/>
  <c r="CB128" i="2"/>
  <c r="CL128" i="2" s="1"/>
  <c r="AF61" i="2"/>
  <c r="F88" i="6"/>
  <c r="AG166" i="2"/>
  <c r="X85" i="2"/>
  <c r="I272" i="6"/>
  <c r="AD272" i="2"/>
  <c r="CA128" i="2"/>
  <c r="AB128" i="2"/>
  <c r="J203" i="6"/>
  <c r="CD203" i="2"/>
  <c r="CN203" i="2" s="1"/>
  <c r="AE203" i="2"/>
  <c r="BD203" i="2"/>
  <c r="BN203" i="2" s="1"/>
  <c r="BA273" i="2"/>
  <c r="BK273" i="2" s="1"/>
  <c r="G273" i="6"/>
  <c r="AB273" i="2"/>
  <c r="F273" i="6"/>
  <c r="BZ273" i="2"/>
  <c r="L217" i="6"/>
  <c r="AG217" i="2"/>
  <c r="F205" i="6"/>
  <c r="AA205" i="2"/>
  <c r="BZ205" i="2"/>
  <c r="AZ205" i="2"/>
  <c r="BJ205" i="2" s="1"/>
  <c r="AC264" i="2"/>
  <c r="CB264" i="2"/>
  <c r="CL264" i="2" s="1"/>
  <c r="BB264" i="2"/>
  <c r="BL264" i="2" s="1"/>
  <c r="F134" i="6"/>
  <c r="BZ134" i="2"/>
  <c r="N134" i="6" s="1"/>
  <c r="CN134" i="6" s="1"/>
  <c r="CX134" i="6" s="1"/>
  <c r="AZ134" i="2"/>
  <c r="BJ134" i="2" s="1"/>
  <c r="CA162" i="2"/>
  <c r="O162" i="6" s="1"/>
  <c r="CO162" i="6" s="1"/>
  <c r="CY162" i="6" s="1"/>
  <c r="AB162" i="2"/>
  <c r="BA162" i="2"/>
  <c r="BK162" i="2" s="1"/>
  <c r="G162" i="6"/>
  <c r="AB185" i="2"/>
  <c r="CA185" i="2"/>
  <c r="I185" i="6"/>
  <c r="BC185" i="2"/>
  <c r="BM185" i="2" s="1"/>
  <c r="AF76" i="2"/>
  <c r="CE76" i="2"/>
  <c r="S76" i="6" s="1"/>
  <c r="CS76" i="6" s="1"/>
  <c r="DC76" i="6" s="1"/>
  <c r="L71" i="6"/>
  <c r="AG71" i="2"/>
  <c r="CF71" i="2"/>
  <c r="CP71" i="2" s="1"/>
  <c r="AY98" i="2"/>
  <c r="BI98" i="2" s="1"/>
  <c r="BH98" i="2" s="1"/>
  <c r="Z98" i="2"/>
  <c r="Y98" i="2" s="1"/>
  <c r="BY98" i="2"/>
  <c r="M98" i="6" s="1"/>
  <c r="CM98" i="6" s="1"/>
  <c r="CW98" i="6" s="1"/>
  <c r="CV98" i="6" s="1"/>
  <c r="CC166" i="2"/>
  <c r="CM166" i="2" s="1"/>
  <c r="BC166" i="2"/>
  <c r="BM166" i="2" s="1"/>
  <c r="AD166" i="2"/>
  <c r="L244" i="6"/>
  <c r="CF244" i="2"/>
  <c r="T244" i="6" s="1"/>
  <c r="CT244" i="6" s="1"/>
  <c r="DD244" i="6" s="1"/>
  <c r="G244" i="6"/>
  <c r="CA244" i="2"/>
  <c r="O244" i="6" s="1"/>
  <c r="CO244" i="6" s="1"/>
  <c r="CY244" i="6" s="1"/>
  <c r="CA103" i="2"/>
  <c r="CK103" i="2" s="1"/>
  <c r="G103" i="6"/>
  <c r="BA103" i="2"/>
  <c r="BK103" i="2" s="1"/>
  <c r="AF158" i="2"/>
  <c r="CE158" i="2"/>
  <c r="CO158" i="2" s="1"/>
  <c r="AG105" i="2"/>
  <c r="L105" i="6"/>
  <c r="CF105" i="2"/>
  <c r="T105" i="6" s="1"/>
  <c r="CT105" i="6" s="1"/>
  <c r="DD105" i="6" s="1"/>
  <c r="H288" i="6"/>
  <c r="BB288" i="2"/>
  <c r="BL288" i="2" s="1"/>
  <c r="AC288" i="2"/>
  <c r="I96" i="6"/>
  <c r="CC96" i="2"/>
  <c r="CM96" i="2" s="1"/>
  <c r="AD96" i="2"/>
  <c r="J88" i="6"/>
  <c r="CD88" i="2"/>
  <c r="CN88" i="2" s="1"/>
  <c r="I143" i="6"/>
  <c r="CC143" i="2"/>
  <c r="Q143" i="6" s="1"/>
  <c r="CQ143" i="6" s="1"/>
  <c r="DA143" i="6" s="1"/>
  <c r="CD276" i="2"/>
  <c r="BD276" i="2"/>
  <c r="BN276" i="2" s="1"/>
  <c r="AF100" i="2"/>
  <c r="BE100" i="2"/>
  <c r="BO100" i="2" s="1"/>
  <c r="CE100" i="2"/>
  <c r="AD253" i="2"/>
  <c r="BC253" i="2"/>
  <c r="BM253" i="2" s="1"/>
  <c r="AC70" i="2"/>
  <c r="CB70" i="2"/>
  <c r="P70" i="6" s="1"/>
  <c r="CP70" i="6" s="1"/>
  <c r="CZ70" i="6" s="1"/>
  <c r="H70" i="6"/>
  <c r="BB70" i="2"/>
  <c r="BL70" i="2" s="1"/>
  <c r="L241" i="6"/>
  <c r="BF241" i="2"/>
  <c r="BP241" i="2" s="1"/>
  <c r="I68" i="6"/>
  <c r="CC68" i="2"/>
  <c r="AD68" i="2"/>
  <c r="CC100" i="2"/>
  <c r="Q100" i="6" s="1"/>
  <c r="CQ100" i="6" s="1"/>
  <c r="DA100" i="6" s="1"/>
  <c r="BC100" i="2"/>
  <c r="BM100" i="2" s="1"/>
  <c r="L125" i="6"/>
  <c r="CF125" i="2"/>
  <c r="CP125" i="2" s="1"/>
  <c r="AG125" i="2"/>
  <c r="BF125" i="2"/>
  <c r="BP125" i="2" s="1"/>
  <c r="L229" i="6"/>
  <c r="BF229" i="2"/>
  <c r="BP229" i="2" s="1"/>
  <c r="BZ92" i="2"/>
  <c r="N92" i="6" s="1"/>
  <c r="CN92" i="6" s="1"/>
  <c r="CX92" i="6" s="1"/>
  <c r="AA92" i="2"/>
  <c r="AD179" i="2"/>
  <c r="I179" i="6"/>
  <c r="BC179" i="2"/>
  <c r="BM179" i="2" s="1"/>
  <c r="G60" i="6"/>
  <c r="AB60" i="2"/>
  <c r="G195" i="6"/>
  <c r="BA195" i="2"/>
  <c r="BK195" i="2" s="1"/>
  <c r="BE128" i="2"/>
  <c r="BO128" i="2" s="1"/>
  <c r="AF128" i="2"/>
  <c r="AA36" i="2"/>
  <c r="F36" i="6"/>
  <c r="L232" i="6"/>
  <c r="AG232" i="2"/>
  <c r="I46" i="6"/>
  <c r="CC46" i="2"/>
  <c r="BC46" i="2"/>
  <c r="BM46" i="2" s="1"/>
  <c r="E240" i="6"/>
  <c r="AY240" i="2"/>
  <c r="BI240" i="2" s="1"/>
  <c r="BH240" i="2" s="1"/>
  <c r="K190" i="6"/>
  <c r="BE190" i="2"/>
  <c r="BO190" i="2" s="1"/>
  <c r="J58" i="6"/>
  <c r="AE58" i="2"/>
  <c r="J295" i="6"/>
  <c r="CD295" i="2"/>
  <c r="CN295" i="2" s="1"/>
  <c r="AE295" i="2"/>
  <c r="J96" i="6"/>
  <c r="CD96" i="2"/>
  <c r="CN96" i="2" s="1"/>
  <c r="AE96" i="2"/>
  <c r="J146" i="6"/>
  <c r="CD146" i="2"/>
  <c r="AE146" i="2"/>
  <c r="J265" i="6"/>
  <c r="CD265" i="2"/>
  <c r="I80" i="6"/>
  <c r="BC80" i="2"/>
  <c r="BM80" i="2" s="1"/>
  <c r="F146" i="6"/>
  <c r="BZ146" i="2"/>
  <c r="CJ146" i="2" s="1"/>
  <c r="E296" i="6"/>
  <c r="AY296" i="2"/>
  <c r="BY296" i="2"/>
  <c r="M296" i="6" s="1"/>
  <c r="CM296" i="6" s="1"/>
  <c r="CW296" i="6" s="1"/>
  <c r="CV296" i="6" s="1"/>
  <c r="Z296" i="2"/>
  <c r="Y296" i="2" s="1"/>
  <c r="BD273" i="2"/>
  <c r="BN273" i="2" s="1"/>
  <c r="J273" i="6"/>
  <c r="CB276" i="2"/>
  <c r="H276" i="6"/>
  <c r="H35" i="6"/>
  <c r="CB35" i="2"/>
  <c r="CL35" i="2" s="1"/>
  <c r="AC35" i="2"/>
  <c r="AA65" i="2"/>
  <c r="AZ65" i="2"/>
  <c r="BJ65" i="2" s="1"/>
  <c r="AB122" i="2"/>
  <c r="CA122" i="2"/>
  <c r="O122" i="6" s="1"/>
  <c r="CO122" i="6" s="1"/>
  <c r="CY122" i="6" s="1"/>
  <c r="BA122" i="2"/>
  <c r="BK122" i="2" s="1"/>
  <c r="H195" i="6"/>
  <c r="AC195" i="2"/>
  <c r="CE277" i="2"/>
  <c r="S277" i="6" s="1"/>
  <c r="CS277" i="6" s="1"/>
  <c r="DC277" i="6" s="1"/>
  <c r="AF277" i="2"/>
  <c r="BE277" i="2"/>
  <c r="BO277" i="2" s="1"/>
  <c r="W14" i="2"/>
  <c r="AG14" i="2" s="1"/>
  <c r="BZ207" i="2"/>
  <c r="N207" i="6" s="1"/>
  <c r="CN207" i="6" s="1"/>
  <c r="CX207" i="6" s="1"/>
  <c r="AZ207" i="2"/>
  <c r="BJ207" i="2" s="1"/>
  <c r="F109" i="6"/>
  <c r="BZ109" i="2"/>
  <c r="CJ109" i="2" s="1"/>
  <c r="J205" i="6"/>
  <c r="CD205" i="2"/>
  <c r="CN205" i="2" s="1"/>
  <c r="BD205" i="2"/>
  <c r="BN205" i="2" s="1"/>
  <c r="Z128" i="2"/>
  <c r="Y128" i="2" s="1"/>
  <c r="E128" i="6"/>
  <c r="AY128" i="2"/>
  <c r="BI128" i="2" s="1"/>
  <c r="BH128" i="2" s="1"/>
  <c r="CE216" i="2"/>
  <c r="CO216" i="2" s="1"/>
  <c r="AF216" i="2"/>
  <c r="CC295" i="2"/>
  <c r="Q295" i="6" s="1"/>
  <c r="CQ295" i="6" s="1"/>
  <c r="DA295" i="6" s="1"/>
  <c r="AD295" i="2"/>
  <c r="J249" i="6"/>
  <c r="AE249" i="2"/>
  <c r="AE61" i="2"/>
  <c r="J61" i="6"/>
  <c r="Z51" i="2"/>
  <c r="Y51" i="2" s="1"/>
  <c r="E51" i="6"/>
  <c r="G44" i="6"/>
  <c r="CA44" i="2"/>
  <c r="AB44" i="2"/>
  <c r="CE79" i="2"/>
  <c r="K79" i="6"/>
  <c r="AF79" i="2"/>
  <c r="X48" i="2"/>
  <c r="AF32" i="2"/>
  <c r="BE32" i="2"/>
  <c r="K32" i="6" s="1"/>
  <c r="Z196" i="2"/>
  <c r="Y196" i="2" s="1"/>
  <c r="AY196" i="2"/>
  <c r="BI196" i="2" s="1"/>
  <c r="BH196" i="2" s="1"/>
  <c r="BZ295" i="2"/>
  <c r="N295" i="6" s="1"/>
  <c r="CN295" i="6" s="1"/>
  <c r="CX295" i="6" s="1"/>
  <c r="AZ295" i="2"/>
  <c r="BJ295" i="2" s="1"/>
  <c r="F295" i="6"/>
  <c r="AA295" i="2"/>
  <c r="AY189" i="2"/>
  <c r="BI189" i="2" s="1"/>
  <c r="BH189" i="2" s="1"/>
  <c r="Z189" i="2"/>
  <c r="Y189" i="2" s="1"/>
  <c r="H113" i="6"/>
  <c r="CB113" i="2"/>
  <c r="P113" i="6" s="1"/>
  <c r="CP113" i="6" s="1"/>
  <c r="CZ113" i="6" s="1"/>
  <c r="BB113" i="2"/>
  <c r="BL113" i="2" s="1"/>
  <c r="CD153" i="2"/>
  <c r="J153" i="6"/>
  <c r="BD153" i="2"/>
  <c r="BN153" i="2" s="1"/>
  <c r="E175" i="6"/>
  <c r="Z175" i="2"/>
  <c r="Y175" i="2" s="1"/>
  <c r="AY175" i="2"/>
  <c r="G233" i="6"/>
  <c r="AB233" i="2"/>
  <c r="CA233" i="2"/>
  <c r="O233" i="6" s="1"/>
  <c r="CO233" i="6" s="1"/>
  <c r="CY233" i="6" s="1"/>
  <c r="J233" i="6"/>
  <c r="CD233" i="2"/>
  <c r="AE233" i="2"/>
  <c r="AC190" i="2"/>
  <c r="H190" i="6"/>
  <c r="H209" i="6"/>
  <c r="BB209" i="2"/>
  <c r="BL209" i="2" s="1"/>
  <c r="BY154" i="2"/>
  <c r="M154" i="6" s="1"/>
  <c r="CM154" i="6" s="1"/>
  <c r="CW154" i="6" s="1"/>
  <c r="CV154" i="6" s="1"/>
  <c r="AY154" i="2"/>
  <c r="Z154" i="2"/>
  <c r="Y154" i="2" s="1"/>
  <c r="CA175" i="2"/>
  <c r="O175" i="6" s="1"/>
  <c r="CO175" i="6" s="1"/>
  <c r="CY175" i="6" s="1"/>
  <c r="G175" i="6"/>
  <c r="BZ67" i="2"/>
  <c r="N67" i="6" s="1"/>
  <c r="CN67" i="6" s="1"/>
  <c r="CX67" i="6" s="1"/>
  <c r="F67" i="6"/>
  <c r="K198" i="6"/>
  <c r="CE198" i="2"/>
  <c r="BE198" i="2"/>
  <c r="BO198" i="2" s="1"/>
  <c r="AF198" i="2"/>
  <c r="I217" i="6"/>
  <c r="BC217" i="2"/>
  <c r="BM217" i="2" s="1"/>
  <c r="BY217" i="2"/>
  <c r="M217" i="6" s="1"/>
  <c r="CM217" i="6" s="1"/>
  <c r="CW217" i="6" s="1"/>
  <c r="CV217" i="6" s="1"/>
  <c r="Z217" i="2"/>
  <c r="Y217" i="2" s="1"/>
  <c r="AD242" i="2"/>
  <c r="BA193" i="2"/>
  <c r="BK193" i="2" s="1"/>
  <c r="AE193" i="2"/>
  <c r="AE246" i="2"/>
  <c r="BA278" i="2"/>
  <c r="BK278" i="2" s="1"/>
  <c r="Z209" i="2"/>
  <c r="Y209" i="2" s="1"/>
  <c r="CD36" i="2"/>
  <c r="CN36" i="2" s="1"/>
  <c r="AG271" i="2"/>
  <c r="AD254" i="2"/>
  <c r="Z278" i="2"/>
  <c r="Y278" i="2" s="1"/>
  <c r="AC209" i="2"/>
  <c r="AY36" i="2"/>
  <c r="BI36" i="2" s="1"/>
  <c r="BH36" i="2" s="1"/>
  <c r="BZ292" i="2"/>
  <c r="CJ292" i="2" s="1"/>
  <c r="CF185" i="2"/>
  <c r="T185" i="6" s="1"/>
  <c r="CT185" i="6" s="1"/>
  <c r="DD185" i="6" s="1"/>
  <c r="AY61" i="2"/>
  <c r="AD292" i="2"/>
  <c r="BB271" i="2"/>
  <c r="BL271" i="2" s="1"/>
  <c r="AC184" i="2"/>
  <c r="BC218" i="2"/>
  <c r="BM218" i="2" s="1"/>
  <c r="AF218" i="2"/>
  <c r="AC181" i="2"/>
  <c r="BY259" i="2"/>
  <c r="Z36" i="2"/>
  <c r="Y36" i="2" s="1"/>
  <c r="BB83" i="2"/>
  <c r="BL83" i="2" s="1"/>
  <c r="CF265" i="2"/>
  <c r="T265" i="6" s="1"/>
  <c r="CT265" i="6" s="1"/>
  <c r="DD265" i="6" s="1"/>
  <c r="CB123" i="2"/>
  <c r="P123" i="6" s="1"/>
  <c r="CP123" i="6" s="1"/>
  <c r="CF194" i="2"/>
  <c r="CP194" i="2" s="1"/>
  <c r="AD46" i="2"/>
  <c r="AF195" i="2"/>
  <c r="BB67" i="2"/>
  <c r="BL67" i="2" s="1"/>
  <c r="BB43" i="2"/>
  <c r="BL43" i="2" s="1"/>
  <c r="AY295" i="2"/>
  <c r="BI295" i="2" s="1"/>
  <c r="BH295" i="2" s="1"/>
  <c r="CC48" i="2"/>
  <c r="CM48" i="2" s="1"/>
  <c r="CD272" i="2"/>
  <c r="R272" i="6" s="1"/>
  <c r="CR272" i="6" s="1"/>
  <c r="DB272" i="6" s="1"/>
  <c r="BD233" i="2"/>
  <c r="BN233" i="2" s="1"/>
  <c r="AE195" i="2"/>
  <c r="BC136" i="2"/>
  <c r="BM136" i="2" s="1"/>
  <c r="BA44" i="2"/>
  <c r="BK44" i="2" s="1"/>
  <c r="BC96" i="2"/>
  <c r="BM96" i="2" s="1"/>
  <c r="AA207" i="2"/>
  <c r="AG195" i="2"/>
  <c r="K174" i="6"/>
  <c r="L198" i="6"/>
  <c r="CD58" i="2"/>
  <c r="AF295" i="2"/>
  <c r="AE265" i="2"/>
  <c r="H257" i="6"/>
  <c r="CB195" i="2"/>
  <c r="CL195" i="2" s="1"/>
  <c r="CF189" i="2"/>
  <c r="CP189" i="2" s="1"/>
  <c r="AE273" i="2"/>
  <c r="I295" i="6"/>
  <c r="H265" i="6"/>
  <c r="Z65" i="2"/>
  <c r="Y65" i="2" s="1"/>
  <c r="BD295" i="2"/>
  <c r="BN295" i="2" s="1"/>
  <c r="BD96" i="2"/>
  <c r="BN96" i="2" s="1"/>
  <c r="BE175" i="2"/>
  <c r="BO175" i="2" s="1"/>
  <c r="BD272" i="2"/>
  <c r="BN272" i="2" s="1"/>
  <c r="CF273" i="2"/>
  <c r="BE273" i="2"/>
  <c r="BO273" i="2" s="1"/>
  <c r="BE288" i="2"/>
  <c r="BO288" i="2" s="1"/>
  <c r="AE153" i="2"/>
  <c r="H176" i="6"/>
  <c r="AE214" i="2"/>
  <c r="BB190" i="2"/>
  <c r="BL190" i="2" s="1"/>
  <c r="AZ92" i="2"/>
  <c r="BJ92" i="2" s="1"/>
  <c r="BZ153" i="2"/>
  <c r="CJ153" i="2" s="1"/>
  <c r="AA109" i="2"/>
  <c r="Z48" i="2"/>
  <c r="Y48" i="2" s="1"/>
  <c r="AE276" i="2"/>
  <c r="K277" i="6"/>
  <c r="AC276" i="2"/>
  <c r="BY146" i="2"/>
  <c r="M146" i="6" s="1"/>
  <c r="CM146" i="6" s="1"/>
  <c r="CW146" i="6" s="1"/>
  <c r="CV146" i="6" s="1"/>
  <c r="CC179" i="2"/>
  <c r="Q179" i="6" s="1"/>
  <c r="CQ179" i="6" s="1"/>
  <c r="DA179" i="6" s="1"/>
  <c r="CE32" i="2"/>
  <c r="S32" i="6" s="1"/>
  <c r="CS32" i="6" s="1"/>
  <c r="DC32" i="6" s="1"/>
  <c r="AZ19" i="2"/>
  <c r="BJ19" i="2" s="1"/>
  <c r="BZ19" i="2"/>
  <c r="N19" i="6" s="1"/>
  <c r="CN19" i="6" s="1"/>
  <c r="CX19" i="6" s="1"/>
  <c r="AA19" i="2"/>
  <c r="G65" i="6"/>
  <c r="BA65" i="2"/>
  <c r="BK65" i="2" s="1"/>
  <c r="L67" i="6"/>
  <c r="CF67" i="2"/>
  <c r="T67" i="6" s="1"/>
  <c r="CT67" i="6" s="1"/>
  <c r="DD67" i="6" s="1"/>
  <c r="BC276" i="2"/>
  <c r="BM276" i="2" s="1"/>
  <c r="AD276" i="2"/>
  <c r="AC46" i="2"/>
  <c r="CB46" i="2"/>
  <c r="BB46" i="2"/>
  <c r="BL46" i="2" s="1"/>
  <c r="H46" i="6"/>
  <c r="I146" i="6"/>
  <c r="CC146" i="2"/>
  <c r="CM146" i="2" s="1"/>
  <c r="AD146" i="2"/>
  <c r="BC146" i="2"/>
  <c r="BM146" i="2" s="1"/>
  <c r="AG145" i="2"/>
  <c r="CF145" i="2"/>
  <c r="CP145" i="2" s="1"/>
  <c r="BF145" i="2"/>
  <c r="BP145" i="2" s="1"/>
  <c r="I198" i="6"/>
  <c r="AD198" i="2"/>
  <c r="BC198" i="2"/>
  <c r="BM198" i="2" s="1"/>
  <c r="I85" i="6"/>
  <c r="AD85" i="2"/>
  <c r="CC85" i="2"/>
  <c r="BC85" i="2"/>
  <c r="BM85" i="2" s="1"/>
  <c r="CA100" i="2"/>
  <c r="O100" i="6" s="1"/>
  <c r="CO100" i="6" s="1"/>
  <c r="CY100" i="6" s="1"/>
  <c r="BA100" i="2"/>
  <c r="BK100" i="2" s="1"/>
  <c r="CA84" i="2"/>
  <c r="CK84" i="2" s="1"/>
  <c r="AB84" i="2"/>
  <c r="G84" i="6"/>
  <c r="BA84" i="2"/>
  <c r="BK84" i="2" s="1"/>
  <c r="H115" i="6"/>
  <c r="BB115" i="2"/>
  <c r="BL115" i="2" s="1"/>
  <c r="K286" i="6"/>
  <c r="BE286" i="2"/>
  <c r="BO286" i="2" s="1"/>
  <c r="BZ87" i="2"/>
  <c r="F87" i="6"/>
  <c r="AA87" i="2"/>
  <c r="F131" i="6"/>
  <c r="AA131" i="2"/>
  <c r="BZ131" i="2"/>
  <c r="CJ131" i="2" s="1"/>
  <c r="AZ131" i="2"/>
  <c r="BJ131" i="2" s="1"/>
  <c r="CA295" i="2"/>
  <c r="AB295" i="2"/>
  <c r="F42" i="6"/>
  <c r="AZ42" i="2"/>
  <c r="BJ42" i="2" s="1"/>
  <c r="K244" i="6"/>
  <c r="BE244" i="2"/>
  <c r="BE245" i="2"/>
  <c r="BO245" i="2" s="1"/>
  <c r="AF245" i="2"/>
  <c r="L158" i="6"/>
  <c r="AG158" i="2"/>
  <c r="CF158" i="2"/>
  <c r="T158" i="6" s="1"/>
  <c r="CT158" i="6" s="1"/>
  <c r="DD158" i="6" s="1"/>
  <c r="BF158" i="2"/>
  <c r="BP158" i="2" s="1"/>
  <c r="AB42" i="2"/>
  <c r="BA42" i="2"/>
  <c r="BK42" i="2" s="1"/>
  <c r="CD34" i="2"/>
  <c r="R34" i="6" s="1"/>
  <c r="CR34" i="6" s="1"/>
  <c r="DB34" i="6" s="1"/>
  <c r="AE34" i="2"/>
  <c r="CE9" i="2"/>
  <c r="AF9" i="2"/>
  <c r="G96" i="6"/>
  <c r="AB96" i="2"/>
  <c r="CA96" i="2"/>
  <c r="CK96" i="2" s="1"/>
  <c r="BY228" i="2"/>
  <c r="M228" i="6" s="1"/>
  <c r="CM228" i="6" s="1"/>
  <c r="CW228" i="6" s="1"/>
  <c r="CV228" i="6" s="1"/>
  <c r="Z228" i="2"/>
  <c r="Y228" i="2" s="1"/>
  <c r="AG276" i="2"/>
  <c r="CF276" i="2"/>
  <c r="CP276" i="2" s="1"/>
  <c r="H87" i="6"/>
  <c r="CB87" i="2"/>
  <c r="CL87" i="2" s="1"/>
  <c r="F161" i="6"/>
  <c r="AA161" i="2"/>
  <c r="AZ161" i="2"/>
  <c r="BJ161" i="2" s="1"/>
  <c r="L178" i="6"/>
  <c r="AG178" i="2"/>
  <c r="CE113" i="2"/>
  <c r="AF113" i="2"/>
  <c r="F164" i="6"/>
  <c r="AZ164" i="2"/>
  <c r="BJ164" i="2" s="1"/>
  <c r="BD113" i="2"/>
  <c r="BN113" i="2" s="1"/>
  <c r="J113" i="6"/>
  <c r="AE113" i="2"/>
  <c r="J87" i="6"/>
  <c r="AE87" i="2"/>
  <c r="H127" i="6"/>
  <c r="CB127" i="2"/>
  <c r="CL127" i="2" s="1"/>
  <c r="CF89" i="2"/>
  <c r="T89" i="6" s="1"/>
  <c r="CT89" i="6" s="1"/>
  <c r="DD89" i="6" s="1"/>
  <c r="AG89" i="2"/>
  <c r="K260" i="6"/>
  <c r="CE260" i="2"/>
  <c r="CO260" i="2" s="1"/>
  <c r="CD168" i="2"/>
  <c r="J168" i="6"/>
  <c r="BA126" i="2"/>
  <c r="BK126" i="2" s="1"/>
  <c r="G126" i="6"/>
  <c r="CA126" i="2"/>
  <c r="O126" i="6" s="1"/>
  <c r="CO126" i="6" s="1"/>
  <c r="CY126" i="6" s="1"/>
  <c r="F35" i="6"/>
  <c r="BZ35" i="2"/>
  <c r="N35" i="6" s="1"/>
  <c r="CN35" i="6" s="1"/>
  <c r="CX35" i="6" s="1"/>
  <c r="K63" i="6"/>
  <c r="AF63" i="2"/>
  <c r="L197" i="6"/>
  <c r="CF197" i="2"/>
  <c r="AG128" i="2"/>
  <c r="CF128" i="2"/>
  <c r="BF128" i="2"/>
  <c r="BP128" i="2" s="1"/>
  <c r="AB54" i="2"/>
  <c r="CA54" i="2"/>
  <c r="O54" i="6" s="1"/>
  <c r="CO54" i="6" s="1"/>
  <c r="CY54" i="6" s="1"/>
  <c r="AE133" i="2"/>
  <c r="J133" i="6"/>
  <c r="G169" i="6"/>
  <c r="CA169" i="2"/>
  <c r="CK169" i="2" s="1"/>
  <c r="J181" i="6"/>
  <c r="CD181" i="2"/>
  <c r="R181" i="6" s="1"/>
  <c r="CR181" i="6" s="1"/>
  <c r="DB181" i="6" s="1"/>
  <c r="I202" i="6"/>
  <c r="X202" i="2"/>
  <c r="AD202" i="2"/>
  <c r="BY115" i="2"/>
  <c r="AY115" i="2"/>
  <c r="E115" i="6"/>
  <c r="K179" i="6"/>
  <c r="AF179" i="2"/>
  <c r="J44" i="6"/>
  <c r="BD44" i="2"/>
  <c r="BN44" i="2" s="1"/>
  <c r="L126" i="6"/>
  <c r="BF126" i="2"/>
  <c r="BP126" i="2" s="1"/>
  <c r="AG126" i="2"/>
  <c r="E126" i="6"/>
  <c r="AY126" i="2"/>
  <c r="BI126" i="2" s="1"/>
  <c r="BH126" i="2" s="1"/>
  <c r="K148" i="6"/>
  <c r="AF148" i="2"/>
  <c r="X273" i="2"/>
  <c r="X154" i="2"/>
  <c r="K122" i="6"/>
  <c r="AF122" i="2"/>
  <c r="BE122" i="2"/>
  <c r="BO122" i="2" s="1"/>
  <c r="CE122" i="2"/>
  <c r="CO122" i="2" s="1"/>
  <c r="AB272" i="2"/>
  <c r="E265" i="6"/>
  <c r="E256" i="6"/>
  <c r="CF57" i="2"/>
  <c r="T57" i="6" s="1"/>
  <c r="CT57" i="6" s="1"/>
  <c r="DD57" i="6" s="1"/>
  <c r="X195" i="2"/>
  <c r="BY195" i="2"/>
  <c r="I105" i="6"/>
  <c r="AD105" i="2"/>
  <c r="CC105" i="2"/>
  <c r="Q105" i="6" s="1"/>
  <c r="CQ105" i="6" s="1"/>
  <c r="DA105" i="6" s="1"/>
  <c r="H79" i="6"/>
  <c r="AC79" i="2"/>
  <c r="BB79" i="2"/>
  <c r="BL79" i="2" s="1"/>
  <c r="I197" i="6"/>
  <c r="AD197" i="2"/>
  <c r="G67" i="6"/>
  <c r="CA67" i="2"/>
  <c r="AB67" i="2"/>
  <c r="X67" i="2"/>
  <c r="K153" i="6"/>
  <c r="BE153" i="2"/>
  <c r="BO153" i="2" s="1"/>
  <c r="CE153" i="2"/>
  <c r="CO153" i="2" s="1"/>
  <c r="BB170" i="2"/>
  <c r="BL170" i="2" s="1"/>
  <c r="H170" i="6"/>
  <c r="CB170" i="2"/>
  <c r="AC170" i="2"/>
  <c r="I261" i="6"/>
  <c r="BC261" i="2"/>
  <c r="BM261" i="2" s="1"/>
  <c r="H245" i="6"/>
  <c r="CB245" i="2"/>
  <c r="CL245" i="2" s="1"/>
  <c r="AD82" i="2"/>
  <c r="CC82" i="2"/>
  <c r="Q82" i="6" s="1"/>
  <c r="CQ82" i="6" s="1"/>
  <c r="DA82" i="6" s="1"/>
  <c r="I153" i="6"/>
  <c r="BC153" i="2"/>
  <c r="BM153" i="2" s="1"/>
  <c r="AD153" i="2"/>
  <c r="X113" i="2"/>
  <c r="BF113" i="2"/>
  <c r="BP113" i="2" s="1"/>
  <c r="BB42" i="2"/>
  <c r="BL42" i="2" s="1"/>
  <c r="CB42" i="2"/>
  <c r="P42" i="6" s="1"/>
  <c r="CP42" i="6" s="1"/>
  <c r="CZ42" i="6" s="1"/>
  <c r="AC42" i="2"/>
  <c r="CF216" i="2"/>
  <c r="BF216" i="2"/>
  <c r="BP216" i="2" s="1"/>
  <c r="AG216" i="2"/>
  <c r="AF280" i="2"/>
  <c r="CE280" i="2"/>
  <c r="S280" i="6" s="1"/>
  <c r="CS280" i="6" s="1"/>
  <c r="DC280" i="6" s="1"/>
  <c r="K67" i="6"/>
  <c r="CE67" i="2"/>
  <c r="CO67" i="2" s="1"/>
  <c r="AF67" i="2"/>
  <c r="K166" i="6"/>
  <c r="AF166" i="2"/>
  <c r="BE166" i="2"/>
  <c r="BO166" i="2" s="1"/>
  <c r="AD22" i="2"/>
  <c r="CC22" i="2"/>
  <c r="BC22" i="2"/>
  <c r="BM22" i="2" s="1"/>
  <c r="I71" i="6"/>
  <c r="AD71" i="2"/>
  <c r="J147" i="6"/>
  <c r="BD147" i="2"/>
  <c r="BN147" i="2" s="1"/>
  <c r="H249" i="6"/>
  <c r="CB249" i="2"/>
  <c r="CL249" i="2" s="1"/>
  <c r="CD102" i="2"/>
  <c r="AE102" i="2"/>
  <c r="BD102" i="2"/>
  <c r="BN102" i="2" s="1"/>
  <c r="E166" i="6"/>
  <c r="BY166" i="2"/>
  <c r="M166" i="6" s="1"/>
  <c r="CM166" i="6" s="1"/>
  <c r="CW166" i="6" s="1"/>
  <c r="CV166" i="6" s="1"/>
  <c r="Z166" i="2"/>
  <c r="Y166" i="2" s="1"/>
  <c r="AB51" i="2"/>
  <c r="G51" i="6"/>
  <c r="BA51" i="2"/>
  <c r="BK51" i="2" s="1"/>
  <c r="CA51" i="2"/>
  <c r="CK51" i="2" s="1"/>
  <c r="AG139" i="2"/>
  <c r="L139" i="6"/>
  <c r="K114" i="6"/>
  <c r="CE114" i="2"/>
  <c r="S114" i="6" s="1"/>
  <c r="CS114" i="6" s="1"/>
  <c r="DC114" i="6" s="1"/>
  <c r="AF114" i="2"/>
  <c r="BE114" i="2"/>
  <c r="BO114" i="2" s="1"/>
  <c r="I65" i="6"/>
  <c r="AD65" i="2"/>
  <c r="CC65" i="2"/>
  <c r="BC277" i="2"/>
  <c r="BM277" i="2" s="1"/>
  <c r="I277" i="6"/>
  <c r="BD143" i="2"/>
  <c r="BN143" i="2" s="1"/>
  <c r="J143" i="6"/>
  <c r="AE143" i="2"/>
  <c r="K276" i="6"/>
  <c r="AF276" i="2"/>
  <c r="CE276" i="2"/>
  <c r="S276" i="6" s="1"/>
  <c r="CS276" i="6" s="1"/>
  <c r="DC276" i="6" s="1"/>
  <c r="AE35" i="2"/>
  <c r="CD35" i="2"/>
  <c r="BD35" i="2"/>
  <c r="BN35" i="2" s="1"/>
  <c r="J35" i="6"/>
  <c r="X65" i="2"/>
  <c r="BY65" i="2"/>
  <c r="CI65" i="2" s="1"/>
  <c r="CH65" i="2" s="1"/>
  <c r="F277" i="6"/>
  <c r="X277" i="2"/>
  <c r="AZ277" i="2"/>
  <c r="BJ277" i="2" s="1"/>
  <c r="BZ88" i="2"/>
  <c r="N88" i="6" s="1"/>
  <c r="CN88" i="6" s="1"/>
  <c r="CX88" i="6" s="1"/>
  <c r="AA88" i="2"/>
  <c r="T27" i="2"/>
  <c r="AG114" i="2"/>
  <c r="BF114" i="2"/>
  <c r="BP114" i="2" s="1"/>
  <c r="L114" i="6"/>
  <c r="X105" i="2"/>
  <c r="F105" i="6"/>
  <c r="AE122" i="2"/>
  <c r="BD122" i="2"/>
  <c r="BN122" i="2" s="1"/>
  <c r="K80" i="6"/>
  <c r="AF80" i="2"/>
  <c r="BE80" i="2"/>
  <c r="BO80" i="2" s="1"/>
  <c r="K146" i="6"/>
  <c r="CE146" i="2"/>
  <c r="S146" i="6" s="1"/>
  <c r="CS146" i="6" s="1"/>
  <c r="DC146" i="6" s="1"/>
  <c r="AF146" i="2"/>
  <c r="W22" i="2"/>
  <c r="X22" i="2" s="1"/>
  <c r="CC23" i="2"/>
  <c r="AD23" i="2"/>
  <c r="AE11" i="2"/>
  <c r="CD11" i="2"/>
  <c r="CN11" i="2" s="1"/>
  <c r="J166" i="6"/>
  <c r="BD166" i="2"/>
  <c r="BN166" i="2" s="1"/>
  <c r="AE166" i="2"/>
  <c r="F95" i="6"/>
  <c r="BZ95" i="2"/>
  <c r="CJ95" i="2" s="1"/>
  <c r="AZ95" i="2"/>
  <c r="BJ95" i="2" s="1"/>
  <c r="F62" i="6"/>
  <c r="AZ62" i="2"/>
  <c r="BJ62" i="2" s="1"/>
  <c r="X51" i="2"/>
  <c r="BC51" i="2"/>
  <c r="BM51" i="2" s="1"/>
  <c r="BF57" i="2"/>
  <c r="BP57" i="2" s="1"/>
  <c r="CE191" i="2"/>
  <c r="S191" i="6" s="1"/>
  <c r="CS191" i="6" s="1"/>
  <c r="DC191" i="6" s="1"/>
  <c r="AE88" i="2"/>
  <c r="BF103" i="2"/>
  <c r="BP103" i="2" s="1"/>
  <c r="AG57" i="2"/>
  <c r="X261" i="2"/>
  <c r="BC242" i="2"/>
  <c r="BM242" i="2" s="1"/>
  <c r="Z280" i="2"/>
  <c r="Y280" i="2" s="1"/>
  <c r="CF14" i="2"/>
  <c r="T14" i="6" s="1"/>
  <c r="CT14" i="6" s="1"/>
  <c r="DD14" i="6" s="1"/>
  <c r="AD20" i="2"/>
  <c r="CC20" i="2"/>
  <c r="Q20" i="6" s="1"/>
  <c r="CQ20" i="6" s="1"/>
  <c r="DA20" i="6" s="1"/>
  <c r="I209" i="6"/>
  <c r="X209" i="2"/>
  <c r="F288" i="6"/>
  <c r="X288" i="2"/>
  <c r="AZ288" i="2"/>
  <c r="BJ288" i="2" s="1"/>
  <c r="K96" i="6"/>
  <c r="AF96" i="2"/>
  <c r="X197" i="2"/>
  <c r="CA276" i="2"/>
  <c r="BA276" i="2"/>
  <c r="BK276" i="2" s="1"/>
  <c r="F63" i="6"/>
  <c r="BZ63" i="2"/>
  <c r="N63" i="6" s="1"/>
  <c r="CN63" i="6" s="1"/>
  <c r="CX63" i="6" s="1"/>
  <c r="J134" i="6"/>
  <c r="AE134" i="2"/>
  <c r="H122" i="6"/>
  <c r="X122" i="2"/>
  <c r="J179" i="6"/>
  <c r="AE179" i="2"/>
  <c r="CD179" i="2"/>
  <c r="F217" i="6"/>
  <c r="X217" i="2"/>
  <c r="BZ217" i="2"/>
  <c r="CJ217" i="2" s="1"/>
  <c r="AA217" i="2"/>
  <c r="F60" i="6"/>
  <c r="AA60" i="2"/>
  <c r="BZ60" i="2"/>
  <c r="CJ60" i="2" s="1"/>
  <c r="E233" i="6"/>
  <c r="Z233" i="2"/>
  <c r="Y233" i="2" s="1"/>
  <c r="AY233" i="2"/>
  <c r="J198" i="6"/>
  <c r="AE198" i="2"/>
  <c r="E185" i="6"/>
  <c r="X185" i="2"/>
  <c r="H76" i="6"/>
  <c r="BB76" i="2"/>
  <c r="BL76" i="2" s="1"/>
  <c r="F260" i="6"/>
  <c r="AA260" i="2"/>
  <c r="BZ260" i="2"/>
  <c r="CJ260" i="2" s="1"/>
  <c r="K242" i="6"/>
  <c r="BE242" i="2"/>
  <c r="BY130" i="2"/>
  <c r="AY130" i="2"/>
  <c r="Z130" i="2"/>
  <c r="Y130" i="2" s="1"/>
  <c r="CA112" i="2"/>
  <c r="O112" i="6" s="1"/>
  <c r="CO112" i="6" s="1"/>
  <c r="CY112" i="6" s="1"/>
  <c r="BA112" i="2"/>
  <c r="BK112" i="2" s="1"/>
  <c r="G112" i="6"/>
  <c r="AB112" i="2"/>
  <c r="BF209" i="2"/>
  <c r="BP209" i="2" s="1"/>
  <c r="L209" i="6"/>
  <c r="CF209" i="2"/>
  <c r="T209" i="6" s="1"/>
  <c r="CT209" i="6" s="1"/>
  <c r="DD209" i="6" s="1"/>
  <c r="AY77" i="2"/>
  <c r="E77" i="6"/>
  <c r="BY77" i="2"/>
  <c r="BB158" i="2"/>
  <c r="BL158" i="2" s="1"/>
  <c r="AC158" i="2"/>
  <c r="E83" i="6"/>
  <c r="Z83" i="2"/>
  <c r="Y83" i="2" s="1"/>
  <c r="X83" i="2"/>
  <c r="BY83" i="2"/>
  <c r="M83" i="6" s="1"/>
  <c r="CM83" i="6" s="1"/>
  <c r="CW83" i="6" s="1"/>
  <c r="CV83" i="6" s="1"/>
  <c r="BD95" i="2"/>
  <c r="BN95" i="2" s="1"/>
  <c r="AE95" i="2"/>
  <c r="F98" i="6"/>
  <c r="BZ98" i="2"/>
  <c r="CJ98" i="2" s="1"/>
  <c r="AE20" i="2"/>
  <c r="BD20" i="2"/>
  <c r="J20" i="6" s="1"/>
  <c r="CD20" i="2"/>
  <c r="R20" i="6" s="1"/>
  <c r="CR20" i="6" s="1"/>
  <c r="DB20" i="6" s="1"/>
  <c r="AG65" i="2"/>
  <c r="BF65" i="2"/>
  <c r="BP65" i="2" s="1"/>
  <c r="I48" i="6"/>
  <c r="BC48" i="2"/>
  <c r="BM48" i="2" s="1"/>
  <c r="AE234" i="2"/>
  <c r="J234" i="6"/>
  <c r="H277" i="6"/>
  <c r="AC277" i="2"/>
  <c r="CB277" i="2"/>
  <c r="P277" i="6" s="1"/>
  <c r="CP277" i="6" s="1"/>
  <c r="CZ277" i="6" s="1"/>
  <c r="BB277" i="2"/>
  <c r="BL277" i="2" s="1"/>
  <c r="K189" i="6"/>
  <c r="BE189" i="2"/>
  <c r="BO189" i="2" s="1"/>
  <c r="AF189" i="2"/>
  <c r="AB104" i="2"/>
  <c r="CA104" i="2"/>
  <c r="CK104" i="2" s="1"/>
  <c r="CD136" i="2"/>
  <c r="J136" i="6"/>
  <c r="BD136" i="2"/>
  <c r="BN136" i="2" s="1"/>
  <c r="L175" i="6"/>
  <c r="AG175" i="2"/>
  <c r="BF175" i="2"/>
  <c r="BP175" i="2" s="1"/>
  <c r="I139" i="6"/>
  <c r="BC139" i="2"/>
  <c r="BM139" i="2" s="1"/>
  <c r="CC139" i="2"/>
  <c r="CM139" i="2" s="1"/>
  <c r="X139" i="2"/>
  <c r="K102" i="6"/>
  <c r="BE102" i="2"/>
  <c r="BO102" i="2" s="1"/>
  <c r="CC242" i="2"/>
  <c r="Q242" i="6" s="1"/>
  <c r="CQ242" i="6" s="1"/>
  <c r="DA242" i="6" s="1"/>
  <c r="AG288" i="2"/>
  <c r="AY234" i="2"/>
  <c r="R280" i="6"/>
  <c r="CR280" i="6" s="1"/>
  <c r="DB280" i="6" s="1"/>
  <c r="P166" i="6"/>
  <c r="CP166" i="6" s="1"/>
  <c r="CZ166" i="6" s="1"/>
  <c r="AY256" i="2"/>
  <c r="BI256" i="2" s="1"/>
  <c r="BH256" i="2" s="1"/>
  <c r="AF191" i="2"/>
  <c r="AD139" i="2"/>
  <c r="AD48" i="2"/>
  <c r="CA272" i="2"/>
  <c r="O272" i="6" s="1"/>
  <c r="CO272" i="6" s="1"/>
  <c r="CY272" i="6" s="1"/>
  <c r="CF175" i="2"/>
  <c r="T175" i="6" s="1"/>
  <c r="CT175" i="6" s="1"/>
  <c r="DD175" i="6" s="1"/>
  <c r="BC102" i="2"/>
  <c r="BM102" i="2" s="1"/>
  <c r="AE186" i="2"/>
  <c r="BD88" i="2"/>
  <c r="BN88" i="2" s="1"/>
  <c r="BY117" i="2"/>
  <c r="M117" i="6" s="1"/>
  <c r="CM117" i="6" s="1"/>
  <c r="CW117" i="6" s="1"/>
  <c r="CV117" i="6" s="1"/>
  <c r="Z256" i="2"/>
  <c r="Y256" i="2" s="1"/>
  <c r="G104" i="6"/>
  <c r="CF65" i="2"/>
  <c r="T65" i="6" s="1"/>
  <c r="CT65" i="6" s="1"/>
  <c r="DD65" i="6" s="1"/>
  <c r="AF48" i="2"/>
  <c r="BE48" i="2"/>
  <c r="BO48" i="2" s="1"/>
  <c r="G83" i="6"/>
  <c r="CA83" i="2"/>
  <c r="AG237" i="2"/>
  <c r="BF237" i="2"/>
  <c r="BP237" i="2" s="1"/>
  <c r="L237" i="6"/>
  <c r="CF237" i="2"/>
  <c r="F125" i="6"/>
  <c r="AZ125" i="2"/>
  <c r="BJ125" i="2" s="1"/>
  <c r="AA125" i="2"/>
  <c r="AC241" i="2"/>
  <c r="BB241" i="2"/>
  <c r="BL241" i="2" s="1"/>
  <c r="CB272" i="2"/>
  <c r="BB272" i="2"/>
  <c r="BL272" i="2" s="1"/>
  <c r="H272" i="6"/>
  <c r="L269" i="6"/>
  <c r="AG269" i="2"/>
  <c r="K162" i="6"/>
  <c r="CE162" i="2"/>
  <c r="AF162" i="2"/>
  <c r="AE152" i="2"/>
  <c r="CD152" i="2"/>
  <c r="CN152" i="2" s="1"/>
  <c r="L58" i="6"/>
  <c r="CF58" i="2"/>
  <c r="T58" i="6" s="1"/>
  <c r="CT58" i="6" s="1"/>
  <c r="DD58" i="6" s="1"/>
  <c r="AG58" i="2"/>
  <c r="G115" i="6"/>
  <c r="BA115" i="2"/>
  <c r="BK115" i="2" s="1"/>
  <c r="CA115" i="2"/>
  <c r="CK115" i="2" s="1"/>
  <c r="G297" i="6"/>
  <c r="X297" i="2"/>
  <c r="CA297" i="2"/>
  <c r="H71" i="6"/>
  <c r="AC71" i="2"/>
  <c r="F233" i="6"/>
  <c r="AA233" i="2"/>
  <c r="BZ233" i="2"/>
  <c r="CJ233" i="2" s="1"/>
  <c r="E76" i="6"/>
  <c r="X76" i="2"/>
  <c r="AY76" i="2"/>
  <c r="BI76" i="2" s="1"/>
  <c r="BH76" i="2" s="1"/>
  <c r="H99" i="6"/>
  <c r="CB99" i="2"/>
  <c r="CB85" i="2"/>
  <c r="H85" i="6"/>
  <c r="AC85" i="2"/>
  <c r="BB85" i="2"/>
  <c r="BL85" i="2" s="1"/>
  <c r="G98" i="6"/>
  <c r="CA98" i="2"/>
  <c r="CK98" i="2" s="1"/>
  <c r="BA98" i="2"/>
  <c r="BK98" i="2" s="1"/>
  <c r="AB98" i="2"/>
  <c r="F244" i="6"/>
  <c r="AZ244" i="2"/>
  <c r="BJ244" i="2" s="1"/>
  <c r="J242" i="6"/>
  <c r="BD242" i="2"/>
  <c r="BN242" i="2" s="1"/>
  <c r="K88" i="6"/>
  <c r="AF88" i="2"/>
  <c r="CE88" i="2"/>
  <c r="S88" i="6" s="1"/>
  <c r="CS88" i="6" s="1"/>
  <c r="DC88" i="6" s="1"/>
  <c r="BE88" i="2"/>
  <c r="BO88" i="2" s="1"/>
  <c r="AF102" i="2"/>
  <c r="G148" i="6"/>
  <c r="BA148" i="2"/>
  <c r="BK148" i="2" s="1"/>
  <c r="X148" i="2"/>
  <c r="AB148" i="2"/>
  <c r="CA148" i="2"/>
  <c r="CK148" i="2" s="1"/>
  <c r="CA232" i="2"/>
  <c r="AB232" i="2"/>
  <c r="G232" i="6"/>
  <c r="AF65" i="2"/>
  <c r="CE65" i="2"/>
  <c r="K65" i="6"/>
  <c r="E260" i="6"/>
  <c r="BY260" i="2"/>
  <c r="AY260" i="2"/>
  <c r="BI260" i="2" s="1"/>
  <c r="BH260" i="2" s="1"/>
  <c r="Z260" i="2"/>
  <c r="Y260" i="2" s="1"/>
  <c r="I147" i="6"/>
  <c r="CC147" i="2"/>
  <c r="CM147" i="2" s="1"/>
  <c r="BC147" i="2"/>
  <c r="BM147" i="2" s="1"/>
  <c r="K58" i="6"/>
  <c r="CE58" i="2"/>
  <c r="S58" i="6" s="1"/>
  <c r="CS58" i="6" s="1"/>
  <c r="DC58" i="6" s="1"/>
  <c r="X58" i="2"/>
  <c r="AF58" i="2"/>
  <c r="X57" i="2"/>
  <c r="BA153" i="2"/>
  <c r="BK153" i="2" s="1"/>
  <c r="AZ109" i="2"/>
  <c r="BJ109" i="2" s="1"/>
  <c r="J237" i="6"/>
  <c r="AB198" i="2"/>
  <c r="K201" i="6"/>
  <c r="BB11" i="2"/>
  <c r="H11" i="6" s="1"/>
  <c r="BE9" i="2"/>
  <c r="CF11" i="2"/>
  <c r="AE284" i="2"/>
  <c r="BD284" i="2"/>
  <c r="BN284" i="2" s="1"/>
  <c r="CD284" i="2"/>
  <c r="CN284" i="2" s="1"/>
  <c r="AY182" i="2"/>
  <c r="BY182" i="2"/>
  <c r="M182" i="6" s="1"/>
  <c r="CM182" i="6" s="1"/>
  <c r="CW182" i="6" s="1"/>
  <c r="CV182" i="6" s="1"/>
  <c r="CF184" i="2"/>
  <c r="CP184" i="2" s="1"/>
  <c r="AG184" i="2"/>
  <c r="AF134" i="2"/>
  <c r="CE134" i="2"/>
  <c r="BE134" i="2"/>
  <c r="BO134" i="2" s="1"/>
  <c r="G189" i="6"/>
  <c r="X189" i="2"/>
  <c r="CA189" i="2"/>
  <c r="CK189" i="2" s="1"/>
  <c r="BA189" i="2"/>
  <c r="BK189" i="2" s="1"/>
  <c r="AB189" i="2"/>
  <c r="G280" i="6"/>
  <c r="CA280" i="2"/>
  <c r="CK280" i="2" s="1"/>
  <c r="AB280" i="2"/>
  <c r="X280" i="2"/>
  <c r="BA280" i="2"/>
  <c r="BK280" i="2" s="1"/>
  <c r="AZ291" i="2"/>
  <c r="BJ291" i="2" s="1"/>
  <c r="AA291" i="2"/>
  <c r="BZ291" i="2"/>
  <c r="N291" i="6" s="1"/>
  <c r="CN291" i="6" s="1"/>
  <c r="CX291" i="6" s="1"/>
  <c r="J254" i="6"/>
  <c r="AE254" i="2"/>
  <c r="CD254" i="2"/>
  <c r="R254" i="6" s="1"/>
  <c r="CR254" i="6" s="1"/>
  <c r="DB254" i="6" s="1"/>
  <c r="BD47" i="2"/>
  <c r="BN47" i="2" s="1"/>
  <c r="AE47" i="2"/>
  <c r="CD47" i="2"/>
  <c r="J47" i="6"/>
  <c r="I229" i="6"/>
  <c r="AD229" i="2"/>
  <c r="CC229" i="2"/>
  <c r="BC229" i="2"/>
  <c r="BM229" i="2" s="1"/>
  <c r="G205" i="6"/>
  <c r="CA205" i="2"/>
  <c r="CK205" i="2" s="1"/>
  <c r="AB205" i="2"/>
  <c r="AF92" i="2"/>
  <c r="CE92" i="2"/>
  <c r="S92" i="6" s="1"/>
  <c r="CS92" i="6" s="1"/>
  <c r="DC92" i="6" s="1"/>
  <c r="BE92" i="2"/>
  <c r="BO92" i="2" s="1"/>
  <c r="L274" i="6"/>
  <c r="BF274" i="2"/>
  <c r="BP274" i="2" s="1"/>
  <c r="CB114" i="2"/>
  <c r="CL114" i="2" s="1"/>
  <c r="BB114" i="2"/>
  <c r="BL114" i="2" s="1"/>
  <c r="AC114" i="2"/>
  <c r="F222" i="6"/>
  <c r="AA222" i="2"/>
  <c r="Z218" i="2"/>
  <c r="Y218" i="2" s="1"/>
  <c r="E218" i="6"/>
  <c r="AY218" i="2"/>
  <c r="H193" i="6"/>
  <c r="CB193" i="2"/>
  <c r="CL193" i="2" s="1"/>
  <c r="AC193" i="2"/>
  <c r="BB193" i="2"/>
  <c r="BL193" i="2" s="1"/>
  <c r="I109" i="6"/>
  <c r="BC109" i="2"/>
  <c r="BM109" i="2" s="1"/>
  <c r="CC109" i="2"/>
  <c r="AD109" i="2"/>
  <c r="L36" i="6"/>
  <c r="AG36" i="2"/>
  <c r="I232" i="6"/>
  <c r="AD232" i="2"/>
  <c r="BC232" i="2"/>
  <c r="BM232" i="2" s="1"/>
  <c r="AC177" i="2"/>
  <c r="CB177" i="2"/>
  <c r="H177" i="6"/>
  <c r="X198" i="2"/>
  <c r="F198" i="6"/>
  <c r="BZ198" i="2"/>
  <c r="N198" i="6" s="1"/>
  <c r="CN198" i="6" s="1"/>
  <c r="CX198" i="6" s="1"/>
  <c r="AZ198" i="2"/>
  <c r="BJ198" i="2" s="1"/>
  <c r="AA198" i="2"/>
  <c r="CE35" i="2"/>
  <c r="K35" i="6"/>
  <c r="BE35" i="2"/>
  <c r="BO35" i="2" s="1"/>
  <c r="CB253" i="2"/>
  <c r="CL253" i="2" s="1"/>
  <c r="BB253" i="2"/>
  <c r="BL253" i="2" s="1"/>
  <c r="AY292" i="2"/>
  <c r="BI292" i="2" s="1"/>
  <c r="BH292" i="2" s="1"/>
  <c r="Z292" i="2"/>
  <c r="Y292" i="2" s="1"/>
  <c r="BY292" i="2"/>
  <c r="BC93" i="2"/>
  <c r="BM93" i="2" s="1"/>
  <c r="I93" i="6"/>
  <c r="AD93" i="2"/>
  <c r="BA264" i="2"/>
  <c r="BK264" i="2" s="1"/>
  <c r="CA264" i="2"/>
  <c r="O264" i="6" s="1"/>
  <c r="CO264" i="6" s="1"/>
  <c r="CY264" i="6" s="1"/>
  <c r="H80" i="6"/>
  <c r="CB80" i="2"/>
  <c r="P80" i="6" s="1"/>
  <c r="CP80" i="6" s="1"/>
  <c r="CZ80" i="6" s="1"/>
  <c r="BB80" i="2"/>
  <c r="BL80" i="2" s="1"/>
  <c r="H95" i="6"/>
  <c r="BB95" i="2"/>
  <c r="BL95" i="2" s="1"/>
  <c r="G252" i="6"/>
  <c r="X252" i="2"/>
  <c r="AB252" i="2"/>
  <c r="BA252" i="2"/>
  <c r="BK252" i="2" s="1"/>
  <c r="L176" i="6"/>
  <c r="BF176" i="2"/>
  <c r="BP176" i="2" s="1"/>
  <c r="AG176" i="2"/>
  <c r="E104" i="6"/>
  <c r="BY104" i="2"/>
  <c r="M104" i="6" s="1"/>
  <c r="CM104" i="6" s="1"/>
  <c r="CW104" i="6" s="1"/>
  <c r="CV104" i="6" s="1"/>
  <c r="Z104" i="2"/>
  <c r="Y104" i="2" s="1"/>
  <c r="G82" i="6"/>
  <c r="BA82" i="2"/>
  <c r="BK82" i="2" s="1"/>
  <c r="AB82" i="2"/>
  <c r="CB95" i="2"/>
  <c r="CL95" i="2" s="1"/>
  <c r="CD186" i="2"/>
  <c r="CN186" i="2" s="1"/>
  <c r="CF176" i="2"/>
  <c r="CP176" i="2" s="1"/>
  <c r="AY285" i="2"/>
  <c r="F291" i="6"/>
  <c r="AC80" i="2"/>
  <c r="AF35" i="2"/>
  <c r="CD19" i="2"/>
  <c r="CN19" i="2" s="1"/>
  <c r="AE19" i="2"/>
  <c r="BD19" i="2"/>
  <c r="J19" i="6" s="1"/>
  <c r="CF253" i="2"/>
  <c r="AG253" i="2"/>
  <c r="I228" i="6"/>
  <c r="AD228" i="2"/>
  <c r="CC228" i="2"/>
  <c r="BC228" i="2"/>
  <c r="BM228" i="2" s="1"/>
  <c r="CA14" i="2"/>
  <c r="AB14" i="2"/>
  <c r="BY112" i="2"/>
  <c r="M112" i="6" s="1"/>
  <c r="CM112" i="6" s="1"/>
  <c r="CW112" i="6" s="1"/>
  <c r="CV112" i="6" s="1"/>
  <c r="Z112" i="2"/>
  <c r="Y112" i="2" s="1"/>
  <c r="E112" i="6"/>
  <c r="J99" i="6"/>
  <c r="X99" i="2"/>
  <c r="BD99" i="2"/>
  <c r="BN99" i="2" s="1"/>
  <c r="CD99" i="2"/>
  <c r="I199" i="6"/>
  <c r="BC199" i="2"/>
  <c r="BM199" i="2" s="1"/>
  <c r="AD199" i="2"/>
  <c r="CC199" i="2"/>
  <c r="L149" i="6"/>
  <c r="AG149" i="2"/>
  <c r="CF149" i="2"/>
  <c r="T149" i="6" s="1"/>
  <c r="CT149" i="6" s="1"/>
  <c r="DD149" i="6" s="1"/>
  <c r="AG98" i="2"/>
  <c r="BF98" i="2"/>
  <c r="BP98" i="2" s="1"/>
  <c r="L98" i="6"/>
  <c r="K98" i="6"/>
  <c r="CE98" i="2"/>
  <c r="CO98" i="2" s="1"/>
  <c r="BE98" i="2"/>
  <c r="BO98" i="2" s="1"/>
  <c r="AF98" i="2"/>
  <c r="AY293" i="2"/>
  <c r="BI293" i="2" s="1"/>
  <c r="BH293" i="2" s="1"/>
  <c r="Z293" i="2"/>
  <c r="Y293" i="2" s="1"/>
  <c r="E293" i="6"/>
  <c r="BY293" i="2"/>
  <c r="M293" i="6" s="1"/>
  <c r="CM293" i="6" s="1"/>
  <c r="CW293" i="6" s="1"/>
  <c r="CV293" i="6" s="1"/>
  <c r="K138" i="6"/>
  <c r="CE138" i="2"/>
  <c r="S138" i="6" s="1"/>
  <c r="CS138" i="6" s="1"/>
  <c r="DC138" i="6" s="1"/>
  <c r="AF138" i="2"/>
  <c r="BE138" i="2"/>
  <c r="BO138" i="2" s="1"/>
  <c r="H174" i="6"/>
  <c r="AC174" i="2"/>
  <c r="BB174" i="2"/>
  <c r="BL174" i="2" s="1"/>
  <c r="Q128" i="6"/>
  <c r="CQ128" i="6" s="1"/>
  <c r="DA128" i="6" s="1"/>
  <c r="CM128" i="2"/>
  <c r="AA156" i="2"/>
  <c r="AZ156" i="2"/>
  <c r="BJ156" i="2" s="1"/>
  <c r="BZ156" i="2"/>
  <c r="AZ170" i="2"/>
  <c r="BJ170" i="2" s="1"/>
  <c r="AA170" i="2"/>
  <c r="G242" i="6"/>
  <c r="X242" i="2"/>
  <c r="AB242" i="2"/>
  <c r="CA242" i="2"/>
  <c r="CK242" i="2" s="1"/>
  <c r="X265" i="2"/>
  <c r="AY265" i="2"/>
  <c r="BI265" i="2" s="1"/>
  <c r="BH265" i="2" s="1"/>
  <c r="Z265" i="2"/>
  <c r="Y265" i="2" s="1"/>
  <c r="AC68" i="2"/>
  <c r="CB68" i="2"/>
  <c r="P68" i="6" s="1"/>
  <c r="CP68" i="6" s="1"/>
  <c r="CZ68" i="6" s="1"/>
  <c r="BB68" i="2"/>
  <c r="BL68" i="2" s="1"/>
  <c r="X80" i="2"/>
  <c r="F80" i="6"/>
  <c r="AA80" i="2"/>
  <c r="BZ80" i="2"/>
  <c r="N80" i="6" s="1"/>
  <c r="CN80" i="6" s="1"/>
  <c r="CX80" i="6" s="1"/>
  <c r="AZ80" i="2"/>
  <c r="BJ80" i="2" s="1"/>
  <c r="AZ264" i="2"/>
  <c r="BJ264" i="2" s="1"/>
  <c r="BZ264" i="2"/>
  <c r="N264" i="6" s="1"/>
  <c r="CN264" i="6" s="1"/>
  <c r="CX264" i="6" s="1"/>
  <c r="F264" i="6"/>
  <c r="AA264" i="2"/>
  <c r="F83" i="6"/>
  <c r="BZ83" i="2"/>
  <c r="CJ83" i="2" s="1"/>
  <c r="E253" i="6"/>
  <c r="BY253" i="2"/>
  <c r="M253" i="6" s="1"/>
  <c r="CM253" i="6" s="1"/>
  <c r="CW253" i="6" s="1"/>
  <c r="CV253" i="6" s="1"/>
  <c r="Z253" i="2"/>
  <c r="Y253" i="2" s="1"/>
  <c r="AY253" i="2"/>
  <c r="J109" i="6"/>
  <c r="CD109" i="2"/>
  <c r="R109" i="6" s="1"/>
  <c r="CR109" i="6" s="1"/>
  <c r="DB109" i="6" s="1"/>
  <c r="BD109" i="2"/>
  <c r="BN109" i="2" s="1"/>
  <c r="CC177" i="2"/>
  <c r="CM177" i="2" s="1"/>
  <c r="BC177" i="2"/>
  <c r="BM177" i="2" s="1"/>
  <c r="AD177" i="2"/>
  <c r="AE278" i="2"/>
  <c r="J278" i="6"/>
  <c r="CF193" i="2"/>
  <c r="CP193" i="2" s="1"/>
  <c r="L193" i="6"/>
  <c r="AG193" i="2"/>
  <c r="G265" i="6"/>
  <c r="AB265" i="2"/>
  <c r="CA265" i="2"/>
  <c r="O265" i="6" s="1"/>
  <c r="CO265" i="6" s="1"/>
  <c r="CY265" i="6" s="1"/>
  <c r="L80" i="6"/>
  <c r="CF80" i="2"/>
  <c r="T80" i="6" s="1"/>
  <c r="CT80" i="6" s="1"/>
  <c r="DD80" i="6" s="1"/>
  <c r="AG80" i="2"/>
  <c r="K36" i="6"/>
  <c r="X36" i="2"/>
  <c r="BE36" i="2"/>
  <c r="BO36" i="2" s="1"/>
  <c r="AF36" i="2"/>
  <c r="CE36" i="2"/>
  <c r="S36" i="6" s="1"/>
  <c r="CS36" i="6" s="1"/>
  <c r="DC36" i="6" s="1"/>
  <c r="J232" i="6"/>
  <c r="CD232" i="2"/>
  <c r="R232" i="6" s="1"/>
  <c r="CR232" i="6" s="1"/>
  <c r="DB232" i="6" s="1"/>
  <c r="BD232" i="2"/>
  <c r="BN232" i="2" s="1"/>
  <c r="AE232" i="2"/>
  <c r="I115" i="6"/>
  <c r="X115" i="2"/>
  <c r="BC115" i="2"/>
  <c r="BM115" i="2" s="1"/>
  <c r="AD115" i="2"/>
  <c r="CC115" i="2"/>
  <c r="Q115" i="6" s="1"/>
  <c r="CQ115" i="6" s="1"/>
  <c r="DA115" i="6" s="1"/>
  <c r="E75" i="6"/>
  <c r="BY75" i="2"/>
  <c r="M75" i="6" s="1"/>
  <c r="CM75" i="6" s="1"/>
  <c r="CW75" i="6" s="1"/>
  <c r="CV75" i="6" s="1"/>
  <c r="Z75" i="2"/>
  <c r="Y75" i="2" s="1"/>
  <c r="AY75" i="2"/>
  <c r="BI75" i="2" s="1"/>
  <c r="BH75" i="2" s="1"/>
  <c r="AB59" i="2"/>
  <c r="G59" i="6"/>
  <c r="BE241" i="2"/>
  <c r="BO241" i="2" s="1"/>
  <c r="AF241" i="2"/>
  <c r="CE241" i="2"/>
  <c r="CO241" i="2" s="1"/>
  <c r="F84" i="6"/>
  <c r="AA84" i="2"/>
  <c r="BZ84" i="2"/>
  <c r="Z285" i="2"/>
  <c r="Y285" i="2" s="1"/>
  <c r="E285" i="6"/>
  <c r="CE170" i="2"/>
  <c r="AF170" i="2"/>
  <c r="BE170" i="2"/>
  <c r="BO170" i="2" s="1"/>
  <c r="AZ133" i="2"/>
  <c r="BJ133" i="2" s="1"/>
  <c r="F133" i="6"/>
  <c r="X133" i="2"/>
  <c r="BZ133" i="2"/>
  <c r="CJ133" i="2" s="1"/>
  <c r="AA133" i="2"/>
  <c r="AZ222" i="2"/>
  <c r="BJ222" i="2" s="1"/>
  <c r="BE214" i="2"/>
  <c r="BO214" i="2" s="1"/>
  <c r="BY218" i="2"/>
  <c r="M218" i="6" s="1"/>
  <c r="CM218" i="6" s="1"/>
  <c r="CW218" i="6" s="1"/>
  <c r="CV218" i="6" s="1"/>
  <c r="BB177" i="2"/>
  <c r="BL177" i="2" s="1"/>
  <c r="AZ83" i="2"/>
  <c r="BJ83" i="2" s="1"/>
  <c r="AB264" i="2"/>
  <c r="K92" i="6"/>
  <c r="AA83" i="2"/>
  <c r="K134" i="6"/>
  <c r="Z276" i="2"/>
  <c r="Y276" i="2" s="1"/>
  <c r="E276" i="6"/>
  <c r="AY276" i="2"/>
  <c r="BI276" i="2" s="1"/>
  <c r="BH276" i="2" s="1"/>
  <c r="F276" i="6"/>
  <c r="BZ276" i="2"/>
  <c r="CJ276" i="2" s="1"/>
  <c r="AA276" i="2"/>
  <c r="AZ276" i="2"/>
  <c r="BJ276" i="2" s="1"/>
  <c r="CB260" i="2"/>
  <c r="P260" i="6" s="1"/>
  <c r="CP260" i="6" s="1"/>
  <c r="CZ260" i="6" s="1"/>
  <c r="AC260" i="2"/>
  <c r="X260" i="2"/>
  <c r="H260" i="6"/>
  <c r="BC271" i="2"/>
  <c r="BM271" i="2" s="1"/>
  <c r="AD271" i="2"/>
  <c r="AB75" i="2"/>
  <c r="BA75" i="2"/>
  <c r="BK75" i="2" s="1"/>
  <c r="CA75" i="2"/>
  <c r="O75" i="6" s="1"/>
  <c r="CO75" i="6" s="1"/>
  <c r="CY75" i="6" s="1"/>
  <c r="AC100" i="2"/>
  <c r="CB100" i="2"/>
  <c r="J70" i="6"/>
  <c r="CD70" i="2"/>
  <c r="R70" i="6" s="1"/>
  <c r="CR70" i="6" s="1"/>
  <c r="DB70" i="6" s="1"/>
  <c r="AE70" i="2"/>
  <c r="BD70" i="2"/>
  <c r="BN70" i="2" s="1"/>
  <c r="X232" i="2"/>
  <c r="CG155" i="2"/>
  <c r="CF242" i="2"/>
  <c r="CP242" i="2" s="1"/>
  <c r="CC51" i="2"/>
  <c r="CM51" i="2" s="1"/>
  <c r="AE196" i="2"/>
  <c r="BD196" i="2"/>
  <c r="BN196" i="2" s="1"/>
  <c r="H229" i="6"/>
  <c r="AC229" i="2"/>
  <c r="CB229" i="2"/>
  <c r="P229" i="6" s="1"/>
  <c r="CP229" i="6" s="1"/>
  <c r="CZ229" i="6" s="1"/>
  <c r="BZ249" i="2"/>
  <c r="N249" i="6" s="1"/>
  <c r="CN249" i="6" s="1"/>
  <c r="CX249" i="6" s="1"/>
  <c r="F249" i="6"/>
  <c r="AA249" i="2"/>
  <c r="CE50" i="2"/>
  <c r="K50" i="6"/>
  <c r="AF50" i="2"/>
  <c r="X169" i="2"/>
  <c r="K169" i="6"/>
  <c r="K127" i="6"/>
  <c r="BE127" i="2"/>
  <c r="BO127" i="2" s="1"/>
  <c r="CE127" i="2"/>
  <c r="S127" i="6" s="1"/>
  <c r="CS127" i="6" s="1"/>
  <c r="DC127" i="6" s="1"/>
  <c r="F102" i="6"/>
  <c r="AA102" i="2"/>
  <c r="J196" i="6"/>
  <c r="I51" i="6"/>
  <c r="AA255" i="2"/>
  <c r="AG242" i="2"/>
  <c r="Z258" i="2"/>
  <c r="Y258" i="2" s="1"/>
  <c r="BB252" i="2"/>
  <c r="AC252" i="2"/>
  <c r="BE209" i="2"/>
  <c r="BO209" i="2" s="1"/>
  <c r="BE216" i="2"/>
  <c r="BO216" i="2" s="1"/>
  <c r="AY67" i="2"/>
  <c r="BI67" i="2" s="1"/>
  <c r="BH67" i="2" s="1"/>
  <c r="BF242" i="2"/>
  <c r="BP242" i="2" s="1"/>
  <c r="CD199" i="2"/>
  <c r="R199" i="6" s="1"/>
  <c r="CR199" i="6" s="1"/>
  <c r="DB199" i="6" s="1"/>
  <c r="BD199" i="2"/>
  <c r="BN199" i="2" s="1"/>
  <c r="BB242" i="2"/>
  <c r="BY240" i="2"/>
  <c r="AZ232" i="2"/>
  <c r="BJ232" i="2" s="1"/>
  <c r="BE50" i="2"/>
  <c r="BO50" i="2" s="1"/>
  <c r="CD68" i="2"/>
  <c r="R68" i="6" s="1"/>
  <c r="CR68" i="6" s="1"/>
  <c r="DB68" i="6" s="1"/>
  <c r="BA90" i="2"/>
  <c r="BK90" i="2" s="1"/>
  <c r="AD88" i="2"/>
  <c r="AY143" i="2"/>
  <c r="BI143" i="2" s="1"/>
  <c r="BH143" i="2" s="1"/>
  <c r="AE84" i="2"/>
  <c r="J199" i="6"/>
  <c r="K216" i="6"/>
  <c r="F139" i="6"/>
  <c r="BD152" i="2"/>
  <c r="BN152" i="2" s="1"/>
  <c r="CD126" i="2"/>
  <c r="R126" i="6" s="1"/>
  <c r="CR126" i="6" s="1"/>
  <c r="DB126" i="6" s="1"/>
  <c r="BD84" i="2"/>
  <c r="BN84" i="2" s="1"/>
  <c r="AA200" i="2"/>
  <c r="E67" i="6"/>
  <c r="CA101" i="2"/>
  <c r="CK101" i="2" s="1"/>
  <c r="BY143" i="2"/>
  <c r="M143" i="6" s="1"/>
  <c r="CM143" i="6" s="1"/>
  <c r="CW143" i="6" s="1"/>
  <c r="CV143" i="6" s="1"/>
  <c r="CE109" i="2"/>
  <c r="CA90" i="2"/>
  <c r="CK90" i="2" s="1"/>
  <c r="X68" i="2"/>
  <c r="X50" i="2"/>
  <c r="X88" i="2"/>
  <c r="L128" i="6"/>
  <c r="G128" i="6"/>
  <c r="X128" i="2"/>
  <c r="E153" i="6"/>
  <c r="AY153" i="2"/>
  <c r="X153" i="2"/>
  <c r="H60" i="6"/>
  <c r="AC60" i="2"/>
  <c r="Z237" i="2"/>
  <c r="Y237" i="2" s="1"/>
  <c r="BY237" i="2"/>
  <c r="X237" i="2"/>
  <c r="E237" i="6"/>
  <c r="AD237" i="2"/>
  <c r="I237" i="6"/>
  <c r="CC237" i="2"/>
  <c r="Q237" i="6" s="1"/>
  <c r="CQ237" i="6" s="1"/>
  <c r="DA237" i="6" s="1"/>
  <c r="Z179" i="2"/>
  <c r="Y179" i="2" s="1"/>
  <c r="BY179" i="2"/>
  <c r="X179" i="2"/>
  <c r="E179" i="6"/>
  <c r="F149" i="6"/>
  <c r="X149" i="2"/>
  <c r="I166" i="6"/>
  <c r="X166" i="2"/>
  <c r="J209" i="6"/>
  <c r="AE209" i="2"/>
  <c r="H196" i="6"/>
  <c r="X196" i="2"/>
  <c r="L113" i="6"/>
  <c r="CF113" i="2"/>
  <c r="T113" i="6" s="1"/>
  <c r="CT113" i="6" s="1"/>
  <c r="DD113" i="6" s="1"/>
  <c r="AG113" i="2"/>
  <c r="BC42" i="2"/>
  <c r="BM42" i="2" s="1"/>
  <c r="CC42" i="2"/>
  <c r="Q42" i="6" s="1"/>
  <c r="CQ42" i="6" s="1"/>
  <c r="DA42" i="6" s="1"/>
  <c r="AD42" i="2"/>
  <c r="G50" i="6"/>
  <c r="AB50" i="2"/>
  <c r="K245" i="6"/>
  <c r="CE245" i="2"/>
  <c r="X245" i="2"/>
  <c r="F127" i="6"/>
  <c r="X127" i="2"/>
  <c r="AA127" i="2"/>
  <c r="G158" i="6"/>
  <c r="X158" i="2"/>
  <c r="CA158" i="2"/>
  <c r="CK158" i="2" s="1"/>
  <c r="I287" i="6"/>
  <c r="AD287" i="2"/>
  <c r="F209" i="6"/>
  <c r="AZ209" i="2"/>
  <c r="BJ209" i="2" s="1"/>
  <c r="F229" i="6"/>
  <c r="BZ229" i="2"/>
  <c r="CJ229" i="2" s="1"/>
  <c r="J149" i="6"/>
  <c r="AE149" i="2"/>
  <c r="F232" i="6"/>
  <c r="BZ232" i="2"/>
  <c r="CJ232" i="2" s="1"/>
  <c r="AA232" i="2"/>
  <c r="J89" i="6"/>
  <c r="BD89" i="2"/>
  <c r="BN89" i="2" s="1"/>
  <c r="L136" i="6"/>
  <c r="X136" i="2"/>
  <c r="AG136" i="2"/>
  <c r="I87" i="6"/>
  <c r="BC87" i="2"/>
  <c r="BM87" i="2" s="1"/>
  <c r="J175" i="6"/>
  <c r="X175" i="2"/>
  <c r="H126" i="6"/>
  <c r="AC126" i="2"/>
  <c r="E42" i="6"/>
  <c r="BY42" i="2"/>
  <c r="I190" i="6"/>
  <c r="X190" i="2"/>
  <c r="G229" i="6"/>
  <c r="CA229" i="2"/>
  <c r="AB229" i="2"/>
  <c r="AY68" i="2"/>
  <c r="BI68" i="2" s="1"/>
  <c r="BH68" i="2" s="1"/>
  <c r="CB242" i="2"/>
  <c r="CL242" i="2" s="1"/>
  <c r="CE209" i="2"/>
  <c r="AA209" i="2"/>
  <c r="BY258" i="2"/>
  <c r="M258" i="6" s="1"/>
  <c r="CM258" i="6" s="1"/>
  <c r="CW258" i="6" s="1"/>
  <c r="CV258" i="6" s="1"/>
  <c r="AD87" i="2"/>
  <c r="CC190" i="2"/>
  <c r="CM190" i="2" s="1"/>
  <c r="BE158" i="2"/>
  <c r="BO158" i="2" s="1"/>
  <c r="AA62" i="2"/>
  <c r="BZ62" i="2"/>
  <c r="CJ62" i="2" s="1"/>
  <c r="BZ200" i="2"/>
  <c r="CJ200" i="2" s="1"/>
  <c r="Z143" i="2"/>
  <c r="Y143" i="2" s="1"/>
  <c r="CD89" i="2"/>
  <c r="R89" i="6" s="1"/>
  <c r="CR89" i="6" s="1"/>
  <c r="DB89" i="6" s="1"/>
  <c r="E121" i="6"/>
  <c r="AE89" i="2"/>
  <c r="AA139" i="2"/>
  <c r="Z68" i="2"/>
  <c r="Y68" i="2" s="1"/>
  <c r="BD149" i="2"/>
  <c r="BN149" i="2" s="1"/>
  <c r="BC287" i="2"/>
  <c r="BM287" i="2" s="1"/>
  <c r="BE109" i="2"/>
  <c r="BO109" i="2" s="1"/>
  <c r="K109" i="6"/>
  <c r="AF169" i="2"/>
  <c r="W17" i="2"/>
  <c r="X17" i="2" s="1"/>
  <c r="G35" i="6"/>
  <c r="CA35" i="2"/>
  <c r="CK35" i="2" s="1"/>
  <c r="CD26" i="2"/>
  <c r="R26" i="6" s="1"/>
  <c r="CR26" i="6" s="1"/>
  <c r="DB26" i="6" s="1"/>
  <c r="AE26" i="2"/>
  <c r="CB22" i="2"/>
  <c r="AC22" i="2"/>
  <c r="R28" i="2"/>
  <c r="G61" i="6"/>
  <c r="AB61" i="2"/>
  <c r="J63" i="6"/>
  <c r="X63" i="2"/>
  <c r="AE63" i="2"/>
  <c r="G272" i="6"/>
  <c r="X272" i="2"/>
  <c r="AC96" i="2"/>
  <c r="H96" i="6"/>
  <c r="X96" i="2"/>
  <c r="F65" i="6"/>
  <c r="BZ65" i="2"/>
  <c r="N65" i="6" s="1"/>
  <c r="CN65" i="6" s="1"/>
  <c r="CX65" i="6" s="1"/>
  <c r="L79" i="6"/>
  <c r="CF79" i="2"/>
  <c r="AA61" i="2"/>
  <c r="X61" i="2"/>
  <c r="K197" i="6"/>
  <c r="CE197" i="2"/>
  <c r="F85" i="6"/>
  <c r="AA85" i="2"/>
  <c r="AZ85" i="2"/>
  <c r="BJ85" i="2" s="1"/>
  <c r="K237" i="6"/>
  <c r="AF237" i="2"/>
  <c r="L162" i="6"/>
  <c r="CF162" i="2"/>
  <c r="T162" i="6" s="1"/>
  <c r="CT162" i="6" s="1"/>
  <c r="DD162" i="6" s="1"/>
  <c r="CB221" i="2"/>
  <c r="X221" i="2"/>
  <c r="H233" i="6"/>
  <c r="X233" i="2"/>
  <c r="L87" i="6"/>
  <c r="AG87" i="2"/>
  <c r="X130" i="2"/>
  <c r="L130" i="6"/>
  <c r="L46" i="6"/>
  <c r="X46" i="2"/>
  <c r="BF46" i="2"/>
  <c r="BP46" i="2" s="1"/>
  <c r="I220" i="6"/>
  <c r="CC220" i="2"/>
  <c r="Q220" i="6" s="1"/>
  <c r="CQ220" i="6" s="1"/>
  <c r="DA220" i="6" s="1"/>
  <c r="H158" i="6"/>
  <c r="CB158" i="2"/>
  <c r="CL158" i="2" s="1"/>
  <c r="CF51" i="2"/>
  <c r="L51" i="6"/>
  <c r="G79" i="6"/>
  <c r="X79" i="2"/>
  <c r="CC32" i="2"/>
  <c r="AD32" i="2"/>
  <c r="G209" i="6"/>
  <c r="BA209" i="2"/>
  <c r="BK209" i="2" s="1"/>
  <c r="J51" i="6"/>
  <c r="CD51" i="2"/>
  <c r="CN51" i="2" s="1"/>
  <c r="F197" i="6"/>
  <c r="AA197" i="2"/>
  <c r="AD100" i="2"/>
  <c r="I100" i="6"/>
  <c r="I60" i="6"/>
  <c r="CC60" i="2"/>
  <c r="CM60" i="2" s="1"/>
  <c r="AG146" i="2"/>
  <c r="CF146" i="2"/>
  <c r="CP146" i="2" s="1"/>
  <c r="K249" i="6"/>
  <c r="BE249" i="2"/>
  <c r="BO249" i="2" s="1"/>
  <c r="E249" i="6"/>
  <c r="X249" i="2"/>
  <c r="CA174" i="2"/>
  <c r="O174" i="6" s="1"/>
  <c r="CO174" i="6" s="1"/>
  <c r="CY174" i="6" s="1"/>
  <c r="AB174" i="2"/>
  <c r="CE44" i="2"/>
  <c r="AF44" i="2"/>
  <c r="AD102" i="2"/>
  <c r="CC102" i="2"/>
  <c r="CM102" i="2" s="1"/>
  <c r="CE51" i="2"/>
  <c r="CO51" i="2" s="1"/>
  <c r="K51" i="6"/>
  <c r="CB44" i="2"/>
  <c r="CL44" i="2" s="1"/>
  <c r="AG277" i="2"/>
  <c r="BY60" i="2"/>
  <c r="X60" i="2"/>
  <c r="X71" i="2"/>
  <c r="F71" i="6"/>
  <c r="BL32" i="2"/>
  <c r="Q250" i="2"/>
  <c r="BZ250" i="2" s="1"/>
  <c r="U140" i="2"/>
  <c r="CD140" i="2" s="1"/>
  <c r="R140" i="6" s="1"/>
  <c r="CR140" i="6" s="1"/>
  <c r="DB140" i="6" s="1"/>
  <c r="U225" i="2"/>
  <c r="R43" i="2"/>
  <c r="W206" i="2"/>
  <c r="AG206" i="2" s="1"/>
  <c r="S278" i="2"/>
  <c r="H278" i="6" s="1"/>
  <c r="W182" i="2"/>
  <c r="Q259" i="2"/>
  <c r="AA259" i="2" s="1"/>
  <c r="W203" i="2"/>
  <c r="AG203" i="2" s="1"/>
  <c r="U135" i="2"/>
  <c r="CD135" i="2" s="1"/>
  <c r="U282" i="2"/>
  <c r="J282" i="6" s="1"/>
  <c r="Q251" i="2"/>
  <c r="AA251" i="2" s="1"/>
  <c r="Q199" i="2"/>
  <c r="BZ199" i="2" s="1"/>
  <c r="N199" i="6" s="1"/>
  <c r="CN199" i="6" s="1"/>
  <c r="CX199" i="6" s="1"/>
  <c r="W281" i="2"/>
  <c r="L281" i="6" s="1"/>
  <c r="R73" i="2"/>
  <c r="G73" i="6" s="1"/>
  <c r="V267" i="2"/>
  <c r="T101" i="2"/>
  <c r="CC101" i="2" s="1"/>
  <c r="R156" i="2"/>
  <c r="CA156" i="2" s="1"/>
  <c r="R110" i="2"/>
  <c r="Q94" i="2"/>
  <c r="AA94" i="2" s="1"/>
  <c r="V118" i="2"/>
  <c r="V160" i="2"/>
  <c r="CE160" i="2" s="1"/>
  <c r="U289" i="2"/>
  <c r="CD289" i="2" s="1"/>
  <c r="CN289" i="2" s="1"/>
  <c r="T103" i="2"/>
  <c r="S151" i="2"/>
  <c r="BB151" i="2" s="1"/>
  <c r="BL151" i="2" s="1"/>
  <c r="R200" i="2"/>
  <c r="AB200" i="2" s="1"/>
  <c r="Q220" i="2"/>
  <c r="F220" i="6" s="1"/>
  <c r="W77" i="2"/>
  <c r="L77" i="6" s="1"/>
  <c r="R108" i="2"/>
  <c r="AB108" i="2" s="1"/>
  <c r="R140" i="2"/>
  <c r="AB140" i="2" s="1"/>
  <c r="R129" i="2"/>
  <c r="AB129" i="2" s="1"/>
  <c r="Q206" i="2"/>
  <c r="AA206" i="2" s="1"/>
  <c r="Q203" i="2"/>
  <c r="BZ203" i="2" s="1"/>
  <c r="V49" i="2"/>
  <c r="AF49" i="2" s="1"/>
  <c r="T78" i="2"/>
  <c r="AD78" i="2" s="1"/>
  <c r="U251" i="2"/>
  <c r="J251" i="6" s="1"/>
  <c r="S270" i="2"/>
  <c r="T156" i="2"/>
  <c r="I156" i="6" s="1"/>
  <c r="V108" i="2"/>
  <c r="AF108" i="2" s="1"/>
  <c r="R284" i="2"/>
  <c r="BA284" i="2" s="1"/>
  <c r="BK284" i="2" s="1"/>
  <c r="T227" i="2"/>
  <c r="BC227" i="2" s="1"/>
  <c r="BM227" i="2" s="1"/>
  <c r="R214" i="2"/>
  <c r="G214" i="6" s="1"/>
  <c r="S121" i="2"/>
  <c r="CB121" i="2" s="1"/>
  <c r="S143" i="2"/>
  <c r="CB143" i="2" s="1"/>
  <c r="T140" i="2"/>
  <c r="BC140" i="2" s="1"/>
  <c r="BM140" i="2" s="1"/>
  <c r="S205" i="2"/>
  <c r="CB205" i="2" s="1"/>
  <c r="P177" i="2"/>
  <c r="V274" i="2"/>
  <c r="BE274" i="2" s="1"/>
  <c r="BO274" i="2" s="1"/>
  <c r="R225" i="2"/>
  <c r="T296" i="2"/>
  <c r="BC296" i="2" s="1"/>
  <c r="BM296" i="2" s="1"/>
  <c r="P206" i="2"/>
  <c r="Z206" i="2" s="1"/>
  <c r="Y206" i="2" s="1"/>
  <c r="Q271" i="2"/>
  <c r="S182" i="2"/>
  <c r="V234" i="2"/>
  <c r="K234" i="6" s="1"/>
  <c r="V193" i="2"/>
  <c r="AF193" i="2" s="1"/>
  <c r="T259" i="2"/>
  <c r="BC259" i="2" s="1"/>
  <c r="BM259" i="2" s="1"/>
  <c r="S49" i="2"/>
  <c r="H49" i="6" s="1"/>
  <c r="W78" i="2"/>
  <c r="L78" i="6" s="1"/>
  <c r="T194" i="2"/>
  <c r="T251" i="2"/>
  <c r="R152" i="2"/>
  <c r="AB152" i="2" s="1"/>
  <c r="U138" i="2"/>
  <c r="AE138" i="2" s="1"/>
  <c r="P283" i="2"/>
  <c r="Z283" i="2" s="1"/>
  <c r="Y283" i="2" s="1"/>
  <c r="T95" i="2"/>
  <c r="AD95" i="2" s="1"/>
  <c r="Q286" i="2"/>
  <c r="V144" i="2"/>
  <c r="AF144" i="2" s="1"/>
  <c r="U131" i="2"/>
  <c r="W56" i="2"/>
  <c r="S240" i="2"/>
  <c r="CB240" i="2" s="1"/>
  <c r="W204" i="2"/>
  <c r="L204" i="6" s="1"/>
  <c r="S200" i="2"/>
  <c r="H200" i="6" s="1"/>
  <c r="V163" i="2"/>
  <c r="BE163" i="2" s="1"/>
  <c r="BO163" i="2" s="1"/>
  <c r="Q208" i="2"/>
  <c r="BZ208" i="2" s="1"/>
  <c r="R137" i="2"/>
  <c r="AB137" i="2" s="1"/>
  <c r="W59" i="2"/>
  <c r="W64" i="2"/>
  <c r="AG64" i="2" s="1"/>
  <c r="P64" i="2"/>
  <c r="R86" i="2"/>
  <c r="AB86" i="2" s="1"/>
  <c r="U157" i="2"/>
  <c r="AE157" i="2" s="1"/>
  <c r="V39" i="2"/>
  <c r="CE39" i="2" s="1"/>
  <c r="CO39" i="2" s="1"/>
  <c r="S222" i="2"/>
  <c r="CB222" i="2" s="1"/>
  <c r="P222" i="6" s="1"/>
  <c r="CP222" i="6" s="1"/>
  <c r="CZ222" i="6" s="1"/>
  <c r="P222" i="2"/>
  <c r="Z222" i="2" s="1"/>
  <c r="Y222" i="2" s="1"/>
  <c r="V142" i="2"/>
  <c r="Q171" i="2"/>
  <c r="F171" i="6" s="1"/>
  <c r="Q53" i="2"/>
  <c r="Q183" i="2"/>
  <c r="AA183" i="2" s="1"/>
  <c r="R247" i="2"/>
  <c r="V247" i="2"/>
  <c r="W97" i="2"/>
  <c r="T192" i="2"/>
  <c r="AD192" i="2" s="1"/>
  <c r="Q212" i="2"/>
  <c r="BZ212" i="2" s="1"/>
  <c r="P212" i="2"/>
  <c r="E212" i="6" s="1"/>
  <c r="P236" i="2"/>
  <c r="W173" i="2"/>
  <c r="AG173" i="2" s="1"/>
  <c r="U298" i="2"/>
  <c r="AE298" i="2" s="1"/>
  <c r="S150" i="2"/>
  <c r="H150" i="6" s="1"/>
  <c r="U275" i="2"/>
  <c r="P275" i="2"/>
  <c r="Z275" i="2" s="1"/>
  <c r="Y275" i="2" s="1"/>
  <c r="U142" i="2"/>
  <c r="T230" i="2"/>
  <c r="W230" i="2"/>
  <c r="W291" i="2"/>
  <c r="AG291" i="2" s="1"/>
  <c r="P93" i="2"/>
  <c r="P290" i="2"/>
  <c r="Z290" i="2" s="1"/>
  <c r="Y290" i="2" s="1"/>
  <c r="S72" i="2"/>
  <c r="H72" i="6" s="1"/>
  <c r="S124" i="2"/>
  <c r="AC124" i="2" s="1"/>
  <c r="W164" i="2"/>
  <c r="AG164" i="2" s="1"/>
  <c r="P66" i="2"/>
  <c r="BY66" i="2" s="1"/>
  <c r="Q106" i="2"/>
  <c r="R116" i="2"/>
  <c r="AB116" i="2" s="1"/>
  <c r="W263" i="2"/>
  <c r="V263" i="2"/>
  <c r="AF263" i="2" s="1"/>
  <c r="H178" i="6"/>
  <c r="CB178" i="2"/>
  <c r="P178" i="6" s="1"/>
  <c r="CP178" i="6" s="1"/>
  <c r="CZ178" i="6" s="1"/>
  <c r="E220" i="6"/>
  <c r="BY220" i="2"/>
  <c r="M220" i="6" s="1"/>
  <c r="CM220" i="6" s="1"/>
  <c r="CW220" i="6" s="1"/>
  <c r="CV220" i="6" s="1"/>
  <c r="V227" i="2"/>
  <c r="BE227" i="2" s="1"/>
  <c r="BO227" i="2" s="1"/>
  <c r="Q228" i="2"/>
  <c r="BZ228" i="2" s="1"/>
  <c r="N228" i="6" s="1"/>
  <c r="CN228" i="6" s="1"/>
  <c r="CX228" i="6" s="1"/>
  <c r="V177" i="2"/>
  <c r="CE177" i="2" s="1"/>
  <c r="CO177" i="2" s="1"/>
  <c r="T226" i="2"/>
  <c r="Q43" i="2"/>
  <c r="BZ43" i="2" s="1"/>
  <c r="N43" i="6" s="1"/>
  <c r="CN43" i="6" s="1"/>
  <c r="CX43" i="6" s="1"/>
  <c r="T206" i="2"/>
  <c r="AD206" i="2" s="1"/>
  <c r="Q278" i="2"/>
  <c r="F278" i="6" s="1"/>
  <c r="T279" i="2"/>
  <c r="V184" i="2"/>
  <c r="P203" i="2"/>
  <c r="R78" i="2"/>
  <c r="G78" i="6" s="1"/>
  <c r="Q210" i="2"/>
  <c r="F210" i="6" s="1"/>
  <c r="Q235" i="2"/>
  <c r="AA235" i="2" s="1"/>
  <c r="V215" i="2"/>
  <c r="V188" i="2"/>
  <c r="K188" i="6" s="1"/>
  <c r="R167" i="2"/>
  <c r="AB167" i="2" s="1"/>
  <c r="R138" i="2"/>
  <c r="BA138" i="2" s="1"/>
  <c r="BK138" i="2" s="1"/>
  <c r="Q267" i="2"/>
  <c r="Q101" i="2"/>
  <c r="BZ101" i="2" s="1"/>
  <c r="W156" i="2"/>
  <c r="BF156" i="2" s="1"/>
  <c r="BP156" i="2" s="1"/>
  <c r="Q118" i="2"/>
  <c r="F118" i="6" s="1"/>
  <c r="U176" i="2"/>
  <c r="CD176" i="2" s="1"/>
  <c r="U103" i="2"/>
  <c r="J103" i="6" s="1"/>
  <c r="U151" i="2"/>
  <c r="CD151" i="2" s="1"/>
  <c r="Q73" i="2"/>
  <c r="BZ73" i="2" s="1"/>
  <c r="CJ73" i="2" s="1"/>
  <c r="T168" i="2"/>
  <c r="S248" i="2"/>
  <c r="H248" i="6" s="1"/>
  <c r="Q47" i="2"/>
  <c r="BZ47" i="2" s="1"/>
  <c r="Q121" i="2"/>
  <c r="T69" i="2"/>
  <c r="U210" i="2"/>
  <c r="CD210" i="2" s="1"/>
  <c r="CN210" i="2" s="1"/>
  <c r="U235" i="2"/>
  <c r="U270" i="2"/>
  <c r="BD270" i="2" s="1"/>
  <c r="BN270" i="2" s="1"/>
  <c r="S101" i="2"/>
  <c r="S94" i="2"/>
  <c r="BB94" i="2" s="1"/>
  <c r="BL94" i="2" s="1"/>
  <c r="P160" i="2"/>
  <c r="S224" i="2"/>
  <c r="BB224" i="2" s="1"/>
  <c r="BL224" i="2" s="1"/>
  <c r="P223" i="2"/>
  <c r="Z223" i="2" s="1"/>
  <c r="Y223" i="2" s="1"/>
  <c r="Q254" i="2"/>
  <c r="BZ254" i="2" s="1"/>
  <c r="CJ254" i="2" s="1"/>
  <c r="R172" i="2"/>
  <c r="AB172" i="2" s="1"/>
  <c r="U243" i="2"/>
  <c r="BD243" i="2" s="1"/>
  <c r="BN243" i="2" s="1"/>
  <c r="R125" i="2"/>
  <c r="Q214" i="2"/>
  <c r="AA214" i="2" s="1"/>
  <c r="T121" i="2"/>
  <c r="AD121" i="2" s="1"/>
  <c r="U292" i="2"/>
  <c r="BD292" i="2" s="1"/>
  <c r="BN292" i="2" s="1"/>
  <c r="V90" i="2"/>
  <c r="W180" i="2"/>
  <c r="L180" i="6" s="1"/>
  <c r="V246" i="2"/>
  <c r="T234" i="2"/>
  <c r="AD234" i="2" s="1"/>
  <c r="Q193" i="2"/>
  <c r="AA193" i="2" s="1"/>
  <c r="T203" i="2"/>
  <c r="CC203" i="2" s="1"/>
  <c r="R170" i="2"/>
  <c r="G170" i="6" s="1"/>
  <c r="R219" i="2"/>
  <c r="CA219" i="2" s="1"/>
  <c r="O219" i="6" s="1"/>
  <c r="CO219" i="6" s="1"/>
  <c r="CY219" i="6" s="1"/>
  <c r="R235" i="2"/>
  <c r="V266" i="2"/>
  <c r="CE266" i="2" s="1"/>
  <c r="T215" i="2"/>
  <c r="S152" i="2"/>
  <c r="CB152" i="2" s="1"/>
  <c r="CL152" i="2" s="1"/>
  <c r="T188" i="2"/>
  <c r="CC188" i="2" s="1"/>
  <c r="T270" i="2"/>
  <c r="I270" i="6" s="1"/>
  <c r="R118" i="2"/>
  <c r="BA118" i="2" s="1"/>
  <c r="BK118" i="2" s="1"/>
  <c r="V289" i="2"/>
  <c r="K289" i="6" s="1"/>
  <c r="P103" i="2"/>
  <c r="E103" i="6" s="1"/>
  <c r="P204" i="2"/>
  <c r="Z204" i="2" s="1"/>
  <c r="Y204" i="2" s="1"/>
  <c r="P200" i="2"/>
  <c r="Q163" i="2"/>
  <c r="AA163" i="2" s="1"/>
  <c r="V131" i="2"/>
  <c r="CE131" i="2" s="1"/>
  <c r="CO131" i="2" s="1"/>
  <c r="P73" i="2"/>
  <c r="Z73" i="2" s="1"/>
  <c r="Y73" i="2" s="1"/>
  <c r="V287" i="2"/>
  <c r="AF287" i="2" s="1"/>
  <c r="S62" i="2"/>
  <c r="CB62" i="2" s="1"/>
  <c r="P59" i="2"/>
  <c r="Z59" i="2" s="1"/>
  <c r="Y59" i="2" s="1"/>
  <c r="T86" i="2"/>
  <c r="BC86" i="2" s="1"/>
  <c r="BM86" i="2" s="1"/>
  <c r="S157" i="2"/>
  <c r="W39" i="2"/>
  <c r="AG39" i="2" s="1"/>
  <c r="T222" i="2"/>
  <c r="AD222" i="2" s="1"/>
  <c r="T171" i="2"/>
  <c r="BC171" i="2" s="1"/>
  <c r="BM171" i="2" s="1"/>
  <c r="S211" i="2"/>
  <c r="P211" i="2"/>
  <c r="E211" i="6" s="1"/>
  <c r="P111" i="2"/>
  <c r="Z111" i="2" s="1"/>
  <c r="Y111" i="2" s="1"/>
  <c r="R192" i="2"/>
  <c r="G192" i="6" s="1"/>
  <c r="S236" i="2"/>
  <c r="H236" i="6" s="1"/>
  <c r="P173" i="2"/>
  <c r="Z173" i="2" s="1"/>
  <c r="Y173" i="2" s="1"/>
  <c r="S298" i="2"/>
  <c r="H298" i="6" s="1"/>
  <c r="V258" i="2"/>
  <c r="K258" i="6" s="1"/>
  <c r="S74" i="2"/>
  <c r="AC74" i="2" s="1"/>
  <c r="T74" i="2"/>
  <c r="BC74" i="2" s="1"/>
  <c r="BM74" i="2" s="1"/>
  <c r="U213" i="2"/>
  <c r="T213" i="2"/>
  <c r="CC213" i="2" s="1"/>
  <c r="U255" i="2"/>
  <c r="J255" i="6" s="1"/>
  <c r="R255" i="2"/>
  <c r="P268" i="2"/>
  <c r="Z268" i="2" s="1"/>
  <c r="Y268" i="2" s="1"/>
  <c r="S275" i="2"/>
  <c r="H275" i="6" s="1"/>
  <c r="S142" i="2"/>
  <c r="H142" i="6" s="1"/>
  <c r="U230" i="2"/>
  <c r="J230" i="6" s="1"/>
  <c r="U291" i="2"/>
  <c r="BD291" i="2" s="1"/>
  <c r="BN291" i="2" s="1"/>
  <c r="U93" i="2"/>
  <c r="J93" i="6" s="1"/>
  <c r="W124" i="2"/>
  <c r="P263" i="2"/>
  <c r="E263" i="6" s="1"/>
  <c r="R66" i="2"/>
  <c r="BA66" i="2" s="1"/>
  <c r="BK66" i="2" s="1"/>
  <c r="CB43" i="2"/>
  <c r="CL43" i="2" s="1"/>
  <c r="H43" i="6"/>
  <c r="AD264" i="2"/>
  <c r="CC264" i="2"/>
  <c r="F168" i="6"/>
  <c r="BZ168" i="2"/>
  <c r="N168" i="6" s="1"/>
  <c r="CN168" i="6" s="1"/>
  <c r="AA168" i="2"/>
  <c r="R37" i="2"/>
  <c r="CA37" i="2" s="1"/>
  <c r="CK37" i="2" s="1"/>
  <c r="P69" i="2"/>
  <c r="E69" i="6" s="1"/>
  <c r="Q177" i="2"/>
  <c r="AA177" i="2" s="1"/>
  <c r="R180" i="2"/>
  <c r="W186" i="2"/>
  <c r="CF186" i="2" s="1"/>
  <c r="CP186" i="2" s="1"/>
  <c r="R38" i="2"/>
  <c r="AB38" i="2" s="1"/>
  <c r="Q184" i="2"/>
  <c r="BZ184" i="2" s="1"/>
  <c r="W49" i="2"/>
  <c r="AG49" i="2" s="1"/>
  <c r="S78" i="2"/>
  <c r="H78" i="6" s="1"/>
  <c r="P41" i="2"/>
  <c r="BY41" i="2" s="1"/>
  <c r="M41" i="6" s="1"/>
  <c r="CM41" i="6" s="1"/>
  <c r="CW41" i="6" s="1"/>
  <c r="CV41" i="6" s="1"/>
  <c r="V219" i="2"/>
  <c r="K219" i="6" s="1"/>
  <c r="V262" i="2"/>
  <c r="W138" i="2"/>
  <c r="V270" i="2"/>
  <c r="V283" i="2"/>
  <c r="BE283" i="2" s="1"/>
  <c r="BO283" i="2" s="1"/>
  <c r="R159" i="2"/>
  <c r="BA159" i="2" s="1"/>
  <c r="BK159" i="2" s="1"/>
  <c r="T110" i="2"/>
  <c r="W286" i="2"/>
  <c r="V45" i="2"/>
  <c r="CE45" i="2" s="1"/>
  <c r="U77" i="2"/>
  <c r="CD77" i="2" s="1"/>
  <c r="R77" i="6" s="1"/>
  <c r="CR77" i="6" s="1"/>
  <c r="DB77" i="6" s="1"/>
  <c r="T293" i="2"/>
  <c r="CC293" i="2" s="1"/>
  <c r="Q293" i="6" s="1"/>
  <c r="CQ293" i="6" s="1"/>
  <c r="DA293" i="6" s="1"/>
  <c r="W240" i="2"/>
  <c r="T200" i="2"/>
  <c r="Q77" i="2"/>
  <c r="F77" i="6" s="1"/>
  <c r="R181" i="2"/>
  <c r="CA181" i="2" s="1"/>
  <c r="O181" i="6" s="1"/>
  <c r="CO181" i="6" s="1"/>
  <c r="S168" i="2"/>
  <c r="H168" i="6" s="1"/>
  <c r="V207" i="2"/>
  <c r="X207" i="2" s="1"/>
  <c r="U62" i="2"/>
  <c r="BD62" i="2" s="1"/>
  <c r="BN62" i="2" s="1"/>
  <c r="R40" i="2"/>
  <c r="BA40" i="2" s="1"/>
  <c r="BK40" i="2" s="1"/>
  <c r="V37" i="2"/>
  <c r="BE37" i="2" s="1"/>
  <c r="BO37" i="2" s="1"/>
  <c r="U250" i="2"/>
  <c r="AE250" i="2" s="1"/>
  <c r="V165" i="2"/>
  <c r="Q226" i="2"/>
  <c r="BZ226" i="2" s="1"/>
  <c r="Q186" i="2"/>
  <c r="R135" i="2"/>
  <c r="BA135" i="2" s="1"/>
  <c r="BK135" i="2" s="1"/>
  <c r="T41" i="2"/>
  <c r="BC41" i="2" s="1"/>
  <c r="BM41" i="2" s="1"/>
  <c r="U167" i="2"/>
  <c r="Q281" i="2"/>
  <c r="F281" i="6" s="1"/>
  <c r="S267" i="2"/>
  <c r="CB267" i="2" s="1"/>
  <c r="V159" i="2"/>
  <c r="AF159" i="2" s="1"/>
  <c r="U40" i="2"/>
  <c r="J40" i="6" s="1"/>
  <c r="Q239" i="2"/>
  <c r="BZ239" i="2" s="1"/>
  <c r="CJ239" i="2" s="1"/>
  <c r="Q172" i="2"/>
  <c r="AA172" i="2" s="1"/>
  <c r="T284" i="2"/>
  <c r="S231" i="2"/>
  <c r="W109" i="2"/>
  <c r="CF109" i="2" s="1"/>
  <c r="CP109" i="2" s="1"/>
  <c r="Q69" i="2"/>
  <c r="BZ69" i="2" s="1"/>
  <c r="W285" i="2"/>
  <c r="X285" i="2" s="1"/>
  <c r="T274" i="2"/>
  <c r="I274" i="6" s="1"/>
  <c r="S225" i="2"/>
  <c r="V296" i="2"/>
  <c r="AF296" i="2" s="1"/>
  <c r="S186" i="2"/>
  <c r="H186" i="6" s="1"/>
  <c r="T38" i="2"/>
  <c r="CC38" i="2" s="1"/>
  <c r="Q38" i="6" s="1"/>
  <c r="CQ38" i="6" s="1"/>
  <c r="DA38" i="6" s="1"/>
  <c r="S279" i="2"/>
  <c r="BB279" i="2" s="1"/>
  <c r="BL279" i="2" s="1"/>
  <c r="W134" i="2"/>
  <c r="AG134" i="2" s="1"/>
  <c r="T282" i="2"/>
  <c r="BC282" i="2" s="1"/>
  <c r="BM282" i="2" s="1"/>
  <c r="P152" i="2"/>
  <c r="E152" i="6" s="1"/>
  <c r="W167" i="2"/>
  <c r="P120" i="2"/>
  <c r="Q45" i="2"/>
  <c r="S256" i="2"/>
  <c r="BB256" i="2" s="1"/>
  <c r="BL256" i="2" s="1"/>
  <c r="Q181" i="2"/>
  <c r="Q103" i="2"/>
  <c r="BZ103" i="2" s="1"/>
  <c r="N103" i="6" s="1"/>
  <c r="CN103" i="6" s="1"/>
  <c r="CX103" i="6" s="1"/>
  <c r="P151" i="2"/>
  <c r="AY151" i="2" s="1"/>
  <c r="BI151" i="2" s="1"/>
  <c r="BH151" i="2" s="1"/>
  <c r="Q287" i="2"/>
  <c r="BZ287" i="2" s="1"/>
  <c r="Q59" i="2"/>
  <c r="AZ59" i="2" s="1"/>
  <c r="BJ59" i="2" s="1"/>
  <c r="S64" i="2"/>
  <c r="AC64" i="2" s="1"/>
  <c r="P86" i="2"/>
  <c r="U86" i="2"/>
  <c r="T157" i="2"/>
  <c r="CC157" i="2" s="1"/>
  <c r="CM157" i="2" s="1"/>
  <c r="V81" i="2"/>
  <c r="BE81" i="2" s="1"/>
  <c r="BO81" i="2" s="1"/>
  <c r="T52" i="2"/>
  <c r="H263" i="6"/>
  <c r="S263" i="2"/>
  <c r="S53" i="2"/>
  <c r="CB53" i="2" s="1"/>
  <c r="T183" i="2"/>
  <c r="CC183" i="2" s="1"/>
  <c r="W211" i="2"/>
  <c r="BF211" i="2" s="1"/>
  <c r="BP211" i="2" s="1"/>
  <c r="Q211" i="2"/>
  <c r="V192" i="2"/>
  <c r="V212" i="2"/>
  <c r="K212" i="6" s="1"/>
  <c r="U111" i="2"/>
  <c r="CD111" i="2" s="1"/>
  <c r="R111" i="6" s="1"/>
  <c r="CR111" i="6" s="1"/>
  <c r="DB111" i="6" s="1"/>
  <c r="U173" i="2"/>
  <c r="U74" i="2"/>
  <c r="R268" i="2"/>
  <c r="BA268" i="2" s="1"/>
  <c r="BK268" i="2" s="1"/>
  <c r="S268" i="2"/>
  <c r="H268" i="6" s="1"/>
  <c r="W275" i="2"/>
  <c r="AG275" i="2" s="1"/>
  <c r="T291" i="2"/>
  <c r="CC291" i="2" s="1"/>
  <c r="Q291" i="6" s="1"/>
  <c r="CQ291" i="6" s="1"/>
  <c r="DA291" i="6" s="1"/>
  <c r="T187" i="2"/>
  <c r="BC187" i="2" s="1"/>
  <c r="BM187" i="2" s="1"/>
  <c r="S187" i="2"/>
  <c r="R145" i="2"/>
  <c r="Q290" i="2"/>
  <c r="AA290" i="2" s="1"/>
  <c r="V164" i="2"/>
  <c r="CC276" i="2"/>
  <c r="X276" i="2"/>
  <c r="I276" i="6"/>
  <c r="H162" i="6"/>
  <c r="AC162" i="2"/>
  <c r="CB162" i="2"/>
  <c r="L168" i="6"/>
  <c r="AG168" i="2"/>
  <c r="CF168" i="2"/>
  <c r="T168" i="6" s="1"/>
  <c r="CT168" i="6" s="1"/>
  <c r="DD168" i="6" s="1"/>
  <c r="Q37" i="2"/>
  <c r="AZ37" i="2" s="1"/>
  <c r="BJ37" i="2" s="1"/>
  <c r="R132" i="2"/>
  <c r="R165" i="2"/>
  <c r="AB165" i="2" s="1"/>
  <c r="S228" i="2"/>
  <c r="H228" i="6" s="1"/>
  <c r="Q225" i="2"/>
  <c r="T186" i="2"/>
  <c r="AD186" i="2" s="1"/>
  <c r="R279" i="2"/>
  <c r="G279" i="6" s="1"/>
  <c r="V259" i="2"/>
  <c r="CE259" i="2" s="1"/>
  <c r="S259" i="6" s="1"/>
  <c r="CS259" i="6" s="1"/>
  <c r="DC259" i="6" s="1"/>
  <c r="S41" i="2"/>
  <c r="CB41" i="2" s="1"/>
  <c r="CL41" i="2" s="1"/>
  <c r="Q219" i="2"/>
  <c r="AA219" i="2" s="1"/>
  <c r="S282" i="2"/>
  <c r="AC282" i="2" s="1"/>
  <c r="V152" i="2"/>
  <c r="K152" i="6" s="1"/>
  <c r="U112" i="2"/>
  <c r="Q270" i="2"/>
  <c r="AA270" i="2" s="1"/>
  <c r="Q283" i="2"/>
  <c r="AA283" i="2" s="1"/>
  <c r="P95" i="2"/>
  <c r="Z95" i="2" s="1"/>
  <c r="Y95" i="2" s="1"/>
  <c r="Q159" i="2"/>
  <c r="AA159" i="2" s="1"/>
  <c r="T191" i="2"/>
  <c r="CC191" i="2" s="1"/>
  <c r="CM191" i="2" s="1"/>
  <c r="U286" i="2"/>
  <c r="J286" i="6" s="1"/>
  <c r="Q144" i="2"/>
  <c r="BZ144" i="2" s="1"/>
  <c r="U45" i="2"/>
  <c r="W256" i="2"/>
  <c r="AG256" i="2" s="1"/>
  <c r="P91" i="2"/>
  <c r="BY91" i="2" s="1"/>
  <c r="Q204" i="2"/>
  <c r="AZ204" i="2" s="1"/>
  <c r="BJ204" i="2" s="1"/>
  <c r="V224" i="2"/>
  <c r="CE224" i="2" s="1"/>
  <c r="U293" i="2"/>
  <c r="BD293" i="2" s="1"/>
  <c r="BN293" i="2" s="1"/>
  <c r="T89" i="2"/>
  <c r="I89" i="6" s="1"/>
  <c r="Q104" i="2"/>
  <c r="BZ104" i="2" s="1"/>
  <c r="T248" i="2"/>
  <c r="I248" i="6" s="1"/>
  <c r="U37" i="2"/>
  <c r="AE37" i="2" s="1"/>
  <c r="R182" i="2"/>
  <c r="G182" i="6" s="1"/>
  <c r="V203" i="2"/>
  <c r="W135" i="2"/>
  <c r="CF135" i="2" s="1"/>
  <c r="V78" i="2"/>
  <c r="K78" i="6" s="1"/>
  <c r="W41" i="2"/>
  <c r="L41" i="6" s="1"/>
  <c r="U219" i="2"/>
  <c r="CD219" i="2" s="1"/>
  <c r="R219" i="6" s="1"/>
  <c r="CR219" i="6" s="1"/>
  <c r="DB219" i="6" s="1"/>
  <c r="S251" i="2"/>
  <c r="U107" i="2"/>
  <c r="J107" i="6" s="1"/>
  <c r="U188" i="2"/>
  <c r="J188" i="6" s="1"/>
  <c r="V156" i="2"/>
  <c r="CE156" i="2" s="1"/>
  <c r="U159" i="2"/>
  <c r="AE159" i="2" s="1"/>
  <c r="W37" i="2"/>
  <c r="W123" i="2"/>
  <c r="L123" i="6" s="1"/>
  <c r="T243" i="2"/>
  <c r="BC243" i="2" s="1"/>
  <c r="BM243" i="2" s="1"/>
  <c r="R227" i="2"/>
  <c r="T231" i="2"/>
  <c r="W250" i="2"/>
  <c r="CF250" i="2" s="1"/>
  <c r="CP250" i="2" s="1"/>
  <c r="V228" i="2"/>
  <c r="CE228" i="2" s="1"/>
  <c r="W225" i="2"/>
  <c r="CF225" i="2" s="1"/>
  <c r="W43" i="2"/>
  <c r="V278" i="2"/>
  <c r="AF278" i="2" s="1"/>
  <c r="V271" i="2"/>
  <c r="AF271" i="2" s="1"/>
  <c r="W38" i="2"/>
  <c r="L38" i="6" s="1"/>
  <c r="P279" i="2"/>
  <c r="Z279" i="2" s="1"/>
  <c r="Y279" i="2" s="1"/>
  <c r="T135" i="2"/>
  <c r="AD135" i="2" s="1"/>
  <c r="T49" i="2"/>
  <c r="I49" i="6" s="1"/>
  <c r="W55" i="2"/>
  <c r="X55" i="2" s="1"/>
  <c r="W210" i="2"/>
  <c r="P219" i="2"/>
  <c r="BY219" i="2" s="1"/>
  <c r="R262" i="2"/>
  <c r="T266" i="2"/>
  <c r="BC266" i="2" s="1"/>
  <c r="BM266" i="2" s="1"/>
  <c r="R215" i="2"/>
  <c r="W107" i="2"/>
  <c r="CF107" i="2" s="1"/>
  <c r="R188" i="2"/>
  <c r="G188" i="6" s="1"/>
  <c r="W199" i="2"/>
  <c r="P167" i="2"/>
  <c r="E167" i="6" s="1"/>
  <c r="V112" i="2"/>
  <c r="K112" i="6" s="1"/>
  <c r="Q293" i="2"/>
  <c r="R267" i="2"/>
  <c r="W283" i="2"/>
  <c r="AG283" i="2" s="1"/>
  <c r="P110" i="2"/>
  <c r="BY110" i="2" s="1"/>
  <c r="U256" i="2"/>
  <c r="BD256" i="2" s="1"/>
  <c r="BN256" i="2" s="1"/>
  <c r="S77" i="2"/>
  <c r="H77" i="6" s="1"/>
  <c r="W42" i="2"/>
  <c r="Q151" i="2"/>
  <c r="AA151" i="2" s="1"/>
  <c r="W108" i="2"/>
  <c r="L108" i="6" s="1"/>
  <c r="S59" i="2"/>
  <c r="H59" i="6" s="1"/>
  <c r="Q64" i="2"/>
  <c r="V255" i="2"/>
  <c r="K255" i="6" s="1"/>
  <c r="S86" i="2"/>
  <c r="CB86" i="2" s="1"/>
  <c r="Q86" i="2"/>
  <c r="F86" i="6" s="1"/>
  <c r="U39" i="2"/>
  <c r="S39" i="2"/>
  <c r="H39" i="6" s="1"/>
  <c r="U222" i="2"/>
  <c r="CD222" i="2" s="1"/>
  <c r="CN222" i="2" s="1"/>
  <c r="R222" i="2"/>
  <c r="Q81" i="2"/>
  <c r="AA81" i="2" s="1"/>
  <c r="Q52" i="2"/>
  <c r="AA52" i="2" s="1"/>
  <c r="S258" i="2"/>
  <c r="H258" i="6" s="1"/>
  <c r="W53" i="2"/>
  <c r="CF53" i="2" s="1"/>
  <c r="T53" i="6" s="1"/>
  <c r="CT53" i="6" s="1"/>
  <c r="DD53" i="6" s="1"/>
  <c r="T53" i="2"/>
  <c r="S183" i="2"/>
  <c r="AC183" i="2" s="1"/>
  <c r="R211" i="2"/>
  <c r="U192" i="2"/>
  <c r="BD192" i="2" s="1"/>
  <c r="BN192" i="2" s="1"/>
  <c r="U236" i="2"/>
  <c r="J236" i="6" s="1"/>
  <c r="T111" i="2"/>
  <c r="AD111" i="2" s="1"/>
  <c r="S111" i="2"/>
  <c r="R298" i="2"/>
  <c r="AB298" i="2" s="1"/>
  <c r="Q258" i="2"/>
  <c r="BZ258" i="2" s="1"/>
  <c r="P213" i="2"/>
  <c r="Z213" i="2" s="1"/>
  <c r="Y213" i="2" s="1"/>
  <c r="P255" i="2"/>
  <c r="BY255" i="2" s="1"/>
  <c r="M255" i="6" s="1"/>
  <c r="CM255" i="6" s="1"/>
  <c r="CW255" i="6" s="1"/>
  <c r="CV255" i="6" s="1"/>
  <c r="U268" i="2"/>
  <c r="AE268" i="2" s="1"/>
  <c r="W268" i="2"/>
  <c r="L268" i="6" s="1"/>
  <c r="R275" i="2"/>
  <c r="G275" i="6" s="1"/>
  <c r="T142" i="2"/>
  <c r="AD142" i="2" s="1"/>
  <c r="P291" i="2"/>
  <c r="Z291" i="2" s="1"/>
  <c r="Y291" i="2" s="1"/>
  <c r="W93" i="2"/>
  <c r="AG93" i="2" s="1"/>
  <c r="V93" i="2"/>
  <c r="CE93" i="2" s="1"/>
  <c r="T124" i="2"/>
  <c r="CC124" i="2" s="1"/>
  <c r="CM124" i="2" s="1"/>
  <c r="W106" i="2"/>
  <c r="L253" i="6"/>
  <c r="G276" i="6"/>
  <c r="H253" i="6"/>
  <c r="J284" i="6"/>
  <c r="K214" i="6"/>
  <c r="P161" i="2"/>
  <c r="AY161" i="2" s="1"/>
  <c r="BI161" i="2" s="1"/>
  <c r="BH161" i="2" s="1"/>
  <c r="E292" i="6"/>
  <c r="K170" i="6"/>
  <c r="S269" i="2"/>
  <c r="H269" i="6" s="1"/>
  <c r="CA63" i="2"/>
  <c r="J152" i="6"/>
  <c r="CB96" i="2"/>
  <c r="F156" i="6"/>
  <c r="F61" i="6"/>
  <c r="T214" i="2"/>
  <c r="BC214" i="2" s="1"/>
  <c r="BM214" i="2" s="1"/>
  <c r="G141" i="6"/>
  <c r="AF82" i="2"/>
  <c r="Q263" i="2"/>
  <c r="F263" i="6" s="1"/>
  <c r="Q268" i="2"/>
  <c r="T223" i="2"/>
  <c r="I223" i="6" s="1"/>
  <c r="K284" i="6"/>
  <c r="L246" i="6"/>
  <c r="W254" i="2"/>
  <c r="BF254" i="2" s="1"/>
  <c r="BP254" i="2" s="1"/>
  <c r="H123" i="6"/>
  <c r="V119" i="2"/>
  <c r="CE119" i="2" s="1"/>
  <c r="S119" i="6" s="1"/>
  <c r="CS119" i="6" s="1"/>
  <c r="DC119" i="6" s="1"/>
  <c r="J214" i="6"/>
  <c r="I177" i="6"/>
  <c r="H114" i="6"/>
  <c r="AB114" i="2"/>
  <c r="CA114" i="2"/>
  <c r="H271" i="6"/>
  <c r="I253" i="6"/>
  <c r="H172" i="6"/>
  <c r="K241" i="6"/>
  <c r="T178" i="2"/>
  <c r="G75" i="6"/>
  <c r="G90" i="6"/>
  <c r="U206" i="2"/>
  <c r="AE206" i="2" s="1"/>
  <c r="S259" i="2"/>
  <c r="I82" i="6"/>
  <c r="Q66" i="2"/>
  <c r="P116" i="2"/>
  <c r="BY116" i="2" s="1"/>
  <c r="I44" i="6"/>
  <c r="I42" i="6"/>
  <c r="S283" i="2"/>
  <c r="H283" i="6" s="1"/>
  <c r="CA46" i="2"/>
  <c r="AB46" i="2"/>
  <c r="H42" i="6"/>
  <c r="T300" i="2"/>
  <c r="K191" i="6"/>
  <c r="V126" i="2"/>
  <c r="X126" i="2" s="1"/>
  <c r="R102" i="2"/>
  <c r="G102" i="6" s="1"/>
  <c r="T289" i="2"/>
  <c r="CB174" i="2"/>
  <c r="G238" i="6"/>
  <c r="CD97" i="2"/>
  <c r="CN97" i="2" s="1"/>
  <c r="AC117" i="2"/>
  <c r="BB199" i="2"/>
  <c r="BL199" i="2" s="1"/>
  <c r="E231" i="6"/>
  <c r="S37" i="2"/>
  <c r="K100" i="6"/>
  <c r="Q70" i="2"/>
  <c r="P250" i="2"/>
  <c r="F292" i="6"/>
  <c r="W292" i="2"/>
  <c r="L292" i="6" s="1"/>
  <c r="I292" i="6"/>
  <c r="I271" i="6"/>
  <c r="W214" i="2"/>
  <c r="L214" i="6" s="1"/>
  <c r="I172" i="6"/>
  <c r="G264" i="6"/>
  <c r="E246" i="6"/>
  <c r="L276" i="6"/>
  <c r="U117" i="2"/>
  <c r="T66" i="2"/>
  <c r="AD66" i="2" s="1"/>
  <c r="U116" i="2"/>
  <c r="BD116" i="2" s="1"/>
  <c r="BN116" i="2" s="1"/>
  <c r="S109" i="2"/>
  <c r="BB109" i="2" s="1"/>
  <c r="BL109" i="2" s="1"/>
  <c r="Q191" i="2"/>
  <c r="AZ191" i="2" s="1"/>
  <c r="BJ191" i="2" s="1"/>
  <c r="K181" i="6"/>
  <c r="V89" i="2"/>
  <c r="K110" i="6"/>
  <c r="P299" i="2"/>
  <c r="L235" i="6"/>
  <c r="G174" i="6"/>
  <c r="L216" i="6"/>
  <c r="S208" i="2"/>
  <c r="H208" i="6" s="1"/>
  <c r="R248" i="2"/>
  <c r="BA248" i="2" s="1"/>
  <c r="BK248" i="2" s="1"/>
  <c r="W270" i="2"/>
  <c r="CC287" i="2"/>
  <c r="I57" i="6"/>
  <c r="G263" i="6"/>
  <c r="AA119" i="2"/>
  <c r="Z117" i="2"/>
  <c r="Y117" i="2" s="1"/>
  <c r="BZ72" i="2"/>
  <c r="N72" i="6" s="1"/>
  <c r="CN72" i="6" s="1"/>
  <c r="CX72" i="6" s="1"/>
  <c r="AD299" i="2"/>
  <c r="AY28" i="2"/>
  <c r="E28" i="6" s="1"/>
  <c r="BC264" i="2"/>
  <c r="BM264" i="2" s="1"/>
  <c r="BC216" i="2"/>
  <c r="BM216" i="2" s="1"/>
  <c r="H241" i="6"/>
  <c r="W257" i="2"/>
  <c r="X257" i="2" s="1"/>
  <c r="S90" i="2"/>
  <c r="H90" i="6" s="1"/>
  <c r="T238" i="2"/>
  <c r="H100" i="6"/>
  <c r="W100" i="2"/>
  <c r="X100" i="2" s="1"/>
  <c r="L70" i="6"/>
  <c r="AG70" i="2"/>
  <c r="S214" i="2"/>
  <c r="BB214" i="2" s="1"/>
  <c r="BL214" i="2" s="1"/>
  <c r="W170" i="2"/>
  <c r="K40" i="6"/>
  <c r="T119" i="2"/>
  <c r="CC119" i="2" s="1"/>
  <c r="J261" i="6"/>
  <c r="I264" i="6"/>
  <c r="CD182" i="2"/>
  <c r="V238" i="2"/>
  <c r="K238" i="6" s="1"/>
  <c r="AC178" i="2"/>
  <c r="V178" i="2"/>
  <c r="BE178" i="2" s="1"/>
  <c r="BO178" i="2" s="1"/>
  <c r="W264" i="2"/>
  <c r="L264" i="6" s="1"/>
  <c r="AB55" i="2"/>
  <c r="T117" i="2"/>
  <c r="L146" i="6"/>
  <c r="J204" i="6"/>
  <c r="G54" i="6"/>
  <c r="W163" i="2"/>
  <c r="AG163" i="2" s="1"/>
  <c r="H89" i="6"/>
  <c r="T116" i="2"/>
  <c r="CC116" i="2" s="1"/>
  <c r="Q116" i="6" s="1"/>
  <c r="CQ116" i="6" s="1"/>
  <c r="DA116" i="6" s="1"/>
  <c r="P191" i="2"/>
  <c r="E191" i="6" s="1"/>
  <c r="R216" i="2"/>
  <c r="CA216" i="2" s="1"/>
  <c r="R72" i="2"/>
  <c r="AB72" i="2" s="1"/>
  <c r="J281" i="6"/>
  <c r="S134" i="2"/>
  <c r="L112" i="6"/>
  <c r="AC199" i="2"/>
  <c r="L103" i="6"/>
  <c r="L174" i="6"/>
  <c r="P266" i="2"/>
  <c r="R299" i="2"/>
  <c r="G299" i="6" s="1"/>
  <c r="U300" i="2"/>
  <c r="BD300" i="2" s="1"/>
  <c r="BN300" i="2" s="1"/>
  <c r="I138" i="6"/>
  <c r="K44" i="6"/>
  <c r="V151" i="2"/>
  <c r="P270" i="2"/>
  <c r="BZ42" i="2"/>
  <c r="L89" i="6"/>
  <c r="G42" i="6"/>
  <c r="CB27" i="2"/>
  <c r="CL27" i="2" s="1"/>
  <c r="AC27" i="2"/>
  <c r="CE28" i="2"/>
  <c r="AF28" i="2"/>
  <c r="BY27" i="2"/>
  <c r="Z27" i="2"/>
  <c r="Y27" i="2" s="1"/>
  <c r="O22" i="6"/>
  <c r="CO22" i="6" s="1"/>
  <c r="CY22" i="6" s="1"/>
  <c r="CC28" i="2"/>
  <c r="BD11" i="2"/>
  <c r="J11" i="6" s="1"/>
  <c r="BC11" i="2"/>
  <c r="I11" i="6" s="1"/>
  <c r="BY26" i="2"/>
  <c r="CE27" i="2"/>
  <c r="BY22" i="2"/>
  <c r="CI22" i="2" s="1"/>
  <c r="AC28" i="2"/>
  <c r="BB28" i="2"/>
  <c r="H28" i="6" s="1"/>
  <c r="CE22" i="2"/>
  <c r="S22" i="6" s="1"/>
  <c r="CS22" i="6" s="1"/>
  <c r="DC22" i="6" s="1"/>
  <c r="BA19" i="2"/>
  <c r="G19" i="6" s="1"/>
  <c r="CC11" i="2"/>
  <c r="Q11" i="6" s="1"/>
  <c r="CQ11" i="6" s="1"/>
  <c r="DA11" i="6" s="1"/>
  <c r="BB27" i="2"/>
  <c r="H27" i="6" s="1"/>
  <c r="U7" i="2"/>
  <c r="AE7" i="2" s="1"/>
  <c r="S8" i="2"/>
  <c r="AC8" i="2" s="1"/>
  <c r="R11" i="2"/>
  <c r="CA11" i="2" s="1"/>
  <c r="V23" i="2"/>
  <c r="CE23" i="2" s="1"/>
  <c r="AD30" i="2"/>
  <c r="BC30" i="2"/>
  <c r="I30" i="6" s="1"/>
  <c r="BY20" i="2"/>
  <c r="M20" i="6" s="1"/>
  <c r="CM20" i="6" s="1"/>
  <c r="CW20" i="6" s="1"/>
  <c r="X19" i="2"/>
  <c r="CA19" i="2"/>
  <c r="U8" i="2"/>
  <c r="AE8" i="2" s="1"/>
  <c r="CK22" i="2"/>
  <c r="S31" i="2"/>
  <c r="AC31" i="2" s="1"/>
  <c r="R24" i="2"/>
  <c r="AB24" i="2" s="1"/>
  <c r="U23" i="2"/>
  <c r="AE23" i="2" s="1"/>
  <c r="W9" i="2"/>
  <c r="AG9" i="2" s="1"/>
  <c r="Q21" i="2"/>
  <c r="BZ21" i="2" s="1"/>
  <c r="AB27" i="2"/>
  <c r="X27" i="2"/>
  <c r="X32" i="2"/>
  <c r="BZ32" i="2"/>
  <c r="AA32" i="2"/>
  <c r="U13" i="2"/>
  <c r="U21" i="2"/>
  <c r="CD21" i="2" s="1"/>
  <c r="R21" i="6" s="1"/>
  <c r="CR21" i="6" s="1"/>
  <c r="DB21" i="6" s="1"/>
  <c r="R16" i="2"/>
  <c r="BA16" i="2" s="1"/>
  <c r="BK16" i="2" s="1"/>
  <c r="W31" i="2"/>
  <c r="AG31" i="2" s="1"/>
  <c r="P28" i="6"/>
  <c r="CP28" i="6" s="1"/>
  <c r="CZ28" i="6" s="1"/>
  <c r="CF27" i="2"/>
  <c r="CP27" i="2" s="1"/>
  <c r="AG27" i="2"/>
  <c r="CL28" i="2"/>
  <c r="Z20" i="2"/>
  <c r="Y20" i="2" s="1"/>
  <c r="AD8" i="2"/>
  <c r="T9" i="2"/>
  <c r="AD9" i="2" s="1"/>
  <c r="AE14" i="2"/>
  <c r="CD14" i="2"/>
  <c r="R14" i="6" s="1"/>
  <c r="CR14" i="6" s="1"/>
  <c r="DB14" i="6" s="1"/>
  <c r="I35" i="6"/>
  <c r="AD35" i="2"/>
  <c r="AE27" i="2"/>
  <c r="CD27" i="2"/>
  <c r="AB20" i="2"/>
  <c r="CA20" i="2"/>
  <c r="O20" i="6" s="1"/>
  <c r="CO20" i="6" s="1"/>
  <c r="CY20" i="6" s="1"/>
  <c r="AB19" i="2"/>
  <c r="H21" i="5"/>
  <c r="Q25" i="2"/>
  <c r="BZ25" i="2" s="1"/>
  <c r="CJ25" i="2" s="1"/>
  <c r="BY31" i="2"/>
  <c r="AF21" i="2"/>
  <c r="CE11" i="2"/>
  <c r="CO11" i="2" s="1"/>
  <c r="T13" i="2"/>
  <c r="BC13" i="2" s="1"/>
  <c r="I13" i="6" s="1"/>
  <c r="Q24" i="2"/>
  <c r="AZ24" i="2" s="1"/>
  <c r="F24" i="6" s="1"/>
  <c r="CE20" i="2"/>
  <c r="U31" i="2"/>
  <c r="CD31" i="2" s="1"/>
  <c r="U10" i="2"/>
  <c r="AE10" i="2" s="1"/>
  <c r="CE8" i="2"/>
  <c r="AG15" i="2"/>
  <c r="AZ11" i="2"/>
  <c r="BD26" i="2"/>
  <c r="J26" i="6" s="1"/>
  <c r="AG35" i="2"/>
  <c r="R7" i="2"/>
  <c r="CA7" i="2" s="1"/>
  <c r="O7" i="6" s="1"/>
  <c r="CO7" i="6" s="1"/>
  <c r="CY7" i="6" s="1"/>
  <c r="AF16" i="2"/>
  <c r="BE18" i="2"/>
  <c r="BO18" i="2" s="1"/>
  <c r="Q7" i="2"/>
  <c r="AA7" i="2" s="1"/>
  <c r="Z23" i="2"/>
  <c r="U28" i="2"/>
  <c r="X35" i="2"/>
  <c r="AE17" i="2"/>
  <c r="P8" i="2"/>
  <c r="BY8" i="2" s="1"/>
  <c r="P9" i="2"/>
  <c r="Q16" i="2"/>
  <c r="AZ16" i="2" s="1"/>
  <c r="F16" i="6" s="1"/>
  <c r="R13" i="2"/>
  <c r="AB13" i="2" s="1"/>
  <c r="V7" i="2"/>
  <c r="AF7" i="2" s="1"/>
  <c r="T24" i="2"/>
  <c r="W34" i="2"/>
  <c r="AG34" i="2" s="1"/>
  <c r="S7" i="2"/>
  <c r="AC7" i="2" s="1"/>
  <c r="W13" i="2"/>
  <c r="L13" i="6" s="1"/>
  <c r="CB18" i="2"/>
  <c r="P18" i="6" s="1"/>
  <c r="CP18" i="6" s="1"/>
  <c r="CZ18" i="6" s="1"/>
  <c r="W23" i="2"/>
  <c r="CF23" i="2" s="1"/>
  <c r="BB35" i="2"/>
  <c r="BL35" i="2" s="1"/>
  <c r="BD6" i="2"/>
  <c r="BN6" i="2" s="1"/>
  <c r="BE22" i="2"/>
  <c r="BO22" i="2" s="1"/>
  <c r="BE28" i="2"/>
  <c r="K28" i="6" s="1"/>
  <c r="AZ31" i="2"/>
  <c r="F31" i="6" s="1"/>
  <c r="R25" i="2"/>
  <c r="X26" i="2"/>
  <c r="P7" i="2"/>
  <c r="Z7" i="2" s="1"/>
  <c r="R10" i="2"/>
  <c r="U25" i="2"/>
  <c r="AE25" i="2" s="1"/>
  <c r="V30" i="2"/>
  <c r="BE30" i="2" s="1"/>
  <c r="K30" i="6" s="1"/>
  <c r="Q20" i="2"/>
  <c r="Q13" i="2"/>
  <c r="AA13" i="2" s="1"/>
  <c r="T21" i="2"/>
  <c r="CC21" i="2" s="1"/>
  <c r="P6" i="2"/>
  <c r="BY6" i="2" s="1"/>
  <c r="T7" i="2"/>
  <c r="U30" i="2"/>
  <c r="CD30" i="2" s="1"/>
  <c r="T6" i="2"/>
  <c r="AD6" i="2" s="1"/>
  <c r="R18" i="2"/>
  <c r="BA18" i="2" s="1"/>
  <c r="BK18" i="2" s="1"/>
  <c r="U29" i="2"/>
  <c r="X29" i="2" s="1"/>
  <c r="S157" i="6"/>
  <c r="CS157" i="6" s="1"/>
  <c r="DC157" i="6" s="1"/>
  <c r="G300" i="6"/>
  <c r="AB300" i="2"/>
  <c r="AF200" i="2"/>
  <c r="O127" i="6"/>
  <c r="CO127" i="6" s="1"/>
  <c r="CY127" i="6" s="1"/>
  <c r="CC283" i="2"/>
  <c r="CM283" i="2" s="1"/>
  <c r="CF239" i="2"/>
  <c r="T239" i="6" s="1"/>
  <c r="CT239" i="6" s="1"/>
  <c r="DD239" i="6" s="1"/>
  <c r="CA59" i="2"/>
  <c r="O59" i="6" s="1"/>
  <c r="CO59" i="6" s="1"/>
  <c r="CY59" i="6" s="1"/>
  <c r="L141" i="6"/>
  <c r="Z193" i="2"/>
  <c r="Y193" i="2" s="1"/>
  <c r="BA41" i="2"/>
  <c r="BK41" i="2" s="1"/>
  <c r="AY38" i="2"/>
  <c r="BZ41" i="2"/>
  <c r="N41" i="6" s="1"/>
  <c r="CN41" i="6" s="1"/>
  <c r="CX41" i="6" s="1"/>
  <c r="CK58" i="2"/>
  <c r="BE101" i="2"/>
  <c r="BO101" i="2" s="1"/>
  <c r="AA59" i="2"/>
  <c r="BA70" i="2"/>
  <c r="BK70" i="2" s="1"/>
  <c r="BB146" i="2"/>
  <c r="BL146" i="2" s="1"/>
  <c r="CC144" i="2"/>
  <c r="CM144" i="2" s="1"/>
  <c r="AD283" i="2"/>
  <c r="BF73" i="2"/>
  <c r="BP73" i="2" s="1"/>
  <c r="BC204" i="2"/>
  <c r="BM204" i="2" s="1"/>
  <c r="BE157" i="2"/>
  <c r="BO157" i="2" s="1"/>
  <c r="BA289" i="2"/>
  <c r="BK289" i="2" s="1"/>
  <c r="AE49" i="2"/>
  <c r="AA41" i="2"/>
  <c r="BB191" i="2"/>
  <c r="BL191" i="2" s="1"/>
  <c r="E38" i="6"/>
  <c r="AZ182" i="2"/>
  <c r="BJ182" i="2" s="1"/>
  <c r="BA283" i="2"/>
  <c r="BK283" i="2" s="1"/>
  <c r="CM158" i="2"/>
  <c r="CJ148" i="2"/>
  <c r="Z156" i="2"/>
  <c r="Y156" i="2" s="1"/>
  <c r="AG239" i="2"/>
  <c r="AY43" i="2"/>
  <c r="BI43" i="2" s="1"/>
  <c r="BH43" i="2" s="1"/>
  <c r="CC159" i="2"/>
  <c r="Q159" i="6" s="1"/>
  <c r="CQ159" i="6" s="1"/>
  <c r="DA159" i="6" s="1"/>
  <c r="AY94" i="2"/>
  <c r="BA59" i="2"/>
  <c r="BK59" i="2" s="1"/>
  <c r="F157" i="6"/>
  <c r="CD49" i="2"/>
  <c r="CN49" i="2" s="1"/>
  <c r="G230" i="6"/>
  <c r="AB230" i="2"/>
  <c r="CA230" i="2"/>
  <c r="K235" i="6"/>
  <c r="CE235" i="2"/>
  <c r="S235" i="6" s="1"/>
  <c r="CS235" i="6" s="1"/>
  <c r="DC235" i="6" s="1"/>
  <c r="F223" i="6"/>
  <c r="AA223" i="2"/>
  <c r="CA239" i="2"/>
  <c r="O239" i="6" s="1"/>
  <c r="CO239" i="6" s="1"/>
  <c r="CY239" i="6" s="1"/>
  <c r="AB239" i="2"/>
  <c r="H227" i="6"/>
  <c r="CB227" i="2"/>
  <c r="P227" i="6" s="1"/>
  <c r="CP227" i="6" s="1"/>
  <c r="CZ227" i="6" s="1"/>
  <c r="K41" i="6"/>
  <c r="CE41" i="2"/>
  <c r="S41" i="6" s="1"/>
  <c r="CS41" i="6" s="1"/>
  <c r="DC41" i="6" s="1"/>
  <c r="L222" i="6"/>
  <c r="CF222" i="2"/>
  <c r="CP222" i="2" s="1"/>
  <c r="J211" i="6"/>
  <c r="AE211" i="2"/>
  <c r="L213" i="6"/>
  <c r="CF213" i="2"/>
  <c r="BE41" i="2"/>
  <c r="BO41" i="2" s="1"/>
  <c r="BA230" i="2"/>
  <c r="BK230" i="2" s="1"/>
  <c r="H219" i="6"/>
  <c r="AC219" i="2"/>
  <c r="I37" i="6"/>
  <c r="AD37" i="2"/>
  <c r="I184" i="6"/>
  <c r="CC184" i="2"/>
  <c r="L188" i="6"/>
  <c r="CF188" i="2"/>
  <c r="T188" i="6" s="1"/>
  <c r="CT188" i="6" s="1"/>
  <c r="DD188" i="6" s="1"/>
  <c r="H255" i="6"/>
  <c r="CB255" i="2"/>
  <c r="CL255" i="2" s="1"/>
  <c r="Z78" i="2"/>
  <c r="Y78" i="2" s="1"/>
  <c r="BF110" i="2"/>
  <c r="BP110" i="2" s="1"/>
  <c r="BE52" i="2"/>
  <c r="BO52" i="2" s="1"/>
  <c r="BB284" i="2"/>
  <c r="BL284" i="2" s="1"/>
  <c r="CL42" i="2"/>
  <c r="H129" i="6"/>
  <c r="AC129" i="2"/>
  <c r="L279" i="6"/>
  <c r="AG279" i="2"/>
  <c r="K269" i="6"/>
  <c r="CE269" i="2"/>
  <c r="J231" i="6"/>
  <c r="AE231" i="2"/>
  <c r="G282" i="6"/>
  <c r="AB282" i="2"/>
  <c r="G274" i="6"/>
  <c r="AB274" i="2"/>
  <c r="CJ179" i="2"/>
  <c r="N179" i="6"/>
  <c r="CN179" i="6" s="1"/>
  <c r="CX179" i="6" s="1"/>
  <c r="AE33" i="2"/>
  <c r="BD33" i="2"/>
  <c r="J33" i="6" s="1"/>
  <c r="K182" i="6"/>
  <c r="CE182" i="2"/>
  <c r="S182" i="6" s="1"/>
  <c r="CS182" i="6" s="1"/>
  <c r="DC182" i="6" s="1"/>
  <c r="F38" i="6"/>
  <c r="AA38" i="2"/>
  <c r="G194" i="6"/>
  <c r="CA194" i="2"/>
  <c r="CK194" i="2" s="1"/>
  <c r="L191" i="6"/>
  <c r="AG191" i="2"/>
  <c r="CD207" i="2"/>
  <c r="CN207" i="2" s="1"/>
  <c r="BD207" i="2"/>
  <c r="BN207" i="2" s="1"/>
  <c r="F231" i="6"/>
  <c r="AA231" i="2"/>
  <c r="AY192" i="2"/>
  <c r="Z192" i="2"/>
  <c r="Y192" i="2" s="1"/>
  <c r="AF41" i="2"/>
  <c r="BE235" i="2"/>
  <c r="BO235" i="2" s="1"/>
  <c r="BF293" i="2"/>
  <c r="BP293" i="2" s="1"/>
  <c r="AC284" i="2"/>
  <c r="H262" i="6"/>
  <c r="CB262" i="2"/>
  <c r="P262" i="6" s="1"/>
  <c r="CP262" i="6" s="1"/>
  <c r="CZ262" i="6" s="1"/>
  <c r="H40" i="6"/>
  <c r="AC40" i="2"/>
  <c r="G254" i="6"/>
  <c r="AB254" i="2"/>
  <c r="F253" i="6"/>
  <c r="BZ253" i="2"/>
  <c r="N253" i="6" s="1"/>
  <c r="CN253" i="6" s="1"/>
  <c r="CX253" i="6" s="1"/>
  <c r="L284" i="6"/>
  <c r="AG284" i="2"/>
  <c r="I250" i="6"/>
  <c r="CC250" i="2"/>
  <c r="Q250" i="6" s="1"/>
  <c r="CQ250" i="6" s="1"/>
  <c r="DA250" i="6" s="1"/>
  <c r="Z226" i="2"/>
  <c r="Y226" i="2" s="1"/>
  <c r="BY226" i="2"/>
  <c r="M226" i="6" s="1"/>
  <c r="CM226" i="6" s="1"/>
  <c r="CW226" i="6" s="1"/>
  <c r="CV226" i="6" s="1"/>
  <c r="G259" i="6"/>
  <c r="CA259" i="2"/>
  <c r="O259" i="6" s="1"/>
  <c r="CO259" i="6" s="1"/>
  <c r="CY259" i="6" s="1"/>
  <c r="F78" i="6"/>
  <c r="BZ78" i="2"/>
  <c r="N78" i="6" s="1"/>
  <c r="CN78" i="6" s="1"/>
  <c r="CX78" i="6" s="1"/>
  <c r="L215" i="6"/>
  <c r="CF215" i="2"/>
  <c r="T215" i="6" s="1"/>
  <c r="CT215" i="6" s="1"/>
  <c r="DD215" i="6" s="1"/>
  <c r="BY102" i="2"/>
  <c r="Z102" i="2"/>
  <c r="Y102" i="2" s="1"/>
  <c r="BY224" i="2"/>
  <c r="M224" i="6" s="1"/>
  <c r="CM224" i="6" s="1"/>
  <c r="CW224" i="6" s="1"/>
  <c r="CV224" i="6" s="1"/>
  <c r="Z224" i="2"/>
  <c r="Y224" i="2" s="1"/>
  <c r="AC227" i="2"/>
  <c r="BD211" i="2"/>
  <c r="BN211" i="2" s="1"/>
  <c r="BB40" i="2"/>
  <c r="BL40" i="2" s="1"/>
  <c r="AY235" i="2"/>
  <c r="BZ231" i="2"/>
  <c r="CJ231" i="2" s="1"/>
  <c r="CB108" i="2"/>
  <c r="P108" i="6" s="1"/>
  <c r="CP108" i="6" s="1"/>
  <c r="CZ108" i="6" s="1"/>
  <c r="CO13" i="2"/>
  <c r="CA6" i="2"/>
  <c r="CK6" i="2" s="1"/>
  <c r="AB6" i="2"/>
  <c r="AA8" i="2"/>
  <c r="BZ8" i="2"/>
  <c r="K210" i="6"/>
  <c r="AF210" i="2"/>
  <c r="H235" i="6"/>
  <c r="AC235" i="2"/>
  <c r="J267" i="6"/>
  <c r="AE267" i="2"/>
  <c r="H210" i="6"/>
  <c r="AC210" i="2"/>
  <c r="I235" i="6"/>
  <c r="AD235" i="2"/>
  <c r="G199" i="6"/>
  <c r="CA199" i="2"/>
  <c r="CB281" i="2"/>
  <c r="AC281" i="2"/>
  <c r="AC286" i="2"/>
  <c r="H286" i="6"/>
  <c r="L45" i="6"/>
  <c r="AG45" i="2"/>
  <c r="AB168" i="2"/>
  <c r="G168" i="6"/>
  <c r="BA168" i="2"/>
  <c r="BK168" i="2" s="1"/>
  <c r="Z216" i="2"/>
  <c r="Y216" i="2" s="1"/>
  <c r="BY216" i="2"/>
  <c r="I64" i="6"/>
  <c r="AD64" i="2"/>
  <c r="I275" i="6"/>
  <c r="AD275" i="2"/>
  <c r="AE187" i="2"/>
  <c r="CD187" i="2"/>
  <c r="CN187" i="2" s="1"/>
  <c r="BD187" i="2"/>
  <c r="BN187" i="2" s="1"/>
  <c r="BB210" i="2"/>
  <c r="BL210" i="2" s="1"/>
  <c r="BB227" i="2"/>
  <c r="BL227" i="2" s="1"/>
  <c r="BD263" i="2"/>
  <c r="BN263" i="2" s="1"/>
  <c r="AY267" i="2"/>
  <c r="BB235" i="2"/>
  <c r="BL235" i="2" s="1"/>
  <c r="BE186" i="2"/>
  <c r="BO186" i="2" s="1"/>
  <c r="BA254" i="2"/>
  <c r="BK254" i="2" s="1"/>
  <c r="BC37" i="2"/>
  <c r="BM37" i="2" s="1"/>
  <c r="BD215" i="2"/>
  <c r="BN215" i="2" s="1"/>
  <c r="BD101" i="2"/>
  <c r="BN101" i="2" s="1"/>
  <c r="AY70" i="2"/>
  <c r="BE279" i="2"/>
  <c r="BO279" i="2" s="1"/>
  <c r="BE282" i="2"/>
  <c r="BO282" i="2" s="1"/>
  <c r="BC137" i="2"/>
  <c r="BM137" i="2" s="1"/>
  <c r="BB66" i="2"/>
  <c r="BL66" i="2" s="1"/>
  <c r="CM232" i="2"/>
  <c r="Q232" i="6"/>
  <c r="CQ232" i="6" s="1"/>
  <c r="DA232" i="6" s="1"/>
  <c r="Q26" i="6"/>
  <c r="CQ26" i="6" s="1"/>
  <c r="DA26" i="6" s="1"/>
  <c r="F300" i="6"/>
  <c r="BZ300" i="2"/>
  <c r="N300" i="6" s="1"/>
  <c r="CN300" i="6" s="1"/>
  <c r="CX300" i="6" s="1"/>
  <c r="K211" i="6"/>
  <c r="AF211" i="2"/>
  <c r="AA298" i="2"/>
  <c r="BZ298" i="2"/>
  <c r="F298" i="6"/>
  <c r="R85" i="6"/>
  <c r="CR85" i="6" s="1"/>
  <c r="DB85" i="6" s="1"/>
  <c r="CN85" i="2"/>
  <c r="AA300" i="2"/>
  <c r="CC163" i="2"/>
  <c r="Q163" i="6" s="1"/>
  <c r="CQ163" i="6" s="1"/>
  <c r="DA163" i="6" s="1"/>
  <c r="AZ298" i="2"/>
  <c r="BJ298" i="2" s="1"/>
  <c r="AD163" i="2"/>
  <c r="T79" i="6"/>
  <c r="CT79" i="6" s="1"/>
  <c r="DD79" i="6" s="1"/>
  <c r="CI61" i="2"/>
  <c r="CH61" i="2" s="1"/>
  <c r="CK190" i="2"/>
  <c r="O190" i="6"/>
  <c r="CO190" i="6" s="1"/>
  <c r="CY190" i="6" s="1"/>
  <c r="I107" i="6"/>
  <c r="AD107" i="2"/>
  <c r="K282" i="6"/>
  <c r="AF282" i="2"/>
  <c r="CE282" i="2"/>
  <c r="S282" i="6" s="1"/>
  <c r="CS282" i="6" s="1"/>
  <c r="DC282" i="6" s="1"/>
  <c r="I251" i="6"/>
  <c r="CB138" i="2"/>
  <c r="P138" i="6" s="1"/>
  <c r="CP138" i="6" s="1"/>
  <c r="CZ138" i="6" s="1"/>
  <c r="H138" i="6"/>
  <c r="AC138" i="2"/>
  <c r="AZ28" i="2"/>
  <c r="F28" i="6" s="1"/>
  <c r="AA28" i="2"/>
  <c r="G270" i="6"/>
  <c r="AB270" i="2"/>
  <c r="CA270" i="2"/>
  <c r="CK270" i="2" s="1"/>
  <c r="I267" i="6"/>
  <c r="CC267" i="2"/>
  <c r="CM267" i="2" s="1"/>
  <c r="AD267" i="2"/>
  <c r="CB159" i="2"/>
  <c r="CL159" i="2" s="1"/>
  <c r="H159" i="6"/>
  <c r="CE94" i="2"/>
  <c r="BE94" i="2"/>
  <c r="BO94" i="2" s="1"/>
  <c r="H144" i="6"/>
  <c r="CB144" i="2"/>
  <c r="CL144" i="2" s="1"/>
  <c r="AG207" i="2"/>
  <c r="L207" i="6"/>
  <c r="CF207" i="2"/>
  <c r="CP207" i="2" s="1"/>
  <c r="AD151" i="2"/>
  <c r="CC151" i="2"/>
  <c r="CM151" i="2" s="1"/>
  <c r="K59" i="6"/>
  <c r="AF59" i="2"/>
  <c r="I176" i="6"/>
  <c r="CC176" i="2"/>
  <c r="BZ173" i="2"/>
  <c r="AZ173" i="2"/>
  <c r="BJ173" i="2" s="1"/>
  <c r="Z230" i="2"/>
  <c r="Y230" i="2" s="1"/>
  <c r="BY230" i="2"/>
  <c r="M230" i="6" s="1"/>
  <c r="CM230" i="6" s="1"/>
  <c r="CW230" i="6" s="1"/>
  <c r="CV230" i="6" s="1"/>
  <c r="I162" i="6"/>
  <c r="CC162" i="2"/>
  <c r="Q162" i="6" s="1"/>
  <c r="CQ162" i="6" s="1"/>
  <c r="DA162" i="6" s="1"/>
  <c r="AD162" i="2"/>
  <c r="AF230" i="2"/>
  <c r="P190" i="6"/>
  <c r="CP190" i="6" s="1"/>
  <c r="CZ190" i="6" s="1"/>
  <c r="CL190" i="2"/>
  <c r="BZ167" i="2"/>
  <c r="F167" i="6"/>
  <c r="G204" i="6"/>
  <c r="CA204" i="2"/>
  <c r="CK204" i="2" s="1"/>
  <c r="K223" i="6"/>
  <c r="AF223" i="2"/>
  <c r="K231" i="6"/>
  <c r="CE231" i="2"/>
  <c r="CO231" i="2" s="1"/>
  <c r="AA49" i="2"/>
  <c r="BZ49" i="2"/>
  <c r="CJ49" i="2" s="1"/>
  <c r="I210" i="6"/>
  <c r="CC210" i="2"/>
  <c r="AD210" i="2"/>
  <c r="K194" i="6"/>
  <c r="AF194" i="2"/>
  <c r="G39" i="6"/>
  <c r="CA39" i="2"/>
  <c r="O39" i="6" s="1"/>
  <c r="CO39" i="6" s="1"/>
  <c r="CY39" i="6" s="1"/>
  <c r="K222" i="6"/>
  <c r="AF222" i="2"/>
  <c r="H247" i="6"/>
  <c r="CB247" i="2"/>
  <c r="P247" i="6" s="1"/>
  <c r="CP247" i="6" s="1"/>
  <c r="CZ247" i="6" s="1"/>
  <c r="H192" i="6"/>
  <c r="BB192" i="2"/>
  <c r="BL192" i="2" s="1"/>
  <c r="AC192" i="2"/>
  <c r="K292" i="6"/>
  <c r="CE292" i="2"/>
  <c r="CO292" i="2" s="1"/>
  <c r="CO148" i="2"/>
  <c r="S148" i="6"/>
  <c r="CS148" i="6" s="1"/>
  <c r="DC148" i="6" s="1"/>
  <c r="CJ168" i="2"/>
  <c r="Z194" i="2"/>
  <c r="Y194" i="2" s="1"/>
  <c r="BA164" i="2"/>
  <c r="BK164" i="2" s="1"/>
  <c r="Z286" i="2"/>
  <c r="Y286" i="2" s="1"/>
  <c r="BY286" i="2"/>
  <c r="CI286" i="2" s="1"/>
  <c r="CH286" i="2" s="1"/>
  <c r="AD56" i="2"/>
  <c r="I56" i="6"/>
  <c r="CC56" i="2"/>
  <c r="CM56" i="2" s="1"/>
  <c r="H223" i="6"/>
  <c r="CB223" i="2"/>
  <c r="K254" i="6"/>
  <c r="AF254" i="2"/>
  <c r="CE254" i="2"/>
  <c r="CD253" i="2"/>
  <c r="CN253" i="2" s="1"/>
  <c r="AE253" i="2"/>
  <c r="AE239" i="2"/>
  <c r="CD239" i="2"/>
  <c r="CN239" i="2" s="1"/>
  <c r="BY227" i="2"/>
  <c r="M227" i="6" s="1"/>
  <c r="CM227" i="6" s="1"/>
  <c r="CW227" i="6" s="1"/>
  <c r="CV227" i="6" s="1"/>
  <c r="Z227" i="2"/>
  <c r="Y227" i="2" s="1"/>
  <c r="K250" i="6"/>
  <c r="AF250" i="2"/>
  <c r="I278" i="6"/>
  <c r="AD278" i="2"/>
  <c r="BA184" i="2"/>
  <c r="BK184" i="2" s="1"/>
  <c r="CA184" i="2"/>
  <c r="CK184" i="2" s="1"/>
  <c r="BB138" i="2"/>
  <c r="BL138" i="2" s="1"/>
  <c r="BB159" i="2"/>
  <c r="BL159" i="2" s="1"/>
  <c r="BD253" i="2"/>
  <c r="BN253" i="2" s="1"/>
  <c r="BB144" i="2"/>
  <c r="BL144" i="2" s="1"/>
  <c r="BC163" i="2"/>
  <c r="BM163" i="2" s="1"/>
  <c r="BC278" i="2"/>
  <c r="BM278" i="2" s="1"/>
  <c r="BC210" i="2"/>
  <c r="BM210" i="2" s="1"/>
  <c r="AZ40" i="2"/>
  <c r="BJ40" i="2" s="1"/>
  <c r="BA270" i="2"/>
  <c r="BK270" i="2" s="1"/>
  <c r="BF207" i="2"/>
  <c r="BP207" i="2" s="1"/>
  <c r="BC162" i="2"/>
  <c r="BM162" i="2" s="1"/>
  <c r="BE59" i="2"/>
  <c r="BO59" i="2" s="1"/>
  <c r="BC107" i="2"/>
  <c r="BM107" i="2" s="1"/>
  <c r="AY199" i="2"/>
  <c r="BI199" i="2" s="1"/>
  <c r="BH199" i="2" s="1"/>
  <c r="BE194" i="2"/>
  <c r="BO194" i="2" s="1"/>
  <c r="BA39" i="2"/>
  <c r="BK39" i="2" s="1"/>
  <c r="BC274" i="2"/>
  <c r="BM274" i="2" s="1"/>
  <c r="AY194" i="2"/>
  <c r="BB223" i="2"/>
  <c r="BL223" i="2" s="1"/>
  <c r="BE254" i="2"/>
  <c r="BO254" i="2" s="1"/>
  <c r="AY208" i="2"/>
  <c r="BI208" i="2" s="1"/>
  <c r="BH208" i="2" s="1"/>
  <c r="BD120" i="2"/>
  <c r="BN120" i="2" s="1"/>
  <c r="BD141" i="2"/>
  <c r="BN141" i="2" s="1"/>
  <c r="BE25" i="2"/>
  <c r="K25" i="6" s="1"/>
  <c r="BB18" i="2"/>
  <c r="K226" i="6"/>
  <c r="AF226" i="2"/>
  <c r="H266" i="6"/>
  <c r="AC266" i="2"/>
  <c r="G207" i="6"/>
  <c r="CA207" i="2"/>
  <c r="O207" i="6" s="1"/>
  <c r="CO207" i="6" s="1"/>
  <c r="AG54" i="2"/>
  <c r="L54" i="6"/>
  <c r="CF54" i="2"/>
  <c r="T54" i="6" s="1"/>
  <c r="CT54" i="6" s="1"/>
  <c r="DD54" i="6" s="1"/>
  <c r="Z225" i="2"/>
  <c r="Y225" i="2" s="1"/>
  <c r="AY225" i="2"/>
  <c r="BI225" i="2" s="1"/>
  <c r="BH225" i="2" s="1"/>
  <c r="E225" i="6"/>
  <c r="AD165" i="2"/>
  <c r="CC165" i="2"/>
  <c r="CM165" i="2" s="1"/>
  <c r="I43" i="6"/>
  <c r="CC43" i="2"/>
  <c r="CM43" i="2" s="1"/>
  <c r="L234" i="6"/>
  <c r="CF234" i="2"/>
  <c r="CP234" i="2" s="1"/>
  <c r="L116" i="6"/>
  <c r="CF116" i="2"/>
  <c r="CP116" i="2" s="1"/>
  <c r="S102" i="6"/>
  <c r="CS102" i="6" s="1"/>
  <c r="DC102" i="6" s="1"/>
  <c r="CO102" i="2"/>
  <c r="E254" i="6"/>
  <c r="BY254" i="2"/>
  <c r="M254" i="6" s="1"/>
  <c r="CM254" i="6" s="1"/>
  <c r="CW254" i="6" s="1"/>
  <c r="CV254" i="6" s="1"/>
  <c r="BB262" i="2"/>
  <c r="BL262" i="2" s="1"/>
  <c r="AC262" i="2"/>
  <c r="Z254" i="2"/>
  <c r="Y254" i="2" s="1"/>
  <c r="BZ263" i="2"/>
  <c r="CJ263" i="2" s="1"/>
  <c r="Z235" i="2"/>
  <c r="Y235" i="2" s="1"/>
  <c r="BB255" i="2"/>
  <c r="BL255" i="2" s="1"/>
  <c r="AC255" i="2"/>
  <c r="CD231" i="2"/>
  <c r="CN231" i="2" s="1"/>
  <c r="CB266" i="2"/>
  <c r="CL266" i="2" s="1"/>
  <c r="AG231" i="2"/>
  <c r="AB207" i="2"/>
  <c r="CE206" i="2"/>
  <c r="AF206" i="2"/>
  <c r="Z129" i="2"/>
  <c r="Y129" i="2" s="1"/>
  <c r="BA207" i="2"/>
  <c r="BK207" i="2" s="1"/>
  <c r="AY90" i="2"/>
  <c r="BI90" i="2" s="1"/>
  <c r="BH90" i="2" s="1"/>
  <c r="O179" i="6"/>
  <c r="CO179" i="6" s="1"/>
  <c r="CY179" i="6" s="1"/>
  <c r="H234" i="6"/>
  <c r="CB234" i="2"/>
  <c r="CL234" i="2" s="1"/>
  <c r="L224" i="6"/>
  <c r="CF224" i="2"/>
  <c r="T224" i="6" s="1"/>
  <c r="CT224" i="6" s="1"/>
  <c r="DD224" i="6" s="1"/>
  <c r="H107" i="6"/>
  <c r="BB107" i="2"/>
  <c r="BL107" i="2" s="1"/>
  <c r="L223" i="6"/>
  <c r="CF223" i="2"/>
  <c r="E140" i="6"/>
  <c r="BY140" i="2"/>
  <c r="L92" i="6"/>
  <c r="CF92" i="2"/>
  <c r="T92" i="6" s="1"/>
  <c r="CT92" i="6" s="1"/>
  <c r="DD92" i="6" s="1"/>
  <c r="AG92" i="2"/>
  <c r="L278" i="6"/>
  <c r="CF278" i="2"/>
  <c r="CP278" i="2" s="1"/>
  <c r="L218" i="6"/>
  <c r="AG218" i="2"/>
  <c r="G251" i="6"/>
  <c r="AB251" i="2"/>
  <c r="BA94" i="2"/>
  <c r="BK94" i="2" s="1"/>
  <c r="G94" i="6"/>
  <c r="CA183" i="2"/>
  <c r="O183" i="6" s="1"/>
  <c r="CO183" i="6" s="1"/>
  <c r="CY183" i="6" s="1"/>
  <c r="BA183" i="2"/>
  <c r="BK183" i="2" s="1"/>
  <c r="L258" i="6"/>
  <c r="CF258" i="2"/>
  <c r="H230" i="6"/>
  <c r="AC230" i="2"/>
  <c r="AE54" i="2"/>
  <c r="J54" i="6"/>
  <c r="CA250" i="2"/>
  <c r="O250" i="6" s="1"/>
  <c r="CO250" i="6" s="1"/>
  <c r="CY250" i="6" s="1"/>
  <c r="AY193" i="2"/>
  <c r="BE226" i="2"/>
  <c r="BO226" i="2" s="1"/>
  <c r="BB215" i="2"/>
  <c r="BL215" i="2" s="1"/>
  <c r="AC296" i="2"/>
  <c r="R44" i="6"/>
  <c r="CR44" i="6" s="1"/>
  <c r="DB44" i="6" s="1"/>
  <c r="Z31" i="2"/>
  <c r="BY290" i="2"/>
  <c r="M290" i="6" s="1"/>
  <c r="CM290" i="6" s="1"/>
  <c r="CW290" i="6" s="1"/>
  <c r="CV290" i="6" s="1"/>
  <c r="BE256" i="2"/>
  <c r="BO256" i="2" s="1"/>
  <c r="AD43" i="2"/>
  <c r="AE100" i="2"/>
  <c r="CD100" i="2"/>
  <c r="R100" i="6" s="1"/>
  <c r="CR100" i="6" s="1"/>
  <c r="DB100" i="6" s="1"/>
  <c r="I40" i="6"/>
  <c r="CC40" i="2"/>
  <c r="Q40" i="6" s="1"/>
  <c r="CQ40" i="6" s="1"/>
  <c r="DA40" i="6" s="1"/>
  <c r="AD40" i="2"/>
  <c r="AF243" i="2"/>
  <c r="K243" i="6"/>
  <c r="CE243" i="2"/>
  <c r="BZ269" i="2"/>
  <c r="F269" i="6"/>
  <c r="I240" i="6"/>
  <c r="CC240" i="2"/>
  <c r="Q240" i="6" s="1"/>
  <c r="CQ240" i="6" s="1"/>
  <c r="DA240" i="6" s="1"/>
  <c r="AD240" i="2"/>
  <c r="BA89" i="2"/>
  <c r="BK89" i="2" s="1"/>
  <c r="CA89" i="2"/>
  <c r="O89" i="6" s="1"/>
  <c r="CO89" i="6" s="1"/>
  <c r="CY89" i="6" s="1"/>
  <c r="G186" i="6"/>
  <c r="CA186" i="2"/>
  <c r="O186" i="6" s="1"/>
  <c r="CO186" i="6" s="1"/>
  <c r="CY186" i="6" s="1"/>
  <c r="K279" i="6"/>
  <c r="AF279" i="2"/>
  <c r="K167" i="6"/>
  <c r="BE167" i="2"/>
  <c r="BO167" i="2" s="1"/>
  <c r="F120" i="6"/>
  <c r="AA120" i="2"/>
  <c r="BZ120" i="2"/>
  <c r="CJ120" i="2" s="1"/>
  <c r="AF125" i="2"/>
  <c r="CE125" i="2"/>
  <c r="S125" i="6" s="1"/>
  <c r="CS125" i="6" s="1"/>
  <c r="DC125" i="6" s="1"/>
  <c r="AE241" i="2"/>
  <c r="J241" i="6"/>
  <c r="I181" i="6"/>
  <c r="AD181" i="2"/>
  <c r="Z90" i="2"/>
  <c r="Y90" i="2" s="1"/>
  <c r="BY90" i="2"/>
  <c r="M90" i="6" s="1"/>
  <c r="CM90" i="6" s="1"/>
  <c r="CW90" i="6" s="1"/>
  <c r="CV90" i="6" s="1"/>
  <c r="E90" i="6"/>
  <c r="CD114" i="2"/>
  <c r="R114" i="6" s="1"/>
  <c r="CR114" i="6" s="1"/>
  <c r="DB114" i="6" s="1"/>
  <c r="AE114" i="2"/>
  <c r="BD114" i="2"/>
  <c r="BN114" i="2" s="1"/>
  <c r="H246" i="6"/>
  <c r="CB246" i="2"/>
  <c r="P246" i="6" s="1"/>
  <c r="CP246" i="6" s="1"/>
  <c r="CZ246" i="6" s="1"/>
  <c r="I262" i="6"/>
  <c r="AD262" i="2"/>
  <c r="I236" i="6"/>
  <c r="CC236" i="2"/>
  <c r="CM236" i="2" s="1"/>
  <c r="AD236" i="2"/>
  <c r="AF124" i="2"/>
  <c r="CE124" i="2"/>
  <c r="CO124" i="2" s="1"/>
  <c r="K124" i="6"/>
  <c r="BD106" i="2"/>
  <c r="BN106" i="2" s="1"/>
  <c r="AE106" i="2"/>
  <c r="CB17" i="2"/>
  <c r="BB17" i="2"/>
  <c r="H17" i="6" s="1"/>
  <c r="BB119" i="2"/>
  <c r="BL119" i="2" s="1"/>
  <c r="H119" i="6"/>
  <c r="F299" i="6"/>
  <c r="AA299" i="2"/>
  <c r="Q93" i="6"/>
  <c r="CQ93" i="6" s="1"/>
  <c r="DA93" i="6" s="1"/>
  <c r="CM93" i="2"/>
  <c r="BA49" i="2"/>
  <c r="BK49" i="2" s="1"/>
  <c r="AB186" i="2"/>
  <c r="AC234" i="2"/>
  <c r="CE226" i="2"/>
  <c r="S226" i="6" s="1"/>
  <c r="CS226" i="6" s="1"/>
  <c r="DC226" i="6" s="1"/>
  <c r="CE279" i="2"/>
  <c r="S279" i="6" s="1"/>
  <c r="CS279" i="6" s="1"/>
  <c r="DC279" i="6" s="1"/>
  <c r="AG234" i="2"/>
  <c r="CF218" i="2"/>
  <c r="CB215" i="2"/>
  <c r="P215" i="6" s="1"/>
  <c r="CP215" i="6" s="1"/>
  <c r="CZ215" i="6" s="1"/>
  <c r="AG258" i="2"/>
  <c r="BF223" i="2"/>
  <c r="BP223" i="2" s="1"/>
  <c r="BA186" i="2"/>
  <c r="BK186" i="2" s="1"/>
  <c r="BB234" i="2"/>
  <c r="BL234" i="2" s="1"/>
  <c r="AC215" i="2"/>
  <c r="CC181" i="2"/>
  <c r="CM181" i="2" s="1"/>
  <c r="BD231" i="2"/>
  <c r="BN231" i="2" s="1"/>
  <c r="CB181" i="2"/>
  <c r="CL181" i="2" s="1"/>
  <c r="O209" i="6"/>
  <c r="CO209" i="6" s="1"/>
  <c r="CY209" i="6" s="1"/>
  <c r="BA256" i="2"/>
  <c r="BK256" i="2" s="1"/>
  <c r="AZ299" i="2"/>
  <c r="BJ299" i="2" s="1"/>
  <c r="I165" i="6"/>
  <c r="CD54" i="2"/>
  <c r="R54" i="6" s="1"/>
  <c r="CR54" i="6" s="1"/>
  <c r="DB54" i="6" s="1"/>
  <c r="CB220" i="2"/>
  <c r="P220" i="6" s="1"/>
  <c r="CP220" i="6" s="1"/>
  <c r="CZ220" i="6" s="1"/>
  <c r="BE34" i="2"/>
  <c r="BB220" i="2"/>
  <c r="BL220" i="2" s="1"/>
  <c r="BE206" i="2"/>
  <c r="BO206" i="2" s="1"/>
  <c r="AY129" i="2"/>
  <c r="BC294" i="2"/>
  <c r="BM294" i="2" s="1"/>
  <c r="BF224" i="2"/>
  <c r="BP224" i="2" s="1"/>
  <c r="BA91" i="2"/>
  <c r="BK91" i="2" s="1"/>
  <c r="BC43" i="2"/>
  <c r="BM43" i="2" s="1"/>
  <c r="AZ56" i="2"/>
  <c r="BJ56" i="2" s="1"/>
  <c r="BE124" i="2"/>
  <c r="BO124" i="2" s="1"/>
  <c r="BB180" i="2"/>
  <c r="BL180" i="2" s="1"/>
  <c r="BE243" i="2"/>
  <c r="BO243" i="2" s="1"/>
  <c r="BC236" i="2"/>
  <c r="BM236" i="2" s="1"/>
  <c r="BC34" i="2"/>
  <c r="BA123" i="2"/>
  <c r="BK123" i="2" s="1"/>
  <c r="AY247" i="2"/>
  <c r="BI247" i="2" s="1"/>
  <c r="BH247" i="2" s="1"/>
  <c r="BC240" i="2"/>
  <c r="BM240" i="2" s="1"/>
  <c r="BF92" i="2"/>
  <c r="BP92" i="2" s="1"/>
  <c r="BA251" i="2"/>
  <c r="BK251" i="2" s="1"/>
  <c r="BF258" i="2"/>
  <c r="BP258" i="2" s="1"/>
  <c r="AZ211" i="2"/>
  <c r="BJ211" i="2" s="1"/>
  <c r="AZ39" i="2"/>
  <c r="BJ39" i="2" s="1"/>
  <c r="BC40" i="2"/>
  <c r="BM40" i="2" s="1"/>
  <c r="BB266" i="2"/>
  <c r="BL266" i="2" s="1"/>
  <c r="BB246" i="2"/>
  <c r="BL246" i="2" s="1"/>
  <c r="AY254" i="2"/>
  <c r="BB230" i="2"/>
  <c r="BL230" i="2" s="1"/>
  <c r="BB34" i="2"/>
  <c r="BD54" i="2"/>
  <c r="BN54" i="2" s="1"/>
  <c r="AZ97" i="2"/>
  <c r="BJ97" i="2" s="1"/>
  <c r="AZ152" i="2"/>
  <c r="BJ152" i="2" s="1"/>
  <c r="AY156" i="2"/>
  <c r="BI156" i="2" s="1"/>
  <c r="BH156" i="2" s="1"/>
  <c r="AY30" i="2"/>
  <c r="E30" i="6" s="1"/>
  <c r="BD118" i="2"/>
  <c r="BN118" i="2" s="1"/>
  <c r="AY183" i="2"/>
  <c r="BI183" i="2" s="1"/>
  <c r="BH183" i="2" s="1"/>
  <c r="AY102" i="2"/>
  <c r="AY216" i="2"/>
  <c r="BI216" i="2" s="1"/>
  <c r="BH216" i="2" s="1"/>
  <c r="BC184" i="2"/>
  <c r="BM184" i="2" s="1"/>
  <c r="P133" i="6"/>
  <c r="CP133" i="6" s="1"/>
  <c r="CZ133" i="6" s="1"/>
  <c r="CL133" i="2"/>
  <c r="O60" i="6"/>
  <c r="CO60" i="6" s="1"/>
  <c r="CY60" i="6" s="1"/>
  <c r="CK60" i="2"/>
  <c r="BB165" i="2"/>
  <c r="BL165" i="2" s="1"/>
  <c r="AC165" i="2"/>
  <c r="H274" i="6"/>
  <c r="AC274" i="2"/>
  <c r="AD225" i="2"/>
  <c r="I225" i="6"/>
  <c r="BC225" i="2"/>
  <c r="BM225" i="2" s="1"/>
  <c r="CC225" i="2"/>
  <c r="I182" i="6"/>
  <c r="AD182" i="2"/>
  <c r="I91" i="6"/>
  <c r="CC91" i="2"/>
  <c r="Q91" i="6" s="1"/>
  <c r="CQ91" i="6" s="1"/>
  <c r="DA91" i="6" s="1"/>
  <c r="AD91" i="2"/>
  <c r="I204" i="6"/>
  <c r="AD204" i="2"/>
  <c r="J163" i="6"/>
  <c r="AE163" i="2"/>
  <c r="CF102" i="2"/>
  <c r="L102" i="6"/>
  <c r="K120" i="6"/>
  <c r="CE120" i="2"/>
  <c r="CO120" i="2" s="1"/>
  <c r="AF120" i="2"/>
  <c r="AE178" i="2"/>
  <c r="J178" i="6"/>
  <c r="AC132" i="2"/>
  <c r="H132" i="6"/>
  <c r="I285" i="6"/>
  <c r="AD285" i="2"/>
  <c r="Z205" i="2"/>
  <c r="Y205" i="2" s="1"/>
  <c r="BY205" i="2"/>
  <c r="L177" i="6"/>
  <c r="AG177" i="2"/>
  <c r="J180" i="6"/>
  <c r="CD180" i="2"/>
  <c r="BY186" i="2"/>
  <c r="M186" i="6" s="1"/>
  <c r="CM186" i="6" s="1"/>
  <c r="CW186" i="6" s="1"/>
  <c r="CV186" i="6" s="1"/>
  <c r="Z186" i="2"/>
  <c r="Y186" i="2" s="1"/>
  <c r="H218" i="6"/>
  <c r="CB218" i="2"/>
  <c r="CL218" i="2" s="1"/>
  <c r="BY74" i="2"/>
  <c r="M74" i="6" s="1"/>
  <c r="CM74" i="6" s="1"/>
  <c r="CW74" i="6" s="1"/>
  <c r="CV74" i="6" s="1"/>
  <c r="Z74" i="2"/>
  <c r="Y74" i="2" s="1"/>
  <c r="I255" i="6"/>
  <c r="CC255" i="2"/>
  <c r="Q255" i="6" s="1"/>
  <c r="CQ255" i="6" s="1"/>
  <c r="DA255" i="6" s="1"/>
  <c r="G291" i="6"/>
  <c r="CA291" i="2"/>
  <c r="CK291" i="2" s="1"/>
  <c r="K290" i="6"/>
  <c r="AF290" i="2"/>
  <c r="CE106" i="2"/>
  <c r="CO106" i="2" s="1"/>
  <c r="BE106" i="2"/>
  <c r="BO106" i="2" s="1"/>
  <c r="J263" i="6"/>
  <c r="AE263" i="2"/>
  <c r="J238" i="6"/>
  <c r="AE238" i="2"/>
  <c r="G258" i="6"/>
  <c r="AB258" i="2"/>
  <c r="G296" i="6"/>
  <c r="AB296" i="2"/>
  <c r="E229" i="6"/>
  <c r="X229" i="2"/>
  <c r="M127" i="6"/>
  <c r="CM127" i="6" s="1"/>
  <c r="CW127" i="6" s="1"/>
  <c r="CV127" i="6" s="1"/>
  <c r="CI127" i="2"/>
  <c r="CH127" i="2" s="1"/>
  <c r="BC150" i="2"/>
  <c r="BM150" i="2" s="1"/>
  <c r="CE250" i="2"/>
  <c r="CO250" i="2" s="1"/>
  <c r="AF292" i="2"/>
  <c r="BA274" i="2"/>
  <c r="BK274" i="2" s="1"/>
  <c r="CA300" i="2"/>
  <c r="CA177" i="2"/>
  <c r="CF274" i="2"/>
  <c r="T274" i="6" s="1"/>
  <c r="CT274" i="6" s="1"/>
  <c r="DD274" i="6" s="1"/>
  <c r="CF296" i="2"/>
  <c r="CP296" i="2" s="1"/>
  <c r="BY194" i="2"/>
  <c r="M194" i="6" s="1"/>
  <c r="CM194" i="6" s="1"/>
  <c r="CW194" i="6" s="1"/>
  <c r="CV194" i="6" s="1"/>
  <c r="BF234" i="2"/>
  <c r="BP234" i="2" s="1"/>
  <c r="BD38" i="2"/>
  <c r="BN38" i="2" s="1"/>
  <c r="CD238" i="2"/>
  <c r="CN238" i="2" s="1"/>
  <c r="CP19" i="2"/>
  <c r="BJ32" i="2"/>
  <c r="CJ35" i="2"/>
  <c r="T154" i="6"/>
  <c r="CT154" i="6" s="1"/>
  <c r="DD154" i="6" s="1"/>
  <c r="R148" i="6"/>
  <c r="CR148" i="6" s="1"/>
  <c r="DB148" i="6" s="1"/>
  <c r="CD177" i="2"/>
  <c r="CN177" i="2" s="1"/>
  <c r="CD33" i="2"/>
  <c r="CN33" i="2" s="1"/>
  <c r="AD167" i="2"/>
  <c r="BB84" i="2"/>
  <c r="BL84" i="2" s="1"/>
  <c r="AE180" i="2"/>
  <c r="BF166" i="2"/>
  <c r="BP166" i="2" s="1"/>
  <c r="BY39" i="2"/>
  <c r="M39" i="6" s="1"/>
  <c r="CM39" i="6" s="1"/>
  <c r="CW39" i="6" s="1"/>
  <c r="CV39" i="6" s="1"/>
  <c r="Z39" i="2"/>
  <c r="Y39" i="2" s="1"/>
  <c r="I39" i="6"/>
  <c r="CC39" i="2"/>
  <c r="CM39" i="2" s="1"/>
  <c r="F39" i="6"/>
  <c r="AA39" i="2"/>
  <c r="K275" i="6"/>
  <c r="AF275" i="2"/>
  <c r="BY183" i="2"/>
  <c r="M183" i="6" s="1"/>
  <c r="CM183" i="6" s="1"/>
  <c r="CW183" i="6" s="1"/>
  <c r="CV183" i="6" s="1"/>
  <c r="Z183" i="2"/>
  <c r="Y183" i="2" s="1"/>
  <c r="G183" i="6"/>
  <c r="AB183" i="2"/>
  <c r="CO135" i="2"/>
  <c r="S135" i="6"/>
  <c r="CS135" i="6" s="1"/>
  <c r="DC135" i="6" s="1"/>
  <c r="AE9" i="2"/>
  <c r="CD9" i="2"/>
  <c r="F40" i="6"/>
  <c r="BZ40" i="2"/>
  <c r="N40" i="6" s="1"/>
  <c r="CN40" i="6" s="1"/>
  <c r="CX40" i="6" s="1"/>
  <c r="I123" i="6"/>
  <c r="AD123" i="2"/>
  <c r="H250" i="6"/>
  <c r="AC250" i="2"/>
  <c r="AZ296" i="2"/>
  <c r="BJ296" i="2" s="1"/>
  <c r="AA180" i="2"/>
  <c r="BZ180" i="2"/>
  <c r="N180" i="6" s="1"/>
  <c r="CN180" i="6" s="1"/>
  <c r="CX180" i="6" s="1"/>
  <c r="AZ180" i="2"/>
  <c r="BJ180" i="2" s="1"/>
  <c r="K135" i="6"/>
  <c r="AF135" i="2"/>
  <c r="G210" i="6"/>
  <c r="AB210" i="2"/>
  <c r="F107" i="6"/>
  <c r="AA107" i="2"/>
  <c r="BZ256" i="2"/>
  <c r="AA256" i="2"/>
  <c r="F256" i="6"/>
  <c r="BY82" i="2"/>
  <c r="Z82" i="2"/>
  <c r="Y82" i="2" s="1"/>
  <c r="AD224" i="2"/>
  <c r="CC224" i="2"/>
  <c r="CM224" i="2" s="1"/>
  <c r="BC224" i="2"/>
  <c r="BM224" i="2" s="1"/>
  <c r="I224" i="6"/>
  <c r="K220" i="6"/>
  <c r="CE220" i="2"/>
  <c r="S220" i="6" s="1"/>
  <c r="CS220" i="6" s="1"/>
  <c r="DC220" i="6" s="1"/>
  <c r="H188" i="6"/>
  <c r="AC188" i="2"/>
  <c r="CA241" i="2"/>
  <c r="O241" i="6" s="1"/>
  <c r="CO241" i="6" s="1"/>
  <c r="CY241" i="6" s="1"/>
  <c r="AB241" i="2"/>
  <c r="J38" i="6"/>
  <c r="AE38" i="2"/>
  <c r="AA218" i="2"/>
  <c r="F218" i="6"/>
  <c r="CE150" i="2"/>
  <c r="CO150" i="2" s="1"/>
  <c r="BE150" i="2"/>
  <c r="BO150" i="2" s="1"/>
  <c r="H93" i="6"/>
  <c r="CB93" i="2"/>
  <c r="CL93" i="2" s="1"/>
  <c r="K300" i="6"/>
  <c r="CE300" i="2"/>
  <c r="Z184" i="2"/>
  <c r="Y184" i="2" s="1"/>
  <c r="BY184" i="2"/>
  <c r="M184" i="6" s="1"/>
  <c r="CM184" i="6" s="1"/>
  <c r="CW184" i="6" s="1"/>
  <c r="CV184" i="6" s="1"/>
  <c r="AY184" i="2"/>
  <c r="BI184" i="2" s="1"/>
  <c r="BH184" i="2" s="1"/>
  <c r="E132" i="6"/>
  <c r="BY132" i="2"/>
  <c r="CI132" i="2" s="1"/>
  <c r="CH132" i="2" s="1"/>
  <c r="G218" i="6"/>
  <c r="CA218" i="2"/>
  <c r="CK218" i="2" s="1"/>
  <c r="CE240" i="2"/>
  <c r="AF240" i="2"/>
  <c r="K240" i="6"/>
  <c r="E188" i="6"/>
  <c r="Z188" i="2"/>
  <c r="Y188" i="2" s="1"/>
  <c r="BY188" i="2"/>
  <c r="M188" i="6" s="1"/>
  <c r="CM188" i="6" s="1"/>
  <c r="CW188" i="6" s="1"/>
  <c r="CV188" i="6" s="1"/>
  <c r="I161" i="6"/>
  <c r="AD161" i="2"/>
  <c r="CA220" i="2"/>
  <c r="CK220" i="2" s="1"/>
  <c r="AB220" i="2"/>
  <c r="BY180" i="2"/>
  <c r="M180" i="6" s="1"/>
  <c r="CM180" i="6" s="1"/>
  <c r="CW180" i="6" s="1"/>
  <c r="CV180" i="6" s="1"/>
  <c r="Z180" i="2"/>
  <c r="Y180" i="2" s="1"/>
  <c r="E180" i="6"/>
  <c r="I94" i="6"/>
  <c r="BC94" i="2"/>
  <c r="BM94" i="2" s="1"/>
  <c r="AD94" i="2"/>
  <c r="G246" i="6"/>
  <c r="CA246" i="2"/>
  <c r="BZ230" i="2"/>
  <c r="CJ230" i="2" s="1"/>
  <c r="BB274" i="2"/>
  <c r="BL274" i="2" s="1"/>
  <c r="CB300" i="2"/>
  <c r="CL300" i="2" s="1"/>
  <c r="CC278" i="2"/>
  <c r="CM278" i="2" s="1"/>
  <c r="AY214" i="2"/>
  <c r="AF269" i="2"/>
  <c r="BZ275" i="2"/>
  <c r="CJ275" i="2" s="1"/>
  <c r="AB204" i="2"/>
  <c r="BA210" i="2"/>
  <c r="BK210" i="2" s="1"/>
  <c r="BZ38" i="2"/>
  <c r="CA274" i="2"/>
  <c r="O274" i="6" s="1"/>
  <c r="CO274" i="6" s="1"/>
  <c r="CY274" i="6" s="1"/>
  <c r="AY40" i="2"/>
  <c r="AD250" i="2"/>
  <c r="BE250" i="2"/>
  <c r="BO250" i="2" s="1"/>
  <c r="AZ235" i="2"/>
  <c r="BJ235" i="2" s="1"/>
  <c r="AZ255" i="2"/>
  <c r="BJ255" i="2" s="1"/>
  <c r="AZ38" i="2"/>
  <c r="BJ38" i="2" s="1"/>
  <c r="AZ230" i="2"/>
  <c r="BJ230" i="2" s="1"/>
  <c r="AG263" i="2"/>
  <c r="CB274" i="2"/>
  <c r="P274" i="6" s="1"/>
  <c r="CP274" i="6" s="1"/>
  <c r="CZ274" i="6" s="1"/>
  <c r="BA218" i="2"/>
  <c r="BK218" i="2" s="1"/>
  <c r="CM50" i="2"/>
  <c r="T169" i="6"/>
  <c r="CT169" i="6" s="1"/>
  <c r="DD169" i="6" s="1"/>
  <c r="T126" i="6"/>
  <c r="CT126" i="6" s="1"/>
  <c r="DD126" i="6" s="1"/>
  <c r="CC204" i="2"/>
  <c r="CM204" i="2" s="1"/>
  <c r="CB239" i="2"/>
  <c r="P239" i="6" s="1"/>
  <c r="CP239" i="6" s="1"/>
  <c r="CZ239" i="6" s="1"/>
  <c r="AB291" i="2"/>
  <c r="AY82" i="2"/>
  <c r="BI82" i="2" s="1"/>
  <c r="BH82" i="2" s="1"/>
  <c r="BF288" i="2"/>
  <c r="BP288" i="2" s="1"/>
  <c r="F180" i="6"/>
  <c r="K186" i="6"/>
  <c r="AF186" i="2"/>
  <c r="AZ275" i="2"/>
  <c r="BJ275" i="2" s="1"/>
  <c r="BE275" i="2"/>
  <c r="BO275" i="2" s="1"/>
  <c r="AY186" i="2"/>
  <c r="BD238" i="2"/>
  <c r="BN238" i="2" s="1"/>
  <c r="AY226" i="2"/>
  <c r="BC256" i="2"/>
  <c r="BM256" i="2" s="1"/>
  <c r="BE220" i="2"/>
  <c r="BO220" i="2" s="1"/>
  <c r="BA204" i="2"/>
  <c r="BK204" i="2" s="1"/>
  <c r="AY224" i="2"/>
  <c r="BI224" i="2" s="1"/>
  <c r="BH224" i="2" s="1"/>
  <c r="AY132" i="2"/>
  <c r="BI132" i="2" s="1"/>
  <c r="BH132" i="2" s="1"/>
  <c r="BE290" i="2"/>
  <c r="BO290" i="2" s="1"/>
  <c r="AG95" i="2"/>
  <c r="CF95" i="2"/>
  <c r="L95" i="6"/>
  <c r="BY269" i="2"/>
  <c r="M269" i="6" s="1"/>
  <c r="CM269" i="6" s="1"/>
  <c r="CW269" i="6" s="1"/>
  <c r="CV269" i="6" s="1"/>
  <c r="E269" i="6"/>
  <c r="CC131" i="2"/>
  <c r="Q131" i="6" s="1"/>
  <c r="CQ131" i="6" s="1"/>
  <c r="DA131" i="6" s="1"/>
  <c r="I131" i="6"/>
  <c r="BC250" i="2"/>
  <c r="BM250" i="2" s="1"/>
  <c r="BB250" i="2"/>
  <c r="BL250" i="2" s="1"/>
  <c r="BD177" i="2"/>
  <c r="BN177" i="2" s="1"/>
  <c r="BC182" i="2"/>
  <c r="BM182" i="2" s="1"/>
  <c r="BE182" i="2"/>
  <c r="BO182" i="2" s="1"/>
  <c r="BA246" i="2"/>
  <c r="BK246" i="2" s="1"/>
  <c r="BE43" i="2"/>
  <c r="BO43" i="2" s="1"/>
  <c r="BF165" i="2"/>
  <c r="BP165" i="2" s="1"/>
  <c r="BF119" i="2"/>
  <c r="BP119" i="2" s="1"/>
  <c r="BE120" i="2"/>
  <c r="BO120" i="2" s="1"/>
  <c r="BB243" i="2"/>
  <c r="BL243" i="2" s="1"/>
  <c r="BE176" i="2"/>
  <c r="BO176" i="2" s="1"/>
  <c r="I281" i="6"/>
  <c r="CC281" i="2"/>
  <c r="Q281" i="6" s="1"/>
  <c r="CQ281" i="6" s="1"/>
  <c r="DA281" i="6" s="1"/>
  <c r="J125" i="6"/>
  <c r="AE125" i="2"/>
  <c r="BD73" i="2"/>
  <c r="BN73" i="2" s="1"/>
  <c r="K125" i="6"/>
  <c r="BE125" i="2"/>
  <c r="BO125" i="2" s="1"/>
  <c r="G95" i="6"/>
  <c r="CA95" i="2"/>
  <c r="CK95" i="2" s="1"/>
  <c r="CA111" i="2"/>
  <c r="O111" i="6" s="1"/>
  <c r="CO111" i="6" s="1"/>
  <c r="CY111" i="6" s="1"/>
  <c r="G111" i="6"/>
  <c r="AB111" i="2"/>
  <c r="AZ110" i="2"/>
  <c r="BJ110" i="2" s="1"/>
  <c r="BE47" i="2"/>
  <c r="BO47" i="2" s="1"/>
  <c r="AY135" i="2"/>
  <c r="BI135" i="2" s="1"/>
  <c r="BH135" i="2" s="1"/>
  <c r="AZ300" i="2"/>
  <c r="BJ300" i="2" s="1"/>
  <c r="BA111" i="2"/>
  <c r="BK111" i="2" s="1"/>
  <c r="AZ178" i="2"/>
  <c r="BJ178" i="2" s="1"/>
  <c r="BA253" i="2"/>
  <c r="BK253" i="2" s="1"/>
  <c r="BF247" i="2"/>
  <c r="BP247" i="2" s="1"/>
  <c r="AY188" i="2"/>
  <c r="BI188" i="2" s="1"/>
  <c r="BH188" i="2" s="1"/>
  <c r="AZ52" i="2"/>
  <c r="BJ52" i="2" s="1"/>
  <c r="BE135" i="2"/>
  <c r="BO135" i="2" s="1"/>
  <c r="BD178" i="2"/>
  <c r="BN178" i="2" s="1"/>
  <c r="AY176" i="2"/>
  <c r="BI176" i="2" s="1"/>
  <c r="BH176" i="2" s="1"/>
  <c r="BD42" i="2"/>
  <c r="BN42" i="2" s="1"/>
  <c r="BA150" i="2"/>
  <c r="BK150" i="2" s="1"/>
  <c r="BC16" i="2"/>
  <c r="I16" i="6" s="1"/>
  <c r="AY42" i="2"/>
  <c r="BI42" i="2" s="1"/>
  <c r="BH42" i="2" s="1"/>
  <c r="BF62" i="2"/>
  <c r="BP62" i="2" s="1"/>
  <c r="AY78" i="2"/>
  <c r="AZ129" i="2"/>
  <c r="BJ129" i="2" s="1"/>
  <c r="BB98" i="2"/>
  <c r="BL98" i="2" s="1"/>
  <c r="BF102" i="2"/>
  <c r="BP102" i="2" s="1"/>
  <c r="BE11" i="2"/>
  <c r="K11" i="6" s="1"/>
  <c r="AZ157" i="2"/>
  <c r="BJ157" i="2" s="1"/>
  <c r="BD119" i="2"/>
  <c r="BN119" i="2" s="1"/>
  <c r="BE292" i="2"/>
  <c r="BO292" i="2" s="1"/>
  <c r="AY110" i="2"/>
  <c r="BI110" i="2" s="1"/>
  <c r="BH110" i="2" s="1"/>
  <c r="BE269" i="2"/>
  <c r="BO269" i="2" s="1"/>
  <c r="BA240" i="2"/>
  <c r="BK240" i="2" s="1"/>
  <c r="BC165" i="2"/>
  <c r="BM165" i="2" s="1"/>
  <c r="H131" i="6"/>
  <c r="BB131" i="2"/>
  <c r="BL131" i="2" s="1"/>
  <c r="L47" i="6"/>
  <c r="CF47" i="2"/>
  <c r="T47" i="6" s="1"/>
  <c r="CT47" i="6" s="1"/>
  <c r="DD47" i="6" s="1"/>
  <c r="BZ165" i="2"/>
  <c r="AZ165" i="2"/>
  <c r="BJ165" i="2" s="1"/>
  <c r="BY49" i="2"/>
  <c r="M49" i="6" s="1"/>
  <c r="CM49" i="6" s="1"/>
  <c r="CW49" i="6" s="1"/>
  <c r="CV49" i="6" s="1"/>
  <c r="Z49" i="2"/>
  <c r="Y49" i="2" s="1"/>
  <c r="AC120" i="2"/>
  <c r="H120" i="6"/>
  <c r="AD81" i="2"/>
  <c r="I81" i="6"/>
  <c r="L183" i="6"/>
  <c r="AG183" i="2"/>
  <c r="F247" i="6"/>
  <c r="AA247" i="2"/>
  <c r="CD247" i="2"/>
  <c r="CN247" i="2" s="1"/>
  <c r="J247" i="6"/>
  <c r="G236" i="6"/>
  <c r="AB236" i="2"/>
  <c r="CA236" i="2"/>
  <c r="CK236" i="2" s="1"/>
  <c r="F74" i="6"/>
  <c r="AA74" i="2"/>
  <c r="CL60" i="2"/>
  <c r="P60" i="6"/>
  <c r="CP60" i="6" s="1"/>
  <c r="CZ60" i="6" s="1"/>
  <c r="Z134" i="2"/>
  <c r="Y134" i="2" s="1"/>
  <c r="E134" i="6"/>
  <c r="BY134" i="2"/>
  <c r="M134" i="6" s="1"/>
  <c r="CM134" i="6" s="1"/>
  <c r="CW134" i="6" s="1"/>
  <c r="CV134" i="6" s="1"/>
  <c r="J264" i="6"/>
  <c r="CD264" i="2"/>
  <c r="CN264" i="2" s="1"/>
  <c r="G293" i="6"/>
  <c r="BA293" i="2"/>
  <c r="BK293" i="2" s="1"/>
  <c r="CA293" i="2"/>
  <c r="CK293" i="2" s="1"/>
  <c r="E214" i="6"/>
  <c r="Z214" i="2"/>
  <c r="Y214" i="2" s="1"/>
  <c r="X174" i="2"/>
  <c r="BY174" i="2"/>
  <c r="M174" i="6" s="1"/>
  <c r="CM174" i="6" s="1"/>
  <c r="CW174" i="6" s="1"/>
  <c r="CV174" i="6" s="1"/>
  <c r="I104" i="6"/>
  <c r="CC104" i="2"/>
  <c r="Q104" i="6" s="1"/>
  <c r="CQ104" i="6" s="1"/>
  <c r="DA104" i="6" s="1"/>
  <c r="BC104" i="2"/>
  <c r="BM104" i="2" s="1"/>
  <c r="AD104" i="2"/>
  <c r="BA258" i="2"/>
  <c r="BK258" i="2" s="1"/>
  <c r="CA258" i="2"/>
  <c r="AF231" i="2"/>
  <c r="CA296" i="2"/>
  <c r="O296" i="6" s="1"/>
  <c r="CO296" i="6" s="1"/>
  <c r="CY296" i="6" s="1"/>
  <c r="AF182" i="2"/>
  <c r="CC200" i="2"/>
  <c r="Q200" i="6" s="1"/>
  <c r="CQ200" i="6" s="1"/>
  <c r="DA200" i="6" s="1"/>
  <c r="CK42" i="2"/>
  <c r="CJ136" i="2"/>
  <c r="BY70" i="2"/>
  <c r="M70" i="6" s="1"/>
  <c r="CM70" i="6" s="1"/>
  <c r="CW70" i="6" s="1"/>
  <c r="CV70" i="6" s="1"/>
  <c r="BZ247" i="2"/>
  <c r="CJ247" i="2" s="1"/>
  <c r="BA236" i="2"/>
  <c r="BK236" i="2" s="1"/>
  <c r="BA213" i="2"/>
  <c r="BK213" i="2" s="1"/>
  <c r="BD52" i="2"/>
  <c r="BN52" i="2" s="1"/>
  <c r="BF80" i="2"/>
  <c r="BP80" i="2" s="1"/>
  <c r="AB194" i="2"/>
  <c r="BY55" i="2"/>
  <c r="M55" i="6" s="1"/>
  <c r="CM55" i="6" s="1"/>
  <c r="CW55" i="6" s="1"/>
  <c r="CV55" i="6" s="1"/>
  <c r="O217" i="6"/>
  <c r="CO217" i="6" s="1"/>
  <c r="CY217" i="6" s="1"/>
  <c r="J123" i="6"/>
  <c r="AE123" i="2"/>
  <c r="AZ243" i="2"/>
  <c r="BJ243" i="2" s="1"/>
  <c r="AA243" i="2"/>
  <c r="CF143" i="2"/>
  <c r="AG143" i="2"/>
  <c r="BF143" i="2"/>
  <c r="BP143" i="2" s="1"/>
  <c r="F55" i="6"/>
  <c r="BZ55" i="2"/>
  <c r="CJ55" i="2" s="1"/>
  <c r="AB94" i="2"/>
  <c r="CA94" i="2"/>
  <c r="CK94" i="2" s="1"/>
  <c r="CA144" i="2"/>
  <c r="CK144" i="2" s="1"/>
  <c r="AB144" i="2"/>
  <c r="E176" i="6"/>
  <c r="BY176" i="2"/>
  <c r="M176" i="6" s="1"/>
  <c r="CM176" i="6" s="1"/>
  <c r="CW176" i="6" s="1"/>
  <c r="CV176" i="6" s="1"/>
  <c r="G256" i="6"/>
  <c r="CA256" i="2"/>
  <c r="CK256" i="2" s="1"/>
  <c r="J240" i="6"/>
  <c r="AE240" i="2"/>
  <c r="AG47" i="2"/>
  <c r="AE264" i="2"/>
  <c r="CB120" i="2"/>
  <c r="P120" i="6" s="1"/>
  <c r="CP120" i="6" s="1"/>
  <c r="CZ120" i="6" s="1"/>
  <c r="BF104" i="2"/>
  <c r="BP104" i="2" s="1"/>
  <c r="AB293" i="2"/>
  <c r="CF183" i="2"/>
  <c r="E49" i="6"/>
  <c r="AE6" i="2"/>
  <c r="CD6" i="2"/>
  <c r="CN6" i="2" s="1"/>
  <c r="L129" i="6"/>
  <c r="CF129" i="2"/>
  <c r="CD269" i="2"/>
  <c r="CN269" i="2" s="1"/>
  <c r="AE269" i="2"/>
  <c r="G41" i="6"/>
  <c r="AB41" i="2"/>
  <c r="AC110" i="2"/>
  <c r="H110" i="6"/>
  <c r="CB110" i="2"/>
  <c r="CL110" i="2" s="1"/>
  <c r="CD141" i="2"/>
  <c r="AE141" i="2"/>
  <c r="G206" i="6"/>
  <c r="CA206" i="2"/>
  <c r="CK206" i="2" s="1"/>
  <c r="L298" i="6"/>
  <c r="AG298" i="2"/>
  <c r="BE31" i="2"/>
  <c r="K31" i="6" s="1"/>
  <c r="AB39" i="2"/>
  <c r="BC211" i="2"/>
  <c r="BM211" i="2" s="1"/>
  <c r="CI198" i="2"/>
  <c r="CH198" i="2" s="1"/>
  <c r="BY192" i="2"/>
  <c r="M192" i="6" s="1"/>
  <c r="CM192" i="6" s="1"/>
  <c r="CW192" i="6" s="1"/>
  <c r="CV192" i="6" s="1"/>
  <c r="CC211" i="2"/>
  <c r="Q211" i="6" s="1"/>
  <c r="CQ211" i="6" s="1"/>
  <c r="DA211" i="6" s="1"/>
  <c r="CI128" i="2"/>
  <c r="CH128" i="2" s="1"/>
  <c r="BE231" i="2"/>
  <c r="BO231" i="2" s="1"/>
  <c r="BY214" i="2"/>
  <c r="M214" i="6" s="1"/>
  <c r="CM214" i="6" s="1"/>
  <c r="CW214" i="6" s="1"/>
  <c r="CV214" i="6" s="1"/>
  <c r="BE270" i="2"/>
  <c r="BO270" i="2" s="1"/>
  <c r="CK61" i="2"/>
  <c r="CN200" i="2"/>
  <c r="BY172" i="2"/>
  <c r="M172" i="6" s="1"/>
  <c r="CM172" i="6" s="1"/>
  <c r="CW172" i="6" s="1"/>
  <c r="CV172" i="6" s="1"/>
  <c r="Z172" i="2"/>
  <c r="Y172" i="2" s="1"/>
  <c r="AY31" i="2"/>
  <c r="E31" i="6" s="1"/>
  <c r="BA296" i="2"/>
  <c r="BK296" i="2" s="1"/>
  <c r="BD123" i="2"/>
  <c r="BN123" i="2" s="1"/>
  <c r="AE247" i="2"/>
  <c r="AY138" i="2"/>
  <c r="BI138" i="2" s="1"/>
  <c r="BH138" i="2" s="1"/>
  <c r="CD123" i="2"/>
  <c r="CN123" i="2" s="1"/>
  <c r="E70" i="6"/>
  <c r="AA55" i="2"/>
  <c r="J269" i="6"/>
  <c r="CD240" i="2"/>
  <c r="CN240" i="2" s="1"/>
  <c r="L143" i="6"/>
  <c r="G144" i="6"/>
  <c r="J141" i="6"/>
  <c r="AB95" i="2"/>
  <c r="BZ74" i="2"/>
  <c r="N74" i="6" s="1"/>
  <c r="CN74" i="6" s="1"/>
  <c r="CX74" i="6" s="1"/>
  <c r="L118" i="6"/>
  <c r="BF118" i="2"/>
  <c r="BP118" i="2" s="1"/>
  <c r="J244" i="6"/>
  <c r="CD244" i="2"/>
  <c r="CN244" i="2" s="1"/>
  <c r="K64" i="6"/>
  <c r="AF64" i="2"/>
  <c r="CE64" i="2"/>
  <c r="J150" i="6"/>
  <c r="CD150" i="2"/>
  <c r="AE150" i="2"/>
  <c r="Z174" i="2"/>
  <c r="Y174" i="2" s="1"/>
  <c r="AY259" i="2"/>
  <c r="BB137" i="2"/>
  <c r="BL137" i="2" s="1"/>
  <c r="BF168" i="2"/>
  <c r="BP168" i="2" s="1"/>
  <c r="BA206" i="2"/>
  <c r="BK206" i="2" s="1"/>
  <c r="BB110" i="2"/>
  <c r="BL110" i="2" s="1"/>
  <c r="BF129" i="2"/>
  <c r="BP129" i="2" s="1"/>
  <c r="AZ213" i="2"/>
  <c r="BJ213" i="2" s="1"/>
  <c r="BC108" i="2"/>
  <c r="BM108" i="2" s="1"/>
  <c r="BC132" i="2"/>
  <c r="BM132" i="2" s="1"/>
  <c r="BE66" i="2"/>
  <c r="BO66" i="2" s="1"/>
  <c r="BF20" i="2"/>
  <c r="BP20" i="2" s="1"/>
  <c r="BC20" i="2"/>
  <c r="I20" i="6" s="1"/>
  <c r="BE20" i="2"/>
  <c r="K20" i="6" s="1"/>
  <c r="BA31" i="2"/>
  <c r="BK31" i="2" s="1"/>
  <c r="H165" i="6"/>
  <c r="CB165" i="2"/>
  <c r="CL165" i="2" s="1"/>
  <c r="J223" i="6"/>
  <c r="CD223" i="2"/>
  <c r="CN223" i="2" s="1"/>
  <c r="J94" i="6"/>
  <c r="CD94" i="2"/>
  <c r="CN94" i="2" s="1"/>
  <c r="BB108" i="2"/>
  <c r="BL108" i="2" s="1"/>
  <c r="H108" i="6"/>
  <c r="BA143" i="2"/>
  <c r="BK143" i="2" s="1"/>
  <c r="AB143" i="2"/>
  <c r="G184" i="6"/>
  <c r="AB184" i="2"/>
  <c r="BZ289" i="2"/>
  <c r="AZ289" i="2"/>
  <c r="BJ289" i="2" s="1"/>
  <c r="AF13" i="2"/>
  <c r="G191" i="6"/>
  <c r="CA191" i="2"/>
  <c r="AZ218" i="2"/>
  <c r="BJ218" i="2" s="1"/>
  <c r="AZ74" i="2"/>
  <c r="BJ74" i="2" s="1"/>
  <c r="BB120" i="2"/>
  <c r="BL120" i="2" s="1"/>
  <c r="AZ247" i="2"/>
  <c r="BJ247" i="2" s="1"/>
  <c r="BD92" i="2"/>
  <c r="BN92" i="2" s="1"/>
  <c r="AY172" i="2"/>
  <c r="BI172" i="2" s="1"/>
  <c r="BH172" i="2" s="1"/>
  <c r="BD244" i="2"/>
  <c r="BN244" i="2" s="1"/>
  <c r="F266" i="6"/>
  <c r="AA266" i="2"/>
  <c r="J207" i="6"/>
  <c r="AE207" i="2"/>
  <c r="H180" i="6"/>
  <c r="CB180" i="2"/>
  <c r="CL180" i="2" s="1"/>
  <c r="AC180" i="2"/>
  <c r="Z163" i="2"/>
  <c r="Y163" i="2" s="1"/>
  <c r="E163" i="6"/>
  <c r="CC25" i="2"/>
  <c r="AZ93" i="2"/>
  <c r="BJ93" i="2" s="1"/>
  <c r="BB140" i="2"/>
  <c r="BL140" i="2" s="1"/>
  <c r="BC160" i="2"/>
  <c r="BM160" i="2" s="1"/>
  <c r="BF183" i="2"/>
  <c r="BP183" i="2" s="1"/>
  <c r="BC181" i="2"/>
  <c r="BM181" i="2" s="1"/>
  <c r="AY163" i="2"/>
  <c r="BD269" i="2"/>
  <c r="BN269" i="2" s="1"/>
  <c r="AZ55" i="2"/>
  <c r="BJ55" i="2" s="1"/>
  <c r="AY229" i="2"/>
  <c r="BI229" i="2" s="1"/>
  <c r="BH229" i="2" s="1"/>
  <c r="BE171" i="2"/>
  <c r="BO171" i="2" s="1"/>
  <c r="F178" i="6"/>
  <c r="AA178" i="2"/>
  <c r="BZ178" i="2"/>
  <c r="BD247" i="2"/>
  <c r="BN247" i="2" s="1"/>
  <c r="BD163" i="2"/>
  <c r="BN163" i="2" s="1"/>
  <c r="BA191" i="2"/>
  <c r="BK191" i="2" s="1"/>
  <c r="BE69" i="2"/>
  <c r="BO69" i="2" s="1"/>
  <c r="BD57" i="2"/>
  <c r="BN57" i="2" s="1"/>
  <c r="BF95" i="2"/>
  <c r="BP95" i="2" s="1"/>
  <c r="BA95" i="2"/>
  <c r="BK95" i="2" s="1"/>
  <c r="BA144" i="2"/>
  <c r="BK144" i="2" s="1"/>
  <c r="BD161" i="2"/>
  <c r="BN161" i="2" s="1"/>
  <c r="BA62" i="2"/>
  <c r="BK62" i="2" s="1"/>
  <c r="BC176" i="2"/>
  <c r="BM176" i="2" s="1"/>
  <c r="BD239" i="2"/>
  <c r="BN239" i="2" s="1"/>
  <c r="BD150" i="2"/>
  <c r="BN150" i="2" s="1"/>
  <c r="BD264" i="2"/>
  <c r="BN264" i="2" s="1"/>
  <c r="CI119" i="2"/>
  <c r="CH119" i="2" s="1"/>
  <c r="CI178" i="2"/>
  <c r="CH178" i="2" s="1"/>
  <c r="T19" i="6"/>
  <c r="CT19" i="6" s="1"/>
  <c r="DD19" i="6" s="1"/>
  <c r="CM26" i="2"/>
  <c r="N44" i="6"/>
  <c r="CN44" i="6" s="1"/>
  <c r="CX44" i="6" s="1"/>
  <c r="CI48" i="2"/>
  <c r="CH48" i="2" s="1"/>
  <c r="CP118" i="2"/>
  <c r="CJ61" i="2"/>
  <c r="R75" i="6"/>
  <c r="CR75" i="6" s="1"/>
  <c r="DB75" i="6" s="1"/>
  <c r="H226" i="6"/>
  <c r="AC226" i="2"/>
  <c r="CB226" i="2"/>
  <c r="P226" i="6" s="1"/>
  <c r="CP226" i="6" s="1"/>
  <c r="CZ226" i="6" s="1"/>
  <c r="BE222" i="2"/>
  <c r="BO222" i="2" s="1"/>
  <c r="AB238" i="2"/>
  <c r="AE226" i="2"/>
  <c r="BF227" i="2"/>
  <c r="BP227" i="2" s="1"/>
  <c r="AY39" i="2"/>
  <c r="AZ223" i="2"/>
  <c r="BJ223" i="2" s="1"/>
  <c r="CE211" i="2"/>
  <c r="CO211" i="2" s="1"/>
  <c r="BB226" i="2"/>
  <c r="BL226" i="2" s="1"/>
  <c r="BA271" i="2"/>
  <c r="BK271" i="2" s="1"/>
  <c r="BB54" i="2"/>
  <c r="BL54" i="2" s="1"/>
  <c r="BF236" i="2"/>
  <c r="BP236" i="2" s="1"/>
  <c r="BE13" i="2"/>
  <c r="AY13" i="2"/>
  <c r="E13" i="6" s="1"/>
  <c r="BB13" i="2"/>
  <c r="H13" i="6" s="1"/>
  <c r="I92" i="6"/>
  <c r="AD92" i="2"/>
  <c r="AE227" i="2"/>
  <c r="CD227" i="2"/>
  <c r="R227" i="6" s="1"/>
  <c r="CR227" i="6" s="1"/>
  <c r="DB227" i="6" s="1"/>
  <c r="AZ121" i="2"/>
  <c r="BJ121" i="2" s="1"/>
  <c r="AC160" i="2"/>
  <c r="CB160" i="2"/>
  <c r="CL160" i="2" s="1"/>
  <c r="H160" i="6"/>
  <c r="H69" i="6"/>
  <c r="CB69" i="2"/>
  <c r="P69" i="6" s="1"/>
  <c r="CP69" i="6" s="1"/>
  <c r="CZ69" i="6" s="1"/>
  <c r="AC69" i="2"/>
  <c r="CF161" i="2"/>
  <c r="T161" i="6" s="1"/>
  <c r="CT161" i="6" s="1"/>
  <c r="DD161" i="6" s="1"/>
  <c r="L161" i="6"/>
  <c r="AG161" i="2"/>
  <c r="AG205" i="2"/>
  <c r="CF205" i="2"/>
  <c r="T205" i="6" s="1"/>
  <c r="CT205" i="6" s="1"/>
  <c r="DD205" i="6" s="1"/>
  <c r="BZ170" i="2"/>
  <c r="N170" i="6" s="1"/>
  <c r="CN170" i="6" s="1"/>
  <c r="CX170" i="6" s="1"/>
  <c r="F170" i="6"/>
  <c r="CE101" i="2"/>
  <c r="AF101" i="2"/>
  <c r="L159" i="6"/>
  <c r="AG159" i="2"/>
  <c r="CF159" i="2"/>
  <c r="CP159" i="2" s="1"/>
  <c r="AE191" i="2"/>
  <c r="CD191" i="2"/>
  <c r="CN191" i="2" s="1"/>
  <c r="J191" i="6"/>
  <c r="L94" i="6"/>
  <c r="CF94" i="2"/>
  <c r="CP94" i="2" s="1"/>
  <c r="AG94" i="2"/>
  <c r="BY244" i="2"/>
  <c r="E244" i="6"/>
  <c r="CA240" i="2"/>
  <c r="O240" i="6" s="1"/>
  <c r="CO240" i="6" s="1"/>
  <c r="CY240" i="6" s="1"/>
  <c r="G240" i="6"/>
  <c r="I151" i="6"/>
  <c r="BC151" i="2"/>
  <c r="BM151" i="2" s="1"/>
  <c r="K248" i="6"/>
  <c r="CE248" i="2"/>
  <c r="CO248" i="2" s="1"/>
  <c r="BE86" i="2"/>
  <c r="BO86" i="2" s="1"/>
  <c r="AF86" i="2"/>
  <c r="F236" i="6"/>
  <c r="BZ236" i="2"/>
  <c r="N236" i="6" s="1"/>
  <c r="CN236" i="6" s="1"/>
  <c r="CX236" i="6" s="1"/>
  <c r="AF236" i="2"/>
  <c r="BE236" i="2"/>
  <c r="BO236" i="2" s="1"/>
  <c r="AG111" i="2"/>
  <c r="CF111" i="2"/>
  <c r="CP111" i="2" s="1"/>
  <c r="L111" i="6"/>
  <c r="AF111" i="2"/>
  <c r="CE111" i="2"/>
  <c r="S111" i="6" s="1"/>
  <c r="CS111" i="6" s="1"/>
  <c r="DC111" i="6" s="1"/>
  <c r="L66" i="6"/>
  <c r="AG66" i="2"/>
  <c r="CF66" i="2"/>
  <c r="I294" i="6"/>
  <c r="CC294" i="2"/>
  <c r="CM294" i="2" s="1"/>
  <c r="AG119" i="2"/>
  <c r="CF119" i="2"/>
  <c r="T119" i="6" s="1"/>
  <c r="CT119" i="6" s="1"/>
  <c r="DD119" i="6" s="1"/>
  <c r="L119" i="6"/>
  <c r="K239" i="6"/>
  <c r="CE239" i="2"/>
  <c r="CO239" i="2" s="1"/>
  <c r="AF239" i="2"/>
  <c r="I144" i="6"/>
  <c r="BC144" i="2"/>
  <c r="BM144" i="2" s="1"/>
  <c r="K45" i="6"/>
  <c r="L289" i="6"/>
  <c r="AG289" i="2"/>
  <c r="H54" i="6"/>
  <c r="AC54" i="2"/>
  <c r="AD98" i="2"/>
  <c r="CC98" i="2"/>
  <c r="Q98" i="6" s="1"/>
  <c r="CQ98" i="6" s="1"/>
  <c r="DA98" i="6" s="1"/>
  <c r="I98" i="6"/>
  <c r="G171" i="6"/>
  <c r="CA171" i="2"/>
  <c r="E247" i="6"/>
  <c r="Z247" i="2"/>
  <c r="Y247" i="2" s="1"/>
  <c r="BY247" i="2"/>
  <c r="M247" i="6" s="1"/>
  <c r="CM247" i="6" s="1"/>
  <c r="CW247" i="6" s="1"/>
  <c r="CV247" i="6" s="1"/>
  <c r="AA97" i="2"/>
  <c r="F97" i="6"/>
  <c r="BZ97" i="2"/>
  <c r="CJ97" i="2" s="1"/>
  <c r="J145" i="6"/>
  <c r="CD145" i="2"/>
  <c r="CN145" i="2" s="1"/>
  <c r="I45" i="6"/>
  <c r="AD45" i="2"/>
  <c r="CF72" i="2"/>
  <c r="BF72" i="2"/>
  <c r="BP72" i="2" s="1"/>
  <c r="AG72" i="2"/>
  <c r="H299" i="6"/>
  <c r="CB299" i="2"/>
  <c r="CL299" i="2" s="1"/>
  <c r="E170" i="6"/>
  <c r="BY170" i="2"/>
  <c r="M170" i="6" s="1"/>
  <c r="CM170" i="6" s="1"/>
  <c r="CW170" i="6" s="1"/>
  <c r="CV170" i="6" s="1"/>
  <c r="AY170" i="2"/>
  <c r="BI170" i="2" s="1"/>
  <c r="BH170" i="2" s="1"/>
  <c r="CD224" i="2"/>
  <c r="CN224" i="2" s="1"/>
  <c r="J224" i="6"/>
  <c r="AE224" i="2"/>
  <c r="BY109" i="2"/>
  <c r="M109" i="6" s="1"/>
  <c r="CM109" i="6" s="1"/>
  <c r="CW109" i="6" s="1"/>
  <c r="CV109" i="6" s="1"/>
  <c r="E109" i="6"/>
  <c r="AY109" i="2"/>
  <c r="BI109" i="2" s="1"/>
  <c r="BH109" i="2" s="1"/>
  <c r="BE211" i="2"/>
  <c r="BO211" i="2" s="1"/>
  <c r="CA223" i="2"/>
  <c r="CK223" i="2" s="1"/>
  <c r="BZ223" i="2"/>
  <c r="N223" i="6" s="1"/>
  <c r="CN223" i="6" s="1"/>
  <c r="CX223" i="6" s="1"/>
  <c r="CA271" i="2"/>
  <c r="CK271" i="2" s="1"/>
  <c r="CE222" i="2"/>
  <c r="S222" i="6" s="1"/>
  <c r="CS222" i="6" s="1"/>
  <c r="DC222" i="6" s="1"/>
  <c r="BA37" i="2"/>
  <c r="BK37" i="2" s="1"/>
  <c r="AC247" i="2"/>
  <c r="CB54" i="2"/>
  <c r="P54" i="6" s="1"/>
  <c r="CP54" i="6" s="1"/>
  <c r="CZ54" i="6" s="1"/>
  <c r="CF289" i="2"/>
  <c r="T289" i="6" s="1"/>
  <c r="CT289" i="6" s="1"/>
  <c r="DD289" i="6" s="1"/>
  <c r="Z170" i="2"/>
  <c r="Y170" i="2" s="1"/>
  <c r="BB293" i="2"/>
  <c r="BL293" i="2" s="1"/>
  <c r="L145" i="6"/>
  <c r="F123" i="6"/>
  <c r="BZ123" i="2"/>
  <c r="CJ123" i="2" s="1"/>
  <c r="AD132" i="2"/>
  <c r="CC132" i="2"/>
  <c r="Q132" i="6" s="1"/>
  <c r="CQ132" i="6" s="1"/>
  <c r="DA132" i="6" s="1"/>
  <c r="I132" i="6"/>
  <c r="F165" i="6"/>
  <c r="AA165" i="2"/>
  <c r="AZ126" i="2"/>
  <c r="BJ126" i="2" s="1"/>
  <c r="AA126" i="2"/>
  <c r="CE281" i="2"/>
  <c r="CO281" i="2" s="1"/>
  <c r="K281" i="6"/>
  <c r="AF281" i="2"/>
  <c r="CE283" i="2"/>
  <c r="S283" i="6" s="1"/>
  <c r="CS283" i="6" s="1"/>
  <c r="DC283" i="6" s="1"/>
  <c r="AE101" i="2"/>
  <c r="CD101" i="2"/>
  <c r="CN101" i="2" s="1"/>
  <c r="CC108" i="2"/>
  <c r="CM108" i="2" s="1"/>
  <c r="AD108" i="2"/>
  <c r="I108" i="6"/>
  <c r="H47" i="6"/>
  <c r="CB47" i="2"/>
  <c r="P47" i="6" s="1"/>
  <c r="CP47" i="6" s="1"/>
  <c r="CZ47" i="6" s="1"/>
  <c r="BB47" i="2"/>
  <c r="BL47" i="2" s="1"/>
  <c r="AC47" i="2"/>
  <c r="K253" i="6"/>
  <c r="AF253" i="2"/>
  <c r="CE253" i="2"/>
  <c r="S253" i="6" s="1"/>
  <c r="CS253" i="6" s="1"/>
  <c r="DC253" i="6" s="1"/>
  <c r="F243" i="6"/>
  <c r="BZ243" i="2"/>
  <c r="CJ243" i="2" s="1"/>
  <c r="BB125" i="2"/>
  <c r="BL125" i="2" s="1"/>
  <c r="AC125" i="2"/>
  <c r="H125" i="6"/>
  <c r="CB125" i="2"/>
  <c r="CL125" i="2" s="1"/>
  <c r="H84" i="6"/>
  <c r="CB84" i="2"/>
  <c r="P84" i="6" s="1"/>
  <c r="CP84" i="6" s="1"/>
  <c r="CZ84" i="6" s="1"/>
  <c r="K173" i="6"/>
  <c r="CE173" i="2"/>
  <c r="S173" i="6" s="1"/>
  <c r="CS173" i="6" s="1"/>
  <c r="DC173" i="6" s="1"/>
  <c r="AF173" i="2"/>
  <c r="BE173" i="2"/>
  <c r="BO173" i="2" s="1"/>
  <c r="BY17" i="2"/>
  <c r="Z17" i="2"/>
  <c r="K106" i="6"/>
  <c r="AF106" i="2"/>
  <c r="BA56" i="2"/>
  <c r="BK56" i="2" s="1"/>
  <c r="AZ135" i="2"/>
  <c r="BJ135" i="2" s="1"/>
  <c r="BE111" i="2"/>
  <c r="BO111" i="2" s="1"/>
  <c r="AY244" i="2"/>
  <c r="BC159" i="2"/>
  <c r="BM159" i="2" s="1"/>
  <c r="BF111" i="2"/>
  <c r="BP111" i="2" s="1"/>
  <c r="BD162" i="2"/>
  <c r="BN162" i="2" s="1"/>
  <c r="AY91" i="2"/>
  <c r="BI91" i="2" s="1"/>
  <c r="BH91" i="2" s="1"/>
  <c r="BA45" i="2"/>
  <c r="BK45" i="2" s="1"/>
  <c r="BE281" i="2"/>
  <c r="BO281" i="2" s="1"/>
  <c r="CE47" i="2"/>
  <c r="CO47" i="2" s="1"/>
  <c r="K47" i="6"/>
  <c r="BZ90" i="2"/>
  <c r="N90" i="6" s="1"/>
  <c r="CN90" i="6" s="1"/>
  <c r="CX90" i="6" s="1"/>
  <c r="F90" i="6"/>
  <c r="X162" i="2"/>
  <c r="F137" i="6"/>
  <c r="BZ137" i="2"/>
  <c r="N137" i="6" s="1"/>
  <c r="CN137" i="6" s="1"/>
  <c r="CX137" i="6" s="1"/>
  <c r="I212" i="6"/>
  <c r="BC212" i="2"/>
  <c r="BM212" i="2" s="1"/>
  <c r="AD212" i="2"/>
  <c r="BF205" i="2"/>
  <c r="BP205" i="2" s="1"/>
  <c r="BF52" i="2"/>
  <c r="BP52" i="2" s="1"/>
  <c r="BB247" i="2"/>
  <c r="BL247" i="2" s="1"/>
  <c r="BF289" i="2"/>
  <c r="BP289" i="2" s="1"/>
  <c r="BB188" i="2"/>
  <c r="BL188" i="2" s="1"/>
  <c r="BF192" i="2"/>
  <c r="BP192" i="2" s="1"/>
  <c r="BC45" i="2"/>
  <c r="BM45" i="2" s="1"/>
  <c r="AZ124" i="2"/>
  <c r="BJ124" i="2" s="1"/>
  <c r="BB160" i="2"/>
  <c r="BL160" i="2" s="1"/>
  <c r="BE253" i="2"/>
  <c r="BO253" i="2" s="1"/>
  <c r="BD9" i="2"/>
  <c r="AY17" i="2"/>
  <c r="E17" i="6" s="1"/>
  <c r="CE70" i="2"/>
  <c r="CO70" i="2" s="1"/>
  <c r="K70" i="6"/>
  <c r="AY284" i="2"/>
  <c r="AC156" i="2"/>
  <c r="H156" i="6"/>
  <c r="F213" i="6"/>
  <c r="BZ213" i="2"/>
  <c r="BF239" i="2"/>
  <c r="BP239" i="2" s="1"/>
  <c r="BC161" i="2"/>
  <c r="BM161" i="2" s="1"/>
  <c r="AY269" i="2"/>
  <c r="BI269" i="2" s="1"/>
  <c r="BH269" i="2" s="1"/>
  <c r="BA171" i="2"/>
  <c r="BK171" i="2" s="1"/>
  <c r="BB118" i="2"/>
  <c r="BL118" i="2" s="1"/>
  <c r="BC81" i="2"/>
  <c r="BM81" i="2" s="1"/>
  <c r="AZ240" i="2"/>
  <c r="BJ240" i="2" s="1"/>
  <c r="BB181" i="2"/>
  <c r="BL181" i="2" s="1"/>
  <c r="BB69" i="2"/>
  <c r="BL69" i="2" s="1"/>
  <c r="BC91" i="2"/>
  <c r="BM91" i="2" s="1"/>
  <c r="AY55" i="2"/>
  <c r="BI55" i="2" s="1"/>
  <c r="BH55" i="2" s="1"/>
  <c r="AZ269" i="2"/>
  <c r="BJ269" i="2" s="1"/>
  <c r="BD145" i="2"/>
  <c r="BN145" i="2" s="1"/>
  <c r="X241" i="2"/>
  <c r="F285" i="6"/>
  <c r="AA285" i="2"/>
  <c r="BZ285" i="2"/>
  <c r="L226" i="6"/>
  <c r="AG226" i="2"/>
  <c r="CF226" i="2"/>
  <c r="CP226" i="2" s="1"/>
  <c r="J287" i="6"/>
  <c r="AE287" i="2"/>
  <c r="CD287" i="2"/>
  <c r="CN287" i="2" s="1"/>
  <c r="H164" i="6"/>
  <c r="CB164" i="2"/>
  <c r="AC164" i="2"/>
  <c r="BY10" i="2"/>
  <c r="Z10" i="2"/>
  <c r="L40" i="6"/>
  <c r="AG40" i="2"/>
  <c r="CF40" i="2"/>
  <c r="CP40" i="2" s="1"/>
  <c r="AF225" i="2"/>
  <c r="BE225" i="2"/>
  <c r="BO225" i="2" s="1"/>
  <c r="H206" i="6"/>
  <c r="AC206" i="2"/>
  <c r="CB206" i="2"/>
  <c r="P206" i="6" s="1"/>
  <c r="CP206" i="6" s="1"/>
  <c r="CZ206" i="6" s="1"/>
  <c r="G269" i="6"/>
  <c r="AB269" i="2"/>
  <c r="CA269" i="2"/>
  <c r="CK269" i="2" s="1"/>
  <c r="L266" i="6"/>
  <c r="AG266" i="2"/>
  <c r="CF266" i="2"/>
  <c r="CP266" i="2" s="1"/>
  <c r="F282" i="6"/>
  <c r="AA282" i="2"/>
  <c r="BZ282" i="2"/>
  <c r="M107" i="6"/>
  <c r="CM107" i="6" s="1"/>
  <c r="CW107" i="6" s="1"/>
  <c r="CV107" i="6" s="1"/>
  <c r="CI107" i="2"/>
  <c r="CH107" i="2" s="1"/>
  <c r="CE183" i="2"/>
  <c r="CO183" i="2" s="1"/>
  <c r="K183" i="6"/>
  <c r="BE183" i="2"/>
  <c r="BO183" i="2" s="1"/>
  <c r="AF183" i="2"/>
  <c r="I258" i="6"/>
  <c r="AD258" i="2"/>
  <c r="CC258" i="2"/>
  <c r="Q258" i="6" s="1"/>
  <c r="CQ258" i="6" s="1"/>
  <c r="DA258" i="6" s="1"/>
  <c r="H238" i="6"/>
  <c r="AC238" i="2"/>
  <c r="CB238" i="2"/>
  <c r="CL238" i="2" s="1"/>
  <c r="K251" i="6"/>
  <c r="CE251" i="2"/>
  <c r="CO251" i="2" s="1"/>
  <c r="AF251" i="2"/>
  <c r="BY142" i="2"/>
  <c r="E142" i="6"/>
  <c r="Z142" i="2"/>
  <c r="Y142" i="2" s="1"/>
  <c r="BY124" i="2"/>
  <c r="M124" i="6" s="1"/>
  <c r="CM124" i="6" s="1"/>
  <c r="CW124" i="6" s="1"/>
  <c r="CV124" i="6" s="1"/>
  <c r="E124" i="6"/>
  <c r="Z124" i="2"/>
  <c r="Y124" i="2" s="1"/>
  <c r="I263" i="6"/>
  <c r="AD263" i="2"/>
  <c r="CC263" i="2"/>
  <c r="CM263" i="2" s="1"/>
  <c r="AC294" i="2"/>
  <c r="BB294" i="2"/>
  <c r="BL294" i="2" s="1"/>
  <c r="BZ274" i="2"/>
  <c r="N274" i="6" s="1"/>
  <c r="CN274" i="6" s="1"/>
  <c r="CX274" i="6" s="1"/>
  <c r="AA274" i="2"/>
  <c r="BD144" i="2"/>
  <c r="BN144" i="2" s="1"/>
  <c r="CD144" i="2"/>
  <c r="R144" i="6" s="1"/>
  <c r="CR144" i="6" s="1"/>
  <c r="DB144" i="6" s="1"/>
  <c r="G226" i="6"/>
  <c r="AB226" i="2"/>
  <c r="CA226" i="2"/>
  <c r="CK226" i="2" s="1"/>
  <c r="J41" i="6"/>
  <c r="AE41" i="2"/>
  <c r="CD41" i="2"/>
  <c r="R41" i="6" s="1"/>
  <c r="CR41" i="6" s="1"/>
  <c r="DB41" i="6" s="1"/>
  <c r="F82" i="6"/>
  <c r="AA82" i="2"/>
  <c r="BZ82" i="2"/>
  <c r="N82" i="6" s="1"/>
  <c r="CN82" i="6" s="1"/>
  <c r="L255" i="6"/>
  <c r="AG255" i="2"/>
  <c r="CF255" i="2"/>
  <c r="CP255" i="2" s="1"/>
  <c r="AB290" i="2"/>
  <c r="CA290" i="2"/>
  <c r="O290" i="6" s="1"/>
  <c r="CO290" i="6" s="1"/>
  <c r="CY290" i="6" s="1"/>
  <c r="G290" i="6"/>
  <c r="BF255" i="2"/>
  <c r="BP255" i="2" s="1"/>
  <c r="BD41" i="2"/>
  <c r="BN41" i="2" s="1"/>
  <c r="BE24" i="2"/>
  <c r="K24" i="6" s="1"/>
  <c r="CC239" i="2"/>
  <c r="CM239" i="2" s="1"/>
  <c r="BC239" i="2"/>
  <c r="BM239" i="2" s="1"/>
  <c r="AD239" i="2"/>
  <c r="J42" i="6"/>
  <c r="CD42" i="2"/>
  <c r="R42" i="6" s="1"/>
  <c r="CR42" i="6" s="1"/>
  <c r="DB42" i="6" s="1"/>
  <c r="Z131" i="2"/>
  <c r="Y131" i="2" s="1"/>
  <c r="BY131" i="2"/>
  <c r="M131" i="6" s="1"/>
  <c r="CM131" i="6" s="1"/>
  <c r="CW131" i="6" s="1"/>
  <c r="CV131" i="6" s="1"/>
  <c r="I208" i="6"/>
  <c r="AD208" i="2"/>
  <c r="CA52" i="2"/>
  <c r="G52" i="6"/>
  <c r="J97" i="6"/>
  <c r="AE97" i="2"/>
  <c r="I173" i="6"/>
  <c r="AD173" i="2"/>
  <c r="BC173" i="2"/>
  <c r="BM173" i="2" s="1"/>
  <c r="CC173" i="2"/>
  <c r="Q173" i="6" s="1"/>
  <c r="CQ173" i="6" s="1"/>
  <c r="DA173" i="6" s="1"/>
  <c r="BY92" i="2"/>
  <c r="Z92" i="2"/>
  <c r="Y92" i="2" s="1"/>
  <c r="F114" i="6"/>
  <c r="AA114" i="2"/>
  <c r="AB250" i="2"/>
  <c r="CE230" i="2"/>
  <c r="S230" i="6" s="1"/>
  <c r="CS230" i="6" s="1"/>
  <c r="DC230" i="6" s="1"/>
  <c r="BZ255" i="2"/>
  <c r="N255" i="6" s="1"/>
  <c r="CN255" i="6" s="1"/>
  <c r="CX255" i="6" s="1"/>
  <c r="BE251" i="2"/>
  <c r="BO251" i="2" s="1"/>
  <c r="AB177" i="2"/>
  <c r="CA275" i="2"/>
  <c r="O275" i="6" s="1"/>
  <c r="CO275" i="6" s="1"/>
  <c r="CY275" i="6" s="1"/>
  <c r="CD226" i="2"/>
  <c r="CN226" i="2" s="1"/>
  <c r="BC262" i="2"/>
  <c r="BM262" i="2" s="1"/>
  <c r="CC219" i="2"/>
  <c r="CM219" i="2" s="1"/>
  <c r="AY227" i="2"/>
  <c r="BC39" i="2"/>
  <c r="BM39" i="2" s="1"/>
  <c r="BC263" i="2"/>
  <c r="BM263" i="2" s="1"/>
  <c r="AD255" i="2"/>
  <c r="AG296" i="2"/>
  <c r="AC254" i="2"/>
  <c r="AF267" i="2"/>
  <c r="BC219" i="2"/>
  <c r="BM219" i="2" s="1"/>
  <c r="BC275" i="2"/>
  <c r="BM275" i="2" s="1"/>
  <c r="CA279" i="2"/>
  <c r="CK279" i="2" s="1"/>
  <c r="BF266" i="2"/>
  <c r="BP266" i="2" s="1"/>
  <c r="CD263" i="2"/>
  <c r="R263" i="6" s="1"/>
  <c r="CR263" i="6" s="1"/>
  <c r="DB263" i="6" s="1"/>
  <c r="CF177" i="2"/>
  <c r="CP177" i="2" s="1"/>
  <c r="BA238" i="2"/>
  <c r="BK238" i="2" s="1"/>
  <c r="BB254" i="2"/>
  <c r="BL254" i="2" s="1"/>
  <c r="BE230" i="2"/>
  <c r="BO230" i="2" s="1"/>
  <c r="BY284" i="2"/>
  <c r="M284" i="6" s="1"/>
  <c r="CM284" i="6" s="1"/>
  <c r="CW284" i="6" s="1"/>
  <c r="CV284" i="6" s="1"/>
  <c r="AF235" i="2"/>
  <c r="AG180" i="2"/>
  <c r="BD259" i="2"/>
  <c r="BN259" i="2" s="1"/>
  <c r="CB296" i="2"/>
  <c r="P296" i="6" s="1"/>
  <c r="CP296" i="6" s="1"/>
  <c r="CZ296" i="6" s="1"/>
  <c r="S13" i="6"/>
  <c r="CS13" i="6" s="1"/>
  <c r="DC13" i="6" s="1"/>
  <c r="BE21" i="2"/>
  <c r="K21" i="6" s="1"/>
  <c r="T160" i="6"/>
  <c r="CT160" i="6" s="1"/>
  <c r="DD160" i="6" s="1"/>
  <c r="CJ294" i="2"/>
  <c r="T136" i="6"/>
  <c r="CT136" i="6" s="1"/>
  <c r="DD136" i="6" s="1"/>
  <c r="Y19" i="2"/>
  <c r="CB129" i="2"/>
  <c r="CL129" i="2" s="1"/>
  <c r="BZ107" i="2"/>
  <c r="N107" i="6" s="1"/>
  <c r="CN107" i="6" s="1"/>
  <c r="CX107" i="6" s="1"/>
  <c r="CC123" i="2"/>
  <c r="CM123" i="2" s="1"/>
  <c r="AA78" i="2"/>
  <c r="BD248" i="2"/>
  <c r="BN248" i="2" s="1"/>
  <c r="BF116" i="2"/>
  <c r="BP116" i="2" s="1"/>
  <c r="CB132" i="2"/>
  <c r="P132" i="6" s="1"/>
  <c r="CP132" i="6" s="1"/>
  <c r="CZ132" i="6" s="1"/>
  <c r="AA123" i="2"/>
  <c r="CC92" i="2"/>
  <c r="Q92" i="6" s="1"/>
  <c r="CQ92" i="6" s="1"/>
  <c r="DA92" i="6" s="1"/>
  <c r="BD241" i="2"/>
  <c r="BN241" i="2" s="1"/>
  <c r="AY168" i="2"/>
  <c r="BI168" i="2" s="1"/>
  <c r="BH168" i="2" s="1"/>
  <c r="BB296" i="2"/>
  <c r="BL296" i="2" s="1"/>
  <c r="AZ82" i="2"/>
  <c r="BJ82" i="2" s="1"/>
  <c r="BZ266" i="2"/>
  <c r="N266" i="6" s="1"/>
  <c r="CN266" i="6" s="1"/>
  <c r="CX266" i="6" s="1"/>
  <c r="BB299" i="2"/>
  <c r="BL299" i="2" s="1"/>
  <c r="BE300" i="2"/>
  <c r="BO300" i="2" s="1"/>
  <c r="AE94" i="2"/>
  <c r="BZ299" i="2"/>
  <c r="CJ299" i="2" s="1"/>
  <c r="AD131" i="2"/>
  <c r="J253" i="6"/>
  <c r="CB194" i="2"/>
  <c r="BC66" i="2"/>
  <c r="BM66" i="2" s="1"/>
  <c r="BF157" i="2"/>
  <c r="BP157" i="2" s="1"/>
  <c r="CF298" i="2"/>
  <c r="CP298" i="2" s="1"/>
  <c r="BE159" i="2"/>
  <c r="BO159" i="2" s="1"/>
  <c r="E117" i="6"/>
  <c r="CE290" i="2"/>
  <c r="S290" i="6" s="1"/>
  <c r="CS290" i="6" s="1"/>
  <c r="DC290" i="6" s="1"/>
  <c r="AY173" i="2"/>
  <c r="BI173" i="2" s="1"/>
  <c r="BH173" i="2" s="1"/>
  <c r="J121" i="6"/>
  <c r="BB24" i="2"/>
  <c r="AA253" i="2"/>
  <c r="AY92" i="2"/>
  <c r="BI92" i="2" s="1"/>
  <c r="BH92" i="2" s="1"/>
  <c r="AA90" i="2"/>
  <c r="I239" i="6"/>
  <c r="AA236" i="2"/>
  <c r="AZ114" i="2"/>
  <c r="BJ114" i="2" s="1"/>
  <c r="BZ114" i="2"/>
  <c r="CJ114" i="2" s="1"/>
  <c r="E92" i="6"/>
  <c r="AA137" i="2"/>
  <c r="H243" i="6"/>
  <c r="CB243" i="2"/>
  <c r="P243" i="6" s="1"/>
  <c r="CP243" i="6" s="1"/>
  <c r="CZ243" i="6" s="1"/>
  <c r="AE160" i="2"/>
  <c r="BD160" i="2"/>
  <c r="BN160" i="2" s="1"/>
  <c r="AC131" i="2"/>
  <c r="CB131" i="2"/>
  <c r="BZ240" i="2"/>
  <c r="AA240" i="2"/>
  <c r="CD125" i="2"/>
  <c r="BD125" i="2"/>
  <c r="BN125" i="2" s="1"/>
  <c r="CC34" i="2"/>
  <c r="AD34" i="2"/>
  <c r="AG110" i="2"/>
  <c r="CF110" i="2"/>
  <c r="CP110" i="2" s="1"/>
  <c r="K94" i="6"/>
  <c r="AF94" i="2"/>
  <c r="AF31" i="2"/>
  <c r="CE31" i="2"/>
  <c r="CO31" i="2" s="1"/>
  <c r="AA164" i="2"/>
  <c r="BZ164" i="2"/>
  <c r="N164" i="6" s="1"/>
  <c r="CN164" i="6" s="1"/>
  <c r="CX164" i="6" s="1"/>
  <c r="J106" i="6"/>
  <c r="CD106" i="2"/>
  <c r="CN106" i="2" s="1"/>
  <c r="BY13" i="2"/>
  <c r="AB253" i="2"/>
  <c r="CA253" i="2"/>
  <c r="CK253" i="2" s="1"/>
  <c r="I299" i="6"/>
  <c r="BC299" i="2"/>
  <c r="BM299" i="2" s="1"/>
  <c r="CC299" i="2"/>
  <c r="Q299" i="6" s="1"/>
  <c r="CQ299" i="6" s="1"/>
  <c r="DA299" i="6" s="1"/>
  <c r="AZ274" i="2"/>
  <c r="BJ274" i="2" s="1"/>
  <c r="AZ283" i="2"/>
  <c r="BJ283" i="2" s="1"/>
  <c r="BB81" i="2"/>
  <c r="BL81" i="2" s="1"/>
  <c r="AY124" i="2"/>
  <c r="BI124" i="2" s="1"/>
  <c r="BH124" i="2" s="1"/>
  <c r="AZ285" i="2"/>
  <c r="BJ285" i="2" s="1"/>
  <c r="H293" i="6"/>
  <c r="CB293" i="2"/>
  <c r="CL293" i="2" s="1"/>
  <c r="G56" i="6"/>
  <c r="AB56" i="2"/>
  <c r="CA56" i="2"/>
  <c r="CK56" i="2" s="1"/>
  <c r="L243" i="6"/>
  <c r="AG243" i="2"/>
  <c r="CA143" i="2"/>
  <c r="G143" i="6"/>
  <c r="F129" i="6"/>
  <c r="BZ129" i="2"/>
  <c r="J257" i="6"/>
  <c r="CD257" i="2"/>
  <c r="CN257" i="2" s="1"/>
  <c r="E248" i="6"/>
  <c r="BY248" i="2"/>
  <c r="CI248" i="2" s="1"/>
  <c r="CH248" i="2" s="1"/>
  <c r="BC62" i="2"/>
  <c r="BM62" i="2" s="1"/>
  <c r="I52" i="6"/>
  <c r="H173" i="6"/>
  <c r="AC173" i="2"/>
  <c r="BB173" i="2"/>
  <c r="BL173" i="2" s="1"/>
  <c r="CE298" i="2"/>
  <c r="CO298" i="2" s="1"/>
  <c r="AF298" i="2"/>
  <c r="F187" i="6"/>
  <c r="AA187" i="2"/>
  <c r="AA124" i="2"/>
  <c r="BZ124" i="2"/>
  <c r="N124" i="6" s="1"/>
  <c r="CN124" i="6" s="1"/>
  <c r="CX124" i="6" s="1"/>
  <c r="CC90" i="2"/>
  <c r="I90" i="6"/>
  <c r="J60" i="6"/>
  <c r="AE60" i="2"/>
  <c r="CD60" i="2"/>
  <c r="CN60" i="2" s="1"/>
  <c r="Z168" i="2"/>
  <c r="Y168" i="2" s="1"/>
  <c r="BY168" i="2"/>
  <c r="CB192" i="2"/>
  <c r="CL192" i="2" s="1"/>
  <c r="AA230" i="2"/>
  <c r="CB219" i="2"/>
  <c r="CL219" i="2" s="1"/>
  <c r="BC258" i="2"/>
  <c r="BM258" i="2" s="1"/>
  <c r="CA238" i="2"/>
  <c r="CK238" i="2" s="1"/>
  <c r="AA275" i="2"/>
  <c r="CF192" i="2"/>
  <c r="T192" i="6" s="1"/>
  <c r="CT192" i="6" s="1"/>
  <c r="DD192" i="6" s="1"/>
  <c r="AY210" i="2"/>
  <c r="CF284" i="2"/>
  <c r="T284" i="6" s="1"/>
  <c r="CT284" i="6" s="1"/>
  <c r="DD284" i="6" s="1"/>
  <c r="AG274" i="2"/>
  <c r="AG222" i="2"/>
  <c r="AY53" i="2"/>
  <c r="BI53" i="2" s="1"/>
  <c r="BH53" i="2" s="1"/>
  <c r="CC275" i="2"/>
  <c r="CF279" i="2"/>
  <c r="T279" i="6" s="1"/>
  <c r="CT279" i="6" s="1"/>
  <c r="DD279" i="6" s="1"/>
  <c r="BA250" i="2"/>
  <c r="BK250" i="2" s="1"/>
  <c r="CB40" i="2"/>
  <c r="CL40" i="2" s="1"/>
  <c r="CA210" i="2"/>
  <c r="O210" i="6" s="1"/>
  <c r="CO210" i="6" s="1"/>
  <c r="CY210" i="6" s="1"/>
  <c r="AA263" i="2"/>
  <c r="BC235" i="2"/>
  <c r="BM235" i="2" s="1"/>
  <c r="BC255" i="2"/>
  <c r="BM255" i="2" s="1"/>
  <c r="BA177" i="2"/>
  <c r="BK177" i="2" s="1"/>
  <c r="CE223" i="2"/>
  <c r="CO223" i="2" s="1"/>
  <c r="BB219" i="2"/>
  <c r="BL219" i="2" s="1"/>
  <c r="AZ234" i="2"/>
  <c r="BJ234" i="2" s="1"/>
  <c r="CC235" i="2"/>
  <c r="Q235" i="6" s="1"/>
  <c r="CQ235" i="6" s="1"/>
  <c r="DA235" i="6" s="1"/>
  <c r="AF300" i="2"/>
  <c r="BB238" i="2"/>
  <c r="BL238" i="2" s="1"/>
  <c r="BD226" i="2"/>
  <c r="BN226" i="2" s="1"/>
  <c r="BA226" i="2"/>
  <c r="BK226" i="2" s="1"/>
  <c r="BA279" i="2"/>
  <c r="BK279" i="2" s="1"/>
  <c r="CE200" i="2"/>
  <c r="AD39" i="2"/>
  <c r="AY230" i="2"/>
  <c r="CF231" i="2"/>
  <c r="CP231" i="2" s="1"/>
  <c r="CC182" i="2"/>
  <c r="CM182" i="2" s="1"/>
  <c r="AG223" i="2"/>
  <c r="CM280" i="2"/>
  <c r="Q55" i="6"/>
  <c r="CQ55" i="6" s="1"/>
  <c r="DA55" i="6" s="1"/>
  <c r="CA212" i="2"/>
  <c r="CK212" i="2" s="1"/>
  <c r="BY156" i="2"/>
  <c r="M156" i="6" s="1"/>
  <c r="CM156" i="6" s="1"/>
  <c r="CW156" i="6" s="1"/>
  <c r="CV156" i="6" s="1"/>
  <c r="CB107" i="2"/>
  <c r="P107" i="6" s="1"/>
  <c r="CP107" i="6" s="1"/>
  <c r="CZ107" i="6" s="1"/>
  <c r="BA34" i="2"/>
  <c r="G34" i="6" s="1"/>
  <c r="CF191" i="2"/>
  <c r="AE177" i="2"/>
  <c r="AB206" i="2"/>
  <c r="BE70" i="2"/>
  <c r="BO70" i="2" s="1"/>
  <c r="BA212" i="2"/>
  <c r="BK212" i="2" s="1"/>
  <c r="AC194" i="2"/>
  <c r="BB206" i="2"/>
  <c r="BL206" i="2" s="1"/>
  <c r="BF151" i="2"/>
  <c r="BP151" i="2" s="1"/>
  <c r="AZ167" i="2"/>
  <c r="BJ167" i="2" s="1"/>
  <c r="AZ123" i="2"/>
  <c r="BJ123" i="2" s="1"/>
  <c r="BD180" i="2"/>
  <c r="BN180" i="2" s="1"/>
  <c r="AZ78" i="2"/>
  <c r="BJ78" i="2" s="1"/>
  <c r="BE129" i="2"/>
  <c r="BO129" i="2" s="1"/>
  <c r="AZ90" i="2"/>
  <c r="BJ90" i="2" s="1"/>
  <c r="BC92" i="2"/>
  <c r="BM92" i="2" s="1"/>
  <c r="BC123" i="2"/>
  <c r="BM123" i="2" s="1"/>
  <c r="AY89" i="2"/>
  <c r="BI89" i="2" s="1"/>
  <c r="BH89" i="2" s="1"/>
  <c r="AZ294" i="2"/>
  <c r="BJ294" i="2" s="1"/>
  <c r="BB164" i="2"/>
  <c r="BL164" i="2" s="1"/>
  <c r="BC131" i="2"/>
  <c r="BM131" i="2" s="1"/>
  <c r="BF159" i="2"/>
  <c r="BP159" i="2" s="1"/>
  <c r="BD94" i="2"/>
  <c r="BN94" i="2" s="1"/>
  <c r="CC285" i="2"/>
  <c r="CM285" i="2" s="1"/>
  <c r="AZ253" i="2"/>
  <c r="BJ253" i="2" s="1"/>
  <c r="J239" i="6"/>
  <c r="BY121" i="2"/>
  <c r="BZ218" i="2"/>
  <c r="BB132" i="2"/>
  <c r="BL132" i="2" s="1"/>
  <c r="AA167" i="2"/>
  <c r="BD97" i="2"/>
  <c r="BN97" i="2" s="1"/>
  <c r="L72" i="6"/>
  <c r="BY89" i="2"/>
  <c r="M89" i="6" s="1"/>
  <c r="CM89" i="6" s="1"/>
  <c r="CW89" i="6" s="1"/>
  <c r="CV89" i="6" s="1"/>
  <c r="AG116" i="2"/>
  <c r="BA124" i="2"/>
  <c r="BK124" i="2" s="1"/>
  <c r="AY286" i="2"/>
  <c r="BI286" i="2" s="1"/>
  <c r="BH286" i="2" s="1"/>
  <c r="AZ187" i="2"/>
  <c r="BJ187" i="2" s="1"/>
  <c r="AE257" i="2"/>
  <c r="AA129" i="2"/>
  <c r="BD287" i="2"/>
  <c r="BN287" i="2" s="1"/>
  <c r="BE291" i="2"/>
  <c r="BO291" i="2" s="1"/>
  <c r="AF70" i="2"/>
  <c r="AC220" i="2"/>
  <c r="BZ187" i="2"/>
  <c r="AG118" i="2"/>
  <c r="AD90" i="2"/>
  <c r="AB52" i="2"/>
  <c r="E131" i="6"/>
  <c r="AF47" i="2"/>
  <c r="CB173" i="2"/>
  <c r="AE24" i="2"/>
  <c r="BE12" i="2"/>
  <c r="BO12" i="2" s="1"/>
  <c r="BB12" i="2"/>
  <c r="H12" i="6" s="1"/>
  <c r="BF12" i="2"/>
  <c r="BA12" i="2"/>
  <c r="BK12" i="2" s="1"/>
  <c r="L293" i="6"/>
  <c r="CF293" i="2"/>
  <c r="CP293" i="2" s="1"/>
  <c r="CF104" i="2"/>
  <c r="AG104" i="2"/>
  <c r="BE121" i="2"/>
  <c r="BO121" i="2" s="1"/>
  <c r="AF121" i="2"/>
  <c r="AA140" i="2"/>
  <c r="BZ140" i="2"/>
  <c r="CJ140" i="2" s="1"/>
  <c r="J120" i="6"/>
  <c r="AE120" i="2"/>
  <c r="G289" i="6"/>
  <c r="CA289" i="2"/>
  <c r="CK289" i="2" s="1"/>
  <c r="X146" i="2"/>
  <c r="AC146" i="2"/>
  <c r="L73" i="6"/>
  <c r="AG73" i="2"/>
  <c r="CF73" i="2"/>
  <c r="T73" i="6" s="1"/>
  <c r="CT73" i="6" s="1"/>
  <c r="DD73" i="6" s="1"/>
  <c r="CF52" i="2"/>
  <c r="L52" i="6"/>
  <c r="AG142" i="2"/>
  <c r="L142" i="6"/>
  <c r="H124" i="6"/>
  <c r="BD240" i="2"/>
  <c r="BN240" i="2" s="1"/>
  <c r="BB163" i="2"/>
  <c r="BL163" i="2" s="1"/>
  <c r="BF191" i="2"/>
  <c r="BP191" i="2" s="1"/>
  <c r="AY298" i="2"/>
  <c r="BI298" i="2" s="1"/>
  <c r="BH298" i="2" s="1"/>
  <c r="BA243" i="2"/>
  <c r="BK243" i="2" s="1"/>
  <c r="BD121" i="2"/>
  <c r="BN121" i="2" s="1"/>
  <c r="AZ120" i="2"/>
  <c r="BJ120" i="2" s="1"/>
  <c r="BE294" i="2"/>
  <c r="BO294" i="2" s="1"/>
  <c r="BE200" i="2"/>
  <c r="BO200" i="2" s="1"/>
  <c r="AY142" i="2"/>
  <c r="BI142" i="2" s="1"/>
  <c r="BH142" i="2" s="1"/>
  <c r="BE161" i="2"/>
  <c r="BO161" i="2" s="1"/>
  <c r="BC112" i="2"/>
  <c r="BM112" i="2" s="1"/>
  <c r="BD17" i="2"/>
  <c r="BN17" i="2" s="1"/>
  <c r="BC77" i="2"/>
  <c r="BM77" i="2" s="1"/>
  <c r="AY97" i="2"/>
  <c r="BI97" i="2" s="1"/>
  <c r="BH97" i="2" s="1"/>
  <c r="BD165" i="2"/>
  <c r="BN165" i="2" s="1"/>
  <c r="CC160" i="2"/>
  <c r="I160" i="6"/>
  <c r="BY229" i="2"/>
  <c r="Z229" i="2"/>
  <c r="Y229" i="2" s="1"/>
  <c r="AZ162" i="2"/>
  <c r="BJ162" i="2" s="1"/>
  <c r="BF181" i="2"/>
  <c r="BP181" i="2" s="1"/>
  <c r="BE298" i="2"/>
  <c r="BO298" i="2" s="1"/>
  <c r="BB286" i="2"/>
  <c r="BL286" i="2" s="1"/>
  <c r="AY121" i="2"/>
  <c r="BI121" i="2" s="1"/>
  <c r="BH121" i="2" s="1"/>
  <c r="BA294" i="2"/>
  <c r="BK294" i="2" s="1"/>
  <c r="AY107" i="2"/>
  <c r="BI107" i="2" s="1"/>
  <c r="BH107" i="2" s="1"/>
  <c r="BC285" i="2"/>
  <c r="BM285" i="2" s="1"/>
  <c r="BB92" i="2"/>
  <c r="BL92" i="2" s="1"/>
  <c r="BA290" i="2"/>
  <c r="BK290" i="2" s="1"/>
  <c r="BA291" i="2"/>
  <c r="BK291" i="2" s="1"/>
  <c r="BA300" i="2"/>
  <c r="BK300" i="2" s="1"/>
  <c r="BB9" i="2"/>
  <c r="BE17" i="2"/>
  <c r="K17" i="6" s="1"/>
  <c r="AY118" i="2"/>
  <c r="BI118" i="2" s="1"/>
  <c r="BH118" i="2" s="1"/>
  <c r="H52" i="6"/>
  <c r="CB52" i="2"/>
  <c r="AC52" i="2"/>
  <c r="E123" i="6"/>
  <c r="Z123" i="2"/>
  <c r="Y123" i="2" s="1"/>
  <c r="BY123" i="2"/>
  <c r="M123" i="6" s="1"/>
  <c r="CM123" i="6" s="1"/>
  <c r="CW123" i="6" s="1"/>
  <c r="CV123" i="6" s="1"/>
  <c r="AY123" i="2"/>
  <c r="BI123" i="2" s="1"/>
  <c r="BH123" i="2" s="1"/>
  <c r="CB213" i="2"/>
  <c r="CL213" i="2" s="1"/>
  <c r="H213" i="6"/>
  <c r="AC213" i="2"/>
  <c r="AE66" i="2"/>
  <c r="J66" i="6"/>
  <c r="CD66" i="2"/>
  <c r="CB25" i="2"/>
  <c r="AC25" i="2"/>
  <c r="I120" i="6"/>
  <c r="AD120" i="2"/>
  <c r="CC120" i="2"/>
  <c r="Q120" i="6" s="1"/>
  <c r="CQ120" i="6" s="1"/>
  <c r="DA120" i="6" s="1"/>
  <c r="G281" i="6"/>
  <c r="BA281" i="2"/>
  <c r="BK281" i="2" s="1"/>
  <c r="CA281" i="2"/>
  <c r="O281" i="6" s="1"/>
  <c r="CO281" i="6" s="1"/>
  <c r="CY281" i="6" s="1"/>
  <c r="AB281" i="2"/>
  <c r="I141" i="6"/>
  <c r="AD141" i="2"/>
  <c r="CC141" i="2"/>
  <c r="Q141" i="6" s="1"/>
  <c r="CQ141" i="6" s="1"/>
  <c r="DA141" i="6" s="1"/>
  <c r="AE98" i="2"/>
  <c r="J98" i="6"/>
  <c r="CD98" i="2"/>
  <c r="CN98" i="2" s="1"/>
  <c r="I118" i="6"/>
  <c r="BC118" i="2"/>
  <c r="BM118" i="2" s="1"/>
  <c r="AD118" i="2"/>
  <c r="CC118" i="2"/>
  <c r="L300" i="6"/>
  <c r="AG300" i="2"/>
  <c r="CF300" i="2"/>
  <c r="T300" i="6" s="1"/>
  <c r="CT300" i="6" s="1"/>
  <c r="DD300" i="6" s="1"/>
  <c r="BF300" i="2"/>
  <c r="BP300" i="2" s="1"/>
  <c r="G131" i="6"/>
  <c r="CA131" i="2"/>
  <c r="AB131" i="2"/>
  <c r="BA131" i="2"/>
  <c r="BK131" i="2" s="1"/>
  <c r="K56" i="6"/>
  <c r="CE56" i="2"/>
  <c r="CO56" i="2" s="1"/>
  <c r="AF56" i="2"/>
  <c r="BZ34" i="2"/>
  <c r="AA34" i="2"/>
  <c r="F192" i="6"/>
  <c r="AZ192" i="2"/>
  <c r="BJ192" i="2" s="1"/>
  <c r="BZ192" i="2"/>
  <c r="CJ192" i="2" s="1"/>
  <c r="AA192" i="2"/>
  <c r="J294" i="6"/>
  <c r="CD294" i="2"/>
  <c r="AE294" i="2"/>
  <c r="CJ127" i="2"/>
  <c r="N127" i="6"/>
  <c r="CN127" i="6" s="1"/>
  <c r="CX127" i="6" s="1"/>
  <c r="G165" i="6"/>
  <c r="CA251" i="2"/>
  <c r="O251" i="6" s="1"/>
  <c r="CO251" i="6" s="1"/>
  <c r="CY251" i="6" s="1"/>
  <c r="AC279" i="2"/>
  <c r="AB263" i="2"/>
  <c r="BC279" i="2"/>
  <c r="BM279" i="2" s="1"/>
  <c r="BB218" i="2"/>
  <c r="BL218" i="2" s="1"/>
  <c r="CE275" i="2"/>
  <c r="CO275" i="2" s="1"/>
  <c r="T46" i="6"/>
  <c r="CT46" i="6" s="1"/>
  <c r="DD46" i="6" s="1"/>
  <c r="CC107" i="2"/>
  <c r="CM107" i="2" s="1"/>
  <c r="AB199" i="2"/>
  <c r="AG213" i="2"/>
  <c r="BA199" i="2"/>
  <c r="BE117" i="2"/>
  <c r="BO117" i="2" s="1"/>
  <c r="CC167" i="2"/>
  <c r="Q167" i="6" s="1"/>
  <c r="CQ167" i="6" s="1"/>
  <c r="DA167" i="6" s="1"/>
  <c r="BD129" i="2"/>
  <c r="BN129" i="2" s="1"/>
  <c r="BF144" i="2"/>
  <c r="BP144" i="2" s="1"/>
  <c r="BB45" i="2"/>
  <c r="BL45" i="2" s="1"/>
  <c r="BA120" i="2"/>
  <c r="BK120" i="2" s="1"/>
  <c r="BD27" i="2"/>
  <c r="BE27" i="2"/>
  <c r="K27" i="6" s="1"/>
  <c r="BA27" i="2"/>
  <c r="G27" i="6" s="1"/>
  <c r="BC27" i="2"/>
  <c r="I27" i="6" s="1"/>
  <c r="H239" i="6"/>
  <c r="BB239" i="2"/>
  <c r="BL239" i="2" s="1"/>
  <c r="AB92" i="2"/>
  <c r="G92" i="6"/>
  <c r="X92" i="2"/>
  <c r="CA92" i="2"/>
  <c r="O92" i="6" s="1"/>
  <c r="CO92" i="6" s="1"/>
  <c r="CY92" i="6" s="1"/>
  <c r="F274" i="6"/>
  <c r="F234" i="6"/>
  <c r="BZ234" i="2"/>
  <c r="N234" i="6" s="1"/>
  <c r="CN234" i="6" s="1"/>
  <c r="CX234" i="6" s="1"/>
  <c r="AA234" i="2"/>
  <c r="AE259" i="2"/>
  <c r="CD259" i="2"/>
  <c r="R259" i="6" s="1"/>
  <c r="CR259" i="6" s="1"/>
  <c r="DB259" i="6" s="1"/>
  <c r="G49" i="6"/>
  <c r="AB49" i="2"/>
  <c r="CA49" i="2"/>
  <c r="CK49" i="2" s="1"/>
  <c r="I55" i="6"/>
  <c r="AD55" i="2"/>
  <c r="F215" i="6"/>
  <c r="AA215" i="2"/>
  <c r="BZ215" i="2"/>
  <c r="BC281" i="2"/>
  <c r="BM281" i="2" s="1"/>
  <c r="AD281" i="2"/>
  <c r="F283" i="6"/>
  <c r="CE95" i="2"/>
  <c r="AF95" i="2"/>
  <c r="K95" i="6"/>
  <c r="G159" i="6"/>
  <c r="J144" i="6"/>
  <c r="AE144" i="2"/>
  <c r="K91" i="6"/>
  <c r="AF91" i="2"/>
  <c r="CE91" i="2"/>
  <c r="X82" i="2"/>
  <c r="E82" i="6"/>
  <c r="CD216" i="2"/>
  <c r="R216" i="6" s="1"/>
  <c r="CR216" i="6" s="1"/>
  <c r="DB216" i="6" s="1"/>
  <c r="AE216" i="2"/>
  <c r="J216" i="6"/>
  <c r="BD216" i="2"/>
  <c r="BN216" i="2" s="1"/>
  <c r="K293" i="6"/>
  <c r="CE293" i="2"/>
  <c r="AF293" i="2"/>
  <c r="BE293" i="2"/>
  <c r="BO293" i="2" s="1"/>
  <c r="K77" i="6"/>
  <c r="CE77" i="2"/>
  <c r="AF77" i="2"/>
  <c r="BE77" i="2"/>
  <c r="BO77" i="2" s="1"/>
  <c r="E108" i="6"/>
  <c r="Z108" i="2"/>
  <c r="Y108" i="2" s="1"/>
  <c r="BY108" i="2"/>
  <c r="M108" i="6" s="1"/>
  <c r="CM108" i="6" s="1"/>
  <c r="CW108" i="6" s="1"/>
  <c r="CV108" i="6" s="1"/>
  <c r="G243" i="6"/>
  <c r="AB243" i="2"/>
  <c r="CA243" i="2"/>
  <c r="CK243" i="2" s="1"/>
  <c r="K121" i="6"/>
  <c r="CE121" i="2"/>
  <c r="CO121" i="2" s="1"/>
  <c r="K132" i="6"/>
  <c r="AF132" i="2"/>
  <c r="CE132" i="2"/>
  <c r="CO132" i="2" s="1"/>
  <c r="CE225" i="2"/>
  <c r="S225" i="6" s="1"/>
  <c r="CS225" i="6" s="1"/>
  <c r="DC225" i="6" s="1"/>
  <c r="K225" i="6"/>
  <c r="J266" i="6"/>
  <c r="AE266" i="2"/>
  <c r="CD266" i="2"/>
  <c r="R266" i="6" s="1"/>
  <c r="CR266" i="6" s="1"/>
  <c r="DB266" i="6" s="1"/>
  <c r="I152" i="6"/>
  <c r="AD152" i="2"/>
  <c r="CC152" i="2"/>
  <c r="L101" i="6"/>
  <c r="AG101" i="2"/>
  <c r="CF101" i="2"/>
  <c r="X141" i="2"/>
  <c r="E141" i="6"/>
  <c r="Z141" i="2"/>
  <c r="Y141" i="2" s="1"/>
  <c r="BY141" i="2"/>
  <c r="CI141" i="2" s="1"/>
  <c r="CH141" i="2" s="1"/>
  <c r="J118" i="6"/>
  <c r="CD118" i="2"/>
  <c r="AE118" i="2"/>
  <c r="BY45" i="2"/>
  <c r="E45" i="6"/>
  <c r="Z45" i="2"/>
  <c r="Y45" i="2" s="1"/>
  <c r="BY34" i="2"/>
  <c r="Z34" i="2"/>
  <c r="Y34" i="2" s="1"/>
  <c r="H224" i="6"/>
  <c r="AG56" i="2"/>
  <c r="AA108" i="2"/>
  <c r="F108" i="6"/>
  <c r="BZ108" i="2"/>
  <c r="CJ108" i="2" s="1"/>
  <c r="G70" i="6"/>
  <c r="CA70" i="2"/>
  <c r="AB70" i="2"/>
  <c r="X70" i="2"/>
  <c r="E243" i="6"/>
  <c r="BY243" i="2"/>
  <c r="M243" i="6" s="1"/>
  <c r="CM243" i="6" s="1"/>
  <c r="CW243" i="6" s="1"/>
  <c r="CV243" i="6" s="1"/>
  <c r="Z243" i="2"/>
  <c r="Y243" i="2" s="1"/>
  <c r="AE132" i="2"/>
  <c r="J132" i="6"/>
  <c r="CD132" i="2"/>
  <c r="R132" i="6" s="1"/>
  <c r="CR132" i="6" s="1"/>
  <c r="DB132" i="6" s="1"/>
  <c r="J92" i="6"/>
  <c r="AE92" i="2"/>
  <c r="CD92" i="2"/>
  <c r="I129" i="6"/>
  <c r="AD129" i="2"/>
  <c r="CC129" i="2"/>
  <c r="CM129" i="2" s="1"/>
  <c r="AG75" i="2"/>
  <c r="L75" i="6"/>
  <c r="CF75" i="2"/>
  <c r="CP75" i="2" s="1"/>
  <c r="BF75" i="2"/>
  <c r="BP75" i="2" s="1"/>
  <c r="L184" i="6"/>
  <c r="BF184" i="2"/>
  <c r="BP184" i="2" s="1"/>
  <c r="AD269" i="2"/>
  <c r="I269" i="6"/>
  <c r="CC269" i="2"/>
  <c r="G107" i="6"/>
  <c r="AB107" i="2"/>
  <c r="CA107" i="2"/>
  <c r="O107" i="6" s="1"/>
  <c r="CO107" i="6" s="1"/>
  <c r="CY107" i="6" s="1"/>
  <c r="H167" i="6"/>
  <c r="CB167" i="2"/>
  <c r="P167" i="6" s="1"/>
  <c r="CP167" i="6" s="1"/>
  <c r="CZ167" i="6" s="1"/>
  <c r="L120" i="6"/>
  <c r="CF120" i="2"/>
  <c r="CP120" i="2" s="1"/>
  <c r="AG120" i="2"/>
  <c r="AA112" i="2"/>
  <c r="F112" i="6"/>
  <c r="BZ112" i="2"/>
  <c r="AZ112" i="2"/>
  <c r="BJ112" i="2" s="1"/>
  <c r="AB283" i="2"/>
  <c r="CA283" i="2"/>
  <c r="CK283" i="2" s="1"/>
  <c r="G283" i="6"/>
  <c r="AA176" i="2"/>
  <c r="BZ176" i="2"/>
  <c r="CJ176" i="2" s="1"/>
  <c r="F176" i="6"/>
  <c r="G160" i="6"/>
  <c r="CA160" i="2"/>
  <c r="CK160" i="2" s="1"/>
  <c r="AB160" i="2"/>
  <c r="J256" i="6"/>
  <c r="G163" i="6"/>
  <c r="CA163" i="2"/>
  <c r="CK163" i="2" s="1"/>
  <c r="AB163" i="2"/>
  <c r="L131" i="6"/>
  <c r="AG131" i="2"/>
  <c r="CF131" i="2"/>
  <c r="E56" i="6"/>
  <c r="BY56" i="2"/>
  <c r="Z56" i="2"/>
  <c r="Y56" i="2" s="1"/>
  <c r="K73" i="6"/>
  <c r="AF73" i="2"/>
  <c r="CE73" i="2"/>
  <c r="BE73" i="2"/>
  <c r="BO73" i="2" s="1"/>
  <c r="CD290" i="2"/>
  <c r="R290" i="6" s="1"/>
  <c r="CR290" i="6" s="1"/>
  <c r="DB290" i="6" s="1"/>
  <c r="AE290" i="2"/>
  <c r="J290" i="6"/>
  <c r="H81" i="6"/>
  <c r="CB81" i="2"/>
  <c r="CL81" i="2" s="1"/>
  <c r="AC81" i="2"/>
  <c r="AG81" i="2"/>
  <c r="L81" i="6"/>
  <c r="CF81" i="2"/>
  <c r="CP81" i="2" s="1"/>
  <c r="E53" i="6"/>
  <c r="BY53" i="2"/>
  <c r="Z53" i="2"/>
  <c r="Y53" i="2" s="1"/>
  <c r="G53" i="6"/>
  <c r="CA53" i="2"/>
  <c r="CK53" i="2" s="1"/>
  <c r="AB53" i="2"/>
  <c r="I97" i="6"/>
  <c r="CC97" i="2"/>
  <c r="AD97" i="2"/>
  <c r="H212" i="6"/>
  <c r="CB212" i="2"/>
  <c r="AC212" i="2"/>
  <c r="BB212" i="2"/>
  <c r="BL212" i="2" s="1"/>
  <c r="J212" i="6"/>
  <c r="CD212" i="2"/>
  <c r="AE212" i="2"/>
  <c r="BD212" i="2"/>
  <c r="BN212" i="2" s="1"/>
  <c r="CE236" i="2"/>
  <c r="K236" i="6"/>
  <c r="G173" i="6"/>
  <c r="AB173" i="2"/>
  <c r="CA173" i="2"/>
  <c r="BA173" i="2"/>
  <c r="BK173" i="2" s="1"/>
  <c r="AA173" i="2"/>
  <c r="F173" i="6"/>
  <c r="J173" i="6"/>
  <c r="I298" i="6"/>
  <c r="CC298" i="2"/>
  <c r="CM298" i="2" s="1"/>
  <c r="AD298" i="2"/>
  <c r="L150" i="6"/>
  <c r="CF150" i="2"/>
  <c r="AG150" i="2"/>
  <c r="I268" i="6"/>
  <c r="CC268" i="2"/>
  <c r="CM268" i="2" s="1"/>
  <c r="AD268" i="2"/>
  <c r="K187" i="6"/>
  <c r="CE187" i="2"/>
  <c r="S187" i="6" s="1"/>
  <c r="CS187" i="6" s="1"/>
  <c r="DC187" i="6" s="1"/>
  <c r="AF187" i="2"/>
  <c r="BE187" i="2"/>
  <c r="BO187" i="2" s="1"/>
  <c r="H290" i="6"/>
  <c r="CB290" i="2"/>
  <c r="CL290" i="2" s="1"/>
  <c r="BY164" i="2"/>
  <c r="M164" i="6" s="1"/>
  <c r="CM164" i="6" s="1"/>
  <c r="CW164" i="6" s="1"/>
  <c r="CV164" i="6" s="1"/>
  <c r="Z164" i="2"/>
  <c r="Y164" i="2" s="1"/>
  <c r="E164" i="6"/>
  <c r="AG33" i="2"/>
  <c r="CF33" i="2"/>
  <c r="CP33" i="2" s="1"/>
  <c r="K66" i="6"/>
  <c r="CE66" i="2"/>
  <c r="AF66" i="2"/>
  <c r="H106" i="6"/>
  <c r="CB106" i="2"/>
  <c r="AC106" i="2"/>
  <c r="BB106" i="2"/>
  <c r="BL106" i="2" s="1"/>
  <c r="H116" i="6"/>
  <c r="CB116" i="2"/>
  <c r="AC116" i="2"/>
  <c r="CB119" i="2"/>
  <c r="CL119" i="2" s="1"/>
  <c r="AC119" i="2"/>
  <c r="F119" i="6"/>
  <c r="BZ119" i="2"/>
  <c r="CJ119" i="2" s="1"/>
  <c r="I145" i="6"/>
  <c r="BC145" i="2"/>
  <c r="BM145" i="2" s="1"/>
  <c r="AD145" i="2"/>
  <c r="CC145" i="2"/>
  <c r="Q145" i="6" s="1"/>
  <c r="CQ145" i="6" s="1"/>
  <c r="DA145" i="6" s="1"/>
  <c r="AA145" i="2"/>
  <c r="F145" i="6"/>
  <c r="BZ145" i="2"/>
  <c r="AD117" i="2"/>
  <c r="X33" i="2"/>
  <c r="Z33" i="2"/>
  <c r="Y33" i="2" s="1"/>
  <c r="I72" i="6"/>
  <c r="BC72" i="2"/>
  <c r="BM72" i="2" s="1"/>
  <c r="AD72" i="2"/>
  <c r="CF299" i="2"/>
  <c r="CP299" i="2" s="1"/>
  <c r="BF299" i="2"/>
  <c r="BP299" i="2" s="1"/>
  <c r="AG299" i="2"/>
  <c r="L299" i="6"/>
  <c r="K97" i="6"/>
  <c r="CE97" i="2"/>
  <c r="CO97" i="2" s="1"/>
  <c r="AF97" i="2"/>
  <c r="R128" i="6"/>
  <c r="CR128" i="6" s="1"/>
  <c r="DB128" i="6" s="1"/>
  <c r="CN128" i="2"/>
  <c r="BY30" i="2"/>
  <c r="Z30" i="2"/>
  <c r="G123" i="6"/>
  <c r="AB123" i="2"/>
  <c r="CA123" i="2"/>
  <c r="L132" i="6"/>
  <c r="AG132" i="2"/>
  <c r="CF132" i="2"/>
  <c r="T132" i="6" s="1"/>
  <c r="CT132" i="6" s="1"/>
  <c r="DD132" i="6" s="1"/>
  <c r="L152" i="6"/>
  <c r="CF152" i="2"/>
  <c r="CP152" i="2" s="1"/>
  <c r="AG152" i="2"/>
  <c r="H191" i="6"/>
  <c r="E137" i="6"/>
  <c r="Z137" i="2"/>
  <c r="Y137" i="2" s="1"/>
  <c r="BY137" i="2"/>
  <c r="BE207" i="2"/>
  <c r="BO207" i="2" s="1"/>
  <c r="J62" i="6"/>
  <c r="CD62" i="2"/>
  <c r="G239" i="6"/>
  <c r="BA239" i="2"/>
  <c r="BK239" i="2" s="1"/>
  <c r="L140" i="6"/>
  <c r="AG140" i="2"/>
  <c r="CF140" i="2"/>
  <c r="T140" i="6" s="1"/>
  <c r="CT140" i="6" s="1"/>
  <c r="DD140" i="6" s="1"/>
  <c r="BC286" i="2"/>
  <c r="BM286" i="2" s="1"/>
  <c r="I286" i="6"/>
  <c r="AD286" i="2"/>
  <c r="CC286" i="2"/>
  <c r="Q286" i="6" s="1"/>
  <c r="CQ286" i="6" s="1"/>
  <c r="DA286" i="6" s="1"/>
  <c r="E144" i="6"/>
  <c r="BY144" i="2"/>
  <c r="CI144" i="2" s="1"/>
  <c r="CH144" i="2" s="1"/>
  <c r="E47" i="6"/>
  <c r="BY47" i="2"/>
  <c r="M47" i="6" s="1"/>
  <c r="CM47" i="6" s="1"/>
  <c r="CW47" i="6" s="1"/>
  <c r="CV47" i="6" s="1"/>
  <c r="AY47" i="2"/>
  <c r="BI47" i="2" s="1"/>
  <c r="BH47" i="2" s="1"/>
  <c r="Z47" i="2"/>
  <c r="Y47" i="2" s="1"/>
  <c r="I125" i="6"/>
  <c r="CC125" i="2"/>
  <c r="Q125" i="6" s="1"/>
  <c r="CQ125" i="6" s="1"/>
  <c r="DA125" i="6" s="1"/>
  <c r="AD125" i="2"/>
  <c r="AE55" i="2"/>
  <c r="J55" i="6"/>
  <c r="CD55" i="2"/>
  <c r="R55" i="6" s="1"/>
  <c r="CR55" i="6" s="1"/>
  <c r="DB55" i="6" s="1"/>
  <c r="F293" i="6"/>
  <c r="E159" i="6"/>
  <c r="BY159" i="2"/>
  <c r="M159" i="6" s="1"/>
  <c r="CM159" i="6" s="1"/>
  <c r="CW159" i="6" s="1"/>
  <c r="CV159" i="6" s="1"/>
  <c r="Z159" i="2"/>
  <c r="Y159" i="2" s="1"/>
  <c r="L144" i="6"/>
  <c r="AG144" i="2"/>
  <c r="CF144" i="2"/>
  <c r="CF200" i="2"/>
  <c r="CP200" i="2" s="1"/>
  <c r="L200" i="6"/>
  <c r="AG200" i="2"/>
  <c r="L137" i="6"/>
  <c r="CF137" i="2"/>
  <c r="CP137" i="2" s="1"/>
  <c r="AG137" i="2"/>
  <c r="I157" i="6"/>
  <c r="AD157" i="2"/>
  <c r="E81" i="6"/>
  <c r="BY81" i="2"/>
  <c r="M81" i="6" s="1"/>
  <c r="CM81" i="6" s="1"/>
  <c r="CW81" i="6" s="1"/>
  <c r="CV81" i="6" s="1"/>
  <c r="Z81" i="2"/>
  <c r="Y81" i="2" s="1"/>
  <c r="J171" i="6"/>
  <c r="CD171" i="2"/>
  <c r="AE171" i="2"/>
  <c r="I247" i="6"/>
  <c r="AD247" i="2"/>
  <c r="F111" i="6"/>
  <c r="AA111" i="2"/>
  <c r="BZ111" i="2"/>
  <c r="N111" i="6" s="1"/>
  <c r="CN111" i="6" s="1"/>
  <c r="CX111" i="6" s="1"/>
  <c r="K74" i="6"/>
  <c r="AF74" i="2"/>
  <c r="CA142" i="2"/>
  <c r="G142" i="6"/>
  <c r="AB142" i="2"/>
  <c r="BA142" i="2"/>
  <c r="BK142" i="2" s="1"/>
  <c r="I164" i="6"/>
  <c r="AD164" i="2"/>
  <c r="CC164" i="2"/>
  <c r="CM164" i="2" s="1"/>
  <c r="CA106" i="2"/>
  <c r="G106" i="6"/>
  <c r="BA106" i="2"/>
  <c r="BK106" i="2" s="1"/>
  <c r="AB106" i="2"/>
  <c r="CA17" i="2"/>
  <c r="AB17" i="2"/>
  <c r="CF24" i="2"/>
  <c r="CP24" i="2" s="1"/>
  <c r="AG24" i="2"/>
  <c r="AE165" i="2"/>
  <c r="J165" i="6"/>
  <c r="CD165" i="2"/>
  <c r="R165" i="6" s="1"/>
  <c r="CR165" i="6" s="1"/>
  <c r="DB165" i="6" s="1"/>
  <c r="K145" i="6"/>
  <c r="AF145" i="2"/>
  <c r="CE145" i="2"/>
  <c r="AA33" i="2"/>
  <c r="BZ33" i="2"/>
  <c r="AF227" i="2"/>
  <c r="AC218" i="2"/>
  <c r="AY137" i="2"/>
  <c r="BI137" i="2" s="1"/>
  <c r="BH137" i="2" s="1"/>
  <c r="BF290" i="2"/>
  <c r="BP290" i="2" s="1"/>
  <c r="BF261" i="2"/>
  <c r="BP261" i="2" s="1"/>
  <c r="Y14" i="2"/>
  <c r="BA109" i="2"/>
  <c r="BK109" i="2" s="1"/>
  <c r="BC120" i="2"/>
  <c r="BM120" i="2" s="1"/>
  <c r="CB191" i="2"/>
  <c r="CL191" i="2" s="1"/>
  <c r="BZ227" i="2"/>
  <c r="AA227" i="2"/>
  <c r="F227" i="6"/>
  <c r="L121" i="6"/>
  <c r="AG121" i="2"/>
  <c r="CF121" i="2"/>
  <c r="CP121" i="2" s="1"/>
  <c r="BF121" i="2"/>
  <c r="BP121" i="2" s="1"/>
  <c r="AE228" i="2"/>
  <c r="CD228" i="2"/>
  <c r="R228" i="6" s="1"/>
  <c r="CR228" i="6" s="1"/>
  <c r="DB228" i="6" s="1"/>
  <c r="BD228" i="2"/>
  <c r="BN228" i="2" s="1"/>
  <c r="G203" i="6"/>
  <c r="CA203" i="2"/>
  <c r="O203" i="6" s="1"/>
  <c r="CO203" i="6" s="1"/>
  <c r="CY203" i="6" s="1"/>
  <c r="AB203" i="2"/>
  <c r="F194" i="6"/>
  <c r="BZ194" i="2"/>
  <c r="CJ194" i="2" s="1"/>
  <c r="AA194" i="2"/>
  <c r="I112" i="6"/>
  <c r="AD112" i="2"/>
  <c r="CC112" i="2"/>
  <c r="CM112" i="2" s="1"/>
  <c r="K176" i="6"/>
  <c r="CE176" i="2"/>
  <c r="S176" i="6" s="1"/>
  <c r="CS176" i="6" s="1"/>
  <c r="DC176" i="6" s="1"/>
  <c r="AF176" i="2"/>
  <c r="H73" i="6"/>
  <c r="AC73" i="2"/>
  <c r="CB73" i="2"/>
  <c r="BB73" i="2"/>
  <c r="BL73" i="2" s="1"/>
  <c r="H82" i="6"/>
  <c r="AC82" i="2"/>
  <c r="CB82" i="2"/>
  <c r="CL82" i="2" s="1"/>
  <c r="I54" i="6"/>
  <c r="AD54" i="2"/>
  <c r="CC54" i="2"/>
  <c r="Q54" i="6" s="1"/>
  <c r="CQ54" i="6" s="1"/>
  <c r="DA54" i="6" s="1"/>
  <c r="H163" i="6"/>
  <c r="AC163" i="2"/>
  <c r="K137" i="6"/>
  <c r="AF137" i="2"/>
  <c r="CE137" i="2"/>
  <c r="CO137" i="2" s="1"/>
  <c r="CE42" i="2"/>
  <c r="AF42" i="2"/>
  <c r="K42" i="6"/>
  <c r="BE42" i="2"/>
  <c r="BO42" i="2" s="1"/>
  <c r="CE208" i="2"/>
  <c r="AF208" i="2"/>
  <c r="K208" i="6"/>
  <c r="CC89" i="2"/>
  <c r="G69" i="6"/>
  <c r="CA69" i="2"/>
  <c r="AB69" i="2"/>
  <c r="CA228" i="2"/>
  <c r="G228" i="6"/>
  <c r="AB228" i="2"/>
  <c r="L49" i="6"/>
  <c r="AB78" i="2"/>
  <c r="AF167" i="2"/>
  <c r="CE167" i="2"/>
  <c r="S167" i="6" s="1"/>
  <c r="CS167" i="6" s="1"/>
  <c r="DC167" i="6" s="1"/>
  <c r="BZ281" i="2"/>
  <c r="AA281" i="2"/>
  <c r="AZ281" i="2"/>
  <c r="BJ281" i="2" s="1"/>
  <c r="BY289" i="2"/>
  <c r="Z289" i="2"/>
  <c r="Y289" i="2" s="1"/>
  <c r="E289" i="6"/>
  <c r="X54" i="2"/>
  <c r="BZ224" i="2"/>
  <c r="N224" i="6" s="1"/>
  <c r="CN224" i="6" s="1"/>
  <c r="CX224" i="6" s="1"/>
  <c r="F224" i="6"/>
  <c r="AA224" i="2"/>
  <c r="E287" i="6"/>
  <c r="Z287" i="2"/>
  <c r="Y287" i="2" s="1"/>
  <c r="BY287" i="2"/>
  <c r="M287" i="6" s="1"/>
  <c r="CM287" i="6" s="1"/>
  <c r="CW287" i="6" s="1"/>
  <c r="CV287" i="6" s="1"/>
  <c r="E239" i="6"/>
  <c r="Z239" i="2"/>
  <c r="Y239" i="2" s="1"/>
  <c r="BY239" i="2"/>
  <c r="M239" i="6" s="1"/>
  <c r="CM239" i="6" s="1"/>
  <c r="CW239" i="6" s="1"/>
  <c r="CV239" i="6" s="1"/>
  <c r="AY239" i="2"/>
  <c r="BI239" i="2" s="1"/>
  <c r="BH239" i="2" s="1"/>
  <c r="G241" i="6"/>
  <c r="BA241" i="2"/>
  <c r="BK241" i="2" s="1"/>
  <c r="L109" i="6"/>
  <c r="BF109" i="2"/>
  <c r="BP109" i="2" s="1"/>
  <c r="L228" i="6"/>
  <c r="CF228" i="2"/>
  <c r="AG228" i="2"/>
  <c r="AB257" i="2"/>
  <c r="CA257" i="2"/>
  <c r="O257" i="6" s="1"/>
  <c r="CO257" i="6" s="1"/>
  <c r="CY257" i="6" s="1"/>
  <c r="G257" i="6"/>
  <c r="AE90" i="2"/>
  <c r="CD90" i="2"/>
  <c r="J90" i="6"/>
  <c r="BD90" i="2"/>
  <c r="BN90" i="2" s="1"/>
  <c r="CD43" i="2"/>
  <c r="AE43" i="2"/>
  <c r="BD43" i="2"/>
  <c r="BN43" i="2" s="1"/>
  <c r="CD56" i="2"/>
  <c r="R56" i="6" s="1"/>
  <c r="CR56" i="6" s="1"/>
  <c r="DB56" i="6" s="1"/>
  <c r="AE56" i="2"/>
  <c r="I180" i="6"/>
  <c r="AD180" i="2"/>
  <c r="CC180" i="2"/>
  <c r="CM180" i="2" s="1"/>
  <c r="CB203" i="2"/>
  <c r="AC203" i="2"/>
  <c r="H203" i="6"/>
  <c r="H135" i="6"/>
  <c r="CB135" i="2"/>
  <c r="CL135" i="2" s="1"/>
  <c r="AC135" i="2"/>
  <c r="H55" i="6"/>
  <c r="AC55" i="2"/>
  <c r="CB112" i="2"/>
  <c r="CL112" i="2" s="1"/>
  <c r="H112" i="6"/>
  <c r="BB112" i="2"/>
  <c r="BL112" i="2" s="1"/>
  <c r="AC112" i="2"/>
  <c r="BZ28" i="2"/>
  <c r="J156" i="6"/>
  <c r="AE156" i="2"/>
  <c r="CD156" i="2"/>
  <c r="K141" i="6"/>
  <c r="CE141" i="2"/>
  <c r="CO141" i="2" s="1"/>
  <c r="AF141" i="2"/>
  <c r="J137" i="6"/>
  <c r="CD137" i="2"/>
  <c r="AE137" i="2"/>
  <c r="L82" i="6"/>
  <c r="AG82" i="2"/>
  <c r="J248" i="6"/>
  <c r="CD248" i="2"/>
  <c r="AE248" i="2"/>
  <c r="AB287" i="2"/>
  <c r="BA287" i="2"/>
  <c r="BK287" i="2" s="1"/>
  <c r="G287" i="6"/>
  <c r="CA287" i="2"/>
  <c r="O287" i="6" s="1"/>
  <c r="CO287" i="6" s="1"/>
  <c r="CY287" i="6" s="1"/>
  <c r="G208" i="6"/>
  <c r="CA208" i="2"/>
  <c r="O208" i="6" s="1"/>
  <c r="CO208" i="6" s="1"/>
  <c r="CY208" i="6" s="1"/>
  <c r="AB208" i="2"/>
  <c r="J59" i="6"/>
  <c r="CD59" i="2"/>
  <c r="R59" i="6" s="1"/>
  <c r="CR59" i="6" s="1"/>
  <c r="DB59" i="6" s="1"/>
  <c r="AE59" i="2"/>
  <c r="J64" i="6"/>
  <c r="CD64" i="2"/>
  <c r="AE64" i="2"/>
  <c r="L86" i="6"/>
  <c r="AG86" i="2"/>
  <c r="CF86" i="2"/>
  <c r="BF86" i="2"/>
  <c r="BP86" i="2" s="1"/>
  <c r="G157" i="6"/>
  <c r="AB157" i="2"/>
  <c r="CA157" i="2"/>
  <c r="CK157" i="2" s="1"/>
  <c r="J72" i="6"/>
  <c r="AE72" i="2"/>
  <c r="CD72" i="2"/>
  <c r="CN72" i="2" s="1"/>
  <c r="H171" i="6"/>
  <c r="CB171" i="2"/>
  <c r="AC171" i="2"/>
  <c r="BB171" i="2"/>
  <c r="BL171" i="2" s="1"/>
  <c r="G117" i="6"/>
  <c r="CA117" i="2"/>
  <c r="O117" i="6" s="1"/>
  <c r="CO117" i="6" s="1"/>
  <c r="CY117" i="6" s="1"/>
  <c r="G97" i="6"/>
  <c r="AB97" i="2"/>
  <c r="CA97" i="2"/>
  <c r="CK97" i="2" s="1"/>
  <c r="J258" i="6"/>
  <c r="CD258" i="2"/>
  <c r="AE258" i="2"/>
  <c r="AG74" i="2"/>
  <c r="CF74" i="2"/>
  <c r="CP74" i="2" s="1"/>
  <c r="L74" i="6"/>
  <c r="F150" i="6"/>
  <c r="AZ150" i="2"/>
  <c r="BJ150" i="2" s="1"/>
  <c r="AA150" i="2"/>
  <c r="BZ150" i="2"/>
  <c r="CJ150" i="2" s="1"/>
  <c r="BB93" i="2"/>
  <c r="BL93" i="2" s="1"/>
  <c r="AC93" i="2"/>
  <c r="AB145" i="2"/>
  <c r="J124" i="6"/>
  <c r="AE124" i="2"/>
  <c r="CD124" i="2"/>
  <c r="R124" i="6" s="1"/>
  <c r="CR124" i="6" s="1"/>
  <c r="DB124" i="6" s="1"/>
  <c r="CD164" i="2"/>
  <c r="J164" i="6"/>
  <c r="AE164" i="2"/>
  <c r="H66" i="6"/>
  <c r="CB66" i="2"/>
  <c r="CL66" i="2" s="1"/>
  <c r="F116" i="6"/>
  <c r="AA116" i="2"/>
  <c r="BZ116" i="2"/>
  <c r="CJ116" i="2" s="1"/>
  <c r="E116" i="6"/>
  <c r="E300" i="6"/>
  <c r="AC13" i="2"/>
  <c r="Z24" i="2"/>
  <c r="BY24" i="2"/>
  <c r="CI24" i="2" s="1"/>
  <c r="G119" i="6"/>
  <c r="AB119" i="2"/>
  <c r="CA119" i="2"/>
  <c r="O119" i="6" s="1"/>
  <c r="CO119" i="6" s="1"/>
  <c r="CY119" i="6" s="1"/>
  <c r="F238" i="6"/>
  <c r="AA238" i="2"/>
  <c r="BZ238" i="2"/>
  <c r="CJ238" i="2" s="1"/>
  <c r="X218" i="2"/>
  <c r="J53" i="6"/>
  <c r="AE53" i="2"/>
  <c r="CD53" i="2"/>
  <c r="CN53" i="2" s="1"/>
  <c r="L117" i="6"/>
  <c r="AG117" i="2"/>
  <c r="CF117" i="2"/>
  <c r="CP117" i="2" s="1"/>
  <c r="F91" i="6"/>
  <c r="BZ91" i="2"/>
  <c r="AA91" i="2"/>
  <c r="CA33" i="2"/>
  <c r="AB33" i="2"/>
  <c r="AF33" i="2"/>
  <c r="CE33" i="2"/>
  <c r="CO33" i="2" s="1"/>
  <c r="BB25" i="2"/>
  <c r="H25" i="6" s="1"/>
  <c r="G121" i="6"/>
  <c r="CA121" i="2"/>
  <c r="O121" i="6" s="1"/>
  <c r="CO121" i="6" s="1"/>
  <c r="CY121" i="6" s="1"/>
  <c r="AB121" i="2"/>
  <c r="K285" i="6"/>
  <c r="CE285" i="2"/>
  <c r="CO285" i="2" s="1"/>
  <c r="BE285" i="2"/>
  <c r="BO285" i="2" s="1"/>
  <c r="AF285" i="2"/>
  <c r="J129" i="6"/>
  <c r="CD129" i="2"/>
  <c r="R129" i="6" s="1"/>
  <c r="CR129" i="6" s="1"/>
  <c r="DB129" i="6" s="1"/>
  <c r="AE129" i="2"/>
  <c r="F262" i="6"/>
  <c r="BZ262" i="2"/>
  <c r="N262" i="6" s="1"/>
  <c r="CN262" i="6" s="1"/>
  <c r="CX262" i="6" s="1"/>
  <c r="AA262" i="2"/>
  <c r="K107" i="6"/>
  <c r="CE107" i="2"/>
  <c r="AF107" i="2"/>
  <c r="K199" i="6"/>
  <c r="AF199" i="2"/>
  <c r="CA120" i="2"/>
  <c r="G120" i="6"/>
  <c r="J91" i="6"/>
  <c r="CD91" i="2"/>
  <c r="R91" i="6" s="1"/>
  <c r="CR91" i="6" s="1"/>
  <c r="DB91" i="6" s="1"/>
  <c r="AE91" i="2"/>
  <c r="AF62" i="2"/>
  <c r="K62" i="6"/>
  <c r="BE62" i="2"/>
  <c r="BO62" i="2" s="1"/>
  <c r="BZ248" i="2"/>
  <c r="AA248" i="2"/>
  <c r="F248" i="6"/>
  <c r="AB89" i="2"/>
  <c r="H104" i="6"/>
  <c r="AC104" i="2"/>
  <c r="CB104" i="2"/>
  <c r="CL104" i="2" s="1"/>
  <c r="AG287" i="2"/>
  <c r="CF287" i="2"/>
  <c r="L287" i="6"/>
  <c r="AE262" i="2"/>
  <c r="J262" i="6"/>
  <c r="CD262" i="2"/>
  <c r="CN262" i="2" s="1"/>
  <c r="J283" i="6"/>
  <c r="AE283" i="2"/>
  <c r="CD283" i="2"/>
  <c r="CN283" i="2" s="1"/>
  <c r="CB141" i="2"/>
  <c r="H141" i="6"/>
  <c r="AC141" i="2"/>
  <c r="H45" i="6"/>
  <c r="AC45" i="2"/>
  <c r="CB45" i="2"/>
  <c r="P45" i="6" s="1"/>
  <c r="CP45" i="6" s="1"/>
  <c r="CZ45" i="6" s="1"/>
  <c r="H289" i="6"/>
  <c r="AC289" i="2"/>
  <c r="H287" i="6"/>
  <c r="AC287" i="2"/>
  <c r="CB287" i="2"/>
  <c r="E100" i="6"/>
  <c r="Z100" i="2"/>
  <c r="Y100" i="2" s="1"/>
  <c r="BY100" i="2"/>
  <c r="AB109" i="2"/>
  <c r="G109" i="6"/>
  <c r="CA109" i="2"/>
  <c r="H292" i="6"/>
  <c r="BB292" i="2"/>
  <c r="AB134" i="2"/>
  <c r="G134" i="6"/>
  <c r="CA134" i="2"/>
  <c r="E101" i="6"/>
  <c r="Z101" i="2"/>
  <c r="Y101" i="2" s="1"/>
  <c r="CB156" i="2"/>
  <c r="P156" i="6" s="1"/>
  <c r="CP156" i="6" s="1"/>
  <c r="CZ156" i="6" s="1"/>
  <c r="BB156" i="2"/>
  <c r="BL156" i="2" s="1"/>
  <c r="J110" i="6"/>
  <c r="AE110" i="2"/>
  <c r="F160" i="6"/>
  <c r="AA160" i="2"/>
  <c r="BZ160" i="2"/>
  <c r="N160" i="6" s="1"/>
  <c r="CN160" i="6" s="1"/>
  <c r="CX160" i="6" s="1"/>
  <c r="AZ160" i="2"/>
  <c r="BJ160" i="2" s="1"/>
  <c r="G224" i="6"/>
  <c r="CA224" i="2"/>
  <c r="O224" i="6" s="1"/>
  <c r="CO224" i="6" s="1"/>
  <c r="CY224" i="6" s="1"/>
  <c r="K213" i="6"/>
  <c r="CE213" i="2"/>
  <c r="CO213" i="2" s="1"/>
  <c r="X294" i="2"/>
  <c r="E294" i="6"/>
  <c r="Z294" i="2"/>
  <c r="Y294" i="2" s="1"/>
  <c r="BY294" i="2"/>
  <c r="M294" i="6" s="1"/>
  <c r="CM294" i="6" s="1"/>
  <c r="CW294" i="6" s="1"/>
  <c r="CV294" i="6" s="1"/>
  <c r="J78" i="6"/>
  <c r="AE78" i="2"/>
  <c r="CD78" i="2"/>
  <c r="CN78" i="2" s="1"/>
  <c r="I183" i="6"/>
  <c r="AD183" i="2"/>
  <c r="CD183" i="2"/>
  <c r="R183" i="6" s="1"/>
  <c r="CR183" i="6" s="1"/>
  <c r="DB183" i="6" s="1"/>
  <c r="AE183" i="2"/>
  <c r="J183" i="6"/>
  <c r="BD183" i="2"/>
  <c r="BN183" i="2" s="1"/>
  <c r="Z97" i="2"/>
  <c r="Y97" i="2" s="1"/>
  <c r="BY97" i="2"/>
  <c r="M97" i="6" s="1"/>
  <c r="CM97" i="6" s="1"/>
  <c r="CW97" i="6" s="1"/>
  <c r="CV97" i="6" s="1"/>
  <c r="AD33" i="2"/>
  <c r="BC33" i="2"/>
  <c r="I33" i="6" s="1"/>
  <c r="CC33" i="2"/>
  <c r="Q33" i="6" s="1"/>
  <c r="CQ33" i="6" s="1"/>
  <c r="DA33" i="6" s="1"/>
  <c r="CF212" i="2"/>
  <c r="T212" i="6" s="1"/>
  <c r="CT212" i="6" s="1"/>
  <c r="DD212" i="6" s="1"/>
  <c r="AG212" i="2"/>
  <c r="BF212" i="2"/>
  <c r="BP212" i="2" s="1"/>
  <c r="L212" i="6"/>
  <c r="CA74" i="2"/>
  <c r="AB74" i="2"/>
  <c r="BY213" i="2"/>
  <c r="M213" i="6" s="1"/>
  <c r="CM213" i="6" s="1"/>
  <c r="CW213" i="6" s="1"/>
  <c r="CV213" i="6" s="1"/>
  <c r="AB268" i="2"/>
  <c r="BE93" i="2"/>
  <c r="BO93" i="2" s="1"/>
  <c r="L290" i="6"/>
  <c r="CF290" i="2"/>
  <c r="CP290" i="2" s="1"/>
  <c r="AG290" i="2"/>
  <c r="E106" i="6"/>
  <c r="BY106" i="2"/>
  <c r="AY106" i="2"/>
  <c r="BI106" i="2" s="1"/>
  <c r="BH106" i="2" s="1"/>
  <c r="CB24" i="2"/>
  <c r="AC24" i="2"/>
  <c r="L294" i="6"/>
  <c r="AG294" i="2"/>
  <c r="CF294" i="2"/>
  <c r="AY145" i="2"/>
  <c r="BI145" i="2" s="1"/>
  <c r="BH145" i="2" s="1"/>
  <c r="BY145" i="2"/>
  <c r="M145" i="6" s="1"/>
  <c r="CM145" i="6" s="1"/>
  <c r="CW145" i="6" s="1"/>
  <c r="CV145" i="6" s="1"/>
  <c r="E145" i="6"/>
  <c r="AF117" i="2"/>
  <c r="CE117" i="2"/>
  <c r="CO117" i="2" s="1"/>
  <c r="CE72" i="2"/>
  <c r="S72" i="6" s="1"/>
  <c r="CS72" i="6" s="1"/>
  <c r="DC72" i="6" s="1"/>
  <c r="AF72" i="2"/>
  <c r="K72" i="6"/>
  <c r="CC262" i="2"/>
  <c r="CM262" i="2" s="1"/>
  <c r="BD262" i="2"/>
  <c r="BN262" i="2" s="1"/>
  <c r="BD40" i="2"/>
  <c r="BN40" i="2" s="1"/>
  <c r="AC292" i="2"/>
  <c r="Z144" i="2"/>
  <c r="Y144" i="2" s="1"/>
  <c r="AZ34" i="2"/>
  <c r="F34" i="6" s="1"/>
  <c r="AZ262" i="2"/>
  <c r="BJ262" i="2" s="1"/>
  <c r="AF37" i="2"/>
  <c r="CA263" i="2"/>
  <c r="CK263" i="2" s="1"/>
  <c r="CF275" i="2"/>
  <c r="T275" i="6" s="1"/>
  <c r="CT275" i="6" s="1"/>
  <c r="DD275" i="6" s="1"/>
  <c r="BF275" i="2"/>
  <c r="BP275" i="2" s="1"/>
  <c r="CE219" i="2"/>
  <c r="S219" i="6" s="1"/>
  <c r="CS219" i="6" s="1"/>
  <c r="DC219" i="6" s="1"/>
  <c r="CM19" i="2"/>
  <c r="AF213" i="2"/>
  <c r="BY101" i="2"/>
  <c r="M101" i="6" s="1"/>
  <c r="CM101" i="6" s="1"/>
  <c r="CW101" i="6" s="1"/>
  <c r="CV101" i="6" s="1"/>
  <c r="BD55" i="2"/>
  <c r="BN55" i="2" s="1"/>
  <c r="BE72" i="2"/>
  <c r="BO72" i="2" s="1"/>
  <c r="BE56" i="2"/>
  <c r="BO56" i="2" s="1"/>
  <c r="BB141" i="2"/>
  <c r="BL141" i="2" s="1"/>
  <c r="G74" i="6"/>
  <c r="CE199" i="2"/>
  <c r="S199" i="6" s="1"/>
  <c r="CS199" i="6" s="1"/>
  <c r="DC199" i="6" s="1"/>
  <c r="AB120" i="2"/>
  <c r="G89" i="6"/>
  <c r="CE74" i="2"/>
  <c r="CO74" i="2" s="1"/>
  <c r="CC247" i="2"/>
  <c r="Q247" i="6" s="1"/>
  <c r="CQ247" i="6" s="1"/>
  <c r="DA247" i="6" s="1"/>
  <c r="K117" i="6"/>
  <c r="BB52" i="2"/>
  <c r="BL52" i="2" s="1"/>
  <c r="Z145" i="2"/>
  <c r="Y145" i="2" s="1"/>
  <c r="E97" i="6"/>
  <c r="BA121" i="2"/>
  <c r="BK121" i="2" s="1"/>
  <c r="BB213" i="2"/>
  <c r="BL213" i="2" s="1"/>
  <c r="AB224" i="2"/>
  <c r="AC191" i="2"/>
  <c r="CD110" i="2"/>
  <c r="R110" i="6" s="1"/>
  <c r="CR110" i="6" s="1"/>
  <c r="DB110" i="6" s="1"/>
  <c r="J228" i="6"/>
  <c r="CE62" i="2"/>
  <c r="CB163" i="2"/>
  <c r="Z106" i="2"/>
  <c r="Y106" i="2" s="1"/>
  <c r="AC10" i="2"/>
  <c r="J69" i="6"/>
  <c r="CD69" i="2"/>
  <c r="CN69" i="2" s="1"/>
  <c r="AE69" i="2"/>
  <c r="E165" i="6"/>
  <c r="BY165" i="2"/>
  <c r="M165" i="6" s="1"/>
  <c r="CM165" i="6" s="1"/>
  <c r="CW165" i="6" s="1"/>
  <c r="CV165" i="6" s="1"/>
  <c r="Z165" i="2"/>
  <c r="Y165" i="2" s="1"/>
  <c r="AA296" i="2"/>
  <c r="F296" i="6"/>
  <c r="BZ296" i="2"/>
  <c r="N296" i="6" s="1"/>
  <c r="CN296" i="6" s="1"/>
  <c r="CX296" i="6" s="1"/>
  <c r="CF206" i="2"/>
  <c r="T206" i="6" s="1"/>
  <c r="CT206" i="6" s="1"/>
  <c r="DD206" i="6" s="1"/>
  <c r="CF28" i="2"/>
  <c r="AG28" i="2"/>
  <c r="F188" i="6"/>
  <c r="AA188" i="2"/>
  <c r="BZ188" i="2"/>
  <c r="N188" i="6" s="1"/>
  <c r="CN188" i="6" s="1"/>
  <c r="CX188" i="6" s="1"/>
  <c r="AE286" i="2"/>
  <c r="L91" i="6"/>
  <c r="CF91" i="2"/>
  <c r="AG91" i="2"/>
  <c r="AF103" i="2"/>
  <c r="CE103" i="2"/>
  <c r="S103" i="6" s="1"/>
  <c r="CS103" i="6" s="1"/>
  <c r="DC103" i="6" s="1"/>
  <c r="J82" i="6"/>
  <c r="AE82" i="2"/>
  <c r="CD82" i="2"/>
  <c r="CN82" i="2" s="1"/>
  <c r="F216" i="6"/>
  <c r="BZ216" i="2"/>
  <c r="N216" i="6" s="1"/>
  <c r="CN216" i="6" s="1"/>
  <c r="CX216" i="6" s="1"/>
  <c r="AA216" i="2"/>
  <c r="K123" i="6"/>
  <c r="AF123" i="2"/>
  <c r="CE123" i="2"/>
  <c r="S123" i="6" s="1"/>
  <c r="CS123" i="6" s="1"/>
  <c r="DC123" i="6" s="1"/>
  <c r="F284" i="6"/>
  <c r="BZ284" i="2"/>
  <c r="N284" i="6" s="1"/>
  <c r="CN284" i="6" s="1"/>
  <c r="CX284" i="6" s="1"/>
  <c r="AA284" i="2"/>
  <c r="E125" i="6"/>
  <c r="Z125" i="2"/>
  <c r="Y125" i="2" s="1"/>
  <c r="BY125" i="2"/>
  <c r="AY125" i="2"/>
  <c r="H140" i="6"/>
  <c r="AC140" i="2"/>
  <c r="CB140" i="2"/>
  <c r="AA182" i="2"/>
  <c r="BZ182" i="2"/>
  <c r="N182" i="6" s="1"/>
  <c r="CN182" i="6" s="1"/>
  <c r="CX182" i="6" s="1"/>
  <c r="F182" i="6"/>
  <c r="BZ279" i="2"/>
  <c r="F279" i="6"/>
  <c r="AA279" i="2"/>
  <c r="J215" i="6"/>
  <c r="CD215" i="2"/>
  <c r="AE215" i="2"/>
  <c r="G286" i="6"/>
  <c r="AB286" i="2"/>
  <c r="CA286" i="2"/>
  <c r="CK286" i="2" s="1"/>
  <c r="H56" i="6"/>
  <c r="CB56" i="2"/>
  <c r="AC56" i="2"/>
  <c r="AG123" i="2"/>
  <c r="CA172" i="2"/>
  <c r="O172" i="6" s="1"/>
  <c r="CO172" i="6" s="1"/>
  <c r="CY172" i="6" s="1"/>
  <c r="F241" i="6"/>
  <c r="AA241" i="2"/>
  <c r="BZ241" i="2"/>
  <c r="N241" i="6" s="1"/>
  <c r="CN241" i="6" s="1"/>
  <c r="CX241" i="6" s="1"/>
  <c r="AZ241" i="2"/>
  <c r="CF84" i="2"/>
  <c r="L84" i="6"/>
  <c r="AG84" i="2"/>
  <c r="BF84" i="2"/>
  <c r="BP84" i="2" s="1"/>
  <c r="L165" i="6"/>
  <c r="CF165" i="2"/>
  <c r="CP165" i="2" s="1"/>
  <c r="AG165" i="2"/>
  <c r="G285" i="6"/>
  <c r="AB285" i="2"/>
  <c r="CA285" i="2"/>
  <c r="H161" i="6"/>
  <c r="AC161" i="2"/>
  <c r="CB161" i="2"/>
  <c r="X161" i="2"/>
  <c r="Z140" i="2"/>
  <c r="Y140" i="2" s="1"/>
  <c r="K205" i="6"/>
  <c r="CE205" i="2"/>
  <c r="CO205" i="2" s="1"/>
  <c r="AF205" i="2"/>
  <c r="F75" i="6"/>
  <c r="AA75" i="2"/>
  <c r="X75" i="2"/>
  <c r="BZ75" i="2"/>
  <c r="N75" i="6" s="1"/>
  <c r="CN75" i="6" s="1"/>
  <c r="CX75" i="6" s="1"/>
  <c r="E226" i="6"/>
  <c r="F257" i="6"/>
  <c r="BZ257" i="2"/>
  <c r="CJ257" i="2" s="1"/>
  <c r="AA257" i="2"/>
  <c r="F246" i="6"/>
  <c r="AA246" i="2"/>
  <c r="BZ246" i="2"/>
  <c r="CJ246" i="2" s="1"/>
  <c r="E199" i="6"/>
  <c r="BY199" i="2"/>
  <c r="M199" i="6" s="1"/>
  <c r="CM199" i="6" s="1"/>
  <c r="CW199" i="6" s="1"/>
  <c r="CV199" i="6" s="1"/>
  <c r="Z199" i="2"/>
  <c r="Y199" i="2" s="1"/>
  <c r="E138" i="6"/>
  <c r="BY138" i="2"/>
  <c r="M138" i="6" s="1"/>
  <c r="CM138" i="6" s="1"/>
  <c r="CW138" i="6" s="1"/>
  <c r="CV138" i="6" s="1"/>
  <c r="Z138" i="2"/>
  <c r="Y138" i="2" s="1"/>
  <c r="H281" i="6"/>
  <c r="BB281" i="2"/>
  <c r="BL281" i="2" s="1"/>
  <c r="F141" i="6"/>
  <c r="BZ141" i="2"/>
  <c r="N141" i="6" s="1"/>
  <c r="CN141" i="6" s="1"/>
  <c r="CX141" i="6" s="1"/>
  <c r="AA141" i="2"/>
  <c r="G176" i="6"/>
  <c r="CA176" i="2"/>
  <c r="CK176" i="2" s="1"/>
  <c r="AB176" i="2"/>
  <c r="F45" i="6"/>
  <c r="BZ45" i="2"/>
  <c r="F289" i="6"/>
  <c r="AA289" i="2"/>
  <c r="I126" i="6"/>
  <c r="AD126" i="2"/>
  <c r="CC126" i="2"/>
  <c r="Q126" i="6" s="1"/>
  <c r="CQ126" i="6" s="1"/>
  <c r="DA126" i="6" s="1"/>
  <c r="BC126" i="2"/>
  <c r="BM126" i="2" s="1"/>
  <c r="H103" i="6"/>
  <c r="AC103" i="2"/>
  <c r="CF151" i="2"/>
  <c r="T151" i="6" s="1"/>
  <c r="CT151" i="6" s="1"/>
  <c r="DD151" i="6" s="1"/>
  <c r="AG151" i="2"/>
  <c r="L151" i="6"/>
  <c r="F56" i="6"/>
  <c r="BZ56" i="2"/>
  <c r="N56" i="6" s="1"/>
  <c r="CN56" i="6" s="1"/>
  <c r="CX56" i="6" s="1"/>
  <c r="AA56" i="2"/>
  <c r="J108" i="6"/>
  <c r="AE108" i="2"/>
  <c r="CD108" i="2"/>
  <c r="CN108" i="2" s="1"/>
  <c r="K86" i="6"/>
  <c r="CE86" i="2"/>
  <c r="S86" i="6" s="1"/>
  <c r="CS86" i="6" s="1"/>
  <c r="DC86" i="6" s="1"/>
  <c r="BY157" i="2"/>
  <c r="E157" i="6"/>
  <c r="Z157" i="2"/>
  <c r="Y157" i="2" s="1"/>
  <c r="J81" i="6"/>
  <c r="AE81" i="2"/>
  <c r="BD81" i="2"/>
  <c r="BN81" i="2" s="1"/>
  <c r="CD81" i="2"/>
  <c r="CN81" i="2" s="1"/>
  <c r="CE52" i="2"/>
  <c r="AF52" i="2"/>
  <c r="K52" i="6"/>
  <c r="E52" i="6"/>
  <c r="BY52" i="2"/>
  <c r="Z52" i="2"/>
  <c r="Y52" i="2" s="1"/>
  <c r="L171" i="6"/>
  <c r="CF171" i="2"/>
  <c r="AG171" i="2"/>
  <c r="BF171" i="2"/>
  <c r="BP171" i="2" s="1"/>
  <c r="E171" i="6"/>
  <c r="Z171" i="2"/>
  <c r="Y171" i="2" s="1"/>
  <c r="BY171" i="2"/>
  <c r="AY171" i="2"/>
  <c r="BI171" i="2" s="1"/>
  <c r="BH171" i="2" s="1"/>
  <c r="H97" i="6"/>
  <c r="AC97" i="2"/>
  <c r="CB97" i="2"/>
  <c r="P97" i="6" s="1"/>
  <c r="CP97" i="6" s="1"/>
  <c r="CZ97" i="6" s="1"/>
  <c r="L236" i="6"/>
  <c r="CF236" i="2"/>
  <c r="T236" i="6" s="1"/>
  <c r="CT236" i="6" s="1"/>
  <c r="DD236" i="6" s="1"/>
  <c r="AC17" i="2"/>
  <c r="E150" i="6"/>
  <c r="Z150" i="2"/>
  <c r="Y150" i="2" s="1"/>
  <c r="BY150" i="2"/>
  <c r="AY150" i="2"/>
  <c r="BI150" i="2" s="1"/>
  <c r="BH150" i="2" s="1"/>
  <c r="K268" i="6"/>
  <c r="AF268" i="2"/>
  <c r="CE268" i="2"/>
  <c r="S268" i="6" s="1"/>
  <c r="CS268" i="6" s="1"/>
  <c r="DC268" i="6" s="1"/>
  <c r="F142" i="6"/>
  <c r="AA142" i="2"/>
  <c r="BZ142" i="2"/>
  <c r="CJ142" i="2" s="1"/>
  <c r="E230" i="6"/>
  <c r="AC291" i="2"/>
  <c r="H291" i="6"/>
  <c r="CB291" i="2"/>
  <c r="CL291" i="2" s="1"/>
  <c r="G187" i="6"/>
  <c r="CA187" i="2"/>
  <c r="BA187" i="2"/>
  <c r="BK187" i="2" s="1"/>
  <c r="AB187" i="2"/>
  <c r="E187" i="6"/>
  <c r="BY187" i="2"/>
  <c r="M187" i="6" s="1"/>
  <c r="CM187" i="6" s="1"/>
  <c r="CW187" i="6" s="1"/>
  <c r="CV187" i="6" s="1"/>
  <c r="AY187" i="2"/>
  <c r="BI187" i="2" s="1"/>
  <c r="BH187" i="2" s="1"/>
  <c r="Z187" i="2"/>
  <c r="Y187" i="2" s="1"/>
  <c r="L187" i="6"/>
  <c r="CF187" i="2"/>
  <c r="AG187" i="2"/>
  <c r="BF187" i="2"/>
  <c r="BP187" i="2" s="1"/>
  <c r="G93" i="6"/>
  <c r="CA93" i="2"/>
  <c r="AB93" i="2"/>
  <c r="BA93" i="2"/>
  <c r="BK93" i="2" s="1"/>
  <c r="I290" i="6"/>
  <c r="AD290" i="2"/>
  <c r="CC290" i="2"/>
  <c r="CM290" i="2" s="1"/>
  <c r="I106" i="6"/>
  <c r="CC106" i="2"/>
  <c r="AD106" i="2"/>
  <c r="BC106" i="2"/>
  <c r="BM106" i="2" s="1"/>
  <c r="AD17" i="2"/>
  <c r="CC17" i="2"/>
  <c r="BC17" i="2"/>
  <c r="I17" i="6" s="1"/>
  <c r="I59" i="6"/>
  <c r="CC59" i="2"/>
  <c r="CM59" i="2" s="1"/>
  <c r="AD59" i="2"/>
  <c r="E119" i="6"/>
  <c r="Z119" i="2"/>
  <c r="Y119" i="2" s="1"/>
  <c r="X84" i="2"/>
  <c r="H145" i="6"/>
  <c r="CB145" i="2"/>
  <c r="P145" i="6" s="1"/>
  <c r="CP145" i="6" s="1"/>
  <c r="CZ145" i="6" s="1"/>
  <c r="AC145" i="2"/>
  <c r="BB145" i="2"/>
  <c r="BL145" i="2" s="1"/>
  <c r="E298" i="6"/>
  <c r="BY298" i="2"/>
  <c r="M298" i="6" s="1"/>
  <c r="CM298" i="6" s="1"/>
  <c r="CW298" i="6" s="1"/>
  <c r="CV298" i="6" s="1"/>
  <c r="Z298" i="2"/>
  <c r="Y298" i="2" s="1"/>
  <c r="H117" i="6"/>
  <c r="CB117" i="2"/>
  <c r="CL117" i="2" s="1"/>
  <c r="BZ117" i="2"/>
  <c r="AA117" i="2"/>
  <c r="F117" i="6"/>
  <c r="AC33" i="2"/>
  <c r="CB33" i="2"/>
  <c r="P33" i="6" s="1"/>
  <c r="CP33" i="6" s="1"/>
  <c r="CZ33" i="6" s="1"/>
  <c r="BB33" i="2"/>
  <c r="BL33" i="2" s="1"/>
  <c r="Z72" i="2"/>
  <c r="Y72" i="2" s="1"/>
  <c r="E72" i="6"/>
  <c r="BY72" i="2"/>
  <c r="M72" i="6" s="1"/>
  <c r="CM72" i="6" s="1"/>
  <c r="CW72" i="6" s="1"/>
  <c r="CV72" i="6" s="1"/>
  <c r="AY72" i="2"/>
  <c r="BI72" i="2" s="1"/>
  <c r="BH72" i="2" s="1"/>
  <c r="F72" i="6"/>
  <c r="AA72" i="2"/>
  <c r="AZ72" i="2"/>
  <c r="BJ72" i="2" s="1"/>
  <c r="K299" i="6"/>
  <c r="AF299" i="2"/>
  <c r="CE299" i="2"/>
  <c r="CO299" i="2" s="1"/>
  <c r="BE299" i="2"/>
  <c r="BO299" i="2" s="1"/>
  <c r="J299" i="6"/>
  <c r="CD299" i="2"/>
  <c r="CN299" i="2" s="1"/>
  <c r="AE299" i="2"/>
  <c r="BD299" i="2"/>
  <c r="BN299" i="2" s="1"/>
  <c r="BA259" i="2"/>
  <c r="BK259" i="2" s="1"/>
  <c r="AZ248" i="2"/>
  <c r="BJ248" i="2" s="1"/>
  <c r="BD191" i="2"/>
  <c r="BN191" i="2" s="1"/>
  <c r="BA74" i="2"/>
  <c r="BK74" i="2" s="1"/>
  <c r="BE74" i="2"/>
  <c r="BO74" i="2" s="1"/>
  <c r="BD78" i="2"/>
  <c r="BN78" i="2" s="1"/>
  <c r="BF150" i="2"/>
  <c r="BP150" i="2" s="1"/>
  <c r="BF82" i="2"/>
  <c r="BP82" i="2" s="1"/>
  <c r="BE268" i="2"/>
  <c r="BO268" i="2" s="1"/>
  <c r="AY81" i="2"/>
  <c r="BI81" i="2" s="1"/>
  <c r="BH81" i="2" s="1"/>
  <c r="AY165" i="2"/>
  <c r="BI165" i="2" s="1"/>
  <c r="BH165" i="2" s="1"/>
  <c r="BF140" i="2"/>
  <c r="BP140" i="2" s="1"/>
  <c r="AY141" i="2"/>
  <c r="BI141" i="2" s="1"/>
  <c r="BH141" i="2" s="1"/>
  <c r="BD98" i="2"/>
  <c r="AZ116" i="2"/>
  <c r="BJ116" i="2" s="1"/>
  <c r="AY159" i="2"/>
  <c r="BI159" i="2" s="1"/>
  <c r="BH159" i="2" s="1"/>
  <c r="AZ117" i="2"/>
  <c r="BJ117" i="2" s="1"/>
  <c r="BE205" i="2"/>
  <c r="BO205" i="2" s="1"/>
  <c r="BD91" i="2"/>
  <c r="BN91" i="2" s="1"/>
  <c r="AY108" i="2"/>
  <c r="BI108" i="2" s="1"/>
  <c r="BH108" i="2" s="1"/>
  <c r="BC157" i="2"/>
  <c r="BM157" i="2" s="1"/>
  <c r="AY157" i="2"/>
  <c r="BI157" i="2" s="1"/>
  <c r="BH157" i="2" s="1"/>
  <c r="AY119" i="2"/>
  <c r="BI119" i="2" s="1"/>
  <c r="BH119" i="2" s="1"/>
  <c r="AY140" i="2"/>
  <c r="BI140" i="2" s="1"/>
  <c r="BH140" i="2" s="1"/>
  <c r="BA160" i="2"/>
  <c r="BK160" i="2" s="1"/>
  <c r="BB289" i="2"/>
  <c r="BL289" i="2" s="1"/>
  <c r="BE91" i="2"/>
  <c r="BO91" i="2" s="1"/>
  <c r="BA156" i="2"/>
  <c r="BK156" i="2" s="1"/>
  <c r="AY100" i="2"/>
  <c r="AY243" i="2"/>
  <c r="BI243" i="2" s="1"/>
  <c r="BH243" i="2" s="1"/>
  <c r="BA69" i="2"/>
  <c r="BK69" i="2" s="1"/>
  <c r="BE95" i="2"/>
  <c r="BO95" i="2" s="1"/>
  <c r="AY33" i="2"/>
  <c r="E33" i="6" s="1"/>
  <c r="BA163" i="2"/>
  <c r="BK163" i="2" s="1"/>
  <c r="BA20" i="2"/>
  <c r="G20" i="6" s="1"/>
  <c r="BF284" i="2"/>
  <c r="BP284" i="2" s="1"/>
  <c r="AZ142" i="2"/>
  <c r="BJ142" i="2" s="1"/>
  <c r="AY144" i="2"/>
  <c r="BF213" i="2"/>
  <c r="BP213" i="2" s="1"/>
  <c r="BD56" i="2"/>
  <c r="BN56" i="2" s="1"/>
  <c r="BA286" i="2"/>
  <c r="BK286" i="2" s="1"/>
  <c r="BC290" i="2"/>
  <c r="BM290" i="2" s="1"/>
  <c r="BB20" i="2"/>
  <c r="H20" i="6" s="1"/>
  <c r="AY20" i="2"/>
  <c r="E20" i="6" s="1"/>
  <c r="BE145" i="2"/>
  <c r="BO145" i="2" s="1"/>
  <c r="AG129" i="2"/>
  <c r="K101" i="6"/>
  <c r="AG102" i="2"/>
  <c r="AC243" i="2"/>
  <c r="AF220" i="2"/>
  <c r="E40" i="6"/>
  <c r="L69" i="6"/>
  <c r="CF69" i="2"/>
  <c r="AG69" i="2"/>
  <c r="CB34" i="2"/>
  <c r="AC34" i="2"/>
  <c r="G91" i="6"/>
  <c r="AB91" i="2"/>
  <c r="CA91" i="2"/>
  <c r="AB34" i="2"/>
  <c r="CA34" i="2"/>
  <c r="I137" i="6"/>
  <c r="AD137" i="2"/>
  <c r="CC137" i="2"/>
  <c r="E286" i="6"/>
  <c r="J73" i="6"/>
  <c r="AE73" i="2"/>
  <c r="CD73" i="2"/>
  <c r="AF69" i="2"/>
  <c r="K69" i="6"/>
  <c r="CE69" i="2"/>
  <c r="H92" i="6"/>
  <c r="CB92" i="2"/>
  <c r="AC92" i="2"/>
  <c r="K43" i="6"/>
  <c r="AF43" i="2"/>
  <c r="BZ162" i="2"/>
  <c r="F162" i="6"/>
  <c r="CA77" i="2"/>
  <c r="AB77" i="2"/>
  <c r="G77" i="6"/>
  <c r="E267" i="6"/>
  <c r="F110" i="6"/>
  <c r="AA110" i="2"/>
  <c r="E94" i="6"/>
  <c r="E118" i="6"/>
  <c r="Z118" i="2"/>
  <c r="Y118" i="2" s="1"/>
  <c r="BY118" i="2"/>
  <c r="Z176" i="2"/>
  <c r="Y176" i="2" s="1"/>
  <c r="E102" i="6"/>
  <c r="G62" i="6"/>
  <c r="AB62" i="2"/>
  <c r="CA62" i="2"/>
  <c r="AD73" i="2"/>
  <c r="CC73" i="2"/>
  <c r="I73" i="6"/>
  <c r="I62" i="6"/>
  <c r="AD62" i="2"/>
  <c r="CC62" i="2"/>
  <c r="K150" i="6"/>
  <c r="AF150" i="2"/>
  <c r="G294" i="6"/>
  <c r="CA294" i="2"/>
  <c r="AB294" i="2"/>
  <c r="J52" i="6"/>
  <c r="CD52" i="2"/>
  <c r="AE52" i="2"/>
  <c r="J57" i="6"/>
  <c r="CD57" i="2"/>
  <c r="AE57" i="2"/>
  <c r="CE256" i="2"/>
  <c r="K256" i="6"/>
  <c r="AF256" i="2"/>
  <c r="F294" i="6"/>
  <c r="AA294" i="2"/>
  <c r="BA119" i="2"/>
  <c r="BK119" i="2" s="1"/>
  <c r="AY11" i="2"/>
  <c r="E11" i="6" s="1"/>
  <c r="BC152" i="2"/>
  <c r="BM152" i="2" s="1"/>
  <c r="BA224" i="2"/>
  <c r="BK224" i="2" s="1"/>
  <c r="BA92" i="2"/>
  <c r="BK92" i="2" s="1"/>
  <c r="BC268" i="2"/>
  <c r="BM268" i="2" s="1"/>
  <c r="BD294" i="2"/>
  <c r="BN294" i="2" s="1"/>
  <c r="BE103" i="2"/>
  <c r="BO103" i="2" s="1"/>
  <c r="BB300" i="2"/>
  <c r="BL300" i="2" s="1"/>
  <c r="BA134" i="2"/>
  <c r="BK134" i="2" s="1"/>
  <c r="BF200" i="2"/>
  <c r="BP200" i="2" s="1"/>
  <c r="BB82" i="2"/>
  <c r="BL82" i="2" s="1"/>
  <c r="AZ91" i="2"/>
  <c r="BJ91" i="2" s="1"/>
  <c r="BA157" i="2"/>
  <c r="BK157" i="2" s="1"/>
  <c r="BE123" i="2"/>
  <c r="BO123" i="2" s="1"/>
  <c r="BE213" i="2"/>
  <c r="BO213" i="2" s="1"/>
  <c r="BA97" i="2"/>
  <c r="BK97" i="2" s="1"/>
  <c r="BD66" i="2"/>
  <c r="BN66" i="2" s="1"/>
  <c r="AZ119" i="2"/>
  <c r="BJ119" i="2" s="1"/>
  <c r="AY45" i="2"/>
  <c r="BI45" i="2" s="1"/>
  <c r="BH45" i="2" s="1"/>
  <c r="AY56" i="2"/>
  <c r="BI56" i="2" s="1"/>
  <c r="BH56" i="2" s="1"/>
  <c r="AZ188" i="2"/>
  <c r="BJ188" i="2" s="1"/>
  <c r="AY289" i="2"/>
  <c r="BI289" i="2" s="1"/>
  <c r="BH289" i="2" s="1"/>
  <c r="BF132" i="2"/>
  <c r="BP132" i="2" s="1"/>
  <c r="BA203" i="2"/>
  <c r="BK203" i="2" s="1"/>
  <c r="AZ181" i="2"/>
  <c r="BJ181" i="2" s="1"/>
  <c r="AY26" i="2"/>
  <c r="BI26" i="2" s="1"/>
  <c r="BA257" i="2"/>
  <c r="BK257" i="2" s="1"/>
  <c r="BD156" i="2"/>
  <c r="BN156" i="2" s="1"/>
  <c r="BE33" i="2"/>
  <c r="BO33" i="2" s="1"/>
  <c r="AZ141" i="2"/>
  <c r="BJ141" i="2" s="1"/>
  <c r="AY294" i="2"/>
  <c r="BI294" i="2" s="1"/>
  <c r="BH294" i="2" s="1"/>
  <c r="AZ284" i="2"/>
  <c r="BJ284" i="2" s="1"/>
  <c r="BE107" i="2"/>
  <c r="BO107" i="2" s="1"/>
  <c r="AZ107" i="2"/>
  <c r="BJ107" i="2" s="1"/>
  <c r="BC141" i="2"/>
  <c r="BM141" i="2" s="1"/>
  <c r="BB287" i="2"/>
  <c r="BL287" i="2" s="1"/>
  <c r="BE97" i="2"/>
  <c r="BO97" i="2" s="1"/>
  <c r="BB291" i="2"/>
  <c r="BL291" i="2" s="1"/>
  <c r="BB290" i="2"/>
  <c r="BL290" i="2" s="1"/>
  <c r="AY16" i="2"/>
  <c r="E16" i="6" s="1"/>
  <c r="BA269" i="2"/>
  <c r="BK269" i="2" s="1"/>
  <c r="BC125" i="2"/>
  <c r="BM125" i="2" s="1"/>
  <c r="AZ33" i="2"/>
  <c r="F33" i="6" s="1"/>
  <c r="AZ145" i="2"/>
  <c r="BJ145" i="2" s="1"/>
  <c r="CD160" i="2"/>
  <c r="J160" i="6"/>
  <c r="H98" i="6"/>
  <c r="CB98" i="2"/>
  <c r="J208" i="6"/>
  <c r="CD208" i="2"/>
  <c r="AE208" i="2"/>
  <c r="H137" i="6"/>
  <c r="AC137" i="2"/>
  <c r="CB137" i="2"/>
  <c r="AF11" i="2"/>
  <c r="E129" i="6"/>
  <c r="BY225" i="2"/>
  <c r="F126" i="6"/>
  <c r="BZ126" i="2"/>
  <c r="CE34" i="2"/>
  <c r="AF34" i="2"/>
  <c r="G45" i="6"/>
  <c r="CA45" i="2"/>
  <c r="AB45" i="2"/>
  <c r="AG160" i="2"/>
  <c r="L160" i="6"/>
  <c r="Z208" i="2"/>
  <c r="Y208" i="2" s="1"/>
  <c r="BY208" i="2"/>
  <c r="X98" i="2"/>
  <c r="F100" i="6"/>
  <c r="BZ100" i="2"/>
  <c r="AA100" i="2"/>
  <c r="I70" i="6"/>
  <c r="CC70" i="2"/>
  <c r="AD70" i="2"/>
  <c r="E284" i="6"/>
  <c r="E227" i="6"/>
  <c r="K161" i="6"/>
  <c r="CE161" i="2"/>
  <c r="AF161" i="2"/>
  <c r="E259" i="6"/>
  <c r="CD162" i="2"/>
  <c r="J162" i="6"/>
  <c r="AE162" i="2"/>
  <c r="H146" i="6"/>
  <c r="CB146" i="2"/>
  <c r="L208" i="6"/>
  <c r="CF208" i="2"/>
  <c r="AG208" i="2"/>
  <c r="X244" i="2"/>
  <c r="Z244" i="2"/>
  <c r="Y244" i="2" s="1"/>
  <c r="K157" i="6"/>
  <c r="AF157" i="2"/>
  <c r="L157" i="6"/>
  <c r="AG157" i="2"/>
  <c r="CF157" i="2"/>
  <c r="K171" i="6"/>
  <c r="CE171" i="2"/>
  <c r="AF171" i="2"/>
  <c r="CE53" i="2"/>
  <c r="K53" i="6"/>
  <c r="AF53" i="2"/>
  <c r="E192" i="6"/>
  <c r="E74" i="6"/>
  <c r="G213" i="6"/>
  <c r="CA213" i="2"/>
  <c r="AB213" i="2"/>
  <c r="I150" i="6"/>
  <c r="AD150" i="2"/>
  <c r="CC150" i="2"/>
  <c r="K291" i="6"/>
  <c r="CE291" i="2"/>
  <c r="K294" i="6"/>
  <c r="CE294" i="2"/>
  <c r="AF294" i="2"/>
  <c r="G124" i="6"/>
  <c r="AB124" i="2"/>
  <c r="CA124" i="2"/>
  <c r="I66" i="6"/>
  <c r="CC66" i="2"/>
  <c r="CE17" i="2"/>
  <c r="AF17" i="2"/>
  <c r="E37" i="6"/>
  <c r="X253" i="2"/>
  <c r="E193" i="6"/>
  <c r="E210" i="6"/>
  <c r="BB167" i="2"/>
  <c r="BL167" i="2" s="1"/>
  <c r="BF94" i="2"/>
  <c r="BP94" i="2" s="1"/>
  <c r="BC129" i="2"/>
  <c r="BM129" i="2" s="1"/>
  <c r="BB129" i="2"/>
  <c r="BL129" i="2" s="1"/>
  <c r="BD82" i="2"/>
  <c r="BN82" i="2" s="1"/>
  <c r="BE224" i="2"/>
  <c r="BO224" i="2" s="1"/>
  <c r="AY164" i="2"/>
  <c r="BI164" i="2" s="1"/>
  <c r="BH164" i="2" s="1"/>
  <c r="AY232" i="2"/>
  <c r="BI232" i="2" s="1"/>
  <c r="BH232" i="2" s="1"/>
  <c r="BB135" i="2"/>
  <c r="BL135" i="2" s="1"/>
  <c r="BD290" i="2"/>
  <c r="BN290" i="2" s="1"/>
  <c r="BF294" i="2"/>
  <c r="BP294" i="2" s="1"/>
  <c r="BC164" i="2"/>
  <c r="BM164" i="2" s="1"/>
  <c r="BB103" i="2"/>
  <c r="BL103" i="2" s="1"/>
  <c r="BC54" i="2"/>
  <c r="BM54" i="2" s="1"/>
  <c r="BC167" i="2"/>
  <c r="BM167" i="2" s="1"/>
  <c r="AZ224" i="2"/>
  <c r="BJ224" i="2" s="1"/>
  <c r="BF120" i="2"/>
  <c r="BP120" i="2" s="1"/>
  <c r="BB116" i="2"/>
  <c r="BL116" i="2" s="1"/>
  <c r="AZ111" i="2"/>
  <c r="BJ111" i="2" s="1"/>
  <c r="BC59" i="2"/>
  <c r="BM59" i="2" s="1"/>
  <c r="BA117" i="2"/>
  <c r="BK117" i="2" s="1"/>
  <c r="Y26" i="2"/>
  <c r="BF33" i="2"/>
  <c r="BP33" i="2" s="1"/>
  <c r="BD132" i="2"/>
  <c r="BN132" i="2" s="1"/>
  <c r="BC97" i="2"/>
  <c r="BM97" i="2" s="1"/>
  <c r="BD110" i="2"/>
  <c r="BN110" i="2" s="1"/>
  <c r="BB56" i="2"/>
  <c r="BL56" i="2" s="1"/>
  <c r="BC247" i="2"/>
  <c r="BM247" i="2" s="1"/>
  <c r="BD59" i="2"/>
  <c r="BN59" i="2" s="1"/>
  <c r="BD124" i="2"/>
  <c r="BN124" i="2" s="1"/>
  <c r="BA285" i="2"/>
  <c r="BK285" i="2" s="1"/>
  <c r="AZ75" i="2"/>
  <c r="BJ75" i="2" s="1"/>
  <c r="BE132" i="2"/>
  <c r="BO132" i="2" s="1"/>
  <c r="AZ108" i="2"/>
  <c r="BJ108" i="2" s="1"/>
  <c r="BB104" i="2"/>
  <c r="BL104" i="2" s="1"/>
  <c r="BC298" i="2"/>
  <c r="BM298" i="2" s="1"/>
  <c r="AZ257" i="2"/>
  <c r="BJ257" i="2" s="1"/>
  <c r="BD69" i="2"/>
  <c r="BN69" i="2" s="1"/>
  <c r="BA33" i="2"/>
  <c r="G33" i="6" s="1"/>
  <c r="BA107" i="2"/>
  <c r="BK107" i="2" s="1"/>
  <c r="BA176" i="2"/>
  <c r="BK176" i="2" s="1"/>
  <c r="AZ176" i="2"/>
  <c r="BJ176" i="2" s="1"/>
  <c r="BE141" i="2"/>
  <c r="BO141" i="2" s="1"/>
  <c r="BD164" i="2"/>
  <c r="BN164" i="2" s="1"/>
  <c r="AY287" i="2"/>
  <c r="BI287" i="2" s="1"/>
  <c r="BH287" i="2" s="1"/>
  <c r="BB97" i="2"/>
  <c r="BL97" i="2" s="1"/>
  <c r="BF28" i="2"/>
  <c r="BP28" i="2" s="1"/>
  <c r="BB203" i="2"/>
  <c r="BL203" i="2" s="1"/>
  <c r="BC269" i="2"/>
  <c r="BM269" i="2" s="1"/>
  <c r="BB161" i="2"/>
  <c r="BL161" i="2" s="1"/>
  <c r="BD171" i="2"/>
  <c r="BN171" i="2" s="1"/>
  <c r="BA17" i="2"/>
  <c r="G17" i="6" s="1"/>
  <c r="E55" i="6"/>
  <c r="I256" i="6"/>
  <c r="AD256" i="2"/>
  <c r="E91" i="6"/>
  <c r="I77" i="6"/>
  <c r="AD77" i="2"/>
  <c r="CC77" i="2"/>
  <c r="E186" i="6"/>
  <c r="E182" i="6"/>
  <c r="E135" i="6"/>
  <c r="BY135" i="2"/>
  <c r="E78" i="6"/>
  <c r="AA152" i="2"/>
  <c r="F152" i="6"/>
  <c r="BZ152" i="2"/>
  <c r="H118" i="6"/>
  <c r="AC118" i="2"/>
  <c r="CB118" i="2"/>
  <c r="L248" i="6"/>
  <c r="AG248" i="2"/>
  <c r="CF248" i="2"/>
  <c r="J161" i="6"/>
  <c r="CD161" i="2"/>
  <c r="AE161" i="2"/>
  <c r="X205" i="2"/>
  <c r="E205" i="6"/>
  <c r="K129" i="6"/>
  <c r="CE129" i="2"/>
  <c r="AF129" i="2"/>
  <c r="X114" i="2"/>
  <c r="Z114" i="2"/>
  <c r="Y114" i="2" s="1"/>
  <c r="BY114" i="2"/>
  <c r="E114" i="6"/>
  <c r="F135" i="6"/>
  <c r="AA135" i="2"/>
  <c r="BZ135" i="2"/>
  <c r="E235" i="6"/>
  <c r="E251" i="6"/>
  <c r="E107" i="6"/>
  <c r="Z107" i="2"/>
  <c r="Y107" i="2" s="1"/>
  <c r="BY281" i="2"/>
  <c r="Z281" i="2"/>
  <c r="Y281" i="2" s="1"/>
  <c r="E281" i="6"/>
  <c r="L62" i="6"/>
  <c r="CF62" i="2"/>
  <c r="AG62" i="2"/>
  <c r="X216" i="2"/>
  <c r="E224" i="6"/>
  <c r="G64" i="6"/>
  <c r="AB64" i="2"/>
  <c r="E39" i="6"/>
  <c r="E183" i="6"/>
  <c r="BA77" i="2"/>
  <c r="BK77" i="2" s="1"/>
  <c r="G150" i="6"/>
  <c r="CA150" i="2"/>
  <c r="AB150" i="2"/>
  <c r="F93" i="6"/>
  <c r="BZ93" i="2"/>
  <c r="AA93" i="2"/>
  <c r="AB164" i="2"/>
  <c r="G164" i="6"/>
  <c r="CD17" i="2"/>
  <c r="H294" i="6"/>
  <c r="CB294" i="2"/>
  <c r="J119" i="6"/>
  <c r="CD119" i="2"/>
  <c r="E184" i="6"/>
  <c r="G146" i="6"/>
  <c r="AB146" i="2"/>
  <c r="CA146" i="2"/>
  <c r="AY281" i="2"/>
  <c r="BI281" i="2" s="1"/>
  <c r="BH281" i="2" s="1"/>
  <c r="S19" i="6"/>
  <c r="CS19" i="6" s="1"/>
  <c r="DC19" i="6" s="1"/>
  <c r="CP114" i="2"/>
  <c r="N233" i="6"/>
  <c r="CN233" i="6" s="1"/>
  <c r="CX233" i="6" s="1"/>
  <c r="CI88" i="2"/>
  <c r="CH88" i="2" s="1"/>
  <c r="N128" i="6"/>
  <c r="CN128" i="6" s="1"/>
  <c r="CX128" i="6" s="1"/>
  <c r="O85" i="6"/>
  <c r="CO85" i="6" s="1"/>
  <c r="CY85" i="6" s="1"/>
  <c r="O197" i="6"/>
  <c r="CO197" i="6" s="1"/>
  <c r="CY197" i="6" s="1"/>
  <c r="R178" i="6"/>
  <c r="CR178" i="6" s="1"/>
  <c r="DB178" i="6" s="1"/>
  <c r="CI126" i="2"/>
  <c r="CH126" i="2" s="1"/>
  <c r="CK50" i="2"/>
  <c r="N125" i="6"/>
  <c r="CN125" i="6" s="1"/>
  <c r="CX125" i="6" s="1"/>
  <c r="CI58" i="2"/>
  <c r="CH58" i="2" s="1"/>
  <c r="CK162" i="2"/>
  <c r="P169" i="6"/>
  <c r="CP169" i="6" s="1"/>
  <c r="CZ169" i="6" s="1"/>
  <c r="S82" i="6"/>
  <c r="CS82" i="6" s="1"/>
  <c r="DC82" i="6" s="1"/>
  <c r="CK19" i="2"/>
  <c r="O87" i="6"/>
  <c r="CO87" i="6" s="1"/>
  <c r="CY87" i="6" s="1"/>
  <c r="N99" i="6"/>
  <c r="CN99" i="6" s="1"/>
  <c r="CX99" i="6" s="1"/>
  <c r="CM198" i="2"/>
  <c r="AA6" i="2"/>
  <c r="AG7" i="2"/>
  <c r="CF7" i="2"/>
  <c r="AF6" i="2"/>
  <c r="CE6" i="2"/>
  <c r="AG6" i="2"/>
  <c r="CF6" i="2"/>
  <c r="AG8" i="2"/>
  <c r="CF8" i="2"/>
  <c r="Z25" i="2"/>
  <c r="BY25" i="2"/>
  <c r="AC6" i="2"/>
  <c r="CB6" i="2"/>
  <c r="CL6" i="2" s="1"/>
  <c r="BC29" i="2"/>
  <c r="I29" i="6" s="1"/>
  <c r="CC29" i="2"/>
  <c r="AD29" i="2"/>
  <c r="BZ29" i="2"/>
  <c r="AA29" i="2"/>
  <c r="AC12" i="2"/>
  <c r="CB12" i="2"/>
  <c r="P12" i="6" s="1"/>
  <c r="CP12" i="6" s="1"/>
  <c r="CZ12" i="6" s="1"/>
  <c r="AG21" i="2"/>
  <c r="CF21" i="2"/>
  <c r="AE18" i="2"/>
  <c r="BD18" i="2"/>
  <c r="J18" i="6" s="1"/>
  <c r="AE16" i="2"/>
  <c r="CD16" i="2"/>
  <c r="CN16" i="2" s="1"/>
  <c r="BD16" i="2"/>
  <c r="BN16" i="2" s="1"/>
  <c r="AF12" i="2"/>
  <c r="CE12" i="2"/>
  <c r="CD12" i="2"/>
  <c r="AE12" i="2"/>
  <c r="AB30" i="2"/>
  <c r="BA30" i="2"/>
  <c r="G30" i="6" s="1"/>
  <c r="CA30" i="2"/>
  <c r="AC30" i="2"/>
  <c r="BB30" i="2"/>
  <c r="BL30" i="2" s="1"/>
  <c r="CB30" i="2"/>
  <c r="P30" i="6" s="1"/>
  <c r="CP30" i="6" s="1"/>
  <c r="CZ30" i="6" s="1"/>
  <c r="CB29" i="2"/>
  <c r="AC29" i="2"/>
  <c r="BB29" i="2"/>
  <c r="H29" i="6" s="1"/>
  <c r="AA10" i="2"/>
  <c r="BZ10" i="2"/>
  <c r="AG12" i="2"/>
  <c r="CF12" i="2"/>
  <c r="AD18" i="2"/>
  <c r="CC18" i="2"/>
  <c r="CM18" i="2" s="1"/>
  <c r="BC18" i="2"/>
  <c r="I18" i="6" s="1"/>
  <c r="CB16" i="2"/>
  <c r="AC16" i="2"/>
  <c r="CF16" i="2"/>
  <c r="AG16" i="2"/>
  <c r="CA8" i="2"/>
  <c r="AB8" i="2"/>
  <c r="AD31" i="2"/>
  <c r="BC31" i="2"/>
  <c r="I31" i="6" s="1"/>
  <c r="CC31" i="2"/>
  <c r="AC21" i="2"/>
  <c r="CB21" i="2"/>
  <c r="P21" i="6" s="1"/>
  <c r="CP21" i="6" s="1"/>
  <c r="CZ21" i="6" s="1"/>
  <c r="AG18" i="2"/>
  <c r="CF18" i="2"/>
  <c r="T18" i="6" s="1"/>
  <c r="CT18" i="6" s="1"/>
  <c r="DD18" i="6" s="1"/>
  <c r="BY29" i="2"/>
  <c r="Z29" i="2"/>
  <c r="AY29" i="2"/>
  <c r="E29" i="6" s="1"/>
  <c r="AB21" i="2"/>
  <c r="CA21" i="2"/>
  <c r="O21" i="6" s="1"/>
  <c r="CO21" i="6" s="1"/>
  <c r="CY21" i="6" s="1"/>
  <c r="CE10" i="2"/>
  <c r="CO10" i="2" s="1"/>
  <c r="AF10" i="2"/>
  <c r="AF24" i="2"/>
  <c r="CE24" i="2"/>
  <c r="S24" i="6" s="1"/>
  <c r="CS24" i="6" s="1"/>
  <c r="DC24" i="6" s="1"/>
  <c r="CB23" i="2"/>
  <c r="AC23" i="2"/>
  <c r="AA18" i="2"/>
  <c r="AZ18" i="2"/>
  <c r="BJ18" i="2" s="1"/>
  <c r="BZ18" i="2"/>
  <c r="CF10" i="2"/>
  <c r="AG10" i="2"/>
  <c r="AA12" i="2"/>
  <c r="BZ12" i="2"/>
  <c r="AG29" i="2"/>
  <c r="CF29" i="2"/>
  <c r="BF29" i="2"/>
  <c r="BP29" i="2" s="1"/>
  <c r="AB9" i="2"/>
  <c r="CA9" i="2"/>
  <c r="AD14" i="1" s="1"/>
  <c r="AB29" i="2"/>
  <c r="CA29" i="2"/>
  <c r="BA29" i="2"/>
  <c r="CC10" i="2"/>
  <c r="CM10" i="2" s="1"/>
  <c r="AD10" i="2"/>
  <c r="CD18" i="2"/>
  <c r="BF18" i="2"/>
  <c r="BP18" i="2" s="1"/>
  <c r="CI26" i="2"/>
  <c r="R22" i="6"/>
  <c r="CR22" i="6" s="1"/>
  <c r="DB22" i="6" s="1"/>
  <c r="CL11" i="2"/>
  <c r="AY15" i="2"/>
  <c r="E15" i="6" s="1"/>
  <c r="BD15" i="2"/>
  <c r="J15" i="6" s="1"/>
  <c r="BB15" i="2"/>
  <c r="BL15" i="2" s="1"/>
  <c r="AZ15" i="2"/>
  <c r="F15" i="6" s="1"/>
  <c r="BA15" i="2"/>
  <c r="G15" i="6" s="1"/>
  <c r="BE15" i="2"/>
  <c r="K15" i="6" s="1"/>
  <c r="BF15" i="2"/>
  <c r="CE29" i="2"/>
  <c r="AF29" i="2"/>
  <c r="X12" i="2"/>
  <c r="BY12" i="2"/>
  <c r="Z12" i="2"/>
  <c r="CC16" i="2"/>
  <c r="AD16" i="2"/>
  <c r="Z21" i="2"/>
  <c r="BY18" i="2"/>
  <c r="Z18" i="2"/>
  <c r="Y15" i="2"/>
  <c r="BN19" i="2"/>
  <c r="BZ16" i="2"/>
  <c r="BE16" i="2"/>
  <c r="BO16" i="2" s="1"/>
  <c r="N26" i="6"/>
  <c r="CN26" i="6" s="1"/>
  <c r="CX26" i="6" s="1"/>
  <c r="AZ17" i="2"/>
  <c r="F17" i="6" s="1"/>
  <c r="AY18" i="2"/>
  <c r="E18" i="6" s="1"/>
  <c r="BY21" i="2"/>
  <c r="AZ9" i="2"/>
  <c r="F9" i="6" s="1"/>
  <c r="CD24" i="2"/>
  <c r="CN24" i="2" s="1"/>
  <c r="AY25" i="2"/>
  <c r="BI25" i="2" s="1"/>
  <c r="BA9" i="2"/>
  <c r="BF16" i="2"/>
  <c r="BP16" i="2" s="1"/>
  <c r="BE29" i="2"/>
  <c r="K29" i="6" s="1"/>
  <c r="AA31" i="2"/>
  <c r="BZ31" i="2"/>
  <c r="BE14" i="2"/>
  <c r="K14" i="6" s="1"/>
  <c r="BD14" i="2"/>
  <c r="J14" i="6" s="1"/>
  <c r="BB14" i="2"/>
  <c r="BL14" i="2" s="1"/>
  <c r="AZ14" i="2"/>
  <c r="F14" i="6" s="1"/>
  <c r="BA14" i="2"/>
  <c r="G14" i="6" s="1"/>
  <c r="BZ23" i="2"/>
  <c r="CD29" i="2"/>
  <c r="CC12" i="2"/>
  <c r="AD12" i="2"/>
  <c r="AY27" i="2"/>
  <c r="AZ27" i="2"/>
  <c r="BJ27" i="2" s="1"/>
  <c r="BF27" i="2"/>
  <c r="BP27" i="2" s="1"/>
  <c r="M15" i="6"/>
  <c r="CM15" i="6" s="1"/>
  <c r="CW15" i="6" s="1"/>
  <c r="BB21" i="2"/>
  <c r="H21" i="6" s="1"/>
  <c r="M14" i="6"/>
  <c r="CM14" i="6" s="1"/>
  <c r="CW14" i="6" s="1"/>
  <c r="CK26" i="2"/>
  <c r="O27" i="6"/>
  <c r="CO27" i="6" s="1"/>
  <c r="CY27" i="6" s="1"/>
  <c r="CJ22" i="2"/>
  <c r="AB31" i="2"/>
  <c r="CA31" i="2"/>
  <c r="BY23" i="2"/>
  <c r="CE25" i="2"/>
  <c r="AA17" i="2"/>
  <c r="BZ17" i="2"/>
  <c r="BC23" i="2"/>
  <c r="I23" i="6" s="1"/>
  <c r="AZ23" i="2"/>
  <c r="F23" i="6" s="1"/>
  <c r="AY23" i="2"/>
  <c r="E23" i="6" s="1"/>
  <c r="BA23" i="2"/>
  <c r="G23" i="6" s="1"/>
  <c r="BB23" i="2"/>
  <c r="AA30" i="2"/>
  <c r="BZ30" i="2"/>
  <c r="AB12" i="2"/>
  <c r="CA12" i="2"/>
  <c r="Y22" i="2"/>
  <c r="BF24" i="2"/>
  <c r="CE16" i="2"/>
  <c r="AC18" i="2"/>
  <c r="AF18" i="2"/>
  <c r="CE18" i="2"/>
  <c r="Z16" i="2"/>
  <c r="BY16" i="2"/>
  <c r="CO19" i="2"/>
  <c r="N22" i="6"/>
  <c r="CN22" i="6" s="1"/>
  <c r="CX22" i="6" s="1"/>
  <c r="Q19" i="6"/>
  <c r="CQ19" i="6" s="1"/>
  <c r="DA19" i="6" s="1"/>
  <c r="BB16" i="2"/>
  <c r="H16" i="6" s="1"/>
  <c r="CP14" i="2"/>
  <c r="CP20" i="2"/>
  <c r="BZ9" i="2"/>
  <c r="BD24" i="2"/>
  <c r="J24" i="6" s="1"/>
  <c r="AZ12" i="2"/>
  <c r="F12" i="6" s="1"/>
  <c r="BC12" i="2"/>
  <c r="I12" i="6" s="1"/>
  <c r="BC25" i="2"/>
  <c r="I25" i="6" s="1"/>
  <c r="BD12" i="2"/>
  <c r="J12" i="6" s="1"/>
  <c r="AF25" i="2"/>
  <c r="BF25" i="2"/>
  <c r="BP25" i="2" s="1"/>
  <c r="BC14" i="2"/>
  <c r="I14" i="6" s="1"/>
  <c r="CM20" i="2"/>
  <c r="AY14" i="2"/>
  <c r="E14" i="6" s="1"/>
  <c r="CM30" i="2"/>
  <c r="CB10" i="2"/>
  <c r="P10" i="6" s="1"/>
  <c r="CP10" i="6" s="1"/>
  <c r="CZ10" i="6" s="1"/>
  <c r="AA23" i="2"/>
  <c r="CF25" i="2"/>
  <c r="AB23" i="2"/>
  <c r="CA23" i="2"/>
  <c r="AC9" i="2"/>
  <c r="CB9" i="2"/>
  <c r="AE14" i="1" s="1"/>
  <c r="AZ29" i="2"/>
  <c r="CE21" i="2"/>
  <c r="CN170" i="2"/>
  <c r="CP50" i="2"/>
  <c r="T50" i="6"/>
  <c r="CT50" i="6" s="1"/>
  <c r="DD50" i="6" s="1"/>
  <c r="CP201" i="2"/>
  <c r="T201" i="6"/>
  <c r="CT201" i="6" s="1"/>
  <c r="DD201" i="6" s="1"/>
  <c r="Q146" i="6"/>
  <c r="CQ146" i="6" s="1"/>
  <c r="DA146" i="6" s="1"/>
  <c r="T202" i="6"/>
  <c r="CT202" i="6" s="1"/>
  <c r="DD202" i="6" s="1"/>
  <c r="CP202" i="2"/>
  <c r="CI228" i="2"/>
  <c r="CH228" i="2" s="1"/>
  <c r="CK54" i="2"/>
  <c r="S85" i="6"/>
  <c r="CS85" i="6" s="1"/>
  <c r="DC85" i="6" s="1"/>
  <c r="S136" i="6"/>
  <c r="CS136" i="6" s="1"/>
  <c r="DC136" i="6" s="1"/>
  <c r="CJ50" i="2"/>
  <c r="CO169" i="2"/>
  <c r="Q256" i="6"/>
  <c r="CQ256" i="6" s="1"/>
  <c r="DA256" i="6" s="1"/>
  <c r="Q35" i="6"/>
  <c r="CQ35" i="6" s="1"/>
  <c r="DA35" i="6" s="1"/>
  <c r="CO63" i="2"/>
  <c r="Q161" i="6"/>
  <c r="CQ161" i="6" s="1"/>
  <c r="DA161" i="6" s="1"/>
  <c r="R149" i="6"/>
  <c r="CR149" i="6" s="1"/>
  <c r="DB149" i="6" s="1"/>
  <c r="CP90" i="2"/>
  <c r="CP113" i="2"/>
  <c r="CO128" i="2"/>
  <c r="CM143" i="2"/>
  <c r="P264" i="6"/>
  <c r="CP264" i="6" s="1"/>
  <c r="CZ264" i="6" s="1"/>
  <c r="Q208" i="6"/>
  <c r="CQ208" i="6" s="1"/>
  <c r="DA208" i="6" s="1"/>
  <c r="CM208" i="2"/>
  <c r="O153" i="6"/>
  <c r="CO153" i="6" s="1"/>
  <c r="CY153" i="6" s="1"/>
  <c r="N260" i="6"/>
  <c r="CN260" i="6" s="1"/>
  <c r="CX260" i="6" s="1"/>
  <c r="CO172" i="2"/>
  <c r="S172" i="6"/>
  <c r="CS172" i="6" s="1"/>
  <c r="DC172" i="6" s="1"/>
  <c r="CI276" i="2"/>
  <c r="CH276" i="2" s="1"/>
  <c r="CI43" i="2"/>
  <c r="CH43" i="2" s="1"/>
  <c r="CI175" i="2"/>
  <c r="CH175" i="2" s="1"/>
  <c r="CK80" i="2"/>
  <c r="T125" i="6"/>
  <c r="CT125" i="6" s="1"/>
  <c r="DD125" i="6" s="1"/>
  <c r="CP174" i="2"/>
  <c r="CK136" i="2"/>
  <c r="O168" i="6"/>
  <c r="CO168" i="6" s="1"/>
  <c r="CY168" i="6" s="1"/>
  <c r="CN229" i="2"/>
  <c r="P57" i="6"/>
  <c r="CP57" i="6" s="1"/>
  <c r="CZ57" i="6" s="1"/>
  <c r="CK81" i="2"/>
  <c r="S46" i="6"/>
  <c r="CS46" i="6" s="1"/>
  <c r="DC46" i="6" s="1"/>
  <c r="T141" i="6"/>
  <c r="CT141" i="6" s="1"/>
  <c r="DD141" i="6" s="1"/>
  <c r="S166" i="6"/>
  <c r="CS166" i="6" s="1"/>
  <c r="DC166" i="6" s="1"/>
  <c r="P88" i="6"/>
  <c r="CP88" i="6" s="1"/>
  <c r="CZ88" i="6" s="1"/>
  <c r="R217" i="6"/>
  <c r="CR217" i="6" s="1"/>
  <c r="DB217" i="6" s="1"/>
  <c r="T71" i="6"/>
  <c r="CT71" i="6" s="1"/>
  <c r="DD71" i="6" s="1"/>
  <c r="CK164" i="2"/>
  <c r="P232" i="6"/>
  <c r="CP232" i="6" s="1"/>
  <c r="CZ232" i="6" s="1"/>
  <c r="S43" i="6"/>
  <c r="CS43" i="6" s="1"/>
  <c r="DC43" i="6" s="1"/>
  <c r="CO60" i="2"/>
  <c r="CO237" i="2"/>
  <c r="CI46" i="2"/>
  <c r="CH46" i="2" s="1"/>
  <c r="O65" i="6"/>
  <c r="CO65" i="6" s="1"/>
  <c r="CY65" i="6" s="1"/>
  <c r="T87" i="6"/>
  <c r="CT87" i="6" s="1"/>
  <c r="DD87" i="6" s="1"/>
  <c r="R166" i="6"/>
  <c r="CR166" i="6" s="1"/>
  <c r="DB166" i="6" s="1"/>
  <c r="CP249" i="2"/>
  <c r="CP127" i="2"/>
  <c r="R281" i="6"/>
  <c r="CR281" i="6" s="1"/>
  <c r="DB281" i="6" s="1"/>
  <c r="CP178" i="2"/>
  <c r="R127" i="6"/>
  <c r="CR127" i="6" s="1"/>
  <c r="DB127" i="6" s="1"/>
  <c r="CK64" i="2"/>
  <c r="CK27" i="2"/>
  <c r="CN220" i="2"/>
  <c r="CN221" i="2"/>
  <c r="CJ161" i="2"/>
  <c r="CL51" i="2"/>
  <c r="CN46" i="2"/>
  <c r="R133" i="6"/>
  <c r="CR133" i="6" s="1"/>
  <c r="DB133" i="6" s="1"/>
  <c r="CP115" i="2"/>
  <c r="CN113" i="2"/>
  <c r="O96" i="6"/>
  <c r="CO96" i="6" s="1"/>
  <c r="CY96" i="6" s="1"/>
  <c r="CL113" i="2"/>
  <c r="CM149" i="2"/>
  <c r="P126" i="6"/>
  <c r="CP126" i="6" s="1"/>
  <c r="CZ126" i="6" s="1"/>
  <c r="CO59" i="2"/>
  <c r="P136" i="6"/>
  <c r="CP136" i="6" s="1"/>
  <c r="CZ136" i="6" s="1"/>
  <c r="CJ102" i="2"/>
  <c r="CN249" i="2"/>
  <c r="N110" i="6"/>
  <c r="CN110" i="6" s="1"/>
  <c r="CX110" i="6" s="1"/>
  <c r="CM133" i="2"/>
  <c r="CM221" i="2"/>
  <c r="CK261" i="2"/>
  <c r="O261" i="6"/>
  <c r="CO261" i="6" s="1"/>
  <c r="CY261" i="6" s="1"/>
  <c r="CM217" i="2"/>
  <c r="Q217" i="6"/>
  <c r="CQ217" i="6" s="1"/>
  <c r="DA217" i="6" s="1"/>
  <c r="M28" i="6"/>
  <c r="CM28" i="6" s="1"/>
  <c r="CW28" i="6" s="1"/>
  <c r="CI28" i="2"/>
  <c r="CO179" i="2"/>
  <c r="CJ85" i="2"/>
  <c r="CJ169" i="2"/>
  <c r="CM127" i="2"/>
  <c r="CI51" i="2"/>
  <c r="CH51" i="2" s="1"/>
  <c r="BO19" i="2"/>
  <c r="CO71" i="2"/>
  <c r="AY217" i="2"/>
  <c r="BI217" i="2" s="1"/>
  <c r="BH217" i="2" s="1"/>
  <c r="CI257" i="2"/>
  <c r="CH257" i="2" s="1"/>
  <c r="CK112" i="2"/>
  <c r="CN120" i="2"/>
  <c r="CK82" i="2"/>
  <c r="R63" i="6"/>
  <c r="CR63" i="6" s="1"/>
  <c r="DB63" i="6" s="1"/>
  <c r="BF149" i="2"/>
  <c r="BP149" i="2" s="1"/>
  <c r="T98" i="6"/>
  <c r="CT98" i="6" s="1"/>
  <c r="DD98" i="6" s="1"/>
  <c r="CP233" i="2"/>
  <c r="R260" i="6"/>
  <c r="CR260" i="6" s="1"/>
  <c r="DB260" i="6" s="1"/>
  <c r="R296" i="6"/>
  <c r="CR296" i="6" s="1"/>
  <c r="DB296" i="6" s="1"/>
  <c r="CN196" i="2"/>
  <c r="CK245" i="2"/>
  <c r="O149" i="6"/>
  <c r="CO149" i="6" s="1"/>
  <c r="CY149" i="6" s="1"/>
  <c r="S57" i="6"/>
  <c r="CS57" i="6" s="1"/>
  <c r="DC57" i="6" s="1"/>
  <c r="CI273" i="2"/>
  <c r="CH273" i="2" s="1"/>
  <c r="AY215" i="2"/>
  <c r="S104" i="6"/>
  <c r="CS104" i="6" s="1"/>
  <c r="DC104" i="6" s="1"/>
  <c r="CP82" i="2"/>
  <c r="CN272" i="2"/>
  <c r="BF142" i="2"/>
  <c r="BP142" i="2" s="1"/>
  <c r="Q84" i="6"/>
  <c r="CQ84" i="6" s="1"/>
  <c r="DA84" i="6" s="1"/>
  <c r="CN214" i="2"/>
  <c r="Q245" i="6"/>
  <c r="CQ245" i="6" s="1"/>
  <c r="DA245" i="6" s="1"/>
  <c r="CO96" i="2"/>
  <c r="CI285" i="2"/>
  <c r="CH285" i="2" s="1"/>
  <c r="CI256" i="2"/>
  <c r="CH256" i="2" s="1"/>
  <c r="CI158" i="2"/>
  <c r="CH158" i="2" s="1"/>
  <c r="CI241" i="2"/>
  <c r="CH241" i="2" s="1"/>
  <c r="CI54" i="2"/>
  <c r="CH54" i="2" s="1"/>
  <c r="CI87" i="2"/>
  <c r="CH87" i="2" s="1"/>
  <c r="CI143" i="2"/>
  <c r="CH143" i="2" s="1"/>
  <c r="BE8" i="2"/>
  <c r="BO8" i="2" s="1"/>
  <c r="CP96" i="2"/>
  <c r="R277" i="6"/>
  <c r="CR277" i="6" s="1"/>
  <c r="DB277" i="6" s="1"/>
  <c r="N280" i="6"/>
  <c r="CN280" i="6" s="1"/>
  <c r="CX280" i="6" s="1"/>
  <c r="BF146" i="2"/>
  <c r="BP146" i="2" s="1"/>
  <c r="P207" i="6"/>
  <c r="CP207" i="6" s="1"/>
  <c r="CZ207" i="6" s="1"/>
  <c r="BF287" i="2"/>
  <c r="BP287" i="2" s="1"/>
  <c r="CI71" i="2"/>
  <c r="CH71" i="2" s="1"/>
  <c r="BF231" i="2"/>
  <c r="BP231" i="2" s="1"/>
  <c r="S110" i="6"/>
  <c r="CS110" i="6" s="1"/>
  <c r="DC110" i="6" s="1"/>
  <c r="N154" i="6"/>
  <c r="CN154" i="6" s="1"/>
  <c r="CX154" i="6" s="1"/>
  <c r="CN279" i="2"/>
  <c r="CL139" i="2"/>
  <c r="BF245" i="2"/>
  <c r="BP245" i="2" s="1"/>
  <c r="AY85" i="2"/>
  <c r="BI85" i="2" s="1"/>
  <c r="BH85" i="2" s="1"/>
  <c r="BF273" i="2"/>
  <c r="BP273" i="2" s="1"/>
  <c r="BF180" i="2"/>
  <c r="BP180" i="2" s="1"/>
  <c r="T11" i="6"/>
  <c r="CT11" i="6" s="1"/>
  <c r="DD11" i="6" s="1"/>
  <c r="CO76" i="2"/>
  <c r="CI265" i="2"/>
  <c r="CH265" i="2" s="1"/>
  <c r="CO185" i="2"/>
  <c r="BF161" i="2"/>
  <c r="BP161" i="2" s="1"/>
  <c r="AY51" i="2"/>
  <c r="BI51" i="2" s="1"/>
  <c r="BH51" i="2" s="1"/>
  <c r="CM233" i="2"/>
  <c r="Q233" i="6"/>
  <c r="CQ233" i="6" s="1"/>
  <c r="DA233" i="6" s="1"/>
  <c r="CK221" i="2"/>
  <c r="O221" i="6"/>
  <c r="CO221" i="6" s="1"/>
  <c r="CY221" i="6" s="1"/>
  <c r="T139" i="6"/>
  <c r="CT139" i="6" s="1"/>
  <c r="DD139" i="6" s="1"/>
  <c r="CP139" i="2"/>
  <c r="CN297" i="2"/>
  <c r="R297" i="6"/>
  <c r="CR297" i="6" s="1"/>
  <c r="DB297" i="6" s="1"/>
  <c r="CL26" i="2"/>
  <c r="P26" i="6"/>
  <c r="CP26" i="6" s="1"/>
  <c r="CZ26" i="6" s="1"/>
  <c r="M35" i="6"/>
  <c r="CM35" i="6" s="1"/>
  <c r="CW35" i="6" s="1"/>
  <c r="CV35" i="6" s="1"/>
  <c r="M245" i="6"/>
  <c r="CM245" i="6" s="1"/>
  <c r="CW245" i="6" s="1"/>
  <c r="CV245" i="6" s="1"/>
  <c r="CI245" i="2"/>
  <c r="CH245" i="2" s="1"/>
  <c r="CP243" i="2"/>
  <c r="T243" i="6"/>
  <c r="CT243" i="6" s="1"/>
  <c r="DD243" i="6" s="1"/>
  <c r="M261" i="6"/>
  <c r="CM261" i="6" s="1"/>
  <c r="CW261" i="6" s="1"/>
  <c r="CV261" i="6" s="1"/>
  <c r="CI261" i="2"/>
  <c r="CH261" i="2" s="1"/>
  <c r="J16" i="6"/>
  <c r="O99" i="6"/>
  <c r="CO99" i="6" s="1"/>
  <c r="CY99" i="6" s="1"/>
  <c r="CM252" i="2"/>
  <c r="Q252" i="6"/>
  <c r="CQ252" i="6" s="1"/>
  <c r="DA252" i="6" s="1"/>
  <c r="CN288" i="2"/>
  <c r="CN189" i="2"/>
  <c r="P13" i="6"/>
  <c r="CP13" i="6" s="1"/>
  <c r="CZ13" i="6" s="1"/>
  <c r="CL13" i="2"/>
  <c r="CL280" i="2"/>
  <c r="BF49" i="2"/>
  <c r="BP49" i="2" s="1"/>
  <c r="M96" i="6"/>
  <c r="CM96" i="6" s="1"/>
  <c r="CW96" i="6" s="1"/>
  <c r="CV96" i="6" s="1"/>
  <c r="CI96" i="2"/>
  <c r="CH96" i="2" s="1"/>
  <c r="Q297" i="6"/>
  <c r="CQ297" i="6" s="1"/>
  <c r="DA297" i="6" s="1"/>
  <c r="CM297" i="2"/>
  <c r="P159" i="6"/>
  <c r="CP159" i="6" s="1"/>
  <c r="CZ159" i="6" s="1"/>
  <c r="BF267" i="2"/>
  <c r="BP267" i="2" s="1"/>
  <c r="BF198" i="2"/>
  <c r="BP198" i="2" s="1"/>
  <c r="BF295" i="2"/>
  <c r="BP295" i="2" s="1"/>
  <c r="CM299" i="2"/>
  <c r="P195" i="6"/>
  <c r="CP195" i="6" s="1"/>
  <c r="CZ195" i="6" s="1"/>
  <c r="CI288" i="2"/>
  <c r="CH288" i="2" s="1"/>
  <c r="CI154" i="2"/>
  <c r="CH154" i="2" s="1"/>
  <c r="BO284" i="2"/>
  <c r="CI57" i="2"/>
  <c r="CH57" i="2" s="1"/>
  <c r="BF246" i="2"/>
  <c r="BP246" i="2" s="1"/>
  <c r="S264" i="6"/>
  <c r="CS264" i="6" s="1"/>
  <c r="DC264" i="6" s="1"/>
  <c r="P280" i="6"/>
  <c r="CP280" i="6" s="1"/>
  <c r="CZ280" i="6" s="1"/>
  <c r="P286" i="6"/>
  <c r="CP286" i="6" s="1"/>
  <c r="CZ286" i="6" s="1"/>
  <c r="CM81" i="2"/>
  <c r="N71" i="6"/>
  <c r="CN71" i="6" s="1"/>
  <c r="CX71" i="6" s="1"/>
  <c r="R278" i="6"/>
  <c r="CR278" i="6" s="1"/>
  <c r="DB278" i="6" s="1"/>
  <c r="CP179" i="2"/>
  <c r="T179" i="6"/>
  <c r="CT179" i="6" s="1"/>
  <c r="DD179" i="6" s="1"/>
  <c r="R84" i="6"/>
  <c r="CR84" i="6" s="1"/>
  <c r="DB84" i="6" s="1"/>
  <c r="CN84" i="2"/>
  <c r="CO149" i="2"/>
  <c r="Q166" i="6"/>
  <c r="CQ166" i="6" s="1"/>
  <c r="DA166" i="6" s="1"/>
  <c r="S80" i="6"/>
  <c r="CS80" i="6" s="1"/>
  <c r="DC80" i="6" s="1"/>
  <c r="CO80" i="2"/>
  <c r="BF10" i="2"/>
  <c r="BP10" i="2" s="1"/>
  <c r="CI80" i="2"/>
  <c r="CH80" i="2" s="1"/>
  <c r="CI67" i="2"/>
  <c r="CH67" i="2" s="1"/>
  <c r="CI197" i="2"/>
  <c r="CH197" i="2" s="1"/>
  <c r="BM32" i="2"/>
  <c r="CM153" i="2"/>
  <c r="BF174" i="2"/>
  <c r="BP174" i="2" s="1"/>
  <c r="AY174" i="2"/>
  <c r="BI174" i="2" s="1"/>
  <c r="BH174" i="2" s="1"/>
  <c r="AY198" i="2"/>
  <c r="BI198" i="2" s="1"/>
  <c r="BH198" i="2" s="1"/>
  <c r="S261" i="6"/>
  <c r="CS261" i="6" s="1"/>
  <c r="DC261" i="6" s="1"/>
  <c r="CO261" i="2"/>
  <c r="BF69" i="2"/>
  <c r="BP69" i="2" s="1"/>
  <c r="BF85" i="2"/>
  <c r="BP85" i="2" s="1"/>
  <c r="AY261" i="2"/>
  <c r="BI261" i="2" s="1"/>
  <c r="BH261" i="2" s="1"/>
  <c r="AY57" i="2"/>
  <c r="AY22" i="2"/>
  <c r="E22" i="6" s="1"/>
  <c r="CP261" i="2"/>
  <c r="T261" i="6"/>
  <c r="CT261" i="6" s="1"/>
  <c r="DD261" i="6" s="1"/>
  <c r="T229" i="6"/>
  <c r="CT229" i="6" s="1"/>
  <c r="DD229" i="6" s="1"/>
  <c r="CP229" i="2"/>
  <c r="O166" i="6"/>
  <c r="CO166" i="6" s="1"/>
  <c r="CY166" i="6" s="1"/>
  <c r="CK166" i="2"/>
  <c r="CN115" i="2"/>
  <c r="R115" i="6"/>
  <c r="CR115" i="6" s="1"/>
  <c r="DB115" i="6" s="1"/>
  <c r="CI149" i="2"/>
  <c r="CH149" i="2" s="1"/>
  <c r="N297" i="6"/>
  <c r="CN297" i="6" s="1"/>
  <c r="CX297" i="6" s="1"/>
  <c r="BF243" i="2"/>
  <c r="BP243" i="2" s="1"/>
  <c r="CO272" i="2"/>
  <c r="S272" i="6"/>
  <c r="CS272" i="6" s="1"/>
  <c r="DC272" i="6" s="1"/>
  <c r="CJ57" i="2"/>
  <c r="N57" i="6"/>
  <c r="CN57" i="6" s="1"/>
  <c r="CX57" i="6" s="1"/>
  <c r="CO286" i="2"/>
  <c r="CO84" i="2"/>
  <c r="S84" i="6"/>
  <c r="CS84" i="6" s="1"/>
  <c r="DC84" i="6" s="1"/>
  <c r="CM122" i="2"/>
  <c r="Q122" i="6"/>
  <c r="CQ122" i="6" s="1"/>
  <c r="DA122" i="6" s="1"/>
  <c r="P154" i="6"/>
  <c r="CP154" i="6" s="1"/>
  <c r="CZ154" i="6" s="1"/>
  <c r="CN65" i="2"/>
  <c r="R65" i="6"/>
  <c r="CR65" i="6" s="1"/>
  <c r="DB65" i="6" s="1"/>
  <c r="R169" i="6"/>
  <c r="CR169" i="6" s="1"/>
  <c r="DB169" i="6" s="1"/>
  <c r="CI233" i="2"/>
  <c r="CH233" i="2" s="1"/>
  <c r="Q195" i="6"/>
  <c r="CQ195" i="6" s="1"/>
  <c r="DA195" i="6" s="1"/>
  <c r="S48" i="6"/>
  <c r="CS48" i="6" s="1"/>
  <c r="DC48" i="6" s="1"/>
  <c r="CO249" i="2"/>
  <c r="CN104" i="2"/>
  <c r="BF217" i="2"/>
  <c r="BP217" i="2" s="1"/>
  <c r="BL297" i="2"/>
  <c r="BF185" i="2"/>
  <c r="BP185" i="2" s="1"/>
  <c r="BF35" i="2"/>
  <c r="BP35" i="2" s="1"/>
  <c r="BF26" i="2"/>
  <c r="L26" i="6" s="1"/>
  <c r="BF296" i="2"/>
  <c r="BF260" i="2"/>
  <c r="BP260" i="2" s="1"/>
  <c r="BF76" i="2"/>
  <c r="BP76" i="2" s="1"/>
  <c r="BF265" i="2"/>
  <c r="BP265" i="2" s="1"/>
  <c r="BF297" i="2"/>
  <c r="BP297" i="2" s="1"/>
  <c r="BF122" i="2"/>
  <c r="BP122" i="2" s="1"/>
  <c r="Q170" i="6"/>
  <c r="CQ170" i="6" s="1"/>
  <c r="DA170" i="6" s="1"/>
  <c r="CM170" i="2"/>
  <c r="CG71" i="2"/>
  <c r="R245" i="6"/>
  <c r="CR245" i="6" s="1"/>
  <c r="DB245" i="6" s="1"/>
  <c r="Q169" i="6"/>
  <c r="CQ169" i="6" s="1"/>
  <c r="DA169" i="6" s="1"/>
  <c r="T272" i="6"/>
  <c r="CT272" i="6" s="1"/>
  <c r="DD272" i="6" s="1"/>
  <c r="Q272" i="6"/>
  <c r="CQ272" i="6" s="1"/>
  <c r="DA272" i="6" s="1"/>
  <c r="CM272" i="2"/>
  <c r="CL48" i="2"/>
  <c r="P48" i="6"/>
  <c r="CP48" i="6" s="1"/>
  <c r="CZ48" i="6" s="1"/>
  <c r="CL122" i="2"/>
  <c r="CO26" i="2"/>
  <c r="S26" i="6"/>
  <c r="CS26" i="6" s="1"/>
  <c r="DC26" i="6" s="1"/>
  <c r="CL199" i="2"/>
  <c r="P199" i="6"/>
  <c r="CP199" i="6" s="1"/>
  <c r="CZ199" i="6" s="1"/>
  <c r="CN89" i="2"/>
  <c r="CJ245" i="2"/>
  <c r="N245" i="6"/>
  <c r="CN245" i="6" s="1"/>
  <c r="CX245" i="6" s="1"/>
  <c r="CL58" i="2"/>
  <c r="P58" i="6"/>
  <c r="CP58" i="6" s="1"/>
  <c r="CZ58" i="6" s="1"/>
  <c r="N166" i="6"/>
  <c r="CN166" i="6" s="1"/>
  <c r="CX166" i="6" s="1"/>
  <c r="CJ166" i="2"/>
  <c r="CJ158" i="2"/>
  <c r="N158" i="6"/>
  <c r="CN158" i="6" s="1"/>
  <c r="CX158" i="6" s="1"/>
  <c r="O47" i="6"/>
  <c r="CO47" i="6" s="1"/>
  <c r="CY47" i="6" s="1"/>
  <c r="CK47" i="2"/>
  <c r="R95" i="6"/>
  <c r="CR95" i="6" s="1"/>
  <c r="DB95" i="6" s="1"/>
  <c r="CN95" i="2"/>
  <c r="P11" i="6"/>
  <c r="CP11" i="6" s="1"/>
  <c r="CZ11" i="6" s="1"/>
  <c r="P295" i="6"/>
  <c r="CP295" i="6" s="1"/>
  <c r="CZ295" i="6" s="1"/>
  <c r="Q212" i="6"/>
  <c r="CQ212" i="6" s="1"/>
  <c r="DA212" i="6" s="1"/>
  <c r="CN61" i="2"/>
  <c r="N76" i="6"/>
  <c r="CN76" i="6" s="1"/>
  <c r="CX76" i="6" s="1"/>
  <c r="O141" i="6"/>
  <c r="CO141" i="6" s="1"/>
  <c r="CY141" i="6" s="1"/>
  <c r="CK68" i="2"/>
  <c r="O68" i="6"/>
  <c r="CO68" i="6" s="1"/>
  <c r="CY68" i="6" s="1"/>
  <c r="S216" i="6"/>
  <c r="CS216" i="6" s="1"/>
  <c r="DC216" i="6" s="1"/>
  <c r="CO116" i="2"/>
  <c r="S116" i="6"/>
  <c r="CS116" i="6" s="1"/>
  <c r="DC116" i="6" s="1"/>
  <c r="CK151" i="2"/>
  <c r="T195" i="6"/>
  <c r="CT195" i="6" s="1"/>
  <c r="DD195" i="6" s="1"/>
  <c r="N261" i="6"/>
  <c r="CN261" i="6" s="1"/>
  <c r="CX261" i="6" s="1"/>
  <c r="CJ261" i="2"/>
  <c r="P147" i="6"/>
  <c r="CP147" i="6" s="1"/>
  <c r="CZ147" i="6" s="1"/>
  <c r="CO54" i="2"/>
  <c r="S54" i="6"/>
  <c r="CS54" i="6" s="1"/>
  <c r="DC54" i="6" s="1"/>
  <c r="CL68" i="2"/>
  <c r="R147" i="6"/>
  <c r="CR147" i="6" s="1"/>
  <c r="DB147" i="6" s="1"/>
  <c r="CL172" i="2"/>
  <c r="P172" i="6"/>
  <c r="CP172" i="6" s="1"/>
  <c r="CZ172" i="6" s="1"/>
  <c r="CI117" i="2"/>
  <c r="CH117" i="2" s="1"/>
  <c r="BF221" i="2"/>
  <c r="BP221" i="2" s="1"/>
  <c r="P288" i="6"/>
  <c r="CP288" i="6" s="1"/>
  <c r="CZ288" i="6" s="1"/>
  <c r="CL288" i="2"/>
  <c r="AY54" i="2"/>
  <c r="BI54" i="2" s="1"/>
  <c r="BH54" i="2" s="1"/>
  <c r="N89" i="6"/>
  <c r="CN89" i="6" s="1"/>
  <c r="CX89" i="6" s="1"/>
  <c r="CP103" i="2"/>
  <c r="T103" i="6"/>
  <c r="CT103" i="6" s="1"/>
  <c r="DD103" i="6" s="1"/>
  <c r="BF249" i="2"/>
  <c r="BP249" i="2" s="1"/>
  <c r="BF188" i="2"/>
  <c r="CN22" i="2"/>
  <c r="BJ175" i="2"/>
  <c r="BF51" i="2"/>
  <c r="BP51" i="2" s="1"/>
  <c r="AY180" i="2"/>
  <c r="BF36" i="2"/>
  <c r="BP36" i="2" s="1"/>
  <c r="T20" i="6"/>
  <c r="CT20" i="6" s="1"/>
  <c r="DD20" i="6" s="1"/>
  <c r="CN190" i="2"/>
  <c r="CK76" i="2"/>
  <c r="Q261" i="6"/>
  <c r="CQ261" i="6" s="1"/>
  <c r="DA261" i="6" s="1"/>
  <c r="CP153" i="2"/>
  <c r="S252" i="6"/>
  <c r="CS252" i="6" s="1"/>
  <c r="DC252" i="6" s="1"/>
  <c r="Q157" i="6"/>
  <c r="CQ157" i="6" s="1"/>
  <c r="DA157" i="6" s="1"/>
  <c r="S189" i="6"/>
  <c r="CS189" i="6" s="1"/>
  <c r="DC189" i="6" s="1"/>
  <c r="CO229" i="2"/>
  <c r="BF88" i="2"/>
  <c r="BP88" i="2" s="1"/>
  <c r="BF91" i="2"/>
  <c r="BP91" i="2" s="1"/>
  <c r="CI163" i="2"/>
  <c r="CH163" i="2" s="1"/>
  <c r="BC8" i="2"/>
  <c r="T241" i="6"/>
  <c r="CT241" i="6" s="1"/>
  <c r="DD241" i="6" s="1"/>
  <c r="T45" i="6"/>
  <c r="CT45" i="6" s="1"/>
  <c r="DD45" i="6" s="1"/>
  <c r="N138" i="6"/>
  <c r="CN138" i="6" s="1"/>
  <c r="CX138" i="6" s="1"/>
  <c r="T142" i="6"/>
  <c r="CT142" i="6" s="1"/>
  <c r="DD142" i="6" s="1"/>
  <c r="CO139" i="2"/>
  <c r="Q202" i="6"/>
  <c r="CQ202" i="6" s="1"/>
  <c r="DA202" i="6" s="1"/>
  <c r="M26" i="6"/>
  <c r="CM26" i="6" s="1"/>
  <c r="CW26" i="6" s="1"/>
  <c r="BA8" i="2"/>
  <c r="BP30" i="2"/>
  <c r="AZ8" i="2"/>
  <c r="BJ8" i="2" s="1"/>
  <c r="P149" i="6"/>
  <c r="CP149" i="6" s="1"/>
  <c r="CZ149" i="6" s="1"/>
  <c r="CJ288" i="2"/>
  <c r="BF195" i="2"/>
  <c r="BP195" i="2" s="1"/>
  <c r="CL89" i="2"/>
  <c r="P89" i="6"/>
  <c r="CP89" i="6" s="1"/>
  <c r="CZ89" i="6" s="1"/>
  <c r="CM260" i="2"/>
  <c r="Q72" i="6"/>
  <c r="CQ72" i="6" s="1"/>
  <c r="DA72" i="6" s="1"/>
  <c r="CM72" i="2"/>
  <c r="N147" i="6"/>
  <c r="CN147" i="6" s="1"/>
  <c r="CX147" i="6" s="1"/>
  <c r="CJ147" i="2"/>
  <c r="Q189" i="6"/>
  <c r="CQ189" i="6" s="1"/>
  <c r="DA189" i="6" s="1"/>
  <c r="Q71" i="6"/>
  <c r="CQ71" i="6" s="1"/>
  <c r="DA71" i="6" s="1"/>
  <c r="CM71" i="2"/>
  <c r="BE10" i="2"/>
  <c r="K10" i="6" s="1"/>
  <c r="AZ10" i="2"/>
  <c r="F10" i="6" s="1"/>
  <c r="CN158" i="2"/>
  <c r="R158" i="6"/>
  <c r="CR158" i="6" s="1"/>
  <c r="DB158" i="6" s="1"/>
  <c r="CO143" i="2"/>
  <c r="S143" i="6"/>
  <c r="CS143" i="6" s="1"/>
  <c r="DC143" i="6" s="1"/>
  <c r="CM249" i="2"/>
  <c r="Q249" i="6"/>
  <c r="CQ249" i="6" s="1"/>
  <c r="DA249" i="6" s="1"/>
  <c r="AY251" i="2"/>
  <c r="CG261" i="2"/>
  <c r="CI221" i="2"/>
  <c r="CH221" i="2" s="1"/>
  <c r="BJ26" i="2"/>
  <c r="CN201" i="2"/>
  <c r="CL261" i="2"/>
  <c r="CL244" i="2"/>
  <c r="P244" i="6"/>
  <c r="CP244" i="6" s="1"/>
  <c r="CZ244" i="6" s="1"/>
  <c r="R130" i="6"/>
  <c r="CR130" i="6" s="1"/>
  <c r="DB130" i="6" s="1"/>
  <c r="BM75" i="2"/>
  <c r="BF152" i="2"/>
  <c r="BP152" i="2" s="1"/>
  <c r="AY24" i="2"/>
  <c r="E24" i="6" s="1"/>
  <c r="BF66" i="2"/>
  <c r="BP66" i="2" s="1"/>
  <c r="CM47" i="2"/>
  <c r="Q47" i="6"/>
  <c r="CQ47" i="6" s="1"/>
  <c r="DA47" i="6" s="1"/>
  <c r="H15" i="6"/>
  <c r="L20" i="6"/>
  <c r="BP19" i="2"/>
  <c r="L19" i="6"/>
  <c r="H23" i="6"/>
  <c r="AY8" i="2"/>
  <c r="N175" i="6"/>
  <c r="CN175" i="6" s="1"/>
  <c r="CX175" i="6" s="1"/>
  <c r="CL76" i="2"/>
  <c r="CM265" i="2"/>
  <c r="CM67" i="2"/>
  <c r="O201" i="6"/>
  <c r="CO201" i="6" s="1"/>
  <c r="CY201" i="6" s="1"/>
  <c r="H30" i="6"/>
  <c r="L25" i="6"/>
  <c r="K22" i="6"/>
  <c r="E26" i="6"/>
  <c r="BK22" i="2"/>
  <c r="G22" i="6"/>
  <c r="G12" i="6"/>
  <c r="K23" i="6"/>
  <c r="F19" i="6"/>
  <c r="CN143" i="2"/>
  <c r="R143" i="6"/>
  <c r="CR143" i="6" s="1"/>
  <c r="DB143" i="6" s="1"/>
  <c r="K12" i="6"/>
  <c r="K18" i="6"/>
  <c r="O105" i="6"/>
  <c r="CO105" i="6" s="1"/>
  <c r="CY105" i="6" s="1"/>
  <c r="R203" i="6"/>
  <c r="CR203" i="6" s="1"/>
  <c r="DB203" i="6" s="1"/>
  <c r="L27" i="6"/>
  <c r="J17" i="6"/>
  <c r="BN22" i="2"/>
  <c r="J22" i="6"/>
  <c r="I22" i="6"/>
  <c r="L28" i="6"/>
  <c r="F13" i="6"/>
  <c r="L16" i="6"/>
  <c r="L18" i="6"/>
  <c r="F18" i="6"/>
  <c r="L29" i="6"/>
  <c r="P38" i="6"/>
  <c r="CP38" i="6" s="1"/>
  <c r="CZ38" i="6" s="1"/>
  <c r="CI297" i="2"/>
  <c r="CH297" i="2" s="1"/>
  <c r="CJ201" i="2"/>
  <c r="T221" i="6"/>
  <c r="CT221" i="6" s="1"/>
  <c r="DD221" i="6" s="1"/>
  <c r="CJ157" i="2"/>
  <c r="BP32" i="2"/>
  <c r="K16" i="6"/>
  <c r="E25" i="6"/>
  <c r="F27" i="6"/>
  <c r="BI32" i="2"/>
  <c r="BH32" i="2" s="1"/>
  <c r="E32" i="6"/>
  <c r="G31" i="6"/>
  <c r="H14" i="6"/>
  <c r="BF83" i="2"/>
  <c r="BP83" i="2" s="1"/>
  <c r="G32" i="6"/>
  <c r="BC10" i="2"/>
  <c r="I10" i="6" s="1"/>
  <c r="BF11" i="2"/>
  <c r="BB10" i="2"/>
  <c r="BL10" i="2" s="1"/>
  <c r="AY10" i="2"/>
  <c r="E10" i="6" s="1"/>
  <c r="G9" i="6"/>
  <c r="H9" i="6"/>
  <c r="K9" i="6"/>
  <c r="J9" i="6"/>
  <c r="L10" i="6"/>
  <c r="H10" i="6"/>
  <c r="G8" i="6"/>
  <c r="K8" i="6"/>
  <c r="I8" i="6"/>
  <c r="F8" i="6"/>
  <c r="BF7" i="2"/>
  <c r="L7" i="6" s="1"/>
  <c r="BA6" i="2"/>
  <c r="BK6" i="2" s="1"/>
  <c r="BB6" i="2"/>
  <c r="BL6" i="2" s="1"/>
  <c r="BE6" i="2"/>
  <c r="BO6" i="2" s="1"/>
  <c r="AZ6" i="2"/>
  <c r="F6" i="6" s="1"/>
  <c r="J6" i="6"/>
  <c r="CJ6" i="2"/>
  <c r="D4" i="5"/>
  <c r="E4" i="5" s="1"/>
  <c r="F4" i="5" s="1"/>
  <c r="N6" i="6"/>
  <c r="CN6" i="6" s="1"/>
  <c r="CX6" i="6" s="1"/>
  <c r="N14" i="6"/>
  <c r="CN14" i="6" s="1"/>
  <c r="CX14" i="6" s="1"/>
  <c r="CI14" i="2"/>
  <c r="M33" i="6"/>
  <c r="CM33" i="6" s="1"/>
  <c r="CW33" i="6" s="1"/>
  <c r="CV33" i="6" s="1"/>
  <c r="CK20" i="2"/>
  <c r="BF201" i="2"/>
  <c r="BP201" i="2" s="1"/>
  <c r="BF47" i="2"/>
  <c r="BP47" i="2" s="1"/>
  <c r="P55" i="6"/>
  <c r="CP55" i="6" s="1"/>
  <c r="CZ55" i="6" s="1"/>
  <c r="CL55" i="2"/>
  <c r="CN50" i="2"/>
  <c r="R50" i="6"/>
  <c r="CR50" i="6" s="1"/>
  <c r="DB50" i="6" s="1"/>
  <c r="BK242" i="2"/>
  <c r="BF218" i="2"/>
  <c r="BP218" i="2" s="1"/>
  <c r="R273" i="6"/>
  <c r="CR273" i="6" s="1"/>
  <c r="DB273" i="6" s="1"/>
  <c r="R194" i="6"/>
  <c r="CR194" i="6" s="1"/>
  <c r="DB194" i="6" s="1"/>
  <c r="T181" i="6"/>
  <c r="CT181" i="6" s="1"/>
  <c r="DD181" i="6" s="1"/>
  <c r="CP297" i="2"/>
  <c r="CJ221" i="2"/>
  <c r="P197" i="6"/>
  <c r="CP197" i="6" s="1"/>
  <c r="CZ197" i="6" s="1"/>
  <c r="Q277" i="6"/>
  <c r="CQ277" i="6" s="1"/>
  <c r="DA277" i="6" s="1"/>
  <c r="T269" i="6"/>
  <c r="CT269" i="6" s="1"/>
  <c r="DD269" i="6" s="1"/>
  <c r="CO221" i="2"/>
  <c r="Q253" i="6"/>
  <c r="CQ253" i="6" s="1"/>
  <c r="DA253" i="6" s="1"/>
  <c r="P189" i="6"/>
  <c r="CP189" i="6" s="1"/>
  <c r="CZ189" i="6" s="1"/>
  <c r="T217" i="6"/>
  <c r="CT217" i="6" s="1"/>
  <c r="DD217" i="6" s="1"/>
  <c r="R123" i="6"/>
  <c r="CR123" i="6" s="1"/>
  <c r="DB123" i="6" s="1"/>
  <c r="BF162" i="2"/>
  <c r="BP162" i="2" s="1"/>
  <c r="CP48" i="2"/>
  <c r="CJ51" i="2"/>
  <c r="N51" i="6"/>
  <c r="CN51" i="6" s="1"/>
  <c r="CX51" i="6" s="1"/>
  <c r="M105" i="6"/>
  <c r="CM105" i="6" s="1"/>
  <c r="CW105" i="6" s="1"/>
  <c r="CV105" i="6" s="1"/>
  <c r="CI105" i="2"/>
  <c r="CH105" i="2" s="1"/>
  <c r="BL204" i="2"/>
  <c r="CP232" i="2"/>
  <c r="BF169" i="2"/>
  <c r="BP169" i="2" s="1"/>
  <c r="BF226" i="2"/>
  <c r="BP226" i="2" s="1"/>
  <c r="CP133" i="2"/>
  <c r="R234" i="6"/>
  <c r="CR234" i="6" s="1"/>
  <c r="DB234" i="6" s="1"/>
  <c r="T130" i="6"/>
  <c r="CT130" i="6" s="1"/>
  <c r="DD130" i="6" s="1"/>
  <c r="S297" i="6"/>
  <c r="CS297" i="6" s="1"/>
  <c r="DC297" i="6" s="1"/>
  <c r="BJ46" i="2"/>
  <c r="BP244" i="2"/>
  <c r="BL71" i="2"/>
  <c r="BO110" i="2"/>
  <c r="BF172" i="2"/>
  <c r="BP172" i="2" s="1"/>
  <c r="BJ216" i="2"/>
  <c r="CJ26" i="2"/>
  <c r="P19" i="6"/>
  <c r="CP19" i="6" s="1"/>
  <c r="CZ19" i="6" s="1"/>
  <c r="CL19" i="2"/>
  <c r="R97" i="6"/>
  <c r="CR97" i="6" s="1"/>
  <c r="DB97" i="6" s="1"/>
  <c r="T280" i="6"/>
  <c r="CT280" i="6" s="1"/>
  <c r="DD280" i="6" s="1"/>
  <c r="CP280" i="2"/>
  <c r="CM175" i="2"/>
  <c r="Q175" i="6"/>
  <c r="CQ175" i="6" s="1"/>
  <c r="DA175" i="6" s="1"/>
  <c r="R175" i="6"/>
  <c r="CR175" i="6" s="1"/>
  <c r="DB175" i="6" s="1"/>
  <c r="CN175" i="2"/>
  <c r="BF193" i="2"/>
  <c r="BP193" i="2" s="1"/>
  <c r="BO181" i="2"/>
  <c r="BO201" i="2"/>
  <c r="BK288" i="2"/>
  <c r="BJ30" i="2"/>
  <c r="R241" i="6"/>
  <c r="CR241" i="6" s="1"/>
  <c r="DB241" i="6" s="1"/>
  <c r="T99" i="6"/>
  <c r="CT99" i="6" s="1"/>
  <c r="DD99" i="6" s="1"/>
  <c r="BL65" i="2"/>
  <c r="BN224" i="2"/>
  <c r="T220" i="6"/>
  <c r="CT220" i="6" s="1"/>
  <c r="DD220" i="6" s="1"/>
  <c r="CP220" i="2"/>
  <c r="CM88" i="2"/>
  <c r="Q88" i="6"/>
  <c r="CQ88" i="6" s="1"/>
  <c r="DA88" i="6" s="1"/>
  <c r="BF262" i="2"/>
  <c r="BP262" i="2" s="1"/>
  <c r="CI252" i="2"/>
  <c r="CH252" i="2" s="1"/>
  <c r="BN184" i="2"/>
  <c r="CI264" i="2"/>
  <c r="CH264" i="2" s="1"/>
  <c r="CN185" i="2"/>
  <c r="CO68" i="2"/>
  <c r="CL241" i="2"/>
  <c r="Q241" i="6"/>
  <c r="CQ241" i="6" s="1"/>
  <c r="DA241" i="6" s="1"/>
  <c r="BO244" i="2"/>
  <c r="BF248" i="2"/>
  <c r="BP248" i="2" s="1"/>
  <c r="P289" i="6"/>
  <c r="CP289" i="6" s="1"/>
  <c r="CZ289" i="6" s="1"/>
  <c r="BM134" i="2"/>
  <c r="CO202" i="2"/>
  <c r="BF141" i="2"/>
  <c r="BP141" i="2" s="1"/>
  <c r="BF278" i="2"/>
  <c r="BP278" i="2" s="1"/>
  <c r="BF40" i="2"/>
  <c r="BP40" i="2" s="1"/>
  <c r="AY190" i="2"/>
  <c r="P15" i="6"/>
  <c r="CP15" i="6" s="1"/>
  <c r="CZ15" i="6" s="1"/>
  <c r="CL15" i="2"/>
  <c r="BL123" i="2"/>
  <c r="AY83" i="2"/>
  <c r="AY205" i="2"/>
  <c r="BI205" i="2" s="1"/>
  <c r="BH205" i="2" s="1"/>
  <c r="M148" i="6"/>
  <c r="CM148" i="6" s="1"/>
  <c r="CW148" i="6" s="1"/>
  <c r="CV148" i="6" s="1"/>
  <c r="CI148" i="2"/>
  <c r="CH148" i="2" s="1"/>
  <c r="CL91" i="2"/>
  <c r="P91" i="6"/>
  <c r="CP91" i="6" s="1"/>
  <c r="CZ91" i="6" s="1"/>
  <c r="CI272" i="2"/>
  <c r="CH272" i="2" s="1"/>
  <c r="BP259" i="2"/>
  <c r="BL196" i="2"/>
  <c r="BM28" i="2"/>
  <c r="P241" i="6"/>
  <c r="CP241" i="6" s="1"/>
  <c r="CZ241" i="6" s="1"/>
  <c r="BF222" i="2"/>
  <c r="BP222" i="2" s="1"/>
  <c r="CI129" i="2"/>
  <c r="CH129" i="2" s="1"/>
  <c r="BN288" i="2"/>
  <c r="BM244" i="2"/>
  <c r="BF186" i="2"/>
  <c r="BP186" i="2" s="1"/>
  <c r="BF177" i="2"/>
  <c r="BP177" i="2" s="1"/>
  <c r="BF41" i="2"/>
  <c r="BP41" i="2" s="1"/>
  <c r="BF238" i="2"/>
  <c r="BP238" i="2" s="1"/>
  <c r="BF252" i="2"/>
  <c r="BN204" i="2"/>
  <c r="BF251" i="2"/>
  <c r="BP251" i="2" s="1"/>
  <c r="O273" i="6"/>
  <c r="CO273" i="6" s="1"/>
  <c r="CY273" i="6" s="1"/>
  <c r="N46" i="6"/>
  <c r="CN46" i="6" s="1"/>
  <c r="CX46" i="6" s="1"/>
  <c r="Q197" i="6"/>
  <c r="CQ197" i="6" s="1"/>
  <c r="DA197" i="6" s="1"/>
  <c r="S257" i="6"/>
  <c r="CS257" i="6" s="1"/>
  <c r="DC257" i="6" s="1"/>
  <c r="N149" i="6"/>
  <c r="CN149" i="6" s="1"/>
  <c r="CX149" i="6" s="1"/>
  <c r="BF279" i="2"/>
  <c r="BP279" i="2" s="1"/>
  <c r="BF215" i="2"/>
  <c r="BP215" i="2" s="1"/>
  <c r="BN154" i="2"/>
  <c r="BF282" i="2"/>
  <c r="BP282" i="2" s="1"/>
  <c r="BF74" i="2"/>
  <c r="S244" i="6"/>
  <c r="CS244" i="6" s="1"/>
  <c r="DC244" i="6" s="1"/>
  <c r="BO191" i="2"/>
  <c r="BF67" i="2"/>
  <c r="BP67" i="2" s="1"/>
  <c r="BF45" i="2"/>
  <c r="BP45" i="2" s="1"/>
  <c r="Q45" i="6"/>
  <c r="CQ45" i="6" s="1"/>
  <c r="DA45" i="6" s="1"/>
  <c r="CM45" i="2"/>
  <c r="CL14" i="2"/>
  <c r="P14" i="6"/>
  <c r="CP14" i="6" s="1"/>
  <c r="CZ14" i="6" s="1"/>
  <c r="BF54" i="2"/>
  <c r="BP54" i="2" s="1"/>
  <c r="BA194" i="2"/>
  <c r="BK194" i="2" s="1"/>
  <c r="AZ61" i="2"/>
  <c r="BJ61" i="2" s="1"/>
  <c r="AZ256" i="2"/>
  <c r="BJ256" i="2" s="1"/>
  <c r="BF70" i="2"/>
  <c r="BP70" i="2" s="1"/>
  <c r="BF228" i="2"/>
  <c r="BP228" i="2" s="1"/>
  <c r="AZ266" i="2"/>
  <c r="BJ266" i="2" s="1"/>
  <c r="P130" i="6"/>
  <c r="CP130" i="6" s="1"/>
  <c r="CZ130" i="6" s="1"/>
  <c r="CL130" i="2"/>
  <c r="BF232" i="2"/>
  <c r="BP232" i="2" s="1"/>
  <c r="P75" i="6"/>
  <c r="CP75" i="6" s="1"/>
  <c r="CZ75" i="6" s="1"/>
  <c r="CL75" i="2"/>
  <c r="Q138" i="6"/>
  <c r="CQ138" i="6" s="1"/>
  <c r="DA138" i="6" s="1"/>
  <c r="BA53" i="2"/>
  <c r="BK53" i="2" s="1"/>
  <c r="BD61" i="2"/>
  <c r="BN61" i="2" s="1"/>
  <c r="Q216" i="6"/>
  <c r="CQ216" i="6" s="1"/>
  <c r="DA216" i="6" s="1"/>
  <c r="S40" i="6"/>
  <c r="CS40" i="6" s="1"/>
  <c r="DC40" i="6" s="1"/>
  <c r="BF101" i="2"/>
  <c r="BP101" i="2" s="1"/>
  <c r="BE79" i="2"/>
  <c r="BO79" i="2" s="1"/>
  <c r="BM83" i="2"/>
  <c r="BE248" i="2"/>
  <c r="BO248" i="2" s="1"/>
  <c r="CP295" i="2"/>
  <c r="AY220" i="2"/>
  <c r="BI220" i="2" s="1"/>
  <c r="BH220" i="2" s="1"/>
  <c r="BE58" i="2"/>
  <c r="BO58" i="2" s="1"/>
  <c r="BO242" i="2"/>
  <c r="BN254" i="2"/>
  <c r="BD64" i="2"/>
  <c r="BN64" i="2" s="1"/>
  <c r="BM209" i="2"/>
  <c r="BD258" i="2"/>
  <c r="BN258" i="2" s="1"/>
  <c r="BL242" i="2"/>
  <c r="AZ36" i="2"/>
  <c r="BJ36" i="2" s="1"/>
  <c r="BJ292" i="2"/>
  <c r="BM201" i="2"/>
  <c r="BM196" i="2"/>
  <c r="AZ246" i="2"/>
  <c r="BJ246" i="2" s="1"/>
  <c r="BF61" i="2"/>
  <c r="BP61" i="2" s="1"/>
  <c r="BC61" i="2"/>
  <c r="BM61" i="2" s="1"/>
  <c r="AZ238" i="2"/>
  <c r="BJ238" i="2" s="1"/>
  <c r="BN279" i="2"/>
  <c r="BE60" i="2"/>
  <c r="BO60" i="2" s="1"/>
  <c r="AZ60" i="2"/>
  <c r="BJ60" i="2" s="1"/>
  <c r="CO204" i="2"/>
  <c r="P103" i="6"/>
  <c r="CP103" i="6" s="1"/>
  <c r="CZ103" i="6" s="1"/>
  <c r="CM216" i="2"/>
  <c r="N130" i="6"/>
  <c r="CN130" i="6" s="1"/>
  <c r="CX130" i="6" s="1"/>
  <c r="S133" i="6"/>
  <c r="CS133" i="6" s="1"/>
  <c r="DC133" i="6" s="1"/>
  <c r="BO83" i="2"/>
  <c r="BA101" i="2"/>
  <c r="BK101" i="2" s="1"/>
  <c r="BO252" i="2"/>
  <c r="BF220" i="2"/>
  <c r="BP220" i="2" s="1"/>
  <c r="BC208" i="2"/>
  <c r="BM208" i="2" s="1"/>
  <c r="BF160" i="2"/>
  <c r="BC55" i="2"/>
  <c r="BM55" i="2" s="1"/>
  <c r="CN71" i="2"/>
  <c r="R71" i="6"/>
  <c r="CR71" i="6" s="1"/>
  <c r="DB71" i="6" s="1"/>
  <c r="AZ194" i="2"/>
  <c r="BJ194" i="2" s="1"/>
  <c r="P93" i="6"/>
  <c r="CP93" i="6" s="1"/>
  <c r="CZ93" i="6" s="1"/>
  <c r="BF105" i="2"/>
  <c r="BP105" i="2" s="1"/>
  <c r="CL63" i="2"/>
  <c r="P63" i="6"/>
  <c r="CP63" i="6" s="1"/>
  <c r="CZ63" i="6" s="1"/>
  <c r="CM174" i="2"/>
  <c r="Q174" i="6"/>
  <c r="CQ174" i="6" s="1"/>
  <c r="DA174" i="6" s="1"/>
  <c r="N54" i="6"/>
  <c r="CN54" i="6" s="1"/>
  <c r="CX54" i="6" s="1"/>
  <c r="CJ54" i="2"/>
  <c r="BD227" i="2"/>
  <c r="BN227" i="2" s="1"/>
  <c r="BN170" i="2"/>
  <c r="BA68" i="2"/>
  <c r="BE40" i="2"/>
  <c r="BO40" i="2" s="1"/>
  <c r="AY34" i="2"/>
  <c r="E34" i="6" s="1"/>
  <c r="N244" i="6"/>
  <c r="CN244" i="6" s="1"/>
  <c r="CX244" i="6" s="1"/>
  <c r="CJ244" i="2"/>
  <c r="BD278" i="2"/>
  <c r="BN278" i="2" s="1"/>
  <c r="BE53" i="2"/>
  <c r="BO53" i="2" s="1"/>
  <c r="BD223" i="2"/>
  <c r="BN223" i="2" s="1"/>
  <c r="BF58" i="2"/>
  <c r="BP58" i="2" s="1"/>
  <c r="BF131" i="2"/>
  <c r="BP131" i="2" s="1"/>
  <c r="BD137" i="2"/>
  <c r="BN137" i="2" s="1"/>
  <c r="M295" i="6"/>
  <c r="CM295" i="6" s="1"/>
  <c r="CW295" i="6" s="1"/>
  <c r="CV295" i="6" s="1"/>
  <c r="CI295" i="2"/>
  <c r="CH295" i="2" s="1"/>
  <c r="AZ227" i="2"/>
  <c r="BJ227" i="2" s="1"/>
  <c r="BB194" i="2"/>
  <c r="BL194" i="2" s="1"/>
  <c r="AY58" i="2"/>
  <c r="BI58" i="2" s="1"/>
  <c r="BH58" i="2" s="1"/>
  <c r="AY49" i="2"/>
  <c r="BI49" i="2" s="1"/>
  <c r="BH49" i="2" s="1"/>
  <c r="BD53" i="2"/>
  <c r="BN53" i="2" s="1"/>
  <c r="BM68" i="2"/>
  <c r="BA61" i="2"/>
  <c r="BK61" i="2" s="1"/>
  <c r="BJ215" i="2"/>
  <c r="BA21" i="2"/>
  <c r="G21" i="6" s="1"/>
  <c r="BM105" i="2"/>
  <c r="BA79" i="2"/>
  <c r="BK79" i="2" s="1"/>
  <c r="BB55" i="2"/>
  <c r="BL55" i="2" s="1"/>
  <c r="BN83" i="2"/>
  <c r="BL252" i="2"/>
  <c r="BC70" i="2"/>
  <c r="BM70" i="2" s="1"/>
  <c r="BE105" i="2"/>
  <c r="BO105" i="2" s="1"/>
  <c r="CL20" i="2"/>
  <c r="P20" i="6"/>
  <c r="CP20" i="6" s="1"/>
  <c r="CZ20" i="6" s="1"/>
  <c r="CK264" i="2"/>
  <c r="CJ63" i="2"/>
  <c r="AY248" i="2"/>
  <c r="BI248" i="2" s="1"/>
  <c r="BH248" i="2" s="1"/>
  <c r="AZ282" i="2"/>
  <c r="BJ282" i="2" s="1"/>
  <c r="BF60" i="2"/>
  <c r="BP60" i="2" s="1"/>
  <c r="AY12" i="2"/>
  <c r="E12" i="6" s="1"/>
  <c r="BA64" i="2"/>
  <c r="AZ49" i="2"/>
  <c r="BJ49" i="2" s="1"/>
  <c r="BK292" i="2"/>
  <c r="BJ242" i="2"/>
  <c r="BL185" i="2"/>
  <c r="BB61" i="2"/>
  <c r="BL61" i="2" s="1"/>
  <c r="BB60" i="2"/>
  <c r="BL60" i="2" s="1"/>
  <c r="BD60" i="2"/>
  <c r="BN60" i="2" s="1"/>
  <c r="BM283" i="2"/>
  <c r="BF81" i="2"/>
  <c r="BP81" i="2" s="1"/>
  <c r="BN105" i="2"/>
  <c r="BF89" i="2"/>
  <c r="BP89" i="2" s="1"/>
  <c r="BC252" i="2"/>
  <c r="BM252" i="2" s="1"/>
  <c r="BN252" i="2"/>
  <c r="BF137" i="2"/>
  <c r="BP137" i="2" s="1"/>
  <c r="BF154" i="2"/>
  <c r="BP154" i="2" s="1"/>
  <c r="BF208" i="2"/>
  <c r="BP208" i="2" s="1"/>
  <c r="BA208" i="2"/>
  <c r="BF79" i="2"/>
  <c r="BP79" i="2" s="1"/>
  <c r="P285" i="6"/>
  <c r="CP285" i="6" s="1"/>
  <c r="CZ285" i="6" s="1"/>
  <c r="AY21" i="2"/>
  <c r="E21" i="6" s="1"/>
  <c r="BD283" i="2"/>
  <c r="BN283" i="2" s="1"/>
  <c r="BC64" i="2"/>
  <c r="BM64" i="2" s="1"/>
  <c r="BD175" i="2"/>
  <c r="BN175" i="2" s="1"/>
  <c r="BO199" i="2"/>
  <c r="BD194" i="2"/>
  <c r="BN194" i="2" s="1"/>
  <c r="AZ137" i="2"/>
  <c r="BJ137" i="2" s="1"/>
  <c r="BF298" i="2"/>
  <c r="BP298" i="2" s="1"/>
  <c r="CM57" i="2"/>
  <c r="Q57" i="6"/>
  <c r="CQ57" i="6" s="1"/>
  <c r="DA57" i="6" s="1"/>
  <c r="BF179" i="2"/>
  <c r="BP179" i="2" s="1"/>
  <c r="BD186" i="2"/>
  <c r="BN186" i="2" s="1"/>
  <c r="BD266" i="2"/>
  <c r="BN266" i="2" s="1"/>
  <c r="BD234" i="2"/>
  <c r="BN234" i="2" s="1"/>
  <c r="BC56" i="2"/>
  <c r="BM56" i="2" s="1"/>
  <c r="BB117" i="2"/>
  <c r="BL117" i="2" s="1"/>
  <c r="BE64" i="2"/>
  <c r="BO64" i="2" s="1"/>
  <c r="BF190" i="2"/>
  <c r="BP190" i="2" s="1"/>
  <c r="BA105" i="2"/>
  <c r="BK105" i="2" s="1"/>
  <c r="BD214" i="2"/>
  <c r="BN214" i="2" s="1"/>
  <c r="BF194" i="2"/>
  <c r="BP194" i="2" s="1"/>
  <c r="BC58" i="2"/>
  <c r="BD49" i="2"/>
  <c r="BN49" i="2" s="1"/>
  <c r="BF21" i="2"/>
  <c r="BA220" i="2"/>
  <c r="BK220" i="2" s="1"/>
  <c r="R209" i="6"/>
  <c r="CR209" i="6" s="1"/>
  <c r="DB209" i="6" s="1"/>
  <c r="CN209" i="2"/>
  <c r="T194" i="6"/>
  <c r="CT194" i="6" s="1"/>
  <c r="DD194" i="6" s="1"/>
  <c r="CO15" i="2"/>
  <c r="S15" i="6"/>
  <c r="CS15" i="6" s="1"/>
  <c r="DC15" i="6" s="1"/>
  <c r="BN34" i="2"/>
  <c r="M78" i="6"/>
  <c r="CM78" i="6" s="1"/>
  <c r="CW78" i="6" s="1"/>
  <c r="CV78" i="6" s="1"/>
  <c r="CI78" i="2"/>
  <c r="CH78" i="2" s="1"/>
  <c r="BP90" i="2"/>
  <c r="CL284" i="2"/>
  <c r="P284" i="6"/>
  <c r="CP284" i="6" s="1"/>
  <c r="CZ284" i="6" s="1"/>
  <c r="Q185" i="6"/>
  <c r="CQ185" i="6" s="1"/>
  <c r="DA185" i="6" s="1"/>
  <c r="CL201" i="2"/>
  <c r="P201" i="6"/>
  <c r="CP201" i="6" s="1"/>
  <c r="CZ201" i="6" s="1"/>
  <c r="CN87" i="2"/>
  <c r="R87" i="6"/>
  <c r="CR87" i="6" s="1"/>
  <c r="DB87" i="6" s="1"/>
  <c r="O178" i="6"/>
  <c r="CO178" i="6" s="1"/>
  <c r="CY178" i="6" s="1"/>
  <c r="CK178" i="2"/>
  <c r="Q80" i="6"/>
  <c r="CQ80" i="6" s="1"/>
  <c r="DA80" i="6" s="1"/>
  <c r="CM80" i="2"/>
  <c r="Q83" i="6"/>
  <c r="CQ83" i="6" s="1"/>
  <c r="DA83" i="6" s="1"/>
  <c r="CM83" i="2"/>
  <c r="CM94" i="2"/>
  <c r="Q94" i="6"/>
  <c r="CQ94" i="6" s="1"/>
  <c r="DA94" i="6" s="1"/>
  <c r="CP60" i="2"/>
  <c r="T60" i="6"/>
  <c r="CT60" i="6" s="1"/>
  <c r="DD60" i="6" s="1"/>
  <c r="CM134" i="2"/>
  <c r="P65" i="6"/>
  <c r="CP65" i="6" s="1"/>
  <c r="CZ65" i="6" s="1"/>
  <c r="CL65" i="2"/>
  <c r="BO38" i="2"/>
  <c r="BN267" i="2"/>
  <c r="BN218" i="2"/>
  <c r="O195" i="6"/>
  <c r="CO195" i="6" s="1"/>
  <c r="CY195" i="6" s="1"/>
  <c r="CK195" i="2"/>
  <c r="CP265" i="2"/>
  <c r="Q75" i="6"/>
  <c r="CQ75" i="6" s="1"/>
  <c r="CI153" i="2"/>
  <c r="CH153" i="2" s="1"/>
  <c r="CN48" i="2"/>
  <c r="R48" i="6"/>
  <c r="CR48" i="6" s="1"/>
  <c r="DB48" i="6" s="1"/>
  <c r="CK252" i="2"/>
  <c r="O252" i="6"/>
  <c r="CO252" i="6" s="1"/>
  <c r="CY252" i="6" s="1"/>
  <c r="CM172" i="2"/>
  <c r="Q172" i="6"/>
  <c r="CQ172" i="6" s="1"/>
  <c r="DA172" i="6" s="1"/>
  <c r="BK223" i="2"/>
  <c r="BO223" i="2"/>
  <c r="BP219" i="2"/>
  <c r="CJ272" i="2"/>
  <c r="M94" i="6"/>
  <c r="CM94" i="6" s="1"/>
  <c r="CW94" i="6" s="1"/>
  <c r="CV94" i="6" s="1"/>
  <c r="CI94" i="2"/>
  <c r="CH94" i="2" s="1"/>
  <c r="N68" i="6"/>
  <c r="CN68" i="6" s="1"/>
  <c r="CX68" i="6" s="1"/>
  <c r="CJ68" i="2"/>
  <c r="M133" i="6"/>
  <c r="CM133" i="6" s="1"/>
  <c r="CW133" i="6" s="1"/>
  <c r="CV133" i="6" s="1"/>
  <c r="CI133" i="2"/>
  <c r="CH133" i="2" s="1"/>
  <c r="P115" i="6"/>
  <c r="CP115" i="6" s="1"/>
  <c r="CZ115" i="6" s="1"/>
  <c r="CL115" i="2"/>
  <c r="T252" i="6"/>
  <c r="CT252" i="6" s="1"/>
  <c r="DD252" i="6" s="1"/>
  <c r="N252" i="6"/>
  <c r="CN252" i="6" s="1"/>
  <c r="CX252" i="6" s="1"/>
  <c r="S217" i="6"/>
  <c r="CS217" i="6" s="1"/>
  <c r="DC217" i="6" s="1"/>
  <c r="CO217" i="2"/>
  <c r="R83" i="6"/>
  <c r="CR83" i="6" s="1"/>
  <c r="DB83" i="6" s="1"/>
  <c r="CL79" i="2"/>
  <c r="P79" i="6"/>
  <c r="CP79" i="6" s="1"/>
  <c r="CZ79" i="6" s="1"/>
  <c r="CN134" i="2"/>
  <c r="R134" i="6"/>
  <c r="CR134" i="6" s="1"/>
  <c r="DB134" i="6" s="1"/>
  <c r="P297" i="6"/>
  <c r="CP297" i="6" s="1"/>
  <c r="CZ297" i="6" s="1"/>
  <c r="CL297" i="2"/>
  <c r="T68" i="6"/>
  <c r="CT68" i="6" s="1"/>
  <c r="DD68" i="6" s="1"/>
  <c r="CP68" i="2"/>
  <c r="BM246" i="2"/>
  <c r="BK282" i="2"/>
  <c r="Q64" i="6"/>
  <c r="CQ64" i="6" s="1"/>
  <c r="DA64" i="6" s="1"/>
  <c r="CM64" i="2"/>
  <c r="BM79" i="2"/>
  <c r="M19" i="6"/>
  <c r="CM19" i="6" s="1"/>
  <c r="CW19" i="6" s="1"/>
  <c r="CI19" i="2"/>
  <c r="M190" i="6"/>
  <c r="CM190" i="6" s="1"/>
  <c r="CW190" i="6" s="1"/>
  <c r="CV190" i="6" s="1"/>
  <c r="CI190" i="2"/>
  <c r="CH190" i="2" s="1"/>
  <c r="CN139" i="2"/>
  <c r="R139" i="6"/>
  <c r="CR139" i="6" s="1"/>
  <c r="DB139" i="6" s="1"/>
  <c r="R154" i="6"/>
  <c r="CR154" i="6" s="1"/>
  <c r="DB154" i="6" s="1"/>
  <c r="T247" i="6"/>
  <c r="CT247" i="6" s="1"/>
  <c r="DD247" i="6" s="1"/>
  <c r="CP247" i="2"/>
  <c r="P83" i="6"/>
  <c r="CP83" i="6" s="1"/>
  <c r="CZ83" i="6" s="1"/>
  <c r="BJ252" i="2"/>
  <c r="CN163" i="2"/>
  <c r="R163" i="6"/>
  <c r="CR163" i="6" s="1"/>
  <c r="DB163" i="6" s="1"/>
  <c r="M169" i="6"/>
  <c r="CM169" i="6" s="1"/>
  <c r="CW169" i="6" s="1"/>
  <c r="CV169" i="6" s="1"/>
  <c r="CO233" i="2"/>
  <c r="CP244" i="2"/>
  <c r="Q139" i="6"/>
  <c r="CQ139" i="6" s="1"/>
  <c r="DA139" i="6" s="1"/>
  <c r="CL71" i="2"/>
  <c r="P71" i="6"/>
  <c r="CP71" i="6" s="1"/>
  <c r="CZ71" i="6" s="1"/>
  <c r="N36" i="6"/>
  <c r="CN36" i="6" s="1"/>
  <c r="CX36" i="6" s="1"/>
  <c r="CJ36" i="2"/>
  <c r="CI36" i="2"/>
  <c r="CH36" i="2" s="1"/>
  <c r="CN211" i="2"/>
  <c r="R211" i="6"/>
  <c r="CR211" i="6" s="1"/>
  <c r="DB211" i="6" s="1"/>
  <c r="CM254" i="2"/>
  <c r="Q254" i="6"/>
  <c r="CQ254" i="6" s="1"/>
  <c r="DA254" i="6" s="1"/>
  <c r="CM218" i="2"/>
  <c r="Q218" i="6"/>
  <c r="CQ218" i="6" s="1"/>
  <c r="DA218" i="6" s="1"/>
  <c r="T250" i="6"/>
  <c r="CT250" i="6" s="1"/>
  <c r="DD250" i="6" s="1"/>
  <c r="CL271" i="2"/>
  <c r="P271" i="6"/>
  <c r="CP271" i="6" s="1"/>
  <c r="CZ271" i="6" s="1"/>
  <c r="CP282" i="2"/>
  <c r="T282" i="6"/>
  <c r="CT282" i="6" s="1"/>
  <c r="DD282" i="6" s="1"/>
  <c r="CM196" i="2"/>
  <c r="Q196" i="6"/>
  <c r="CQ196" i="6" s="1"/>
  <c r="DA196" i="6" s="1"/>
  <c r="CO194" i="2"/>
  <c r="S194" i="6"/>
  <c r="CS194" i="6" s="1"/>
  <c r="DC194" i="6" s="1"/>
  <c r="CP36" i="2"/>
  <c r="T36" i="6"/>
  <c r="CT36" i="6" s="1"/>
  <c r="DD36" i="6" s="1"/>
  <c r="CO242" i="2"/>
  <c r="S242" i="6"/>
  <c r="CS242" i="6" s="1"/>
  <c r="DC242" i="6" s="1"/>
  <c r="CL204" i="2"/>
  <c r="P204" i="6"/>
  <c r="CP204" i="6" s="1"/>
  <c r="CZ204" i="6" s="1"/>
  <c r="CN254" i="2"/>
  <c r="CN271" i="2"/>
  <c r="R271" i="6"/>
  <c r="CR271" i="6" s="1"/>
  <c r="DB271" i="6" s="1"/>
  <c r="CO181" i="2"/>
  <c r="S181" i="6"/>
  <c r="CS181" i="6" s="1"/>
  <c r="DC181" i="6" s="1"/>
  <c r="CW234" i="6"/>
  <c r="CV234" i="6" s="1"/>
  <c r="CK266" i="2"/>
  <c r="O266" i="6"/>
  <c r="CO266" i="6" s="1"/>
  <c r="CY266" i="6" s="1"/>
  <c r="CK292" i="2"/>
  <c r="O292" i="6"/>
  <c r="CO292" i="6" s="1"/>
  <c r="CY292" i="6" s="1"/>
  <c r="CP251" i="2"/>
  <c r="T251" i="6"/>
  <c r="CT251" i="6" s="1"/>
  <c r="DD251" i="6" s="1"/>
  <c r="CN184" i="2"/>
  <c r="R184" i="6"/>
  <c r="CR184" i="6" s="1"/>
  <c r="DB184" i="6" s="1"/>
  <c r="CW282" i="6"/>
  <c r="CV282" i="6" s="1"/>
  <c r="T262" i="6"/>
  <c r="CT262" i="6" s="1"/>
  <c r="DD262" i="6" s="1"/>
  <c r="CJ39" i="2"/>
  <c r="N39" i="6"/>
  <c r="CN39" i="6" s="1"/>
  <c r="CX39" i="6" s="1"/>
  <c r="CW235" i="6"/>
  <c r="CV235" i="6" s="1"/>
  <c r="CL235" i="2"/>
  <c r="P235" i="6"/>
  <c r="CP235" i="6" s="1"/>
  <c r="CZ235" i="6" s="1"/>
  <c r="CL185" i="2"/>
  <c r="P185" i="6"/>
  <c r="CP185" i="6" s="1"/>
  <c r="CZ185" i="6" s="1"/>
  <c r="P266" i="6"/>
  <c r="CP266" i="6" s="1"/>
  <c r="CZ266" i="6" s="1"/>
  <c r="CN38" i="2"/>
  <c r="R38" i="6"/>
  <c r="CR38" i="6" s="1"/>
  <c r="DB38" i="6" s="1"/>
  <c r="CL184" i="2"/>
  <c r="P184" i="6"/>
  <c r="CP184" i="6" s="1"/>
  <c r="CZ184" i="6" s="1"/>
  <c r="CP196" i="2"/>
  <c r="T196" i="6"/>
  <c r="CT196" i="6" s="1"/>
  <c r="DD196" i="6" s="1"/>
  <c r="CK193" i="2"/>
  <c r="O193" i="6"/>
  <c r="CO193" i="6" s="1"/>
  <c r="CY193" i="6" s="1"/>
  <c r="CM246" i="2"/>
  <c r="Q246" i="6"/>
  <c r="CQ246" i="6" s="1"/>
  <c r="DA246" i="6" s="1"/>
  <c r="CW209" i="6"/>
  <c r="CV209" i="6" s="1"/>
  <c r="O231" i="6"/>
  <c r="CO231" i="6" s="1"/>
  <c r="CY231" i="6" s="1"/>
  <c r="CO284" i="2"/>
  <c r="S284" i="6"/>
  <c r="CS284" i="6" s="1"/>
  <c r="DC284" i="6" s="1"/>
  <c r="CK196" i="2"/>
  <c r="O196" i="6"/>
  <c r="CO196" i="6" s="1"/>
  <c r="CY196" i="6" s="1"/>
  <c r="N231" i="6"/>
  <c r="CN231" i="6" s="1"/>
  <c r="CX231" i="6" s="1"/>
  <c r="CP267" i="2"/>
  <c r="N254" i="6"/>
  <c r="CN254" i="6" s="1"/>
  <c r="CX254" i="6" s="1"/>
  <c r="R193" i="6"/>
  <c r="CR193" i="6" s="1"/>
  <c r="DB193" i="6" s="1"/>
  <c r="CW242" i="6"/>
  <c r="CV242" i="6" s="1"/>
  <c r="CL210" i="2"/>
  <c r="P210" i="6"/>
  <c r="CP210" i="6" s="1"/>
  <c r="CZ210" i="6" s="1"/>
  <c r="CP271" i="2"/>
  <c r="T271" i="6"/>
  <c r="CT271" i="6" s="1"/>
  <c r="DD271" i="6" s="1"/>
  <c r="CW193" i="6"/>
  <c r="CV193" i="6" s="1"/>
  <c r="CM271" i="2"/>
  <c r="Q271" i="6"/>
  <c r="CQ271" i="6" s="1"/>
  <c r="DA271" i="6" s="1"/>
  <c r="CW231" i="6"/>
  <c r="CV231" i="6" s="1"/>
  <c r="CW238" i="6"/>
  <c r="CV238" i="6" s="1"/>
  <c r="CO186" i="2"/>
  <c r="S186" i="6"/>
  <c r="CS186" i="6" s="1"/>
  <c r="DC186" i="6" s="1"/>
  <c r="CL209" i="2"/>
  <c r="P209" i="6"/>
  <c r="CP209" i="6" s="1"/>
  <c r="CZ209" i="6" s="1"/>
  <c r="Q36" i="6"/>
  <c r="CQ36" i="6" s="1"/>
  <c r="DA36" i="6" s="1"/>
  <c r="CN274" i="2"/>
  <c r="T184" i="6"/>
  <c r="CT184" i="6" s="1"/>
  <c r="DD184" i="6" s="1"/>
  <c r="CM201" i="2"/>
  <c r="Q201" i="6"/>
  <c r="CQ201" i="6" s="1"/>
  <c r="DA201" i="6" s="1"/>
  <c r="CO214" i="2"/>
  <c r="S214" i="6"/>
  <c r="CS214" i="6" s="1"/>
  <c r="DC214" i="6" s="1"/>
  <c r="CM235" i="2"/>
  <c r="CW251" i="6"/>
  <c r="CV251" i="6" s="1"/>
  <c r="CJ222" i="2"/>
  <c r="N222" i="6"/>
  <c r="CN222" i="6" s="1"/>
  <c r="CX222" i="6" s="1"/>
  <c r="S209" i="6"/>
  <c r="CS209" i="6" s="1"/>
  <c r="DC209" i="6" s="1"/>
  <c r="CK282" i="2"/>
  <c r="O282" i="6"/>
  <c r="CO282" i="6" s="1"/>
  <c r="CY282" i="6" s="1"/>
  <c r="CL250" i="2"/>
  <c r="P250" i="6"/>
  <c r="CP250" i="6" s="1"/>
  <c r="CZ250" i="6" s="1"/>
  <c r="CW246" i="6"/>
  <c r="CV246" i="6" s="1"/>
  <c r="CK41" i="2"/>
  <c r="O41" i="6"/>
  <c r="CO41" i="6" s="1"/>
  <c r="CY41" i="6" s="1"/>
  <c r="Q177" i="6"/>
  <c r="CQ177" i="6" s="1"/>
  <c r="DA177" i="6" s="1"/>
  <c r="CX155" i="6"/>
  <c r="CX136" i="6"/>
  <c r="CN242" i="2"/>
  <c r="CN204" i="2"/>
  <c r="R204" i="6"/>
  <c r="CR204" i="6" s="1"/>
  <c r="DB204" i="6" s="1"/>
  <c r="CN246" i="2"/>
  <c r="R246" i="6"/>
  <c r="CR246" i="6" s="1"/>
  <c r="DB246" i="6" s="1"/>
  <c r="CP246" i="2"/>
  <c r="T246" i="6"/>
  <c r="CT246" i="6" s="1"/>
  <c r="DD246" i="6" s="1"/>
  <c r="CW185" i="6"/>
  <c r="CV185" i="6" s="1"/>
  <c r="CO38" i="2"/>
  <c r="S38" i="6"/>
  <c r="CS38" i="6" s="1"/>
  <c r="DC38" i="6" s="1"/>
  <c r="CM209" i="2"/>
  <c r="T288" i="6"/>
  <c r="CT288" i="6" s="1"/>
  <c r="DD288" i="6" s="1"/>
  <c r="CK234" i="2"/>
  <c r="O234" i="6"/>
  <c r="CO234" i="6" s="1"/>
  <c r="CY234" i="6" s="1"/>
  <c r="CN267" i="2"/>
  <c r="R267" i="6"/>
  <c r="CR267" i="6" s="1"/>
  <c r="DB267" i="6" s="1"/>
  <c r="CL230" i="2"/>
  <c r="P230" i="6"/>
  <c r="CP230" i="6" s="1"/>
  <c r="CZ230" i="6" s="1"/>
  <c r="CP284" i="2"/>
  <c r="S201" i="6"/>
  <c r="CS201" i="6" s="1"/>
  <c r="DC201" i="6" s="1"/>
  <c r="R218" i="6"/>
  <c r="CR218" i="6" s="1"/>
  <c r="DB218" i="6" s="1"/>
  <c r="CW267" i="6"/>
  <c r="CV267" i="6" s="1"/>
  <c r="CL254" i="2"/>
  <c r="P254" i="6"/>
  <c r="CP254" i="6" s="1"/>
  <c r="CZ254" i="6" s="1"/>
  <c r="CP259" i="2"/>
  <c r="T259" i="6"/>
  <c r="CT259" i="6" s="1"/>
  <c r="DD259" i="6" s="1"/>
  <c r="CK36" i="2"/>
  <c r="O36" i="6"/>
  <c r="CO36" i="6" s="1"/>
  <c r="CW40" i="6"/>
  <c r="CV40" i="6" s="1"/>
  <c r="CW210" i="6"/>
  <c r="CV210" i="6" s="1"/>
  <c r="CO210" i="2"/>
  <c r="S210" i="6"/>
  <c r="CS210" i="6" s="1"/>
  <c r="DC210" i="6" s="1"/>
  <c r="CP235" i="2"/>
  <c r="T235" i="6"/>
  <c r="CT235" i="6" s="1"/>
  <c r="DD235" i="6" s="1"/>
  <c r="P255" i="6"/>
  <c r="CP255" i="6" s="1"/>
  <c r="CZ255" i="6" s="1"/>
  <c r="CW300" i="6"/>
  <c r="CV300" i="6" s="1"/>
  <c r="CP219" i="2"/>
  <c r="CK254" i="2"/>
  <c r="O254" i="6"/>
  <c r="CO254" i="6" s="1"/>
  <c r="CY254" i="6" s="1"/>
  <c r="CL215" i="2"/>
  <c r="CL188" i="2"/>
  <c r="P188" i="6"/>
  <c r="CP188" i="6" s="1"/>
  <c r="CZ188" i="6" s="1"/>
  <c r="CL292" i="2"/>
  <c r="P292" i="6"/>
  <c r="CP292" i="6" s="1"/>
  <c r="CZ292" i="6" s="1"/>
  <c r="CJ209" i="2"/>
  <c r="N209" i="6"/>
  <c r="CN209" i="6" s="1"/>
  <c r="CX209" i="6" s="1"/>
  <c r="Q193" i="6"/>
  <c r="CQ193" i="6" s="1"/>
  <c r="DA193" i="6" s="1"/>
  <c r="CW274" i="6"/>
  <c r="CV274" i="6" s="1"/>
  <c r="CL196" i="2"/>
  <c r="P196" i="6"/>
  <c r="CP196" i="6" s="1"/>
  <c r="CZ196" i="6" s="1"/>
  <c r="O278" i="6"/>
  <c r="CO278" i="6" s="1"/>
  <c r="CY278" i="6" s="1"/>
  <c r="CO282" i="2"/>
  <c r="CO218" i="2"/>
  <c r="CX168" i="6"/>
  <c r="CX294" i="6"/>
  <c r="CX85" i="6"/>
  <c r="CX148" i="6"/>
  <c r="CX102" i="6"/>
  <c r="BM19" i="2"/>
  <c r="BO26" i="2"/>
  <c r="BM26" i="2"/>
  <c r="BL22" i="2"/>
  <c r="CM8" i="2"/>
  <c r="Q8" i="6"/>
  <c r="CQ8" i="6" s="1"/>
  <c r="DA8" i="6" s="1"/>
  <c r="CX11" i="6"/>
  <c r="CK15" i="2"/>
  <c r="O15" i="6"/>
  <c r="CO15" i="6" s="1"/>
  <c r="CY15" i="6" s="1"/>
  <c r="CJ15" i="2"/>
  <c r="N15" i="6"/>
  <c r="CN15" i="6" s="1"/>
  <c r="CX15" i="6" s="1"/>
  <c r="CP15" i="2"/>
  <c r="T15" i="6"/>
  <c r="CT15" i="6" s="1"/>
  <c r="DD15" i="6" s="1"/>
  <c r="CY26" i="6"/>
  <c r="CM37" i="2"/>
  <c r="Q37" i="6"/>
  <c r="CQ37" i="6" s="1"/>
  <c r="DA37" i="6" s="1"/>
  <c r="CW37" i="6"/>
  <c r="CV37" i="6" s="1"/>
  <c r="BI195" i="2"/>
  <c r="BH195" i="2" s="1"/>
  <c r="BI99" i="2"/>
  <c r="BH99" i="2" s="1"/>
  <c r="BI77" i="2"/>
  <c r="BH77" i="2" s="1"/>
  <c r="CI282" i="2"/>
  <c r="CH282" i="2" s="1"/>
  <c r="CI231" i="2"/>
  <c r="CH231" i="2" s="1"/>
  <c r="CI278" i="2"/>
  <c r="CH278" i="2" s="1"/>
  <c r="CI238" i="2"/>
  <c r="CH238" i="2" s="1"/>
  <c r="BM36" i="2"/>
  <c r="BI46" i="2"/>
  <c r="BH46" i="2" s="1"/>
  <c r="BI197" i="2"/>
  <c r="BH197" i="2" s="1"/>
  <c r="BI249" i="2"/>
  <c r="BH249" i="2" s="1"/>
  <c r="BI273" i="2"/>
  <c r="BH273" i="2" s="1"/>
  <c r="BI60" i="2"/>
  <c r="BH60" i="2" s="1"/>
  <c r="BI277" i="2"/>
  <c r="BH277" i="2" s="1"/>
  <c r="CI242" i="2"/>
  <c r="CH242" i="2" s="1"/>
  <c r="CI267" i="2"/>
  <c r="CH267" i="2" s="1"/>
  <c r="BI134" i="2"/>
  <c r="BH134" i="2" s="1"/>
  <c r="BI280" i="2"/>
  <c r="BH280" i="2" s="1"/>
  <c r="BG280" i="2"/>
  <c r="CI300" i="2"/>
  <c r="CH300" i="2" s="1"/>
  <c r="BI154" i="2"/>
  <c r="BH154" i="2" s="1"/>
  <c r="CI251" i="2"/>
  <c r="CH251" i="2" s="1"/>
  <c r="CI185" i="2"/>
  <c r="CH185" i="2" s="1"/>
  <c r="CI274" i="2"/>
  <c r="CH274" i="2" s="1"/>
  <c r="CI227" i="2"/>
  <c r="CH227" i="2" s="1"/>
  <c r="BI131" i="2"/>
  <c r="BH131" i="2" s="1"/>
  <c r="BK234" i="2"/>
  <c r="CI209" i="2"/>
  <c r="CH209" i="2" s="1"/>
  <c r="CI215" i="2"/>
  <c r="CH215" i="2" s="1"/>
  <c r="BI257" i="2"/>
  <c r="BH257" i="2" s="1"/>
  <c r="BN36" i="2"/>
  <c r="BI149" i="2"/>
  <c r="BH149" i="2" s="1"/>
  <c r="CI193" i="2"/>
  <c r="CH193" i="2" s="1"/>
  <c r="BI158" i="2"/>
  <c r="BH158" i="2" s="1"/>
  <c r="BI253" i="2"/>
  <c r="BH253" i="2" s="1"/>
  <c r="CI40" i="2"/>
  <c r="CH40" i="2" s="1"/>
  <c r="CI210" i="2"/>
  <c r="CH210" i="2" s="1"/>
  <c r="BK263" i="2"/>
  <c r="BI84" i="2"/>
  <c r="BH84" i="2" s="1"/>
  <c r="BI115" i="2"/>
  <c r="BH115" i="2" s="1"/>
  <c r="BI122" i="2"/>
  <c r="BH122" i="2" s="1"/>
  <c r="BI241" i="2"/>
  <c r="BH241" i="2" s="1"/>
  <c r="BI80" i="2"/>
  <c r="BH80" i="2" s="1"/>
  <c r="BI175" i="2"/>
  <c r="BH175" i="2" s="1"/>
  <c r="BI79" i="2"/>
  <c r="BH79" i="2" s="1"/>
  <c r="CI39" i="2"/>
  <c r="CH39" i="2" s="1"/>
  <c r="BI112" i="2"/>
  <c r="BH112" i="2" s="1"/>
  <c r="BI117" i="2"/>
  <c r="BH117" i="2" s="1"/>
  <c r="BI237" i="2"/>
  <c r="BH237" i="2" s="1"/>
  <c r="BI272" i="2"/>
  <c r="BH272" i="2" s="1"/>
  <c r="BI162" i="2"/>
  <c r="BH162" i="2" s="1"/>
  <c r="BI178" i="2"/>
  <c r="BH178" i="2" s="1"/>
  <c r="BI252" i="2"/>
  <c r="BH252" i="2" s="1"/>
  <c r="BI88" i="2"/>
  <c r="BH88" i="2" s="1"/>
  <c r="BI139" i="2"/>
  <c r="BH139" i="2" s="1"/>
  <c r="BI61" i="2"/>
  <c r="BH61" i="2" s="1"/>
  <c r="BI221" i="2"/>
  <c r="BH221" i="2" s="1"/>
  <c r="BI264" i="2"/>
  <c r="BH264" i="2" s="1"/>
  <c r="BI127" i="2"/>
  <c r="BH127" i="2" s="1"/>
  <c r="BI245" i="2"/>
  <c r="BH245" i="2" s="1"/>
  <c r="BI87" i="2"/>
  <c r="BH87" i="2" s="1"/>
  <c r="BI114" i="2"/>
  <c r="BH114" i="2" s="1"/>
  <c r="BI50" i="2"/>
  <c r="BH50" i="2" s="1"/>
  <c r="CI37" i="2"/>
  <c r="CH37" i="2" s="1"/>
  <c r="BI179" i="2"/>
  <c r="BH179" i="2" s="1"/>
  <c r="BI52" i="2"/>
  <c r="BH52" i="2" s="1"/>
  <c r="BM193" i="2"/>
  <c r="BG155" i="2"/>
  <c r="BI155" i="2"/>
  <c r="BH155" i="2" s="1"/>
  <c r="BM267" i="2"/>
  <c r="CI234" i="2"/>
  <c r="CH234" i="2" s="1"/>
  <c r="BI297" i="2"/>
  <c r="BH297" i="2" s="1"/>
  <c r="BP271" i="2"/>
  <c r="CI182" i="2"/>
  <c r="CH182" i="2" s="1"/>
  <c r="BI166" i="2"/>
  <c r="BH166" i="2" s="1"/>
  <c r="BI63" i="2"/>
  <c r="BH63" i="2" s="1"/>
  <c r="BI104" i="2"/>
  <c r="BH104" i="2" s="1"/>
  <c r="BK231" i="2"/>
  <c r="CI262" i="2"/>
  <c r="CH262" i="2" s="1"/>
  <c r="BI296" i="2"/>
  <c r="BH296" i="2" s="1"/>
  <c r="BO210" i="2"/>
  <c r="CI235" i="2"/>
  <c r="CH235" i="2" s="1"/>
  <c r="BN274" i="2"/>
  <c r="BI288" i="2"/>
  <c r="BH288" i="2" s="1"/>
  <c r="BJ231" i="2"/>
  <c r="CI201" i="2"/>
  <c r="CH201" i="2" s="1"/>
  <c r="CI246" i="2"/>
  <c r="CH246" i="2" s="1"/>
  <c r="BI285" i="2"/>
  <c r="BH285" i="2" s="1"/>
  <c r="BJ41" i="2"/>
  <c r="CI15" i="2"/>
  <c r="C4" i="2"/>
  <c r="E4" i="2"/>
  <c r="C4" i="6" s="1"/>
  <c r="D4" i="2"/>
  <c r="A4" i="2"/>
  <c r="A3" i="2"/>
  <c r="CG139" i="2" l="1"/>
  <c r="T186" i="6"/>
  <c r="CT186" i="6" s="1"/>
  <c r="DD186" i="6" s="1"/>
  <c r="R222" i="6"/>
  <c r="CR222" i="6" s="1"/>
  <c r="DB222" i="6" s="1"/>
  <c r="R36" i="6"/>
  <c r="CR36" i="6" s="1"/>
  <c r="DB36" i="6" s="1"/>
  <c r="CK210" i="2"/>
  <c r="CL102" i="2"/>
  <c r="BF64" i="2"/>
  <c r="BP64" i="2" s="1"/>
  <c r="R76" i="6"/>
  <c r="CR76" i="6" s="1"/>
  <c r="DB76" i="6" s="1"/>
  <c r="CG48" i="2"/>
  <c r="CI202" i="2"/>
  <c r="CH202" i="2" s="1"/>
  <c r="CI68" i="2"/>
  <c r="CH68" i="2" s="1"/>
  <c r="CJ72" i="2"/>
  <c r="CJ105" i="2"/>
  <c r="CM288" i="2"/>
  <c r="CO92" i="2"/>
  <c r="CI99" i="2"/>
  <c r="CH99" i="2" s="1"/>
  <c r="CP58" i="2"/>
  <c r="CI162" i="2"/>
  <c r="CH162" i="2" s="1"/>
  <c r="CN252" i="2"/>
  <c r="Q61" i="6"/>
  <c r="CQ61" i="6" s="1"/>
  <c r="DA61" i="6" s="1"/>
  <c r="P35" i="6"/>
  <c r="CP35" i="6" s="1"/>
  <c r="CZ35" i="6" s="1"/>
  <c r="CO88" i="2"/>
  <c r="CJ11" i="2"/>
  <c r="T276" i="6"/>
  <c r="CT276" i="6" s="1"/>
  <c r="DD276" i="6" s="1"/>
  <c r="S140" i="6"/>
  <c r="CS140" i="6" s="1"/>
  <c r="DC140" i="6" s="1"/>
  <c r="J293" i="6"/>
  <c r="CJ202" i="2"/>
  <c r="BE219" i="2"/>
  <c r="BO219" i="2" s="1"/>
  <c r="F270" i="6"/>
  <c r="BC222" i="2"/>
  <c r="BM222" i="2" s="1"/>
  <c r="BE45" i="2"/>
  <c r="BO45" i="2" s="1"/>
  <c r="O55" i="6"/>
  <c r="CO55" i="6" s="1"/>
  <c r="CY55" i="6" s="1"/>
  <c r="CI32" i="2"/>
  <c r="CH32" i="2" s="1"/>
  <c r="BZ171" i="2"/>
  <c r="CJ171" i="2" s="1"/>
  <c r="BC156" i="2"/>
  <c r="BM156" i="2" s="1"/>
  <c r="CJ58" i="2"/>
  <c r="R205" i="6"/>
  <c r="CR205" i="6" s="1"/>
  <c r="DB205" i="6" s="1"/>
  <c r="J151" i="6"/>
  <c r="CG201" i="2"/>
  <c r="CJ242" i="2"/>
  <c r="T242" i="6"/>
  <c r="CT242" i="6" s="1"/>
  <c r="DD242" i="6" s="1"/>
  <c r="O242" i="6"/>
  <c r="CO242" i="6" s="1"/>
  <c r="CY242" i="6" s="1"/>
  <c r="CK259" i="2"/>
  <c r="S190" i="6"/>
  <c r="CS190" i="6" s="1"/>
  <c r="DC190" i="6" s="1"/>
  <c r="CN79" i="2"/>
  <c r="AZ251" i="2"/>
  <c r="BJ251" i="2" s="1"/>
  <c r="T63" i="6"/>
  <c r="CT63" i="6" s="1"/>
  <c r="DD63" i="6" s="1"/>
  <c r="T198" i="6"/>
  <c r="CT198" i="6" s="1"/>
  <c r="DD198" i="6" s="1"/>
  <c r="CM82" i="2"/>
  <c r="CJ265" i="2"/>
  <c r="T26" i="6"/>
  <c r="CT26" i="6" s="1"/>
  <c r="DD26" i="6" s="1"/>
  <c r="O144" i="6"/>
  <c r="CO144" i="6" s="1"/>
  <c r="CY144" i="6" s="1"/>
  <c r="CM257" i="2"/>
  <c r="S158" i="6"/>
  <c r="CS158" i="6" s="1"/>
  <c r="DC158" i="6" s="1"/>
  <c r="O115" i="6"/>
  <c r="CO115" i="6" s="1"/>
  <c r="CY115" i="6" s="1"/>
  <c r="CK260" i="2"/>
  <c r="P253" i="6"/>
  <c r="CP253" i="6" s="1"/>
  <c r="CZ253" i="6" s="1"/>
  <c r="CJ291" i="2"/>
  <c r="CI217" i="2"/>
  <c r="CH217" i="2" s="1"/>
  <c r="CP175" i="2"/>
  <c r="Q154" i="6"/>
  <c r="CQ154" i="6" s="1"/>
  <c r="DA154" i="6" s="1"/>
  <c r="CO138" i="2"/>
  <c r="Q96" i="6"/>
  <c r="CQ96" i="6" s="1"/>
  <c r="DA96" i="6" s="1"/>
  <c r="N143" i="6"/>
  <c r="CN143" i="6" s="1"/>
  <c r="CX143" i="6" s="1"/>
  <c r="CM105" i="2"/>
  <c r="CK71" i="2"/>
  <c r="CI113" i="2"/>
  <c r="CH113" i="2" s="1"/>
  <c r="AZ69" i="2"/>
  <c r="BJ69" i="2" s="1"/>
  <c r="AC143" i="2"/>
  <c r="CI277" i="2"/>
  <c r="CH277" i="2" s="1"/>
  <c r="J140" i="6"/>
  <c r="AF219" i="2"/>
  <c r="BD251" i="2"/>
  <c r="BN251" i="2" s="1"/>
  <c r="CF78" i="2"/>
  <c r="CP78" i="2" s="1"/>
  <c r="AF45" i="2"/>
  <c r="O51" i="6"/>
  <c r="CO51" i="6" s="1"/>
  <c r="CY51" i="6" s="1"/>
  <c r="K296" i="6"/>
  <c r="O57" i="6"/>
  <c r="CO57" i="6" s="1"/>
  <c r="CY57" i="6" s="1"/>
  <c r="CL229" i="2"/>
  <c r="CO168" i="2"/>
  <c r="R237" i="6"/>
  <c r="CR237" i="6" s="1"/>
  <c r="DB237" i="6" s="1"/>
  <c r="CO114" i="2"/>
  <c r="T148" i="6"/>
  <c r="CT148" i="6" s="1"/>
  <c r="DD148" i="6" s="1"/>
  <c r="CP168" i="2"/>
  <c r="X284" i="2"/>
  <c r="R210" i="6"/>
  <c r="CR210" i="6" s="1"/>
  <c r="DB210" i="6" s="1"/>
  <c r="CM79" i="2"/>
  <c r="CL273" i="2"/>
  <c r="P216" i="6"/>
  <c r="CP216" i="6" s="1"/>
  <c r="CZ216" i="6" s="1"/>
  <c r="CG88" i="2"/>
  <c r="CM207" i="2"/>
  <c r="X204" i="2"/>
  <c r="E73" i="6"/>
  <c r="AE40" i="2"/>
  <c r="F144" i="6"/>
  <c r="K156" i="6"/>
  <c r="I78" i="6"/>
  <c r="CN109" i="2"/>
  <c r="CK100" i="2"/>
  <c r="G40" i="6"/>
  <c r="CN174" i="2"/>
  <c r="R174" i="6"/>
  <c r="CR174" i="6" s="1"/>
  <c r="DB174" i="6" s="1"/>
  <c r="E8" i="6"/>
  <c r="CG148" i="2"/>
  <c r="P242" i="6"/>
  <c r="CP242" i="6" s="1"/>
  <c r="CZ242" i="6" s="1"/>
  <c r="Q43" i="6"/>
  <c r="CQ43" i="6" s="1"/>
  <c r="DA43" i="6" s="1"/>
  <c r="CI181" i="2"/>
  <c r="CH181" i="2" s="1"/>
  <c r="BA78" i="2"/>
  <c r="BK78" i="2" s="1"/>
  <c r="CD40" i="2"/>
  <c r="CN40" i="2" s="1"/>
  <c r="CA40" i="2"/>
  <c r="CK40" i="2" s="1"/>
  <c r="CF108" i="2"/>
  <c r="CP108" i="2" s="1"/>
  <c r="CE188" i="2"/>
  <c r="S188" i="6" s="1"/>
  <c r="CS188" i="6" s="1"/>
  <c r="DC188" i="6" s="1"/>
  <c r="AZ278" i="2"/>
  <c r="BJ278" i="2" s="1"/>
  <c r="AF177" i="2"/>
  <c r="CO61" i="2"/>
  <c r="CB275" i="2"/>
  <c r="P275" i="6" s="1"/>
  <c r="CP275" i="6" s="1"/>
  <c r="CZ275" i="6" s="1"/>
  <c r="X299" i="2"/>
  <c r="P237" i="6"/>
  <c r="CP237" i="6" s="1"/>
  <c r="CZ237" i="6" s="1"/>
  <c r="N139" i="6"/>
  <c r="CN139" i="6" s="1"/>
  <c r="CX139" i="6" s="1"/>
  <c r="CJ139" i="2"/>
  <c r="X38" i="2"/>
  <c r="CM44" i="2"/>
  <c r="Q44" i="6"/>
  <c r="CQ44" i="6" s="1"/>
  <c r="DA44" i="6" s="1"/>
  <c r="Q58" i="6"/>
  <c r="CQ58" i="6" s="1"/>
  <c r="DA58" i="6" s="1"/>
  <c r="CG149" i="2"/>
  <c r="CP76" i="2"/>
  <c r="CJ249" i="2"/>
  <c r="BG71" i="2"/>
  <c r="S196" i="6"/>
  <c r="CS196" i="6" s="1"/>
  <c r="DC196" i="6" s="1"/>
  <c r="S177" i="6"/>
  <c r="CS177" i="6" s="1"/>
  <c r="DC177" i="6" s="1"/>
  <c r="Q148" i="6"/>
  <c r="CQ148" i="6" s="1"/>
  <c r="DA148" i="6" s="1"/>
  <c r="T299" i="6"/>
  <c r="CT299" i="6" s="1"/>
  <c r="DD299" i="6" s="1"/>
  <c r="O79" i="6"/>
  <c r="CO79" i="6" s="1"/>
  <c r="CY79" i="6" s="1"/>
  <c r="P202" i="6"/>
  <c r="CP202" i="6" s="1"/>
  <c r="CZ202" i="6" s="1"/>
  <c r="CP73" i="2"/>
  <c r="AZ144" i="2"/>
  <c r="BJ144" i="2" s="1"/>
  <c r="BG148" i="2"/>
  <c r="CG185" i="2"/>
  <c r="BK26" i="2"/>
  <c r="CM38" i="2"/>
  <c r="CP185" i="2"/>
  <c r="CI70" i="2"/>
  <c r="CH70" i="2" s="1"/>
  <c r="O194" i="6"/>
  <c r="CO194" i="6" s="1"/>
  <c r="CY194" i="6" s="1"/>
  <c r="AZ226" i="2"/>
  <c r="BJ226" i="2" s="1"/>
  <c r="R264" i="6"/>
  <c r="CR264" i="6" s="1"/>
  <c r="DB264" i="6" s="1"/>
  <c r="CJ207" i="2"/>
  <c r="CJ253" i="2"/>
  <c r="BF257" i="2"/>
  <c r="BP257" i="2" s="1"/>
  <c r="CI122" i="2"/>
  <c r="CH122" i="2" s="1"/>
  <c r="CO277" i="2"/>
  <c r="CI79" i="2"/>
  <c r="CH79" i="2" s="1"/>
  <c r="CN172" i="2"/>
  <c r="CL260" i="2"/>
  <c r="BF108" i="2"/>
  <c r="BP108" i="2" s="1"/>
  <c r="AD86" i="2"/>
  <c r="H94" i="6"/>
  <c r="BD93" i="2"/>
  <c r="BN93" i="2" s="1"/>
  <c r="E206" i="6"/>
  <c r="CB248" i="2"/>
  <c r="P248" i="6" s="1"/>
  <c r="CP248" i="6" s="1"/>
  <c r="CZ248" i="6" s="1"/>
  <c r="F226" i="6"/>
  <c r="AZ263" i="2"/>
  <c r="BJ263" i="2" s="1"/>
  <c r="CO32" i="2"/>
  <c r="P61" i="6"/>
  <c r="CP61" i="6" s="1"/>
  <c r="CZ61" i="6" s="1"/>
  <c r="CL61" i="2"/>
  <c r="BJ22" i="2"/>
  <c r="CL123" i="2"/>
  <c r="CK244" i="2"/>
  <c r="AZ101" i="2"/>
  <c r="BJ101" i="2" s="1"/>
  <c r="N257" i="6"/>
  <c r="CN257" i="6" s="1"/>
  <c r="CX257" i="6" s="1"/>
  <c r="CG153" i="2"/>
  <c r="CN122" i="2"/>
  <c r="CP149" i="2"/>
  <c r="T112" i="6"/>
  <c r="CT112" i="6" s="1"/>
  <c r="DD112" i="6" s="1"/>
  <c r="CK122" i="2"/>
  <c r="P128" i="6"/>
  <c r="CP128" i="6" s="1"/>
  <c r="CZ128" i="6" s="1"/>
  <c r="O147" i="6"/>
  <c r="CO147" i="6" s="1"/>
  <c r="CY147" i="6" s="1"/>
  <c r="BD103" i="2"/>
  <c r="BN103" i="2" s="1"/>
  <c r="AZ214" i="2"/>
  <c r="BJ214" i="2" s="1"/>
  <c r="F214" i="6"/>
  <c r="AA101" i="2"/>
  <c r="AE93" i="2"/>
  <c r="J159" i="6"/>
  <c r="AD213" i="2"/>
  <c r="AD171" i="2"/>
  <c r="K81" i="6"/>
  <c r="AC248" i="2"/>
  <c r="CC86" i="2"/>
  <c r="Q86" i="6" s="1"/>
  <c r="CQ86" i="6" s="1"/>
  <c r="DA86" i="6" s="1"/>
  <c r="CA38" i="2"/>
  <c r="CK38" i="2" s="1"/>
  <c r="CE258" i="2"/>
  <c r="CO258" i="2" s="1"/>
  <c r="AE210" i="2"/>
  <c r="BC89" i="2"/>
  <c r="BM89" i="2" s="1"/>
  <c r="I284" i="6"/>
  <c r="CD103" i="2"/>
  <c r="CN103" i="2" s="1"/>
  <c r="Q102" i="6"/>
  <c r="CQ102" i="6" s="1"/>
  <c r="DA102" i="6" s="1"/>
  <c r="AD282" i="2"/>
  <c r="BE266" i="2"/>
  <c r="BO266" i="2" s="1"/>
  <c r="BB78" i="2"/>
  <c r="BL78" i="2" s="1"/>
  <c r="CL50" i="2"/>
  <c r="BE177" i="2"/>
  <c r="BO177" i="2" s="1"/>
  <c r="CE296" i="2"/>
  <c r="S296" i="6" s="1"/>
  <c r="CS296" i="6" s="1"/>
  <c r="DC296" i="6" s="1"/>
  <c r="AC78" i="2"/>
  <c r="CG50" i="2"/>
  <c r="BG130" i="2"/>
  <c r="X15" i="2"/>
  <c r="BF38" i="2"/>
  <c r="BP38" i="2" s="1"/>
  <c r="CP65" i="2"/>
  <c r="CM237" i="2"/>
  <c r="R19" i="6"/>
  <c r="CR19" i="6" s="1"/>
  <c r="DB19" i="6" s="1"/>
  <c r="X282" i="2"/>
  <c r="AZ103" i="2"/>
  <c r="BJ103" i="2" s="1"/>
  <c r="BD298" i="2"/>
  <c r="BN298" i="2" s="1"/>
  <c r="BY291" i="2"/>
  <c r="M291" i="6" s="1"/>
  <c r="CM291" i="6" s="1"/>
  <c r="CW291" i="6" s="1"/>
  <c r="CV291" i="6" s="1"/>
  <c r="AY73" i="2"/>
  <c r="BI73" i="2" s="1"/>
  <c r="BH73" i="2" s="1"/>
  <c r="CB78" i="2"/>
  <c r="P78" i="6" s="1"/>
  <c r="CP78" i="6" s="1"/>
  <c r="CZ78" i="6" s="1"/>
  <c r="AZ86" i="2"/>
  <c r="BJ86" i="2" s="1"/>
  <c r="BZ214" i="2"/>
  <c r="N214" i="6" s="1"/>
  <c r="CN214" i="6" s="1"/>
  <c r="CX214" i="6" s="1"/>
  <c r="AC94" i="2"/>
  <c r="F101" i="6"/>
  <c r="I213" i="6"/>
  <c r="CC171" i="2"/>
  <c r="Q171" i="6" s="1"/>
  <c r="CQ171" i="6" s="1"/>
  <c r="DA171" i="6" s="1"/>
  <c r="G129" i="6"/>
  <c r="BZ278" i="2"/>
  <c r="N278" i="6" s="1"/>
  <c r="CN278" i="6" s="1"/>
  <c r="CX278" i="6" s="1"/>
  <c r="AF188" i="2"/>
  <c r="BE258" i="2"/>
  <c r="BO258" i="2" s="1"/>
  <c r="AA103" i="2"/>
  <c r="AD203" i="2"/>
  <c r="BZ220" i="2"/>
  <c r="CA192" i="2"/>
  <c r="CK192" i="2" s="1"/>
  <c r="BC203" i="2"/>
  <c r="BM203" i="2" s="1"/>
  <c r="BB121" i="2"/>
  <c r="BL121" i="2" s="1"/>
  <c r="P43" i="6"/>
  <c r="CP43" i="6" s="1"/>
  <c r="CZ43" i="6" s="1"/>
  <c r="BE188" i="2"/>
  <c r="BO188" i="2" s="1"/>
  <c r="AF258" i="2"/>
  <c r="N197" i="6"/>
  <c r="CN197" i="6" s="1"/>
  <c r="CX197" i="6" s="1"/>
  <c r="CO115" i="2"/>
  <c r="BC270" i="2"/>
  <c r="BM270" i="2" s="1"/>
  <c r="P219" i="6"/>
  <c r="CP219" i="6" s="1"/>
  <c r="CZ219" i="6" s="1"/>
  <c r="P66" i="6"/>
  <c r="CP66" i="6" s="1"/>
  <c r="CZ66" i="6" s="1"/>
  <c r="BF134" i="2"/>
  <c r="BP134" i="2" s="1"/>
  <c r="BF214" i="2"/>
  <c r="BP214" i="2" s="1"/>
  <c r="CK265" i="2"/>
  <c r="CN70" i="2"/>
  <c r="E204" i="6"/>
  <c r="I86" i="6"/>
  <c r="BY73" i="2"/>
  <c r="M73" i="6" s="1"/>
  <c r="CM73" i="6" s="1"/>
  <c r="CW73" i="6" s="1"/>
  <c r="CV73" i="6" s="1"/>
  <c r="AE103" i="2"/>
  <c r="CB94" i="2"/>
  <c r="CD93" i="2"/>
  <c r="R93" i="6" s="1"/>
  <c r="CR93" i="6" s="1"/>
  <c r="DB93" i="6" s="1"/>
  <c r="CA78" i="2"/>
  <c r="O78" i="6" s="1"/>
  <c r="CO78" i="6" s="1"/>
  <c r="CY78" i="6" s="1"/>
  <c r="I171" i="6"/>
  <c r="AA278" i="2"/>
  <c r="BC213" i="2"/>
  <c r="BM213" i="2" s="1"/>
  <c r="BA192" i="2"/>
  <c r="BK192" i="2" s="1"/>
  <c r="AA254" i="2"/>
  <c r="BB275" i="2"/>
  <c r="BL275" i="2" s="1"/>
  <c r="BB41" i="2"/>
  <c r="BL41" i="2" s="1"/>
  <c r="CC270" i="2"/>
  <c r="CM270" i="2" s="1"/>
  <c r="F103" i="6"/>
  <c r="I203" i="6"/>
  <c r="AC275" i="2"/>
  <c r="BB248" i="2"/>
  <c r="BL248" i="2" s="1"/>
  <c r="BE296" i="2"/>
  <c r="BO296" i="2" s="1"/>
  <c r="CF180" i="2"/>
  <c r="BZ37" i="2"/>
  <c r="CJ37" i="2" s="1"/>
  <c r="AF266" i="2"/>
  <c r="AD270" i="2"/>
  <c r="X117" i="2"/>
  <c r="X210" i="2"/>
  <c r="S45" i="6"/>
  <c r="CS45" i="6" s="1"/>
  <c r="DC45" i="6" s="1"/>
  <c r="CO45" i="2"/>
  <c r="BI130" i="2"/>
  <c r="BH130" i="2" s="1"/>
  <c r="T227" i="6"/>
  <c r="CT227" i="6" s="1"/>
  <c r="DD227" i="6" s="1"/>
  <c r="CG288" i="2"/>
  <c r="CI249" i="2"/>
  <c r="CH249" i="2" s="1"/>
  <c r="O139" i="6"/>
  <c r="CO139" i="6" s="1"/>
  <c r="CY139" i="6" s="1"/>
  <c r="T189" i="6"/>
  <c r="CT189" i="6" s="1"/>
  <c r="DD189" i="6" s="1"/>
  <c r="CN20" i="2"/>
  <c r="AE21" i="2"/>
  <c r="CP209" i="2"/>
  <c r="X183" i="2"/>
  <c r="BF78" i="2"/>
  <c r="BP78" i="2" s="1"/>
  <c r="AC205" i="2"/>
  <c r="AC62" i="2"/>
  <c r="AC256" i="2"/>
  <c r="G200" i="6"/>
  <c r="G268" i="6"/>
  <c r="AE111" i="2"/>
  <c r="BA86" i="2"/>
  <c r="BK86" i="2" s="1"/>
  <c r="AF160" i="2"/>
  <c r="BZ118" i="2"/>
  <c r="N118" i="6" s="1"/>
  <c r="CN118" i="6" s="1"/>
  <c r="CX118" i="6" s="1"/>
  <c r="L291" i="6"/>
  <c r="F287" i="6"/>
  <c r="CE159" i="2"/>
  <c r="S159" i="6" s="1"/>
  <c r="CS159" i="6" s="1"/>
  <c r="DC159" i="6" s="1"/>
  <c r="X278" i="2"/>
  <c r="CC156" i="2"/>
  <c r="CD138" i="2"/>
  <c r="CN138" i="2" s="1"/>
  <c r="BD135" i="2"/>
  <c r="BN135" i="2" s="1"/>
  <c r="L173" i="6"/>
  <c r="CM179" i="2"/>
  <c r="S154" i="6"/>
  <c r="CS154" i="6" s="1"/>
  <c r="DC154" i="6" s="1"/>
  <c r="BB152" i="2"/>
  <c r="BL152" i="2" s="1"/>
  <c r="BE119" i="2"/>
  <c r="BO119" i="2" s="1"/>
  <c r="CP67" i="2"/>
  <c r="BD236" i="2"/>
  <c r="BN236" i="2" s="1"/>
  <c r="CJ190" i="2"/>
  <c r="CA214" i="2"/>
  <c r="O214" i="6" s="1"/>
  <c r="CO214" i="6" s="1"/>
  <c r="CY214" i="6" s="1"/>
  <c r="BA214" i="2"/>
  <c r="BK214" i="2" s="1"/>
  <c r="CF281" i="2"/>
  <c r="CP281" i="2" s="1"/>
  <c r="X14" i="2"/>
  <c r="X45" i="2"/>
  <c r="CA268" i="2"/>
  <c r="O268" i="6" s="1"/>
  <c r="CO268" i="6" s="1"/>
  <c r="CY268" i="6" s="1"/>
  <c r="CB256" i="2"/>
  <c r="P256" i="6" s="1"/>
  <c r="CP256" i="6" s="1"/>
  <c r="CZ256" i="6" s="1"/>
  <c r="CG79" i="2"/>
  <c r="P32" i="6"/>
  <c r="CP32" i="6" s="1"/>
  <c r="CZ32" i="6" s="1"/>
  <c r="M136" i="6"/>
  <c r="CM136" i="6" s="1"/>
  <c r="CW136" i="6" s="1"/>
  <c r="CV136" i="6" s="1"/>
  <c r="CI136" i="2"/>
  <c r="CH136" i="2" s="1"/>
  <c r="CN32" i="2"/>
  <c r="R32" i="6"/>
  <c r="CR32" i="6" s="1"/>
  <c r="DB32" i="6" s="1"/>
  <c r="CI75" i="2"/>
  <c r="CH75" i="2" s="1"/>
  <c r="P87" i="6"/>
  <c r="CP87" i="6" s="1"/>
  <c r="CZ87" i="6" s="1"/>
  <c r="CI271" i="2"/>
  <c r="CH271" i="2" s="1"/>
  <c r="CJ185" i="2"/>
  <c r="CM242" i="2"/>
  <c r="CG260" i="2"/>
  <c r="L14" i="6"/>
  <c r="P144" i="6"/>
  <c r="CP144" i="6" s="1"/>
  <c r="CZ144" i="6" s="1"/>
  <c r="CO130" i="2"/>
  <c r="CG61" i="2"/>
  <c r="CO232" i="2"/>
  <c r="CL138" i="2"/>
  <c r="CN67" i="2"/>
  <c r="N60" i="6"/>
  <c r="CN60" i="6" s="1"/>
  <c r="CX60" i="6" s="1"/>
  <c r="T145" i="6"/>
  <c r="CT145" i="6" s="1"/>
  <c r="DD145" i="6" s="1"/>
  <c r="CL179" i="2"/>
  <c r="O189" i="6"/>
  <c r="CO189" i="6" s="1"/>
  <c r="CY189" i="6" s="1"/>
  <c r="N237" i="6"/>
  <c r="CN237" i="6" s="1"/>
  <c r="CX237" i="6" s="1"/>
  <c r="T61" i="6"/>
  <c r="CT61" i="6" s="1"/>
  <c r="DD61" i="6" s="1"/>
  <c r="S180" i="6"/>
  <c r="CS180" i="6" s="1"/>
  <c r="DC180" i="6" s="1"/>
  <c r="F163" i="6"/>
  <c r="H62" i="6"/>
  <c r="I119" i="6"/>
  <c r="K144" i="6"/>
  <c r="K159" i="6"/>
  <c r="CE234" i="2"/>
  <c r="CO234" i="2" s="1"/>
  <c r="CA137" i="2"/>
  <c r="CA116" i="2"/>
  <c r="O116" i="6" s="1"/>
  <c r="CO116" i="6" s="1"/>
  <c r="CY116" i="6" s="1"/>
  <c r="BE238" i="2"/>
  <c r="BO238" i="2" s="1"/>
  <c r="CO58" i="2"/>
  <c r="F73" i="6"/>
  <c r="BB205" i="2"/>
  <c r="BL205" i="2" s="1"/>
  <c r="BB278" i="2"/>
  <c r="BL278" i="2" s="1"/>
  <c r="BZ172" i="2"/>
  <c r="CJ172" i="2" s="1"/>
  <c r="BD138" i="2"/>
  <c r="BN138" i="2" s="1"/>
  <c r="CC192" i="2"/>
  <c r="Q192" i="6" s="1"/>
  <c r="CQ192" i="6" s="1"/>
  <c r="DA192" i="6" s="1"/>
  <c r="AG204" i="2"/>
  <c r="CK174" i="2"/>
  <c r="R152" i="6"/>
  <c r="CR152" i="6" s="1"/>
  <c r="DB152" i="6" s="1"/>
  <c r="CI280" i="2"/>
  <c r="CH280" i="2" s="1"/>
  <c r="CI147" i="2"/>
  <c r="CH147" i="2" s="1"/>
  <c r="Q114" i="6"/>
  <c r="CQ114" i="6" s="1"/>
  <c r="DA114" i="6" s="1"/>
  <c r="CM114" i="2"/>
  <c r="BG202" i="2"/>
  <c r="BL26" i="2"/>
  <c r="S231" i="6"/>
  <c r="CS231" i="6" s="1"/>
  <c r="DC231" i="6" s="1"/>
  <c r="CP188" i="2"/>
  <c r="T260" i="6"/>
  <c r="CT260" i="6" s="1"/>
  <c r="DD260" i="6" s="1"/>
  <c r="CI11" i="2"/>
  <c r="BF39" i="2"/>
  <c r="BP39" i="2" s="1"/>
  <c r="BN32" i="2"/>
  <c r="N122" i="6"/>
  <c r="CN122" i="6" s="1"/>
  <c r="CX122" i="6" s="1"/>
  <c r="CP158" i="2"/>
  <c r="CI145" i="2"/>
  <c r="CH145" i="2" s="1"/>
  <c r="P127" i="6"/>
  <c r="CP127" i="6" s="1"/>
  <c r="CZ127" i="6" s="1"/>
  <c r="CK198" i="2"/>
  <c r="CG196" i="2"/>
  <c r="BG272" i="2"/>
  <c r="BG196" i="2"/>
  <c r="CU155" i="6"/>
  <c r="N292" i="6"/>
  <c r="CN292" i="6" s="1"/>
  <c r="Q87" i="6"/>
  <c r="CQ87" i="6" s="1"/>
  <c r="DA87" i="6" s="1"/>
  <c r="T172" i="6"/>
  <c r="CT172" i="6" s="1"/>
  <c r="DD172" i="6" s="1"/>
  <c r="N113" i="6"/>
  <c r="CN113" i="6" s="1"/>
  <c r="CX113" i="6" s="1"/>
  <c r="CN126" i="2"/>
  <c r="CN121" i="2"/>
  <c r="O101" i="6"/>
  <c r="CO101" i="6" s="1"/>
  <c r="CY101" i="6" s="1"/>
  <c r="CJ198" i="2"/>
  <c r="G140" i="6"/>
  <c r="BF291" i="2"/>
  <c r="BP291" i="2" s="1"/>
  <c r="BC192" i="2"/>
  <c r="BM192" i="2" s="1"/>
  <c r="BC293" i="2"/>
  <c r="BM293" i="2" s="1"/>
  <c r="H256" i="6"/>
  <c r="AE135" i="2"/>
  <c r="X270" i="2"/>
  <c r="AF289" i="2"/>
  <c r="G86" i="6"/>
  <c r="BG277" i="2"/>
  <c r="M144" i="6"/>
  <c r="CM144" i="6" s="1"/>
  <c r="CW144" i="6" s="1"/>
  <c r="CV144" i="6" s="1"/>
  <c r="BE49" i="2"/>
  <c r="BO49" i="2" s="1"/>
  <c r="Q144" i="6"/>
  <c r="CQ144" i="6" s="1"/>
  <c r="DA144" i="6" s="1"/>
  <c r="P125" i="6"/>
  <c r="CP125" i="6" s="1"/>
  <c r="CZ125" i="6" s="1"/>
  <c r="Q48" i="6"/>
  <c r="CQ48" i="6" s="1"/>
  <c r="DA48" i="6" s="1"/>
  <c r="T176" i="6"/>
  <c r="CT176" i="6" s="1"/>
  <c r="DD176" i="6" s="1"/>
  <c r="S273" i="6"/>
  <c r="CS273" i="6" s="1"/>
  <c r="DC273" i="6" s="1"/>
  <c r="CK287" i="2"/>
  <c r="CL175" i="2"/>
  <c r="CN54" i="2"/>
  <c r="N217" i="6"/>
  <c r="CN217" i="6" s="1"/>
  <c r="CX217" i="6" s="1"/>
  <c r="N96" i="6"/>
  <c r="CN96" i="6" s="1"/>
  <c r="CX96" i="6" s="1"/>
  <c r="AF30" i="2"/>
  <c r="O169" i="6"/>
  <c r="CO169" i="6" s="1"/>
  <c r="CY169" i="6" s="1"/>
  <c r="BF204" i="2"/>
  <c r="BP204" i="2" s="1"/>
  <c r="AZ287" i="2"/>
  <c r="BJ287" i="2" s="1"/>
  <c r="X62" i="2"/>
  <c r="AY167" i="2"/>
  <c r="BI167" i="2" s="1"/>
  <c r="BH167" i="2" s="1"/>
  <c r="BF256" i="2"/>
  <c r="BP256" i="2" s="1"/>
  <c r="AF234" i="2"/>
  <c r="X263" i="2"/>
  <c r="G156" i="6"/>
  <c r="X144" i="2"/>
  <c r="X137" i="2"/>
  <c r="I74" i="6"/>
  <c r="AY222" i="2"/>
  <c r="BI222" i="2" s="1"/>
  <c r="BH222" i="2" s="1"/>
  <c r="BA140" i="2"/>
  <c r="BK140" i="2" s="1"/>
  <c r="AG78" i="2"/>
  <c r="K49" i="6"/>
  <c r="AG211" i="2"/>
  <c r="X264" i="2"/>
  <c r="CN34" i="2"/>
  <c r="AD274" i="2"/>
  <c r="AB192" i="2"/>
  <c r="K266" i="6"/>
  <c r="BZ183" i="2"/>
  <c r="N183" i="6" s="1"/>
  <c r="CN183" i="6" s="1"/>
  <c r="CX183" i="6" s="1"/>
  <c r="CB278" i="2"/>
  <c r="CL278" i="2" s="1"/>
  <c r="AZ254" i="2"/>
  <c r="BJ254" i="2" s="1"/>
  <c r="X203" i="2"/>
  <c r="CP85" i="2"/>
  <c r="T85" i="6"/>
  <c r="CT85" i="6" s="1"/>
  <c r="DD85" i="6" s="1"/>
  <c r="CO265" i="2"/>
  <c r="S265" i="6"/>
  <c r="CS265" i="6" s="1"/>
  <c r="DC265" i="6" s="1"/>
  <c r="P198" i="6"/>
  <c r="CP198" i="6" s="1"/>
  <c r="CZ198" i="6" s="1"/>
  <c r="CL198" i="2"/>
  <c r="CO36" i="2"/>
  <c r="BD10" i="2"/>
  <c r="J10" i="6" s="1"/>
  <c r="BY9" i="2"/>
  <c r="AB14" i="1" s="1"/>
  <c r="T14" i="1"/>
  <c r="BL9" i="2"/>
  <c r="X14" i="1"/>
  <c r="CN9" i="2"/>
  <c r="AG14" i="1"/>
  <c r="BO9" i="2"/>
  <c r="AA14" i="1"/>
  <c r="CO9" i="2"/>
  <c r="AH14" i="1"/>
  <c r="BJ9" i="2"/>
  <c r="V14" i="1"/>
  <c r="N9" i="6"/>
  <c r="CN9" i="6" s="1"/>
  <c r="CX9" i="6" s="1"/>
  <c r="AC14" i="1"/>
  <c r="BK9" i="2"/>
  <c r="W14" i="1"/>
  <c r="BC9" i="2"/>
  <c r="BN9" i="2"/>
  <c r="Z14" i="1"/>
  <c r="BG229" i="2"/>
  <c r="BG48" i="2"/>
  <c r="BG32" i="2"/>
  <c r="BG65" i="2"/>
  <c r="BK32" i="2"/>
  <c r="CK177" i="2"/>
  <c r="O177" i="6"/>
  <c r="CO177" i="6" s="1"/>
  <c r="CY177" i="6" s="1"/>
  <c r="Q210" i="6"/>
  <c r="CQ210" i="6" s="1"/>
  <c r="DA210" i="6" s="1"/>
  <c r="CM210" i="2"/>
  <c r="CC226" i="2"/>
  <c r="CG226" i="2" s="1"/>
  <c r="X226" i="2"/>
  <c r="G167" i="6"/>
  <c r="CM275" i="2"/>
  <c r="Q275" i="6"/>
  <c r="CQ275" i="6" s="1"/>
  <c r="DA275" i="6" s="1"/>
  <c r="CP223" i="2"/>
  <c r="T223" i="6"/>
  <c r="CT223" i="6" s="1"/>
  <c r="DD223" i="6" s="1"/>
  <c r="S269" i="6"/>
  <c r="CS269" i="6" s="1"/>
  <c r="DC269" i="6" s="1"/>
  <c r="CO269" i="2"/>
  <c r="BB187" i="2"/>
  <c r="BL187" i="2" s="1"/>
  <c r="CB187" i="2"/>
  <c r="CL187" i="2" s="1"/>
  <c r="AC187" i="2"/>
  <c r="BY120" i="2"/>
  <c r="M120" i="6" s="1"/>
  <c r="CM120" i="6" s="1"/>
  <c r="CW120" i="6" s="1"/>
  <c r="CV120" i="6" s="1"/>
  <c r="E120" i="6"/>
  <c r="AB125" i="2"/>
  <c r="CA125" i="2"/>
  <c r="O125" i="6" s="1"/>
  <c r="CO125" i="6" s="1"/>
  <c r="CY125" i="6" s="1"/>
  <c r="X125" i="2"/>
  <c r="CC168" i="2"/>
  <c r="I168" i="6"/>
  <c r="L263" i="6"/>
  <c r="BF263" i="2"/>
  <c r="BP263" i="2" s="1"/>
  <c r="BY93" i="2"/>
  <c r="Z93" i="2"/>
  <c r="Y93" i="2" s="1"/>
  <c r="CE142" i="2"/>
  <c r="K142" i="6"/>
  <c r="BE142" i="2"/>
  <c r="BO142" i="2" s="1"/>
  <c r="CF59" i="2"/>
  <c r="CP59" i="2" s="1"/>
  <c r="AG59" i="2"/>
  <c r="BF59" i="2"/>
  <c r="BP59" i="2" s="1"/>
  <c r="K193" i="6"/>
  <c r="CE193" i="2"/>
  <c r="CO193" i="2" s="1"/>
  <c r="AE289" i="2"/>
  <c r="BD289" i="2"/>
  <c r="BN289" i="2" s="1"/>
  <c r="J289" i="6"/>
  <c r="BA73" i="2"/>
  <c r="BK73" i="2" s="1"/>
  <c r="CA73" i="2"/>
  <c r="CK73" i="2" s="1"/>
  <c r="L182" i="6"/>
  <c r="BF182" i="2"/>
  <c r="BP182" i="2" s="1"/>
  <c r="T216" i="6"/>
  <c r="CT216" i="6" s="1"/>
  <c r="DD216" i="6" s="1"/>
  <c r="CP216" i="2"/>
  <c r="T128" i="6"/>
  <c r="CT128" i="6" s="1"/>
  <c r="DD128" i="6" s="1"/>
  <c r="CP128" i="2"/>
  <c r="CP273" i="2"/>
  <c r="T273" i="6"/>
  <c r="CT273" i="6" s="1"/>
  <c r="DD273" i="6" s="1"/>
  <c r="M259" i="6"/>
  <c r="CM259" i="6" s="1"/>
  <c r="CW259" i="6" s="1"/>
  <c r="CV259" i="6" s="1"/>
  <c r="CI259" i="2"/>
  <c r="CH259" i="2" s="1"/>
  <c r="S198" i="6"/>
  <c r="CS198" i="6" s="1"/>
  <c r="DC198" i="6" s="1"/>
  <c r="CO198" i="2"/>
  <c r="CN153" i="2"/>
  <c r="R153" i="6"/>
  <c r="CR153" i="6" s="1"/>
  <c r="DB153" i="6" s="1"/>
  <c r="CM295" i="2"/>
  <c r="CG295" i="2"/>
  <c r="CN265" i="2"/>
  <c r="R265" i="6"/>
  <c r="CR265" i="6" s="1"/>
  <c r="DB265" i="6" s="1"/>
  <c r="Q68" i="6"/>
  <c r="CQ68" i="6" s="1"/>
  <c r="DA68" i="6" s="1"/>
  <c r="CM68" i="2"/>
  <c r="CG68" i="2"/>
  <c r="CJ273" i="2"/>
  <c r="N273" i="6"/>
  <c r="CN273" i="6" s="1"/>
  <c r="CX273" i="6" s="1"/>
  <c r="CO288" i="2"/>
  <c r="S288" i="6"/>
  <c r="CS288" i="6" s="1"/>
  <c r="DC288" i="6" s="1"/>
  <c r="O249" i="6"/>
  <c r="CO249" i="6" s="1"/>
  <c r="CY249" i="6" s="1"/>
  <c r="CK249" i="2"/>
  <c r="CO174" i="2"/>
  <c r="S174" i="6"/>
  <c r="CS174" i="6" s="1"/>
  <c r="DC174" i="6" s="1"/>
  <c r="CK113" i="2"/>
  <c r="O113" i="6"/>
  <c r="CO113" i="6" s="1"/>
  <c r="CY113" i="6" s="1"/>
  <c r="M232" i="6"/>
  <c r="CM232" i="6" s="1"/>
  <c r="CW232" i="6" s="1"/>
  <c r="CV232" i="6" s="1"/>
  <c r="CI232" i="2"/>
  <c r="CH232" i="2" s="1"/>
  <c r="CP277" i="2"/>
  <c r="T277" i="6"/>
  <c r="CT277" i="6" s="1"/>
  <c r="DD277" i="6" s="1"/>
  <c r="CK202" i="2"/>
  <c r="CG202" i="2"/>
  <c r="CO14" i="2"/>
  <c r="S14" i="6"/>
  <c r="CS14" i="6" s="1"/>
  <c r="DC14" i="6" s="1"/>
  <c r="CO55" i="2"/>
  <c r="S55" i="6"/>
  <c r="CS55" i="6" s="1"/>
  <c r="DC55" i="6" s="1"/>
  <c r="O161" i="6"/>
  <c r="CO161" i="6" s="1"/>
  <c r="CY161" i="6" s="1"/>
  <c r="CK161" i="2"/>
  <c r="Q14" i="6"/>
  <c r="CQ14" i="6" s="1"/>
  <c r="DA14" i="6" s="1"/>
  <c r="BK63" i="2"/>
  <c r="BG63" i="2"/>
  <c r="CN261" i="2"/>
  <c r="R261" i="6"/>
  <c r="CR261" i="6" s="1"/>
  <c r="DB261" i="6" s="1"/>
  <c r="CP35" i="2"/>
  <c r="T35" i="6"/>
  <c r="CT35" i="6" s="1"/>
  <c r="DD35" i="6" s="1"/>
  <c r="CJ115" i="2"/>
  <c r="N115" i="6"/>
  <c r="CN115" i="6" s="1"/>
  <c r="CX115" i="6" s="1"/>
  <c r="T218" i="6"/>
  <c r="CT218" i="6" s="1"/>
  <c r="DD218" i="6" s="1"/>
  <c r="CP218" i="2"/>
  <c r="S206" i="6"/>
  <c r="CS206" i="6" s="1"/>
  <c r="DC206" i="6" s="1"/>
  <c r="CO206" i="2"/>
  <c r="Z152" i="2"/>
  <c r="Y152" i="2" s="1"/>
  <c r="BY152" i="2"/>
  <c r="M152" i="6" s="1"/>
  <c r="CM152" i="6" s="1"/>
  <c r="CW152" i="6" s="1"/>
  <c r="CV152" i="6" s="1"/>
  <c r="G135" i="6"/>
  <c r="CA135" i="2"/>
  <c r="CC110" i="2"/>
  <c r="CM110" i="2" s="1"/>
  <c r="AD110" i="2"/>
  <c r="CF138" i="2"/>
  <c r="T138" i="6" s="1"/>
  <c r="CT138" i="6" s="1"/>
  <c r="DD138" i="6" s="1"/>
  <c r="AG138" i="2"/>
  <c r="AG124" i="2"/>
  <c r="L124" i="6"/>
  <c r="H211" i="6"/>
  <c r="BB211" i="2"/>
  <c r="BL211" i="2" s="1"/>
  <c r="H157" i="6"/>
  <c r="CB157" i="2"/>
  <c r="I279" i="6"/>
  <c r="CC279" i="2"/>
  <c r="CM279" i="2" s="1"/>
  <c r="AD279" i="2"/>
  <c r="O204" i="6"/>
  <c r="CO204" i="6" s="1"/>
  <c r="CY204" i="6" s="1"/>
  <c r="BF203" i="2"/>
  <c r="BP203" i="2" s="1"/>
  <c r="AZ77" i="2"/>
  <c r="BJ77" i="2" s="1"/>
  <c r="CB74" i="2"/>
  <c r="CL74" i="2" s="1"/>
  <c r="CA152" i="2"/>
  <c r="X211" i="2"/>
  <c r="N112" i="6"/>
  <c r="CN112" i="6" s="1"/>
  <c r="CX112" i="6" s="1"/>
  <c r="CJ112" i="2"/>
  <c r="CN92" i="2"/>
  <c r="R92" i="6"/>
  <c r="CR92" i="6" s="1"/>
  <c r="DB92" i="6" s="1"/>
  <c r="BA152" i="2"/>
  <c r="BK152" i="2" s="1"/>
  <c r="T143" i="6"/>
  <c r="CT143" i="6" s="1"/>
  <c r="DD143" i="6" s="1"/>
  <c r="CP143" i="2"/>
  <c r="CD173" i="2"/>
  <c r="CN173" i="2" s="1"/>
  <c r="BD173" i="2"/>
  <c r="BN173" i="2" s="1"/>
  <c r="AA211" i="2"/>
  <c r="BZ211" i="2"/>
  <c r="CJ211" i="2" s="1"/>
  <c r="F211" i="6"/>
  <c r="CD167" i="2"/>
  <c r="R167" i="6" s="1"/>
  <c r="CR167" i="6" s="1"/>
  <c r="DB167" i="6" s="1"/>
  <c r="J167" i="6"/>
  <c r="AG240" i="2"/>
  <c r="CF240" i="2"/>
  <c r="CP240" i="2" s="1"/>
  <c r="BF240" i="2"/>
  <c r="BP240" i="2" s="1"/>
  <c r="J213" i="6"/>
  <c r="CD213" i="2"/>
  <c r="CN213" i="2" s="1"/>
  <c r="BE90" i="2"/>
  <c r="BO90" i="2" s="1"/>
  <c r="CE90" i="2"/>
  <c r="S90" i="6" s="1"/>
  <c r="CS90" i="6" s="1"/>
  <c r="DC90" i="6" s="1"/>
  <c r="CD142" i="2"/>
  <c r="R142" i="6" s="1"/>
  <c r="CR142" i="6" s="1"/>
  <c r="DB142" i="6" s="1"/>
  <c r="J142" i="6"/>
  <c r="AB247" i="2"/>
  <c r="CA247" i="2"/>
  <c r="CK247" i="2" s="1"/>
  <c r="CD131" i="2"/>
  <c r="R131" i="6" s="1"/>
  <c r="CR131" i="6" s="1"/>
  <c r="DB131" i="6" s="1"/>
  <c r="BD131" i="2"/>
  <c r="BN131" i="2" s="1"/>
  <c r="I194" i="6"/>
  <c r="AD194" i="2"/>
  <c r="BC194" i="2"/>
  <c r="BM194" i="2" s="1"/>
  <c r="BY177" i="2"/>
  <c r="AY177" i="2"/>
  <c r="BI177" i="2" s="1"/>
  <c r="BH177" i="2" s="1"/>
  <c r="BA110" i="2"/>
  <c r="BK110" i="2" s="1"/>
  <c r="X110" i="2"/>
  <c r="AB110" i="2"/>
  <c r="BD225" i="2"/>
  <c r="BN225" i="2" s="1"/>
  <c r="CD225" i="2"/>
  <c r="R225" i="6" s="1"/>
  <c r="CR225" i="6" s="1"/>
  <c r="DB225" i="6" s="1"/>
  <c r="CL99" i="2"/>
  <c r="CG99" i="2"/>
  <c r="P99" i="6"/>
  <c r="CP99" i="6" s="1"/>
  <c r="CZ99" i="6" s="1"/>
  <c r="M77" i="6"/>
  <c r="CM77" i="6" s="1"/>
  <c r="CW77" i="6" s="1"/>
  <c r="CV77" i="6" s="1"/>
  <c r="CI77" i="2"/>
  <c r="CH77" i="2" s="1"/>
  <c r="M130" i="6"/>
  <c r="CM130" i="6" s="1"/>
  <c r="CW130" i="6" s="1"/>
  <c r="CV130" i="6" s="1"/>
  <c r="CG130" i="2"/>
  <c r="BG233" i="2"/>
  <c r="M65" i="6"/>
  <c r="CM65" i="6" s="1"/>
  <c r="CW65" i="6" s="1"/>
  <c r="CV65" i="6" s="1"/>
  <c r="CG65" i="2"/>
  <c r="CN35" i="2"/>
  <c r="R35" i="6"/>
  <c r="CR35" i="6" s="1"/>
  <c r="DB35" i="6" s="1"/>
  <c r="P170" i="6"/>
  <c r="CP170" i="6" s="1"/>
  <c r="CZ170" i="6" s="1"/>
  <c r="CL170" i="2"/>
  <c r="O67" i="6"/>
  <c r="CO67" i="6" s="1"/>
  <c r="CY67" i="6" s="1"/>
  <c r="CK67" i="2"/>
  <c r="CG67" i="2"/>
  <c r="BG44" i="2"/>
  <c r="BG139" i="2"/>
  <c r="BG197" i="2"/>
  <c r="BI233" i="2"/>
  <c r="BH233" i="2" s="1"/>
  <c r="O288" i="6"/>
  <c r="CO288" i="6" s="1"/>
  <c r="O256" i="6"/>
  <c r="CO256" i="6" s="1"/>
  <c r="CY256" i="6" s="1"/>
  <c r="S195" i="6"/>
  <c r="CS195" i="6" s="1"/>
  <c r="DC195" i="6" s="1"/>
  <c r="P67" i="6"/>
  <c r="CP67" i="6" s="1"/>
  <c r="CZ67" i="6" s="1"/>
  <c r="M196" i="6"/>
  <c r="CM196" i="6" s="1"/>
  <c r="CW196" i="6" s="1"/>
  <c r="CV196" i="6" s="1"/>
  <c r="CK272" i="2"/>
  <c r="CM113" i="2"/>
  <c r="N195" i="6"/>
  <c r="CN195" i="6" s="1"/>
  <c r="CX195" i="6" s="1"/>
  <c r="O48" i="6"/>
  <c r="CO48" i="6" s="1"/>
  <c r="CY48" i="6" s="1"/>
  <c r="O154" i="6"/>
  <c r="CO154" i="6" s="1"/>
  <c r="CY154" i="6" s="1"/>
  <c r="CK233" i="2"/>
  <c r="T117" i="6"/>
  <c r="CT117" i="6" s="1"/>
  <c r="DD117" i="6" s="1"/>
  <c r="P217" i="6"/>
  <c r="CP217" i="6" s="1"/>
  <c r="CZ217" i="6" s="1"/>
  <c r="CI83" i="2"/>
  <c r="CH83" i="2" s="1"/>
  <c r="CP190" i="2"/>
  <c r="CJ196" i="2"/>
  <c r="R202" i="6"/>
  <c r="CR202" i="6" s="1"/>
  <c r="DB202" i="6" s="1"/>
  <c r="CN198" i="2"/>
  <c r="CO167" i="2"/>
  <c r="BO32" i="2"/>
  <c r="N153" i="6"/>
  <c r="CN153" i="6" s="1"/>
  <c r="CX153" i="6" s="1"/>
  <c r="CM100" i="2"/>
  <c r="CL70" i="2"/>
  <c r="CP122" i="2"/>
  <c r="O56" i="6"/>
  <c r="CO56" i="6" s="1"/>
  <c r="CY56" i="6" s="1"/>
  <c r="CO147" i="2"/>
  <c r="CM205" i="2"/>
  <c r="Q22" i="6"/>
  <c r="CQ22" i="6" s="1"/>
  <c r="DA22" i="6" s="1"/>
  <c r="CJ92" i="2"/>
  <c r="X173" i="2"/>
  <c r="H187" i="6"/>
  <c r="AA77" i="2"/>
  <c r="BA172" i="2"/>
  <c r="BK172" i="2" s="1"/>
  <c r="L240" i="6"/>
  <c r="AE142" i="2"/>
  <c r="CL94" i="2"/>
  <c r="P94" i="6"/>
  <c r="CP94" i="6" s="1"/>
  <c r="CZ94" i="6" s="1"/>
  <c r="BD157" i="2"/>
  <c r="BN157" i="2" s="1"/>
  <c r="X194" i="2"/>
  <c r="AA212" i="2"/>
  <c r="CC121" i="2"/>
  <c r="CM121" i="2" s="1"/>
  <c r="O103" i="6"/>
  <c r="CO103" i="6" s="1"/>
  <c r="CY103" i="6" s="1"/>
  <c r="CF182" i="2"/>
  <c r="CP182" i="2" s="1"/>
  <c r="CO200" i="2"/>
  <c r="S200" i="6"/>
  <c r="CS200" i="6" s="1"/>
  <c r="DC200" i="6" s="1"/>
  <c r="CF164" i="2"/>
  <c r="T164" i="6" s="1"/>
  <c r="CT164" i="6" s="1"/>
  <c r="DD164" i="6" s="1"/>
  <c r="CI146" i="2"/>
  <c r="CH146" i="2" s="1"/>
  <c r="O88" i="6"/>
  <c r="CO88" i="6" s="1"/>
  <c r="CY88" i="6" s="1"/>
  <c r="R150" i="6"/>
  <c r="CR150" i="6" s="1"/>
  <c r="DB150" i="6" s="1"/>
  <c r="CN150" i="2"/>
  <c r="CP89" i="2"/>
  <c r="S240" i="6"/>
  <c r="CS240" i="6" s="1"/>
  <c r="DC240" i="6" s="1"/>
  <c r="CO240" i="2"/>
  <c r="CO280" i="2"/>
  <c r="T147" i="6"/>
  <c r="CT147" i="6" s="1"/>
  <c r="DD147" i="6" s="1"/>
  <c r="O84" i="6"/>
  <c r="CO84" i="6" s="1"/>
  <c r="CY84" i="6" s="1"/>
  <c r="CK199" i="2"/>
  <c r="O199" i="6"/>
  <c r="CO199" i="6" s="1"/>
  <c r="CY199" i="6" s="1"/>
  <c r="R96" i="6"/>
  <c r="CR96" i="6" s="1"/>
  <c r="DB96" i="6" s="1"/>
  <c r="AD226" i="2"/>
  <c r="AA250" i="2"/>
  <c r="CM14" i="2"/>
  <c r="I238" i="6"/>
  <c r="AD238" i="2"/>
  <c r="BY299" i="2"/>
  <c r="Z299" i="2"/>
  <c r="Y299" i="2" s="1"/>
  <c r="BC289" i="2"/>
  <c r="BM289" i="2" s="1"/>
  <c r="X289" i="2"/>
  <c r="CC300" i="2"/>
  <c r="BC300" i="2"/>
  <c r="BM300" i="2" s="1"/>
  <c r="AZ66" i="2"/>
  <c r="BJ66" i="2" s="1"/>
  <c r="F66" i="6"/>
  <c r="AF119" i="2"/>
  <c r="K119" i="6"/>
  <c r="BZ81" i="2"/>
  <c r="CJ81" i="2" s="1"/>
  <c r="AZ81" i="2"/>
  <c r="BJ81" i="2" s="1"/>
  <c r="AA64" i="2"/>
  <c r="BZ64" i="2"/>
  <c r="N64" i="6" s="1"/>
  <c r="CN64" i="6" s="1"/>
  <c r="CX64" i="6" s="1"/>
  <c r="CF283" i="2"/>
  <c r="T283" i="6" s="1"/>
  <c r="CT283" i="6" s="1"/>
  <c r="DD283" i="6" s="1"/>
  <c r="BF283" i="2"/>
  <c r="BP283" i="2" s="1"/>
  <c r="G215" i="6"/>
  <c r="CA215" i="2"/>
  <c r="O215" i="6" s="1"/>
  <c r="CO215" i="6" s="1"/>
  <c r="CY215" i="6" s="1"/>
  <c r="CF37" i="2"/>
  <c r="CP37" i="2" s="1"/>
  <c r="L37" i="6"/>
  <c r="I191" i="6"/>
  <c r="BC191" i="2"/>
  <c r="BM191" i="2" s="1"/>
  <c r="K164" i="6"/>
  <c r="BE164" i="2"/>
  <c r="BO164" i="2" s="1"/>
  <c r="CE164" i="2"/>
  <c r="CD86" i="2"/>
  <c r="CN86" i="2" s="1"/>
  <c r="J86" i="6"/>
  <c r="H279" i="6"/>
  <c r="CB279" i="2"/>
  <c r="CL279" i="2" s="1"/>
  <c r="CO296" i="2"/>
  <c r="AF165" i="2"/>
  <c r="CE165" i="2"/>
  <c r="CO165" i="2" s="1"/>
  <c r="AB181" i="2"/>
  <c r="G181" i="6"/>
  <c r="BA181" i="2"/>
  <c r="BK181" i="2" s="1"/>
  <c r="F177" i="6"/>
  <c r="AZ177" i="2"/>
  <c r="BJ177" i="2" s="1"/>
  <c r="BZ177" i="2"/>
  <c r="CJ177" i="2" s="1"/>
  <c r="CG209" i="2"/>
  <c r="M42" i="6"/>
  <c r="CM42" i="6" s="1"/>
  <c r="CW42" i="6" s="1"/>
  <c r="CV42" i="6" s="1"/>
  <c r="CI42" i="2"/>
  <c r="CH42" i="2" s="1"/>
  <c r="CN99" i="2"/>
  <c r="R99" i="6"/>
  <c r="CR99" i="6" s="1"/>
  <c r="DB99" i="6" s="1"/>
  <c r="CI292" i="2"/>
  <c r="CH292" i="2" s="1"/>
  <c r="M292" i="6"/>
  <c r="CM292" i="6" s="1"/>
  <c r="CW292" i="6" s="1"/>
  <c r="CV292" i="6" s="1"/>
  <c r="M216" i="6"/>
  <c r="CM216" i="6" s="1"/>
  <c r="CW216" i="6" s="1"/>
  <c r="CV216" i="6" s="1"/>
  <c r="CI216" i="2"/>
  <c r="CH216" i="2" s="1"/>
  <c r="I291" i="6"/>
  <c r="BC291" i="2"/>
  <c r="BM291" i="2" s="1"/>
  <c r="AD291" i="2"/>
  <c r="BB236" i="2"/>
  <c r="BL236" i="2" s="1"/>
  <c r="CB236" i="2"/>
  <c r="CE287" i="2"/>
  <c r="CO287" i="2" s="1"/>
  <c r="X287" i="2"/>
  <c r="BY200" i="2"/>
  <c r="M200" i="6" s="1"/>
  <c r="CM200" i="6" s="1"/>
  <c r="CW200" i="6" s="1"/>
  <c r="CV200" i="6" s="1"/>
  <c r="Z200" i="2"/>
  <c r="Y200" i="2" s="1"/>
  <c r="CA118" i="2"/>
  <c r="O118" i="6" s="1"/>
  <c r="CO118" i="6" s="1"/>
  <c r="CY118" i="6" s="1"/>
  <c r="G118" i="6"/>
  <c r="I215" i="6"/>
  <c r="CC215" i="2"/>
  <c r="AD215" i="2"/>
  <c r="CA170" i="2"/>
  <c r="BA170" i="2"/>
  <c r="BK170" i="2" s="1"/>
  <c r="K246" i="6"/>
  <c r="X246" i="2"/>
  <c r="Z160" i="2"/>
  <c r="Y160" i="2" s="1"/>
  <c r="BY160" i="2"/>
  <c r="M160" i="6" s="1"/>
  <c r="CM160" i="6" s="1"/>
  <c r="CW160" i="6" s="1"/>
  <c r="CV160" i="6" s="1"/>
  <c r="J235" i="6"/>
  <c r="AE235" i="2"/>
  <c r="CD235" i="2"/>
  <c r="CN235" i="2" s="1"/>
  <c r="AG156" i="2"/>
  <c r="L156" i="6"/>
  <c r="AY236" i="2"/>
  <c r="BI236" i="2" s="1"/>
  <c r="BH236" i="2" s="1"/>
  <c r="Z236" i="2"/>
  <c r="Y236" i="2" s="1"/>
  <c r="AG97" i="2"/>
  <c r="CF97" i="2"/>
  <c r="T97" i="6" s="1"/>
  <c r="CT97" i="6" s="1"/>
  <c r="DD97" i="6" s="1"/>
  <c r="BZ53" i="2"/>
  <c r="CJ53" i="2" s="1"/>
  <c r="AZ53" i="2"/>
  <c r="BJ53" i="2" s="1"/>
  <c r="AC222" i="2"/>
  <c r="X222" i="2"/>
  <c r="AA286" i="2"/>
  <c r="F286" i="6"/>
  <c r="M260" i="6"/>
  <c r="CM260" i="6" s="1"/>
  <c r="CW260" i="6" s="1"/>
  <c r="CV260" i="6" s="1"/>
  <c r="CI260" i="2"/>
  <c r="CH260" i="2" s="1"/>
  <c r="O297" i="6"/>
  <c r="CO297" i="6" s="1"/>
  <c r="CY297" i="6" s="1"/>
  <c r="CG297" i="2"/>
  <c r="CP237" i="2"/>
  <c r="T237" i="6"/>
  <c r="CT237" i="6" s="1"/>
  <c r="DD237" i="6" s="1"/>
  <c r="O83" i="6"/>
  <c r="CO83" i="6" s="1"/>
  <c r="CY83" i="6" s="1"/>
  <c r="CK83" i="2"/>
  <c r="CN179" i="2"/>
  <c r="R179" i="6"/>
  <c r="CR179" i="6" s="1"/>
  <c r="DB179" i="6" s="1"/>
  <c r="M195" i="6"/>
  <c r="CM195" i="6" s="1"/>
  <c r="CW195" i="6" s="1"/>
  <c r="CV195" i="6" s="1"/>
  <c r="CI195" i="2"/>
  <c r="CH195" i="2" s="1"/>
  <c r="CP197" i="2"/>
  <c r="T197" i="6"/>
  <c r="CT197" i="6" s="1"/>
  <c r="DD197" i="6" s="1"/>
  <c r="Q85" i="6"/>
  <c r="CQ85" i="6" s="1"/>
  <c r="DA85" i="6" s="1"/>
  <c r="CM85" i="2"/>
  <c r="CG85" i="2"/>
  <c r="R58" i="6"/>
  <c r="CR58" i="6" s="1"/>
  <c r="DB58" i="6" s="1"/>
  <c r="CN58" i="2"/>
  <c r="R233" i="6"/>
  <c r="CR233" i="6" s="1"/>
  <c r="DB233" i="6" s="1"/>
  <c r="CN233" i="2"/>
  <c r="CM46" i="2"/>
  <c r="Q46" i="6"/>
  <c r="CQ46" i="6" s="1"/>
  <c r="DA46" i="6" s="1"/>
  <c r="CO100" i="2"/>
  <c r="S100" i="6"/>
  <c r="CS100" i="6" s="1"/>
  <c r="DC100" i="6" s="1"/>
  <c r="CN276" i="2"/>
  <c r="R276" i="6"/>
  <c r="CR276" i="6" s="1"/>
  <c r="DB276" i="6" s="1"/>
  <c r="O185" i="6"/>
  <c r="CO185" i="6" s="1"/>
  <c r="CY185" i="6" s="1"/>
  <c r="CK185" i="2"/>
  <c r="CK128" i="2"/>
  <c r="O128" i="6"/>
  <c r="CO128" i="6" s="1"/>
  <c r="CY128" i="6" s="1"/>
  <c r="CG128" i="2"/>
  <c r="M189" i="6"/>
  <c r="CM189" i="6" s="1"/>
  <c r="CW189" i="6" s="1"/>
  <c r="CV189" i="6" s="1"/>
  <c r="CI189" i="2"/>
  <c r="CH189" i="2" s="1"/>
  <c r="CL252" i="2"/>
  <c r="CG252" i="2"/>
  <c r="S295" i="6"/>
  <c r="CS295" i="6" s="1"/>
  <c r="DC295" i="6" s="1"/>
  <c r="CO295" i="2"/>
  <c r="CL176" i="2"/>
  <c r="P176" i="6"/>
  <c r="CP176" i="6" s="1"/>
  <c r="CZ176" i="6" s="1"/>
  <c r="P257" i="6"/>
  <c r="CP257" i="6" s="1"/>
  <c r="CZ257" i="6" s="1"/>
  <c r="CL257" i="2"/>
  <c r="M63" i="6"/>
  <c r="CM63" i="6" s="1"/>
  <c r="CW63" i="6" s="1"/>
  <c r="CV63" i="6" s="1"/>
  <c r="CI63" i="2"/>
  <c r="CH63" i="2" s="1"/>
  <c r="CL153" i="2"/>
  <c r="P153" i="6"/>
  <c r="CP153" i="6" s="1"/>
  <c r="CZ153" i="6" s="1"/>
  <c r="P105" i="6"/>
  <c r="CP105" i="6" s="1"/>
  <c r="CZ105" i="6" s="1"/>
  <c r="CL105" i="2"/>
  <c r="CO87" i="2"/>
  <c r="S87" i="6"/>
  <c r="CS87" i="6" s="1"/>
  <c r="DC87" i="6" s="1"/>
  <c r="N174" i="6"/>
  <c r="CN174" i="6" s="1"/>
  <c r="CX174" i="6" s="1"/>
  <c r="CJ174" i="2"/>
  <c r="N189" i="6"/>
  <c r="CN189" i="6" s="1"/>
  <c r="CX189" i="6" s="1"/>
  <c r="CJ189" i="2"/>
  <c r="Q244" i="6"/>
  <c r="CQ244" i="6" s="1"/>
  <c r="DA244" i="6" s="1"/>
  <c r="CM244" i="2"/>
  <c r="O237" i="6"/>
  <c r="CO237" i="6" s="1"/>
  <c r="CY237" i="6" s="1"/>
  <c r="CK237" i="2"/>
  <c r="R285" i="6"/>
  <c r="CR285" i="6" s="1"/>
  <c r="DB285" i="6" s="1"/>
  <c r="CN285" i="2"/>
  <c r="BO96" i="2"/>
  <c r="BG96" i="2"/>
  <c r="BG46" i="2"/>
  <c r="CM292" i="2"/>
  <c r="P36" i="6"/>
  <c r="CP36" i="6" s="1"/>
  <c r="CZ36" i="6" s="1"/>
  <c r="CL226" i="2"/>
  <c r="CP238" i="2"/>
  <c r="P129" i="6"/>
  <c r="CP129" i="6" s="1"/>
  <c r="CZ129" i="6" s="1"/>
  <c r="CO191" i="2"/>
  <c r="T44" i="6"/>
  <c r="CT44" i="6" s="1"/>
  <c r="DD44" i="6" s="1"/>
  <c r="CK268" i="2"/>
  <c r="CG198" i="2"/>
  <c r="CG272" i="2"/>
  <c r="T245" i="6"/>
  <c r="CT245" i="6" s="1"/>
  <c r="DD245" i="6" s="1"/>
  <c r="CG217" i="2"/>
  <c r="S99" i="6"/>
  <c r="CS99" i="6" s="1"/>
  <c r="DC99" i="6" s="1"/>
  <c r="CM99" i="2"/>
  <c r="CG105" i="2"/>
  <c r="CL265" i="2"/>
  <c r="CG166" i="2"/>
  <c r="CI98" i="2"/>
  <c r="CH98" i="2" s="1"/>
  <c r="BL19" i="2"/>
  <c r="CI62" i="2"/>
  <c r="CH62" i="2" s="1"/>
  <c r="CP57" i="2"/>
  <c r="N98" i="6"/>
  <c r="CN98" i="6" s="1"/>
  <c r="CX98" i="6" s="1"/>
  <c r="O148" i="6"/>
  <c r="CO148" i="6" s="1"/>
  <c r="CY148" i="6" s="1"/>
  <c r="T166" i="6"/>
  <c r="CT166" i="6" s="1"/>
  <c r="DD166" i="6" s="1"/>
  <c r="N146" i="6"/>
  <c r="CN146" i="6" s="1"/>
  <c r="CX146" i="6" s="1"/>
  <c r="CK126" i="2"/>
  <c r="CO105" i="2"/>
  <c r="CO276" i="2"/>
  <c r="CM22" i="2"/>
  <c r="BC121" i="2"/>
  <c r="BM121" i="2" s="1"/>
  <c r="X240" i="2"/>
  <c r="CB142" i="2"/>
  <c r="CG142" i="2" s="1"/>
  <c r="X167" i="2"/>
  <c r="BE212" i="2"/>
  <c r="BO212" i="2" s="1"/>
  <c r="O285" i="6"/>
  <c r="CO285" i="6" s="1"/>
  <c r="CY285" i="6" s="1"/>
  <c r="CK285" i="2"/>
  <c r="T86" i="6"/>
  <c r="CT86" i="6" s="1"/>
  <c r="DD86" i="6" s="1"/>
  <c r="CP86" i="2"/>
  <c r="E283" i="6"/>
  <c r="AB135" i="2"/>
  <c r="BE193" i="2"/>
  <c r="BO193" i="2" s="1"/>
  <c r="S145" i="6"/>
  <c r="CS145" i="6" s="1"/>
  <c r="DC145" i="6" s="1"/>
  <c r="CO145" i="2"/>
  <c r="CD298" i="2"/>
  <c r="CN298" i="2" s="1"/>
  <c r="BB157" i="2"/>
  <c r="BL157" i="2" s="1"/>
  <c r="BB142" i="2"/>
  <c r="BL142" i="2" s="1"/>
  <c r="Q156" i="6"/>
  <c r="CQ156" i="6" s="1"/>
  <c r="DA156" i="6" s="1"/>
  <c r="CM156" i="2"/>
  <c r="BD255" i="2"/>
  <c r="BN255" i="2" s="1"/>
  <c r="S67" i="6"/>
  <c r="CS67" i="6" s="1"/>
  <c r="DC67" i="6" s="1"/>
  <c r="CM220" i="2"/>
  <c r="Q76" i="6"/>
  <c r="CQ76" i="6" s="1"/>
  <c r="DA76" i="6" s="1"/>
  <c r="CO300" i="2"/>
  <c r="S300" i="6"/>
  <c r="CS300" i="6" s="1"/>
  <c r="DC300" i="6" s="1"/>
  <c r="CP88" i="2"/>
  <c r="AY152" i="2"/>
  <c r="BI152" i="2" s="1"/>
  <c r="BH152" i="2" s="1"/>
  <c r="CI44" i="2"/>
  <c r="CH44" i="2" s="1"/>
  <c r="CK214" i="2"/>
  <c r="AF246" i="2"/>
  <c r="AB10" i="2"/>
  <c r="CA10" i="2"/>
  <c r="CK10" i="2" s="1"/>
  <c r="CA25" i="2"/>
  <c r="BA25" i="2"/>
  <c r="G25" i="6" s="1"/>
  <c r="CC24" i="2"/>
  <c r="CM24" i="2" s="1"/>
  <c r="AD24" i="2"/>
  <c r="F11" i="6"/>
  <c r="BJ11" i="2"/>
  <c r="AB299" i="2"/>
  <c r="CA299" i="2"/>
  <c r="O299" i="6" s="1"/>
  <c r="CO299" i="6" s="1"/>
  <c r="CY299" i="6" s="1"/>
  <c r="BA72" i="2"/>
  <c r="BK72" i="2" s="1"/>
  <c r="CA72" i="2"/>
  <c r="O72" i="6" s="1"/>
  <c r="CO72" i="6" s="1"/>
  <c r="CY72" i="6" s="1"/>
  <c r="K89" i="6"/>
  <c r="X89" i="2"/>
  <c r="J116" i="6"/>
  <c r="AE116" i="2"/>
  <c r="AA268" i="2"/>
  <c r="F268" i="6"/>
  <c r="AD124" i="2"/>
  <c r="I124" i="6"/>
  <c r="BC142" i="2"/>
  <c r="BM142" i="2" s="1"/>
  <c r="I142" i="6"/>
  <c r="Z255" i="2"/>
  <c r="Y255" i="2" s="1"/>
  <c r="AY255" i="2"/>
  <c r="BI255" i="2" s="1"/>
  <c r="BH255" i="2" s="1"/>
  <c r="H111" i="6"/>
  <c r="CB111" i="2"/>
  <c r="CA211" i="2"/>
  <c r="AB211" i="2"/>
  <c r="BB86" i="2"/>
  <c r="BL86" i="2" s="1"/>
  <c r="H86" i="6"/>
  <c r="CD256" i="2"/>
  <c r="AE256" i="2"/>
  <c r="BZ293" i="2"/>
  <c r="CJ293" i="2" s="1"/>
  <c r="AZ293" i="2"/>
  <c r="BJ293" i="2" s="1"/>
  <c r="CC49" i="2"/>
  <c r="BC49" i="2"/>
  <c r="BM49" i="2" s="1"/>
  <c r="AD49" i="2"/>
  <c r="K271" i="6"/>
  <c r="CE271" i="2"/>
  <c r="S271" i="6" s="1"/>
  <c r="CS271" i="6" s="1"/>
  <c r="DC271" i="6" s="1"/>
  <c r="BE271" i="2"/>
  <c r="BO271" i="2" s="1"/>
  <c r="AF228" i="2"/>
  <c r="K228" i="6"/>
  <c r="AD243" i="2"/>
  <c r="CC243" i="2"/>
  <c r="Q243" i="6" s="1"/>
  <c r="CQ243" i="6" s="1"/>
  <c r="DA243" i="6" s="1"/>
  <c r="X243" i="2"/>
  <c r="J219" i="6"/>
  <c r="BD219" i="2"/>
  <c r="BN219" i="2" s="1"/>
  <c r="AF203" i="2"/>
  <c r="BE203" i="2"/>
  <c r="BO203" i="2" s="1"/>
  <c r="K203" i="6"/>
  <c r="F104" i="6"/>
  <c r="AZ104" i="2"/>
  <c r="BJ104" i="2" s="1"/>
  <c r="AA104" i="2"/>
  <c r="F204" i="6"/>
  <c r="AA204" i="2"/>
  <c r="E95" i="6"/>
  <c r="BY95" i="2"/>
  <c r="M95" i="6" s="1"/>
  <c r="CM95" i="6" s="1"/>
  <c r="CW95" i="6" s="1"/>
  <c r="CV95" i="6" s="1"/>
  <c r="AY95" i="2"/>
  <c r="BI95" i="2" s="1"/>
  <c r="BH95" i="2" s="1"/>
  <c r="AF152" i="2"/>
  <c r="BE152" i="2"/>
  <c r="BO152" i="2" s="1"/>
  <c r="AF259" i="2"/>
  <c r="BE259" i="2"/>
  <c r="BO259" i="2" s="1"/>
  <c r="BB228" i="2"/>
  <c r="BL228" i="2" s="1"/>
  <c r="AC228" i="2"/>
  <c r="BA145" i="2"/>
  <c r="BK145" i="2" s="1"/>
  <c r="CA145" i="2"/>
  <c r="CG145" i="2" s="1"/>
  <c r="G145" i="6"/>
  <c r="X145" i="2"/>
  <c r="P53" i="6"/>
  <c r="CP53" i="6" s="1"/>
  <c r="CZ53" i="6" s="1"/>
  <c r="CL53" i="2"/>
  <c r="BB64" i="2"/>
  <c r="BL64" i="2" s="1"/>
  <c r="H64" i="6"/>
  <c r="CB64" i="2"/>
  <c r="P64" i="6" s="1"/>
  <c r="CP64" i="6" s="1"/>
  <c r="CZ64" i="6" s="1"/>
  <c r="AC231" i="2"/>
  <c r="CB231" i="2"/>
  <c r="CL231" i="2" s="1"/>
  <c r="H231" i="6"/>
  <c r="K207" i="6"/>
  <c r="CE207" i="2"/>
  <c r="CO207" i="2" s="1"/>
  <c r="M240" i="6"/>
  <c r="CM240" i="6" s="1"/>
  <c r="CW240" i="6" s="1"/>
  <c r="CV240" i="6" s="1"/>
  <c r="CI240" i="2"/>
  <c r="CH240" i="2" s="1"/>
  <c r="CJ80" i="2"/>
  <c r="CG80" i="2"/>
  <c r="CJ156" i="2"/>
  <c r="N156" i="6"/>
  <c r="CN156" i="6" s="1"/>
  <c r="CX156" i="6" s="1"/>
  <c r="CM228" i="2"/>
  <c r="Q228" i="6"/>
  <c r="CQ228" i="6" s="1"/>
  <c r="DA228" i="6" s="1"/>
  <c r="CP253" i="2"/>
  <c r="T253" i="6"/>
  <c r="CT253" i="6" s="1"/>
  <c r="DD253" i="6" s="1"/>
  <c r="CL177" i="2"/>
  <c r="P177" i="6"/>
  <c r="CP177" i="6" s="1"/>
  <c r="CZ177" i="6" s="1"/>
  <c r="Q109" i="6"/>
  <c r="CQ109" i="6" s="1"/>
  <c r="DA109" i="6" s="1"/>
  <c r="CM109" i="2"/>
  <c r="R47" i="6"/>
  <c r="CR47" i="6" s="1"/>
  <c r="DB47" i="6" s="1"/>
  <c r="CN47" i="2"/>
  <c r="O280" i="6"/>
  <c r="CO280" i="6" s="1"/>
  <c r="CY280" i="6" s="1"/>
  <c r="CG280" i="2"/>
  <c r="S134" i="6"/>
  <c r="CS134" i="6" s="1"/>
  <c r="DC134" i="6" s="1"/>
  <c r="CO134" i="2"/>
  <c r="CG57" i="2"/>
  <c r="CG46" i="2"/>
  <c r="X86" i="2"/>
  <c r="X271" i="2"/>
  <c r="BG189" i="2"/>
  <c r="R80" i="6"/>
  <c r="CR80" i="6" s="1"/>
  <c r="DB80" i="6" s="1"/>
  <c r="CN80" i="2"/>
  <c r="CG32" i="2"/>
  <c r="X200" i="2"/>
  <c r="X296" i="2"/>
  <c r="CG190" i="2"/>
  <c r="BG128" i="2"/>
  <c r="CG63" i="2"/>
  <c r="CK277" i="2"/>
  <c r="O277" i="6"/>
  <c r="CO277" i="6" s="1"/>
  <c r="CY277" i="6" s="1"/>
  <c r="M139" i="6"/>
  <c r="CM139" i="6" s="1"/>
  <c r="CW139" i="6" s="1"/>
  <c r="CV139" i="6" s="1"/>
  <c r="CI139" i="2"/>
  <c r="CH139" i="2" s="1"/>
  <c r="CK130" i="2"/>
  <c r="O130" i="6"/>
  <c r="CO130" i="6" s="1"/>
  <c r="CY130" i="6" s="1"/>
  <c r="CD25" i="2"/>
  <c r="CG25" i="2" s="1"/>
  <c r="CF34" i="2"/>
  <c r="T34" i="6" s="1"/>
  <c r="CT34" i="6" s="1"/>
  <c r="DD34" i="6" s="1"/>
  <c r="CC15" i="2"/>
  <c r="G16" i="6"/>
  <c r="CJ19" i="2"/>
  <c r="CP30" i="2"/>
  <c r="CI31" i="2"/>
  <c r="BF34" i="2"/>
  <c r="L34" i="6" s="1"/>
  <c r="M31" i="6"/>
  <c r="CM31" i="6" s="1"/>
  <c r="CW31" i="6" s="1"/>
  <c r="CI20" i="2"/>
  <c r="CM11" i="2"/>
  <c r="T27" i="6"/>
  <c r="CT27" i="6" s="1"/>
  <c r="DD27" i="6" s="1"/>
  <c r="X34" i="2"/>
  <c r="BF17" i="2"/>
  <c r="BG17" i="2" s="1"/>
  <c r="CI27" i="2"/>
  <c r="CH27" i="2" s="1"/>
  <c r="R11" i="6"/>
  <c r="CR11" i="6" s="1"/>
  <c r="DB11" i="6" s="1"/>
  <c r="CD8" i="2"/>
  <c r="R8" i="6" s="1"/>
  <c r="CR8" i="6" s="1"/>
  <c r="DB8" i="6" s="1"/>
  <c r="BF22" i="2"/>
  <c r="BG22" i="2" s="1"/>
  <c r="BC15" i="2"/>
  <c r="I15" i="6" s="1"/>
  <c r="X28" i="2"/>
  <c r="AD15" i="2"/>
  <c r="CJ8" i="2"/>
  <c r="CG19" i="2"/>
  <c r="BO25" i="2"/>
  <c r="X18" i="2"/>
  <c r="CD15" i="2"/>
  <c r="AE15" i="2"/>
  <c r="CM183" i="2"/>
  <c r="Q183" i="6"/>
  <c r="CQ183" i="6" s="1"/>
  <c r="DA183" i="6" s="1"/>
  <c r="CJ287" i="2"/>
  <c r="N287" i="6"/>
  <c r="CN287" i="6" s="1"/>
  <c r="CX287" i="6" s="1"/>
  <c r="CJ226" i="2"/>
  <c r="N226" i="6"/>
  <c r="CN226" i="6" s="1"/>
  <c r="CX226" i="6" s="1"/>
  <c r="BA299" i="2"/>
  <c r="BK299" i="2" s="1"/>
  <c r="CL46" i="2"/>
  <c r="P46" i="6"/>
  <c r="CP46" i="6" s="1"/>
  <c r="CZ46" i="6" s="1"/>
  <c r="S79" i="6"/>
  <c r="CS79" i="6" s="1"/>
  <c r="DC79" i="6" s="1"/>
  <c r="CO79" i="2"/>
  <c r="CL276" i="2"/>
  <c r="P276" i="6"/>
  <c r="CP276" i="6" s="1"/>
  <c r="CZ276" i="6" s="1"/>
  <c r="CI41" i="2"/>
  <c r="CH41" i="2" s="1"/>
  <c r="CI38" i="2"/>
  <c r="CH38" i="2" s="1"/>
  <c r="BL11" i="2"/>
  <c r="CO8" i="2"/>
  <c r="CM211" i="2"/>
  <c r="CO209" i="2"/>
  <c r="CM255" i="2"/>
  <c r="R231" i="6"/>
  <c r="CR231" i="6" s="1"/>
  <c r="DB231" i="6" s="1"/>
  <c r="O270" i="6"/>
  <c r="CO270" i="6" s="1"/>
  <c r="CY270" i="6" s="1"/>
  <c r="T296" i="6"/>
  <c r="CT296" i="6" s="1"/>
  <c r="DD296" i="6" s="1"/>
  <c r="N27" i="6"/>
  <c r="CN27" i="6" s="1"/>
  <c r="CX27" i="6" s="1"/>
  <c r="T193" i="6"/>
  <c r="CT193" i="6" s="1"/>
  <c r="DD193" i="6" s="1"/>
  <c r="CG87" i="2"/>
  <c r="BB208" i="2"/>
  <c r="BL208" i="2" s="1"/>
  <c r="CG195" i="2"/>
  <c r="CI293" i="2"/>
  <c r="CH293" i="2" s="1"/>
  <c r="CI76" i="2"/>
  <c r="CH76" i="2" s="1"/>
  <c r="CG197" i="2"/>
  <c r="CG189" i="2"/>
  <c r="CG147" i="2"/>
  <c r="CK297" i="2"/>
  <c r="P95" i="6"/>
  <c r="CP95" i="6" s="1"/>
  <c r="CZ95" i="6" s="1"/>
  <c r="BN20" i="2"/>
  <c r="J8" i="6"/>
  <c r="F25" i="6"/>
  <c r="G18" i="6"/>
  <c r="J31" i="6"/>
  <c r="L31" i="6"/>
  <c r="CG249" i="2"/>
  <c r="CI296" i="2"/>
  <c r="CH296" i="2" s="1"/>
  <c r="AY66" i="2"/>
  <c r="BI66" i="2" s="1"/>
  <c r="BH66" i="2" s="1"/>
  <c r="S175" i="6"/>
  <c r="CS175" i="6" s="1"/>
  <c r="DC175" i="6" s="1"/>
  <c r="Q273" i="6"/>
  <c r="CQ273" i="6" s="1"/>
  <c r="DA273" i="6" s="1"/>
  <c r="CJ295" i="2"/>
  <c r="O104" i="6"/>
  <c r="CO104" i="6" s="1"/>
  <c r="CY104" i="6" s="1"/>
  <c r="CJ277" i="2"/>
  <c r="P249" i="6"/>
  <c r="CP249" i="6" s="1"/>
  <c r="CZ249" i="6" s="1"/>
  <c r="S153" i="6"/>
  <c r="CS153" i="6" s="1"/>
  <c r="DC153" i="6" s="1"/>
  <c r="CI130" i="2"/>
  <c r="CH130" i="2" s="1"/>
  <c r="N95" i="6"/>
  <c r="CN95" i="6" s="1"/>
  <c r="CX95" i="6" s="1"/>
  <c r="S260" i="6"/>
  <c r="CS260" i="6" s="1"/>
  <c r="DC260" i="6" s="1"/>
  <c r="CJ65" i="2"/>
  <c r="CP105" i="2"/>
  <c r="N131" i="6"/>
  <c r="CN131" i="6" s="1"/>
  <c r="CX131" i="6" s="1"/>
  <c r="CN181" i="2"/>
  <c r="N276" i="6"/>
  <c r="CN276" i="6" s="1"/>
  <c r="CX276" i="6" s="1"/>
  <c r="CE30" i="2"/>
  <c r="S30" i="6" s="1"/>
  <c r="CS30" i="6" s="1"/>
  <c r="DC30" i="6" s="1"/>
  <c r="AB18" i="2"/>
  <c r="AF23" i="2"/>
  <c r="X30" i="2"/>
  <c r="AA25" i="2"/>
  <c r="Q136" i="6"/>
  <c r="CQ136" i="6" s="1"/>
  <c r="DA136" i="6" s="1"/>
  <c r="CJ132" i="2"/>
  <c r="CI207" i="2"/>
  <c r="CH207" i="2" s="1"/>
  <c r="X142" i="2"/>
  <c r="X281" i="2"/>
  <c r="X251" i="2"/>
  <c r="X182" i="2"/>
  <c r="X91" i="2"/>
  <c r="BB59" i="2"/>
  <c r="BL59" i="2" s="1"/>
  <c r="BD268" i="2"/>
  <c r="BN268" i="2" s="1"/>
  <c r="AZ47" i="2"/>
  <c r="BJ47" i="2" s="1"/>
  <c r="X121" i="2"/>
  <c r="E66" i="6"/>
  <c r="AY160" i="2"/>
  <c r="BI160" i="2" s="1"/>
  <c r="BH160" i="2" s="1"/>
  <c r="X102" i="2"/>
  <c r="X248" i="2"/>
  <c r="H205" i="6"/>
  <c r="X223" i="2"/>
  <c r="BE287" i="2"/>
  <c r="BO287" i="2" s="1"/>
  <c r="BA167" i="2"/>
  <c r="BK167" i="2" s="1"/>
  <c r="AC142" i="2"/>
  <c r="X119" i="2"/>
  <c r="I192" i="6"/>
  <c r="BY59" i="2"/>
  <c r="M59" i="6" s="1"/>
  <c r="CM59" i="6" s="1"/>
  <c r="CW59" i="6" s="1"/>
  <c r="CV59" i="6" s="1"/>
  <c r="I293" i="6"/>
  <c r="G125" i="6"/>
  <c r="CF123" i="2"/>
  <c r="CP123" i="2" s="1"/>
  <c r="CF156" i="2"/>
  <c r="CP156" i="2" s="1"/>
  <c r="J135" i="6"/>
  <c r="AA47" i="2"/>
  <c r="BE234" i="2"/>
  <c r="BO234" i="2" s="1"/>
  <c r="CD255" i="2"/>
  <c r="CN255" i="2" s="1"/>
  <c r="CB59" i="2"/>
  <c r="P59" i="6" s="1"/>
  <c r="CP59" i="6" s="1"/>
  <c r="CZ59" i="6" s="1"/>
  <c r="AE255" i="2"/>
  <c r="J268" i="6"/>
  <c r="CB183" i="2"/>
  <c r="CA86" i="2"/>
  <c r="X120" i="2"/>
  <c r="AG109" i="2"/>
  <c r="K160" i="6"/>
  <c r="AB156" i="2"/>
  <c r="Q63" i="6"/>
  <c r="CQ63" i="6" s="1"/>
  <c r="DA63" i="6" s="1"/>
  <c r="E299" i="6"/>
  <c r="X293" i="2"/>
  <c r="F228" i="6"/>
  <c r="CB150" i="2"/>
  <c r="CL150" i="2" s="1"/>
  <c r="AE173" i="2"/>
  <c r="AA287" i="2"/>
  <c r="AB118" i="2"/>
  <c r="E160" i="6"/>
  <c r="AZ94" i="2"/>
  <c r="BJ94" i="2" s="1"/>
  <c r="CJ134" i="2"/>
  <c r="CG229" i="2"/>
  <c r="CF31" i="2"/>
  <c r="CP31" i="2" s="1"/>
  <c r="CB124" i="2"/>
  <c r="P124" i="6" s="1"/>
  <c r="CP124" i="6" s="1"/>
  <c r="CZ124" i="6" s="1"/>
  <c r="BC111" i="2"/>
  <c r="BM111" i="2" s="1"/>
  <c r="CC135" i="2"/>
  <c r="Q135" i="6" s="1"/>
  <c r="CQ135" i="6" s="1"/>
  <c r="DA135" i="6" s="1"/>
  <c r="AF238" i="2"/>
  <c r="AB37" i="2"/>
  <c r="BD235" i="2"/>
  <c r="BN235" i="2" s="1"/>
  <c r="CC274" i="2"/>
  <c r="CM274" i="2" s="1"/>
  <c r="G137" i="6"/>
  <c r="BB74" i="2"/>
  <c r="BL74" i="2" s="1"/>
  <c r="AC236" i="2"/>
  <c r="BA116" i="2"/>
  <c r="BK116" i="2" s="1"/>
  <c r="G116" i="6"/>
  <c r="Z91" i="2"/>
  <c r="Y91" i="2" s="1"/>
  <c r="CI112" i="2"/>
  <c r="CH112" i="2" s="1"/>
  <c r="AZ171" i="2"/>
  <c r="BJ171" i="2" s="1"/>
  <c r="BD45" i="2"/>
  <c r="BN45" i="2" s="1"/>
  <c r="BY222" i="2"/>
  <c r="M222" i="6" s="1"/>
  <c r="CM222" i="6" s="1"/>
  <c r="CW222" i="6" s="1"/>
  <c r="CV222" i="6" s="1"/>
  <c r="AC278" i="2"/>
  <c r="AA210" i="2"/>
  <c r="AA171" i="2"/>
  <c r="N232" i="6"/>
  <c r="CN232" i="6" s="1"/>
  <c r="CX232" i="6" s="1"/>
  <c r="N229" i="6"/>
  <c r="CN229" i="6" s="1"/>
  <c r="CX229" i="6" s="1"/>
  <c r="CE246" i="2"/>
  <c r="CO246" i="2" s="1"/>
  <c r="AA226" i="2"/>
  <c r="AZ183" i="2"/>
  <c r="BJ183" i="2" s="1"/>
  <c r="BF281" i="2"/>
  <c r="BP281" i="2" s="1"/>
  <c r="BD151" i="2"/>
  <c r="BN151" i="2" s="1"/>
  <c r="Q60" i="6"/>
  <c r="CQ60" i="6" s="1"/>
  <c r="DA60" i="6" s="1"/>
  <c r="AZ271" i="2"/>
  <c r="BJ271" i="2" s="1"/>
  <c r="BC238" i="2"/>
  <c r="BM238" i="2" s="1"/>
  <c r="BD176" i="2"/>
  <c r="BN176" i="2" s="1"/>
  <c r="CB39" i="2"/>
  <c r="CL39" i="2" s="1"/>
  <c r="CF204" i="2"/>
  <c r="F183" i="6"/>
  <c r="AB279" i="2"/>
  <c r="CD188" i="2"/>
  <c r="AG281" i="2"/>
  <c r="AE86" i="2"/>
  <c r="BE246" i="2"/>
  <c r="BO246" i="2" s="1"/>
  <c r="AF164" i="2"/>
  <c r="L275" i="6"/>
  <c r="X74" i="2"/>
  <c r="Z120" i="2"/>
  <c r="Y120" i="2" s="1"/>
  <c r="I38" i="6"/>
  <c r="AF207" i="2"/>
  <c r="AD293" i="2"/>
  <c r="G37" i="6"/>
  <c r="BB186" i="2"/>
  <c r="BL186" i="2" s="1"/>
  <c r="AE140" i="2"/>
  <c r="BF14" i="2"/>
  <c r="BP14" i="2" s="1"/>
  <c r="CJ87" i="2"/>
  <c r="N87" i="6"/>
  <c r="CN87" i="6" s="1"/>
  <c r="CX87" i="6" s="1"/>
  <c r="X267" i="2"/>
  <c r="X274" i="2"/>
  <c r="M115" i="6"/>
  <c r="CM115" i="6" s="1"/>
  <c r="CW115" i="6" s="1"/>
  <c r="CV115" i="6" s="1"/>
  <c r="CI115" i="2"/>
  <c r="CH115" i="2" s="1"/>
  <c r="CO113" i="2"/>
  <c r="S113" i="6"/>
  <c r="CS113" i="6" s="1"/>
  <c r="DC113" i="6" s="1"/>
  <c r="CK295" i="2"/>
  <c r="O295" i="6"/>
  <c r="CO295" i="6" s="1"/>
  <c r="CY295" i="6" s="1"/>
  <c r="O44" i="6"/>
  <c r="CO44" i="6" s="1"/>
  <c r="CY44" i="6" s="1"/>
  <c r="CK44" i="2"/>
  <c r="R146" i="6"/>
  <c r="CR146" i="6" s="1"/>
  <c r="DB146" i="6" s="1"/>
  <c r="CN146" i="2"/>
  <c r="N205" i="6"/>
  <c r="CN205" i="6" s="1"/>
  <c r="CX205" i="6" s="1"/>
  <c r="CJ205" i="2"/>
  <c r="CK32" i="2"/>
  <c r="O32" i="6"/>
  <c r="CO32" i="6" s="1"/>
  <c r="CY32" i="6" s="1"/>
  <c r="CK133" i="2"/>
  <c r="O133" i="6"/>
  <c r="CO133" i="6" s="1"/>
  <c r="CY133" i="6" s="1"/>
  <c r="BG147" i="2"/>
  <c r="CI230" i="2"/>
  <c r="CH230" i="2" s="1"/>
  <c r="BG237" i="2"/>
  <c r="CI258" i="2"/>
  <c r="CH258" i="2" s="1"/>
  <c r="BG113" i="2"/>
  <c r="CP275" i="2"/>
  <c r="CM250" i="2"/>
  <c r="CO41" i="2"/>
  <c r="CK181" i="2"/>
  <c r="CP215" i="2"/>
  <c r="CO235" i="2"/>
  <c r="CO259" i="2"/>
  <c r="P218" i="6"/>
  <c r="CP218" i="6" s="1"/>
  <c r="CZ218" i="6" s="1"/>
  <c r="P300" i="6"/>
  <c r="CP300" i="6" s="1"/>
  <c r="CZ300" i="6" s="1"/>
  <c r="CI152" i="2"/>
  <c r="CH152" i="2" s="1"/>
  <c r="BA137" i="2"/>
  <c r="BK137" i="2" s="1"/>
  <c r="R72" i="6"/>
  <c r="CR72" i="6" s="1"/>
  <c r="DB72" i="6" s="1"/>
  <c r="Q28" i="6"/>
  <c r="CQ28" i="6" s="1"/>
  <c r="DA28" i="6" s="1"/>
  <c r="BC119" i="2"/>
  <c r="BM119" i="2" s="1"/>
  <c r="CG273" i="2"/>
  <c r="R88" i="6"/>
  <c r="CR88" i="6" s="1"/>
  <c r="DB88" i="6" s="1"/>
  <c r="CG277" i="2"/>
  <c r="CG76" i="2"/>
  <c r="CG154" i="2"/>
  <c r="CK14" i="2"/>
  <c r="CL18" i="2"/>
  <c r="BF135" i="2"/>
  <c r="BP135" i="2" s="1"/>
  <c r="CK175" i="2"/>
  <c r="CG122" i="2"/>
  <c r="BB8" i="2"/>
  <c r="BD8" i="2"/>
  <c r="BN8" i="2" s="1"/>
  <c r="CN195" i="2"/>
  <c r="CJ216" i="2"/>
  <c r="CG169" i="2"/>
  <c r="CG158" i="2"/>
  <c r="CJ67" i="2"/>
  <c r="BF292" i="2"/>
  <c r="BP292" i="2" s="1"/>
  <c r="CI84" i="2"/>
  <c r="CH84" i="2" s="1"/>
  <c r="N79" i="6"/>
  <c r="CN79" i="6" s="1"/>
  <c r="CX79" i="6" s="1"/>
  <c r="CG96" i="2"/>
  <c r="BF124" i="2"/>
  <c r="BP124" i="2" s="1"/>
  <c r="CI180" i="2"/>
  <c r="CH180" i="2" s="1"/>
  <c r="Q147" i="6"/>
  <c r="CQ147" i="6" s="1"/>
  <c r="DA147" i="6" s="1"/>
  <c r="P245" i="6"/>
  <c r="CP245" i="6" s="1"/>
  <c r="CZ245" i="6" s="1"/>
  <c r="CG136" i="2"/>
  <c r="CO146" i="2"/>
  <c r="CP83" i="2"/>
  <c r="T109" i="6"/>
  <c r="CT109" i="6" s="1"/>
  <c r="DD109" i="6" s="1"/>
  <c r="CL277" i="2"/>
  <c r="O98" i="6"/>
  <c r="CO98" i="6" s="1"/>
  <c r="CY98" i="6" s="1"/>
  <c r="P114" i="6"/>
  <c r="CP114" i="6" s="1"/>
  <c r="CZ114" i="6" s="1"/>
  <c r="CN111" i="2"/>
  <c r="X8" i="2"/>
  <c r="CA18" i="2"/>
  <c r="CK18" i="2" s="1"/>
  <c r="BD23" i="2"/>
  <c r="J23" i="6" s="1"/>
  <c r="CD23" i="2"/>
  <c r="R23" i="6" s="1"/>
  <c r="CR23" i="6" s="1"/>
  <c r="DB23" i="6" s="1"/>
  <c r="BD30" i="2"/>
  <c r="J30" i="6" s="1"/>
  <c r="X21" i="2"/>
  <c r="N109" i="6"/>
  <c r="CN109" i="6" s="1"/>
  <c r="CX109" i="6" s="1"/>
  <c r="CO27" i="2"/>
  <c r="X184" i="2"/>
  <c r="X124" i="2"/>
  <c r="Z110" i="2"/>
  <c r="Y110" i="2" s="1"/>
  <c r="E219" i="6"/>
  <c r="F193" i="6"/>
  <c r="CA140" i="2"/>
  <c r="CK140" i="2" s="1"/>
  <c r="BA125" i="2"/>
  <c r="BK125" i="2" s="1"/>
  <c r="BE144" i="2"/>
  <c r="BO144" i="2" s="1"/>
  <c r="X192" i="2"/>
  <c r="X131" i="2"/>
  <c r="E41" i="6"/>
  <c r="BD140" i="2"/>
  <c r="BN140" i="2" s="1"/>
  <c r="BF123" i="2"/>
  <c r="BP123" i="2" s="1"/>
  <c r="BY103" i="2"/>
  <c r="CG103" i="2" s="1"/>
  <c r="X269" i="2"/>
  <c r="BD167" i="2"/>
  <c r="BN167" i="2" s="1"/>
  <c r="BA200" i="2"/>
  <c r="BK200" i="2" s="1"/>
  <c r="AY120" i="2"/>
  <c r="BI120" i="2" s="1"/>
  <c r="BH120" i="2" s="1"/>
  <c r="X238" i="2"/>
  <c r="H74" i="6"/>
  <c r="AC157" i="2"/>
  <c r="K287" i="6"/>
  <c r="X140" i="2"/>
  <c r="H143" i="6"/>
  <c r="G172" i="6"/>
  <c r="AE167" i="2"/>
  <c r="CA200" i="2"/>
  <c r="CK200" i="2" s="1"/>
  <c r="CA167" i="2"/>
  <c r="CK167" i="2" s="1"/>
  <c r="X165" i="2"/>
  <c r="AB170" i="2"/>
  <c r="AY275" i="2"/>
  <c r="BI275" i="2" s="1"/>
  <c r="BH275" i="2" s="1"/>
  <c r="AZ267" i="2"/>
  <c r="BJ267" i="2" s="1"/>
  <c r="BC215" i="2"/>
  <c r="BM215" i="2" s="1"/>
  <c r="BY275" i="2"/>
  <c r="AG186" i="2"/>
  <c r="AF93" i="2"/>
  <c r="E275" i="6"/>
  <c r="E213" i="6"/>
  <c r="E111" i="6"/>
  <c r="BC183" i="2"/>
  <c r="BM183" i="2" s="1"/>
  <c r="X170" i="2"/>
  <c r="X109" i="2"/>
  <c r="X214" i="2"/>
  <c r="CD116" i="2"/>
  <c r="CN116" i="2" s="1"/>
  <c r="CF124" i="2"/>
  <c r="CP124" i="2" s="1"/>
  <c r="AD89" i="2"/>
  <c r="S9" i="6"/>
  <c r="CS9" i="6" s="1"/>
  <c r="DC9" i="6" s="1"/>
  <c r="F47" i="6"/>
  <c r="G72" i="6"/>
  <c r="CF291" i="2"/>
  <c r="T291" i="6" s="1"/>
  <c r="CT291" i="6" s="1"/>
  <c r="DD291" i="6" s="1"/>
  <c r="E222" i="6"/>
  <c r="I121" i="6"/>
  <c r="X47" i="2"/>
  <c r="CE144" i="2"/>
  <c r="S144" i="6" s="1"/>
  <c r="CS144" i="6" s="1"/>
  <c r="DC144" i="6" s="1"/>
  <c r="X160" i="2"/>
  <c r="CE255" i="2"/>
  <c r="S255" i="6" s="1"/>
  <c r="CS255" i="6" s="1"/>
  <c r="DC255" i="6" s="1"/>
  <c r="X172" i="2"/>
  <c r="BC110" i="2"/>
  <c r="BM110" i="2" s="1"/>
  <c r="CF173" i="2"/>
  <c r="CP173" i="2" s="1"/>
  <c r="AA184" i="2"/>
  <c r="AD156" i="2"/>
  <c r="CE81" i="2"/>
  <c r="CO81" i="2" s="1"/>
  <c r="AC39" i="2"/>
  <c r="CC187" i="2"/>
  <c r="Q187" i="6" s="1"/>
  <c r="CQ187" i="6" s="1"/>
  <c r="DA187" i="6" s="1"/>
  <c r="BB124" i="2"/>
  <c r="BL124" i="2" s="1"/>
  <c r="BF173" i="2"/>
  <c r="BP173" i="2" s="1"/>
  <c r="AD200" i="2"/>
  <c r="CE49" i="2"/>
  <c r="CO49" i="2" s="1"/>
  <c r="CB211" i="2"/>
  <c r="P211" i="6" s="1"/>
  <c r="CP211" i="6" s="1"/>
  <c r="CZ211" i="6" s="1"/>
  <c r="AY200" i="2"/>
  <c r="BI200" i="2" s="1"/>
  <c r="BH200" i="2" s="1"/>
  <c r="BE160" i="2"/>
  <c r="BO160" i="2" s="1"/>
  <c r="E200" i="6"/>
  <c r="CL178" i="2"/>
  <c r="F172" i="6"/>
  <c r="BE263" i="2"/>
  <c r="BO263" i="2" s="1"/>
  <c r="J138" i="6"/>
  <c r="I110" i="6"/>
  <c r="AB214" i="2"/>
  <c r="R295" i="6"/>
  <c r="CR295" i="6" s="1"/>
  <c r="DB295" i="6" s="1"/>
  <c r="AD38" i="2"/>
  <c r="AZ172" i="2"/>
  <c r="BJ172" i="2" s="1"/>
  <c r="AE151" i="2"/>
  <c r="P158" i="6"/>
  <c r="CP158" i="6" s="1"/>
  <c r="CZ158" i="6" s="1"/>
  <c r="AC211" i="2"/>
  <c r="BB267" i="2"/>
  <c r="BL267" i="2" s="1"/>
  <c r="AZ210" i="2"/>
  <c r="BJ210" i="2" s="1"/>
  <c r="CN197" i="2"/>
  <c r="BZ210" i="2"/>
  <c r="S75" i="6"/>
  <c r="CS75" i="6" s="1"/>
  <c r="DC75" i="6" s="1"/>
  <c r="X259" i="2"/>
  <c r="X178" i="2"/>
  <c r="BD86" i="2"/>
  <c r="BN86" i="2" s="1"/>
  <c r="L186" i="6"/>
  <c r="X255" i="2"/>
  <c r="X138" i="2"/>
  <c r="CG36" i="2"/>
  <c r="CN168" i="2"/>
  <c r="R168" i="6"/>
  <c r="CR168" i="6" s="1"/>
  <c r="DB168" i="6" s="1"/>
  <c r="CL233" i="2"/>
  <c r="P233" i="6"/>
  <c r="CP233" i="6" s="1"/>
  <c r="CZ233" i="6" s="1"/>
  <c r="CL267" i="2"/>
  <c r="P267" i="6"/>
  <c r="CP267" i="6" s="1"/>
  <c r="CZ267" i="6" s="1"/>
  <c r="CJ184" i="2"/>
  <c r="N184" i="6"/>
  <c r="CN184" i="6" s="1"/>
  <c r="CM300" i="2"/>
  <c r="Q300" i="6"/>
  <c r="CQ300" i="6" s="1"/>
  <c r="DA300" i="6" s="1"/>
  <c r="CM188" i="2"/>
  <c r="Q188" i="6"/>
  <c r="CQ188" i="6" s="1"/>
  <c r="DA188" i="6" s="1"/>
  <c r="S65" i="6"/>
  <c r="CS65" i="6" s="1"/>
  <c r="DC65" i="6" s="1"/>
  <c r="CO65" i="2"/>
  <c r="O232" i="6"/>
  <c r="CO232" i="6" s="1"/>
  <c r="CY232" i="6" s="1"/>
  <c r="CK232" i="2"/>
  <c r="CN102" i="2"/>
  <c r="R102" i="6"/>
  <c r="CR102" i="6" s="1"/>
  <c r="DB102" i="6" s="1"/>
  <c r="CI192" i="2"/>
  <c r="CH192" i="2" s="1"/>
  <c r="BG136" i="2"/>
  <c r="BG99" i="2"/>
  <c r="BN11" i="2"/>
  <c r="CK296" i="2"/>
  <c r="T222" i="6"/>
  <c r="CT222" i="6" s="1"/>
  <c r="DD222" i="6" s="1"/>
  <c r="CJ41" i="2"/>
  <c r="P231" i="6"/>
  <c r="CP231" i="6" s="1"/>
  <c r="CZ231" i="6" s="1"/>
  <c r="Q204" i="6"/>
  <c r="CQ204" i="6" s="1"/>
  <c r="DA204" i="6" s="1"/>
  <c r="M27" i="6"/>
  <c r="CM27" i="6" s="1"/>
  <c r="CW27" i="6" s="1"/>
  <c r="CV27" i="6" s="1"/>
  <c r="O247" i="6"/>
  <c r="CO247" i="6" s="1"/>
  <c r="CY247" i="6" s="1"/>
  <c r="R103" i="6"/>
  <c r="CR103" i="6" s="1"/>
  <c r="DB103" i="6" s="1"/>
  <c r="BF264" i="2"/>
  <c r="BP264" i="2" s="1"/>
  <c r="BB53" i="2"/>
  <c r="BL53" i="2" s="1"/>
  <c r="CN167" i="2"/>
  <c r="CG115" i="2"/>
  <c r="S141" i="6"/>
  <c r="CS141" i="6" s="1"/>
  <c r="DC141" i="6" s="1"/>
  <c r="CG233" i="2"/>
  <c r="CK257" i="2"/>
  <c r="P27" i="6"/>
  <c r="CP27" i="6" s="1"/>
  <c r="CZ27" i="6" s="1"/>
  <c r="CG265" i="2"/>
  <c r="H8" i="6"/>
  <c r="CG58" i="2"/>
  <c r="CI166" i="2"/>
  <c r="CH166" i="2" s="1"/>
  <c r="CG175" i="2"/>
  <c r="CI104" i="2"/>
  <c r="CH104" i="2" s="1"/>
  <c r="CL108" i="2"/>
  <c r="CI253" i="2"/>
  <c r="CH253" i="2" s="1"/>
  <c r="T207" i="6"/>
  <c r="CT207" i="6" s="1"/>
  <c r="DD207" i="6" s="1"/>
  <c r="CN199" i="2"/>
  <c r="CJ241" i="2"/>
  <c r="CM293" i="2"/>
  <c r="CJ88" i="2"/>
  <c r="CG237" i="2"/>
  <c r="CO125" i="2"/>
  <c r="CL80" i="2"/>
  <c r="S122" i="6"/>
  <c r="CS122" i="6" s="1"/>
  <c r="DC122" i="6" s="1"/>
  <c r="O243" i="6"/>
  <c r="CO243" i="6" s="1"/>
  <c r="CY243" i="6" s="1"/>
  <c r="M22" i="6"/>
  <c r="CM22" i="6" s="1"/>
  <c r="CW22" i="6" s="1"/>
  <c r="CV22" i="6" s="1"/>
  <c r="AB25" i="2"/>
  <c r="P22" i="6"/>
  <c r="CP22" i="6" s="1"/>
  <c r="CZ22" i="6" s="1"/>
  <c r="BZ66" i="2"/>
  <c r="N66" i="6" s="1"/>
  <c r="CN66" i="6" s="1"/>
  <c r="CX66" i="6" s="1"/>
  <c r="X256" i="2"/>
  <c r="X163" i="2"/>
  <c r="CD28" i="2"/>
  <c r="R28" i="6" s="1"/>
  <c r="CR28" i="6" s="1"/>
  <c r="DB28" i="6" s="1"/>
  <c r="X219" i="2"/>
  <c r="CB228" i="2"/>
  <c r="CG228" i="2" s="1"/>
  <c r="BD111" i="2"/>
  <c r="BN111" i="2" s="1"/>
  <c r="AY213" i="2"/>
  <c r="BI213" i="2" s="1"/>
  <c r="BH213" i="2" s="1"/>
  <c r="BA188" i="2"/>
  <c r="BK188" i="2" s="1"/>
  <c r="X104" i="2"/>
  <c r="X66" i="2"/>
  <c r="X129" i="2"/>
  <c r="BF138" i="2"/>
  <c r="BP138" i="2" s="1"/>
  <c r="BC124" i="2"/>
  <c r="BM124" i="2" s="1"/>
  <c r="X94" i="2"/>
  <c r="AF90" i="2"/>
  <c r="AG77" i="2"/>
  <c r="X40" i="2"/>
  <c r="BD188" i="2"/>
  <c r="BN188" i="2" s="1"/>
  <c r="L64" i="6"/>
  <c r="X298" i="2"/>
  <c r="AD119" i="2"/>
  <c r="X234" i="2"/>
  <c r="X187" i="2"/>
  <c r="AF212" i="2"/>
  <c r="X171" i="2"/>
  <c r="X52" i="2"/>
  <c r="X143" i="2"/>
  <c r="X157" i="2"/>
  <c r="BE228" i="2"/>
  <c r="BO228" i="2" s="1"/>
  <c r="AA69" i="2"/>
  <c r="CE152" i="2"/>
  <c r="S152" i="6" s="1"/>
  <c r="CS152" i="6" s="1"/>
  <c r="DC152" i="6" s="1"/>
  <c r="AE176" i="2"/>
  <c r="X188" i="2"/>
  <c r="AZ25" i="2"/>
  <c r="BJ25" i="2" s="1"/>
  <c r="L138" i="6"/>
  <c r="BD31" i="2"/>
  <c r="BN31" i="2" s="1"/>
  <c r="AY263" i="2"/>
  <c r="BI263" i="2" s="1"/>
  <c r="BH263" i="2" s="1"/>
  <c r="CC238" i="2"/>
  <c r="Q238" i="6" s="1"/>
  <c r="CQ238" i="6" s="1"/>
  <c r="DA238" i="6" s="1"/>
  <c r="BE255" i="2"/>
  <c r="BO255" i="2" s="1"/>
  <c r="K93" i="6"/>
  <c r="E255" i="6"/>
  <c r="J28" i="6"/>
  <c r="J111" i="6"/>
  <c r="AA144" i="2"/>
  <c r="X95" i="2"/>
  <c r="BD25" i="2"/>
  <c r="Z116" i="2"/>
  <c r="Y116" i="2" s="1"/>
  <c r="E93" i="6"/>
  <c r="CC142" i="2"/>
  <c r="Q142" i="6" s="1"/>
  <c r="CQ142" i="6" s="1"/>
  <c r="DA142" i="6" s="1"/>
  <c r="G247" i="6"/>
  <c r="BB183" i="2"/>
  <c r="BL183" i="2" s="1"/>
  <c r="CE203" i="2"/>
  <c r="J157" i="6"/>
  <c r="X283" i="2"/>
  <c r="L134" i="6"/>
  <c r="CF49" i="2"/>
  <c r="AZ118" i="2"/>
  <c r="BJ118" i="2" s="1"/>
  <c r="G110" i="6"/>
  <c r="X156" i="2"/>
  <c r="CD250" i="2"/>
  <c r="R250" i="6" s="1"/>
  <c r="CR250" i="6" s="1"/>
  <c r="DB250" i="6" s="1"/>
  <c r="AY299" i="2"/>
  <c r="BI299" i="2" s="1"/>
  <c r="BH299" i="2" s="1"/>
  <c r="AZ212" i="2"/>
  <c r="BJ212" i="2" s="1"/>
  <c r="AA293" i="2"/>
  <c r="L59" i="6"/>
  <c r="J298" i="6"/>
  <c r="X112" i="2"/>
  <c r="E177" i="6"/>
  <c r="AF156" i="2"/>
  <c r="J270" i="6"/>
  <c r="AE225" i="2"/>
  <c r="CD230" i="2"/>
  <c r="CN230" i="2" s="1"/>
  <c r="CA165" i="2"/>
  <c r="CK165" i="2" s="1"/>
  <c r="BF107" i="2"/>
  <c r="BP107" i="2" s="1"/>
  <c r="BE156" i="2"/>
  <c r="BO156" i="2" s="1"/>
  <c r="AG108" i="2"/>
  <c r="AZ220" i="2"/>
  <c r="BJ220" i="2" s="1"/>
  <c r="CP162" i="2"/>
  <c r="BA182" i="2"/>
  <c r="BK182" i="2" s="1"/>
  <c r="AE222" i="2"/>
  <c r="CA182" i="2"/>
  <c r="CK182" i="2" s="1"/>
  <c r="AC111" i="2"/>
  <c r="BZ151" i="2"/>
  <c r="CJ151" i="2" s="1"/>
  <c r="I243" i="6"/>
  <c r="CC111" i="2"/>
  <c r="Q111" i="6" s="1"/>
  <c r="CQ111" i="6" s="1"/>
  <c r="DA111" i="6" s="1"/>
  <c r="CF263" i="2"/>
  <c r="T263" i="6" s="1"/>
  <c r="CT263" i="6" s="1"/>
  <c r="DD263" i="6" s="1"/>
  <c r="BA275" i="2"/>
  <c r="BK275" i="2" s="1"/>
  <c r="AG250" i="2"/>
  <c r="I187" i="6"/>
  <c r="CE108" i="2"/>
  <c r="CO108" i="2" s="1"/>
  <c r="BB62" i="2"/>
  <c r="BL62" i="2" s="1"/>
  <c r="BB111" i="2"/>
  <c r="BL111" i="2" s="1"/>
  <c r="BC200" i="2"/>
  <c r="BM200" i="2" s="1"/>
  <c r="K283" i="6"/>
  <c r="CC78" i="2"/>
  <c r="Q78" i="6" s="1"/>
  <c r="CQ78" i="6" s="1"/>
  <c r="DA78" i="6" s="1"/>
  <c r="CM131" i="2"/>
  <c r="AZ151" i="2"/>
  <c r="BJ151" i="2" s="1"/>
  <c r="I111" i="6"/>
  <c r="AA220" i="2"/>
  <c r="CB282" i="2"/>
  <c r="CB258" i="2"/>
  <c r="CG258" i="2" s="1"/>
  <c r="AC121" i="2"/>
  <c r="BB200" i="2"/>
  <c r="BL200" i="2" s="1"/>
  <c r="AC86" i="2"/>
  <c r="F52" i="6"/>
  <c r="BC38" i="2"/>
  <c r="BM38" i="2" s="1"/>
  <c r="BD282" i="2"/>
  <c r="BN282" i="2" s="1"/>
  <c r="CE263" i="2"/>
  <c r="CO263" i="2" s="1"/>
  <c r="CD282" i="2"/>
  <c r="CN282" i="2" s="1"/>
  <c r="CE278" i="2"/>
  <c r="CG278" i="2" s="1"/>
  <c r="AY206" i="2"/>
  <c r="BI206" i="2" s="1"/>
  <c r="BH206" i="2" s="1"/>
  <c r="AB188" i="2"/>
  <c r="CF41" i="2"/>
  <c r="T41" i="6" s="1"/>
  <c r="CT41" i="6" s="1"/>
  <c r="DD41" i="6" s="1"/>
  <c r="CC194" i="2"/>
  <c r="CG194" i="2" s="1"/>
  <c r="BB231" i="2"/>
  <c r="BL231" i="2" s="1"/>
  <c r="S51" i="6"/>
  <c r="CS51" i="6" s="1"/>
  <c r="DC51" i="6" s="1"/>
  <c r="AE219" i="2"/>
  <c r="CP79" i="2"/>
  <c r="AE131" i="2"/>
  <c r="AC200" i="2"/>
  <c r="AC267" i="2"/>
  <c r="AZ250" i="2"/>
  <c r="BJ250" i="2" s="1"/>
  <c r="AG182" i="2"/>
  <c r="AE282" i="2"/>
  <c r="X107" i="2"/>
  <c r="AD187" i="2"/>
  <c r="CE212" i="2"/>
  <c r="CO212" i="2" s="1"/>
  <c r="AF81" i="2"/>
  <c r="CF134" i="2"/>
  <c r="T134" i="6" s="1"/>
  <c r="CT134" i="6" s="1"/>
  <c r="DD134" i="6" s="1"/>
  <c r="F69" i="6"/>
  <c r="H267" i="6"/>
  <c r="J250" i="6"/>
  <c r="I200" i="6"/>
  <c r="AF283" i="2"/>
  <c r="F184" i="6"/>
  <c r="S162" i="6"/>
  <c r="CS162" i="6" s="1"/>
  <c r="DC162" i="6" s="1"/>
  <c r="CO162" i="2"/>
  <c r="Q23" i="6"/>
  <c r="CQ23" i="6" s="1"/>
  <c r="DA23" i="6" s="1"/>
  <c r="CM23" i="2"/>
  <c r="AD27" i="2"/>
  <c r="CC27" i="2"/>
  <c r="CJ234" i="2"/>
  <c r="X9" i="2"/>
  <c r="BC24" i="2"/>
  <c r="I24" i="6" s="1"/>
  <c r="X31" i="2"/>
  <c r="CC13" i="2"/>
  <c r="CM13" i="2" s="1"/>
  <c r="AE30" i="2"/>
  <c r="CO22" i="2"/>
  <c r="CN100" i="2"/>
  <c r="AA66" i="2"/>
  <c r="X90" i="2"/>
  <c r="BD286" i="2"/>
  <c r="BN286" i="2" s="1"/>
  <c r="BE289" i="2"/>
  <c r="BO289" i="2" s="1"/>
  <c r="BD142" i="2"/>
  <c r="BN142" i="2" s="1"/>
  <c r="BA247" i="2"/>
  <c r="BK247" i="2" s="1"/>
  <c r="X220" i="2"/>
  <c r="X73" i="2"/>
  <c r="CD286" i="2"/>
  <c r="R286" i="6" s="1"/>
  <c r="CR286" i="6" s="1"/>
  <c r="DB286" i="6" s="1"/>
  <c r="AE230" i="2"/>
  <c r="BD230" i="2"/>
  <c r="BN230" i="2" s="1"/>
  <c r="X275" i="2"/>
  <c r="X134" i="2"/>
  <c r="CE289" i="2"/>
  <c r="S289" i="6" s="1"/>
  <c r="CS289" i="6" s="1"/>
  <c r="DC289" i="6" s="1"/>
  <c r="X300" i="2"/>
  <c r="AY93" i="2"/>
  <c r="H183" i="6"/>
  <c r="CD157" i="2"/>
  <c r="CN157" i="2" s="1"/>
  <c r="AA118" i="2"/>
  <c r="CA110" i="2"/>
  <c r="O110" i="6" s="1"/>
  <c r="CO110" i="6" s="1"/>
  <c r="CY110" i="6" s="1"/>
  <c r="BD250" i="2"/>
  <c r="BN250" i="2" s="1"/>
  <c r="AE31" i="2"/>
  <c r="F212" i="6"/>
  <c r="X164" i="2"/>
  <c r="AF142" i="2"/>
  <c r="X177" i="2"/>
  <c r="CA129" i="2"/>
  <c r="O129" i="6" s="1"/>
  <c r="CO129" i="6" s="1"/>
  <c r="CY129" i="6" s="1"/>
  <c r="BZ283" i="2"/>
  <c r="N283" i="6" s="1"/>
  <c r="CN283" i="6" s="1"/>
  <c r="CX283" i="6" s="1"/>
  <c r="BA165" i="2"/>
  <c r="BK165" i="2" s="1"/>
  <c r="X123" i="2"/>
  <c r="L107" i="6"/>
  <c r="BC135" i="2"/>
  <c r="BM135" i="2" s="1"/>
  <c r="BE108" i="2"/>
  <c r="BO108" i="2" s="1"/>
  <c r="F151" i="6"/>
  <c r="L164" i="6"/>
  <c r="AZ184" i="2"/>
  <c r="BJ184" i="2" s="1"/>
  <c r="K108" i="6"/>
  <c r="CE238" i="2"/>
  <c r="CO238" i="2" s="1"/>
  <c r="AB40" i="2"/>
  <c r="BZ204" i="2"/>
  <c r="CJ204" i="2" s="1"/>
  <c r="BB258" i="2"/>
  <c r="BL258" i="2" s="1"/>
  <c r="H121" i="6"/>
  <c r="BE112" i="2"/>
  <c r="BO112" i="2" s="1"/>
  <c r="BC78" i="2"/>
  <c r="BM78" i="2" s="1"/>
  <c r="BZ52" i="2"/>
  <c r="CJ52" i="2" s="1"/>
  <c r="CK75" i="2"/>
  <c r="K278" i="6"/>
  <c r="AZ268" i="2"/>
  <c r="BJ268" i="2" s="1"/>
  <c r="AC258" i="2"/>
  <c r="Z177" i="2"/>
  <c r="Y177" i="2" s="1"/>
  <c r="CA188" i="2"/>
  <c r="Z219" i="2"/>
  <c r="Y219" i="2" s="1"/>
  <c r="BA211" i="2"/>
  <c r="BK211" i="2" s="1"/>
  <c r="AG41" i="2"/>
  <c r="AY219" i="2"/>
  <c r="BI219" i="2" s="1"/>
  <c r="BH219" i="2" s="1"/>
  <c r="AY283" i="2"/>
  <c r="J131" i="6"/>
  <c r="BB39" i="2"/>
  <c r="BL39" i="2" s="1"/>
  <c r="AF255" i="2"/>
  <c r="CB200" i="2"/>
  <c r="F191" i="6"/>
  <c r="BY161" i="2"/>
  <c r="M161" i="6" s="1"/>
  <c r="CM161" i="6" s="1"/>
  <c r="CW161" i="6" s="1"/>
  <c r="CV161" i="6" s="1"/>
  <c r="X227" i="2"/>
  <c r="X118" i="2"/>
  <c r="CG26" i="2"/>
  <c r="CG35" i="2"/>
  <c r="P85" i="6"/>
  <c r="CP85" i="6" s="1"/>
  <c r="CZ85" i="6" s="1"/>
  <c r="CL85" i="2"/>
  <c r="CN136" i="2"/>
  <c r="R136" i="6"/>
  <c r="CR136" i="6" s="1"/>
  <c r="DB136" i="6" s="1"/>
  <c r="CF22" i="2"/>
  <c r="AG22" i="2"/>
  <c r="Q65" i="6"/>
  <c r="CQ65" i="6" s="1"/>
  <c r="DA65" i="6" s="1"/>
  <c r="CM65" i="2"/>
  <c r="AG107" i="2"/>
  <c r="BF164" i="2"/>
  <c r="BP164" i="2" s="1"/>
  <c r="AE188" i="2"/>
  <c r="AZ13" i="2"/>
  <c r="BJ13" i="2" s="1"/>
  <c r="BA129" i="2"/>
  <c r="BK129" i="2" s="1"/>
  <c r="AB275" i="2"/>
  <c r="CL22" i="2"/>
  <c r="CF39" i="2"/>
  <c r="T39" i="6" s="1"/>
  <c r="CT39" i="6" s="1"/>
  <c r="DD39" i="6" s="1"/>
  <c r="Z41" i="2"/>
  <c r="Y41" i="2" s="1"/>
  <c r="BY206" i="2"/>
  <c r="AB73" i="2"/>
  <c r="E110" i="6"/>
  <c r="X43" i="2"/>
  <c r="CG242" i="2"/>
  <c r="P272" i="6"/>
  <c r="CP272" i="6" s="1"/>
  <c r="CZ272" i="6" s="1"/>
  <c r="CL272" i="2"/>
  <c r="CK276" i="2"/>
  <c r="O276" i="6"/>
  <c r="CO276" i="6" s="1"/>
  <c r="CY276" i="6" s="1"/>
  <c r="CN14" i="2"/>
  <c r="AY7" i="2"/>
  <c r="E7" i="6" s="1"/>
  <c r="CP11" i="2"/>
  <c r="BZ7" i="2"/>
  <c r="AB11" i="2"/>
  <c r="BZ13" i="2"/>
  <c r="BG87" i="2"/>
  <c r="BG276" i="2"/>
  <c r="BG115" i="2"/>
  <c r="BG158" i="2"/>
  <c r="BO20" i="2"/>
  <c r="BG57" i="2"/>
  <c r="BG68" i="2"/>
  <c r="BI28" i="2"/>
  <c r="BH28" i="2" s="1"/>
  <c r="Z9" i="2"/>
  <c r="Y9" i="2" s="1"/>
  <c r="AY9" i="2"/>
  <c r="J7" i="6"/>
  <c r="Z6" i="2"/>
  <c r="Y6" i="2" s="1"/>
  <c r="X7" i="2"/>
  <c r="BD7" i="2"/>
  <c r="AZ7" i="2"/>
  <c r="BJ7" i="2" s="1"/>
  <c r="S8" i="6"/>
  <c r="CS8" i="6" s="1"/>
  <c r="DC8" i="6" s="1"/>
  <c r="BF93" i="2"/>
  <c r="BP93" i="2" s="1"/>
  <c r="CF93" i="2"/>
  <c r="T93" i="6" s="1"/>
  <c r="CT93" i="6" s="1"/>
  <c r="DD93" i="6" s="1"/>
  <c r="CC53" i="2"/>
  <c r="CM53" i="2" s="1"/>
  <c r="AD53" i="2"/>
  <c r="J39" i="6"/>
  <c r="AE39" i="2"/>
  <c r="BD39" i="2"/>
  <c r="BN39" i="2" s="1"/>
  <c r="CD39" i="2"/>
  <c r="L42" i="6"/>
  <c r="CF42" i="2"/>
  <c r="CP42" i="2" s="1"/>
  <c r="AG210" i="2"/>
  <c r="CF210" i="2"/>
  <c r="CP210" i="2" s="1"/>
  <c r="BF210" i="2"/>
  <c r="BP210" i="2" s="1"/>
  <c r="AG43" i="2"/>
  <c r="L43" i="6"/>
  <c r="CF43" i="2"/>
  <c r="T43" i="6" s="1"/>
  <c r="CT43" i="6" s="1"/>
  <c r="DD43" i="6" s="1"/>
  <c r="CC231" i="2"/>
  <c r="CG231" i="2" s="1"/>
  <c r="AD231" i="2"/>
  <c r="F219" i="6"/>
  <c r="AZ219" i="2"/>
  <c r="BJ219" i="2" s="1"/>
  <c r="AB132" i="2"/>
  <c r="G132" i="6"/>
  <c r="BA132" i="2"/>
  <c r="BK132" i="2" s="1"/>
  <c r="CA132" i="2"/>
  <c r="CK132" i="2" s="1"/>
  <c r="P162" i="6"/>
  <c r="CP162" i="6" s="1"/>
  <c r="CZ162" i="6" s="1"/>
  <c r="CL162" i="2"/>
  <c r="CF167" i="2"/>
  <c r="L167" i="6"/>
  <c r="H225" i="6"/>
  <c r="BB225" i="2"/>
  <c r="BL225" i="2" s="1"/>
  <c r="CB225" i="2"/>
  <c r="P225" i="6" s="1"/>
  <c r="CP225" i="6" s="1"/>
  <c r="CZ225" i="6" s="1"/>
  <c r="AC225" i="2"/>
  <c r="AA186" i="2"/>
  <c r="BZ186" i="2"/>
  <c r="CJ186" i="2" s="1"/>
  <c r="F186" i="6"/>
  <c r="AZ186" i="2"/>
  <c r="BJ186" i="2" s="1"/>
  <c r="AG286" i="2"/>
  <c r="L286" i="6"/>
  <c r="CF286" i="2"/>
  <c r="X69" i="2"/>
  <c r="Z69" i="2"/>
  <c r="Y69" i="2" s="1"/>
  <c r="BY69" i="2"/>
  <c r="M69" i="6" s="1"/>
  <c r="CM69" i="6" s="1"/>
  <c r="CW69" i="6" s="1"/>
  <c r="CV69" i="6" s="1"/>
  <c r="BZ106" i="2"/>
  <c r="CJ106" i="2" s="1"/>
  <c r="F106" i="6"/>
  <c r="AG230" i="2"/>
  <c r="CF230" i="2"/>
  <c r="T230" i="6" s="1"/>
  <c r="CT230" i="6" s="1"/>
  <c r="DD230" i="6" s="1"/>
  <c r="AE275" i="2"/>
  <c r="CD275" i="2"/>
  <c r="R275" i="6" s="1"/>
  <c r="CR275" i="6" s="1"/>
  <c r="DB275" i="6" s="1"/>
  <c r="BD275" i="2"/>
  <c r="BN275" i="2" s="1"/>
  <c r="E64" i="6"/>
  <c r="AY64" i="2"/>
  <c r="BI64" i="2" s="1"/>
  <c r="BH64" i="2" s="1"/>
  <c r="H182" i="6"/>
  <c r="BB182" i="2"/>
  <c r="BL182" i="2" s="1"/>
  <c r="AC182" i="2"/>
  <c r="CC140" i="2"/>
  <c r="CM140" i="2" s="1"/>
  <c r="I140" i="6"/>
  <c r="AD140" i="2"/>
  <c r="AC270" i="2"/>
  <c r="CB270" i="2"/>
  <c r="CL270" i="2" s="1"/>
  <c r="S245" i="6"/>
  <c r="CS245" i="6" s="1"/>
  <c r="DC245" i="6" s="1"/>
  <c r="CO245" i="2"/>
  <c r="CL222" i="2"/>
  <c r="N211" i="6"/>
  <c r="CN211" i="6" s="1"/>
  <c r="CX211" i="6" s="1"/>
  <c r="CK207" i="2"/>
  <c r="CM159" i="2"/>
  <c r="AZ208" i="2"/>
  <c r="BJ208" i="2" s="1"/>
  <c r="BC101" i="2"/>
  <c r="BM101" i="2" s="1"/>
  <c r="CG232" i="2"/>
  <c r="N200" i="6"/>
  <c r="CN200" i="6" s="1"/>
  <c r="CX200" i="6" s="1"/>
  <c r="Q236" i="6"/>
  <c r="CQ236" i="6" s="1"/>
  <c r="DA236" i="6" s="1"/>
  <c r="CG127" i="2"/>
  <c r="N73" i="6"/>
  <c r="CN73" i="6" s="1"/>
  <c r="CX73" i="6" s="1"/>
  <c r="AZ286" i="2"/>
  <c r="BJ286" i="2" s="1"/>
  <c r="X41" i="2"/>
  <c r="X236" i="2"/>
  <c r="X59" i="2"/>
  <c r="CA108" i="2"/>
  <c r="CK108" i="2" s="1"/>
  <c r="CD236" i="2"/>
  <c r="CN236" i="2" s="1"/>
  <c r="F64" i="6"/>
  <c r="BY64" i="2"/>
  <c r="M64" i="6" s="1"/>
  <c r="CM64" i="6" s="1"/>
  <c r="CW64" i="6" s="1"/>
  <c r="CV64" i="6" s="1"/>
  <c r="AG37" i="2"/>
  <c r="L283" i="6"/>
  <c r="X151" i="2"/>
  <c r="X206" i="2"/>
  <c r="X215" i="2"/>
  <c r="BZ219" i="2"/>
  <c r="N219" i="6" s="1"/>
  <c r="CN219" i="6" s="1"/>
  <c r="CX219" i="6" s="1"/>
  <c r="AY69" i="2"/>
  <c r="BI69" i="2" s="1"/>
  <c r="BH69" i="2" s="1"/>
  <c r="CG44" i="2"/>
  <c r="AE192" i="2"/>
  <c r="J192" i="6"/>
  <c r="G222" i="6"/>
  <c r="AB222" i="2"/>
  <c r="BA222" i="2"/>
  <c r="BK222" i="2" s="1"/>
  <c r="CA222" i="2"/>
  <c r="AB267" i="2"/>
  <c r="CA267" i="2"/>
  <c r="CK267" i="2" s="1"/>
  <c r="CF199" i="2"/>
  <c r="CP199" i="2" s="1"/>
  <c r="BF199" i="2"/>
  <c r="BP199" i="2" s="1"/>
  <c r="L55" i="6"/>
  <c r="BF55" i="2"/>
  <c r="BP55" i="2" s="1"/>
  <c r="CF55" i="2"/>
  <c r="CG55" i="2" s="1"/>
  <c r="AG55" i="2"/>
  <c r="CD159" i="2"/>
  <c r="R159" i="6" s="1"/>
  <c r="CR159" i="6" s="1"/>
  <c r="DB159" i="6" s="1"/>
  <c r="BD159" i="2"/>
  <c r="BN159" i="2" s="1"/>
  <c r="CB251" i="2"/>
  <c r="AC251" i="2"/>
  <c r="CD45" i="2"/>
  <c r="CN45" i="2" s="1"/>
  <c r="J45" i="6"/>
  <c r="AE112" i="2"/>
  <c r="BD112" i="2"/>
  <c r="BN112" i="2" s="1"/>
  <c r="J112" i="6"/>
  <c r="AA225" i="2"/>
  <c r="AZ225" i="2"/>
  <c r="BJ225" i="2" s="1"/>
  <c r="BZ225" i="2"/>
  <c r="CJ225" i="2" s="1"/>
  <c r="F225" i="6"/>
  <c r="BB268" i="2"/>
  <c r="BL268" i="2" s="1"/>
  <c r="CB268" i="2"/>
  <c r="P268" i="6" s="1"/>
  <c r="CP268" i="6" s="1"/>
  <c r="CZ268" i="6" s="1"/>
  <c r="AC268" i="2"/>
  <c r="CC284" i="2"/>
  <c r="AD284" i="2"/>
  <c r="CC41" i="2"/>
  <c r="I41" i="6"/>
  <c r="AD41" i="2"/>
  <c r="BD77" i="2"/>
  <c r="BN77" i="2" s="1"/>
  <c r="AE77" i="2"/>
  <c r="CA180" i="2"/>
  <c r="BA180" i="2"/>
  <c r="BK180" i="2" s="1"/>
  <c r="J291" i="6"/>
  <c r="AE291" i="2"/>
  <c r="AE213" i="2"/>
  <c r="BD213" i="2"/>
  <c r="BN213" i="2" s="1"/>
  <c r="BY111" i="2"/>
  <c r="CI111" i="2" s="1"/>
  <c r="CH111" i="2" s="1"/>
  <c r="AY111" i="2"/>
  <c r="BI111" i="2" s="1"/>
  <c r="BH111" i="2" s="1"/>
  <c r="Z103" i="2"/>
  <c r="Y103" i="2" s="1"/>
  <c r="AY103" i="2"/>
  <c r="BI103" i="2" s="1"/>
  <c r="BH103" i="2" s="1"/>
  <c r="AB235" i="2"/>
  <c r="CA235" i="2"/>
  <c r="CK235" i="2" s="1"/>
  <c r="BA235" i="2"/>
  <c r="BK235" i="2" s="1"/>
  <c r="BZ193" i="2"/>
  <c r="CJ193" i="2" s="1"/>
  <c r="AZ193" i="2"/>
  <c r="BJ193" i="2" s="1"/>
  <c r="AC101" i="2"/>
  <c r="CB101" i="2"/>
  <c r="CL101" i="2" s="1"/>
  <c r="F267" i="6"/>
  <c r="AA267" i="2"/>
  <c r="Z203" i="2"/>
  <c r="Y203" i="2" s="1"/>
  <c r="BY203" i="2"/>
  <c r="M203" i="6" s="1"/>
  <c r="CM203" i="6" s="1"/>
  <c r="CW203" i="6" s="1"/>
  <c r="CV203" i="6" s="1"/>
  <c r="CC230" i="2"/>
  <c r="CM230" i="2" s="1"/>
  <c r="BC230" i="2"/>
  <c r="BM230" i="2" s="1"/>
  <c r="I230" i="6"/>
  <c r="AY212" i="2"/>
  <c r="BI212" i="2" s="1"/>
  <c r="BH212" i="2" s="1"/>
  <c r="Z212" i="2"/>
  <c r="Y212" i="2" s="1"/>
  <c r="AF247" i="2"/>
  <c r="K247" i="6"/>
  <c r="CE247" i="2"/>
  <c r="CO247" i="2" s="1"/>
  <c r="L56" i="6"/>
  <c r="BF56" i="2"/>
  <c r="BP56" i="2" s="1"/>
  <c r="X56" i="2"/>
  <c r="CF56" i="2"/>
  <c r="CG56" i="2" s="1"/>
  <c r="AD251" i="2"/>
  <c r="CC251" i="2"/>
  <c r="I103" i="6"/>
  <c r="CC103" i="2"/>
  <c r="CM103" i="2" s="1"/>
  <c r="BC103" i="2"/>
  <c r="BM103" i="2" s="1"/>
  <c r="K267" i="6"/>
  <c r="CE267" i="2"/>
  <c r="BZ259" i="2"/>
  <c r="N259" i="6" s="1"/>
  <c r="CN259" i="6" s="1"/>
  <c r="CX259" i="6" s="1"/>
  <c r="AZ259" i="2"/>
  <c r="BJ259" i="2" s="1"/>
  <c r="F259" i="6"/>
  <c r="CI218" i="2"/>
  <c r="CH218" i="2" s="1"/>
  <c r="CL246" i="2"/>
  <c r="N204" i="6"/>
  <c r="CN204" i="6" s="1"/>
  <c r="CX204" i="6" s="1"/>
  <c r="P39" i="6"/>
  <c r="CP39" i="6" s="1"/>
  <c r="CZ39" i="6" s="1"/>
  <c r="R284" i="6"/>
  <c r="CR284" i="6" s="1"/>
  <c r="DB284" i="6" s="1"/>
  <c r="T278" i="6"/>
  <c r="CT278" i="6" s="1"/>
  <c r="DD278" i="6" s="1"/>
  <c r="P193" i="6"/>
  <c r="CP193" i="6" s="1"/>
  <c r="CZ193" i="6" s="1"/>
  <c r="S241" i="6"/>
  <c r="CS241" i="6" s="1"/>
  <c r="DC241" i="6" s="1"/>
  <c r="CM115" i="2"/>
  <c r="Q51" i="6"/>
  <c r="CQ51" i="6" s="1"/>
  <c r="DA51" i="6" s="1"/>
  <c r="N62" i="6"/>
  <c r="CN62" i="6" s="1"/>
  <c r="CX62" i="6" s="1"/>
  <c r="AZ64" i="2"/>
  <c r="BJ64" i="2" s="1"/>
  <c r="BB101" i="2"/>
  <c r="BL101" i="2" s="1"/>
  <c r="BC53" i="2"/>
  <c r="BM53" i="2" s="1"/>
  <c r="BF42" i="2"/>
  <c r="BP42" i="2" s="1"/>
  <c r="S213" i="6"/>
  <c r="CS213" i="6" s="1"/>
  <c r="DC213" i="6" s="1"/>
  <c r="BF43" i="2"/>
  <c r="BP43" i="2" s="1"/>
  <c r="CM116" i="2"/>
  <c r="CI291" i="2"/>
  <c r="CH291" i="2" s="1"/>
  <c r="BF206" i="2"/>
  <c r="BP206" i="2" s="1"/>
  <c r="CN114" i="2"/>
  <c r="CG113" i="2"/>
  <c r="O286" i="6"/>
  <c r="CO286" i="6" s="1"/>
  <c r="CY286" i="6" s="1"/>
  <c r="CN68" i="2"/>
  <c r="Q112" i="6"/>
  <c r="CQ112" i="6" s="1"/>
  <c r="DA112" i="6" s="1"/>
  <c r="S212" i="6"/>
  <c r="CS212" i="6" s="1"/>
  <c r="DC212" i="6" s="1"/>
  <c r="O90" i="6"/>
  <c r="CO90" i="6" s="1"/>
  <c r="CY90" i="6" s="1"/>
  <c r="CN91" i="2"/>
  <c r="N133" i="6"/>
  <c r="CN133" i="6" s="1"/>
  <c r="CX133" i="6" s="1"/>
  <c r="CP80" i="2"/>
  <c r="CN26" i="2"/>
  <c r="CJ103" i="2"/>
  <c r="CG276" i="2"/>
  <c r="AA53" i="2"/>
  <c r="X39" i="2"/>
  <c r="X235" i="2"/>
  <c r="E279" i="6"/>
  <c r="X78" i="2"/>
  <c r="X135" i="2"/>
  <c r="X186" i="2"/>
  <c r="AY291" i="2"/>
  <c r="BI291" i="2" s="1"/>
  <c r="BH291" i="2" s="1"/>
  <c r="BB298" i="2"/>
  <c r="BL298" i="2" s="1"/>
  <c r="X258" i="2"/>
  <c r="X193" i="2"/>
  <c r="X37" i="2"/>
  <c r="AA258" i="2"/>
  <c r="X208" i="2"/>
  <c r="L135" i="6"/>
  <c r="X266" i="2"/>
  <c r="X212" i="2"/>
  <c r="X103" i="2"/>
  <c r="X176" i="2"/>
  <c r="K90" i="6"/>
  <c r="BB240" i="2"/>
  <c r="BL240" i="2" s="1"/>
  <c r="AZ206" i="2"/>
  <c r="BJ206" i="2" s="1"/>
  <c r="E291" i="6"/>
  <c r="BY167" i="2"/>
  <c r="M167" i="6" s="1"/>
  <c r="CM167" i="6" s="1"/>
  <c r="CW167" i="6" s="1"/>
  <c r="CV167" i="6" s="1"/>
  <c r="X180" i="2"/>
  <c r="AC298" i="2"/>
  <c r="H240" i="6"/>
  <c r="G108" i="6"/>
  <c r="AE293" i="2"/>
  <c r="J77" i="6"/>
  <c r="CF203" i="2"/>
  <c r="CP203" i="2" s="1"/>
  <c r="AB180" i="2"/>
  <c r="AC151" i="2"/>
  <c r="AG38" i="2"/>
  <c r="AB215" i="2"/>
  <c r="X106" i="2"/>
  <c r="X111" i="2"/>
  <c r="X97" i="2"/>
  <c r="AA86" i="2"/>
  <c r="X101" i="2"/>
  <c r="H151" i="6"/>
  <c r="X116" i="2"/>
  <c r="E290" i="6"/>
  <c r="CD268" i="2"/>
  <c r="R268" i="6" s="1"/>
  <c r="CR268" i="6" s="1"/>
  <c r="DB268" i="6" s="1"/>
  <c r="AE236" i="2"/>
  <c r="AC53" i="2"/>
  <c r="Z64" i="2"/>
  <c r="Y64" i="2" s="1"/>
  <c r="F203" i="6"/>
  <c r="BC168" i="2"/>
  <c r="BM168" i="2" s="1"/>
  <c r="AF224" i="2"/>
  <c r="CF256" i="2"/>
  <c r="T256" i="6" s="1"/>
  <c r="CT256" i="6" s="1"/>
  <c r="DD256" i="6" s="1"/>
  <c r="X81" i="2"/>
  <c r="CD291" i="2"/>
  <c r="R291" i="6" s="1"/>
  <c r="CR291" i="6" s="1"/>
  <c r="DB291" i="6" s="1"/>
  <c r="X53" i="2"/>
  <c r="I101" i="6"/>
  <c r="X250" i="2"/>
  <c r="CO127" i="2"/>
  <c r="BA267" i="2"/>
  <c r="BK267" i="2" s="1"/>
  <c r="I53" i="6"/>
  <c r="CC248" i="2"/>
  <c r="CM248" i="2" s="1"/>
  <c r="H101" i="6"/>
  <c r="AF78" i="2"/>
  <c r="AZ106" i="2"/>
  <c r="BJ106" i="2" s="1"/>
  <c r="AD103" i="2"/>
  <c r="BZ290" i="2"/>
  <c r="CJ290" i="2" s="1"/>
  <c r="CD112" i="2"/>
  <c r="BF225" i="2"/>
  <c r="BP225" i="2" s="1"/>
  <c r="T183" i="6"/>
  <c r="CT183" i="6" s="1"/>
  <c r="DD183" i="6" s="1"/>
  <c r="CP183" i="2"/>
  <c r="AG199" i="2"/>
  <c r="AG225" i="2"/>
  <c r="AY279" i="2"/>
  <c r="BI279" i="2" s="1"/>
  <c r="BH279" i="2" s="1"/>
  <c r="K263" i="6"/>
  <c r="BY279" i="2"/>
  <c r="O35" i="6"/>
  <c r="CO35" i="6" s="1"/>
  <c r="CY35" i="6" s="1"/>
  <c r="G235" i="6"/>
  <c r="BC251" i="2"/>
  <c r="BM251" i="2" s="1"/>
  <c r="AD230" i="2"/>
  <c r="CC7" i="2"/>
  <c r="AD7" i="2"/>
  <c r="CD13" i="2"/>
  <c r="R13" i="6" s="1"/>
  <c r="CR13" i="6" s="1"/>
  <c r="DB13" i="6" s="1"/>
  <c r="BD13" i="2"/>
  <c r="J13" i="6" s="1"/>
  <c r="L170" i="6"/>
  <c r="BF170" i="2"/>
  <c r="BP170" i="2" s="1"/>
  <c r="BB37" i="2"/>
  <c r="BL37" i="2" s="1"/>
  <c r="H37" i="6"/>
  <c r="I300" i="6"/>
  <c r="AD300" i="2"/>
  <c r="CE192" i="2"/>
  <c r="BE192" i="2"/>
  <c r="BO192" i="2" s="1"/>
  <c r="K192" i="6"/>
  <c r="AF192" i="2"/>
  <c r="AA181" i="2"/>
  <c r="F181" i="6"/>
  <c r="BZ181" i="2"/>
  <c r="CJ181" i="2" s="1"/>
  <c r="X181" i="2"/>
  <c r="CE37" i="2"/>
  <c r="S37" i="6" s="1"/>
  <c r="CS37" i="6" s="1"/>
  <c r="DC37" i="6" s="1"/>
  <c r="K37" i="6"/>
  <c r="AF270" i="2"/>
  <c r="CE270" i="2"/>
  <c r="CO270" i="2" s="1"/>
  <c r="K270" i="6"/>
  <c r="BA38" i="2"/>
  <c r="BK38" i="2" s="1"/>
  <c r="G38" i="6"/>
  <c r="Z263" i="2"/>
  <c r="Y263" i="2" s="1"/>
  <c r="BY263" i="2"/>
  <c r="G255" i="6"/>
  <c r="CA255" i="2"/>
  <c r="O255" i="6" s="1"/>
  <c r="CO255" i="6" s="1"/>
  <c r="CY255" i="6" s="1"/>
  <c r="AB255" i="2"/>
  <c r="BA255" i="2"/>
  <c r="BK255" i="2" s="1"/>
  <c r="CC74" i="2"/>
  <c r="Q74" i="6" s="1"/>
  <c r="CQ74" i="6" s="1"/>
  <c r="DA74" i="6" s="1"/>
  <c r="AD74" i="2"/>
  <c r="E173" i="6"/>
  <c r="BY173" i="2"/>
  <c r="M173" i="6" s="1"/>
  <c r="CM173" i="6" s="1"/>
  <c r="CW173" i="6" s="1"/>
  <c r="CV173" i="6" s="1"/>
  <c r="BY211" i="2"/>
  <c r="AY211" i="2"/>
  <c r="BZ163" i="2"/>
  <c r="CJ163" i="2" s="1"/>
  <c r="AZ163" i="2"/>
  <c r="BJ163" i="2" s="1"/>
  <c r="AC152" i="2"/>
  <c r="H152" i="6"/>
  <c r="BA219" i="2"/>
  <c r="BK219" i="2" s="1"/>
  <c r="G219" i="6"/>
  <c r="I234" i="6"/>
  <c r="CC234" i="2"/>
  <c r="Q234" i="6" s="1"/>
  <c r="CQ234" i="6" s="1"/>
  <c r="DA234" i="6" s="1"/>
  <c r="BC234" i="2"/>
  <c r="BM234" i="2" s="1"/>
  <c r="AE292" i="2"/>
  <c r="J292" i="6"/>
  <c r="X292" i="2"/>
  <c r="CD292" i="2"/>
  <c r="J243" i="6"/>
  <c r="AE243" i="2"/>
  <c r="CD243" i="2"/>
  <c r="R243" i="6" s="1"/>
  <c r="CR243" i="6" s="1"/>
  <c r="DB243" i="6" s="1"/>
  <c r="CB224" i="2"/>
  <c r="CL224" i="2" s="1"/>
  <c r="AC224" i="2"/>
  <c r="CD270" i="2"/>
  <c r="CN270" i="2" s="1"/>
  <c r="AE270" i="2"/>
  <c r="AA121" i="2"/>
  <c r="F121" i="6"/>
  <c r="BZ121" i="2"/>
  <c r="N121" i="6" s="1"/>
  <c r="CN121" i="6" s="1"/>
  <c r="CX121" i="6" s="1"/>
  <c r="AA73" i="2"/>
  <c r="AZ73" i="2"/>
  <c r="BJ73" i="2" s="1"/>
  <c r="AB138" i="2"/>
  <c r="G138" i="6"/>
  <c r="CA138" i="2"/>
  <c r="CK138" i="2" s="1"/>
  <c r="BZ235" i="2"/>
  <c r="N235" i="6" s="1"/>
  <c r="CN235" i="6" s="1"/>
  <c r="CX235" i="6" s="1"/>
  <c r="F235" i="6"/>
  <c r="CE184" i="2"/>
  <c r="K184" i="6"/>
  <c r="BE184" i="2"/>
  <c r="BO184" i="2" s="1"/>
  <c r="F43" i="6"/>
  <c r="AZ43" i="2"/>
  <c r="BJ43" i="2" s="1"/>
  <c r="AA43" i="2"/>
  <c r="K227" i="6"/>
  <c r="CE227" i="2"/>
  <c r="S227" i="6" s="1"/>
  <c r="CS227" i="6" s="1"/>
  <c r="DC227" i="6" s="1"/>
  <c r="CF268" i="2"/>
  <c r="T268" i="6" s="1"/>
  <c r="CT268" i="6" s="1"/>
  <c r="DD268" i="6" s="1"/>
  <c r="BF268" i="2"/>
  <c r="BP268" i="2" s="1"/>
  <c r="CD107" i="2"/>
  <c r="R107" i="6" s="1"/>
  <c r="CR107" i="6" s="1"/>
  <c r="DB107" i="6" s="1"/>
  <c r="BD107" i="2"/>
  <c r="BN107" i="2" s="1"/>
  <c r="J37" i="6"/>
  <c r="CD37" i="2"/>
  <c r="CN37" i="2" s="1"/>
  <c r="BD37" i="2"/>
  <c r="BN37" i="2" s="1"/>
  <c r="CC186" i="2"/>
  <c r="CM186" i="2" s="1"/>
  <c r="I186" i="6"/>
  <c r="J74" i="6"/>
  <c r="BD74" i="2"/>
  <c r="BN74" i="2" s="1"/>
  <c r="CD74" i="2"/>
  <c r="BZ59" i="2"/>
  <c r="F59" i="6"/>
  <c r="AZ239" i="2"/>
  <c r="BJ239" i="2" s="1"/>
  <c r="AA239" i="2"/>
  <c r="F239" i="6"/>
  <c r="BB168" i="2"/>
  <c r="BL168" i="2" s="1"/>
  <c r="CB168" i="2"/>
  <c r="CB72" i="2"/>
  <c r="CG72" i="2" s="1"/>
  <c r="BB72" i="2"/>
  <c r="BL72" i="2" s="1"/>
  <c r="BY236" i="2"/>
  <c r="CI236" i="2" s="1"/>
  <c r="CH236" i="2" s="1"/>
  <c r="E236" i="6"/>
  <c r="H222" i="6"/>
  <c r="BB222" i="2"/>
  <c r="BL222" i="2" s="1"/>
  <c r="F208" i="6"/>
  <c r="AA208" i="2"/>
  <c r="CB49" i="2"/>
  <c r="CL49" i="2" s="1"/>
  <c r="BB49" i="2"/>
  <c r="BL49" i="2" s="1"/>
  <c r="I227" i="6"/>
  <c r="AD227" i="2"/>
  <c r="CC227" i="2"/>
  <c r="Q227" i="6" s="1"/>
  <c r="CQ227" i="6" s="1"/>
  <c r="DA227" i="6" s="1"/>
  <c r="K118" i="6"/>
  <c r="AF118" i="2"/>
  <c r="BE118" i="2"/>
  <c r="BO118" i="2" s="1"/>
  <c r="F199" i="6"/>
  <c r="AA199" i="2"/>
  <c r="AZ199" i="2"/>
  <c r="BJ199" i="2" s="1"/>
  <c r="M179" i="6"/>
  <c r="CM179" i="6" s="1"/>
  <c r="CW179" i="6" s="1"/>
  <c r="CV179" i="6" s="1"/>
  <c r="CI179" i="2"/>
  <c r="CH179" i="2" s="1"/>
  <c r="P100" i="6"/>
  <c r="CP100" i="6" s="1"/>
  <c r="CZ100" i="6" s="1"/>
  <c r="CL100" i="2"/>
  <c r="S35" i="6"/>
  <c r="CS35" i="6" s="1"/>
  <c r="DC35" i="6" s="1"/>
  <c r="CO35" i="2"/>
  <c r="CI290" i="2"/>
  <c r="CH290" i="2" s="1"/>
  <c r="BF37" i="2"/>
  <c r="BP37" i="2" s="1"/>
  <c r="BF230" i="2"/>
  <c r="BP230" i="2" s="1"/>
  <c r="CG51" i="2"/>
  <c r="CJ296" i="2"/>
  <c r="CJ264" i="2"/>
  <c r="BA108" i="2"/>
  <c r="BK108" i="2" s="1"/>
  <c r="X72" i="2"/>
  <c r="X230" i="2"/>
  <c r="AG268" i="2"/>
  <c r="L97" i="6"/>
  <c r="AC240" i="2"/>
  <c r="X199" i="2"/>
  <c r="L206" i="6"/>
  <c r="CB151" i="2"/>
  <c r="P151" i="6" s="1"/>
  <c r="CP151" i="6" s="1"/>
  <c r="CZ151" i="6" s="1"/>
  <c r="X93" i="2"/>
  <c r="H53" i="6"/>
  <c r="F81" i="6"/>
  <c r="AA203" i="2"/>
  <c r="AD191" i="2"/>
  <c r="X191" i="2"/>
  <c r="AC72" i="2"/>
  <c r="X231" i="2"/>
  <c r="CK191" i="2"/>
  <c r="O191" i="6"/>
  <c r="CO191" i="6" s="1"/>
  <c r="CY191" i="6" s="1"/>
  <c r="AG42" i="2"/>
  <c r="BE78" i="2"/>
  <c r="BO78" i="2" s="1"/>
  <c r="CB182" i="2"/>
  <c r="P182" i="6" s="1"/>
  <c r="CP182" i="6" s="1"/>
  <c r="CZ182" i="6" s="1"/>
  <c r="AG167" i="2"/>
  <c r="AE117" i="2"/>
  <c r="CD117" i="2"/>
  <c r="R117" i="6" s="1"/>
  <c r="CR117" i="6" s="1"/>
  <c r="DB117" i="6" s="1"/>
  <c r="L254" i="6"/>
  <c r="X254" i="2"/>
  <c r="BA298" i="2"/>
  <c r="BK298" i="2" s="1"/>
  <c r="CA298" i="2"/>
  <c r="O298" i="6" s="1"/>
  <c r="CO298" i="6" s="1"/>
  <c r="CY298" i="6" s="1"/>
  <c r="G298" i="6"/>
  <c r="L53" i="6"/>
  <c r="BF53" i="2"/>
  <c r="BP53" i="2" s="1"/>
  <c r="CB77" i="2"/>
  <c r="P77" i="6" s="1"/>
  <c r="CP77" i="6" s="1"/>
  <c r="CZ77" i="6" s="1"/>
  <c r="AC77" i="2"/>
  <c r="F159" i="6"/>
  <c r="BZ159" i="2"/>
  <c r="N159" i="6" s="1"/>
  <c r="CN159" i="6" s="1"/>
  <c r="CX159" i="6" s="1"/>
  <c r="H41" i="6"/>
  <c r="AC41" i="2"/>
  <c r="AA37" i="2"/>
  <c r="F37" i="6"/>
  <c r="CF211" i="2"/>
  <c r="L211" i="6"/>
  <c r="E86" i="6"/>
  <c r="AY86" i="2"/>
  <c r="BI86" i="2" s="1"/>
  <c r="BH86" i="2" s="1"/>
  <c r="AA45" i="2"/>
  <c r="AZ45" i="2"/>
  <c r="BJ45" i="2" s="1"/>
  <c r="CE262" i="2"/>
  <c r="K262" i="6"/>
  <c r="AF262" i="2"/>
  <c r="BE262" i="2"/>
  <c r="BO262" i="2" s="1"/>
  <c r="X262" i="2"/>
  <c r="AY41" i="2"/>
  <c r="BI41" i="2" s="1"/>
  <c r="BH41" i="2" s="1"/>
  <c r="AB66" i="2"/>
  <c r="CA66" i="2"/>
  <c r="CK66" i="2" s="1"/>
  <c r="E268" i="6"/>
  <c r="X268" i="2"/>
  <c r="I222" i="6"/>
  <c r="CC222" i="2"/>
  <c r="CM222" i="2" s="1"/>
  <c r="I188" i="6"/>
  <c r="AD188" i="2"/>
  <c r="CC69" i="2"/>
  <c r="Q69" i="6" s="1"/>
  <c r="CQ69" i="6" s="1"/>
  <c r="DA69" i="6" s="1"/>
  <c r="I69" i="6"/>
  <c r="AD69" i="2"/>
  <c r="BC69" i="2"/>
  <c r="BM69" i="2" s="1"/>
  <c r="K215" i="6"/>
  <c r="CE215" i="2"/>
  <c r="CG215" i="2" s="1"/>
  <c r="BE215" i="2"/>
  <c r="BO215" i="2" s="1"/>
  <c r="I206" i="6"/>
  <c r="CC206" i="2"/>
  <c r="CM206" i="2" s="1"/>
  <c r="BC206" i="2"/>
  <c r="BM206" i="2" s="1"/>
  <c r="AZ228" i="2"/>
  <c r="BJ228" i="2" s="1"/>
  <c r="X228" i="2"/>
  <c r="BB150" i="2"/>
  <c r="BL150" i="2" s="1"/>
  <c r="AC150" i="2"/>
  <c r="AF39" i="2"/>
  <c r="BE39" i="2"/>
  <c r="BO39" i="2" s="1"/>
  <c r="AF163" i="2"/>
  <c r="K163" i="6"/>
  <c r="BC95" i="2"/>
  <c r="BM95" i="2" s="1"/>
  <c r="I95" i="6"/>
  <c r="I259" i="6"/>
  <c r="CC259" i="2"/>
  <c r="Q259" i="6" s="1"/>
  <c r="CQ259" i="6" s="1"/>
  <c r="DA259" i="6" s="1"/>
  <c r="BZ271" i="2"/>
  <c r="CG271" i="2" s="1"/>
  <c r="AA271" i="2"/>
  <c r="F271" i="6"/>
  <c r="F206" i="6"/>
  <c r="BZ206" i="2"/>
  <c r="CF77" i="2"/>
  <c r="T77" i="6" s="1"/>
  <c r="CT77" i="6" s="1"/>
  <c r="DD77" i="6" s="1"/>
  <c r="BF77" i="2"/>
  <c r="BP77" i="2" s="1"/>
  <c r="F94" i="6"/>
  <c r="BZ94" i="2"/>
  <c r="CG94" i="2" s="1"/>
  <c r="BZ251" i="2"/>
  <c r="CJ251" i="2" s="1"/>
  <c r="F251" i="6"/>
  <c r="CA43" i="2"/>
  <c r="O43" i="6" s="1"/>
  <c r="CO43" i="6" s="1"/>
  <c r="CY43" i="6" s="1"/>
  <c r="BA43" i="2"/>
  <c r="BK43" i="2" s="1"/>
  <c r="G43" i="6"/>
  <c r="AB43" i="2"/>
  <c r="CL221" i="2"/>
  <c r="P221" i="6"/>
  <c r="CP221" i="6" s="1"/>
  <c r="CZ221" i="6" s="1"/>
  <c r="CO197" i="2"/>
  <c r="S197" i="6"/>
  <c r="CS197" i="6" s="1"/>
  <c r="DC197" i="6" s="1"/>
  <c r="CK229" i="2"/>
  <c r="O229" i="6"/>
  <c r="CO229" i="6" s="1"/>
  <c r="CY229" i="6" s="1"/>
  <c r="CO109" i="2"/>
  <c r="S109" i="6"/>
  <c r="CS109" i="6" s="1"/>
  <c r="DC109" i="6" s="1"/>
  <c r="CJ84" i="2"/>
  <c r="N84" i="6"/>
  <c r="CN84" i="6" s="1"/>
  <c r="CX84" i="6" s="1"/>
  <c r="CM199" i="2"/>
  <c r="Q199" i="6"/>
  <c r="CQ199" i="6" s="1"/>
  <c r="DA199" i="6" s="1"/>
  <c r="BI11" i="2"/>
  <c r="BG50" i="2"/>
  <c r="BG127" i="2"/>
  <c r="CL227" i="2"/>
  <c r="N275" i="6"/>
  <c r="CN275" i="6" s="1"/>
  <c r="CX275" i="6" s="1"/>
  <c r="N230" i="6"/>
  <c r="CN230" i="6" s="1"/>
  <c r="CX230" i="6" s="1"/>
  <c r="CO226" i="2"/>
  <c r="CL247" i="2"/>
  <c r="Q190" i="6"/>
  <c r="CQ190" i="6" s="1"/>
  <c r="DA190" i="6" s="1"/>
  <c r="CG83" i="2"/>
  <c r="AZ258" i="2"/>
  <c r="BJ258" i="2" s="1"/>
  <c r="AZ270" i="2"/>
  <c r="BJ270" i="2" s="1"/>
  <c r="CG221" i="2"/>
  <c r="CG14" i="2"/>
  <c r="CG245" i="2"/>
  <c r="CI73" i="2"/>
  <c r="CH73" i="2" s="1"/>
  <c r="O14" i="6"/>
  <c r="CO14" i="6" s="1"/>
  <c r="CY14" i="6" s="1"/>
  <c r="CG133" i="2"/>
  <c r="R186" i="6"/>
  <c r="CR186" i="6" s="1"/>
  <c r="DB186" i="6" s="1"/>
  <c r="CN232" i="2"/>
  <c r="CL97" i="2"/>
  <c r="BF286" i="2"/>
  <c r="BP286" i="2" s="1"/>
  <c r="Q56" i="6"/>
  <c r="CQ56" i="6" s="1"/>
  <c r="DA56" i="6" s="1"/>
  <c r="R262" i="6"/>
  <c r="CR262" i="6" s="1"/>
  <c r="DB262" i="6" s="1"/>
  <c r="CL24" i="2"/>
  <c r="N49" i="6"/>
  <c r="CN49" i="6" s="1"/>
  <c r="CX49" i="6" s="1"/>
  <c r="CP206" i="2"/>
  <c r="CG179" i="2"/>
  <c r="CJ75" i="2"/>
  <c r="CM42" i="2"/>
  <c r="N83" i="6"/>
  <c r="CN83" i="6" s="1"/>
  <c r="CX83" i="6" s="1"/>
  <c r="O158" i="6"/>
  <c r="CO158" i="6" s="1"/>
  <c r="CY158" i="6" s="1"/>
  <c r="S131" i="6"/>
  <c r="CS131" i="6" s="1"/>
  <c r="DC131" i="6" s="1"/>
  <c r="CL45" i="2"/>
  <c r="P180" i="6"/>
  <c r="CP180" i="6" s="1"/>
  <c r="CZ180" i="6" s="1"/>
  <c r="S137" i="6"/>
  <c r="CS137" i="6" s="1"/>
  <c r="DC137" i="6" s="1"/>
  <c r="X247" i="2"/>
  <c r="F53" i="6"/>
  <c r="X224" i="2"/>
  <c r="X279" i="2"/>
  <c r="X49" i="2"/>
  <c r="BF97" i="2"/>
  <c r="BP97" i="2" s="1"/>
  <c r="X132" i="2"/>
  <c r="X42" i="2"/>
  <c r="Z66" i="2"/>
  <c r="Y66" i="2" s="1"/>
  <c r="F258" i="6"/>
  <c r="X152" i="2"/>
  <c r="AG135" i="2"/>
  <c r="X225" i="2"/>
  <c r="AY59" i="2"/>
  <c r="BI59" i="2" s="1"/>
  <c r="BH59" i="2" s="1"/>
  <c r="AY203" i="2"/>
  <c r="BI203" i="2" s="1"/>
  <c r="BH203" i="2" s="1"/>
  <c r="BE247" i="2"/>
  <c r="BO247" i="2" s="1"/>
  <c r="AC49" i="2"/>
  <c r="E223" i="6"/>
  <c r="X286" i="2"/>
  <c r="AY268" i="2"/>
  <c r="BI268" i="2" s="1"/>
  <c r="BH268" i="2" s="1"/>
  <c r="BD117" i="2"/>
  <c r="BN117" i="2" s="1"/>
  <c r="CF64" i="2"/>
  <c r="T64" i="6" s="1"/>
  <c r="CT64" i="6" s="1"/>
  <c r="DD64" i="6" s="1"/>
  <c r="X291" i="2"/>
  <c r="Z167" i="2"/>
  <c r="Y167" i="2" s="1"/>
  <c r="X150" i="2"/>
  <c r="CB298" i="2"/>
  <c r="CL298" i="2" s="1"/>
  <c r="AG53" i="2"/>
  <c r="E59" i="6"/>
  <c r="BB143" i="2"/>
  <c r="BL143" i="2" s="1"/>
  <c r="CD293" i="2"/>
  <c r="R293" i="6" s="1"/>
  <c r="CR293" i="6" s="1"/>
  <c r="DB293" i="6" s="1"/>
  <c r="J176" i="6"/>
  <c r="L203" i="6"/>
  <c r="G180" i="6"/>
  <c r="AC59" i="2"/>
  <c r="AD259" i="2"/>
  <c r="AE251" i="2"/>
  <c r="CF38" i="2"/>
  <c r="CP38" i="2" s="1"/>
  <c r="BZ267" i="2"/>
  <c r="CJ267" i="2" s="1"/>
  <c r="L93" i="6"/>
  <c r="X213" i="2"/>
  <c r="G152" i="6"/>
  <c r="BZ86" i="2"/>
  <c r="N86" i="6" s="1"/>
  <c r="CN86" i="6" s="1"/>
  <c r="CX86" i="6" s="1"/>
  <c r="X290" i="2"/>
  <c r="X64" i="2"/>
  <c r="X168" i="2"/>
  <c r="BZ286" i="2"/>
  <c r="N286" i="6" s="1"/>
  <c r="CN286" i="6" s="1"/>
  <c r="CX286" i="6" s="1"/>
  <c r="X239" i="2"/>
  <c r="AD168" i="2"/>
  <c r="K224" i="6"/>
  <c r="L256" i="6"/>
  <c r="BA215" i="2"/>
  <c r="BK215" i="2" s="1"/>
  <c r="X159" i="2"/>
  <c r="AE62" i="2"/>
  <c r="AA228" i="2"/>
  <c r="J275" i="6"/>
  <c r="BY268" i="2"/>
  <c r="M268" i="6" s="1"/>
  <c r="CM268" i="6" s="1"/>
  <c r="CW268" i="6" s="1"/>
  <c r="CV268" i="6" s="1"/>
  <c r="X108" i="2"/>
  <c r="CE118" i="2"/>
  <c r="S118" i="6" s="1"/>
  <c r="CS118" i="6" s="1"/>
  <c r="DC118" i="6" s="1"/>
  <c r="AD101" i="2"/>
  <c r="E203" i="6"/>
  <c r="F250" i="6"/>
  <c r="S98" i="6"/>
  <c r="CS98" i="6" s="1"/>
  <c r="DC98" i="6" s="1"/>
  <c r="CD251" i="2"/>
  <c r="BZ270" i="2"/>
  <c r="AZ203" i="2"/>
  <c r="BJ203" i="2" s="1"/>
  <c r="G66" i="6"/>
  <c r="AD248" i="2"/>
  <c r="BB77" i="2"/>
  <c r="BL77" i="2" s="1"/>
  <c r="AY223" i="2"/>
  <c r="AE107" i="2"/>
  <c r="AE45" i="2"/>
  <c r="CE78" i="2"/>
  <c r="S78" i="6" s="1"/>
  <c r="CS78" i="6" s="1"/>
  <c r="DC78" i="6" s="1"/>
  <c r="AA106" i="2"/>
  <c r="F290" i="6"/>
  <c r="CE163" i="2"/>
  <c r="CO163" i="2" s="1"/>
  <c r="BY212" i="2"/>
  <c r="M212" i="6" s="1"/>
  <c r="CM212" i="6" s="1"/>
  <c r="CW212" i="6" s="1"/>
  <c r="CV212" i="6" s="1"/>
  <c r="AE74" i="2"/>
  <c r="L199" i="6"/>
  <c r="L225" i="6"/>
  <c r="T146" i="6"/>
  <c r="CT146" i="6" s="1"/>
  <c r="DD146" i="6" s="1"/>
  <c r="BC284" i="2"/>
  <c r="BM284" i="2" s="1"/>
  <c r="AC168" i="2"/>
  <c r="P44" i="6"/>
  <c r="CP44" i="6" s="1"/>
  <c r="CZ44" i="6" s="1"/>
  <c r="CI220" i="2"/>
  <c r="CH220" i="2" s="1"/>
  <c r="BC186" i="2"/>
  <c r="BM186" i="2" s="1"/>
  <c r="AY290" i="2"/>
  <c r="BI290" i="2" s="1"/>
  <c r="BH290" i="2" s="1"/>
  <c r="BB270" i="2"/>
  <c r="BL270" i="2" s="1"/>
  <c r="AF215" i="2"/>
  <c r="R51" i="6"/>
  <c r="CR51" i="6" s="1"/>
  <c r="DB51" i="6" s="1"/>
  <c r="AZ290" i="2"/>
  <c r="BJ290" i="2" s="1"/>
  <c r="BB251" i="2"/>
  <c r="BL251" i="2" s="1"/>
  <c r="O205" i="6"/>
  <c r="CO205" i="6" s="1"/>
  <c r="CY205" i="6" s="1"/>
  <c r="CA13" i="2"/>
  <c r="O13" i="6" s="1"/>
  <c r="CO13" i="6" s="1"/>
  <c r="CY13" i="6" s="1"/>
  <c r="BA13" i="2"/>
  <c r="G13" i="6" s="1"/>
  <c r="AA24" i="2"/>
  <c r="BZ24" i="2"/>
  <c r="CJ24" i="2" s="1"/>
  <c r="CO28" i="2"/>
  <c r="CC117" i="2"/>
  <c r="CM117" i="2" s="1"/>
  <c r="BC117" i="2"/>
  <c r="BM117" i="2" s="1"/>
  <c r="I117" i="6"/>
  <c r="J117" i="6"/>
  <c r="BC223" i="2"/>
  <c r="BM223" i="2" s="1"/>
  <c r="CC52" i="2"/>
  <c r="Q52" i="6" s="1"/>
  <c r="CQ52" i="6" s="1"/>
  <c r="DA52" i="6" s="1"/>
  <c r="BC52" i="2"/>
  <c r="BM52" i="2" s="1"/>
  <c r="AD52" i="2"/>
  <c r="Z151" i="2"/>
  <c r="Y151" i="2" s="1"/>
  <c r="E151" i="6"/>
  <c r="BY151" i="2"/>
  <c r="M151" i="6" s="1"/>
  <c r="CM151" i="6" s="1"/>
  <c r="CW151" i="6" s="1"/>
  <c r="CV151" i="6" s="1"/>
  <c r="CC282" i="2"/>
  <c r="CM282" i="2" s="1"/>
  <c r="I282" i="6"/>
  <c r="BF285" i="2"/>
  <c r="BP285" i="2" s="1"/>
  <c r="L285" i="6"/>
  <c r="BE165" i="2"/>
  <c r="BO165" i="2" s="1"/>
  <c r="K165" i="6"/>
  <c r="BZ77" i="2"/>
  <c r="X77" i="2"/>
  <c r="AB159" i="2"/>
  <c r="CA159" i="2"/>
  <c r="BF167" i="2"/>
  <c r="BP167" i="2" s="1"/>
  <c r="CG218" i="2"/>
  <c r="AY191" i="2"/>
  <c r="BI191" i="2" s="1"/>
  <c r="BH191" i="2" s="1"/>
  <c r="M60" i="6"/>
  <c r="CM60" i="6" s="1"/>
  <c r="CW60" i="6" s="1"/>
  <c r="CV60" i="6" s="1"/>
  <c r="CI60" i="2"/>
  <c r="CH60" i="2" s="1"/>
  <c r="CO44" i="2"/>
  <c r="S44" i="6"/>
  <c r="CS44" i="6" s="1"/>
  <c r="DC44" i="6" s="1"/>
  <c r="CM32" i="2"/>
  <c r="Q32" i="6"/>
  <c r="CQ32" i="6" s="1"/>
  <c r="DA32" i="6" s="1"/>
  <c r="CP51" i="2"/>
  <c r="T51" i="6"/>
  <c r="CT51" i="6" s="1"/>
  <c r="DD51" i="6" s="1"/>
  <c r="CO170" i="2"/>
  <c r="S170" i="6"/>
  <c r="CS170" i="6" s="1"/>
  <c r="DC170" i="6" s="1"/>
  <c r="AB28" i="2"/>
  <c r="BA28" i="2"/>
  <c r="CA28" i="2"/>
  <c r="CF17" i="2"/>
  <c r="CG17" i="2" s="1"/>
  <c r="AG17" i="2"/>
  <c r="M237" i="6"/>
  <c r="CM237" i="6" s="1"/>
  <c r="CW237" i="6" s="1"/>
  <c r="CV237" i="6" s="1"/>
  <c r="CI237" i="2"/>
  <c r="CH237" i="2" s="1"/>
  <c r="CO50" i="2"/>
  <c r="S50" i="6"/>
  <c r="CS50" i="6" s="1"/>
  <c r="DC50" i="6" s="1"/>
  <c r="CM229" i="2"/>
  <c r="Q229" i="6"/>
  <c r="CQ229" i="6" s="1"/>
  <c r="DA229" i="6" s="1"/>
  <c r="AY6" i="2"/>
  <c r="E6" i="6" s="1"/>
  <c r="BC6" i="2"/>
  <c r="I6" i="6" s="1"/>
  <c r="CC6" i="2"/>
  <c r="R6" i="6"/>
  <c r="CR6" i="6" s="1"/>
  <c r="DB6" i="6" s="1"/>
  <c r="BO28" i="2"/>
  <c r="BN33" i="2"/>
  <c r="BN26" i="2"/>
  <c r="CM119" i="2"/>
  <c r="Q119" i="6"/>
  <c r="CQ119" i="6" s="1"/>
  <c r="DA119" i="6" s="1"/>
  <c r="CK211" i="2"/>
  <c r="O211" i="6"/>
  <c r="CO211" i="6" s="1"/>
  <c r="CY211" i="6" s="1"/>
  <c r="CN256" i="2"/>
  <c r="R256" i="6"/>
  <c r="CR256" i="6" s="1"/>
  <c r="DB256" i="6" s="1"/>
  <c r="Q49" i="6"/>
  <c r="CQ49" i="6" s="1"/>
  <c r="DA49" i="6" s="1"/>
  <c r="CM49" i="2"/>
  <c r="S156" i="6"/>
  <c r="CS156" i="6" s="1"/>
  <c r="DC156" i="6" s="1"/>
  <c r="CO156" i="2"/>
  <c r="CJ144" i="2"/>
  <c r="N144" i="6"/>
  <c r="CN144" i="6" s="1"/>
  <c r="CX144" i="6" s="1"/>
  <c r="CK170" i="2"/>
  <c r="O170" i="6"/>
  <c r="CO170" i="6" s="1"/>
  <c r="CY170" i="6" s="1"/>
  <c r="CJ47" i="2"/>
  <c r="N47" i="6"/>
  <c r="CN47" i="6" s="1"/>
  <c r="CX47" i="6" s="1"/>
  <c r="CN151" i="2"/>
  <c r="R151" i="6"/>
  <c r="CR151" i="6" s="1"/>
  <c r="DB151" i="6" s="1"/>
  <c r="CI93" i="2"/>
  <c r="CH93" i="2" s="1"/>
  <c r="M93" i="6"/>
  <c r="CM93" i="6" s="1"/>
  <c r="CW93" i="6" s="1"/>
  <c r="CV93" i="6" s="1"/>
  <c r="N212" i="6"/>
  <c r="CN212" i="6" s="1"/>
  <c r="CX212" i="6" s="1"/>
  <c r="CJ212" i="2"/>
  <c r="S142" i="6"/>
  <c r="CS142" i="6" s="1"/>
  <c r="DC142" i="6" s="1"/>
  <c r="CO142" i="2"/>
  <c r="T59" i="6"/>
  <c r="CT59" i="6" s="1"/>
  <c r="DD59" i="6" s="1"/>
  <c r="CN131" i="2"/>
  <c r="M177" i="6"/>
  <c r="CM177" i="6" s="1"/>
  <c r="CW177" i="6" s="1"/>
  <c r="CV177" i="6" s="1"/>
  <c r="CI177" i="2"/>
  <c r="CH177" i="2" s="1"/>
  <c r="P121" i="6"/>
  <c r="CP121" i="6" s="1"/>
  <c r="CZ121" i="6" s="1"/>
  <c r="CL121" i="2"/>
  <c r="M299" i="6"/>
  <c r="CM299" i="6" s="1"/>
  <c r="CW299" i="6" s="1"/>
  <c r="CV299" i="6" s="1"/>
  <c r="CI299" i="2"/>
  <c r="CH299" i="2" s="1"/>
  <c r="CO93" i="2"/>
  <c r="S93" i="6"/>
  <c r="CS93" i="6" s="1"/>
  <c r="DC93" i="6" s="1"/>
  <c r="M110" i="6"/>
  <c r="CM110" i="6" s="1"/>
  <c r="CW110" i="6" s="1"/>
  <c r="CV110" i="6" s="1"/>
  <c r="CI110" i="2"/>
  <c r="CH110" i="2" s="1"/>
  <c r="T107" i="6"/>
  <c r="CT107" i="6" s="1"/>
  <c r="DD107" i="6" s="1"/>
  <c r="CP107" i="2"/>
  <c r="M219" i="6"/>
  <c r="CM219" i="6" s="1"/>
  <c r="CW219" i="6" s="1"/>
  <c r="CV219" i="6" s="1"/>
  <c r="CI219" i="2"/>
  <c r="CH219" i="2" s="1"/>
  <c r="M91" i="6"/>
  <c r="CM91" i="6" s="1"/>
  <c r="CW91" i="6" s="1"/>
  <c r="CV91" i="6" s="1"/>
  <c r="CI91" i="2"/>
  <c r="CH91" i="2" s="1"/>
  <c r="CM213" i="2"/>
  <c r="Q213" i="6"/>
  <c r="CQ213" i="6" s="1"/>
  <c r="DA213" i="6" s="1"/>
  <c r="S266" i="6"/>
  <c r="CS266" i="6" s="1"/>
  <c r="DC266" i="6" s="1"/>
  <c r="CO266" i="2"/>
  <c r="CM203" i="2"/>
  <c r="Q203" i="6"/>
  <c r="CQ203" i="6" s="1"/>
  <c r="DA203" i="6" s="1"/>
  <c r="N101" i="6"/>
  <c r="CN101" i="6" s="1"/>
  <c r="CX101" i="6" s="1"/>
  <c r="CJ101" i="2"/>
  <c r="CL205" i="2"/>
  <c r="P205" i="6"/>
  <c r="CP205" i="6" s="1"/>
  <c r="CZ205" i="6" s="1"/>
  <c r="CO160" i="2"/>
  <c r="S160" i="6"/>
  <c r="CS160" i="6" s="1"/>
  <c r="DC160" i="6" s="1"/>
  <c r="O156" i="6"/>
  <c r="CO156" i="6" s="1"/>
  <c r="CY156" i="6" s="1"/>
  <c r="CK156" i="2"/>
  <c r="CN135" i="2"/>
  <c r="R135" i="6"/>
  <c r="CR135" i="6" s="1"/>
  <c r="DB135" i="6" s="1"/>
  <c r="CP268" i="2"/>
  <c r="CJ258" i="2"/>
  <c r="N258" i="6"/>
  <c r="CN258" i="6" s="1"/>
  <c r="CX258" i="6" s="1"/>
  <c r="N81" i="6"/>
  <c r="CN81" i="6" s="1"/>
  <c r="CX81" i="6" s="1"/>
  <c r="CP283" i="2"/>
  <c r="CN107" i="2"/>
  <c r="CM168" i="2"/>
  <c r="Q168" i="6"/>
  <c r="CQ168" i="6" s="1"/>
  <c r="DA168" i="6" s="1"/>
  <c r="CN176" i="2"/>
  <c r="R176" i="6"/>
  <c r="CR176" i="6" s="1"/>
  <c r="DB176" i="6" s="1"/>
  <c r="N53" i="6"/>
  <c r="CN53" i="6" s="1"/>
  <c r="CX53" i="6" s="1"/>
  <c r="CL240" i="2"/>
  <c r="P240" i="6"/>
  <c r="CP240" i="6" s="1"/>
  <c r="CZ240" i="6" s="1"/>
  <c r="CJ203" i="2"/>
  <c r="N203" i="6"/>
  <c r="CN203" i="6" s="1"/>
  <c r="CX203" i="6" s="1"/>
  <c r="CM101" i="2"/>
  <c r="Q101" i="6"/>
  <c r="CQ101" i="6" s="1"/>
  <c r="DA101" i="6" s="1"/>
  <c r="CK216" i="2"/>
  <c r="O216" i="6"/>
  <c r="CO216" i="6" s="1"/>
  <c r="CY216" i="6" s="1"/>
  <c r="Q117" i="6"/>
  <c r="CQ117" i="6" s="1"/>
  <c r="DA117" i="6" s="1"/>
  <c r="M116" i="6"/>
  <c r="CM116" i="6" s="1"/>
  <c r="CW116" i="6" s="1"/>
  <c r="CV116" i="6" s="1"/>
  <c r="CI116" i="2"/>
  <c r="CH116" i="2" s="1"/>
  <c r="T199" i="6"/>
  <c r="CT199" i="6" s="1"/>
  <c r="DD199" i="6" s="1"/>
  <c r="T225" i="6"/>
  <c r="CT225" i="6" s="1"/>
  <c r="DD225" i="6" s="1"/>
  <c r="CP225" i="2"/>
  <c r="CP135" i="2"/>
  <c r="T135" i="6"/>
  <c r="CT135" i="6" s="1"/>
  <c r="DD135" i="6" s="1"/>
  <c r="S224" i="6"/>
  <c r="CS224" i="6" s="1"/>
  <c r="DC224" i="6" s="1"/>
  <c r="CO224" i="2"/>
  <c r="P62" i="6"/>
  <c r="CP62" i="6" s="1"/>
  <c r="CZ62" i="6" s="1"/>
  <c r="CL62" i="2"/>
  <c r="R270" i="6"/>
  <c r="CR270" i="6" s="1"/>
  <c r="DB270" i="6" s="1"/>
  <c r="M66" i="6"/>
  <c r="CM66" i="6" s="1"/>
  <c r="CW66" i="6" s="1"/>
  <c r="CV66" i="6" s="1"/>
  <c r="CI66" i="2"/>
  <c r="CH66" i="2" s="1"/>
  <c r="P143" i="6"/>
  <c r="CP143" i="6" s="1"/>
  <c r="CZ143" i="6" s="1"/>
  <c r="CL143" i="2"/>
  <c r="CJ259" i="2"/>
  <c r="CJ250" i="2"/>
  <c r="N250" i="6"/>
  <c r="CN250" i="6" s="1"/>
  <c r="CX250" i="6" s="1"/>
  <c r="Z270" i="2"/>
  <c r="Y270" i="2" s="1"/>
  <c r="BY270" i="2"/>
  <c r="CD300" i="2"/>
  <c r="CG300" i="2" s="1"/>
  <c r="AE300" i="2"/>
  <c r="BC116" i="2"/>
  <c r="BM116" i="2" s="1"/>
  <c r="AD116" i="2"/>
  <c r="AG270" i="2"/>
  <c r="CF270" i="2"/>
  <c r="AC109" i="2"/>
  <c r="CB109" i="2"/>
  <c r="CG109" i="2" s="1"/>
  <c r="Z250" i="2"/>
  <c r="Y250" i="2" s="1"/>
  <c r="BY250" i="2"/>
  <c r="AF126" i="2"/>
  <c r="CE126" i="2"/>
  <c r="CG126" i="2" s="1"/>
  <c r="G248" i="6"/>
  <c r="CK46" i="2"/>
  <c r="O46" i="6"/>
  <c r="CO46" i="6" s="1"/>
  <c r="CY46" i="6" s="1"/>
  <c r="AC259" i="2"/>
  <c r="CB259" i="2"/>
  <c r="BZ268" i="2"/>
  <c r="CA262" i="2"/>
  <c r="AB262" i="2"/>
  <c r="BB259" i="2"/>
  <c r="BL259" i="2" s="1"/>
  <c r="CM276" i="2"/>
  <c r="Q276" i="6"/>
  <c r="CQ276" i="6" s="1"/>
  <c r="DA276" i="6" s="1"/>
  <c r="BA262" i="2"/>
  <c r="BK262" i="2" s="1"/>
  <c r="BC188" i="2"/>
  <c r="BM188" i="2" s="1"/>
  <c r="AY270" i="2"/>
  <c r="BI270" i="2" s="1"/>
  <c r="BH270" i="2" s="1"/>
  <c r="BE278" i="2"/>
  <c r="BO278" i="2" s="1"/>
  <c r="BA225" i="2"/>
  <c r="BK225" i="2" s="1"/>
  <c r="AB225" i="2"/>
  <c r="CA225" i="2"/>
  <c r="AY250" i="2"/>
  <c r="BI250" i="2" s="1"/>
  <c r="BH250" i="2" s="1"/>
  <c r="CG146" i="2"/>
  <c r="S28" i="6"/>
  <c r="CS28" i="6" s="1"/>
  <c r="DC28" i="6" s="1"/>
  <c r="AY116" i="2"/>
  <c r="BI116" i="2" s="1"/>
  <c r="BH116" i="2" s="1"/>
  <c r="AF112" i="2"/>
  <c r="BC248" i="2"/>
  <c r="BM248" i="2" s="1"/>
  <c r="BE151" i="2"/>
  <c r="BO151" i="2" s="1"/>
  <c r="AF151" i="2"/>
  <c r="CE151" i="2"/>
  <c r="AG264" i="2"/>
  <c r="CF264" i="2"/>
  <c r="CG264" i="2" s="1"/>
  <c r="R182" i="6"/>
  <c r="CR182" i="6" s="1"/>
  <c r="DB182" i="6" s="1"/>
  <c r="CN182" i="2"/>
  <c r="BB90" i="2"/>
  <c r="BL90" i="2" s="1"/>
  <c r="AC90" i="2"/>
  <c r="CB90" i="2"/>
  <c r="CG90" i="2" s="1"/>
  <c r="H214" i="6"/>
  <c r="I116" i="6"/>
  <c r="L270" i="6"/>
  <c r="CE89" i="2"/>
  <c r="BE89" i="2"/>
  <c r="BO89" i="2" s="1"/>
  <c r="AF89" i="2"/>
  <c r="AA70" i="2"/>
  <c r="BZ70" i="2"/>
  <c r="CG70" i="2" s="1"/>
  <c r="P174" i="6"/>
  <c r="CP174" i="6" s="1"/>
  <c r="CZ174" i="6" s="1"/>
  <c r="CL174" i="2"/>
  <c r="AC283" i="2"/>
  <c r="CB283" i="2"/>
  <c r="H259" i="6"/>
  <c r="H109" i="6"/>
  <c r="K151" i="6"/>
  <c r="G211" i="6"/>
  <c r="J222" i="6"/>
  <c r="G262" i="6"/>
  <c r="L210" i="6"/>
  <c r="I231" i="6"/>
  <c r="K259" i="6"/>
  <c r="BB282" i="2"/>
  <c r="BL282" i="2" s="1"/>
  <c r="CB263" i="2"/>
  <c r="AC263" i="2"/>
  <c r="CM264" i="2"/>
  <c r="Q264" i="6"/>
  <c r="CQ264" i="6" s="1"/>
  <c r="DA264" i="6" s="1"/>
  <c r="Z211" i="2"/>
  <c r="Y211" i="2" s="1"/>
  <c r="L39" i="6"/>
  <c r="BY204" i="2"/>
  <c r="AB219" i="2"/>
  <c r="F254" i="6"/>
  <c r="J210" i="6"/>
  <c r="AF184" i="2"/>
  <c r="K177" i="6"/>
  <c r="BC226" i="2"/>
  <c r="BM226" i="2" s="1"/>
  <c r="L230" i="6"/>
  <c r="BY283" i="2"/>
  <c r="G225" i="6"/>
  <c r="H270" i="6"/>
  <c r="J225" i="6"/>
  <c r="BB283" i="2"/>
  <c r="BL283" i="2" s="1"/>
  <c r="BE267" i="2"/>
  <c r="BO267" i="2" s="1"/>
  <c r="BY266" i="2"/>
  <c r="Z266" i="2"/>
  <c r="Y266" i="2" s="1"/>
  <c r="AB216" i="2"/>
  <c r="G216" i="6"/>
  <c r="CF163" i="2"/>
  <c r="L163" i="6"/>
  <c r="CE178" i="2"/>
  <c r="AF178" i="2"/>
  <c r="AG170" i="2"/>
  <c r="CF170" i="2"/>
  <c r="AG100" i="2"/>
  <c r="CF100" i="2"/>
  <c r="CG100" i="2" s="1"/>
  <c r="AG257" i="2"/>
  <c r="CF257" i="2"/>
  <c r="CG257" i="2" s="1"/>
  <c r="L100" i="6"/>
  <c r="AB248" i="2"/>
  <c r="CA248" i="2"/>
  <c r="AG214" i="2"/>
  <c r="CF214" i="2"/>
  <c r="AG292" i="2"/>
  <c r="CF292" i="2"/>
  <c r="CC289" i="2"/>
  <c r="CG289" i="2" s="1"/>
  <c r="AD289" i="2"/>
  <c r="I289" i="6"/>
  <c r="CD206" i="2"/>
  <c r="J206" i="6"/>
  <c r="AD178" i="2"/>
  <c r="CC178" i="2"/>
  <c r="BC178" i="2"/>
  <c r="BM178" i="2" s="1"/>
  <c r="E250" i="6"/>
  <c r="BA216" i="2"/>
  <c r="BK216" i="2" s="1"/>
  <c r="P96" i="6"/>
  <c r="CP96" i="6" s="1"/>
  <c r="CZ96" i="6" s="1"/>
  <c r="CL96" i="2"/>
  <c r="O63" i="6"/>
  <c r="CO63" i="6" s="1"/>
  <c r="CY63" i="6" s="1"/>
  <c r="CK63" i="2"/>
  <c r="CI161" i="2"/>
  <c r="CH161" i="2" s="1"/>
  <c r="BE126" i="2"/>
  <c r="BO126" i="2" s="1"/>
  <c r="L106" i="6"/>
  <c r="CF106" i="2"/>
  <c r="CC266" i="2"/>
  <c r="AD266" i="2"/>
  <c r="AB227" i="2"/>
  <c r="CA227" i="2"/>
  <c r="AZ159" i="2"/>
  <c r="BJ159" i="2" s="1"/>
  <c r="BD222" i="2"/>
  <c r="BN222" i="2" s="1"/>
  <c r="AF131" i="2"/>
  <c r="BE131" i="2"/>
  <c r="BO131" i="2" s="1"/>
  <c r="AD296" i="2"/>
  <c r="CC296" i="2"/>
  <c r="AF274" i="2"/>
  <c r="CE274" i="2"/>
  <c r="CA284" i="2"/>
  <c r="AB284" i="2"/>
  <c r="BF163" i="2"/>
  <c r="BP163" i="2" s="1"/>
  <c r="BF106" i="2"/>
  <c r="BP106" i="2" s="1"/>
  <c r="BB263" i="2"/>
  <c r="BL263" i="2" s="1"/>
  <c r="AB182" i="2"/>
  <c r="CE112" i="2"/>
  <c r="CJ42" i="2"/>
  <c r="N42" i="6"/>
  <c r="CN42" i="6" s="1"/>
  <c r="CX42" i="6" s="1"/>
  <c r="CB134" i="2"/>
  <c r="CG134" i="2" s="1"/>
  <c r="AC134" i="2"/>
  <c r="BB134" i="2"/>
  <c r="BL134" i="2" s="1"/>
  <c r="BY191" i="2"/>
  <c r="Z191" i="2"/>
  <c r="Y191" i="2" s="1"/>
  <c r="E266" i="6"/>
  <c r="AC214" i="2"/>
  <c r="CB214" i="2"/>
  <c r="L257" i="6"/>
  <c r="J300" i="6"/>
  <c r="CM287" i="2"/>
  <c r="Q287" i="6"/>
  <c r="CQ287" i="6" s="1"/>
  <c r="DA287" i="6" s="1"/>
  <c r="AC208" i="2"/>
  <c r="CB208" i="2"/>
  <c r="CG208" i="2" s="1"/>
  <c r="AA191" i="2"/>
  <c r="BZ191" i="2"/>
  <c r="AC37" i="2"/>
  <c r="CB37" i="2"/>
  <c r="CA102" i="2"/>
  <c r="CG102" i="2" s="1"/>
  <c r="BA102" i="2"/>
  <c r="BK102" i="2" s="1"/>
  <c r="AB102" i="2"/>
  <c r="E270" i="6"/>
  <c r="CK114" i="2"/>
  <c r="O114" i="6"/>
  <c r="CO114" i="6" s="1"/>
  <c r="CY114" i="6" s="1"/>
  <c r="K178" i="6"/>
  <c r="AG254" i="2"/>
  <c r="CF254" i="2"/>
  <c r="CG254" i="2" s="1"/>
  <c r="AD223" i="2"/>
  <c r="CC223" i="2"/>
  <c r="F70" i="6"/>
  <c r="AD214" i="2"/>
  <c r="CC214" i="2"/>
  <c r="K126" i="6"/>
  <c r="AC269" i="2"/>
  <c r="CB269" i="2"/>
  <c r="CG269" i="2" s="1"/>
  <c r="E161" i="6"/>
  <c r="Z161" i="2"/>
  <c r="Y161" i="2" s="1"/>
  <c r="H134" i="6"/>
  <c r="I178" i="6"/>
  <c r="I214" i="6"/>
  <c r="AG106" i="2"/>
  <c r="CD192" i="2"/>
  <c r="G267" i="6"/>
  <c r="I266" i="6"/>
  <c r="I135" i="6"/>
  <c r="L250" i="6"/>
  <c r="G227" i="6"/>
  <c r="H251" i="6"/>
  <c r="H282" i="6"/>
  <c r="BD206" i="2"/>
  <c r="BN206" i="2" s="1"/>
  <c r="Z86" i="2"/>
  <c r="Y86" i="2" s="1"/>
  <c r="BY86" i="2"/>
  <c r="CG86" i="2" s="1"/>
  <c r="AC186" i="2"/>
  <c r="CB186" i="2"/>
  <c r="AG285" i="2"/>
  <c r="CF285" i="2"/>
  <c r="CG285" i="2" s="1"/>
  <c r="BB269" i="2"/>
  <c r="BL269" i="2" s="1"/>
  <c r="BC231" i="2"/>
  <c r="BM231" i="2" s="1"/>
  <c r="BF250" i="2"/>
  <c r="BP250" i="2" s="1"/>
  <c r="K131" i="6"/>
  <c r="BY223" i="2"/>
  <c r="CG223" i="2" s="1"/>
  <c r="I226" i="6"/>
  <c r="AY204" i="2"/>
  <c r="BG204" i="2" s="1"/>
  <c r="BF270" i="2"/>
  <c r="BP270" i="2" s="1"/>
  <c r="BD210" i="2"/>
  <c r="BN210" i="2" s="1"/>
  <c r="K39" i="6"/>
  <c r="CC95" i="2"/>
  <c r="I296" i="6"/>
  <c r="K274" i="6"/>
  <c r="G284" i="6"/>
  <c r="BF100" i="2"/>
  <c r="BP100" i="2" s="1"/>
  <c r="AZ70" i="2"/>
  <c r="BJ70" i="2" s="1"/>
  <c r="AY266" i="2"/>
  <c r="BI266" i="2" s="1"/>
  <c r="BH266" i="2" s="1"/>
  <c r="BA227" i="2"/>
  <c r="BK227" i="2" s="1"/>
  <c r="Q24" i="6"/>
  <c r="CQ24" i="6" s="1"/>
  <c r="DA24" i="6" s="1"/>
  <c r="CM28" i="2"/>
  <c r="BL28" i="2"/>
  <c r="X10" i="2"/>
  <c r="BF23" i="2"/>
  <c r="BP23" i="2" s="1"/>
  <c r="BK19" i="2"/>
  <c r="R27" i="6"/>
  <c r="CR27" i="6" s="1"/>
  <c r="DB27" i="6" s="1"/>
  <c r="CF9" i="2"/>
  <c r="X11" i="2"/>
  <c r="S27" i="6"/>
  <c r="CS27" i="6" s="1"/>
  <c r="DC27" i="6" s="1"/>
  <c r="X13" i="2"/>
  <c r="BG19" i="2"/>
  <c r="BM11" i="2"/>
  <c r="CM15" i="2"/>
  <c r="BL27" i="2"/>
  <c r="I9" i="6"/>
  <c r="L23" i="6"/>
  <c r="BD21" i="2"/>
  <c r="J21" i="6" s="1"/>
  <c r="AG13" i="2"/>
  <c r="AA16" i="2"/>
  <c r="CD10" i="2"/>
  <c r="CN10" i="2" s="1"/>
  <c r="BA11" i="2"/>
  <c r="G11" i="6" s="1"/>
  <c r="M6" i="6"/>
  <c r="CM6" i="6" s="1"/>
  <c r="CW6" i="6" s="1"/>
  <c r="CI6" i="2"/>
  <c r="O25" i="6"/>
  <c r="CO25" i="6" s="1"/>
  <c r="CY25" i="6" s="1"/>
  <c r="CK25" i="2"/>
  <c r="CI8" i="2"/>
  <c r="M8" i="6"/>
  <c r="CM8" i="6" s="1"/>
  <c r="CW8" i="6" s="1"/>
  <c r="O11" i="6"/>
  <c r="CO11" i="6" s="1"/>
  <c r="CY11" i="6" s="1"/>
  <c r="CG11" i="2"/>
  <c r="CK11" i="2"/>
  <c r="R30" i="6"/>
  <c r="CR30" i="6" s="1"/>
  <c r="DB30" i="6" s="1"/>
  <c r="CN30" i="2"/>
  <c r="R31" i="6"/>
  <c r="CR31" i="6" s="1"/>
  <c r="DB31" i="6" s="1"/>
  <c r="CN31" i="2"/>
  <c r="N21" i="6"/>
  <c r="CN21" i="6" s="1"/>
  <c r="CX21" i="6" s="1"/>
  <c r="CJ21" i="2"/>
  <c r="S23" i="6"/>
  <c r="CS23" i="6" s="1"/>
  <c r="DC23" i="6" s="1"/>
  <c r="CO23" i="2"/>
  <c r="Q21" i="6"/>
  <c r="CQ21" i="6" s="1"/>
  <c r="DA21" i="6" s="1"/>
  <c r="CM21" i="2"/>
  <c r="AA20" i="2"/>
  <c r="BZ20" i="2"/>
  <c r="BD29" i="2"/>
  <c r="CO20" i="2"/>
  <c r="S20" i="6"/>
  <c r="CS20" i="6" s="1"/>
  <c r="DC20" i="6" s="1"/>
  <c r="AG23" i="2"/>
  <c r="N32" i="6"/>
  <c r="CN32" i="6" s="1"/>
  <c r="CX32" i="6" s="1"/>
  <c r="CJ32" i="2"/>
  <c r="BJ28" i="2"/>
  <c r="BN15" i="2"/>
  <c r="N25" i="6"/>
  <c r="CN25" i="6" s="1"/>
  <c r="CX25" i="6" s="1"/>
  <c r="F7" i="6"/>
  <c r="H7" i="6"/>
  <c r="K7" i="6"/>
  <c r="BA10" i="2"/>
  <c r="G10" i="6" s="1"/>
  <c r="BO30" i="2"/>
  <c r="S11" i="6"/>
  <c r="CS11" i="6" s="1"/>
  <c r="DC11" i="6" s="1"/>
  <c r="AD21" i="2"/>
  <c r="AE13" i="2"/>
  <c r="CC9" i="2"/>
  <c r="AF14" i="1" s="1"/>
  <c r="BA7" i="2"/>
  <c r="BK7" i="2" s="1"/>
  <c r="AZ21" i="2"/>
  <c r="F21" i="6" s="1"/>
  <c r="X16" i="2"/>
  <c r="BE23" i="2"/>
  <c r="BO23" i="2" s="1"/>
  <c r="X6" i="2"/>
  <c r="AE29" i="2"/>
  <c r="BF13" i="2"/>
  <c r="BP13" i="2" s="1"/>
  <c r="AB16" i="2"/>
  <c r="O19" i="6"/>
  <c r="CO19" i="6" s="1"/>
  <c r="CY19" i="6" s="1"/>
  <c r="X25" i="2"/>
  <c r="CB7" i="2"/>
  <c r="CL7" i="2" s="1"/>
  <c r="CD7" i="2"/>
  <c r="BY7" i="2"/>
  <c r="M7" i="6" s="1"/>
  <c r="CM7" i="6" s="1"/>
  <c r="CW7" i="6" s="1"/>
  <c r="CN27" i="2"/>
  <c r="AA21" i="2"/>
  <c r="CB31" i="2"/>
  <c r="Z8" i="2"/>
  <c r="Y8" i="2" s="1"/>
  <c r="CB8" i="2"/>
  <c r="P8" i="6" s="1"/>
  <c r="CP8" i="6" s="1"/>
  <c r="CZ8" i="6" s="1"/>
  <c r="BC7" i="2"/>
  <c r="BM7" i="2" s="1"/>
  <c r="CF13" i="2"/>
  <c r="BD28" i="2"/>
  <c r="BN28" i="2" s="1"/>
  <c r="AD13" i="2"/>
  <c r="CA16" i="2"/>
  <c r="CG16" i="2" s="1"/>
  <c r="AZ20" i="2"/>
  <c r="BJ20" i="2" s="1"/>
  <c r="CK7" i="2"/>
  <c r="BC21" i="2"/>
  <c r="G7" i="6"/>
  <c r="I7" i="6"/>
  <c r="F20" i="6"/>
  <c r="BJ31" i="2"/>
  <c r="X24" i="2"/>
  <c r="BA24" i="2"/>
  <c r="G24" i="6" s="1"/>
  <c r="BF9" i="2"/>
  <c r="BP9" i="2" s="1"/>
  <c r="X23" i="2"/>
  <c r="BM30" i="2"/>
  <c r="BE7" i="2"/>
  <c r="BO7" i="2" s="1"/>
  <c r="Y7" i="2"/>
  <c r="AE28" i="2"/>
  <c r="CA24" i="2"/>
  <c r="O24" i="6" s="1"/>
  <c r="CO24" i="6" s="1"/>
  <c r="CY24" i="6" s="1"/>
  <c r="BB7" i="2"/>
  <c r="BL7" i="2" s="1"/>
  <c r="BF31" i="2"/>
  <c r="BP31" i="2" s="1"/>
  <c r="BB31" i="2"/>
  <c r="H31" i="6" s="1"/>
  <c r="CE7" i="2"/>
  <c r="AB7" i="2"/>
  <c r="X20" i="2"/>
  <c r="BO11" i="2"/>
  <c r="BO29" i="2"/>
  <c r="CJ255" i="2"/>
  <c r="P278" i="6"/>
  <c r="CP278" i="6" s="1"/>
  <c r="CZ278" i="6" s="1"/>
  <c r="S292" i="6"/>
  <c r="CS292" i="6" s="1"/>
  <c r="DC292" i="6" s="1"/>
  <c r="T234" i="6"/>
  <c r="CT234" i="6" s="1"/>
  <c r="DD234" i="6" s="1"/>
  <c r="Q151" i="6"/>
  <c r="CQ151" i="6" s="1"/>
  <c r="DA151" i="6" s="1"/>
  <c r="BL17" i="2"/>
  <c r="N8" i="6"/>
  <c r="CN8" i="6" s="1"/>
  <c r="CX8" i="6" s="1"/>
  <c r="CI224" i="2"/>
  <c r="CH224" i="2" s="1"/>
  <c r="Q165" i="6"/>
  <c r="CQ165" i="6" s="1"/>
  <c r="DA165" i="6" s="1"/>
  <c r="CI183" i="2"/>
  <c r="CH183" i="2" s="1"/>
  <c r="R240" i="6"/>
  <c r="CR240" i="6" s="1"/>
  <c r="DB240" i="6" s="1"/>
  <c r="R207" i="6"/>
  <c r="CR207" i="6" s="1"/>
  <c r="DB207" i="6" s="1"/>
  <c r="N120" i="6"/>
  <c r="CN120" i="6" s="1"/>
  <c r="CX120" i="6" s="1"/>
  <c r="BG114" i="2"/>
  <c r="CI254" i="2"/>
  <c r="CH254" i="2" s="1"/>
  <c r="BL25" i="2"/>
  <c r="CO279" i="2"/>
  <c r="Q267" i="6"/>
  <c r="CQ267" i="6" s="1"/>
  <c r="DA267" i="6" s="1"/>
  <c r="Q278" i="6"/>
  <c r="CQ278" i="6" s="1"/>
  <c r="DA278" i="6" s="1"/>
  <c r="R33" i="6"/>
  <c r="CR33" i="6" s="1"/>
  <c r="DB33" i="6" s="1"/>
  <c r="CJ43" i="2"/>
  <c r="CP239" i="2"/>
  <c r="BI30" i="2"/>
  <c r="S120" i="6"/>
  <c r="CS120" i="6" s="1"/>
  <c r="DC120" i="6" s="1"/>
  <c r="R253" i="6"/>
  <c r="CR253" i="6" s="1"/>
  <c r="DB253" i="6" s="1"/>
  <c r="T116" i="6"/>
  <c r="CT116" i="6" s="1"/>
  <c r="DD116" i="6" s="1"/>
  <c r="CM162" i="2"/>
  <c r="R187" i="6"/>
  <c r="CR187" i="6" s="1"/>
  <c r="DB187" i="6" s="1"/>
  <c r="CI49" i="2"/>
  <c r="CH49" i="2" s="1"/>
  <c r="BG109" i="2"/>
  <c r="BI100" i="2"/>
  <c r="BH100" i="2" s="1"/>
  <c r="BK17" i="2"/>
  <c r="CN41" i="2"/>
  <c r="P181" i="6"/>
  <c r="CP181" i="6" s="1"/>
  <c r="CZ181" i="6" s="1"/>
  <c r="O218" i="6"/>
  <c r="CO218" i="6" s="1"/>
  <c r="CY218" i="6" s="1"/>
  <c r="CJ300" i="2"/>
  <c r="Q283" i="6"/>
  <c r="CQ283" i="6" s="1"/>
  <c r="DA283" i="6" s="1"/>
  <c r="CM91" i="2"/>
  <c r="CI172" i="2"/>
  <c r="CH172" i="2" s="1"/>
  <c r="CP224" i="2"/>
  <c r="CM163" i="2"/>
  <c r="CI97" i="2"/>
  <c r="CH97" i="2" s="1"/>
  <c r="CP212" i="2"/>
  <c r="S205" i="6"/>
  <c r="CS205" i="6" s="1"/>
  <c r="DC205" i="6" s="1"/>
  <c r="CG162" i="2"/>
  <c r="CJ90" i="2"/>
  <c r="CI255" i="2"/>
  <c r="CH255" i="2" s="1"/>
  <c r="S238" i="6"/>
  <c r="CS238" i="6" s="1"/>
  <c r="DC238" i="6" s="1"/>
  <c r="O235" i="6"/>
  <c r="CO235" i="6" s="1"/>
  <c r="CY235" i="6" s="1"/>
  <c r="CK186" i="2"/>
  <c r="CK39" i="2"/>
  <c r="S250" i="6"/>
  <c r="CS250" i="6" s="1"/>
  <c r="DC250" i="6" s="1"/>
  <c r="CL239" i="2"/>
  <c r="M286" i="6"/>
  <c r="CM286" i="6" s="1"/>
  <c r="CW286" i="6" s="1"/>
  <c r="CV286" i="6" s="1"/>
  <c r="CO103" i="2"/>
  <c r="S239" i="6"/>
  <c r="CS239" i="6" s="1"/>
  <c r="DC239" i="6" s="1"/>
  <c r="N290" i="6"/>
  <c r="CN290" i="6" s="1"/>
  <c r="CX290" i="6" s="1"/>
  <c r="CN227" i="2"/>
  <c r="CO72" i="2"/>
  <c r="P24" i="6"/>
  <c r="CP24" i="6" s="1"/>
  <c r="CZ24" i="6" s="1"/>
  <c r="CI213" i="2"/>
  <c r="CH213" i="2" s="1"/>
  <c r="CJ199" i="2"/>
  <c r="T165" i="6"/>
  <c r="CT165" i="6" s="1"/>
  <c r="DD165" i="6" s="1"/>
  <c r="CK59" i="2"/>
  <c r="R49" i="6"/>
  <c r="CR49" i="6" s="1"/>
  <c r="DB49" i="6" s="1"/>
  <c r="M121" i="6"/>
  <c r="CM121" i="6" s="1"/>
  <c r="CW121" i="6" s="1"/>
  <c r="CV121" i="6" s="1"/>
  <c r="CI121" i="2"/>
  <c r="CH121" i="2" s="1"/>
  <c r="L17" i="6"/>
  <c r="BP17" i="2"/>
  <c r="M142" i="6"/>
  <c r="CM142" i="6" s="1"/>
  <c r="CW142" i="6" s="1"/>
  <c r="CV142" i="6" s="1"/>
  <c r="CI142" i="2"/>
  <c r="CH142" i="2" s="1"/>
  <c r="N282" i="6"/>
  <c r="CN282" i="6" s="1"/>
  <c r="CX282" i="6" s="1"/>
  <c r="CJ282" i="2"/>
  <c r="CJ38" i="2"/>
  <c r="N38" i="6"/>
  <c r="CN38" i="6" s="1"/>
  <c r="CX38" i="6" s="1"/>
  <c r="O246" i="6"/>
  <c r="CO246" i="6" s="1"/>
  <c r="CY246" i="6" s="1"/>
  <c r="CK246" i="2"/>
  <c r="T180" i="6"/>
  <c r="CT180" i="6" s="1"/>
  <c r="DD180" i="6" s="1"/>
  <c r="CP180" i="2"/>
  <c r="Q225" i="6"/>
  <c r="CQ225" i="6" s="1"/>
  <c r="DA225" i="6" s="1"/>
  <c r="CM225" i="2"/>
  <c r="I34" i="6"/>
  <c r="BM34" i="2"/>
  <c r="M140" i="6"/>
  <c r="CM140" i="6" s="1"/>
  <c r="CW140" i="6" s="1"/>
  <c r="CV140" i="6" s="1"/>
  <c r="CI140" i="2"/>
  <c r="CH140" i="2" s="1"/>
  <c r="CJ173" i="2"/>
  <c r="N173" i="6"/>
  <c r="CN173" i="6" s="1"/>
  <c r="CX173" i="6" s="1"/>
  <c r="N298" i="6"/>
  <c r="CN298" i="6" s="1"/>
  <c r="CX298" i="6" s="1"/>
  <c r="CJ298" i="2"/>
  <c r="CL281" i="2"/>
  <c r="P281" i="6"/>
  <c r="CP281" i="6" s="1"/>
  <c r="CZ281" i="6" s="1"/>
  <c r="O6" i="6"/>
  <c r="CO6" i="6" s="1"/>
  <c r="CY6" i="6" s="1"/>
  <c r="CM184" i="2"/>
  <c r="Q184" i="6"/>
  <c r="CQ184" i="6" s="1"/>
  <c r="DA184" i="6" s="1"/>
  <c r="BG166" i="2"/>
  <c r="CI284" i="2"/>
  <c r="CH284" i="2" s="1"/>
  <c r="P238" i="6"/>
  <c r="CP238" i="6" s="1"/>
  <c r="CZ238" i="6" s="1"/>
  <c r="CL262" i="2"/>
  <c r="CO271" i="2"/>
  <c r="CL296" i="2"/>
  <c r="K33" i="6"/>
  <c r="BM20" i="2"/>
  <c r="BN98" i="2"/>
  <c r="BG98" i="2"/>
  <c r="CP64" i="2"/>
  <c r="J25" i="6"/>
  <c r="BN25" i="2"/>
  <c r="N145" i="6"/>
  <c r="CN145" i="6" s="1"/>
  <c r="CX145" i="6" s="1"/>
  <c r="CJ145" i="2"/>
  <c r="CN212" i="2"/>
  <c r="R212" i="6"/>
  <c r="CR212" i="6" s="1"/>
  <c r="DB212" i="6" s="1"/>
  <c r="CM269" i="2"/>
  <c r="Q269" i="6"/>
  <c r="CQ269" i="6" s="1"/>
  <c r="DA269" i="6" s="1"/>
  <c r="J27" i="6"/>
  <c r="BN27" i="2"/>
  <c r="N187" i="6"/>
  <c r="CN187" i="6" s="1"/>
  <c r="CX187" i="6" s="1"/>
  <c r="CJ187" i="2"/>
  <c r="T173" i="6"/>
  <c r="CT173" i="6" s="1"/>
  <c r="DD173" i="6" s="1"/>
  <c r="CP191" i="2"/>
  <c r="T191" i="6"/>
  <c r="CT191" i="6" s="1"/>
  <c r="DD191" i="6" s="1"/>
  <c r="CJ129" i="2"/>
  <c r="N129" i="6"/>
  <c r="CN129" i="6" s="1"/>
  <c r="CX129" i="6" s="1"/>
  <c r="CN125" i="2"/>
  <c r="R125" i="6"/>
  <c r="CR125" i="6" s="1"/>
  <c r="DB125" i="6" s="1"/>
  <c r="CL194" i="2"/>
  <c r="P194" i="6"/>
  <c r="CP194" i="6" s="1"/>
  <c r="CZ194" i="6" s="1"/>
  <c r="CM243" i="2"/>
  <c r="N213" i="6"/>
  <c r="CN213" i="6" s="1"/>
  <c r="CX213" i="6" s="1"/>
  <c r="CJ213" i="2"/>
  <c r="CL211" i="2"/>
  <c r="S64" i="6"/>
  <c r="CS64" i="6" s="1"/>
  <c r="DC64" i="6" s="1"/>
  <c r="CO64" i="2"/>
  <c r="CK258" i="2"/>
  <c r="O258" i="6"/>
  <c r="CO258" i="6" s="1"/>
  <c r="CY258" i="6" s="1"/>
  <c r="CJ165" i="2"/>
  <c r="N165" i="6"/>
  <c r="CN165" i="6" s="1"/>
  <c r="CX165" i="6" s="1"/>
  <c r="CL86" i="2"/>
  <c r="P86" i="6"/>
  <c r="CP86" i="6" s="1"/>
  <c r="CZ86" i="6" s="1"/>
  <c r="O300" i="6"/>
  <c r="CO300" i="6" s="1"/>
  <c r="CY300" i="6" s="1"/>
  <c r="CK300" i="2"/>
  <c r="CN180" i="2"/>
  <c r="R180" i="6"/>
  <c r="CR180" i="6" s="1"/>
  <c r="DB180" i="6" s="1"/>
  <c r="M205" i="6"/>
  <c r="CM205" i="6" s="1"/>
  <c r="CW205" i="6" s="1"/>
  <c r="CV205" i="6" s="1"/>
  <c r="CI205" i="2"/>
  <c r="CH205" i="2" s="1"/>
  <c r="H34" i="6"/>
  <c r="BL34" i="2"/>
  <c r="K34" i="6"/>
  <c r="BO34" i="2"/>
  <c r="CO188" i="2"/>
  <c r="S243" i="6"/>
  <c r="CS243" i="6" s="1"/>
  <c r="DC243" i="6" s="1"/>
  <c r="CO243" i="2"/>
  <c r="CP258" i="2"/>
  <c r="T258" i="6"/>
  <c r="CT258" i="6" s="1"/>
  <c r="DD258" i="6" s="1"/>
  <c r="H18" i="6"/>
  <c r="BL18" i="2"/>
  <c r="CL223" i="2"/>
  <c r="P223" i="6"/>
  <c r="CP223" i="6" s="1"/>
  <c r="CZ223" i="6" s="1"/>
  <c r="Q176" i="6"/>
  <c r="CQ176" i="6" s="1"/>
  <c r="DA176" i="6" s="1"/>
  <c r="CM176" i="2"/>
  <c r="S94" i="6"/>
  <c r="CS94" i="6" s="1"/>
  <c r="DC94" i="6" s="1"/>
  <c r="CO94" i="2"/>
  <c r="M102" i="6"/>
  <c r="CM102" i="6" s="1"/>
  <c r="CW102" i="6" s="1"/>
  <c r="CV102" i="6" s="1"/>
  <c r="CI102" i="2"/>
  <c r="CH102" i="2" s="1"/>
  <c r="CP213" i="2"/>
  <c r="T213" i="6"/>
  <c r="CT213" i="6" s="1"/>
  <c r="DD213" i="6" s="1"/>
  <c r="CK230" i="2"/>
  <c r="O230" i="6"/>
  <c r="CO230" i="6" s="1"/>
  <c r="CY230" i="6" s="1"/>
  <c r="P164" i="6"/>
  <c r="CP164" i="6" s="1"/>
  <c r="CZ164" i="6" s="1"/>
  <c r="CL164" i="2"/>
  <c r="N285" i="6"/>
  <c r="CN285" i="6" s="1"/>
  <c r="CX285" i="6" s="1"/>
  <c r="CJ285" i="2"/>
  <c r="O171" i="6"/>
  <c r="CO171" i="6" s="1"/>
  <c r="CY171" i="6" s="1"/>
  <c r="CK171" i="2"/>
  <c r="CL236" i="2"/>
  <c r="P236" i="6"/>
  <c r="CP236" i="6" s="1"/>
  <c r="CZ236" i="6" s="1"/>
  <c r="T95" i="6"/>
  <c r="CT95" i="6" s="1"/>
  <c r="DD95" i="6" s="1"/>
  <c r="CP95" i="2"/>
  <c r="M82" i="6"/>
  <c r="CM82" i="6" s="1"/>
  <c r="CW82" i="6" s="1"/>
  <c r="CV82" i="6" s="1"/>
  <c r="CI82" i="2"/>
  <c r="CH82" i="2" s="1"/>
  <c r="CL17" i="2"/>
  <c r="P17" i="6"/>
  <c r="CP17" i="6" s="1"/>
  <c r="CZ17" i="6" s="1"/>
  <c r="N269" i="6"/>
  <c r="CN269" i="6" s="1"/>
  <c r="CX269" i="6" s="1"/>
  <c r="CJ269" i="2"/>
  <c r="CJ167" i="2"/>
  <c r="N167" i="6"/>
  <c r="CN167" i="6" s="1"/>
  <c r="CX167" i="6" s="1"/>
  <c r="CJ223" i="2"/>
  <c r="Q263" i="6"/>
  <c r="CQ263" i="6" s="1"/>
  <c r="DA263" i="6" s="1"/>
  <c r="CL274" i="2"/>
  <c r="CK239" i="2"/>
  <c r="Q298" i="6"/>
  <c r="CQ298" i="6" s="1"/>
  <c r="DA298" i="6" s="1"/>
  <c r="R145" i="6"/>
  <c r="CR145" i="6" s="1"/>
  <c r="DB145" i="6" s="1"/>
  <c r="P110" i="6"/>
  <c r="CP110" i="6" s="1"/>
  <c r="CZ110" i="6" s="1"/>
  <c r="O95" i="6"/>
  <c r="CO95" i="6" s="1"/>
  <c r="CY95" i="6" s="1"/>
  <c r="CI226" i="2"/>
  <c r="CH226" i="2" s="1"/>
  <c r="Q181" i="6"/>
  <c r="CQ181" i="6" s="1"/>
  <c r="DA181" i="6" s="1"/>
  <c r="CK250" i="2"/>
  <c r="CL107" i="2"/>
  <c r="CI188" i="2"/>
  <c r="CH188" i="2" s="1"/>
  <c r="BK14" i="2"/>
  <c r="S124" i="6"/>
  <c r="CS124" i="6" s="1"/>
  <c r="DC124" i="6" s="1"/>
  <c r="CI269" i="2"/>
  <c r="CH269" i="2" s="1"/>
  <c r="CL33" i="2"/>
  <c r="CJ78" i="2"/>
  <c r="BG176" i="2"/>
  <c r="Q39" i="6"/>
  <c r="CQ39" i="6" s="1"/>
  <c r="DA39" i="6" s="1"/>
  <c r="CJ40" i="2"/>
  <c r="CK219" i="2"/>
  <c r="CO182" i="2"/>
  <c r="CK183" i="2"/>
  <c r="CM167" i="2"/>
  <c r="M132" i="6"/>
  <c r="CM132" i="6" s="1"/>
  <c r="CW132" i="6" s="1"/>
  <c r="CV132" i="6" s="1"/>
  <c r="CI203" i="2"/>
  <c r="CH203" i="2" s="1"/>
  <c r="T298" i="6"/>
  <c r="CT298" i="6" s="1"/>
  <c r="DD298" i="6" s="1"/>
  <c r="CK290" i="2"/>
  <c r="M248" i="6"/>
  <c r="CM248" i="6" s="1"/>
  <c r="CW248" i="6" s="1"/>
  <c r="CV248" i="6" s="1"/>
  <c r="N176" i="6"/>
  <c r="CN176" i="6" s="1"/>
  <c r="CX176" i="6" s="1"/>
  <c r="CP54" i="2"/>
  <c r="CL69" i="2"/>
  <c r="BI17" i="2"/>
  <c r="R238" i="6"/>
  <c r="CR238" i="6" s="1"/>
  <c r="DB238" i="6" s="1"/>
  <c r="O184" i="6"/>
  <c r="CO184" i="6" s="1"/>
  <c r="CY184" i="6" s="1"/>
  <c r="CK89" i="2"/>
  <c r="CP92" i="2"/>
  <c r="R269" i="6"/>
  <c r="CR269" i="6" s="1"/>
  <c r="DB269" i="6" s="1"/>
  <c r="S74" i="6"/>
  <c r="CS74" i="6" s="1"/>
  <c r="DC74" i="6" s="1"/>
  <c r="CI109" i="2"/>
  <c r="CH109" i="2" s="1"/>
  <c r="S33" i="6"/>
  <c r="CS33" i="6" s="1"/>
  <c r="DC33" i="6" s="1"/>
  <c r="CL220" i="2"/>
  <c r="CN219" i="2"/>
  <c r="N247" i="6"/>
  <c r="CN247" i="6" s="1"/>
  <c r="CX247" i="6" s="1"/>
  <c r="R239" i="6"/>
  <c r="CR239" i="6" s="1"/>
  <c r="DB239" i="6" s="1"/>
  <c r="S106" i="6"/>
  <c r="CS106" i="6" s="1"/>
  <c r="DC106" i="6" s="1"/>
  <c r="O73" i="6"/>
  <c r="CO73" i="6" s="1"/>
  <c r="CY73" i="6" s="1"/>
  <c r="S47" i="6"/>
  <c r="CS47" i="6" s="1"/>
  <c r="DC47" i="6" s="1"/>
  <c r="BL13" i="2"/>
  <c r="T255" i="6"/>
  <c r="CT255" i="6" s="1"/>
  <c r="DD255" i="6" s="1"/>
  <c r="S254" i="6"/>
  <c r="CS254" i="6" s="1"/>
  <c r="DC254" i="6" s="1"/>
  <c r="N263" i="6"/>
  <c r="CN263" i="6" s="1"/>
  <c r="CX263" i="6" s="1"/>
  <c r="BG80" i="2"/>
  <c r="O279" i="6"/>
  <c r="CO279" i="6" s="1"/>
  <c r="CY279" i="6" s="1"/>
  <c r="CO254" i="2"/>
  <c r="P234" i="6"/>
  <c r="CP234" i="6" s="1"/>
  <c r="CZ234" i="6" s="1"/>
  <c r="BN18" i="2"/>
  <c r="CK274" i="2"/>
  <c r="CO255" i="2"/>
  <c r="CP274" i="2"/>
  <c r="CM281" i="2"/>
  <c r="CP161" i="2"/>
  <c r="BG288" i="2"/>
  <c r="Q182" i="6"/>
  <c r="CQ182" i="6" s="1"/>
  <c r="DA182" i="6" s="1"/>
  <c r="O269" i="6"/>
  <c r="CO269" i="6" s="1"/>
  <c r="CY269" i="6" s="1"/>
  <c r="CK275" i="2"/>
  <c r="O271" i="6"/>
  <c r="CO271" i="6" s="1"/>
  <c r="CY271" i="6" s="1"/>
  <c r="CI184" i="2"/>
  <c r="CH184" i="2" s="1"/>
  <c r="CM40" i="2"/>
  <c r="CI90" i="2"/>
  <c r="CH90" i="2" s="1"/>
  <c r="BP26" i="2"/>
  <c r="N55" i="6"/>
  <c r="CN55" i="6" s="1"/>
  <c r="CX55" i="6" s="1"/>
  <c r="O291" i="6"/>
  <c r="CO291" i="6" s="1"/>
  <c r="CY291" i="6" s="1"/>
  <c r="T240" i="6"/>
  <c r="CT240" i="6" s="1"/>
  <c r="DD240" i="6" s="1"/>
  <c r="BI33" i="2"/>
  <c r="BH33" i="2" s="1"/>
  <c r="R247" i="6"/>
  <c r="CR247" i="6" s="1"/>
  <c r="DB247" i="6" s="1"/>
  <c r="BG241" i="2"/>
  <c r="CJ137" i="2"/>
  <c r="BG244" i="2"/>
  <c r="R40" i="6"/>
  <c r="CR40" i="6" s="1"/>
  <c r="DB40" i="6" s="1"/>
  <c r="S251" i="6"/>
  <c r="CS251" i="6" s="1"/>
  <c r="DC251" i="6" s="1"/>
  <c r="P152" i="6"/>
  <c r="CP152" i="6" s="1"/>
  <c r="CZ152" i="6" s="1"/>
  <c r="CM240" i="2"/>
  <c r="CJ124" i="2"/>
  <c r="R289" i="6"/>
  <c r="CR289" i="6" s="1"/>
  <c r="DB289" i="6" s="1"/>
  <c r="O236" i="6"/>
  <c r="CO236" i="6" s="1"/>
  <c r="CY236" i="6" s="1"/>
  <c r="T94" i="6"/>
  <c r="CT94" i="6" s="1"/>
  <c r="DD94" i="6" s="1"/>
  <c r="CG205" i="2"/>
  <c r="CL78" i="2"/>
  <c r="O220" i="6"/>
  <c r="CO220" i="6" s="1"/>
  <c r="CY220" i="6" s="1"/>
  <c r="N97" i="6"/>
  <c r="CN97" i="6" s="1"/>
  <c r="CX97" i="6" s="1"/>
  <c r="N192" i="6"/>
  <c r="CN192" i="6" s="1"/>
  <c r="CX192" i="6" s="1"/>
  <c r="Q123" i="6"/>
  <c r="CQ123" i="6" s="1"/>
  <c r="DA123" i="6" s="1"/>
  <c r="CI298" i="2"/>
  <c r="CH298" i="2" s="1"/>
  <c r="CM86" i="2"/>
  <c r="CG216" i="2"/>
  <c r="CL64" i="2"/>
  <c r="CI138" i="2"/>
  <c r="CH138" i="2" s="1"/>
  <c r="Q224" i="6"/>
  <c r="CQ224" i="6" s="1"/>
  <c r="DA224" i="6" s="1"/>
  <c r="O94" i="6"/>
  <c r="CO94" i="6" s="1"/>
  <c r="CY94" i="6" s="1"/>
  <c r="R257" i="6"/>
  <c r="CR257" i="6" s="1"/>
  <c r="DB257" i="6" s="1"/>
  <c r="CJ180" i="2"/>
  <c r="CP205" i="2"/>
  <c r="CI176" i="2"/>
  <c r="CH176" i="2" s="1"/>
  <c r="M10" i="6"/>
  <c r="CM10" i="6" s="1"/>
  <c r="CW10" i="6" s="1"/>
  <c r="CL47" i="2"/>
  <c r="CG220" i="2"/>
  <c r="CO220" i="2"/>
  <c r="BG187" i="2"/>
  <c r="BM16" i="2"/>
  <c r="S223" i="6"/>
  <c r="CS223" i="6" s="1"/>
  <c r="DC223" i="6" s="1"/>
  <c r="Q270" i="6"/>
  <c r="CQ270" i="6" s="1"/>
  <c r="DA270" i="6" s="1"/>
  <c r="P40" i="6"/>
  <c r="CP40" i="6" s="1"/>
  <c r="CZ40" i="6" s="1"/>
  <c r="CM258" i="2"/>
  <c r="CP192" i="2"/>
  <c r="O206" i="6"/>
  <c r="CO206" i="6" s="1"/>
  <c r="CY206" i="6" s="1"/>
  <c r="R177" i="6"/>
  <c r="CR177" i="6" s="1"/>
  <c r="DB177" i="6" s="1"/>
  <c r="BG82" i="2"/>
  <c r="BL20" i="2"/>
  <c r="R9" i="6"/>
  <c r="CR9" i="6" s="1"/>
  <c r="DB9" i="6" s="1"/>
  <c r="Q268" i="6"/>
  <c r="CQ268" i="6" s="1"/>
  <c r="DA268" i="6" s="1"/>
  <c r="S132" i="6"/>
  <c r="CS132" i="6" s="1"/>
  <c r="DC132" i="6" s="1"/>
  <c r="P165" i="6"/>
  <c r="CP165" i="6" s="1"/>
  <c r="CZ165" i="6" s="1"/>
  <c r="T78" i="6"/>
  <c r="CT78" i="6" s="1"/>
  <c r="DD78" i="6" s="1"/>
  <c r="CJ74" i="2"/>
  <c r="P213" i="6"/>
  <c r="CP213" i="6" s="1"/>
  <c r="CZ213" i="6" s="1"/>
  <c r="CK111" i="2"/>
  <c r="CJ256" i="2"/>
  <c r="N256" i="6"/>
  <c r="CN256" i="6" s="1"/>
  <c r="CX256" i="6" s="1"/>
  <c r="CP102" i="2"/>
  <c r="T102" i="6"/>
  <c r="CT102" i="6" s="1"/>
  <c r="DD102" i="6" s="1"/>
  <c r="CI194" i="2"/>
  <c r="CH194" i="2" s="1"/>
  <c r="BG92" i="2"/>
  <c r="BI163" i="2"/>
  <c r="BH163" i="2" s="1"/>
  <c r="CI186" i="2"/>
  <c r="CH186" i="2" s="1"/>
  <c r="BO31" i="2"/>
  <c r="BO15" i="2"/>
  <c r="CM200" i="2"/>
  <c r="CP300" i="2"/>
  <c r="P279" i="6"/>
  <c r="CP279" i="6" s="1"/>
  <c r="CZ279" i="6" s="1"/>
  <c r="S258" i="6"/>
  <c r="CS258" i="6" s="1"/>
  <c r="DC258" i="6" s="1"/>
  <c r="CP47" i="2"/>
  <c r="CI287" i="2"/>
  <c r="CH287" i="2" s="1"/>
  <c r="CG241" i="2"/>
  <c r="CP132" i="2"/>
  <c r="CK241" i="2"/>
  <c r="CK203" i="2"/>
  <c r="CM247" i="2"/>
  <c r="CK116" i="2"/>
  <c r="CM104" i="2"/>
  <c r="CL120" i="2"/>
  <c r="R244" i="6"/>
  <c r="CR244" i="6" s="1"/>
  <c r="DB244" i="6" s="1"/>
  <c r="R223" i="6"/>
  <c r="CR223" i="6" s="1"/>
  <c r="DB223" i="6" s="1"/>
  <c r="CM98" i="2"/>
  <c r="CI134" i="2"/>
  <c r="CH134" i="2" s="1"/>
  <c r="S150" i="6"/>
  <c r="CS150" i="6" s="1"/>
  <c r="DC150" i="6" s="1"/>
  <c r="CI74" i="2"/>
  <c r="CH74" i="2" s="1"/>
  <c r="N178" i="6"/>
  <c r="CN178" i="6" s="1"/>
  <c r="CX178" i="6" s="1"/>
  <c r="CJ178" i="2"/>
  <c r="CM25" i="2"/>
  <c r="Q25" i="6"/>
  <c r="CQ25" i="6" s="1"/>
  <c r="DA25" i="6" s="1"/>
  <c r="BG145" i="2"/>
  <c r="BG293" i="2"/>
  <c r="CI214" i="2"/>
  <c r="CH214" i="2" s="1"/>
  <c r="BO14" i="2"/>
  <c r="T226" i="6"/>
  <c r="CT226" i="6" s="1"/>
  <c r="DD226" i="6" s="1"/>
  <c r="O226" i="6"/>
  <c r="CO226" i="6" s="1"/>
  <c r="CY226" i="6" s="1"/>
  <c r="S211" i="6"/>
  <c r="CS211" i="6" s="1"/>
  <c r="DC211" i="6" s="1"/>
  <c r="O192" i="6"/>
  <c r="CO192" i="6" s="1"/>
  <c r="CY192" i="6" s="1"/>
  <c r="CJ107" i="2"/>
  <c r="CL54" i="2"/>
  <c r="CG174" i="2"/>
  <c r="CM135" i="2"/>
  <c r="BK34" i="2"/>
  <c r="L33" i="6"/>
  <c r="Q290" i="6"/>
  <c r="CQ290" i="6" s="1"/>
  <c r="DA290" i="6" s="1"/>
  <c r="CO225" i="2"/>
  <c r="T110" i="6"/>
  <c r="CT110" i="6" s="1"/>
  <c r="DD110" i="6" s="1"/>
  <c r="CM132" i="2"/>
  <c r="R283" i="6"/>
  <c r="CR283" i="6" s="1"/>
  <c r="DB283" i="6" s="1"/>
  <c r="R106" i="6"/>
  <c r="CR106" i="6" s="1"/>
  <c r="DB106" i="6" s="1"/>
  <c r="CN124" i="2"/>
  <c r="CO173" i="2"/>
  <c r="CI55" i="2"/>
  <c r="CH55" i="2" s="1"/>
  <c r="S31" i="6"/>
  <c r="CS31" i="6" s="1"/>
  <c r="DC31" i="6" s="1"/>
  <c r="Y24" i="2"/>
  <c r="N140" i="6"/>
  <c r="CN140" i="6" s="1"/>
  <c r="CX140" i="6" s="1"/>
  <c r="N289" i="6"/>
  <c r="CN289" i="6" s="1"/>
  <c r="CX289" i="6" s="1"/>
  <c r="CJ289" i="2"/>
  <c r="CN141" i="2"/>
  <c r="R141" i="6"/>
  <c r="CR141" i="6" s="1"/>
  <c r="DB141" i="6" s="1"/>
  <c r="CJ208" i="2"/>
  <c r="N208" i="6"/>
  <c r="CN208" i="6" s="1"/>
  <c r="CX208" i="6" s="1"/>
  <c r="CJ104" i="2"/>
  <c r="N104" i="6"/>
  <c r="CN104" i="6" s="1"/>
  <c r="CX104" i="6" s="1"/>
  <c r="BI13" i="2"/>
  <c r="CG246" i="2"/>
  <c r="BG253" i="2"/>
  <c r="BI244" i="2"/>
  <c r="BH244" i="2" s="1"/>
  <c r="O37" i="6"/>
  <c r="CO37" i="6" s="1"/>
  <c r="CY37" i="6" s="1"/>
  <c r="BK15" i="2"/>
  <c r="BL16" i="2"/>
  <c r="CK255" i="2"/>
  <c r="BO21" i="2"/>
  <c r="CM92" i="2"/>
  <c r="CG244" i="2"/>
  <c r="CI174" i="2"/>
  <c r="CH174" i="2" s="1"/>
  <c r="CO290" i="2"/>
  <c r="T124" i="6"/>
  <c r="CT124" i="6" s="1"/>
  <c r="DD124" i="6" s="1"/>
  <c r="R224" i="6"/>
  <c r="CR224" i="6" s="1"/>
  <c r="DB224" i="6" s="1"/>
  <c r="T159" i="6"/>
  <c r="CT159" i="6" s="1"/>
  <c r="DD159" i="6" s="1"/>
  <c r="R94" i="6"/>
  <c r="CR94" i="6" s="1"/>
  <c r="DB94" i="6" s="1"/>
  <c r="BO27" i="2"/>
  <c r="BJ33" i="2"/>
  <c r="CI170" i="2"/>
  <c r="CH170" i="2" s="1"/>
  <c r="CP119" i="2"/>
  <c r="P290" i="6"/>
  <c r="CP290" i="6" s="1"/>
  <c r="CZ290" i="6" s="1"/>
  <c r="P81" i="6"/>
  <c r="CP81" i="6" s="1"/>
  <c r="CZ81" i="6" s="1"/>
  <c r="R53" i="6"/>
  <c r="CR53" i="6" s="1"/>
  <c r="DB53" i="6" s="1"/>
  <c r="O293" i="6"/>
  <c r="CO293" i="6" s="1"/>
  <c r="CY293" i="6" s="1"/>
  <c r="T129" i="6"/>
  <c r="CT129" i="6" s="1"/>
  <c r="DD129" i="6" s="1"/>
  <c r="CP129" i="2"/>
  <c r="N171" i="6"/>
  <c r="CN171" i="6" s="1"/>
  <c r="CX171" i="6" s="1"/>
  <c r="BR4" i="2"/>
  <c r="BV4" i="2"/>
  <c r="BS4" i="2"/>
  <c r="BW4" i="2"/>
  <c r="BT4" i="2"/>
  <c r="BX4" i="2"/>
  <c r="BU4" i="2"/>
  <c r="Q294" i="6"/>
  <c r="CQ294" i="6" s="1"/>
  <c r="DA294" i="6" s="1"/>
  <c r="CN77" i="2"/>
  <c r="S97" i="6"/>
  <c r="CS97" i="6" s="1"/>
  <c r="DC97" i="6" s="1"/>
  <c r="CL84" i="2"/>
  <c r="CJ218" i="2"/>
  <c r="P41" i="6"/>
  <c r="CP41" i="6" s="1"/>
  <c r="CZ41" i="6" s="1"/>
  <c r="R235" i="6"/>
  <c r="CR235" i="6" s="1"/>
  <c r="DB235" i="6" s="1"/>
  <c r="P192" i="6"/>
  <c r="CP192" i="6" s="1"/>
  <c r="CZ192" i="6" s="1"/>
  <c r="S39" i="6"/>
  <c r="CS39" i="6" s="1"/>
  <c r="DC39" i="6" s="1"/>
  <c r="T177" i="6"/>
  <c r="CT177" i="6" s="1"/>
  <c r="DD177" i="6" s="1"/>
  <c r="O223" i="6"/>
  <c r="CO223" i="6" s="1"/>
  <c r="CY223" i="6" s="1"/>
  <c r="R226" i="6"/>
  <c r="CR226" i="6" s="1"/>
  <c r="DB226" i="6" s="1"/>
  <c r="T40" i="6"/>
  <c r="CT40" i="6" s="1"/>
  <c r="DD40" i="6" s="1"/>
  <c r="CK251" i="2"/>
  <c r="CI156" i="2"/>
  <c r="CH156" i="2" s="1"/>
  <c r="CG290" i="2"/>
  <c r="CP289" i="2"/>
  <c r="CN129" i="2"/>
  <c r="CI81" i="2"/>
  <c r="CH81" i="2" s="1"/>
  <c r="CG97" i="2"/>
  <c r="T108" i="6"/>
  <c r="CT108" i="6" s="1"/>
  <c r="DD108" i="6" s="1"/>
  <c r="CK78" i="2"/>
  <c r="CK240" i="2"/>
  <c r="P299" i="6"/>
  <c r="CP299" i="6" s="1"/>
  <c r="CZ299" i="6" s="1"/>
  <c r="CL248" i="2"/>
  <c r="T23" i="6"/>
  <c r="CT23" i="6" s="1"/>
  <c r="DD23" i="6" s="1"/>
  <c r="P82" i="6"/>
  <c r="CP82" i="6" s="1"/>
  <c r="CZ82" i="6" s="1"/>
  <c r="CI89" i="2"/>
  <c r="CH89" i="2" s="1"/>
  <c r="N218" i="6"/>
  <c r="CN218" i="6" s="1"/>
  <c r="CX218" i="6" s="1"/>
  <c r="P191" i="6"/>
  <c r="CP191" i="6" s="1"/>
  <c r="CZ191" i="6" s="1"/>
  <c r="Q59" i="6"/>
  <c r="CQ59" i="6" s="1"/>
  <c r="DA59" i="6" s="1"/>
  <c r="CI199" i="2"/>
  <c r="CH199" i="2" s="1"/>
  <c r="CN144" i="2"/>
  <c r="P293" i="6"/>
  <c r="CP293" i="6" s="1"/>
  <c r="CZ293" i="6" s="1"/>
  <c r="R116" i="6"/>
  <c r="CR116" i="6" s="1"/>
  <c r="DB116" i="6" s="1"/>
  <c r="S299" i="6"/>
  <c r="CS299" i="6" s="1"/>
  <c r="DC299" i="6" s="1"/>
  <c r="CJ170" i="2"/>
  <c r="CO86" i="2"/>
  <c r="R287" i="6"/>
  <c r="CR287" i="6" s="1"/>
  <c r="DB287" i="6" s="1"/>
  <c r="CI10" i="2"/>
  <c r="CO222" i="2"/>
  <c r="CK281" i="2"/>
  <c r="N123" i="6"/>
  <c r="CN123" i="6" s="1"/>
  <c r="CX123" i="6" s="1"/>
  <c r="CO199" i="2"/>
  <c r="T200" i="6"/>
  <c r="CT200" i="6" s="1"/>
  <c r="DD200" i="6" s="1"/>
  <c r="CG84" i="2"/>
  <c r="O97" i="6"/>
  <c r="CO97" i="6" s="1"/>
  <c r="CY97" i="6" s="1"/>
  <c r="CG39" i="2"/>
  <c r="S275" i="6"/>
  <c r="CS275" i="6" s="1"/>
  <c r="DC275" i="6" s="1"/>
  <c r="N267" i="6"/>
  <c r="CN267" i="6" s="1"/>
  <c r="CX267" i="6" s="1"/>
  <c r="N239" i="6"/>
  <c r="CN239" i="6" s="1"/>
  <c r="CX239" i="6" s="1"/>
  <c r="CM141" i="2"/>
  <c r="N177" i="6"/>
  <c r="CN177" i="6" s="1"/>
  <c r="CX177" i="6" s="1"/>
  <c r="CP236" i="2"/>
  <c r="CJ224" i="2"/>
  <c r="O176" i="6"/>
  <c r="CO176" i="6" s="1"/>
  <c r="CY176" i="6" s="1"/>
  <c r="CG81" i="2"/>
  <c r="CJ182" i="2"/>
  <c r="S165" i="6"/>
  <c r="CS165" i="6" s="1"/>
  <c r="DC165" i="6" s="1"/>
  <c r="Q108" i="6"/>
  <c r="CQ108" i="6" s="1"/>
  <c r="DA108" i="6" s="1"/>
  <c r="CO253" i="2"/>
  <c r="CP23" i="2"/>
  <c r="P298" i="6"/>
  <c r="CP298" i="6" s="1"/>
  <c r="CZ298" i="6" s="1"/>
  <c r="T290" i="6"/>
  <c r="CT290" i="6" s="1"/>
  <c r="DD290" i="6" s="1"/>
  <c r="R78" i="6"/>
  <c r="CR78" i="6" s="1"/>
  <c r="DB78" i="6" s="1"/>
  <c r="CO268" i="2"/>
  <c r="CN290" i="2"/>
  <c r="CO111" i="2"/>
  <c r="CI187" i="2"/>
  <c r="CH187" i="2" s="1"/>
  <c r="O163" i="6"/>
  <c r="CO163" i="6" s="1"/>
  <c r="CY163" i="6" s="1"/>
  <c r="CK172" i="2"/>
  <c r="CJ164" i="2"/>
  <c r="CJ236" i="2"/>
  <c r="P135" i="6"/>
  <c r="CP135" i="6" s="1"/>
  <c r="CZ135" i="6" s="1"/>
  <c r="CG157" i="2"/>
  <c r="CG62" i="2"/>
  <c r="CG34" i="2"/>
  <c r="CO101" i="2"/>
  <c r="S101" i="6"/>
  <c r="CS101" i="6" s="1"/>
  <c r="DC101" i="6" s="1"/>
  <c r="BG224" i="2"/>
  <c r="CG40" i="2"/>
  <c r="BG294" i="2"/>
  <c r="BM13" i="2"/>
  <c r="CP279" i="2"/>
  <c r="Q274" i="6"/>
  <c r="CQ274" i="6" s="1"/>
  <c r="DA274" i="6" s="1"/>
  <c r="CN263" i="2"/>
  <c r="O238" i="6"/>
  <c r="CO238" i="6" s="1"/>
  <c r="CY238" i="6" s="1"/>
  <c r="Q219" i="6"/>
  <c r="CQ219" i="6" s="1"/>
  <c r="DA219" i="6" s="1"/>
  <c r="CO230" i="2"/>
  <c r="BG164" i="2"/>
  <c r="O212" i="6"/>
  <c r="CO212" i="6" s="1"/>
  <c r="CY212" i="6" s="1"/>
  <c r="BJ34" i="2"/>
  <c r="BG33" i="2"/>
  <c r="CN25" i="2"/>
  <c r="CJ283" i="2"/>
  <c r="BK199" i="2"/>
  <c r="CI247" i="2"/>
  <c r="CH247" i="2" s="1"/>
  <c r="BJ241" i="2"/>
  <c r="R191" i="6"/>
  <c r="CR191" i="6" s="1"/>
  <c r="DB191" i="6" s="1"/>
  <c r="N220" i="6"/>
  <c r="CN220" i="6" s="1"/>
  <c r="CX220" i="6" s="1"/>
  <c r="H33" i="6"/>
  <c r="CO283" i="2"/>
  <c r="CN132" i="2"/>
  <c r="CJ56" i="2"/>
  <c r="CG98" i="2"/>
  <c r="S81" i="6"/>
  <c r="CS81" i="6" s="1"/>
  <c r="DC81" i="6" s="1"/>
  <c r="S281" i="6"/>
  <c r="CS281" i="6" s="1"/>
  <c r="DC281" i="6" s="1"/>
  <c r="CI108" i="2"/>
  <c r="CH108" i="2" s="1"/>
  <c r="M141" i="6"/>
  <c r="CM141" i="6" s="1"/>
  <c r="CW141" i="6" s="1"/>
  <c r="CV141" i="6" s="1"/>
  <c r="S117" i="6"/>
  <c r="CS117" i="6" s="1"/>
  <c r="DC117" i="6" s="1"/>
  <c r="BL29" i="2"/>
  <c r="T152" i="6"/>
  <c r="CT152" i="6" s="1"/>
  <c r="DD152" i="6" s="1"/>
  <c r="CN140" i="2"/>
  <c r="S56" i="6"/>
  <c r="CS56" i="6" s="1"/>
  <c r="DC56" i="6" s="1"/>
  <c r="CM173" i="2"/>
  <c r="CL243" i="2"/>
  <c r="CM33" i="2"/>
  <c r="N142" i="6"/>
  <c r="CN142" i="6" s="1"/>
  <c r="CX142" i="6" s="1"/>
  <c r="CK92" i="2"/>
  <c r="CL25" i="2"/>
  <c r="CM145" i="2"/>
  <c r="S70" i="6"/>
  <c r="CS70" i="6" s="1"/>
  <c r="DC70" i="6" s="1"/>
  <c r="M244" i="6"/>
  <c r="CM244" i="6" s="1"/>
  <c r="CW244" i="6" s="1"/>
  <c r="CV244" i="6" s="1"/>
  <c r="CI244" i="2"/>
  <c r="CH244" i="2" s="1"/>
  <c r="CG137" i="2"/>
  <c r="CP72" i="2"/>
  <c r="T72" i="6"/>
  <c r="CT72" i="6" s="1"/>
  <c r="DD72" i="6" s="1"/>
  <c r="CP66" i="2"/>
  <c r="T66" i="6"/>
  <c r="CT66" i="6" s="1"/>
  <c r="DD66" i="6" s="1"/>
  <c r="CG238" i="2"/>
  <c r="BM18" i="2"/>
  <c r="BK23" i="2"/>
  <c r="Q262" i="6"/>
  <c r="CQ262" i="6" s="1"/>
  <c r="DA262" i="6" s="1"/>
  <c r="CO219" i="2"/>
  <c r="R230" i="6"/>
  <c r="CR230" i="6" s="1"/>
  <c r="DB230" i="6" s="1"/>
  <c r="T231" i="6"/>
  <c r="CT231" i="6" s="1"/>
  <c r="DD231" i="6" s="1"/>
  <c r="T266" i="6"/>
  <c r="CT266" i="6" s="1"/>
  <c r="DD266" i="6" s="1"/>
  <c r="CI101" i="2"/>
  <c r="CH101" i="2" s="1"/>
  <c r="CI165" i="2"/>
  <c r="CH165" i="2" s="1"/>
  <c r="CG116" i="2"/>
  <c r="Q191" i="6"/>
  <c r="CQ191" i="6" s="1"/>
  <c r="DA191" i="6" s="1"/>
  <c r="R101" i="6"/>
  <c r="CR101" i="6" s="1"/>
  <c r="DB101" i="6" s="1"/>
  <c r="R298" i="6"/>
  <c r="CR298" i="6" s="1"/>
  <c r="DB298" i="6" s="1"/>
  <c r="N299" i="6"/>
  <c r="CN299" i="6" s="1"/>
  <c r="CX299" i="6" s="1"/>
  <c r="CJ82" i="2"/>
  <c r="N108" i="6"/>
  <c r="CN108" i="6" s="1"/>
  <c r="CX108" i="6" s="1"/>
  <c r="N238" i="6"/>
  <c r="CN238" i="6" s="1"/>
  <c r="CX238" i="6" s="1"/>
  <c r="CN259" i="2"/>
  <c r="CM286" i="2"/>
  <c r="CL206" i="2"/>
  <c r="T24" i="6"/>
  <c r="CT24" i="6" s="1"/>
  <c r="DD24" i="6" s="1"/>
  <c r="CN110" i="2"/>
  <c r="CK117" i="2"/>
  <c r="P160" i="6"/>
  <c r="CP160" i="6" s="1"/>
  <c r="CZ160" i="6" s="1"/>
  <c r="CN55" i="2"/>
  <c r="CI47" i="2"/>
  <c r="CH47" i="2" s="1"/>
  <c r="CJ111" i="2"/>
  <c r="N243" i="6"/>
  <c r="CN243" i="6" s="1"/>
  <c r="CX243" i="6" s="1"/>
  <c r="CK107" i="2"/>
  <c r="O49" i="6"/>
  <c r="CO49" i="6" s="1"/>
  <c r="CY49" i="6" s="1"/>
  <c r="T293" i="6"/>
  <c r="CT293" i="6" s="1"/>
  <c r="DD293" i="6" s="1"/>
  <c r="R157" i="6"/>
  <c r="CR157" i="6" s="1"/>
  <c r="DB157" i="6" s="1"/>
  <c r="T111" i="6"/>
  <c r="CT111" i="6" s="1"/>
  <c r="DD111" i="6" s="1"/>
  <c r="CK137" i="2"/>
  <c r="CN42" i="2"/>
  <c r="R98" i="6"/>
  <c r="CR98" i="6" s="1"/>
  <c r="DB98" i="6" s="1"/>
  <c r="S248" i="6"/>
  <c r="CS248" i="6" s="1"/>
  <c r="DC248" i="6" s="1"/>
  <c r="N150" i="6"/>
  <c r="CN150" i="6" s="1"/>
  <c r="CX150" i="6" s="1"/>
  <c r="Y28" i="2"/>
  <c r="Y11" i="2"/>
  <c r="CP34" i="2"/>
  <c r="M17" i="6"/>
  <c r="CM17" i="6" s="1"/>
  <c r="CW17" i="6" s="1"/>
  <c r="CI17" i="2"/>
  <c r="H24" i="6"/>
  <c r="BL24" i="2"/>
  <c r="M229" i="6"/>
  <c r="CM229" i="6" s="1"/>
  <c r="CW229" i="6" s="1"/>
  <c r="CV229" i="6" s="1"/>
  <c r="CI229" i="2"/>
  <c r="CH229" i="2" s="1"/>
  <c r="CO164" i="2"/>
  <c r="S164" i="6"/>
  <c r="CS164" i="6" s="1"/>
  <c r="DC164" i="6" s="1"/>
  <c r="CP52" i="2"/>
  <c r="T52" i="6"/>
  <c r="CT52" i="6" s="1"/>
  <c r="DD52" i="6" s="1"/>
  <c r="M168" i="6"/>
  <c r="CM168" i="6" s="1"/>
  <c r="CW168" i="6" s="1"/>
  <c r="CV168" i="6" s="1"/>
  <c r="CI168" i="2"/>
  <c r="CH168" i="2" s="1"/>
  <c r="CK143" i="2"/>
  <c r="O143" i="6"/>
  <c r="CO143" i="6" s="1"/>
  <c r="CY143" i="6" s="1"/>
  <c r="BG207" i="2"/>
  <c r="CG177" i="2"/>
  <c r="BG75" i="2"/>
  <c r="BG84" i="2"/>
  <c r="BM17" i="2"/>
  <c r="BN24" i="2"/>
  <c r="BM14" i="2"/>
  <c r="BJ16" i="2"/>
  <c r="BO17" i="2"/>
  <c r="CP7" i="2"/>
  <c r="CJ274" i="2"/>
  <c r="CG239" i="2"/>
  <c r="CG180" i="2"/>
  <c r="CN21" i="2"/>
  <c r="CJ262" i="2"/>
  <c r="BI20" i="2"/>
  <c r="N119" i="6"/>
  <c r="CN119" i="6" s="1"/>
  <c r="CX119" i="6" s="1"/>
  <c r="CG199" i="2"/>
  <c r="CL167" i="2"/>
  <c r="Q285" i="6"/>
  <c r="CQ285" i="6" s="1"/>
  <c r="DA285" i="6" s="1"/>
  <c r="CI294" i="2"/>
  <c r="CH294" i="2" s="1"/>
  <c r="CG143" i="2"/>
  <c r="CG47" i="2"/>
  <c r="CG101" i="2"/>
  <c r="CG253" i="2"/>
  <c r="CM125" i="2"/>
  <c r="CI239" i="2"/>
  <c r="CH239" i="2" s="1"/>
  <c r="BG296" i="2"/>
  <c r="BM27" i="2"/>
  <c r="CI243" i="2"/>
  <c r="CH243" i="2" s="1"/>
  <c r="CP151" i="2"/>
  <c r="CJ141" i="2"/>
  <c r="O157" i="6"/>
  <c r="CO157" i="6" s="1"/>
  <c r="CY157" i="6" s="1"/>
  <c r="CO289" i="2"/>
  <c r="CN165" i="2"/>
  <c r="CI72" i="2"/>
  <c r="CH72" i="2" s="1"/>
  <c r="S298" i="6"/>
  <c r="CS298" i="6" s="1"/>
  <c r="DC298" i="6" s="1"/>
  <c r="O283" i="6"/>
  <c r="CO283" i="6" s="1"/>
  <c r="CY283" i="6" s="1"/>
  <c r="CO159" i="2"/>
  <c r="CO152" i="2"/>
  <c r="CK121" i="2"/>
  <c r="CI123" i="2"/>
  <c r="CH123" i="2" s="1"/>
  <c r="R69" i="6"/>
  <c r="CR69" i="6" s="1"/>
  <c r="DB69" i="6" s="1"/>
  <c r="CL156" i="2"/>
  <c r="R60" i="6"/>
  <c r="CR60" i="6" s="1"/>
  <c r="DB60" i="6" s="1"/>
  <c r="CN243" i="2"/>
  <c r="N114" i="6"/>
  <c r="CN114" i="6" s="1"/>
  <c r="CX114" i="6" s="1"/>
  <c r="CN59" i="2"/>
  <c r="S183" i="6"/>
  <c r="CS183" i="6" s="1"/>
  <c r="DC183" i="6" s="1"/>
  <c r="Q180" i="6"/>
  <c r="CQ180" i="6" s="1"/>
  <c r="DA180" i="6" s="1"/>
  <c r="CL145" i="2"/>
  <c r="CM126" i="2"/>
  <c r="CP53" i="2"/>
  <c r="Y10" i="2"/>
  <c r="BG18" i="2"/>
  <c r="CI131" i="2"/>
  <c r="CH131" i="2" s="1"/>
  <c r="CJ228" i="2"/>
  <c r="CI124" i="2"/>
  <c r="CH124" i="2" s="1"/>
  <c r="CL124" i="2"/>
  <c r="CP104" i="2"/>
  <c r="T104" i="6"/>
  <c r="CT104" i="6" s="1"/>
  <c r="DD104" i="6" s="1"/>
  <c r="N151" i="6"/>
  <c r="CN151" i="6" s="1"/>
  <c r="CX151" i="6" s="1"/>
  <c r="P101" i="6"/>
  <c r="CP101" i="6" s="1"/>
  <c r="CZ101" i="6" s="1"/>
  <c r="N240" i="6"/>
  <c r="CN240" i="6" s="1"/>
  <c r="CX240" i="6" s="1"/>
  <c r="CJ240" i="2"/>
  <c r="M92" i="6"/>
  <c r="CM92" i="6" s="1"/>
  <c r="CW92" i="6" s="1"/>
  <c r="CV92" i="6" s="1"/>
  <c r="CI92" i="2"/>
  <c r="CH92" i="2" s="1"/>
  <c r="O52" i="6"/>
  <c r="CO52" i="6" s="1"/>
  <c r="CY52" i="6" s="1"/>
  <c r="CK52" i="2"/>
  <c r="T55" i="6"/>
  <c r="CT55" i="6" s="1"/>
  <c r="DD55" i="6" s="1"/>
  <c r="CM160" i="2"/>
  <c r="Q160" i="6"/>
  <c r="CQ160" i="6" s="1"/>
  <c r="DA160" i="6" s="1"/>
  <c r="CM90" i="2"/>
  <c r="Q90" i="6"/>
  <c r="CQ90" i="6" s="1"/>
  <c r="DA90" i="6" s="1"/>
  <c r="CL131" i="2"/>
  <c r="P131" i="6"/>
  <c r="CP131" i="6" s="1"/>
  <c r="CZ131" i="6" s="1"/>
  <c r="CJ7" i="2"/>
  <c r="CG141" i="2"/>
  <c r="CG54" i="2"/>
  <c r="CG82" i="2"/>
  <c r="CN266" i="2"/>
  <c r="BJ17" i="2"/>
  <c r="CG92" i="2"/>
  <c r="P112" i="6"/>
  <c r="CP112" i="6" s="1"/>
  <c r="CZ112" i="6" s="1"/>
  <c r="CJ266" i="2"/>
  <c r="T121" i="6"/>
  <c r="CT121" i="6" s="1"/>
  <c r="DD121" i="6" s="1"/>
  <c r="CJ220" i="2"/>
  <c r="R81" i="6"/>
  <c r="CR81" i="6" s="1"/>
  <c r="DB81" i="6" s="1"/>
  <c r="Q129" i="6"/>
  <c r="CQ129" i="6" s="1"/>
  <c r="DA129" i="6" s="1"/>
  <c r="T81" i="6"/>
  <c r="CT81" i="6" s="1"/>
  <c r="DD81" i="6" s="1"/>
  <c r="BK33" i="2"/>
  <c r="CP97" i="2"/>
  <c r="T120" i="6"/>
  <c r="CT120" i="6" s="1"/>
  <c r="DD120" i="6" s="1"/>
  <c r="N194" i="6"/>
  <c r="CN194" i="6" s="1"/>
  <c r="CX194" i="6" s="1"/>
  <c r="CG114" i="2"/>
  <c r="CM54" i="2"/>
  <c r="CL132" i="2"/>
  <c r="CN225" i="2"/>
  <c r="CG60" i="2"/>
  <c r="CM187" i="2"/>
  <c r="CP140" i="2"/>
  <c r="O289" i="6"/>
  <c r="CO289" i="6" s="1"/>
  <c r="CY289" i="6" s="1"/>
  <c r="CO187" i="2"/>
  <c r="O253" i="6"/>
  <c r="CO253" i="6" s="1"/>
  <c r="CY253" i="6" s="1"/>
  <c r="CO119" i="2"/>
  <c r="N116" i="6"/>
  <c r="CN116" i="6" s="1"/>
  <c r="CX116" i="6" s="1"/>
  <c r="P291" i="6"/>
  <c r="CP291" i="6" s="1"/>
  <c r="CZ291" i="6" s="1"/>
  <c r="Q239" i="6"/>
  <c r="CQ239" i="6" s="1"/>
  <c r="DA239" i="6" s="1"/>
  <c r="T137" i="6"/>
  <c r="CT137" i="6" s="1"/>
  <c r="DD137" i="6" s="1"/>
  <c r="O160" i="6"/>
  <c r="CO160" i="6" s="1"/>
  <c r="CY160" i="6" s="1"/>
  <c r="CN56" i="2"/>
  <c r="O137" i="6"/>
  <c r="CO137" i="6" s="1"/>
  <c r="CY137" i="6" s="1"/>
  <c r="CJ284" i="2"/>
  <c r="CJ160" i="2"/>
  <c r="P173" i="6"/>
  <c r="CP173" i="6" s="1"/>
  <c r="CZ173" i="6" s="1"/>
  <c r="CL173" i="2"/>
  <c r="M13" i="6"/>
  <c r="CM13" i="6" s="1"/>
  <c r="CW13" i="6" s="1"/>
  <c r="CI13" i="2"/>
  <c r="CM34" i="2"/>
  <c r="Q34" i="6"/>
  <c r="CQ34" i="6" s="1"/>
  <c r="DA34" i="6" s="1"/>
  <c r="CL294" i="2"/>
  <c r="P294" i="6"/>
  <c r="CP294" i="6" s="1"/>
  <c r="CZ294" i="6" s="1"/>
  <c r="CK150" i="2"/>
  <c r="O150" i="6"/>
  <c r="CO150" i="6" s="1"/>
  <c r="CY150" i="6" s="1"/>
  <c r="CL118" i="2"/>
  <c r="P118" i="6"/>
  <c r="CP118" i="6" s="1"/>
  <c r="CZ118" i="6" s="1"/>
  <c r="O140" i="6"/>
  <c r="CO140" i="6" s="1"/>
  <c r="CY140" i="6" s="1"/>
  <c r="Q150" i="6"/>
  <c r="CQ150" i="6" s="1"/>
  <c r="DA150" i="6" s="1"/>
  <c r="CM150" i="2"/>
  <c r="O213" i="6"/>
  <c r="CO213" i="6" s="1"/>
  <c r="CY213" i="6" s="1"/>
  <c r="CK213" i="2"/>
  <c r="CO161" i="2"/>
  <c r="S161" i="6"/>
  <c r="CS161" i="6" s="1"/>
  <c r="DC161" i="6" s="1"/>
  <c r="CN160" i="2"/>
  <c r="R160" i="6"/>
  <c r="CR160" i="6" s="1"/>
  <c r="DB160" i="6" s="1"/>
  <c r="S256" i="6"/>
  <c r="CS256" i="6" s="1"/>
  <c r="DC256" i="6" s="1"/>
  <c r="CO256" i="2"/>
  <c r="CM106" i="2"/>
  <c r="Q106" i="6"/>
  <c r="CQ106" i="6" s="1"/>
  <c r="DA106" i="6" s="1"/>
  <c r="O187" i="6"/>
  <c r="CO187" i="6" s="1"/>
  <c r="CY187" i="6" s="1"/>
  <c r="CK187" i="2"/>
  <c r="M150" i="6"/>
  <c r="CM150" i="6" s="1"/>
  <c r="CI150" i="2"/>
  <c r="CH150" i="2" s="1"/>
  <c r="CK125" i="2"/>
  <c r="CN293" i="2"/>
  <c r="CP91" i="2"/>
  <c r="T91" i="6"/>
  <c r="CT91" i="6" s="1"/>
  <c r="DD91" i="6" s="1"/>
  <c r="CL163" i="2"/>
  <c r="P163" i="6"/>
  <c r="CP163" i="6" s="1"/>
  <c r="CZ163" i="6" s="1"/>
  <c r="CK74" i="2"/>
  <c r="O74" i="6"/>
  <c r="CO74" i="6" s="1"/>
  <c r="CY74" i="6" s="1"/>
  <c r="CJ214" i="2"/>
  <c r="N91" i="6"/>
  <c r="CN91" i="6" s="1"/>
  <c r="CX91" i="6" s="1"/>
  <c r="CJ91" i="2"/>
  <c r="P203" i="6"/>
  <c r="CP203" i="6" s="1"/>
  <c r="CZ203" i="6" s="1"/>
  <c r="CL203" i="2"/>
  <c r="CN43" i="2"/>
  <c r="R43" i="6"/>
  <c r="CR43" i="6" s="1"/>
  <c r="DB43" i="6" s="1"/>
  <c r="CK69" i="2"/>
  <c r="O69" i="6"/>
  <c r="CO69" i="6" s="1"/>
  <c r="CY69" i="6" s="1"/>
  <c r="P73" i="6"/>
  <c r="CP73" i="6" s="1"/>
  <c r="CZ73" i="6" s="1"/>
  <c r="CL73" i="2"/>
  <c r="CJ118" i="2"/>
  <c r="CJ227" i="2"/>
  <c r="N227" i="6"/>
  <c r="CN227" i="6" s="1"/>
  <c r="CX227" i="6" s="1"/>
  <c r="CJ33" i="2"/>
  <c r="N33" i="6"/>
  <c r="CN33" i="6" s="1"/>
  <c r="CX33" i="6" s="1"/>
  <c r="CK142" i="2"/>
  <c r="O142" i="6"/>
  <c r="CO142" i="6" s="1"/>
  <c r="CY142" i="6" s="1"/>
  <c r="CN171" i="2"/>
  <c r="R171" i="6"/>
  <c r="CR171" i="6" s="1"/>
  <c r="DB171" i="6" s="1"/>
  <c r="CP144" i="2"/>
  <c r="T144" i="6"/>
  <c r="CT144" i="6" s="1"/>
  <c r="DD144" i="6" s="1"/>
  <c r="CI137" i="2"/>
  <c r="CH137" i="2" s="1"/>
  <c r="M137" i="6"/>
  <c r="CM137" i="6" s="1"/>
  <c r="CW137" i="6" s="1"/>
  <c r="CV137" i="6" s="1"/>
  <c r="CK123" i="2"/>
  <c r="O123" i="6"/>
  <c r="CO123" i="6" s="1"/>
  <c r="CY123" i="6" s="1"/>
  <c r="S73" i="6"/>
  <c r="CS73" i="6" s="1"/>
  <c r="DC73" i="6" s="1"/>
  <c r="CO73" i="2"/>
  <c r="M56" i="6"/>
  <c r="CM56" i="6" s="1"/>
  <c r="CW56" i="6" s="1"/>
  <c r="CV56" i="6" s="1"/>
  <c r="CI56" i="2"/>
  <c r="CH56" i="2" s="1"/>
  <c r="Q152" i="6"/>
  <c r="CQ152" i="6" s="1"/>
  <c r="DA152" i="6" s="1"/>
  <c r="CM152" i="2"/>
  <c r="CJ219" i="2"/>
  <c r="CK131" i="2"/>
  <c r="O131" i="6"/>
  <c r="CO131" i="6" s="1"/>
  <c r="CY131" i="6" s="1"/>
  <c r="BQ4" i="2"/>
  <c r="BI16" i="2"/>
  <c r="BI125" i="2"/>
  <c r="BH125" i="2" s="1"/>
  <c r="BK20" i="2"/>
  <c r="BO24" i="2"/>
  <c r="CJ16" i="2"/>
  <c r="Q107" i="6"/>
  <c r="CQ107" i="6" s="1"/>
  <c r="DA107" i="6" s="1"/>
  <c r="BF8" i="2"/>
  <c r="L8" i="6" s="1"/>
  <c r="CG95" i="2"/>
  <c r="CJ188" i="2"/>
  <c r="CG91" i="2"/>
  <c r="CG294" i="2"/>
  <c r="Q6" i="6"/>
  <c r="CQ6" i="6" s="1"/>
  <c r="DA6" i="6" s="1"/>
  <c r="R299" i="6"/>
  <c r="CR299" i="6" s="1"/>
  <c r="DB299" i="6" s="1"/>
  <c r="CI164" i="2"/>
  <c r="CH164" i="2" s="1"/>
  <c r="CK224" i="2"/>
  <c r="Q121" i="6"/>
  <c r="CQ121" i="6" s="1"/>
  <c r="DA121" i="6" s="1"/>
  <c r="CG104" i="2"/>
  <c r="S285" i="6"/>
  <c r="CS285" i="6" s="1"/>
  <c r="DC285" i="6" s="1"/>
  <c r="CK129" i="2"/>
  <c r="T74" i="6"/>
  <c r="CT74" i="6" s="1"/>
  <c r="DD74" i="6" s="1"/>
  <c r="CN156" i="2"/>
  <c r="CO123" i="2"/>
  <c r="BK27" i="2"/>
  <c r="CN93" i="2"/>
  <c r="Y13" i="2"/>
  <c r="Y23" i="2"/>
  <c r="CK146" i="2"/>
  <c r="O146" i="6"/>
  <c r="CO146" i="6" s="1"/>
  <c r="CY146" i="6" s="1"/>
  <c r="CP248" i="2"/>
  <c r="T248" i="6"/>
  <c r="CT248" i="6" s="1"/>
  <c r="DD248" i="6" s="1"/>
  <c r="M135" i="6"/>
  <c r="CM135" i="6" s="1"/>
  <c r="CW135" i="6" s="1"/>
  <c r="CV135" i="6" s="1"/>
  <c r="CI135" i="2"/>
  <c r="CH135" i="2" s="1"/>
  <c r="CO17" i="2"/>
  <c r="S17" i="6"/>
  <c r="CS17" i="6" s="1"/>
  <c r="DC17" i="6" s="1"/>
  <c r="Q66" i="6"/>
  <c r="CQ66" i="6" s="1"/>
  <c r="DA66" i="6" s="1"/>
  <c r="CM66" i="2"/>
  <c r="S53" i="6"/>
  <c r="CS53" i="6" s="1"/>
  <c r="DC53" i="6" s="1"/>
  <c r="CO53" i="2"/>
  <c r="T157" i="6"/>
  <c r="CT157" i="6" s="1"/>
  <c r="DD157" i="6" s="1"/>
  <c r="CP157" i="2"/>
  <c r="CL146" i="2"/>
  <c r="P146" i="6"/>
  <c r="CP146" i="6" s="1"/>
  <c r="CZ146" i="6" s="1"/>
  <c r="M208" i="6"/>
  <c r="CM208" i="6" s="1"/>
  <c r="CI208" i="2"/>
  <c r="CH208" i="2" s="1"/>
  <c r="CJ126" i="2"/>
  <c r="N126" i="6"/>
  <c r="CN126" i="6" s="1"/>
  <c r="CX126" i="6" s="1"/>
  <c r="P137" i="6"/>
  <c r="CP137" i="6" s="1"/>
  <c r="CZ137" i="6" s="1"/>
  <c r="CL137" i="2"/>
  <c r="CN208" i="2"/>
  <c r="R208" i="6"/>
  <c r="CR208" i="6" s="1"/>
  <c r="DB208" i="6" s="1"/>
  <c r="CL98" i="2"/>
  <c r="P98" i="6"/>
  <c r="CP98" i="6" s="1"/>
  <c r="CZ98" i="6" s="1"/>
  <c r="O294" i="6"/>
  <c r="CO294" i="6" s="1"/>
  <c r="CY294" i="6" s="1"/>
  <c r="CK294" i="2"/>
  <c r="CM62" i="2"/>
  <c r="Q62" i="6"/>
  <c r="CQ62" i="6" s="1"/>
  <c r="DA62" i="6" s="1"/>
  <c r="CM73" i="2"/>
  <c r="Q73" i="6"/>
  <c r="CQ73" i="6" s="1"/>
  <c r="DA73" i="6" s="1"/>
  <c r="M118" i="6"/>
  <c r="CM118" i="6" s="1"/>
  <c r="CI118" i="2"/>
  <c r="CH118" i="2" s="1"/>
  <c r="CK77" i="2"/>
  <c r="O77" i="6"/>
  <c r="CO77" i="6" s="1"/>
  <c r="CY77" i="6" s="1"/>
  <c r="CN73" i="2"/>
  <c r="R73" i="6"/>
  <c r="CR73" i="6" s="1"/>
  <c r="DB73" i="6" s="1"/>
  <c r="CK34" i="2"/>
  <c r="O34" i="6"/>
  <c r="CO34" i="6" s="1"/>
  <c r="CY34" i="6" s="1"/>
  <c r="T69" i="6"/>
  <c r="CT69" i="6" s="1"/>
  <c r="DD69" i="6" s="1"/>
  <c r="CP69" i="2"/>
  <c r="M171" i="6"/>
  <c r="CM171" i="6" s="1"/>
  <c r="CI171" i="2"/>
  <c r="CH171" i="2" s="1"/>
  <c r="T123" i="6"/>
  <c r="CT123" i="6" s="1"/>
  <c r="DD123" i="6" s="1"/>
  <c r="CN215" i="2"/>
  <c r="R215" i="6"/>
  <c r="CR215" i="6" s="1"/>
  <c r="DB215" i="6" s="1"/>
  <c r="CJ279" i="2"/>
  <c r="N279" i="6"/>
  <c r="CN279" i="6" s="1"/>
  <c r="CX279" i="6" s="1"/>
  <c r="CL140" i="2"/>
  <c r="P140" i="6"/>
  <c r="CP140" i="6" s="1"/>
  <c r="CZ140" i="6" s="1"/>
  <c r="M125" i="6"/>
  <c r="CM125" i="6" s="1"/>
  <c r="CW125" i="6" s="1"/>
  <c r="CV125" i="6" s="1"/>
  <c r="CI125" i="2"/>
  <c r="CH125" i="2" s="1"/>
  <c r="T28" i="6"/>
  <c r="CT28" i="6" s="1"/>
  <c r="DD28" i="6" s="1"/>
  <c r="CP28" i="2"/>
  <c r="M106" i="6"/>
  <c r="CM106" i="6" s="1"/>
  <c r="CW106" i="6" s="1"/>
  <c r="CV106" i="6" s="1"/>
  <c r="CI106" i="2"/>
  <c r="CH106" i="2" s="1"/>
  <c r="CJ86" i="2"/>
  <c r="M100" i="6"/>
  <c r="CM100" i="6" s="1"/>
  <c r="CI100" i="2"/>
  <c r="CH100" i="2" s="1"/>
  <c r="P287" i="6"/>
  <c r="CP287" i="6" s="1"/>
  <c r="CZ287" i="6" s="1"/>
  <c r="CL287" i="2"/>
  <c r="R137" i="6"/>
  <c r="CR137" i="6" s="1"/>
  <c r="DB137" i="6" s="1"/>
  <c r="CN137" i="2"/>
  <c r="CP228" i="2"/>
  <c r="T228" i="6"/>
  <c r="CT228" i="6" s="1"/>
  <c r="DD228" i="6" s="1"/>
  <c r="N281" i="6"/>
  <c r="CN281" i="6" s="1"/>
  <c r="CX281" i="6" s="1"/>
  <c r="CJ281" i="2"/>
  <c r="O70" i="6"/>
  <c r="CO70" i="6" s="1"/>
  <c r="CY70" i="6" s="1"/>
  <c r="CK70" i="2"/>
  <c r="CN118" i="2"/>
  <c r="R118" i="6"/>
  <c r="CR118" i="6" s="1"/>
  <c r="DB118" i="6" s="1"/>
  <c r="BG123" i="2"/>
  <c r="BM31" i="2"/>
  <c r="BJ12" i="2"/>
  <c r="CK8" i="2"/>
  <c r="O263" i="6"/>
  <c r="CO263" i="6" s="1"/>
  <c r="CY263" i="6" s="1"/>
  <c r="Q164" i="6"/>
  <c r="CQ164" i="6" s="1"/>
  <c r="DA164" i="6" s="1"/>
  <c r="CG191" i="2"/>
  <c r="CI159" i="2"/>
  <c r="CH159" i="2" s="1"/>
  <c r="CM29" i="2"/>
  <c r="CG121" i="2"/>
  <c r="CG213" i="2"/>
  <c r="P119" i="6"/>
  <c r="CP119" i="6" s="1"/>
  <c r="CZ119" i="6" s="1"/>
  <c r="N45" i="6"/>
  <c r="CN45" i="6" s="1"/>
  <c r="CX45" i="6" s="1"/>
  <c r="CI30" i="2"/>
  <c r="CN216" i="2"/>
  <c r="R108" i="6"/>
  <c r="CR108" i="6" s="1"/>
  <c r="DB108" i="6" s="1"/>
  <c r="BM33" i="2"/>
  <c r="R156" i="6"/>
  <c r="CR156" i="6" s="1"/>
  <c r="DB156" i="6" s="1"/>
  <c r="P117" i="6"/>
  <c r="CP117" i="6" s="1"/>
  <c r="CZ117" i="6" s="1"/>
  <c r="Q124" i="6"/>
  <c r="CQ124" i="6" s="1"/>
  <c r="DA124" i="6" s="1"/>
  <c r="CO176" i="2"/>
  <c r="CG161" i="2"/>
  <c r="S121" i="6"/>
  <c r="CS121" i="6" s="1"/>
  <c r="DC121" i="6" s="1"/>
  <c r="CK208" i="2"/>
  <c r="R82" i="6"/>
  <c r="CR82" i="6" s="1"/>
  <c r="DB82" i="6" s="1"/>
  <c r="Y30" i="2"/>
  <c r="CN119" i="2"/>
  <c r="R119" i="6"/>
  <c r="CR119" i="6" s="1"/>
  <c r="DB119" i="6" s="1"/>
  <c r="CN17" i="2"/>
  <c r="R17" i="6"/>
  <c r="CR17" i="6" s="1"/>
  <c r="DB17" i="6" s="1"/>
  <c r="CP62" i="2"/>
  <c r="T62" i="6"/>
  <c r="CT62" i="6" s="1"/>
  <c r="DD62" i="6" s="1"/>
  <c r="N135" i="6"/>
  <c r="CN135" i="6" s="1"/>
  <c r="CX135" i="6" s="1"/>
  <c r="CJ135" i="2"/>
  <c r="M114" i="6"/>
  <c r="CM114" i="6" s="1"/>
  <c r="CW114" i="6" s="1"/>
  <c r="CV114" i="6" s="1"/>
  <c r="CI114" i="2"/>
  <c r="CH114" i="2" s="1"/>
  <c r="CO129" i="2"/>
  <c r="S129" i="6"/>
  <c r="CS129" i="6" s="1"/>
  <c r="DC129" i="6" s="1"/>
  <c r="CM77" i="2"/>
  <c r="Q77" i="6"/>
  <c r="CQ77" i="6" s="1"/>
  <c r="DA77" i="6" s="1"/>
  <c r="N100" i="6"/>
  <c r="CN100" i="6" s="1"/>
  <c r="CX100" i="6" s="1"/>
  <c r="CJ100" i="2"/>
  <c r="CO34" i="2"/>
  <c r="S34" i="6"/>
  <c r="CS34" i="6" s="1"/>
  <c r="DC34" i="6" s="1"/>
  <c r="CN57" i="2"/>
  <c r="R57" i="6"/>
  <c r="CR57" i="6" s="1"/>
  <c r="DB57" i="6" s="1"/>
  <c r="CN52" i="2"/>
  <c r="R52" i="6"/>
  <c r="CR52" i="6" s="1"/>
  <c r="DB52" i="6" s="1"/>
  <c r="CI103" i="2"/>
  <c r="CH103" i="2" s="1"/>
  <c r="CO90" i="2"/>
  <c r="CL92" i="2"/>
  <c r="P92" i="6"/>
  <c r="CP92" i="6" s="1"/>
  <c r="CZ92" i="6" s="1"/>
  <c r="S69" i="6"/>
  <c r="CS69" i="6" s="1"/>
  <c r="DC69" i="6" s="1"/>
  <c r="CO69" i="2"/>
  <c r="CM137" i="2"/>
  <c r="Q137" i="6"/>
  <c r="CQ137" i="6" s="1"/>
  <c r="DA137" i="6" s="1"/>
  <c r="K13" i="6"/>
  <c r="BO13" i="2"/>
  <c r="P142" i="6"/>
  <c r="CP142" i="6" s="1"/>
  <c r="CZ142" i="6" s="1"/>
  <c r="M52" i="6"/>
  <c r="CM52" i="6" s="1"/>
  <c r="CW52" i="6" s="1"/>
  <c r="CV52" i="6" s="1"/>
  <c r="CI52" i="2"/>
  <c r="CH52" i="2" s="1"/>
  <c r="CL157" i="2"/>
  <c r="P157" i="6"/>
  <c r="CP157" i="6" s="1"/>
  <c r="CZ157" i="6" s="1"/>
  <c r="S228" i="6"/>
  <c r="CS228" i="6" s="1"/>
  <c r="DC228" i="6" s="1"/>
  <c r="CO228" i="2"/>
  <c r="P161" i="6"/>
  <c r="CP161" i="6" s="1"/>
  <c r="CZ161" i="6" s="1"/>
  <c r="CL161" i="2"/>
  <c r="BL292" i="2"/>
  <c r="CP294" i="2"/>
  <c r="T294" i="6"/>
  <c r="CT294" i="6" s="1"/>
  <c r="DD294" i="6" s="1"/>
  <c r="O152" i="6"/>
  <c r="CO152" i="6" s="1"/>
  <c r="CY152" i="6" s="1"/>
  <c r="CK152" i="2"/>
  <c r="CK134" i="2"/>
  <c r="O134" i="6"/>
  <c r="CO134" i="6" s="1"/>
  <c r="CY134" i="6" s="1"/>
  <c r="P141" i="6"/>
  <c r="CP141" i="6" s="1"/>
  <c r="CZ141" i="6" s="1"/>
  <c r="CL141" i="2"/>
  <c r="CP287" i="2"/>
  <c r="T287" i="6"/>
  <c r="CT287" i="6" s="1"/>
  <c r="DD287" i="6" s="1"/>
  <c r="CK120" i="2"/>
  <c r="O120" i="6"/>
  <c r="CO120" i="6" s="1"/>
  <c r="CY120" i="6" s="1"/>
  <c r="S107" i="6"/>
  <c r="CS107" i="6" s="1"/>
  <c r="DC107" i="6" s="1"/>
  <c r="CO107" i="2"/>
  <c r="CK33" i="2"/>
  <c r="O33" i="6"/>
  <c r="CO33" i="6" s="1"/>
  <c r="CY33" i="6" s="1"/>
  <c r="CN164" i="2"/>
  <c r="R164" i="6"/>
  <c r="CR164" i="6" s="1"/>
  <c r="DB164" i="6" s="1"/>
  <c r="N28" i="6"/>
  <c r="CN28" i="6" s="1"/>
  <c r="CX28" i="6" s="1"/>
  <c r="CJ28" i="2"/>
  <c r="O228" i="6"/>
  <c r="CO228" i="6" s="1"/>
  <c r="CK228" i="2"/>
  <c r="CO208" i="2"/>
  <c r="S208" i="6"/>
  <c r="CS208" i="6" s="1"/>
  <c r="DC208" i="6" s="1"/>
  <c r="CO42" i="2"/>
  <c r="S42" i="6"/>
  <c r="CS42" i="6" s="1"/>
  <c r="O17" i="6"/>
  <c r="CO17" i="6" s="1"/>
  <c r="CY17" i="6" s="1"/>
  <c r="CK17" i="2"/>
  <c r="S66" i="6"/>
  <c r="CS66" i="6" s="1"/>
  <c r="DC66" i="6" s="1"/>
  <c r="CO66" i="2"/>
  <c r="CP150" i="2"/>
  <c r="T150" i="6"/>
  <c r="CT150" i="6" s="1"/>
  <c r="DD150" i="6" s="1"/>
  <c r="P212" i="6"/>
  <c r="CP212" i="6" s="1"/>
  <c r="CZ212" i="6" s="1"/>
  <c r="CL212" i="2"/>
  <c r="M53" i="6"/>
  <c r="CM53" i="6" s="1"/>
  <c r="CW53" i="6" s="1"/>
  <c r="CV53" i="6" s="1"/>
  <c r="CI53" i="2"/>
  <c r="CH53" i="2" s="1"/>
  <c r="M45" i="6"/>
  <c r="CM45" i="6" s="1"/>
  <c r="CW45" i="6" s="1"/>
  <c r="CV45" i="6" s="1"/>
  <c r="CI45" i="2"/>
  <c r="CH45" i="2" s="1"/>
  <c r="CO95" i="2"/>
  <c r="S95" i="6"/>
  <c r="CS95" i="6" s="1"/>
  <c r="DC95" i="6" s="1"/>
  <c r="N34" i="6"/>
  <c r="CN34" i="6" s="1"/>
  <c r="CX34" i="6" s="1"/>
  <c r="CJ34" i="2"/>
  <c r="Q118" i="6"/>
  <c r="CQ118" i="6" s="1"/>
  <c r="DA118" i="6" s="1"/>
  <c r="CM118" i="2"/>
  <c r="R66" i="6"/>
  <c r="CR66" i="6" s="1"/>
  <c r="DB66" i="6" s="1"/>
  <c r="CN66" i="2"/>
  <c r="CL52" i="2"/>
  <c r="P52" i="6"/>
  <c r="CP52" i="6" s="1"/>
  <c r="CZ52" i="6" s="1"/>
  <c r="CO291" i="2"/>
  <c r="S291" i="6"/>
  <c r="CS291" i="6" s="1"/>
  <c r="DC291" i="6" s="1"/>
  <c r="BI14" i="2"/>
  <c r="BJ23" i="2"/>
  <c r="CG75" i="2"/>
  <c r="R25" i="6"/>
  <c r="CR25" i="6" s="1"/>
  <c r="DB25" i="6" s="1"/>
  <c r="CN183" i="2"/>
  <c r="Q29" i="6"/>
  <c r="CQ29" i="6" s="1"/>
  <c r="DA29" i="6" s="1"/>
  <c r="BJ24" i="2"/>
  <c r="CG119" i="2"/>
  <c r="CG33" i="2"/>
  <c r="BN14" i="2"/>
  <c r="CG176" i="2"/>
  <c r="CJ45" i="2"/>
  <c r="P25" i="6"/>
  <c r="CP25" i="6" s="1"/>
  <c r="CZ25" i="6" s="1"/>
  <c r="M30" i="6"/>
  <c r="CM30" i="6" s="1"/>
  <c r="CW30" i="6" s="1"/>
  <c r="P104" i="6"/>
  <c r="CP104" i="6" s="1"/>
  <c r="CZ104" i="6" s="1"/>
  <c r="CG125" i="2"/>
  <c r="N246" i="6"/>
  <c r="CN246" i="6" s="1"/>
  <c r="CX246" i="6" s="1"/>
  <c r="CG293" i="2"/>
  <c r="CM120" i="2"/>
  <c r="CG291" i="2"/>
  <c r="T33" i="6"/>
  <c r="CT33" i="6" s="1"/>
  <c r="DD33" i="6" s="1"/>
  <c r="CM142" i="2"/>
  <c r="CI95" i="2"/>
  <c r="CH95" i="2" s="1"/>
  <c r="CK110" i="2"/>
  <c r="CM291" i="2"/>
  <c r="CG73" i="2"/>
  <c r="CN228" i="2"/>
  <c r="O53" i="6"/>
  <c r="CO53" i="6" s="1"/>
  <c r="CY53" i="6" s="1"/>
  <c r="T75" i="6"/>
  <c r="CT75" i="6" s="1"/>
  <c r="DD75" i="6" s="1"/>
  <c r="M24" i="6"/>
  <c r="CM24" i="6" s="1"/>
  <c r="CW24" i="6" s="1"/>
  <c r="Y17" i="2"/>
  <c r="Y31" i="2"/>
  <c r="CK119" i="2"/>
  <c r="R213" i="6"/>
  <c r="CR213" i="6" s="1"/>
  <c r="DB213" i="6" s="1"/>
  <c r="CJ93" i="2"/>
  <c r="N93" i="6"/>
  <c r="CN93" i="6" s="1"/>
  <c r="CX93" i="6" s="1"/>
  <c r="M281" i="6"/>
  <c r="CM281" i="6" s="1"/>
  <c r="CW281" i="6" s="1"/>
  <c r="CV281" i="6" s="1"/>
  <c r="CI281" i="2"/>
  <c r="CH281" i="2" s="1"/>
  <c r="CN161" i="2"/>
  <c r="R161" i="6"/>
  <c r="CR161" i="6" s="1"/>
  <c r="DB161" i="6" s="1"/>
  <c r="N152" i="6"/>
  <c r="CN152" i="6" s="1"/>
  <c r="CX152" i="6" s="1"/>
  <c r="CJ152" i="2"/>
  <c r="CL228" i="2"/>
  <c r="O124" i="6"/>
  <c r="CO124" i="6" s="1"/>
  <c r="CY124" i="6" s="1"/>
  <c r="CK124" i="2"/>
  <c r="S294" i="6"/>
  <c r="CS294" i="6" s="1"/>
  <c r="DC294" i="6" s="1"/>
  <c r="CO294" i="2"/>
  <c r="P187" i="6"/>
  <c r="CP187" i="6" s="1"/>
  <c r="CZ187" i="6" s="1"/>
  <c r="S171" i="6"/>
  <c r="CS171" i="6" s="1"/>
  <c r="DC171" i="6" s="1"/>
  <c r="CO171" i="2"/>
  <c r="CP208" i="2"/>
  <c r="T208" i="6"/>
  <c r="CT208" i="6" s="1"/>
  <c r="DD208" i="6" s="1"/>
  <c r="CN162" i="2"/>
  <c r="R162" i="6"/>
  <c r="CR162" i="6" s="1"/>
  <c r="DB162" i="6" s="1"/>
  <c r="CM70" i="2"/>
  <c r="Q70" i="6"/>
  <c r="CQ70" i="6" s="1"/>
  <c r="DA70" i="6" s="1"/>
  <c r="CK45" i="2"/>
  <c r="O45" i="6"/>
  <c r="CO45" i="6" s="1"/>
  <c r="CY45" i="6" s="1"/>
  <c r="M225" i="6"/>
  <c r="CM225" i="6" s="1"/>
  <c r="CW225" i="6" s="1"/>
  <c r="CV225" i="6" s="1"/>
  <c r="CI225" i="2"/>
  <c r="CH225" i="2" s="1"/>
  <c r="O62" i="6"/>
  <c r="CO62" i="6" s="1"/>
  <c r="CY62" i="6" s="1"/>
  <c r="CK62" i="2"/>
  <c r="N162" i="6"/>
  <c r="CN162" i="6" s="1"/>
  <c r="CJ162" i="2"/>
  <c r="O91" i="6"/>
  <c r="CO91" i="6" s="1"/>
  <c r="CY91" i="6" s="1"/>
  <c r="CK91" i="2"/>
  <c r="P34" i="6"/>
  <c r="CP34" i="6" s="1"/>
  <c r="CZ34" i="6" s="1"/>
  <c r="CL34" i="2"/>
  <c r="CJ117" i="2"/>
  <c r="N117" i="6"/>
  <c r="CN117" i="6" s="1"/>
  <c r="CX117" i="6" s="1"/>
  <c r="CM17" i="2"/>
  <c r="Q17" i="6"/>
  <c r="CQ17" i="6" s="1"/>
  <c r="DA17" i="6" s="1"/>
  <c r="CK93" i="2"/>
  <c r="O93" i="6"/>
  <c r="CO93" i="6" s="1"/>
  <c r="CY93" i="6" s="1"/>
  <c r="CP187" i="2"/>
  <c r="T187" i="6"/>
  <c r="CT187" i="6" s="1"/>
  <c r="DD187" i="6" s="1"/>
  <c r="CP171" i="2"/>
  <c r="T171" i="6"/>
  <c r="CT171" i="6" s="1"/>
  <c r="DD171" i="6" s="1"/>
  <c r="S52" i="6"/>
  <c r="CS52" i="6" s="1"/>
  <c r="DC52" i="6" s="1"/>
  <c r="CO52" i="2"/>
  <c r="M157" i="6"/>
  <c r="CM157" i="6" s="1"/>
  <c r="CW157" i="6" s="1"/>
  <c r="CV157" i="6" s="1"/>
  <c r="CI157" i="2"/>
  <c r="CH157" i="2" s="1"/>
  <c r="CJ69" i="2"/>
  <c r="N69" i="6"/>
  <c r="CN69" i="6" s="1"/>
  <c r="CX69" i="6" s="1"/>
  <c r="T84" i="6"/>
  <c r="CT84" i="6" s="1"/>
  <c r="DD84" i="6" s="1"/>
  <c r="CP84" i="2"/>
  <c r="P56" i="6"/>
  <c r="CP56" i="6" s="1"/>
  <c r="CZ56" i="6" s="1"/>
  <c r="CL56" i="2"/>
  <c r="S62" i="6"/>
  <c r="CS62" i="6" s="1"/>
  <c r="DC62" i="6" s="1"/>
  <c r="CO62" i="2"/>
  <c r="CK109" i="2"/>
  <c r="O109" i="6"/>
  <c r="CO109" i="6" s="1"/>
  <c r="CY109" i="6" s="1"/>
  <c r="N248" i="6"/>
  <c r="CN248" i="6" s="1"/>
  <c r="CX248" i="6" s="1"/>
  <c r="CJ248" i="2"/>
  <c r="CN258" i="2"/>
  <c r="R258" i="6"/>
  <c r="CR258" i="6" s="1"/>
  <c r="DB258" i="6" s="1"/>
  <c r="P171" i="6"/>
  <c r="CP171" i="6" s="1"/>
  <c r="CZ171" i="6" s="1"/>
  <c r="CL171" i="2"/>
  <c r="CN64" i="2"/>
  <c r="R64" i="6"/>
  <c r="CR64" i="6" s="1"/>
  <c r="DB64" i="6" s="1"/>
  <c r="CN248" i="2"/>
  <c r="R248" i="6"/>
  <c r="CR248" i="6" s="1"/>
  <c r="DB248" i="6" s="1"/>
  <c r="CN90" i="2"/>
  <c r="R90" i="6"/>
  <c r="CR90" i="6" s="1"/>
  <c r="DB90" i="6" s="1"/>
  <c r="M289" i="6"/>
  <c r="CM289" i="6" s="1"/>
  <c r="CW289" i="6" s="1"/>
  <c r="CV289" i="6" s="1"/>
  <c r="CI289" i="2"/>
  <c r="CH289" i="2" s="1"/>
  <c r="Q89" i="6"/>
  <c r="CQ89" i="6" s="1"/>
  <c r="DA89" i="6" s="1"/>
  <c r="CM89" i="2"/>
  <c r="O106" i="6"/>
  <c r="CO106" i="6" s="1"/>
  <c r="CY106" i="6" s="1"/>
  <c r="CK106" i="2"/>
  <c r="CN62" i="2"/>
  <c r="R62" i="6"/>
  <c r="CR62" i="6" s="1"/>
  <c r="DB62" i="6" s="1"/>
  <c r="P116" i="6"/>
  <c r="CP116" i="6" s="1"/>
  <c r="CZ116" i="6" s="1"/>
  <c r="CL116" i="2"/>
  <c r="P106" i="6"/>
  <c r="CP106" i="6" s="1"/>
  <c r="CZ106" i="6" s="1"/>
  <c r="CL106" i="2"/>
  <c r="P150" i="6"/>
  <c r="CP150" i="6" s="1"/>
  <c r="CZ150" i="6" s="1"/>
  <c r="O173" i="6"/>
  <c r="CO173" i="6" s="1"/>
  <c r="CY173" i="6" s="1"/>
  <c r="CK173" i="2"/>
  <c r="CO236" i="2"/>
  <c r="S236" i="6"/>
  <c r="CS236" i="6" s="1"/>
  <c r="DC236" i="6" s="1"/>
  <c r="Q97" i="6"/>
  <c r="CQ97" i="6" s="1"/>
  <c r="DA97" i="6" s="1"/>
  <c r="CM97" i="2"/>
  <c r="CP131" i="2"/>
  <c r="T131" i="6"/>
  <c r="CT131" i="6" s="1"/>
  <c r="DD131" i="6" s="1"/>
  <c r="M34" i="6"/>
  <c r="CM34" i="6" s="1"/>
  <c r="CI34" i="2"/>
  <c r="CH34" i="2" s="1"/>
  <c r="CP101" i="2"/>
  <c r="T101" i="6"/>
  <c r="CT101" i="6" s="1"/>
  <c r="DD101" i="6" s="1"/>
  <c r="CO77" i="2"/>
  <c r="S77" i="6"/>
  <c r="CS77" i="6" s="1"/>
  <c r="DC77" i="6" s="1"/>
  <c r="CO293" i="2"/>
  <c r="S293" i="6"/>
  <c r="CS293" i="6" s="1"/>
  <c r="DC293" i="6" s="1"/>
  <c r="CO91" i="2"/>
  <c r="S91" i="6"/>
  <c r="CS91" i="6" s="1"/>
  <c r="DC91" i="6" s="1"/>
  <c r="CJ215" i="2"/>
  <c r="N215" i="6"/>
  <c r="CN215" i="6" s="1"/>
  <c r="CX215" i="6" s="1"/>
  <c r="R294" i="6"/>
  <c r="CR294" i="6" s="1"/>
  <c r="DB294" i="6" s="1"/>
  <c r="CN294" i="2"/>
  <c r="CP8" i="2"/>
  <c r="CG10" i="2"/>
  <c r="M21" i="6"/>
  <c r="CM21" i="6" s="1"/>
  <c r="CW21" i="6" s="1"/>
  <c r="CG23" i="2"/>
  <c r="T6" i="6"/>
  <c r="CT6" i="6" s="1"/>
  <c r="DD6" i="6" s="1"/>
  <c r="CP6" i="2"/>
  <c r="T7" i="6"/>
  <c r="CT7" i="6" s="1"/>
  <c r="DD7" i="6" s="1"/>
  <c r="N18" i="6"/>
  <c r="CN18" i="6" s="1"/>
  <c r="CX18" i="6" s="1"/>
  <c r="O9" i="6"/>
  <c r="CO9" i="6" s="1"/>
  <c r="CY9" i="6" s="1"/>
  <c r="CI29" i="2"/>
  <c r="CN18" i="2"/>
  <c r="N10" i="6"/>
  <c r="CN10" i="6" s="1"/>
  <c r="CX10" i="6" s="1"/>
  <c r="CN12" i="2"/>
  <c r="CJ9" i="2"/>
  <c r="CK9" i="2"/>
  <c r="R18" i="6"/>
  <c r="CR18" i="6" s="1"/>
  <c r="DB18" i="6" s="1"/>
  <c r="CG12" i="2"/>
  <c r="CG29" i="2"/>
  <c r="CH15" i="2"/>
  <c r="CH19" i="2"/>
  <c r="CH11" i="2"/>
  <c r="CH22" i="2"/>
  <c r="Q31" i="6"/>
  <c r="CQ31" i="6" s="1"/>
  <c r="DA31" i="6" s="1"/>
  <c r="CI25" i="2"/>
  <c r="CG21" i="2"/>
  <c r="CH14" i="2"/>
  <c r="CI21" i="2"/>
  <c r="Q10" i="6"/>
  <c r="CQ10" i="6" s="1"/>
  <c r="DA10" i="6" s="1"/>
  <c r="CV15" i="6"/>
  <c r="CV11" i="6"/>
  <c r="CH20" i="2"/>
  <c r="T10" i="6"/>
  <c r="CT10" i="6" s="1"/>
  <c r="DD10" i="6" s="1"/>
  <c r="N7" i="6"/>
  <c r="CN7" i="6" s="1"/>
  <c r="CX7" i="6" s="1"/>
  <c r="P6" i="6"/>
  <c r="CP6" i="6" s="1"/>
  <c r="CZ6" i="6" s="1"/>
  <c r="S6" i="6"/>
  <c r="CS6" i="6" s="1"/>
  <c r="DC6" i="6" s="1"/>
  <c r="CO6" i="2"/>
  <c r="BL23" i="2"/>
  <c r="L15" i="6"/>
  <c r="BP15" i="2"/>
  <c r="E27" i="6"/>
  <c r="BG27" i="2"/>
  <c r="BI27" i="2"/>
  <c r="BH26" i="2"/>
  <c r="F29" i="6"/>
  <c r="BJ29" i="2"/>
  <c r="CP25" i="2"/>
  <c r="T25" i="6"/>
  <c r="CT25" i="6" s="1"/>
  <c r="DD25" i="6" s="1"/>
  <c r="N23" i="6"/>
  <c r="CN23" i="6" s="1"/>
  <c r="CX23" i="6" s="1"/>
  <c r="CJ23" i="2"/>
  <c r="CV20" i="6"/>
  <c r="CK29" i="2"/>
  <c r="O29" i="6"/>
  <c r="CO29" i="6" s="1"/>
  <c r="CY29" i="6" s="1"/>
  <c r="Q18" i="6"/>
  <c r="CQ18" i="6" s="1"/>
  <c r="DA18" i="6" s="1"/>
  <c r="CO12" i="2"/>
  <c r="S12" i="6"/>
  <c r="CS12" i="6" s="1"/>
  <c r="DC12" i="6" s="1"/>
  <c r="R16" i="6"/>
  <c r="CR16" i="6" s="1"/>
  <c r="DB16" i="6" s="1"/>
  <c r="BJ15" i="2"/>
  <c r="O8" i="6"/>
  <c r="CO8" i="6" s="1"/>
  <c r="CY8" i="6" s="1"/>
  <c r="CV19" i="6"/>
  <c r="BL21" i="2"/>
  <c r="M25" i="6"/>
  <c r="CM25" i="6" s="1"/>
  <c r="CW25" i="6" s="1"/>
  <c r="CJ10" i="2"/>
  <c r="BL12" i="2"/>
  <c r="BI29" i="2"/>
  <c r="BM25" i="2"/>
  <c r="CV26" i="6"/>
  <c r="CP10" i="2"/>
  <c r="CN23" i="2"/>
  <c r="M29" i="6"/>
  <c r="CM29" i="6" s="1"/>
  <c r="CW29" i="6" s="1"/>
  <c r="CO21" i="2"/>
  <c r="S21" i="6"/>
  <c r="CS21" i="6" s="1"/>
  <c r="DC21" i="6" s="1"/>
  <c r="CL9" i="2"/>
  <c r="P9" i="6"/>
  <c r="CP9" i="6" s="1"/>
  <c r="CZ9" i="6" s="1"/>
  <c r="CL10" i="2"/>
  <c r="CO16" i="2"/>
  <c r="S16" i="6"/>
  <c r="CS16" i="6" s="1"/>
  <c r="DC16" i="6" s="1"/>
  <c r="Y12" i="2"/>
  <c r="CO24" i="2"/>
  <c r="S10" i="6"/>
  <c r="CS10" i="6" s="1"/>
  <c r="DC10" i="6" s="1"/>
  <c r="CM31" i="2"/>
  <c r="CL16" i="2"/>
  <c r="P16" i="6"/>
  <c r="CP16" i="6" s="1"/>
  <c r="CZ16" i="6" s="1"/>
  <c r="CL30" i="2"/>
  <c r="CK30" i="2"/>
  <c r="O30" i="6"/>
  <c r="CO30" i="6" s="1"/>
  <c r="CY30" i="6" s="1"/>
  <c r="CL12" i="2"/>
  <c r="CJ29" i="2"/>
  <c r="N29" i="6"/>
  <c r="CN29" i="6" s="1"/>
  <c r="CX29" i="6" s="1"/>
  <c r="M16" i="6"/>
  <c r="CM16" i="6" s="1"/>
  <c r="CW16" i="6" s="1"/>
  <c r="CI16" i="2"/>
  <c r="S18" i="6"/>
  <c r="CS18" i="6" s="1"/>
  <c r="DC18" i="6" s="1"/>
  <c r="CO18" i="2"/>
  <c r="N30" i="6"/>
  <c r="CN30" i="6" s="1"/>
  <c r="CX30" i="6" s="1"/>
  <c r="CJ30" i="2"/>
  <c r="S25" i="6"/>
  <c r="CS25" i="6" s="1"/>
  <c r="DC25" i="6" s="1"/>
  <c r="CO25" i="2"/>
  <c r="M23" i="6"/>
  <c r="CM23" i="6" s="1"/>
  <c r="CW23" i="6" s="1"/>
  <c r="CI23" i="2"/>
  <c r="CV14" i="6"/>
  <c r="CN29" i="2"/>
  <c r="R29" i="6"/>
  <c r="CR29" i="6" s="1"/>
  <c r="DB29" i="6" s="1"/>
  <c r="N31" i="6"/>
  <c r="CN31" i="6" s="1"/>
  <c r="CX31" i="6" s="1"/>
  <c r="CJ31" i="2"/>
  <c r="Y18" i="2"/>
  <c r="Y21" i="2"/>
  <c r="M12" i="6"/>
  <c r="CM12" i="6" s="1"/>
  <c r="CW12" i="6" s="1"/>
  <c r="CI12" i="2"/>
  <c r="CO29" i="2"/>
  <c r="S29" i="6"/>
  <c r="CS29" i="6" s="1"/>
  <c r="DC29" i="6" s="1"/>
  <c r="CH26" i="2"/>
  <c r="CJ12" i="2"/>
  <c r="CL21" i="2"/>
  <c r="T16" i="6"/>
  <c r="CT16" i="6" s="1"/>
  <c r="DD16" i="6" s="1"/>
  <c r="CP16" i="2"/>
  <c r="CP21" i="2"/>
  <c r="T21" i="6"/>
  <c r="CT21" i="6" s="1"/>
  <c r="DD21" i="6" s="1"/>
  <c r="BI23" i="2"/>
  <c r="BI18" i="2"/>
  <c r="BG16" i="2"/>
  <c r="BM12" i="2"/>
  <c r="BJ14" i="2"/>
  <c r="BM23" i="2"/>
  <c r="BN12" i="2"/>
  <c r="T8" i="6"/>
  <c r="CT8" i="6" s="1"/>
  <c r="DD8" i="6" s="1"/>
  <c r="BK30" i="2"/>
  <c r="CJ18" i="2"/>
  <c r="N16" i="6"/>
  <c r="CN16" i="6" s="1"/>
  <c r="CX16" i="6" s="1"/>
  <c r="R12" i="6"/>
  <c r="CR12" i="6" s="1"/>
  <c r="DB12" i="6" s="1"/>
  <c r="N12" i="6"/>
  <c r="CN12" i="6" s="1"/>
  <c r="CX12" i="6" s="1"/>
  <c r="BM29" i="2"/>
  <c r="CK23" i="2"/>
  <c r="O23" i="6"/>
  <c r="CO23" i="6" s="1"/>
  <c r="CY23" i="6" s="1"/>
  <c r="Y16" i="2"/>
  <c r="CK12" i="2"/>
  <c r="O12" i="6"/>
  <c r="CO12" i="6" s="1"/>
  <c r="CY12" i="6" s="1"/>
  <c r="CJ17" i="2"/>
  <c r="N17" i="6"/>
  <c r="CN17" i="6" s="1"/>
  <c r="CX17" i="6" s="1"/>
  <c r="CK31" i="2"/>
  <c r="O31" i="6"/>
  <c r="CO31" i="6" s="1"/>
  <c r="CY31" i="6" s="1"/>
  <c r="Q12" i="6"/>
  <c r="CQ12" i="6" s="1"/>
  <c r="DA12" i="6" s="1"/>
  <c r="CM12" i="2"/>
  <c r="R24" i="6"/>
  <c r="CR24" i="6" s="1"/>
  <c r="DB24" i="6" s="1"/>
  <c r="M18" i="6"/>
  <c r="CM18" i="6" s="1"/>
  <c r="CW18" i="6" s="1"/>
  <c r="CI18" i="2"/>
  <c r="CM16" i="2"/>
  <c r="Q16" i="6"/>
  <c r="CQ16" i="6" s="1"/>
  <c r="DA16" i="6" s="1"/>
  <c r="G29" i="6"/>
  <c r="BK29" i="2"/>
  <c r="T29" i="6"/>
  <c r="CT29" i="6" s="1"/>
  <c r="DD29" i="6" s="1"/>
  <c r="CP29" i="2"/>
  <c r="CL23" i="2"/>
  <c r="P23" i="6"/>
  <c r="CP23" i="6" s="1"/>
  <c r="CZ23" i="6" s="1"/>
  <c r="CK21" i="2"/>
  <c r="Y29" i="2"/>
  <c r="CP18" i="2"/>
  <c r="T12" i="6"/>
  <c r="CT12" i="6" s="1"/>
  <c r="DD12" i="6" s="1"/>
  <c r="CP12" i="2"/>
  <c r="CL29" i="2"/>
  <c r="P29" i="6"/>
  <c r="CP29" i="6" s="1"/>
  <c r="CZ29" i="6" s="1"/>
  <c r="Y25" i="2"/>
  <c r="BG260" i="2"/>
  <c r="BG88" i="2"/>
  <c r="BG265" i="2"/>
  <c r="CU237" i="6"/>
  <c r="CU127" i="6"/>
  <c r="CU61" i="6"/>
  <c r="BG76" i="2"/>
  <c r="CU136" i="6"/>
  <c r="BI57" i="2"/>
  <c r="BH57" i="2" s="1"/>
  <c r="BI24" i="2"/>
  <c r="BG85" i="2"/>
  <c r="BG292" i="2"/>
  <c r="BG249" i="2"/>
  <c r="BG149" i="2"/>
  <c r="BG273" i="2"/>
  <c r="B5" i="2"/>
  <c r="B4" i="2"/>
  <c r="AH4" i="2" s="1"/>
  <c r="BG146" i="2"/>
  <c r="BG91" i="2"/>
  <c r="BG122" i="2"/>
  <c r="BG245" i="2"/>
  <c r="BG198" i="2"/>
  <c r="BG295" i="2"/>
  <c r="BG161" i="2"/>
  <c r="BI180" i="2"/>
  <c r="BH180" i="2" s="1"/>
  <c r="CX82" i="6"/>
  <c r="BI22" i="2"/>
  <c r="BG156" i="2"/>
  <c r="BP296" i="2"/>
  <c r="BG26" i="2"/>
  <c r="BG83" i="2"/>
  <c r="BG261" i="2"/>
  <c r="BG35" i="2"/>
  <c r="BP188" i="2"/>
  <c r="BG297" i="2"/>
  <c r="BG162" i="2"/>
  <c r="BG174" i="2"/>
  <c r="BG243" i="2"/>
  <c r="CU261" i="6"/>
  <c r="BG67" i="2"/>
  <c r="BG175" i="2"/>
  <c r="BG217" i="2"/>
  <c r="CU122" i="6"/>
  <c r="BP74" i="2"/>
  <c r="BG221" i="2"/>
  <c r="BG195" i="2"/>
  <c r="CU277" i="6"/>
  <c r="BG141" i="2"/>
  <c r="BG51" i="2"/>
  <c r="BJ10" i="2"/>
  <c r="BI21" i="2"/>
  <c r="BG119" i="2"/>
  <c r="CU202" i="6"/>
  <c r="BG264" i="2"/>
  <c r="BM10" i="2"/>
  <c r="BO10" i="2"/>
  <c r="BG232" i="2"/>
  <c r="BG54" i="2"/>
  <c r="CU249" i="6"/>
  <c r="BN10" i="2"/>
  <c r="L22" i="6"/>
  <c r="BP7" i="2"/>
  <c r="G6" i="6"/>
  <c r="BP34" i="2"/>
  <c r="BP21" i="2"/>
  <c r="L21" i="6"/>
  <c r="BP12" i="2"/>
  <c r="L12" i="6"/>
  <c r="BP24" i="2"/>
  <c r="L24" i="6"/>
  <c r="I21" i="6"/>
  <c r="BP11" i="2"/>
  <c r="L11" i="6"/>
  <c r="H6" i="6"/>
  <c r="BF6" i="2"/>
  <c r="L6" i="6" s="1"/>
  <c r="BJ6" i="2"/>
  <c r="K6" i="6"/>
  <c r="CU26" i="6"/>
  <c r="BI10" i="2"/>
  <c r="BI83" i="2"/>
  <c r="BH83" i="2" s="1"/>
  <c r="CU280" i="6"/>
  <c r="CU149" i="6"/>
  <c r="BG12" i="2"/>
  <c r="BG179" i="2"/>
  <c r="BG154" i="2"/>
  <c r="CU175" i="6"/>
  <c r="BG58" i="2"/>
  <c r="BK21" i="2"/>
  <c r="BG252" i="2"/>
  <c r="BG34" i="2"/>
  <c r="BI12" i="2"/>
  <c r="BG60" i="2"/>
  <c r="BP252" i="2"/>
  <c r="BK64" i="2"/>
  <c r="BG61" i="2"/>
  <c r="BG79" i="2"/>
  <c r="BG256" i="2"/>
  <c r="BG105" i="2"/>
  <c r="BK208" i="2"/>
  <c r="BP160" i="2"/>
  <c r="BK68" i="2"/>
  <c r="BM58" i="2"/>
  <c r="BI34" i="2"/>
  <c r="BH34" i="2" s="1"/>
  <c r="CU153" i="6"/>
  <c r="CU54" i="6"/>
  <c r="CU148" i="6"/>
  <c r="CU169" i="6"/>
  <c r="CU58" i="6"/>
  <c r="CU217" i="6"/>
  <c r="CU233" i="6"/>
  <c r="CU265" i="6"/>
  <c r="CU71" i="6"/>
  <c r="CY207" i="6"/>
  <c r="BI102" i="2"/>
  <c r="BH102" i="2" s="1"/>
  <c r="BI31" i="2"/>
  <c r="DA75" i="6"/>
  <c r="BG153" i="2"/>
  <c r="BI153" i="2"/>
  <c r="BH153" i="2" s="1"/>
  <c r="CU252" i="6"/>
  <c r="CU83" i="6"/>
  <c r="BI19" i="2"/>
  <c r="BH19" i="2" s="1"/>
  <c r="BI78" i="2"/>
  <c r="BH78" i="2" s="1"/>
  <c r="BI129" i="2"/>
  <c r="BH129" i="2" s="1"/>
  <c r="BI101" i="2"/>
  <c r="BH101" i="2" s="1"/>
  <c r="BI70" i="2"/>
  <c r="BH70" i="2" s="1"/>
  <c r="BG169" i="2"/>
  <c r="BI169" i="2"/>
  <c r="BH169" i="2" s="1"/>
  <c r="BG190" i="2"/>
  <c r="BI190" i="2"/>
  <c r="BH190" i="2" s="1"/>
  <c r="CU68" i="6"/>
  <c r="CZ123" i="6"/>
  <c r="CU115" i="6"/>
  <c r="CU48" i="6"/>
  <c r="BI94" i="2"/>
  <c r="BH94" i="2" s="1"/>
  <c r="BI93" i="2"/>
  <c r="BH93" i="2" s="1"/>
  <c r="BI144" i="2"/>
  <c r="BH144" i="2" s="1"/>
  <c r="BG133" i="2"/>
  <c r="BI133" i="2"/>
  <c r="BH133" i="2" s="1"/>
  <c r="B4" i="6"/>
  <c r="U4" i="6" s="1"/>
  <c r="CY288" i="6"/>
  <c r="CY181" i="6"/>
  <c r="CU196" i="6"/>
  <c r="CY36" i="6"/>
  <c r="CU209" i="6"/>
  <c r="CU201" i="6"/>
  <c r="CX184" i="6"/>
  <c r="CU185" i="6"/>
  <c r="CX292" i="6"/>
  <c r="BK8" i="2"/>
  <c r="BL8" i="2"/>
  <c r="BM8" i="2"/>
  <c r="BI38" i="2"/>
  <c r="BH38" i="2" s="1"/>
  <c r="BI185" i="2"/>
  <c r="BH185" i="2" s="1"/>
  <c r="BG185" i="2"/>
  <c r="BI40" i="2"/>
  <c r="BH40" i="2" s="1"/>
  <c r="BG40" i="2"/>
  <c r="BI193" i="2"/>
  <c r="BH193" i="2" s="1"/>
  <c r="BI267" i="2"/>
  <c r="BH267" i="2" s="1"/>
  <c r="BI231" i="2"/>
  <c r="BH231" i="2" s="1"/>
  <c r="BG177" i="2"/>
  <c r="BI283" i="2"/>
  <c r="BH283" i="2" s="1"/>
  <c r="BI215" i="2"/>
  <c r="BH215" i="2" s="1"/>
  <c r="BI227" i="2"/>
  <c r="BH227" i="2" s="1"/>
  <c r="BI242" i="2"/>
  <c r="BH242" i="2" s="1"/>
  <c r="BG242" i="2"/>
  <c r="BI246" i="2"/>
  <c r="BH246" i="2" s="1"/>
  <c r="BI37" i="2"/>
  <c r="BH37" i="2" s="1"/>
  <c r="BI235" i="2"/>
  <c r="BH235" i="2" s="1"/>
  <c r="BI262" i="2"/>
  <c r="BH262" i="2" s="1"/>
  <c r="BI194" i="2"/>
  <c r="BH194" i="2" s="1"/>
  <c r="BI259" i="2"/>
  <c r="BH259" i="2" s="1"/>
  <c r="BI214" i="2"/>
  <c r="BH214" i="2" s="1"/>
  <c r="BG214" i="2"/>
  <c r="BI226" i="2"/>
  <c r="BH226" i="2" s="1"/>
  <c r="BI274" i="2"/>
  <c r="BH274" i="2" s="1"/>
  <c r="BG274" i="2"/>
  <c r="BI300" i="2"/>
  <c r="BH300" i="2" s="1"/>
  <c r="BI251" i="2"/>
  <c r="BH251" i="2" s="1"/>
  <c r="BG201" i="2"/>
  <c r="BI201" i="2"/>
  <c r="BH201" i="2" s="1"/>
  <c r="BI186" i="2"/>
  <c r="BH186" i="2" s="1"/>
  <c r="BI234" i="2"/>
  <c r="BH234" i="2" s="1"/>
  <c r="BI210" i="2"/>
  <c r="BH210" i="2" s="1"/>
  <c r="BI254" i="2"/>
  <c r="BH254" i="2" s="1"/>
  <c r="BI192" i="2"/>
  <c r="BH192" i="2" s="1"/>
  <c r="BI39" i="2"/>
  <c r="BH39" i="2" s="1"/>
  <c r="BI182" i="2"/>
  <c r="BH182" i="2" s="1"/>
  <c r="BI282" i="2"/>
  <c r="BH282" i="2" s="1"/>
  <c r="BI218" i="2"/>
  <c r="BH218" i="2" s="1"/>
  <c r="BG218" i="2"/>
  <c r="BI209" i="2"/>
  <c r="BH209" i="2" s="1"/>
  <c r="BG209" i="2"/>
  <c r="BI238" i="2"/>
  <c r="BH238" i="2" s="1"/>
  <c r="BI278" i="2"/>
  <c r="BH278" i="2" s="1"/>
  <c r="BI230" i="2"/>
  <c r="BH230" i="2" s="1"/>
  <c r="BG36" i="2"/>
  <c r="BI284" i="2"/>
  <c r="BH284" i="2" s="1"/>
  <c r="BI258" i="2"/>
  <c r="BH258" i="2" s="1"/>
  <c r="BI271" i="2"/>
  <c r="BH271" i="2" s="1"/>
  <c r="BG271" i="2"/>
  <c r="BI8" i="2"/>
  <c r="BI15" i="2"/>
  <c r="F4" i="2"/>
  <c r="D4" i="6" s="1"/>
  <c r="BG254" i="2" l="1"/>
  <c r="BG246" i="2"/>
  <c r="CU288" i="6"/>
  <c r="BG94" i="2"/>
  <c r="CU51" i="6"/>
  <c r="CU80" i="6"/>
  <c r="CU199" i="6"/>
  <c r="CU273" i="6"/>
  <c r="CU46" i="6"/>
  <c r="BG47" i="2"/>
  <c r="CU216" i="6"/>
  <c r="BG135" i="2"/>
  <c r="CN8" i="2"/>
  <c r="CK72" i="2"/>
  <c r="CG187" i="2"/>
  <c r="CG120" i="2"/>
  <c r="CG144" i="2"/>
  <c r="CG171" i="2"/>
  <c r="CJ64" i="2"/>
  <c r="CG123" i="2"/>
  <c r="CM171" i="2"/>
  <c r="CG287" i="2"/>
  <c r="BG110" i="2"/>
  <c r="O38" i="6"/>
  <c r="CO38" i="6" s="1"/>
  <c r="CY38" i="6" s="1"/>
  <c r="S49" i="6"/>
  <c r="CS49" i="6" s="1"/>
  <c r="DC49" i="6" s="1"/>
  <c r="CG152" i="2"/>
  <c r="CL268" i="2"/>
  <c r="CG240" i="2"/>
  <c r="S193" i="6"/>
  <c r="CS193" i="6" s="1"/>
  <c r="DC193" i="6" s="1"/>
  <c r="CK215" i="2"/>
  <c r="S246" i="6"/>
  <c r="CS246" i="6" s="1"/>
  <c r="DC246" i="6" s="1"/>
  <c r="N37" i="6"/>
  <c r="CN37" i="6" s="1"/>
  <c r="CX37" i="6" s="1"/>
  <c r="N172" i="6"/>
  <c r="CN172" i="6" s="1"/>
  <c r="CX172" i="6" s="1"/>
  <c r="BG104" i="2"/>
  <c r="M9" i="6"/>
  <c r="CM9" i="6" s="1"/>
  <c r="CW9" i="6" s="1"/>
  <c r="CG296" i="2"/>
  <c r="CN142" i="2"/>
  <c r="CG28" i="2"/>
  <c r="CJ183" i="2"/>
  <c r="CI160" i="2"/>
  <c r="CH160" i="2" s="1"/>
  <c r="Q110" i="6"/>
  <c r="CQ110" i="6" s="1"/>
  <c r="DA110" i="6" s="1"/>
  <c r="CU242" i="6"/>
  <c r="BG144" i="2"/>
  <c r="BG102" i="2"/>
  <c r="CU44" i="6"/>
  <c r="CU190" i="6"/>
  <c r="BG81" i="2"/>
  <c r="CU245" i="6"/>
  <c r="CU105" i="6"/>
  <c r="BG205" i="2"/>
  <c r="BG257" i="2"/>
  <c r="CL142" i="2"/>
  <c r="M103" i="6"/>
  <c r="CM103" i="6" s="1"/>
  <c r="CW103" i="6" s="1"/>
  <c r="CV103" i="6" s="1"/>
  <c r="CG124" i="2"/>
  <c r="R86" i="6"/>
  <c r="CR86" i="6" s="1"/>
  <c r="DB86" i="6" s="1"/>
  <c r="CJ278" i="2"/>
  <c r="O108" i="6"/>
  <c r="CO108" i="6" s="1"/>
  <c r="CY108" i="6" s="1"/>
  <c r="BG140" i="2"/>
  <c r="CP55" i="2"/>
  <c r="CP164" i="2"/>
  <c r="CP138" i="2"/>
  <c r="O167" i="6"/>
  <c r="CO167" i="6" s="1"/>
  <c r="CY167" i="6" s="1"/>
  <c r="CK299" i="2"/>
  <c r="BG171" i="2"/>
  <c r="CG135" i="2"/>
  <c r="CG183" i="2"/>
  <c r="CL59" i="2"/>
  <c r="CI222" i="2"/>
  <c r="CH222" i="2" s="1"/>
  <c r="N181" i="6"/>
  <c r="CN181" i="6" s="1"/>
  <c r="CX181" i="6" s="1"/>
  <c r="O40" i="6"/>
  <c r="CO40" i="6" s="1"/>
  <c r="CY40" i="6" s="1"/>
  <c r="S263" i="6"/>
  <c r="CS263" i="6" s="1"/>
  <c r="DC263" i="6" s="1"/>
  <c r="CM192" i="2"/>
  <c r="CG274" i="2"/>
  <c r="CG204" i="2"/>
  <c r="N251" i="6"/>
  <c r="CN251" i="6" s="1"/>
  <c r="CX251" i="6" s="1"/>
  <c r="M236" i="6"/>
  <c r="CM236" i="6" s="1"/>
  <c r="CW236" i="6" s="1"/>
  <c r="CV236" i="6" s="1"/>
  <c r="CK145" i="2"/>
  <c r="CM259" i="2"/>
  <c r="CG282" i="2"/>
  <c r="CK13" i="2"/>
  <c r="CL275" i="2"/>
  <c r="CG266" i="2"/>
  <c r="P228" i="6"/>
  <c r="CP228" i="6" s="1"/>
  <c r="CZ228" i="6" s="1"/>
  <c r="CG159" i="2"/>
  <c r="CG117" i="2"/>
  <c r="CI120" i="2"/>
  <c r="CH120" i="2" s="1"/>
  <c r="CG110" i="2"/>
  <c r="CL151" i="2"/>
  <c r="S207" i="6"/>
  <c r="CS207" i="6" s="1"/>
  <c r="DC207" i="6" s="1"/>
  <c r="CG207" i="2"/>
  <c r="CG255" i="2"/>
  <c r="CG214" i="2"/>
  <c r="CG284" i="2"/>
  <c r="Q230" i="6"/>
  <c r="CQ230" i="6" s="1"/>
  <c r="DA230" i="6" s="1"/>
  <c r="CJ235" i="2"/>
  <c r="CN159" i="2"/>
  <c r="Q140" i="6"/>
  <c r="CQ140" i="6" s="1"/>
  <c r="DA140" i="6" s="1"/>
  <c r="CI200" i="2"/>
  <c r="CH200" i="2" s="1"/>
  <c r="CG77" i="2"/>
  <c r="O145" i="6"/>
  <c r="CO145" i="6" s="1"/>
  <c r="CY145" i="6" s="1"/>
  <c r="CG140" i="2"/>
  <c r="CG170" i="2"/>
  <c r="CU88" i="6"/>
  <c r="CU189" i="6"/>
  <c r="CG8" i="2"/>
  <c r="CG107" i="2"/>
  <c r="CG45" i="2"/>
  <c r="CP263" i="2"/>
  <c r="R255" i="6"/>
  <c r="CR255" i="6" s="1"/>
  <c r="DB255" i="6" s="1"/>
  <c r="CG286" i="2"/>
  <c r="S108" i="6"/>
  <c r="CS108" i="6" s="1"/>
  <c r="DC108" i="6" s="1"/>
  <c r="T281" i="6"/>
  <c r="CT281" i="6" s="1"/>
  <c r="DD281" i="6" s="1"/>
  <c r="CM69" i="2"/>
  <c r="BG121" i="2"/>
  <c r="BG258" i="2"/>
  <c r="BG194" i="2"/>
  <c r="CU67" i="6"/>
  <c r="CU272" i="6"/>
  <c r="CU65" i="6"/>
  <c r="CU197" i="6"/>
  <c r="CG108" i="2"/>
  <c r="CG160" i="2"/>
  <c r="CG299" i="2"/>
  <c r="Q206" i="6"/>
  <c r="CQ206" i="6" s="1"/>
  <c r="DA206" i="6" s="1"/>
  <c r="BG299" i="2"/>
  <c r="BG181" i="2"/>
  <c r="CG281" i="2"/>
  <c r="BG184" i="2"/>
  <c r="S234" i="6"/>
  <c r="CS234" i="6" s="1"/>
  <c r="DC234" i="6" s="1"/>
  <c r="CK298" i="2"/>
  <c r="CU195" i="6"/>
  <c r="CU139" i="6"/>
  <c r="CU154" i="6"/>
  <c r="CU198" i="6"/>
  <c r="CU232" i="6"/>
  <c r="BG287" i="2"/>
  <c r="CU128" i="6"/>
  <c r="Q13" i="6"/>
  <c r="CQ13" i="6" s="1"/>
  <c r="DA13" i="6" s="1"/>
  <c r="CG53" i="2"/>
  <c r="CG131" i="2"/>
  <c r="CG156" i="2"/>
  <c r="BG281" i="2"/>
  <c r="CG298" i="2"/>
  <c r="P74" i="6"/>
  <c r="CP74" i="6" s="1"/>
  <c r="CZ74" i="6" s="1"/>
  <c r="R138" i="6"/>
  <c r="CR138" i="6" s="1"/>
  <c r="DB138" i="6" s="1"/>
  <c r="CJ286" i="2"/>
  <c r="CG172" i="2"/>
  <c r="N52" i="6"/>
  <c r="CN52" i="6" s="1"/>
  <c r="CX52" i="6" s="1"/>
  <c r="BG165" i="2"/>
  <c r="CJ159" i="2"/>
  <c r="P270" i="6"/>
  <c r="CP270" i="6" s="1"/>
  <c r="CZ270" i="6" s="1"/>
  <c r="R10" i="6"/>
  <c r="CR10" i="6" s="1"/>
  <c r="DB10" i="6" s="1"/>
  <c r="N24" i="6"/>
  <c r="CN24" i="6" s="1"/>
  <c r="CX24" i="6" s="1"/>
  <c r="N193" i="6"/>
  <c r="CN193" i="6" s="1"/>
  <c r="CX193" i="6" s="1"/>
  <c r="Q53" i="6"/>
  <c r="CQ53" i="6" s="1"/>
  <c r="DA53" i="6" s="1"/>
  <c r="CG263" i="2"/>
  <c r="CG192" i="2"/>
  <c r="CL256" i="2"/>
  <c r="CG15" i="2"/>
  <c r="T37" i="6"/>
  <c r="CT37" i="6" s="1"/>
  <c r="DD37" i="6" s="1"/>
  <c r="CI9" i="2"/>
  <c r="O10" i="6"/>
  <c r="CO10" i="6" s="1"/>
  <c r="CY10" i="6" s="1"/>
  <c r="E9" i="6"/>
  <c r="U14" i="1"/>
  <c r="BM9" i="2"/>
  <c r="Y14" i="1"/>
  <c r="T9" i="6"/>
  <c r="CT9" i="6" s="1"/>
  <c r="DD9" i="6" s="1"/>
  <c r="AI14" i="1"/>
  <c r="L9" i="6"/>
  <c r="CU36" i="6"/>
  <c r="BG173" i="2"/>
  <c r="BG183" i="2"/>
  <c r="BG172" i="2"/>
  <c r="BG15" i="2"/>
  <c r="BG152" i="2"/>
  <c r="BG37" i="2"/>
  <c r="BG59" i="2"/>
  <c r="BG142" i="2"/>
  <c r="BG157" i="2"/>
  <c r="BG160" i="2"/>
  <c r="BG289" i="2"/>
  <c r="BG211" i="2"/>
  <c r="CU63" i="6"/>
  <c r="CI268" i="2"/>
  <c r="CH268" i="2" s="1"/>
  <c r="CG52" i="2"/>
  <c r="P72" i="6"/>
  <c r="CP72" i="6" s="1"/>
  <c r="CZ72" i="6" s="1"/>
  <c r="BG300" i="2"/>
  <c r="CU79" i="6"/>
  <c r="CU297" i="6"/>
  <c r="CU130" i="6"/>
  <c r="CU99" i="6"/>
  <c r="CU113" i="6"/>
  <c r="CU76" i="6"/>
  <c r="BG42" i="2"/>
  <c r="CU147" i="6"/>
  <c r="CU166" i="6"/>
  <c r="CU35" i="6"/>
  <c r="BG25" i="2"/>
  <c r="CG69" i="2"/>
  <c r="CO144" i="2"/>
  <c r="CG164" i="2"/>
  <c r="CN28" i="2"/>
  <c r="N94" i="6"/>
  <c r="CN94" i="6" s="1"/>
  <c r="CX94" i="6" s="1"/>
  <c r="BK25" i="2"/>
  <c r="CG193" i="2"/>
  <c r="CM52" i="2"/>
  <c r="CP291" i="2"/>
  <c r="CG173" i="2"/>
  <c r="CG224" i="2"/>
  <c r="O66" i="6"/>
  <c r="CO66" i="6" s="1"/>
  <c r="CY66" i="6" s="1"/>
  <c r="CI59" i="2"/>
  <c r="CH59" i="2" s="1"/>
  <c r="CK24" i="2"/>
  <c r="BG73" i="2"/>
  <c r="T182" i="6"/>
  <c r="CT182" i="6" s="1"/>
  <c r="DD182" i="6" s="1"/>
  <c r="S163" i="6"/>
  <c r="CS163" i="6" s="1"/>
  <c r="DC163" i="6" s="1"/>
  <c r="BG236" i="2"/>
  <c r="BG120" i="2"/>
  <c r="CL225" i="2"/>
  <c r="BG239" i="2"/>
  <c r="CM227" i="2"/>
  <c r="CO78" i="2"/>
  <c r="CL182" i="2"/>
  <c r="Q15" i="6"/>
  <c r="CQ15" i="6" s="1"/>
  <c r="DA15" i="6" s="1"/>
  <c r="CG106" i="2"/>
  <c r="P224" i="6"/>
  <c r="CP224" i="6" s="1"/>
  <c r="CZ224" i="6" s="1"/>
  <c r="R45" i="6"/>
  <c r="CR45" i="6" s="1"/>
  <c r="DB45" i="6" s="1"/>
  <c r="CL77" i="2"/>
  <c r="N106" i="6"/>
  <c r="CN106" i="6" s="1"/>
  <c r="CX106" i="6" s="1"/>
  <c r="CK118" i="2"/>
  <c r="S287" i="6"/>
  <c r="CS287" i="6" s="1"/>
  <c r="DC287" i="6" s="1"/>
  <c r="N293" i="6"/>
  <c r="CN293" i="6" s="1"/>
  <c r="CX293" i="6" s="1"/>
  <c r="CP39" i="2"/>
  <c r="CG222" i="2"/>
  <c r="R173" i="6"/>
  <c r="CR173" i="6" s="1"/>
  <c r="DB173" i="6" s="1"/>
  <c r="CM215" i="2"/>
  <c r="Q215" i="6"/>
  <c r="CQ215" i="6" s="1"/>
  <c r="DA215" i="6" s="1"/>
  <c r="CU174" i="6"/>
  <c r="CG227" i="2"/>
  <c r="CG270" i="2"/>
  <c r="CK43" i="2"/>
  <c r="P49" i="6"/>
  <c r="CP49" i="6" s="1"/>
  <c r="CZ49" i="6" s="1"/>
  <c r="Q186" i="6"/>
  <c r="CQ186" i="6" s="1"/>
  <c r="DA186" i="6" s="1"/>
  <c r="Q279" i="6"/>
  <c r="CQ279" i="6" s="1"/>
  <c r="DA279" i="6" s="1"/>
  <c r="CL111" i="2"/>
  <c r="P111" i="6"/>
  <c r="CP111" i="6" s="1"/>
  <c r="CZ111" i="6" s="1"/>
  <c r="CK135" i="2"/>
  <c r="O135" i="6"/>
  <c r="CO135" i="6" s="1"/>
  <c r="CY135" i="6" s="1"/>
  <c r="CM226" i="2"/>
  <c r="Q226" i="6"/>
  <c r="CQ226" i="6" s="1"/>
  <c r="DA226" i="6" s="1"/>
  <c r="CG30" i="2"/>
  <c r="BN23" i="2"/>
  <c r="CG24" i="2"/>
  <c r="BG14" i="2"/>
  <c r="CO30" i="2"/>
  <c r="BM15" i="2"/>
  <c r="CJ13" i="2"/>
  <c r="R15" i="6"/>
  <c r="CR15" i="6" s="1"/>
  <c r="CN15" i="2"/>
  <c r="CG18" i="2"/>
  <c r="BP22" i="2"/>
  <c r="O18" i="6"/>
  <c r="CO18" i="6" s="1"/>
  <c r="CY18" i="6" s="1"/>
  <c r="BI7" i="2"/>
  <c r="BH7" i="2" s="1"/>
  <c r="N13" i="6"/>
  <c r="CN13" i="6" s="1"/>
  <c r="CX13" i="6" s="1"/>
  <c r="CG251" i="2"/>
  <c r="CL183" i="2"/>
  <c r="P183" i="6"/>
  <c r="CP183" i="6" s="1"/>
  <c r="CZ183" i="6" s="1"/>
  <c r="BG238" i="2"/>
  <c r="BG41" i="2"/>
  <c r="CU87" i="6"/>
  <c r="BG137" i="2"/>
  <c r="CU260" i="6"/>
  <c r="BG66" i="2"/>
  <c r="BG124" i="2"/>
  <c r="CG118" i="2"/>
  <c r="CN291" i="2"/>
  <c r="CG78" i="2"/>
  <c r="CG256" i="2"/>
  <c r="BG212" i="2"/>
  <c r="CI173" i="2"/>
  <c r="CH173" i="2" s="1"/>
  <c r="BG240" i="2"/>
  <c r="BN30" i="2"/>
  <c r="CP256" i="2"/>
  <c r="BG125" i="2"/>
  <c r="CG212" i="2"/>
  <c r="O182" i="6"/>
  <c r="CO182" i="6" s="1"/>
  <c r="CY182" i="6" s="1"/>
  <c r="CM78" i="2"/>
  <c r="CG150" i="2"/>
  <c r="CG49" i="2"/>
  <c r="T42" i="6"/>
  <c r="CT42" i="6" s="1"/>
  <c r="DD42" i="6" s="1"/>
  <c r="CI212" i="2"/>
  <c r="CH212" i="2" s="1"/>
  <c r="CG243" i="2"/>
  <c r="T203" i="6"/>
  <c r="CT203" i="6" s="1"/>
  <c r="DD203" i="6" s="1"/>
  <c r="CG181" i="2"/>
  <c r="Q282" i="6"/>
  <c r="CQ282" i="6" s="1"/>
  <c r="DA282" i="6" s="1"/>
  <c r="Q222" i="6"/>
  <c r="CQ222" i="6" s="1"/>
  <c r="DA222" i="6" s="1"/>
  <c r="CO227" i="2"/>
  <c r="T31" i="6"/>
  <c r="CT31" i="6" s="1"/>
  <c r="DD31" i="6" s="1"/>
  <c r="CG37" i="2"/>
  <c r="CG178" i="2"/>
  <c r="CG259" i="2"/>
  <c r="CL72" i="2"/>
  <c r="CG206" i="2"/>
  <c r="CG262" i="2"/>
  <c r="CP134" i="2"/>
  <c r="R282" i="6"/>
  <c r="CR282" i="6" s="1"/>
  <c r="DB282" i="6" s="1"/>
  <c r="M275" i="6"/>
  <c r="CM275" i="6" s="1"/>
  <c r="CW275" i="6" s="1"/>
  <c r="CV275" i="6" s="1"/>
  <c r="CI275" i="2"/>
  <c r="CH275" i="2" s="1"/>
  <c r="CP204" i="2"/>
  <c r="T204" i="6"/>
  <c r="CT204" i="6" s="1"/>
  <c r="DD204" i="6" s="1"/>
  <c r="CN188" i="2"/>
  <c r="R188" i="6"/>
  <c r="CR188" i="6" s="1"/>
  <c r="DB188" i="6" s="1"/>
  <c r="BG226" i="2"/>
  <c r="BG129" i="2"/>
  <c r="CU295" i="6"/>
  <c r="BG220" i="2"/>
  <c r="CU158" i="6"/>
  <c r="CU96" i="6"/>
  <c r="T156" i="6"/>
  <c r="CT156" i="6" s="1"/>
  <c r="DD156" i="6" s="1"/>
  <c r="CI69" i="2"/>
  <c r="CH69" i="2" s="1"/>
  <c r="CJ66" i="2"/>
  <c r="BG62" i="2"/>
  <c r="S247" i="6"/>
  <c r="CS247" i="6" s="1"/>
  <c r="DC247" i="6" s="1"/>
  <c r="R236" i="6"/>
  <c r="CR236" i="6" s="1"/>
  <c r="DB236" i="6" s="1"/>
  <c r="BG30" i="2"/>
  <c r="CG225" i="2"/>
  <c r="O138" i="6"/>
  <c r="CO138" i="6" s="1"/>
  <c r="CY138" i="6" s="1"/>
  <c r="CM234" i="2"/>
  <c r="CG42" i="2"/>
  <c r="CN286" i="2"/>
  <c r="N225" i="6"/>
  <c r="CN225" i="6" s="1"/>
  <c r="CX225" i="6" s="1"/>
  <c r="CG200" i="2"/>
  <c r="CG138" i="2"/>
  <c r="CM238" i="2"/>
  <c r="CP230" i="2"/>
  <c r="CG230" i="2"/>
  <c r="O132" i="6"/>
  <c r="CO132" i="6" s="1"/>
  <c r="CY132" i="6" s="1"/>
  <c r="O200" i="6"/>
  <c r="CO200" i="6" s="1"/>
  <c r="CY200" i="6" s="1"/>
  <c r="CO118" i="2"/>
  <c r="CG234" i="2"/>
  <c r="CO37" i="2"/>
  <c r="BG138" i="2"/>
  <c r="R37" i="6"/>
  <c r="CR37" i="6" s="1"/>
  <c r="DB37" i="6" s="1"/>
  <c r="CI64" i="2"/>
  <c r="CH64" i="2" s="1"/>
  <c r="CG210" i="2"/>
  <c r="CP77" i="2"/>
  <c r="CJ210" i="2"/>
  <c r="N210" i="6"/>
  <c r="CN210" i="6" s="1"/>
  <c r="CX210" i="6" s="1"/>
  <c r="O86" i="6"/>
  <c r="CO86" i="6" s="1"/>
  <c r="CY86" i="6" s="1"/>
  <c r="CK86" i="2"/>
  <c r="CU47" i="6"/>
  <c r="CU85" i="6"/>
  <c r="CG66" i="2"/>
  <c r="CG151" i="2"/>
  <c r="CG132" i="2"/>
  <c r="CG182" i="2"/>
  <c r="CI167" i="2"/>
  <c r="CH167" i="2" s="1"/>
  <c r="BG112" i="2"/>
  <c r="CP43" i="2"/>
  <c r="CG267" i="2"/>
  <c r="M206" i="6"/>
  <c r="CM206" i="6" s="1"/>
  <c r="CW206" i="6" s="1"/>
  <c r="CV206" i="6" s="1"/>
  <c r="CI206" i="2"/>
  <c r="CH206" i="2" s="1"/>
  <c r="CL200" i="2"/>
  <c r="P200" i="6"/>
  <c r="CP200" i="6" s="1"/>
  <c r="CZ200" i="6" s="1"/>
  <c r="Q27" i="6"/>
  <c r="CQ27" i="6" s="1"/>
  <c r="DA27" i="6" s="1"/>
  <c r="CM27" i="2"/>
  <c r="CG27" i="2"/>
  <c r="Q194" i="6"/>
  <c r="CQ194" i="6" s="1"/>
  <c r="DA194" i="6" s="1"/>
  <c r="CM194" i="2"/>
  <c r="S278" i="6"/>
  <c r="CS278" i="6" s="1"/>
  <c r="DC278" i="6" s="1"/>
  <c r="CO278" i="2"/>
  <c r="CK188" i="2"/>
  <c r="O188" i="6"/>
  <c r="CO188" i="6" s="1"/>
  <c r="CY188" i="6" s="1"/>
  <c r="T49" i="6"/>
  <c r="CT49" i="6" s="1"/>
  <c r="DD49" i="6" s="1"/>
  <c r="CP49" i="2"/>
  <c r="BG286" i="2"/>
  <c r="CG64" i="2"/>
  <c r="CG129" i="2"/>
  <c r="BG200" i="2"/>
  <c r="CG167" i="2"/>
  <c r="CN250" i="2"/>
  <c r="O165" i="6"/>
  <c r="CO165" i="6" s="1"/>
  <c r="CY165" i="6" s="1"/>
  <c r="BM24" i="2"/>
  <c r="CG41" i="2"/>
  <c r="CM74" i="2"/>
  <c r="CP41" i="2"/>
  <c r="CL282" i="2"/>
  <c r="P282" i="6"/>
  <c r="CP282" i="6" s="1"/>
  <c r="CZ282" i="6" s="1"/>
  <c r="CG268" i="2"/>
  <c r="T22" i="6"/>
  <c r="CT22" i="6" s="1"/>
  <c r="CG22" i="2"/>
  <c r="CP22" i="2"/>
  <c r="CL258" i="2"/>
  <c r="P258" i="6"/>
  <c r="CP258" i="6" s="1"/>
  <c r="CZ258" i="6" s="1"/>
  <c r="CO203" i="2"/>
  <c r="S203" i="6"/>
  <c r="CS203" i="6" s="1"/>
  <c r="DC203" i="6" s="1"/>
  <c r="BG24" i="2"/>
  <c r="CU221" i="6"/>
  <c r="BG248" i="2"/>
  <c r="BG43" i="2"/>
  <c r="CG38" i="2"/>
  <c r="CG203" i="2"/>
  <c r="CG165" i="2"/>
  <c r="CG250" i="2"/>
  <c r="CM111" i="2"/>
  <c r="CG188" i="2"/>
  <c r="CG248" i="2"/>
  <c r="CG283" i="2"/>
  <c r="CJ271" i="2"/>
  <c r="M111" i="6"/>
  <c r="CM111" i="6" s="1"/>
  <c r="CW111" i="6" s="1"/>
  <c r="CV111" i="6" s="1"/>
  <c r="CG163" i="2"/>
  <c r="BI9" i="2"/>
  <c r="CM6" i="2"/>
  <c r="BN7" i="2"/>
  <c r="CP9" i="2"/>
  <c r="CN13" i="2"/>
  <c r="BG213" i="2"/>
  <c r="BG262" i="2"/>
  <c r="BI211" i="2"/>
  <c r="BH211" i="2" s="1"/>
  <c r="BG298" i="2"/>
  <c r="BG97" i="2"/>
  <c r="BG168" i="2"/>
  <c r="BG101" i="2"/>
  <c r="BG69" i="2"/>
  <c r="BG247" i="2"/>
  <c r="BG107" i="2"/>
  <c r="BG270" i="2"/>
  <c r="BG266" i="2"/>
  <c r="BG39" i="2"/>
  <c r="BG45" i="2"/>
  <c r="BG223" i="2"/>
  <c r="BG279" i="2"/>
  <c r="BG95" i="2"/>
  <c r="BG230" i="2"/>
  <c r="BG231" i="2"/>
  <c r="BI223" i="2"/>
  <c r="BH223" i="2" s="1"/>
  <c r="BG227" i="2"/>
  <c r="BG38" i="2"/>
  <c r="BM6" i="2"/>
  <c r="BG170" i="2"/>
  <c r="BG143" i="2"/>
  <c r="BG267" i="2"/>
  <c r="BG49" i="2"/>
  <c r="BG203" i="2"/>
  <c r="BG250" i="2"/>
  <c r="BG275" i="2"/>
  <c r="BG283" i="2"/>
  <c r="BG53" i="2"/>
  <c r="BG180" i="2"/>
  <c r="BG111" i="2"/>
  <c r="BG132" i="2"/>
  <c r="BG86" i="2"/>
  <c r="BG285" i="2"/>
  <c r="BG126" i="2"/>
  <c r="BG167" i="2"/>
  <c r="BG255" i="2"/>
  <c r="BG182" i="2"/>
  <c r="BG93" i="2"/>
  <c r="BG290" i="2"/>
  <c r="BG191" i="2"/>
  <c r="BG268" i="2"/>
  <c r="BG77" i="2"/>
  <c r="BG103" i="2"/>
  <c r="BH11" i="2"/>
  <c r="CG13" i="2"/>
  <c r="BK13" i="2"/>
  <c r="CI7" i="2"/>
  <c r="CH7" i="2" s="1"/>
  <c r="CM7" i="2"/>
  <c r="Q7" i="6"/>
  <c r="CQ7" i="6" s="1"/>
  <c r="DA7" i="6" s="1"/>
  <c r="BI6" i="2"/>
  <c r="CJ206" i="2"/>
  <c r="N206" i="6"/>
  <c r="CN206" i="6" s="1"/>
  <c r="CX206" i="6" s="1"/>
  <c r="S262" i="6"/>
  <c r="CS262" i="6" s="1"/>
  <c r="DC262" i="6" s="1"/>
  <c r="CO262" i="2"/>
  <c r="CJ59" i="2"/>
  <c r="N59" i="6"/>
  <c r="CN59" i="6" s="1"/>
  <c r="CX59" i="6" s="1"/>
  <c r="CO184" i="2"/>
  <c r="S184" i="6"/>
  <c r="CS184" i="6" s="1"/>
  <c r="DC184" i="6" s="1"/>
  <c r="M211" i="6"/>
  <c r="CM211" i="6" s="1"/>
  <c r="CW211" i="6" s="1"/>
  <c r="CV211" i="6" s="1"/>
  <c r="CI211" i="2"/>
  <c r="CH211" i="2" s="1"/>
  <c r="CM251" i="2"/>
  <c r="Q251" i="6"/>
  <c r="CQ251" i="6" s="1"/>
  <c r="DA251" i="6" s="1"/>
  <c r="R39" i="6"/>
  <c r="CR39" i="6" s="1"/>
  <c r="DB39" i="6" s="1"/>
  <c r="CN39" i="2"/>
  <c r="BG284" i="2"/>
  <c r="BI204" i="2"/>
  <c r="BH204" i="2" s="1"/>
  <c r="BG234" i="2"/>
  <c r="BG251" i="2"/>
  <c r="BG117" i="2"/>
  <c r="BG56" i="2"/>
  <c r="BG208" i="2"/>
  <c r="CU14" i="6"/>
  <c r="CU205" i="6"/>
  <c r="CG7" i="2"/>
  <c r="BG74" i="2"/>
  <c r="CG74" i="2"/>
  <c r="CN7" i="2"/>
  <c r="CN268" i="2"/>
  <c r="CG93" i="2"/>
  <c r="CJ94" i="2"/>
  <c r="CG43" i="2"/>
  <c r="BG150" i="2"/>
  <c r="CI151" i="2"/>
  <c r="CH151" i="2" s="1"/>
  <c r="CG247" i="2"/>
  <c r="BG90" i="2"/>
  <c r="BG118" i="2"/>
  <c r="Q103" i="6"/>
  <c r="CQ103" i="6" s="1"/>
  <c r="DA103" i="6" s="1"/>
  <c r="CG219" i="2"/>
  <c r="CP93" i="2"/>
  <c r="S270" i="6"/>
  <c r="CS270" i="6" s="1"/>
  <c r="DC270" i="6" s="1"/>
  <c r="CG275" i="2"/>
  <c r="BG163" i="2"/>
  <c r="CJ121" i="2"/>
  <c r="BG116" i="2"/>
  <c r="CG184" i="2"/>
  <c r="CN275" i="2"/>
  <c r="CG186" i="2"/>
  <c r="N271" i="6"/>
  <c r="CN271" i="6" s="1"/>
  <c r="CX271" i="6" s="1"/>
  <c r="N163" i="6"/>
  <c r="CN163" i="6" s="1"/>
  <c r="CX163" i="6" s="1"/>
  <c r="T17" i="6"/>
  <c r="CT17" i="6" s="1"/>
  <c r="DD17" i="6" s="1"/>
  <c r="CP17" i="2"/>
  <c r="N77" i="6"/>
  <c r="CN77" i="6" s="1"/>
  <c r="CX77" i="6" s="1"/>
  <c r="CJ77" i="2"/>
  <c r="CJ270" i="2"/>
  <c r="N270" i="6"/>
  <c r="CN270" i="6" s="1"/>
  <c r="CX270" i="6" s="1"/>
  <c r="S215" i="6"/>
  <c r="CS215" i="6" s="1"/>
  <c r="DC215" i="6" s="1"/>
  <c r="CO215" i="2"/>
  <c r="CN74" i="2"/>
  <c r="R74" i="6"/>
  <c r="CR74" i="6" s="1"/>
  <c r="DB74" i="6" s="1"/>
  <c r="M263" i="6"/>
  <c r="CM263" i="6" s="1"/>
  <c r="CW263" i="6" s="1"/>
  <c r="CV263" i="6" s="1"/>
  <c r="CI263" i="2"/>
  <c r="CH263" i="2" s="1"/>
  <c r="S192" i="6"/>
  <c r="CS192" i="6" s="1"/>
  <c r="DC192" i="6" s="1"/>
  <c r="CO192" i="2"/>
  <c r="Q284" i="6"/>
  <c r="CQ284" i="6" s="1"/>
  <c r="DA284" i="6" s="1"/>
  <c r="CM284" i="2"/>
  <c r="T286" i="6"/>
  <c r="CT286" i="6" s="1"/>
  <c r="DD286" i="6" s="1"/>
  <c r="CP286" i="2"/>
  <c r="T167" i="6"/>
  <c r="CT167" i="6" s="1"/>
  <c r="DD167" i="6" s="1"/>
  <c r="CP167" i="2"/>
  <c r="CK28" i="2"/>
  <c r="O28" i="6"/>
  <c r="CO28" i="6" s="1"/>
  <c r="CY28" i="6" s="1"/>
  <c r="CK159" i="2"/>
  <c r="O159" i="6"/>
  <c r="CO159" i="6" s="1"/>
  <c r="CY159" i="6" s="1"/>
  <c r="R251" i="6"/>
  <c r="CR251" i="6" s="1"/>
  <c r="DB251" i="6" s="1"/>
  <c r="CN251" i="2"/>
  <c r="T211" i="6"/>
  <c r="CT211" i="6" s="1"/>
  <c r="DD211" i="6" s="1"/>
  <c r="CP211" i="2"/>
  <c r="P168" i="6"/>
  <c r="CP168" i="6" s="1"/>
  <c r="CZ168" i="6" s="1"/>
  <c r="CL168" i="2"/>
  <c r="CN292" i="2"/>
  <c r="R292" i="6"/>
  <c r="CR292" i="6" s="1"/>
  <c r="DB292" i="6" s="1"/>
  <c r="M279" i="6"/>
  <c r="CM279" i="6" s="1"/>
  <c r="CW279" i="6" s="1"/>
  <c r="CV279" i="6" s="1"/>
  <c r="CI279" i="2"/>
  <c r="CH279" i="2" s="1"/>
  <c r="CN112" i="2"/>
  <c r="R112" i="6"/>
  <c r="CR112" i="6" s="1"/>
  <c r="DB112" i="6" s="1"/>
  <c r="CP56" i="2"/>
  <c r="T56" i="6"/>
  <c r="CT56" i="6" s="1"/>
  <c r="DD56" i="6" s="1"/>
  <c r="O180" i="6"/>
  <c r="CO180" i="6" s="1"/>
  <c r="CY180" i="6" s="1"/>
  <c r="CK180" i="2"/>
  <c r="O222" i="6"/>
  <c r="CO222" i="6" s="1"/>
  <c r="CK222" i="2"/>
  <c r="BG192" i="2"/>
  <c r="BG210" i="2"/>
  <c r="BG186" i="2"/>
  <c r="BG219" i="2"/>
  <c r="BG222" i="2"/>
  <c r="BG259" i="2"/>
  <c r="BG235" i="2"/>
  <c r="BG215" i="2"/>
  <c r="BG193" i="2"/>
  <c r="BG78" i="2"/>
  <c r="CU133" i="6"/>
  <c r="CU241" i="6"/>
  <c r="BG64" i="2"/>
  <c r="BG55" i="2"/>
  <c r="CU172" i="6"/>
  <c r="BG228" i="2"/>
  <c r="CU50" i="6"/>
  <c r="CU276" i="6"/>
  <c r="CG59" i="2"/>
  <c r="CU179" i="6"/>
  <c r="BG269" i="2"/>
  <c r="T38" i="6"/>
  <c r="CT38" i="6" s="1"/>
  <c r="DD38" i="6" s="1"/>
  <c r="Q248" i="6"/>
  <c r="CQ248" i="6" s="1"/>
  <c r="DA248" i="6" s="1"/>
  <c r="BG291" i="2"/>
  <c r="BG72" i="2"/>
  <c r="BG108" i="2"/>
  <c r="CG236" i="2"/>
  <c r="BG188" i="2"/>
  <c r="CG211" i="2"/>
  <c r="CG279" i="2"/>
  <c r="CG112" i="2"/>
  <c r="CG111" i="2"/>
  <c r="O267" i="6"/>
  <c r="CO267" i="6" s="1"/>
  <c r="CY267" i="6" s="1"/>
  <c r="BG199" i="2"/>
  <c r="CG235" i="2"/>
  <c r="BG52" i="2"/>
  <c r="N186" i="6"/>
  <c r="CN186" i="6" s="1"/>
  <c r="CX186" i="6" s="1"/>
  <c r="T210" i="6"/>
  <c r="CT210" i="6" s="1"/>
  <c r="CN117" i="2"/>
  <c r="BN13" i="2"/>
  <c r="CG168" i="2"/>
  <c r="G28" i="6"/>
  <c r="BK28" i="2"/>
  <c r="CO267" i="2"/>
  <c r="S267" i="6"/>
  <c r="CS267" i="6" s="1"/>
  <c r="DC267" i="6" s="1"/>
  <c r="Q41" i="6"/>
  <c r="CQ41" i="6" s="1"/>
  <c r="DA41" i="6" s="1"/>
  <c r="CM41" i="2"/>
  <c r="CL251" i="2"/>
  <c r="P251" i="6"/>
  <c r="CP251" i="6" s="1"/>
  <c r="CZ251" i="6" s="1"/>
  <c r="Q231" i="6"/>
  <c r="CQ231" i="6" s="1"/>
  <c r="DA231" i="6" s="1"/>
  <c r="CM231" i="2"/>
  <c r="CG6" i="2"/>
  <c r="BG9" i="2"/>
  <c r="O14" i="1" s="1"/>
  <c r="BG263" i="2"/>
  <c r="BG10" i="2"/>
  <c r="BK10" i="2"/>
  <c r="BG134" i="2"/>
  <c r="BG159" i="2"/>
  <c r="BG278" i="2"/>
  <c r="BG282" i="2"/>
  <c r="BG216" i="2"/>
  <c r="BG178" i="2"/>
  <c r="BG20" i="2"/>
  <c r="BJ21" i="2"/>
  <c r="BG131" i="2"/>
  <c r="BK24" i="2"/>
  <c r="BG13" i="2"/>
  <c r="BG106" i="2"/>
  <c r="BG70" i="2"/>
  <c r="BG89" i="2"/>
  <c r="BG151" i="2"/>
  <c r="BG206" i="2"/>
  <c r="BG225" i="2"/>
  <c r="CL186" i="2"/>
  <c r="P186" i="6"/>
  <c r="CP186" i="6" s="1"/>
  <c r="CN192" i="2"/>
  <c r="R192" i="6"/>
  <c r="CR192" i="6" s="1"/>
  <c r="DB192" i="6" s="1"/>
  <c r="CL37" i="2"/>
  <c r="P37" i="6"/>
  <c r="CP37" i="6" s="1"/>
  <c r="CZ37" i="6" s="1"/>
  <c r="P208" i="6"/>
  <c r="CP208" i="6" s="1"/>
  <c r="CZ208" i="6" s="1"/>
  <c r="CL208" i="2"/>
  <c r="CO112" i="2"/>
  <c r="S112" i="6"/>
  <c r="CS112" i="6" s="1"/>
  <c r="DC112" i="6" s="1"/>
  <c r="O284" i="6"/>
  <c r="CO284" i="6" s="1"/>
  <c r="CK284" i="2"/>
  <c r="CM266" i="2"/>
  <c r="Q266" i="6"/>
  <c r="CQ266" i="6" s="1"/>
  <c r="DA266" i="6" s="1"/>
  <c r="CN206" i="2"/>
  <c r="R206" i="6"/>
  <c r="CR206" i="6" s="1"/>
  <c r="DB206" i="6" s="1"/>
  <c r="CP292" i="2"/>
  <c r="T292" i="6"/>
  <c r="CT292" i="6" s="1"/>
  <c r="CG292" i="2"/>
  <c r="O248" i="6"/>
  <c r="CO248" i="6" s="1"/>
  <c r="CY248" i="6" s="1"/>
  <c r="CK248" i="2"/>
  <c r="T163" i="6"/>
  <c r="CT163" i="6" s="1"/>
  <c r="DD163" i="6" s="1"/>
  <c r="CP163" i="2"/>
  <c r="M266" i="6"/>
  <c r="CM266" i="6" s="1"/>
  <c r="CW266" i="6" s="1"/>
  <c r="CV266" i="6" s="1"/>
  <c r="CI266" i="2"/>
  <c r="CH266" i="2" s="1"/>
  <c r="M283" i="6"/>
  <c r="CM283" i="6" s="1"/>
  <c r="CW283" i="6" s="1"/>
  <c r="CV283" i="6" s="1"/>
  <c r="CI283" i="2"/>
  <c r="CH283" i="2" s="1"/>
  <c r="M204" i="6"/>
  <c r="CM204" i="6" s="1"/>
  <c r="CI204" i="2"/>
  <c r="CH204" i="2" s="1"/>
  <c r="CO151" i="2"/>
  <c r="S151" i="6"/>
  <c r="CS151" i="6" s="1"/>
  <c r="DC151" i="6" s="1"/>
  <c r="CO126" i="2"/>
  <c r="S126" i="6"/>
  <c r="CS126" i="6" s="1"/>
  <c r="DC126" i="6" s="1"/>
  <c r="CL109" i="2"/>
  <c r="P109" i="6"/>
  <c r="CP109" i="6" s="1"/>
  <c r="CZ109" i="6" s="1"/>
  <c r="M270" i="6"/>
  <c r="CM270" i="6" s="1"/>
  <c r="CW270" i="6" s="1"/>
  <c r="CV270" i="6" s="1"/>
  <c r="CI270" i="2"/>
  <c r="CH270" i="2" s="1"/>
  <c r="M223" i="6"/>
  <c r="CM223" i="6" s="1"/>
  <c r="CW223" i="6" s="1"/>
  <c r="CV223" i="6" s="1"/>
  <c r="CI223" i="2"/>
  <c r="CH223" i="2" s="1"/>
  <c r="CM223" i="2"/>
  <c r="Q223" i="6"/>
  <c r="CQ223" i="6" s="1"/>
  <c r="DA223" i="6" s="1"/>
  <c r="CL134" i="2"/>
  <c r="P134" i="6"/>
  <c r="CP134" i="6" s="1"/>
  <c r="CZ134" i="6" s="1"/>
  <c r="CO274" i="2"/>
  <c r="S274" i="6"/>
  <c r="CS274" i="6" s="1"/>
  <c r="DC274" i="6" s="1"/>
  <c r="CK227" i="2"/>
  <c r="O227" i="6"/>
  <c r="CO227" i="6" s="1"/>
  <c r="CY227" i="6" s="1"/>
  <c r="CP106" i="2"/>
  <c r="T106" i="6"/>
  <c r="CT106" i="6" s="1"/>
  <c r="DD106" i="6" s="1"/>
  <c r="Q178" i="6"/>
  <c r="CQ178" i="6" s="1"/>
  <c r="DA178" i="6" s="1"/>
  <c r="CM178" i="2"/>
  <c r="T100" i="6"/>
  <c r="CT100" i="6" s="1"/>
  <c r="DD100" i="6" s="1"/>
  <c r="CP100" i="2"/>
  <c r="CL283" i="2"/>
  <c r="P283" i="6"/>
  <c r="CP283" i="6" s="1"/>
  <c r="CZ283" i="6" s="1"/>
  <c r="CJ70" i="2"/>
  <c r="N70" i="6"/>
  <c r="CN70" i="6" s="1"/>
  <c r="CX70" i="6" s="1"/>
  <c r="CO89" i="2"/>
  <c r="S89" i="6"/>
  <c r="CS89" i="6" s="1"/>
  <c r="DC89" i="6" s="1"/>
  <c r="P90" i="6"/>
  <c r="CP90" i="6" s="1"/>
  <c r="CZ90" i="6" s="1"/>
  <c r="CL90" i="2"/>
  <c r="CK262" i="2"/>
  <c r="O262" i="6"/>
  <c r="CO262" i="6" s="1"/>
  <c r="CY262" i="6" s="1"/>
  <c r="AX4" i="2"/>
  <c r="AT4" i="2"/>
  <c r="AU4" i="2"/>
  <c r="AW4" i="2"/>
  <c r="AS4" i="2"/>
  <c r="AR4" i="2"/>
  <c r="AQ4" i="2"/>
  <c r="AV4" i="2"/>
  <c r="BG21" i="2"/>
  <c r="T285" i="6"/>
  <c r="CT285" i="6" s="1"/>
  <c r="DD285" i="6" s="1"/>
  <c r="CP285" i="2"/>
  <c r="M86" i="6"/>
  <c r="CM86" i="6" s="1"/>
  <c r="CW86" i="6" s="1"/>
  <c r="CV86" i="6" s="1"/>
  <c r="CI86" i="2"/>
  <c r="CH86" i="2" s="1"/>
  <c r="CM214" i="2"/>
  <c r="Q214" i="6"/>
  <c r="CQ214" i="6" s="1"/>
  <c r="DA214" i="6" s="1"/>
  <c r="CJ191" i="2"/>
  <c r="N191" i="6"/>
  <c r="CN191" i="6" s="1"/>
  <c r="CX191" i="6" s="1"/>
  <c r="CL214" i="2"/>
  <c r="P214" i="6"/>
  <c r="CP214" i="6" s="1"/>
  <c r="CZ214" i="6" s="1"/>
  <c r="M191" i="6"/>
  <c r="CM191" i="6" s="1"/>
  <c r="CW191" i="6" s="1"/>
  <c r="CV191" i="6" s="1"/>
  <c r="CI191" i="2"/>
  <c r="CH191" i="2" s="1"/>
  <c r="CP214" i="2"/>
  <c r="T214" i="6"/>
  <c r="CT214" i="6" s="1"/>
  <c r="DD214" i="6" s="1"/>
  <c r="CO178" i="2"/>
  <c r="S178" i="6"/>
  <c r="CS178" i="6" s="1"/>
  <c r="DC178" i="6" s="1"/>
  <c r="CG89" i="2"/>
  <c r="CL263" i="2"/>
  <c r="P263" i="6"/>
  <c r="CP263" i="6" s="1"/>
  <c r="CZ263" i="6" s="1"/>
  <c r="CP264" i="2"/>
  <c r="T264" i="6"/>
  <c r="CT264" i="6" s="1"/>
  <c r="CK225" i="2"/>
  <c r="O225" i="6"/>
  <c r="CO225" i="6" s="1"/>
  <c r="CY225" i="6" s="1"/>
  <c r="N268" i="6"/>
  <c r="CN268" i="6" s="1"/>
  <c r="CJ268" i="2"/>
  <c r="M250" i="6"/>
  <c r="CM250" i="6" s="1"/>
  <c r="CI250" i="2"/>
  <c r="CH250" i="2" s="1"/>
  <c r="CP270" i="2"/>
  <c r="T270" i="6"/>
  <c r="CT270" i="6" s="1"/>
  <c r="DD270" i="6" s="1"/>
  <c r="CM95" i="2"/>
  <c r="Q95" i="6"/>
  <c r="CQ95" i="6" s="1"/>
  <c r="DA95" i="6" s="1"/>
  <c r="CL269" i="2"/>
  <c r="P269" i="6"/>
  <c r="CP269" i="6" s="1"/>
  <c r="CZ269" i="6" s="1"/>
  <c r="CP254" i="2"/>
  <c r="T254" i="6"/>
  <c r="CT254" i="6" s="1"/>
  <c r="CK102" i="2"/>
  <c r="O102" i="6"/>
  <c r="CO102" i="6" s="1"/>
  <c r="CY102" i="6" s="1"/>
  <c r="BG100" i="2"/>
  <c r="CM296" i="2"/>
  <c r="Q296" i="6"/>
  <c r="CQ296" i="6" s="1"/>
  <c r="CM289" i="2"/>
  <c r="Q289" i="6"/>
  <c r="CQ289" i="6" s="1"/>
  <c r="DA289" i="6" s="1"/>
  <c r="CP257" i="2"/>
  <c r="T257" i="6"/>
  <c r="CT257" i="6" s="1"/>
  <c r="DD257" i="6" s="1"/>
  <c r="CP170" i="2"/>
  <c r="T170" i="6"/>
  <c r="CT170" i="6" s="1"/>
  <c r="CL259" i="2"/>
  <c r="P259" i="6"/>
  <c r="CP259" i="6" s="1"/>
  <c r="CN300" i="2"/>
  <c r="R300" i="6"/>
  <c r="CR300" i="6" s="1"/>
  <c r="CU11" i="6"/>
  <c r="BN21" i="2"/>
  <c r="BG11" i="2"/>
  <c r="BK11" i="2"/>
  <c r="BG28" i="2"/>
  <c r="BL31" i="2"/>
  <c r="T13" i="6"/>
  <c r="CT13" i="6" s="1"/>
  <c r="DD13" i="6" s="1"/>
  <c r="CP13" i="2"/>
  <c r="J29" i="6"/>
  <c r="BN29" i="2"/>
  <c r="BM21" i="2"/>
  <c r="CM9" i="2"/>
  <c r="BG23" i="2"/>
  <c r="CG31" i="2"/>
  <c r="R7" i="6"/>
  <c r="CR7" i="6" s="1"/>
  <c r="DB7" i="6" s="1"/>
  <c r="BG31" i="2"/>
  <c r="CL31" i="2"/>
  <c r="CK16" i="2"/>
  <c r="O16" i="6"/>
  <c r="CO16" i="6" s="1"/>
  <c r="CY16" i="6" s="1"/>
  <c r="P7" i="6"/>
  <c r="CP7" i="6" s="1"/>
  <c r="CZ7" i="6" s="1"/>
  <c r="CJ20" i="2"/>
  <c r="N20" i="6"/>
  <c r="CN20" i="6" s="1"/>
  <c r="CG20" i="2"/>
  <c r="CU19" i="6"/>
  <c r="BG7" i="2"/>
  <c r="CG9" i="2"/>
  <c r="P14" i="1" s="1"/>
  <c r="Q9" i="6"/>
  <c r="CQ9" i="6" s="1"/>
  <c r="DA9" i="6" s="1"/>
  <c r="BG29" i="2"/>
  <c r="P31" i="6"/>
  <c r="CP31" i="6" s="1"/>
  <c r="CZ31" i="6" s="1"/>
  <c r="CU32" i="6"/>
  <c r="CO7" i="2"/>
  <c r="S7" i="6"/>
  <c r="CS7" i="6" s="1"/>
  <c r="DC7" i="6" s="1"/>
  <c r="CL8" i="2"/>
  <c r="A5" i="5"/>
  <c r="G5" i="5" s="1"/>
  <c r="CU110" i="6"/>
  <c r="CU234" i="6"/>
  <c r="CU145" i="6"/>
  <c r="BH25" i="2"/>
  <c r="CU184" i="6"/>
  <c r="CU218" i="6"/>
  <c r="CU223" i="6"/>
  <c r="CU235" i="6"/>
  <c r="BH17" i="2"/>
  <c r="CU246" i="6"/>
  <c r="CU290" i="6"/>
  <c r="CU78" i="6"/>
  <c r="CU181" i="6"/>
  <c r="CU55" i="6"/>
  <c r="CU274" i="6"/>
  <c r="CU244" i="6"/>
  <c r="CU285" i="6"/>
  <c r="CU94" i="6"/>
  <c r="CU60" i="6"/>
  <c r="CU229" i="6"/>
  <c r="CU82" i="6"/>
  <c r="CH13" i="2"/>
  <c r="CH24" i="2"/>
  <c r="BH27" i="2"/>
  <c r="BH20" i="2"/>
  <c r="BH16" i="2"/>
  <c r="CU219" i="6"/>
  <c r="CU177" i="6"/>
  <c r="CU207" i="6"/>
  <c r="CU176" i="6"/>
  <c r="BH13" i="2"/>
  <c r="CU64" i="6"/>
  <c r="BH31" i="2"/>
  <c r="CU256" i="6"/>
  <c r="CU141" i="6"/>
  <c r="CU293" i="6"/>
  <c r="CU116" i="6"/>
  <c r="BH15" i="2"/>
  <c r="CU57" i="6"/>
  <c r="CU140" i="6"/>
  <c r="CU299" i="6"/>
  <c r="CV13" i="6"/>
  <c r="CU101" i="6"/>
  <c r="CU213" i="6"/>
  <c r="CU220" i="6"/>
  <c r="CU120" i="6"/>
  <c r="CU243" i="6"/>
  <c r="CU59" i="6"/>
  <c r="CU52" i="6"/>
  <c r="A5" i="6"/>
  <c r="AH5" i="2"/>
  <c r="CU238" i="6"/>
  <c r="CU255" i="6"/>
  <c r="CU107" i="6"/>
  <c r="CU33" i="6"/>
  <c r="CU152" i="6"/>
  <c r="CU81" i="6"/>
  <c r="CU143" i="6"/>
  <c r="CU92" i="6"/>
  <c r="CU114" i="6"/>
  <c r="CU53" i="6"/>
  <c r="CV21" i="6"/>
  <c r="CV28" i="6"/>
  <c r="CH28" i="2"/>
  <c r="CU124" i="6"/>
  <c r="CU119" i="6"/>
  <c r="CU298" i="6"/>
  <c r="BH14" i="2"/>
  <c r="BH18" i="2"/>
  <c r="CU84" i="6"/>
  <c r="CU8" i="6"/>
  <c r="CU253" i="6"/>
  <c r="CU239" i="6"/>
  <c r="CU28" i="6"/>
  <c r="CU157" i="6"/>
  <c r="CU131" i="6"/>
  <c r="CU240" i="6"/>
  <c r="CU187" i="6"/>
  <c r="CU73" i="6"/>
  <c r="CU91" i="6"/>
  <c r="BG8" i="2"/>
  <c r="CU258" i="6"/>
  <c r="CU212" i="6"/>
  <c r="CU75" i="6"/>
  <c r="CU43" i="6"/>
  <c r="CU129" i="6"/>
  <c r="CU291" i="6"/>
  <c r="CU164" i="6"/>
  <c r="CU108" i="6"/>
  <c r="CU104" i="6"/>
  <c r="CU160" i="6"/>
  <c r="CV17" i="6"/>
  <c r="BH30" i="2"/>
  <c r="CH8" i="2"/>
  <c r="CU146" i="6"/>
  <c r="CW34" i="6"/>
  <c r="CV34" i="6" s="1"/>
  <c r="CU34" i="6"/>
  <c r="CW100" i="6"/>
  <c r="CV100" i="6" s="1"/>
  <c r="CU123" i="6"/>
  <c r="CU144" i="6"/>
  <c r="CU294" i="6"/>
  <c r="BP8" i="2"/>
  <c r="BH8" i="2" s="1"/>
  <c r="CU142" i="6"/>
  <c r="CU117" i="6"/>
  <c r="CV24" i="6"/>
  <c r="CH17" i="2"/>
  <c r="DC42" i="6"/>
  <c r="CW118" i="6"/>
  <c r="CV118" i="6" s="1"/>
  <c r="CU118" i="6"/>
  <c r="CW208" i="6"/>
  <c r="CV208" i="6" s="1"/>
  <c r="CU16" i="6"/>
  <c r="CU93" i="6"/>
  <c r="CU121" i="6"/>
  <c r="CU97" i="6"/>
  <c r="CU125" i="6"/>
  <c r="CU135" i="6"/>
  <c r="BH22" i="2"/>
  <c r="CU98" i="6"/>
  <c r="CU69" i="6"/>
  <c r="BH23" i="2"/>
  <c r="CU161" i="6"/>
  <c r="CU137" i="6"/>
  <c r="CY228" i="6"/>
  <c r="CU228" i="6"/>
  <c r="CU289" i="6"/>
  <c r="CU62" i="6"/>
  <c r="BH21" i="2"/>
  <c r="CX162" i="6"/>
  <c r="CU162" i="6"/>
  <c r="CW171" i="6"/>
  <c r="CV171" i="6" s="1"/>
  <c r="CU171" i="6"/>
  <c r="CW150" i="6"/>
  <c r="CV150" i="6" s="1"/>
  <c r="CU150" i="6"/>
  <c r="CV18" i="6"/>
  <c r="CV7" i="6"/>
  <c r="CU6" i="6"/>
  <c r="CH31" i="2"/>
  <c r="CV10" i="6"/>
  <c r="CH9" i="2"/>
  <c r="CH10" i="2"/>
  <c r="CV6" i="6"/>
  <c r="CH25" i="2"/>
  <c r="CV25" i="6"/>
  <c r="CU24" i="6"/>
  <c r="CH12" i="2"/>
  <c r="CH6" i="2"/>
  <c r="CH21" i="2"/>
  <c r="CH30" i="2"/>
  <c r="CV31" i="6"/>
  <c r="CU21" i="6"/>
  <c r="CH29" i="2"/>
  <c r="CV30" i="6"/>
  <c r="CV9" i="6"/>
  <c r="CV8" i="6"/>
  <c r="CU12" i="6"/>
  <c r="CV23" i="6"/>
  <c r="CV16" i="6"/>
  <c r="CU29" i="6"/>
  <c r="CU23" i="6"/>
  <c r="BH24" i="2"/>
  <c r="CH18" i="2"/>
  <c r="CV12" i="6"/>
  <c r="CV29" i="6"/>
  <c r="CU30" i="6"/>
  <c r="CU25" i="6"/>
  <c r="BH12" i="2"/>
  <c r="CH23" i="2"/>
  <c r="CH16" i="2"/>
  <c r="BH29" i="2"/>
  <c r="G4" i="2"/>
  <c r="G5" i="2"/>
  <c r="H5" i="2" s="1"/>
  <c r="A4" i="6"/>
  <c r="BH10" i="2"/>
  <c r="BG6" i="2"/>
  <c r="BP6" i="2"/>
  <c r="V4" i="6"/>
  <c r="AS4" i="6" s="1"/>
  <c r="AE4" i="6"/>
  <c r="AF4" i="6" s="1"/>
  <c r="BW106" i="6"/>
  <c r="CG106" i="6" s="1"/>
  <c r="CA106" i="6"/>
  <c r="CK106" i="6" s="1"/>
  <c r="BV107" i="6"/>
  <c r="CF107" i="6" s="1"/>
  <c r="BZ107" i="6"/>
  <c r="CJ107" i="6" s="1"/>
  <c r="BU108" i="6"/>
  <c r="BY108" i="6"/>
  <c r="CI108" i="6" s="1"/>
  <c r="BX109" i="6"/>
  <c r="CH109" i="6" s="1"/>
  <c r="CB109" i="6"/>
  <c r="CL109" i="6" s="1"/>
  <c r="BV110" i="6"/>
  <c r="CF110" i="6" s="1"/>
  <c r="BX106" i="6"/>
  <c r="CH106" i="6" s="1"/>
  <c r="BY107" i="6"/>
  <c r="CI107" i="6" s="1"/>
  <c r="BV108" i="6"/>
  <c r="CF108" i="6" s="1"/>
  <c r="CA108" i="6"/>
  <c r="CK108" i="6" s="1"/>
  <c r="BV109" i="6"/>
  <c r="CF109" i="6" s="1"/>
  <c r="CA109" i="6"/>
  <c r="CK109" i="6" s="1"/>
  <c r="BW110" i="6"/>
  <c r="CG110" i="6" s="1"/>
  <c r="CA110" i="6"/>
  <c r="CK110" i="6" s="1"/>
  <c r="BU111" i="6"/>
  <c r="BY111" i="6"/>
  <c r="CI111" i="6" s="1"/>
  <c r="BU112" i="6"/>
  <c r="BY112" i="6"/>
  <c r="CI112" i="6" s="1"/>
  <c r="BV113" i="6"/>
  <c r="CF113" i="6" s="1"/>
  <c r="BZ113" i="6"/>
  <c r="CJ113" i="6" s="1"/>
  <c r="BW114" i="6"/>
  <c r="CG114" i="6" s="1"/>
  <c r="CA114" i="6"/>
  <c r="CK114" i="6" s="1"/>
  <c r="BU115" i="6"/>
  <c r="BY115" i="6"/>
  <c r="CI115" i="6" s="1"/>
  <c r="BW116" i="6"/>
  <c r="CG116" i="6" s="1"/>
  <c r="CA116" i="6"/>
  <c r="CK116" i="6" s="1"/>
  <c r="BX117" i="6"/>
  <c r="CH117" i="6" s="1"/>
  <c r="CB117" i="6"/>
  <c r="CL117" i="6" s="1"/>
  <c r="BU118" i="6"/>
  <c r="BY118" i="6"/>
  <c r="CI118" i="6" s="1"/>
  <c r="BW119" i="6"/>
  <c r="CG119" i="6" s="1"/>
  <c r="CA119" i="6"/>
  <c r="CK119" i="6" s="1"/>
  <c r="BX120" i="6"/>
  <c r="CH120" i="6" s="1"/>
  <c r="CB120" i="6"/>
  <c r="CL120" i="6" s="1"/>
  <c r="BW121" i="6"/>
  <c r="CG121" i="6" s="1"/>
  <c r="CA121" i="6"/>
  <c r="CK121" i="6" s="1"/>
  <c r="BX122" i="6"/>
  <c r="CH122" i="6" s="1"/>
  <c r="CB122" i="6"/>
  <c r="CL122" i="6" s="1"/>
  <c r="BW123" i="6"/>
  <c r="CG123" i="6" s="1"/>
  <c r="CA123" i="6"/>
  <c r="CK123" i="6" s="1"/>
  <c r="BW124" i="6"/>
  <c r="CG124" i="6" s="1"/>
  <c r="CA124" i="6"/>
  <c r="CK124" i="6" s="1"/>
  <c r="BV125" i="6"/>
  <c r="CF125" i="6" s="1"/>
  <c r="BZ125" i="6"/>
  <c r="CJ125" i="6" s="1"/>
  <c r="BV126" i="6"/>
  <c r="CF126" i="6" s="1"/>
  <c r="BZ126" i="6"/>
  <c r="CJ126" i="6" s="1"/>
  <c r="BW127" i="6"/>
  <c r="CG127" i="6" s="1"/>
  <c r="CA127" i="6"/>
  <c r="CK127" i="6" s="1"/>
  <c r="BX128" i="6"/>
  <c r="CH128" i="6" s="1"/>
  <c r="CB128" i="6"/>
  <c r="CL128" i="6" s="1"/>
  <c r="BU129" i="6"/>
  <c r="BY129" i="6"/>
  <c r="CI129" i="6" s="1"/>
  <c r="BV130" i="6"/>
  <c r="CF130" i="6" s="1"/>
  <c r="BZ130" i="6"/>
  <c r="CJ130" i="6" s="1"/>
  <c r="BX131" i="6"/>
  <c r="CH131" i="6" s="1"/>
  <c r="CB131" i="6"/>
  <c r="CL131" i="6" s="1"/>
  <c r="BZ106" i="6"/>
  <c r="CJ106" i="6" s="1"/>
  <c r="BW107" i="6"/>
  <c r="CG107" i="6" s="1"/>
  <c r="CB108" i="6"/>
  <c r="CL108" i="6" s="1"/>
  <c r="BY109" i="6"/>
  <c r="CI109" i="6" s="1"/>
  <c r="BU110" i="6"/>
  <c r="CB110" i="6"/>
  <c r="CL110" i="6" s="1"/>
  <c r="BW111" i="6"/>
  <c r="CG111" i="6" s="1"/>
  <c r="CB111" i="6"/>
  <c r="CL111" i="6" s="1"/>
  <c r="BZ112" i="6"/>
  <c r="CJ112" i="6" s="1"/>
  <c r="BX113" i="6"/>
  <c r="CH113" i="6" s="1"/>
  <c r="BV114" i="6"/>
  <c r="CF114" i="6" s="1"/>
  <c r="CB114" i="6"/>
  <c r="CL114" i="6" s="1"/>
  <c r="BW115" i="6"/>
  <c r="CG115" i="6" s="1"/>
  <c r="CB115" i="6"/>
  <c r="CL115" i="6" s="1"/>
  <c r="BV116" i="6"/>
  <c r="CF116" i="6" s="1"/>
  <c r="CB116" i="6"/>
  <c r="CL116" i="6" s="1"/>
  <c r="BU117" i="6"/>
  <c r="BZ117" i="6"/>
  <c r="CJ117" i="6" s="1"/>
  <c r="BZ118" i="6"/>
  <c r="CJ118" i="6" s="1"/>
  <c r="BY119" i="6"/>
  <c r="CI119" i="6" s="1"/>
  <c r="BW120" i="6"/>
  <c r="CG120" i="6" s="1"/>
  <c r="BY121" i="6"/>
  <c r="CI121" i="6" s="1"/>
  <c r="BW122" i="6"/>
  <c r="CG122" i="6" s="1"/>
  <c r="BY123" i="6"/>
  <c r="CI123" i="6" s="1"/>
  <c r="BV124" i="6"/>
  <c r="CF124" i="6" s="1"/>
  <c r="CB124" i="6"/>
  <c r="CL124" i="6" s="1"/>
  <c r="BX125" i="6"/>
  <c r="CH125" i="6" s="1"/>
  <c r="BU126" i="6"/>
  <c r="CA126" i="6"/>
  <c r="CK126" i="6" s="1"/>
  <c r="BY127" i="6"/>
  <c r="CI127" i="6" s="1"/>
  <c r="BW128" i="6"/>
  <c r="CG128" i="6" s="1"/>
  <c r="BW129" i="6"/>
  <c r="CG129" i="6" s="1"/>
  <c r="CB129" i="6"/>
  <c r="CL129" i="6" s="1"/>
  <c r="BU130" i="6"/>
  <c r="CA130" i="6"/>
  <c r="CK130" i="6" s="1"/>
  <c r="BU131" i="6"/>
  <c r="BZ131" i="6"/>
  <c r="CJ131" i="6" s="1"/>
  <c r="BU132" i="6"/>
  <c r="BY132" i="6"/>
  <c r="CI132" i="6" s="1"/>
  <c r="BX133" i="6"/>
  <c r="CH133" i="6" s="1"/>
  <c r="CB133" i="6"/>
  <c r="CL133" i="6" s="1"/>
  <c r="BV134" i="6"/>
  <c r="CF134" i="6" s="1"/>
  <c r="BZ134" i="6"/>
  <c r="CJ134" i="6" s="1"/>
  <c r="BX135" i="6"/>
  <c r="CH135" i="6" s="1"/>
  <c r="CB135" i="6"/>
  <c r="CL135" i="6" s="1"/>
  <c r="BV136" i="6"/>
  <c r="CF136" i="6" s="1"/>
  <c r="BZ136" i="6"/>
  <c r="CJ136" i="6" s="1"/>
  <c r="BU137" i="6"/>
  <c r="BY137" i="6"/>
  <c r="CI137" i="6" s="1"/>
  <c r="BW138" i="6"/>
  <c r="CG138" i="6" s="1"/>
  <c r="CA138" i="6"/>
  <c r="CK138" i="6" s="1"/>
  <c r="BU139" i="6"/>
  <c r="BY139" i="6"/>
  <c r="CI139" i="6" s="1"/>
  <c r="BV140" i="6"/>
  <c r="CF140" i="6" s="1"/>
  <c r="BZ140" i="6"/>
  <c r="CJ140" i="6" s="1"/>
  <c r="BX141" i="6"/>
  <c r="CH141" i="6" s="1"/>
  <c r="CB141" i="6"/>
  <c r="CL141" i="6" s="1"/>
  <c r="BV142" i="6"/>
  <c r="CF142" i="6" s="1"/>
  <c r="BZ142" i="6"/>
  <c r="CJ142" i="6" s="1"/>
  <c r="BU143" i="6"/>
  <c r="BY143" i="6"/>
  <c r="CI143" i="6" s="1"/>
  <c r="BW144" i="6"/>
  <c r="CG144" i="6" s="1"/>
  <c r="CA144" i="6"/>
  <c r="CK144" i="6" s="1"/>
  <c r="BU145" i="6"/>
  <c r="BY145" i="6"/>
  <c r="CI145" i="6" s="1"/>
  <c r="BW146" i="6"/>
  <c r="CG146" i="6" s="1"/>
  <c r="CA146" i="6"/>
  <c r="CK146" i="6" s="1"/>
  <c r="BV147" i="6"/>
  <c r="CF147" i="6" s="1"/>
  <c r="BZ147" i="6"/>
  <c r="CJ147" i="6" s="1"/>
  <c r="BU148" i="6"/>
  <c r="BY148" i="6"/>
  <c r="CI148" i="6" s="1"/>
  <c r="BW149" i="6"/>
  <c r="CG149" i="6" s="1"/>
  <c r="CA149" i="6"/>
  <c r="CK149" i="6" s="1"/>
  <c r="BU150" i="6"/>
  <c r="BY150" i="6"/>
  <c r="CI150" i="6" s="1"/>
  <c r="BX151" i="6"/>
  <c r="CH151" i="6" s="1"/>
  <c r="CB151" i="6"/>
  <c r="CL151" i="6" s="1"/>
  <c r="BW152" i="6"/>
  <c r="CG152" i="6" s="1"/>
  <c r="CA152" i="6"/>
  <c r="CK152" i="6" s="1"/>
  <c r="BU153" i="6"/>
  <c r="BY153" i="6"/>
  <c r="CI153" i="6" s="1"/>
  <c r="BW154" i="6"/>
  <c r="CG154" i="6" s="1"/>
  <c r="CA154" i="6"/>
  <c r="CK154" i="6" s="1"/>
  <c r="BV155" i="6"/>
  <c r="CF155" i="6" s="1"/>
  <c r="BZ155" i="6"/>
  <c r="CJ155" i="6" s="1"/>
  <c r="BU156" i="6"/>
  <c r="BY156" i="6"/>
  <c r="CI156" i="6" s="1"/>
  <c r="BU157" i="6"/>
  <c r="BY157" i="6"/>
  <c r="CI157" i="6" s="1"/>
  <c r="BU158" i="6"/>
  <c r="BY158" i="6"/>
  <c r="CI158" i="6" s="1"/>
  <c r="BX159" i="6"/>
  <c r="CH159" i="6" s="1"/>
  <c r="CB159" i="6"/>
  <c r="CL159" i="6" s="1"/>
  <c r="BW160" i="6"/>
  <c r="CG160" i="6" s="1"/>
  <c r="CA160" i="6"/>
  <c r="CK160" i="6" s="1"/>
  <c r="BU161" i="6"/>
  <c r="BY161" i="6"/>
  <c r="CI161" i="6" s="1"/>
  <c r="BX162" i="6"/>
  <c r="CH162" i="6" s="1"/>
  <c r="CB162" i="6"/>
  <c r="CL162" i="6" s="1"/>
  <c r="BW163" i="6"/>
  <c r="CG163" i="6" s="1"/>
  <c r="CA163" i="6"/>
  <c r="CK163" i="6" s="1"/>
  <c r="BV164" i="6"/>
  <c r="CF164" i="6" s="1"/>
  <c r="BZ164" i="6"/>
  <c r="CJ164" i="6" s="1"/>
  <c r="BX165" i="6"/>
  <c r="CH165" i="6" s="1"/>
  <c r="CB165" i="6"/>
  <c r="CL165" i="6" s="1"/>
  <c r="BW166" i="6"/>
  <c r="CG166" i="6" s="1"/>
  <c r="CA166" i="6"/>
  <c r="CK166" i="6" s="1"/>
  <c r="BV167" i="6"/>
  <c r="CF167" i="6" s="1"/>
  <c r="BZ167" i="6"/>
  <c r="CJ167" i="6" s="1"/>
  <c r="BU168" i="6"/>
  <c r="BY168" i="6"/>
  <c r="CI168" i="6" s="1"/>
  <c r="BW169" i="6"/>
  <c r="CG169" i="6" s="1"/>
  <c r="CA169" i="6"/>
  <c r="CK169" i="6" s="1"/>
  <c r="BV170" i="6"/>
  <c r="CF170" i="6" s="1"/>
  <c r="BZ170" i="6"/>
  <c r="CJ170" i="6" s="1"/>
  <c r="BU171" i="6"/>
  <c r="BY171" i="6"/>
  <c r="CI171" i="6" s="1"/>
  <c r="BV172" i="6"/>
  <c r="CF172" i="6" s="1"/>
  <c r="BZ172" i="6"/>
  <c r="CJ172" i="6" s="1"/>
  <c r="BW173" i="6"/>
  <c r="CG173" i="6" s="1"/>
  <c r="CA173" i="6"/>
  <c r="CK173" i="6" s="1"/>
  <c r="BX174" i="6"/>
  <c r="CH174" i="6" s="1"/>
  <c r="CB174" i="6"/>
  <c r="CL174" i="6" s="1"/>
  <c r="BU175" i="6"/>
  <c r="BY175" i="6"/>
  <c r="CI175" i="6" s="1"/>
  <c r="BV176" i="6"/>
  <c r="CF176" i="6" s="1"/>
  <c r="BZ176" i="6"/>
  <c r="CJ176" i="6" s="1"/>
  <c r="BW177" i="6"/>
  <c r="CG177" i="6" s="1"/>
  <c r="CA177" i="6"/>
  <c r="CK177" i="6" s="1"/>
  <c r="BX178" i="6"/>
  <c r="CH178" i="6" s="1"/>
  <c r="CB178" i="6"/>
  <c r="CL178" i="6" s="1"/>
  <c r="BU179" i="6"/>
  <c r="BY179" i="6"/>
  <c r="CI179" i="6" s="1"/>
  <c r="BV180" i="6"/>
  <c r="CF180" i="6" s="1"/>
  <c r="BZ180" i="6"/>
  <c r="CJ180" i="6" s="1"/>
  <c r="BV181" i="6"/>
  <c r="CF181" i="6" s="1"/>
  <c r="BZ181" i="6"/>
  <c r="CJ181" i="6" s="1"/>
  <c r="BX182" i="6"/>
  <c r="CH182" i="6" s="1"/>
  <c r="CB182" i="6"/>
  <c r="CL182" i="6" s="1"/>
  <c r="BX183" i="6"/>
  <c r="CH183" i="6" s="1"/>
  <c r="CB183" i="6"/>
  <c r="CL183" i="6" s="1"/>
  <c r="BV184" i="6"/>
  <c r="CF184" i="6" s="1"/>
  <c r="BZ184" i="6"/>
  <c r="CJ184" i="6" s="1"/>
  <c r="BU185" i="6"/>
  <c r="BY185" i="6"/>
  <c r="CI185" i="6" s="1"/>
  <c r="BV186" i="6"/>
  <c r="CF186" i="6" s="1"/>
  <c r="BZ186" i="6"/>
  <c r="CJ186" i="6" s="1"/>
  <c r="BW187" i="6"/>
  <c r="CG187" i="6" s="1"/>
  <c r="CA187" i="6"/>
  <c r="CK187" i="6" s="1"/>
  <c r="BV188" i="6"/>
  <c r="CF188" i="6" s="1"/>
  <c r="BZ188" i="6"/>
  <c r="CJ188" i="6" s="1"/>
  <c r="BV189" i="6"/>
  <c r="CF189" i="6" s="1"/>
  <c r="BZ189" i="6"/>
  <c r="CJ189" i="6" s="1"/>
  <c r="BV190" i="6"/>
  <c r="CF190" i="6" s="1"/>
  <c r="BZ190" i="6"/>
  <c r="CJ190" i="6" s="1"/>
  <c r="BW191" i="6"/>
  <c r="CG191" i="6" s="1"/>
  <c r="CA191" i="6"/>
  <c r="CK191" i="6" s="1"/>
  <c r="BV192" i="6"/>
  <c r="CF192" i="6" s="1"/>
  <c r="BZ192" i="6"/>
  <c r="CJ192" i="6" s="1"/>
  <c r="BV193" i="6"/>
  <c r="CF193" i="6" s="1"/>
  <c r="BZ193" i="6"/>
  <c r="CJ193" i="6" s="1"/>
  <c r="BU194" i="6"/>
  <c r="BY194" i="6"/>
  <c r="CI194" i="6" s="1"/>
  <c r="BW195" i="6"/>
  <c r="CG195" i="6" s="1"/>
  <c r="CA195" i="6"/>
  <c r="CK195" i="6" s="1"/>
  <c r="BX196" i="6"/>
  <c r="CH196" i="6" s="1"/>
  <c r="CB196" i="6"/>
  <c r="CL196" i="6" s="1"/>
  <c r="BV197" i="6"/>
  <c r="CF197" i="6" s="1"/>
  <c r="BZ197" i="6"/>
  <c r="CJ197" i="6" s="1"/>
  <c r="BX198" i="6"/>
  <c r="CH198" i="6" s="1"/>
  <c r="CB198" i="6"/>
  <c r="CL198" i="6" s="1"/>
  <c r="BU199" i="6"/>
  <c r="BY199" i="6"/>
  <c r="CI199" i="6" s="1"/>
  <c r="BW200" i="6"/>
  <c r="CG200" i="6" s="1"/>
  <c r="CA200" i="6"/>
  <c r="CK200" i="6" s="1"/>
  <c r="BW201" i="6"/>
  <c r="CG201" i="6" s="1"/>
  <c r="CA201" i="6"/>
  <c r="CK201" i="6" s="1"/>
  <c r="BX202" i="6"/>
  <c r="CH202" i="6" s="1"/>
  <c r="CB202" i="6"/>
  <c r="CL202" i="6" s="1"/>
  <c r="BX203" i="6"/>
  <c r="CH203" i="6" s="1"/>
  <c r="CB203" i="6"/>
  <c r="CL203" i="6" s="1"/>
  <c r="BU204" i="6"/>
  <c r="BY204" i="6"/>
  <c r="CI204" i="6" s="1"/>
  <c r="BU205" i="6"/>
  <c r="BY205" i="6"/>
  <c r="CI205" i="6" s="1"/>
  <c r="BX206" i="6"/>
  <c r="CH206" i="6" s="1"/>
  <c r="CB206" i="6"/>
  <c r="CL206" i="6" s="1"/>
  <c r="BU207" i="6"/>
  <c r="BY207" i="6"/>
  <c r="CI207" i="6" s="1"/>
  <c r="BU208" i="6"/>
  <c r="BY208" i="6"/>
  <c r="CI208" i="6" s="1"/>
  <c r="BV209" i="6"/>
  <c r="CF209" i="6" s="1"/>
  <c r="BZ209" i="6"/>
  <c r="CJ209" i="6" s="1"/>
  <c r="BX210" i="6"/>
  <c r="CH210" i="6" s="1"/>
  <c r="CB210" i="6"/>
  <c r="CL210" i="6" s="1"/>
  <c r="BU211" i="6"/>
  <c r="BY211" i="6"/>
  <c r="CI211" i="6" s="1"/>
  <c r="BV212" i="6"/>
  <c r="CF212" i="6" s="1"/>
  <c r="BZ212" i="6"/>
  <c r="CJ212" i="6" s="1"/>
  <c r="BW213" i="6"/>
  <c r="CG213" i="6" s="1"/>
  <c r="CA213" i="6"/>
  <c r="CK213" i="6" s="1"/>
  <c r="BV214" i="6"/>
  <c r="CF214" i="6" s="1"/>
  <c r="BZ214" i="6"/>
  <c r="CJ214" i="6" s="1"/>
  <c r="BW215" i="6"/>
  <c r="CG215" i="6" s="1"/>
  <c r="CA215" i="6"/>
  <c r="CK215" i="6" s="1"/>
  <c r="BW216" i="6"/>
  <c r="CG216" i="6" s="1"/>
  <c r="CA216" i="6"/>
  <c r="CK216" i="6" s="1"/>
  <c r="BX217" i="6"/>
  <c r="CH217" i="6" s="1"/>
  <c r="CB217" i="6"/>
  <c r="CL217" i="6" s="1"/>
  <c r="BV218" i="6"/>
  <c r="CF218" i="6" s="1"/>
  <c r="BZ218" i="6"/>
  <c r="CJ218" i="6" s="1"/>
  <c r="BW219" i="6"/>
  <c r="CG219" i="6" s="1"/>
  <c r="CA219" i="6"/>
  <c r="CK219" i="6" s="1"/>
  <c r="BX220" i="6"/>
  <c r="CH220" i="6" s="1"/>
  <c r="CB220" i="6"/>
  <c r="CL220" i="6" s="1"/>
  <c r="BU221" i="6"/>
  <c r="BY221" i="6"/>
  <c r="CI221" i="6" s="1"/>
  <c r="BX222" i="6"/>
  <c r="CH222" i="6" s="1"/>
  <c r="CB222" i="6"/>
  <c r="CL222" i="6" s="1"/>
  <c r="BU223" i="6"/>
  <c r="BY223" i="6"/>
  <c r="CI223" i="6" s="1"/>
  <c r="BU224" i="6"/>
  <c r="BY224" i="6"/>
  <c r="CI224" i="6" s="1"/>
  <c r="BV225" i="6"/>
  <c r="CF225" i="6" s="1"/>
  <c r="BZ225" i="6"/>
  <c r="CJ225" i="6" s="1"/>
  <c r="BX226" i="6"/>
  <c r="CH226" i="6" s="1"/>
  <c r="CB226" i="6"/>
  <c r="CL226" i="6" s="1"/>
  <c r="BU227" i="6"/>
  <c r="BY227" i="6"/>
  <c r="CI227" i="6" s="1"/>
  <c r="BV228" i="6"/>
  <c r="CF228" i="6" s="1"/>
  <c r="BZ228" i="6"/>
  <c r="CJ228" i="6" s="1"/>
  <c r="BW229" i="6"/>
  <c r="CG229" i="6" s="1"/>
  <c r="CA229" i="6"/>
  <c r="CK229" i="6" s="1"/>
  <c r="BV230" i="6"/>
  <c r="CF230" i="6" s="1"/>
  <c r="BZ230" i="6"/>
  <c r="CJ230" i="6" s="1"/>
  <c r="BX231" i="6"/>
  <c r="CH231" i="6" s="1"/>
  <c r="CB231" i="6"/>
  <c r="CL231" i="6" s="1"/>
  <c r="BV232" i="6"/>
  <c r="CF232" i="6" s="1"/>
  <c r="BZ232" i="6"/>
  <c r="CJ232" i="6" s="1"/>
  <c r="BV233" i="6"/>
  <c r="CF233" i="6" s="1"/>
  <c r="BZ233" i="6"/>
  <c r="CJ233" i="6" s="1"/>
  <c r="BW234" i="6"/>
  <c r="CG234" i="6" s="1"/>
  <c r="CA234" i="6"/>
  <c r="CK234" i="6" s="1"/>
  <c r="BW235" i="6"/>
  <c r="CG235" i="6" s="1"/>
  <c r="CA235" i="6"/>
  <c r="CK235" i="6" s="1"/>
  <c r="BX236" i="6"/>
  <c r="CH236" i="6" s="1"/>
  <c r="CB236" i="6"/>
  <c r="CL236" i="6" s="1"/>
  <c r="BU237" i="6"/>
  <c r="BY237" i="6"/>
  <c r="CI237" i="6" s="1"/>
  <c r="BW238" i="6"/>
  <c r="CG238" i="6" s="1"/>
  <c r="CA238" i="6"/>
  <c r="CK238" i="6" s="1"/>
  <c r="BV239" i="6"/>
  <c r="CF239" i="6" s="1"/>
  <c r="BZ239" i="6"/>
  <c r="CJ239" i="6" s="1"/>
  <c r="BW240" i="6"/>
  <c r="CG240" i="6" s="1"/>
  <c r="CA240" i="6"/>
  <c r="CK240" i="6" s="1"/>
  <c r="BU241" i="6"/>
  <c r="CB106" i="6"/>
  <c r="CL106" i="6" s="1"/>
  <c r="CA107" i="6"/>
  <c r="CK107" i="6" s="1"/>
  <c r="BX108" i="6"/>
  <c r="CH108" i="6" s="1"/>
  <c r="BW109" i="6"/>
  <c r="CG109" i="6" s="1"/>
  <c r="BX110" i="6"/>
  <c r="CH110" i="6" s="1"/>
  <c r="CA111" i="6"/>
  <c r="CK111" i="6" s="1"/>
  <c r="CA112" i="6"/>
  <c r="CK112" i="6" s="1"/>
  <c r="CA113" i="6"/>
  <c r="CK113" i="6" s="1"/>
  <c r="BZ114" i="6"/>
  <c r="CJ114" i="6" s="1"/>
  <c r="BX115" i="6"/>
  <c r="CH115" i="6" s="1"/>
  <c r="BZ116" i="6"/>
  <c r="CJ116" i="6" s="1"/>
  <c r="BV117" i="6"/>
  <c r="CF117" i="6" s="1"/>
  <c r="BW118" i="6"/>
  <c r="CG118" i="6" s="1"/>
  <c r="BX119" i="6"/>
  <c r="CH119" i="6" s="1"/>
  <c r="BY120" i="6"/>
  <c r="CI120" i="6" s="1"/>
  <c r="BU121" i="6"/>
  <c r="CB121" i="6"/>
  <c r="CL121" i="6" s="1"/>
  <c r="BU122" i="6"/>
  <c r="CA122" i="6"/>
  <c r="CK122" i="6" s="1"/>
  <c r="BX123" i="6"/>
  <c r="CH123" i="6" s="1"/>
  <c r="BX124" i="6"/>
  <c r="CH124" i="6" s="1"/>
  <c r="BU125" i="6"/>
  <c r="CB125" i="6"/>
  <c r="CL125" i="6" s="1"/>
  <c r="CB126" i="6"/>
  <c r="CL126" i="6" s="1"/>
  <c r="BU127" i="6"/>
  <c r="CB127" i="6"/>
  <c r="CL127" i="6" s="1"/>
  <c r="BU128" i="6"/>
  <c r="CA128" i="6"/>
  <c r="CK128" i="6" s="1"/>
  <c r="BV129" i="6"/>
  <c r="CF129" i="6" s="1"/>
  <c r="BX130" i="6"/>
  <c r="CH130" i="6" s="1"/>
  <c r="CA131" i="6"/>
  <c r="CK131" i="6" s="1"/>
  <c r="BW132" i="6"/>
  <c r="CG132" i="6" s="1"/>
  <c r="CB132" i="6"/>
  <c r="CL132" i="6" s="1"/>
  <c r="BW133" i="6"/>
  <c r="CG133" i="6" s="1"/>
  <c r="BX134" i="6"/>
  <c r="CH134" i="6" s="1"/>
  <c r="BW135" i="6"/>
  <c r="CG135" i="6" s="1"/>
  <c r="BX136" i="6"/>
  <c r="CH136" i="6" s="1"/>
  <c r="BZ137" i="6"/>
  <c r="CJ137" i="6" s="1"/>
  <c r="BY138" i="6"/>
  <c r="CI138" i="6" s="1"/>
  <c r="BZ139" i="6"/>
  <c r="CJ139" i="6" s="1"/>
  <c r="BX140" i="6"/>
  <c r="CH140" i="6" s="1"/>
  <c r="BW141" i="6"/>
  <c r="CG141" i="6" s="1"/>
  <c r="BX142" i="6"/>
  <c r="CH142" i="6" s="1"/>
  <c r="BZ143" i="6"/>
  <c r="CJ143" i="6" s="1"/>
  <c r="BY144" i="6"/>
  <c r="CI144" i="6" s="1"/>
  <c r="BZ145" i="6"/>
  <c r="CJ145" i="6" s="1"/>
  <c r="BY146" i="6"/>
  <c r="CI146" i="6" s="1"/>
  <c r="BU147" i="6"/>
  <c r="CA147" i="6"/>
  <c r="CK147" i="6" s="1"/>
  <c r="BW148" i="6"/>
  <c r="CG148" i="6" s="1"/>
  <c r="CB148" i="6"/>
  <c r="CL148" i="6" s="1"/>
  <c r="BV149" i="6"/>
  <c r="CF149" i="6" s="1"/>
  <c r="CB149" i="6"/>
  <c r="CL149" i="6" s="1"/>
  <c r="BW150" i="6"/>
  <c r="CG150" i="6" s="1"/>
  <c r="CB150" i="6"/>
  <c r="CL150" i="6" s="1"/>
  <c r="BW151" i="6"/>
  <c r="CG151" i="6" s="1"/>
  <c r="BY152" i="6"/>
  <c r="CI152" i="6" s="1"/>
  <c r="BZ153" i="6"/>
  <c r="CJ153" i="6" s="1"/>
  <c r="BY154" i="6"/>
  <c r="CI154" i="6" s="1"/>
  <c r="BU155" i="6"/>
  <c r="CA155" i="6"/>
  <c r="CK155" i="6" s="1"/>
  <c r="BW156" i="6"/>
  <c r="CG156" i="6" s="1"/>
  <c r="CB156" i="6"/>
  <c r="CL156" i="6" s="1"/>
  <c r="BZ157" i="6"/>
  <c r="CJ157" i="6" s="1"/>
  <c r="BW158" i="6"/>
  <c r="CG158" i="6" s="1"/>
  <c r="CB158" i="6"/>
  <c r="CL158" i="6" s="1"/>
  <c r="BW159" i="6"/>
  <c r="CG159" i="6" s="1"/>
  <c r="BY160" i="6"/>
  <c r="CI160" i="6" s="1"/>
  <c r="BZ161" i="6"/>
  <c r="CJ161" i="6" s="1"/>
  <c r="BU162" i="6"/>
  <c r="BZ162" i="6"/>
  <c r="CJ162" i="6" s="1"/>
  <c r="BV163" i="6"/>
  <c r="CF163" i="6" s="1"/>
  <c r="CB163" i="6"/>
  <c r="CL163" i="6" s="1"/>
  <c r="BX164" i="6"/>
  <c r="CH164" i="6" s="1"/>
  <c r="BW165" i="6"/>
  <c r="CG165" i="6" s="1"/>
  <c r="BY166" i="6"/>
  <c r="CI166" i="6" s="1"/>
  <c r="BU167" i="6"/>
  <c r="CA167" i="6"/>
  <c r="CK167" i="6" s="1"/>
  <c r="BW168" i="6"/>
  <c r="CG168" i="6" s="1"/>
  <c r="CB168" i="6"/>
  <c r="CL168" i="6" s="1"/>
  <c r="BV169" i="6"/>
  <c r="CF169" i="6" s="1"/>
  <c r="CB169" i="6"/>
  <c r="CL169" i="6" s="1"/>
  <c r="BX170" i="6"/>
  <c r="CH170" i="6" s="1"/>
  <c r="BZ171" i="6"/>
  <c r="CJ171" i="6" s="1"/>
  <c r="BX172" i="6"/>
  <c r="CH172" i="6" s="1"/>
  <c r="BV173" i="6"/>
  <c r="CF173" i="6" s="1"/>
  <c r="CB173" i="6"/>
  <c r="CL173" i="6" s="1"/>
  <c r="BU174" i="6"/>
  <c r="BZ174" i="6"/>
  <c r="CJ174" i="6" s="1"/>
  <c r="BZ175" i="6"/>
  <c r="CJ175" i="6" s="1"/>
  <c r="BX176" i="6"/>
  <c r="CH176" i="6" s="1"/>
  <c r="BV177" i="6"/>
  <c r="CF177" i="6" s="1"/>
  <c r="CB177" i="6"/>
  <c r="CL177" i="6" s="1"/>
  <c r="BU178" i="6"/>
  <c r="BZ178" i="6"/>
  <c r="CJ178" i="6" s="1"/>
  <c r="BZ179" i="6"/>
  <c r="CJ179" i="6" s="1"/>
  <c r="BX180" i="6"/>
  <c r="CH180" i="6" s="1"/>
  <c r="BU181" i="6"/>
  <c r="CA181" i="6"/>
  <c r="CK181" i="6" s="1"/>
  <c r="BU182" i="6"/>
  <c r="BZ182" i="6"/>
  <c r="CJ182" i="6" s="1"/>
  <c r="BW183" i="6"/>
  <c r="CG183" i="6" s="1"/>
  <c r="BX184" i="6"/>
  <c r="CH184" i="6" s="1"/>
  <c r="BZ185" i="6"/>
  <c r="CJ185" i="6" s="1"/>
  <c r="BX186" i="6"/>
  <c r="CH186" i="6" s="1"/>
  <c r="BV187" i="6"/>
  <c r="CF187" i="6" s="1"/>
  <c r="CB187" i="6"/>
  <c r="CL187" i="6" s="1"/>
  <c r="BX188" i="6"/>
  <c r="CH188" i="6" s="1"/>
  <c r="BU189" i="6"/>
  <c r="CA189" i="6"/>
  <c r="CK189" i="6" s="1"/>
  <c r="BX190" i="6"/>
  <c r="CH190" i="6" s="1"/>
  <c r="BV191" i="6"/>
  <c r="CF191" i="6" s="1"/>
  <c r="CB191" i="6"/>
  <c r="CL191" i="6" s="1"/>
  <c r="BX192" i="6"/>
  <c r="CH192" i="6" s="1"/>
  <c r="BU193" i="6"/>
  <c r="CA193" i="6"/>
  <c r="CK193" i="6" s="1"/>
  <c r="BW194" i="6"/>
  <c r="CG194" i="6" s="1"/>
  <c r="CB194" i="6"/>
  <c r="CL194" i="6" s="1"/>
  <c r="BV195" i="6"/>
  <c r="CF195" i="6" s="1"/>
  <c r="CB195" i="6"/>
  <c r="CL195" i="6" s="1"/>
  <c r="BU196" i="6"/>
  <c r="BZ196" i="6"/>
  <c r="CJ196" i="6" s="1"/>
  <c r="BU197" i="6"/>
  <c r="CA197" i="6"/>
  <c r="CK197" i="6" s="1"/>
  <c r="BU198" i="6"/>
  <c r="BZ198" i="6"/>
  <c r="CJ198" i="6" s="1"/>
  <c r="BZ199" i="6"/>
  <c r="CJ199" i="6" s="1"/>
  <c r="BY200" i="6"/>
  <c r="CI200" i="6" s="1"/>
  <c r="BV201" i="6"/>
  <c r="CF201" i="6" s="1"/>
  <c r="CB201" i="6"/>
  <c r="CL201" i="6" s="1"/>
  <c r="BU202" i="6"/>
  <c r="BZ202" i="6"/>
  <c r="CJ202" i="6" s="1"/>
  <c r="BW203" i="6"/>
  <c r="CG203" i="6" s="1"/>
  <c r="BW204" i="6"/>
  <c r="CG204" i="6" s="1"/>
  <c r="CB204" i="6"/>
  <c r="CL204" i="6" s="1"/>
  <c r="BZ205" i="6"/>
  <c r="CJ205" i="6" s="1"/>
  <c r="BU206" i="6"/>
  <c r="BZ206" i="6"/>
  <c r="CJ206" i="6" s="1"/>
  <c r="BZ207" i="6"/>
  <c r="CJ207" i="6" s="1"/>
  <c r="BW208" i="6"/>
  <c r="CG208" i="6" s="1"/>
  <c r="CB208" i="6"/>
  <c r="CL208" i="6" s="1"/>
  <c r="BU209" i="6"/>
  <c r="CA209" i="6"/>
  <c r="CK209" i="6" s="1"/>
  <c r="BU210" i="6"/>
  <c r="BZ210" i="6"/>
  <c r="CJ210" i="6" s="1"/>
  <c r="BZ211" i="6"/>
  <c r="CJ211" i="6" s="1"/>
  <c r="BX212" i="6"/>
  <c r="CH212" i="6" s="1"/>
  <c r="BV213" i="6"/>
  <c r="CF213" i="6" s="1"/>
  <c r="CB213" i="6"/>
  <c r="CL213" i="6" s="1"/>
  <c r="BX214" i="6"/>
  <c r="CH214" i="6" s="1"/>
  <c r="BV215" i="6"/>
  <c r="CF215" i="6" s="1"/>
  <c r="CB215" i="6"/>
  <c r="CL215" i="6" s="1"/>
  <c r="BY216" i="6"/>
  <c r="CI216" i="6" s="1"/>
  <c r="BW217" i="6"/>
  <c r="CG217" i="6" s="1"/>
  <c r="BX218" i="6"/>
  <c r="CH218" i="6" s="1"/>
  <c r="BV219" i="6"/>
  <c r="CF219" i="6" s="1"/>
  <c r="CB219" i="6"/>
  <c r="CL219" i="6" s="1"/>
  <c r="BU220" i="6"/>
  <c r="BZ220" i="6"/>
  <c r="CJ220" i="6" s="1"/>
  <c r="BZ221" i="6"/>
  <c r="CJ221" i="6" s="1"/>
  <c r="BU222" i="6"/>
  <c r="BZ222" i="6"/>
  <c r="CJ222" i="6" s="1"/>
  <c r="BZ223" i="6"/>
  <c r="CJ223" i="6" s="1"/>
  <c r="BW224" i="6"/>
  <c r="CG224" i="6" s="1"/>
  <c r="CB224" i="6"/>
  <c r="CL224" i="6" s="1"/>
  <c r="BU225" i="6"/>
  <c r="CA225" i="6"/>
  <c r="CK225" i="6" s="1"/>
  <c r="BU226" i="6"/>
  <c r="BZ226" i="6"/>
  <c r="CJ226" i="6" s="1"/>
  <c r="BZ227" i="6"/>
  <c r="CJ227" i="6" s="1"/>
  <c r="BX228" i="6"/>
  <c r="CH228" i="6" s="1"/>
  <c r="BV229" i="6"/>
  <c r="CF229" i="6" s="1"/>
  <c r="CB229" i="6"/>
  <c r="CL229" i="6" s="1"/>
  <c r="BX230" i="6"/>
  <c r="CH230" i="6" s="1"/>
  <c r="BW231" i="6"/>
  <c r="CG231" i="6" s="1"/>
  <c r="BX232" i="6"/>
  <c r="CH232" i="6" s="1"/>
  <c r="BU233" i="6"/>
  <c r="CA233" i="6"/>
  <c r="CK233" i="6" s="1"/>
  <c r="BY234" i="6"/>
  <c r="CI234" i="6" s="1"/>
  <c r="BV235" i="6"/>
  <c r="CF235" i="6" s="1"/>
  <c r="CB235" i="6"/>
  <c r="CL235" i="6" s="1"/>
  <c r="BU236" i="6"/>
  <c r="BZ236" i="6"/>
  <c r="CJ236" i="6" s="1"/>
  <c r="BZ237" i="6"/>
  <c r="CJ237" i="6" s="1"/>
  <c r="BY238" i="6"/>
  <c r="CI238" i="6" s="1"/>
  <c r="BU239" i="6"/>
  <c r="CA239" i="6"/>
  <c r="CK239" i="6" s="1"/>
  <c r="BY240" i="6"/>
  <c r="CI240" i="6" s="1"/>
  <c r="BY241" i="6"/>
  <c r="CI241" i="6" s="1"/>
  <c r="BU242" i="6"/>
  <c r="BY242" i="6"/>
  <c r="CI242" i="6" s="1"/>
  <c r="BX243" i="6"/>
  <c r="CH243" i="6" s="1"/>
  <c r="CB243" i="6"/>
  <c r="CL243" i="6" s="1"/>
  <c r="BU244" i="6"/>
  <c r="BY244" i="6"/>
  <c r="CI244" i="6" s="1"/>
  <c r="BW245" i="6"/>
  <c r="CG245" i="6" s="1"/>
  <c r="CA245" i="6"/>
  <c r="CK245" i="6" s="1"/>
  <c r="BW246" i="6"/>
  <c r="CG246" i="6" s="1"/>
  <c r="CA246" i="6"/>
  <c r="CK246" i="6" s="1"/>
  <c r="BV247" i="6"/>
  <c r="CF247" i="6" s="1"/>
  <c r="BZ247" i="6"/>
  <c r="CJ247" i="6" s="1"/>
  <c r="BW248" i="6"/>
  <c r="CG248" i="6" s="1"/>
  <c r="CA248" i="6"/>
  <c r="CK248" i="6" s="1"/>
  <c r="BU249" i="6"/>
  <c r="BY249" i="6"/>
  <c r="CI249" i="6" s="1"/>
  <c r="BU250" i="6"/>
  <c r="BY250" i="6"/>
  <c r="CI250" i="6" s="1"/>
  <c r="BX251" i="6"/>
  <c r="CH251" i="6" s="1"/>
  <c r="CB251" i="6"/>
  <c r="CL251" i="6" s="1"/>
  <c r="BU252" i="6"/>
  <c r="BY252" i="6"/>
  <c r="CI252" i="6" s="1"/>
  <c r="BW253" i="6"/>
  <c r="CG253" i="6" s="1"/>
  <c r="CA253" i="6"/>
  <c r="CK253" i="6" s="1"/>
  <c r="BW254" i="6"/>
  <c r="CG254" i="6" s="1"/>
  <c r="CA254" i="6"/>
  <c r="CK254" i="6" s="1"/>
  <c r="BX255" i="6"/>
  <c r="CH255" i="6" s="1"/>
  <c r="CB255" i="6"/>
  <c r="CL255" i="6" s="1"/>
  <c r="BW256" i="6"/>
  <c r="CG256" i="6" s="1"/>
  <c r="CA256" i="6"/>
  <c r="CK256" i="6" s="1"/>
  <c r="BV257" i="6"/>
  <c r="CF257" i="6" s="1"/>
  <c r="BZ257" i="6"/>
  <c r="CJ257" i="6" s="1"/>
  <c r="BX258" i="6"/>
  <c r="CH258" i="6" s="1"/>
  <c r="CB258" i="6"/>
  <c r="CL258" i="6" s="1"/>
  <c r="BV259" i="6"/>
  <c r="CF259" i="6" s="1"/>
  <c r="BZ259" i="6"/>
  <c r="CJ259" i="6" s="1"/>
  <c r="BU260" i="6"/>
  <c r="BY260" i="6"/>
  <c r="CI260" i="6" s="1"/>
  <c r="BX261" i="6"/>
  <c r="CH261" i="6" s="1"/>
  <c r="CB261" i="6"/>
  <c r="CL261" i="6" s="1"/>
  <c r="BW262" i="6"/>
  <c r="CG262" i="6" s="1"/>
  <c r="CA262" i="6"/>
  <c r="CK262" i="6" s="1"/>
  <c r="BU263" i="6"/>
  <c r="BY263" i="6"/>
  <c r="CI263" i="6" s="1"/>
  <c r="BX264" i="6"/>
  <c r="CH264" i="6" s="1"/>
  <c r="CB264" i="6"/>
  <c r="CL264" i="6" s="1"/>
  <c r="BW265" i="6"/>
  <c r="CG265" i="6" s="1"/>
  <c r="CA265" i="6"/>
  <c r="CK265" i="6" s="1"/>
  <c r="BU266" i="6"/>
  <c r="BY266" i="6"/>
  <c r="CI266" i="6" s="1"/>
  <c r="BW267" i="6"/>
  <c r="CG267" i="6" s="1"/>
  <c r="CA267" i="6"/>
  <c r="CK267" i="6" s="1"/>
  <c r="BV268" i="6"/>
  <c r="CF268" i="6" s="1"/>
  <c r="BZ268" i="6"/>
  <c r="CJ268" i="6" s="1"/>
  <c r="BV269" i="6"/>
  <c r="CF269" i="6" s="1"/>
  <c r="BZ269" i="6"/>
  <c r="CJ269" i="6" s="1"/>
  <c r="BV270" i="6"/>
  <c r="CF270" i="6" s="1"/>
  <c r="BZ270" i="6"/>
  <c r="CJ270" i="6" s="1"/>
  <c r="BX271" i="6"/>
  <c r="CH271" i="6" s="1"/>
  <c r="CB271" i="6"/>
  <c r="CL271" i="6" s="1"/>
  <c r="BX272" i="6"/>
  <c r="CH272" i="6" s="1"/>
  <c r="CB272" i="6"/>
  <c r="CL272" i="6" s="1"/>
  <c r="BV273" i="6"/>
  <c r="CF273" i="6" s="1"/>
  <c r="BZ273" i="6"/>
  <c r="CJ273" i="6" s="1"/>
  <c r="BU274" i="6"/>
  <c r="BY274" i="6"/>
  <c r="CI274" i="6" s="1"/>
  <c r="BW275" i="6"/>
  <c r="CG275" i="6" s="1"/>
  <c r="CA275" i="6"/>
  <c r="CK275" i="6" s="1"/>
  <c r="BV276" i="6"/>
  <c r="CF276" i="6" s="1"/>
  <c r="BZ276" i="6"/>
  <c r="CJ276" i="6" s="1"/>
  <c r="BX277" i="6"/>
  <c r="CH277" i="6" s="1"/>
  <c r="CB277" i="6"/>
  <c r="CL277" i="6" s="1"/>
  <c r="BW278" i="6"/>
  <c r="CG278" i="6" s="1"/>
  <c r="CA278" i="6"/>
  <c r="CK278" i="6" s="1"/>
  <c r="BX279" i="6"/>
  <c r="CH279" i="6" s="1"/>
  <c r="CB279" i="6"/>
  <c r="CL279" i="6" s="1"/>
  <c r="BW280" i="6"/>
  <c r="CG280" i="6" s="1"/>
  <c r="CA280" i="6"/>
  <c r="CK280" i="6" s="1"/>
  <c r="BU281" i="6"/>
  <c r="BY281" i="6"/>
  <c r="CI281" i="6" s="1"/>
  <c r="BX282" i="6"/>
  <c r="CH282" i="6" s="1"/>
  <c r="BY106" i="6"/>
  <c r="CI106" i="6" s="1"/>
  <c r="CB107" i="6"/>
  <c r="CL107" i="6" s="1"/>
  <c r="BV112" i="6"/>
  <c r="CF112" i="6" s="1"/>
  <c r="BW113" i="6"/>
  <c r="CG113" i="6" s="1"/>
  <c r="BY114" i="6"/>
  <c r="CI114" i="6" s="1"/>
  <c r="BZ115" i="6"/>
  <c r="CJ115" i="6" s="1"/>
  <c r="BU116" i="6"/>
  <c r="CA117" i="6"/>
  <c r="CK117" i="6" s="1"/>
  <c r="BV118" i="6"/>
  <c r="CF118" i="6" s="1"/>
  <c r="BZ119" i="6"/>
  <c r="CJ119" i="6" s="1"/>
  <c r="CA120" i="6"/>
  <c r="CK120" i="6" s="1"/>
  <c r="BZ121" i="6"/>
  <c r="CJ121" i="6" s="1"/>
  <c r="BV122" i="6"/>
  <c r="CF122" i="6" s="1"/>
  <c r="BU123" i="6"/>
  <c r="BU124" i="6"/>
  <c r="BW125" i="6"/>
  <c r="CG125" i="6" s="1"/>
  <c r="BX126" i="6"/>
  <c r="CH126" i="6" s="1"/>
  <c r="BY128" i="6"/>
  <c r="CI128" i="6" s="1"/>
  <c r="BY130" i="6"/>
  <c r="CI130" i="6" s="1"/>
  <c r="BV131" i="6"/>
  <c r="CF131" i="6" s="1"/>
  <c r="CA132" i="6"/>
  <c r="CK132" i="6" s="1"/>
  <c r="BY133" i="6"/>
  <c r="CI133" i="6" s="1"/>
  <c r="CA134" i="6"/>
  <c r="CK134" i="6" s="1"/>
  <c r="BU135" i="6"/>
  <c r="CA135" i="6"/>
  <c r="CK135" i="6" s="1"/>
  <c r="BW136" i="6"/>
  <c r="CG136" i="6" s="1"/>
  <c r="CA137" i="6"/>
  <c r="CK137" i="6" s="1"/>
  <c r="BU138" i="6"/>
  <c r="CB138" i="6"/>
  <c r="CL138" i="6" s="1"/>
  <c r="BW139" i="6"/>
  <c r="CG139" i="6" s="1"/>
  <c r="BW140" i="6"/>
  <c r="CG140" i="6" s="1"/>
  <c r="BY141" i="6"/>
  <c r="CI141" i="6" s="1"/>
  <c r="CA142" i="6"/>
  <c r="CK142" i="6" s="1"/>
  <c r="BW143" i="6"/>
  <c r="CG143" i="6" s="1"/>
  <c r="BX144" i="6"/>
  <c r="CH144" i="6" s="1"/>
  <c r="CA145" i="6"/>
  <c r="CK145" i="6" s="1"/>
  <c r="BU146" i="6"/>
  <c r="CB146" i="6"/>
  <c r="CL146" i="6" s="1"/>
  <c r="BY147" i="6"/>
  <c r="CI147" i="6" s="1"/>
  <c r="BX148" i="6"/>
  <c r="CH148" i="6" s="1"/>
  <c r="BZ149" i="6"/>
  <c r="CJ149" i="6" s="1"/>
  <c r="BX150" i="6"/>
  <c r="CH150" i="6" s="1"/>
  <c r="BU151" i="6"/>
  <c r="CA151" i="6"/>
  <c r="CK151" i="6" s="1"/>
  <c r="BX152" i="6"/>
  <c r="CH152" i="6" s="1"/>
  <c r="CA153" i="6"/>
  <c r="CK153" i="6" s="1"/>
  <c r="BU154" i="6"/>
  <c r="CB154" i="6"/>
  <c r="CL154" i="6" s="1"/>
  <c r="BY155" i="6"/>
  <c r="CI155" i="6" s="1"/>
  <c r="BX156" i="6"/>
  <c r="CH156" i="6" s="1"/>
  <c r="BW157" i="6"/>
  <c r="CG157" i="6" s="1"/>
  <c r="BV158" i="6"/>
  <c r="CF158" i="6" s="1"/>
  <c r="BZ159" i="6"/>
  <c r="CJ159" i="6" s="1"/>
  <c r="BV160" i="6"/>
  <c r="CF160" i="6" s="1"/>
  <c r="BX161" i="6"/>
  <c r="CH161" i="6" s="1"/>
  <c r="BV162" i="6"/>
  <c r="CF162" i="6" s="1"/>
  <c r="BZ163" i="6"/>
  <c r="CJ163" i="6" s="1"/>
  <c r="BY164" i="6"/>
  <c r="CI164" i="6" s="1"/>
  <c r="BZ165" i="6"/>
  <c r="CJ165" i="6" s="1"/>
  <c r="BV166" i="6"/>
  <c r="CF166" i="6" s="1"/>
  <c r="CB167" i="6"/>
  <c r="CL167" i="6" s="1"/>
  <c r="BZ168" i="6"/>
  <c r="CJ168" i="6" s="1"/>
  <c r="BU169" i="6"/>
  <c r="CA170" i="6"/>
  <c r="CK170" i="6" s="1"/>
  <c r="BW171" i="6"/>
  <c r="CG171" i="6" s="1"/>
  <c r="BW172" i="6"/>
  <c r="CG172" i="6" s="1"/>
  <c r="BX173" i="6"/>
  <c r="CH173" i="6" s="1"/>
  <c r="BY174" i="6"/>
  <c r="CI174" i="6" s="1"/>
  <c r="CA175" i="6"/>
  <c r="CK175" i="6" s="1"/>
  <c r="CA176" i="6"/>
  <c r="CK176" i="6" s="1"/>
  <c r="BZ177" i="6"/>
  <c r="CJ177" i="6" s="1"/>
  <c r="BV178" i="6"/>
  <c r="CF178" i="6" s="1"/>
  <c r="BW179" i="6"/>
  <c r="CG179" i="6" s="1"/>
  <c r="BW180" i="6"/>
  <c r="CG180" i="6" s="1"/>
  <c r="BW181" i="6"/>
  <c r="CG181" i="6" s="1"/>
  <c r="BY182" i="6"/>
  <c r="CI182" i="6" s="1"/>
  <c r="BY183" i="6"/>
  <c r="CI183" i="6" s="1"/>
  <c r="CA184" i="6"/>
  <c r="CK184" i="6" s="1"/>
  <c r="BW185" i="6"/>
  <c r="CG185" i="6" s="1"/>
  <c r="BW186" i="6"/>
  <c r="CG186" i="6" s="1"/>
  <c r="BX187" i="6"/>
  <c r="CH187" i="6" s="1"/>
  <c r="BU188" i="6"/>
  <c r="CB188" i="6"/>
  <c r="CL188" i="6" s="1"/>
  <c r="CB189" i="6"/>
  <c r="CL189" i="6" s="1"/>
  <c r="CA190" i="6"/>
  <c r="CK190" i="6" s="1"/>
  <c r="BZ191" i="6"/>
  <c r="CJ191" i="6" s="1"/>
  <c r="BY192" i="6"/>
  <c r="CI192" i="6" s="1"/>
  <c r="BX193" i="6"/>
  <c r="CH193" i="6" s="1"/>
  <c r="BV194" i="6"/>
  <c r="CF194" i="6" s="1"/>
  <c r="BY195" i="6"/>
  <c r="CI195" i="6" s="1"/>
  <c r="CA196" i="6"/>
  <c r="CK196" i="6" s="1"/>
  <c r="BX197" i="6"/>
  <c r="CH197" i="6" s="1"/>
  <c r="CA198" i="6"/>
  <c r="CK198" i="6" s="1"/>
  <c r="BV199" i="6"/>
  <c r="CF199" i="6" s="1"/>
  <c r="CB199" i="6"/>
  <c r="CL199" i="6" s="1"/>
  <c r="BV200" i="6"/>
  <c r="CF200" i="6" s="1"/>
  <c r="BU201" i="6"/>
  <c r="BW202" i="6"/>
  <c r="CG202" i="6" s="1"/>
  <c r="BV203" i="6"/>
  <c r="CF203" i="6" s="1"/>
  <c r="BX204" i="6"/>
  <c r="CH204" i="6" s="1"/>
  <c r="BW205" i="6"/>
  <c r="CG205" i="6" s="1"/>
  <c r="CA206" i="6"/>
  <c r="CK206" i="6" s="1"/>
  <c r="BV207" i="6"/>
  <c r="CF207" i="6" s="1"/>
  <c r="CB207" i="6"/>
  <c r="CL207" i="6" s="1"/>
  <c r="CA208" i="6"/>
  <c r="CK208" i="6" s="1"/>
  <c r="BW209" i="6"/>
  <c r="CG209" i="6" s="1"/>
  <c r="BY210" i="6"/>
  <c r="CI210" i="6" s="1"/>
  <c r="CA211" i="6"/>
  <c r="CK211" i="6" s="1"/>
  <c r="CA212" i="6"/>
  <c r="CK212" i="6" s="1"/>
  <c r="BZ213" i="6"/>
  <c r="CJ213" i="6" s="1"/>
  <c r="BY214" i="6"/>
  <c r="CI214" i="6" s="1"/>
  <c r="BY215" i="6"/>
  <c r="CI215" i="6" s="1"/>
  <c r="BX216" i="6"/>
  <c r="CH216" i="6" s="1"/>
  <c r="BY217" i="6"/>
  <c r="CI217" i="6" s="1"/>
  <c r="CA218" i="6"/>
  <c r="CK218" i="6" s="1"/>
  <c r="BZ219" i="6"/>
  <c r="CJ219" i="6" s="1"/>
  <c r="BV220" i="6"/>
  <c r="CF220" i="6" s="1"/>
  <c r="BW221" i="6"/>
  <c r="CG221" i="6" s="1"/>
  <c r="CA222" i="6"/>
  <c r="CK222" i="6" s="1"/>
  <c r="BV223" i="6"/>
  <c r="CF223" i="6" s="1"/>
  <c r="CB223" i="6"/>
  <c r="CL223" i="6" s="1"/>
  <c r="CA224" i="6"/>
  <c r="CK224" i="6" s="1"/>
  <c r="BW225" i="6"/>
  <c r="CG225" i="6" s="1"/>
  <c r="BY226" i="6"/>
  <c r="CI226" i="6" s="1"/>
  <c r="CA227" i="6"/>
  <c r="CK227" i="6" s="1"/>
  <c r="CA228" i="6"/>
  <c r="CK228" i="6" s="1"/>
  <c r="BZ229" i="6"/>
  <c r="CJ229" i="6" s="1"/>
  <c r="BY230" i="6"/>
  <c r="CI230" i="6" s="1"/>
  <c r="BZ231" i="6"/>
  <c r="CJ231" i="6" s="1"/>
  <c r="BU232" i="6"/>
  <c r="CB232" i="6"/>
  <c r="CL232" i="6" s="1"/>
  <c r="CB233" i="6"/>
  <c r="CL233" i="6" s="1"/>
  <c r="BU234" i="6"/>
  <c r="CB234" i="6"/>
  <c r="CL234" i="6" s="1"/>
  <c r="BZ235" i="6"/>
  <c r="CJ235" i="6" s="1"/>
  <c r="BV236" i="6"/>
  <c r="CF236" i="6" s="1"/>
  <c r="BW237" i="6"/>
  <c r="CG237" i="6" s="1"/>
  <c r="BX238" i="6"/>
  <c r="CH238" i="6" s="1"/>
  <c r="BW239" i="6"/>
  <c r="CG239" i="6" s="1"/>
  <c r="BV240" i="6"/>
  <c r="CF240" i="6" s="1"/>
  <c r="BX241" i="6"/>
  <c r="CH241" i="6" s="1"/>
  <c r="BV242" i="6"/>
  <c r="CF242" i="6" s="1"/>
  <c r="CA242" i="6"/>
  <c r="CK242" i="6" s="1"/>
  <c r="BV243" i="6"/>
  <c r="CF243" i="6" s="1"/>
  <c r="CA243" i="6"/>
  <c r="CK243" i="6" s="1"/>
  <c r="BV244" i="6"/>
  <c r="CF244" i="6" s="1"/>
  <c r="CA244" i="6"/>
  <c r="CK244" i="6" s="1"/>
  <c r="BU245" i="6"/>
  <c r="BZ245" i="6"/>
  <c r="CJ245" i="6" s="1"/>
  <c r="BX246" i="6"/>
  <c r="CH246" i="6" s="1"/>
  <c r="BY247" i="6"/>
  <c r="CI247" i="6" s="1"/>
  <c r="BX248" i="6"/>
  <c r="CH248" i="6" s="1"/>
  <c r="BX249" i="6"/>
  <c r="CH249" i="6" s="1"/>
  <c r="BV250" i="6"/>
  <c r="CF250" i="6" s="1"/>
  <c r="CA250" i="6"/>
  <c r="CK250" i="6" s="1"/>
  <c r="BV251" i="6"/>
  <c r="CF251" i="6" s="1"/>
  <c r="CA251" i="6"/>
  <c r="CK251" i="6" s="1"/>
  <c r="BV252" i="6"/>
  <c r="CF252" i="6" s="1"/>
  <c r="CA252" i="6"/>
  <c r="CK252" i="6" s="1"/>
  <c r="BU253" i="6"/>
  <c r="BZ253" i="6"/>
  <c r="CJ253" i="6" s="1"/>
  <c r="BX254" i="6"/>
  <c r="CH254" i="6" s="1"/>
  <c r="BV255" i="6"/>
  <c r="CF255" i="6" s="1"/>
  <c r="CA255" i="6"/>
  <c r="CK255" i="6" s="1"/>
  <c r="BX256" i="6"/>
  <c r="CH256" i="6" s="1"/>
  <c r="BY257" i="6"/>
  <c r="CI257" i="6" s="1"/>
  <c r="BY258" i="6"/>
  <c r="CI258" i="6" s="1"/>
  <c r="BY259" i="6"/>
  <c r="CI259" i="6" s="1"/>
  <c r="BV260" i="6"/>
  <c r="CF260" i="6" s="1"/>
  <c r="CA260" i="6"/>
  <c r="CK260" i="6" s="1"/>
  <c r="BV261" i="6"/>
  <c r="CF261" i="6" s="1"/>
  <c r="CA261" i="6"/>
  <c r="CK261" i="6" s="1"/>
  <c r="BX262" i="6"/>
  <c r="CH262" i="6" s="1"/>
  <c r="BX263" i="6"/>
  <c r="CH263" i="6" s="1"/>
  <c r="BY264" i="6"/>
  <c r="CI264" i="6" s="1"/>
  <c r="BU265" i="6"/>
  <c r="BZ265" i="6"/>
  <c r="CJ265" i="6" s="1"/>
  <c r="BV266" i="6"/>
  <c r="CF266" i="6" s="1"/>
  <c r="CA266" i="6"/>
  <c r="CK266" i="6" s="1"/>
  <c r="BU267" i="6"/>
  <c r="BZ267" i="6"/>
  <c r="CJ267" i="6" s="1"/>
  <c r="BW268" i="6"/>
  <c r="CG268" i="6" s="1"/>
  <c r="CB268" i="6"/>
  <c r="CL268" i="6" s="1"/>
  <c r="BY269" i="6"/>
  <c r="CI269" i="6" s="1"/>
  <c r="BW270" i="6"/>
  <c r="CG270" i="6" s="1"/>
  <c r="CB270" i="6"/>
  <c r="CL270" i="6" s="1"/>
  <c r="BV271" i="6"/>
  <c r="CF271" i="6" s="1"/>
  <c r="CA271" i="6"/>
  <c r="CK271" i="6" s="1"/>
  <c r="BY272" i="6"/>
  <c r="CI272" i="6" s="1"/>
  <c r="BY273" i="6"/>
  <c r="CI273" i="6" s="1"/>
  <c r="BV274" i="6"/>
  <c r="CF274" i="6" s="1"/>
  <c r="CA274" i="6"/>
  <c r="CK274" i="6" s="1"/>
  <c r="BU275" i="6"/>
  <c r="BZ275" i="6"/>
  <c r="CJ275" i="6" s="1"/>
  <c r="BW276" i="6"/>
  <c r="CG276" i="6" s="1"/>
  <c r="CB276" i="6"/>
  <c r="CL276" i="6" s="1"/>
  <c r="BV277" i="6"/>
  <c r="CF277" i="6" s="1"/>
  <c r="CA277" i="6"/>
  <c r="CK277" i="6" s="1"/>
  <c r="BX278" i="6"/>
  <c r="CH278" i="6" s="1"/>
  <c r="BV279" i="6"/>
  <c r="CF279" i="6" s="1"/>
  <c r="CA279" i="6"/>
  <c r="CK279" i="6" s="1"/>
  <c r="BX280" i="6"/>
  <c r="CH280" i="6" s="1"/>
  <c r="BX281" i="6"/>
  <c r="CH281" i="6" s="1"/>
  <c r="BY282" i="6"/>
  <c r="CI282" i="6" s="1"/>
  <c r="BW283" i="6"/>
  <c r="CG283" i="6" s="1"/>
  <c r="CA283" i="6"/>
  <c r="CK283" i="6" s="1"/>
  <c r="BW284" i="6"/>
  <c r="CG284" i="6" s="1"/>
  <c r="CA284" i="6"/>
  <c r="CK284" i="6" s="1"/>
  <c r="BU285" i="6"/>
  <c r="BY285" i="6"/>
  <c r="CI285" i="6" s="1"/>
  <c r="BX286" i="6"/>
  <c r="CH286" i="6" s="1"/>
  <c r="CB286" i="6"/>
  <c r="CL286" i="6" s="1"/>
  <c r="BV287" i="6"/>
  <c r="CF287" i="6" s="1"/>
  <c r="BZ287" i="6"/>
  <c r="CJ287" i="6" s="1"/>
  <c r="BV288" i="6"/>
  <c r="CF288" i="6" s="1"/>
  <c r="BZ288" i="6"/>
  <c r="CJ288" i="6" s="1"/>
  <c r="BX289" i="6"/>
  <c r="CH289" i="6" s="1"/>
  <c r="CB289" i="6"/>
  <c r="CL289" i="6" s="1"/>
  <c r="BX290" i="6"/>
  <c r="CH290" i="6" s="1"/>
  <c r="CB290" i="6"/>
  <c r="CL290" i="6" s="1"/>
  <c r="BX291" i="6"/>
  <c r="CH291" i="6" s="1"/>
  <c r="CB291" i="6"/>
  <c r="CL291" i="6" s="1"/>
  <c r="BW292" i="6"/>
  <c r="CG292" i="6" s="1"/>
  <c r="CA292" i="6"/>
  <c r="CK292" i="6" s="1"/>
  <c r="BX293" i="6"/>
  <c r="CH293" i="6" s="1"/>
  <c r="CB293" i="6"/>
  <c r="CL293" i="6" s="1"/>
  <c r="BW294" i="6"/>
  <c r="CG294" i="6" s="1"/>
  <c r="CA294" i="6"/>
  <c r="CK294" i="6" s="1"/>
  <c r="BV295" i="6"/>
  <c r="CF295" i="6" s="1"/>
  <c r="BZ295" i="6"/>
  <c r="CJ295" i="6" s="1"/>
  <c r="BU296" i="6"/>
  <c r="BY296" i="6"/>
  <c r="CI296" i="6" s="1"/>
  <c r="BX297" i="6"/>
  <c r="CH297" i="6" s="1"/>
  <c r="CB297" i="6"/>
  <c r="CL297" i="6" s="1"/>
  <c r="BW298" i="6"/>
  <c r="CG298" i="6" s="1"/>
  <c r="CA298" i="6"/>
  <c r="CK298" i="6" s="1"/>
  <c r="BV299" i="6"/>
  <c r="CF299" i="6" s="1"/>
  <c r="BZ299" i="6"/>
  <c r="CJ299" i="6" s="1"/>
  <c r="BU300" i="6"/>
  <c r="BY300" i="6"/>
  <c r="CI300" i="6" s="1"/>
  <c r="BU109" i="6"/>
  <c r="BY110" i="6"/>
  <c r="CI110" i="6" s="1"/>
  <c r="BV111" i="6"/>
  <c r="CF111" i="6" s="1"/>
  <c r="BW112" i="6"/>
  <c r="CG112" i="6" s="1"/>
  <c r="BY113" i="6"/>
  <c r="CI113" i="6" s="1"/>
  <c r="CA115" i="6"/>
  <c r="CK115" i="6" s="1"/>
  <c r="BX116" i="6"/>
  <c r="CH116" i="6" s="1"/>
  <c r="BX118" i="6"/>
  <c r="CH118" i="6" s="1"/>
  <c r="CB119" i="6"/>
  <c r="CL119" i="6" s="1"/>
  <c r="BU120" i="6"/>
  <c r="BY122" i="6"/>
  <c r="CI122" i="6" s="1"/>
  <c r="BV123" i="6"/>
  <c r="CF123" i="6" s="1"/>
  <c r="BY124" i="6"/>
  <c r="CI124" i="6" s="1"/>
  <c r="BY125" i="6"/>
  <c r="CI125" i="6" s="1"/>
  <c r="BY126" i="6"/>
  <c r="CI126" i="6" s="1"/>
  <c r="BV127" i="6"/>
  <c r="CF127" i="6" s="1"/>
  <c r="BZ128" i="6"/>
  <c r="CJ128" i="6" s="1"/>
  <c r="BX129" i="6"/>
  <c r="CH129" i="6" s="1"/>
  <c r="CB130" i="6"/>
  <c r="CL130" i="6" s="1"/>
  <c r="BW131" i="6"/>
  <c r="CG131" i="6" s="1"/>
  <c r="BV132" i="6"/>
  <c r="CF132" i="6" s="1"/>
  <c r="BZ133" i="6"/>
  <c r="CJ133" i="6" s="1"/>
  <c r="BU134" i="6"/>
  <c r="CB134" i="6"/>
  <c r="CL134" i="6" s="1"/>
  <c r="BV135" i="6"/>
  <c r="CF135" i="6" s="1"/>
  <c r="BY136" i="6"/>
  <c r="CI136" i="6" s="1"/>
  <c r="BV137" i="6"/>
  <c r="CF137" i="6" s="1"/>
  <c r="CB137" i="6"/>
  <c r="CL137" i="6" s="1"/>
  <c r="BV138" i="6"/>
  <c r="CF138" i="6" s="1"/>
  <c r="BX139" i="6"/>
  <c r="CH139" i="6" s="1"/>
  <c r="BY140" i="6"/>
  <c r="CI140" i="6" s="1"/>
  <c r="BZ141" i="6"/>
  <c r="CJ141" i="6" s="1"/>
  <c r="BU142" i="6"/>
  <c r="CB142" i="6"/>
  <c r="CL142" i="6" s="1"/>
  <c r="BX143" i="6"/>
  <c r="CH143" i="6" s="1"/>
  <c r="BZ144" i="6"/>
  <c r="CJ144" i="6" s="1"/>
  <c r="BV145" i="6"/>
  <c r="CF145" i="6" s="1"/>
  <c r="CB145" i="6"/>
  <c r="CL145" i="6" s="1"/>
  <c r="BV146" i="6"/>
  <c r="CF146" i="6" s="1"/>
  <c r="CB147" i="6"/>
  <c r="CL147" i="6" s="1"/>
  <c r="BZ148" i="6"/>
  <c r="CJ148" i="6" s="1"/>
  <c r="BU149" i="6"/>
  <c r="BZ150" i="6"/>
  <c r="CJ150" i="6" s="1"/>
  <c r="BV151" i="6"/>
  <c r="CF151" i="6" s="1"/>
  <c r="BZ152" i="6"/>
  <c r="CJ152" i="6" s="1"/>
  <c r="BV153" i="6"/>
  <c r="CF153" i="6" s="1"/>
  <c r="CB153" i="6"/>
  <c r="CL153" i="6" s="1"/>
  <c r="BV154" i="6"/>
  <c r="CF154" i="6" s="1"/>
  <c r="CB155" i="6"/>
  <c r="CL155" i="6" s="1"/>
  <c r="BZ156" i="6"/>
  <c r="CJ156" i="6" s="1"/>
  <c r="BX157" i="6"/>
  <c r="CH157" i="6" s="1"/>
  <c r="BX158" i="6"/>
  <c r="CH158" i="6" s="1"/>
  <c r="BU159" i="6"/>
  <c r="CA159" i="6"/>
  <c r="CK159" i="6" s="1"/>
  <c r="BX160" i="6"/>
  <c r="CH160" i="6" s="1"/>
  <c r="CA161" i="6"/>
  <c r="CK161" i="6" s="1"/>
  <c r="BW162" i="6"/>
  <c r="CG162" i="6" s="1"/>
  <c r="BU163" i="6"/>
  <c r="CA164" i="6"/>
  <c r="CK164" i="6" s="1"/>
  <c r="BU165" i="6"/>
  <c r="CA165" i="6"/>
  <c r="CK165" i="6" s="1"/>
  <c r="BX166" i="6"/>
  <c r="CH166" i="6" s="1"/>
  <c r="BW167" i="6"/>
  <c r="CG167" i="6" s="1"/>
  <c r="CA168" i="6"/>
  <c r="CK168" i="6" s="1"/>
  <c r="BX169" i="6"/>
  <c r="CH169" i="6" s="1"/>
  <c r="BU170" i="6"/>
  <c r="CB170" i="6"/>
  <c r="CL170" i="6" s="1"/>
  <c r="BX171" i="6"/>
  <c r="CH171" i="6" s="1"/>
  <c r="BY172" i="6"/>
  <c r="CI172" i="6" s="1"/>
  <c r="BY173" i="6"/>
  <c r="CI173" i="6" s="1"/>
  <c r="CA174" i="6"/>
  <c r="CK174" i="6" s="1"/>
  <c r="BV175" i="6"/>
  <c r="CF175" i="6" s="1"/>
  <c r="CB175" i="6"/>
  <c r="CL175" i="6" s="1"/>
  <c r="BU176" i="6"/>
  <c r="CB176" i="6"/>
  <c r="CL176" i="6" s="1"/>
  <c r="BU177" i="6"/>
  <c r="BW178" i="6"/>
  <c r="CG178" i="6" s="1"/>
  <c r="BX179" i="6"/>
  <c r="CH179" i="6" s="1"/>
  <c r="BY180" i="6"/>
  <c r="CI180" i="6" s="1"/>
  <c r="BX181" i="6"/>
  <c r="CH181" i="6" s="1"/>
  <c r="CA182" i="6"/>
  <c r="CK182" i="6" s="1"/>
  <c r="BZ183" i="6"/>
  <c r="CJ183" i="6" s="1"/>
  <c r="BU184" i="6"/>
  <c r="CB184" i="6"/>
  <c r="CL184" i="6" s="1"/>
  <c r="BX185" i="6"/>
  <c r="CH185" i="6" s="1"/>
  <c r="BY186" i="6"/>
  <c r="CI186" i="6" s="1"/>
  <c r="BY187" i="6"/>
  <c r="CI187" i="6" s="1"/>
  <c r="BW188" i="6"/>
  <c r="CG188" i="6" s="1"/>
  <c r="BW189" i="6"/>
  <c r="CG189" i="6" s="1"/>
  <c r="BU190" i="6"/>
  <c r="CB190" i="6"/>
  <c r="CL190" i="6" s="1"/>
  <c r="BU191" i="6"/>
  <c r="CA192" i="6"/>
  <c r="CK192" i="6" s="1"/>
  <c r="BY193" i="6"/>
  <c r="CI193" i="6" s="1"/>
  <c r="BX194" i="6"/>
  <c r="CH194" i="6" s="1"/>
  <c r="BZ195" i="6"/>
  <c r="CJ195" i="6" s="1"/>
  <c r="BV196" i="6"/>
  <c r="CF196" i="6" s="1"/>
  <c r="BY197" i="6"/>
  <c r="CI197" i="6" s="1"/>
  <c r="BV198" i="6"/>
  <c r="CF198" i="6" s="1"/>
  <c r="BW199" i="6"/>
  <c r="CG199" i="6" s="1"/>
  <c r="BX200" i="6"/>
  <c r="CH200" i="6" s="1"/>
  <c r="BX201" i="6"/>
  <c r="CH201" i="6" s="1"/>
  <c r="BY202" i="6"/>
  <c r="CI202" i="6" s="1"/>
  <c r="BY203" i="6"/>
  <c r="CI203" i="6" s="1"/>
  <c r="BZ204" i="6"/>
  <c r="CJ204" i="6" s="1"/>
  <c r="BX205" i="6"/>
  <c r="CH205" i="6" s="1"/>
  <c r="BV206" i="6"/>
  <c r="CF206" i="6" s="1"/>
  <c r="BW207" i="6"/>
  <c r="CG207" i="6" s="1"/>
  <c r="BV208" i="6"/>
  <c r="CF208" i="6" s="1"/>
  <c r="BX209" i="6"/>
  <c r="CH209" i="6" s="1"/>
  <c r="CA210" i="6"/>
  <c r="CK210" i="6" s="1"/>
  <c r="BV211" i="6"/>
  <c r="CF211" i="6" s="1"/>
  <c r="CB211" i="6"/>
  <c r="CL211" i="6" s="1"/>
  <c r="BU212" i="6"/>
  <c r="CB212" i="6"/>
  <c r="CL212" i="6" s="1"/>
  <c r="BU213" i="6"/>
  <c r="CA214" i="6"/>
  <c r="CK214" i="6" s="1"/>
  <c r="BZ215" i="6"/>
  <c r="CJ215" i="6" s="1"/>
  <c r="BZ216" i="6"/>
  <c r="CJ216" i="6" s="1"/>
  <c r="BZ217" i="6"/>
  <c r="CJ217" i="6" s="1"/>
  <c r="BU218" i="6"/>
  <c r="CB218" i="6"/>
  <c r="CL218" i="6" s="1"/>
  <c r="BU219" i="6"/>
  <c r="BW220" i="6"/>
  <c r="CG220" i="6" s="1"/>
  <c r="BX221" i="6"/>
  <c r="CH221" i="6" s="1"/>
  <c r="BV222" i="6"/>
  <c r="CF222" i="6" s="1"/>
  <c r="BW223" i="6"/>
  <c r="CG223" i="6" s="1"/>
  <c r="BV224" i="6"/>
  <c r="CF224" i="6" s="1"/>
  <c r="BX225" i="6"/>
  <c r="CH225" i="6" s="1"/>
  <c r="CA226" i="6"/>
  <c r="CK226" i="6" s="1"/>
  <c r="BV227" i="6"/>
  <c r="CF227" i="6" s="1"/>
  <c r="CB227" i="6"/>
  <c r="CL227" i="6" s="1"/>
  <c r="BU228" i="6"/>
  <c r="CB228" i="6"/>
  <c r="CL228" i="6" s="1"/>
  <c r="BU229" i="6"/>
  <c r="CA230" i="6"/>
  <c r="CK230" i="6" s="1"/>
  <c r="BU231" i="6"/>
  <c r="CA231" i="6"/>
  <c r="CK231" i="6" s="1"/>
  <c r="BW232" i="6"/>
  <c r="CG232" i="6" s="1"/>
  <c r="BW233" i="6"/>
  <c r="CG233" i="6" s="1"/>
  <c r="BV234" i="6"/>
  <c r="CF234" i="6" s="1"/>
  <c r="BU235" i="6"/>
  <c r="BW236" i="6"/>
  <c r="CG236" i="6" s="1"/>
  <c r="BX237" i="6"/>
  <c r="CH237" i="6" s="1"/>
  <c r="BZ238" i="6"/>
  <c r="CJ238" i="6" s="1"/>
  <c r="BX239" i="6"/>
  <c r="CH239" i="6" s="1"/>
  <c r="BX240" i="6"/>
  <c r="CH240" i="6" s="1"/>
  <c r="BZ241" i="6"/>
  <c r="CJ241" i="6" s="1"/>
  <c r="BW242" i="6"/>
  <c r="CG242" i="6" s="1"/>
  <c r="CB242" i="6"/>
  <c r="CL242" i="6" s="1"/>
  <c r="BW243" i="6"/>
  <c r="CG243" i="6" s="1"/>
  <c r="BW244" i="6"/>
  <c r="CG244" i="6" s="1"/>
  <c r="CB244" i="6"/>
  <c r="CL244" i="6" s="1"/>
  <c r="BV245" i="6"/>
  <c r="CF245" i="6" s="1"/>
  <c r="CB245" i="6"/>
  <c r="CL245" i="6" s="1"/>
  <c r="BY246" i="6"/>
  <c r="CI246" i="6" s="1"/>
  <c r="BU247" i="6"/>
  <c r="CA247" i="6"/>
  <c r="CK247" i="6" s="1"/>
  <c r="BY248" i="6"/>
  <c r="CI248" i="6" s="1"/>
  <c r="BZ249" i="6"/>
  <c r="CJ249" i="6" s="1"/>
  <c r="BW250" i="6"/>
  <c r="CG250" i="6" s="1"/>
  <c r="CB250" i="6"/>
  <c r="CL250" i="6" s="1"/>
  <c r="BW251" i="6"/>
  <c r="CG251" i="6" s="1"/>
  <c r="BW252" i="6"/>
  <c r="CG252" i="6" s="1"/>
  <c r="CB252" i="6"/>
  <c r="CL252" i="6" s="1"/>
  <c r="BV253" i="6"/>
  <c r="CF253" i="6" s="1"/>
  <c r="CB253" i="6"/>
  <c r="CL253" i="6" s="1"/>
  <c r="BY254" i="6"/>
  <c r="CI254" i="6" s="1"/>
  <c r="BW255" i="6"/>
  <c r="CG255" i="6" s="1"/>
  <c r="BY256" i="6"/>
  <c r="CI256" i="6" s="1"/>
  <c r="BU257" i="6"/>
  <c r="CA257" i="6"/>
  <c r="CK257" i="6" s="1"/>
  <c r="BU258" i="6"/>
  <c r="BZ258" i="6"/>
  <c r="CJ258" i="6" s="1"/>
  <c r="BU259" i="6"/>
  <c r="CA259" i="6"/>
  <c r="CK259" i="6" s="1"/>
  <c r="BW260" i="6"/>
  <c r="CG260" i="6" s="1"/>
  <c r="CB260" i="6"/>
  <c r="CL260" i="6" s="1"/>
  <c r="BW261" i="6"/>
  <c r="CG261" i="6" s="1"/>
  <c r="BY262" i="6"/>
  <c r="CI262" i="6" s="1"/>
  <c r="BZ263" i="6"/>
  <c r="CJ263" i="6" s="1"/>
  <c r="BU264" i="6"/>
  <c r="BZ264" i="6"/>
  <c r="CJ264" i="6" s="1"/>
  <c r="BV265" i="6"/>
  <c r="CF265" i="6" s="1"/>
  <c r="CB265" i="6"/>
  <c r="CL265" i="6" s="1"/>
  <c r="BW266" i="6"/>
  <c r="CG266" i="6" s="1"/>
  <c r="CB266" i="6"/>
  <c r="CL266" i="6" s="1"/>
  <c r="BV267" i="6"/>
  <c r="CF267" i="6" s="1"/>
  <c r="CB267" i="6"/>
  <c r="CL267" i="6" s="1"/>
  <c r="BX268" i="6"/>
  <c r="CH268" i="6" s="1"/>
  <c r="BU269" i="6"/>
  <c r="CA269" i="6"/>
  <c r="CK269" i="6" s="1"/>
  <c r="BX270" i="6"/>
  <c r="CH270" i="6" s="1"/>
  <c r="BW271" i="6"/>
  <c r="CG271" i="6" s="1"/>
  <c r="BU272" i="6"/>
  <c r="BZ272" i="6"/>
  <c r="CJ272" i="6" s="1"/>
  <c r="BU273" i="6"/>
  <c r="CA273" i="6"/>
  <c r="CK273" i="6" s="1"/>
  <c r="BW274" i="6"/>
  <c r="CG274" i="6" s="1"/>
  <c r="CB274" i="6"/>
  <c r="CL274" i="6" s="1"/>
  <c r="BV275" i="6"/>
  <c r="CF275" i="6" s="1"/>
  <c r="CB275" i="6"/>
  <c r="CL275" i="6" s="1"/>
  <c r="BX276" i="6"/>
  <c r="CH276" i="6" s="1"/>
  <c r="BW277" i="6"/>
  <c r="CG277" i="6" s="1"/>
  <c r="BY278" i="6"/>
  <c r="CI278" i="6" s="1"/>
  <c r="BW279" i="6"/>
  <c r="CG279" i="6" s="1"/>
  <c r="BY280" i="6"/>
  <c r="CI280" i="6" s="1"/>
  <c r="BZ281" i="6"/>
  <c r="CJ281" i="6" s="1"/>
  <c r="BU282" i="6"/>
  <c r="BZ282" i="6"/>
  <c r="CJ282" i="6" s="1"/>
  <c r="BX283" i="6"/>
  <c r="CH283" i="6" s="1"/>
  <c r="CB283" i="6"/>
  <c r="CL283" i="6" s="1"/>
  <c r="BX284" i="6"/>
  <c r="CH284" i="6" s="1"/>
  <c r="CB284" i="6"/>
  <c r="CL284" i="6" s="1"/>
  <c r="BV285" i="6"/>
  <c r="CF285" i="6" s="1"/>
  <c r="BZ285" i="6"/>
  <c r="CJ285" i="6" s="1"/>
  <c r="BU286" i="6"/>
  <c r="BY286" i="6"/>
  <c r="CI286" i="6" s="1"/>
  <c r="BW287" i="6"/>
  <c r="CG287" i="6" s="1"/>
  <c r="CA287" i="6"/>
  <c r="CK287" i="6" s="1"/>
  <c r="BW288" i="6"/>
  <c r="CG288" i="6" s="1"/>
  <c r="CA288" i="6"/>
  <c r="CK288" i="6" s="1"/>
  <c r="BU289" i="6"/>
  <c r="BY289" i="6"/>
  <c r="CI289" i="6" s="1"/>
  <c r="BU290" i="6"/>
  <c r="BY290" i="6"/>
  <c r="CI290" i="6" s="1"/>
  <c r="BU291" i="6"/>
  <c r="BY291" i="6"/>
  <c r="CI291" i="6" s="1"/>
  <c r="BX292" i="6"/>
  <c r="CH292" i="6" s="1"/>
  <c r="CB292" i="6"/>
  <c r="CL292" i="6" s="1"/>
  <c r="BU293" i="6"/>
  <c r="BY293" i="6"/>
  <c r="CI293" i="6" s="1"/>
  <c r="BX294" i="6"/>
  <c r="CH294" i="6" s="1"/>
  <c r="CB294" i="6"/>
  <c r="CL294" i="6" s="1"/>
  <c r="BW295" i="6"/>
  <c r="CG295" i="6" s="1"/>
  <c r="CA295" i="6"/>
  <c r="CK295" i="6" s="1"/>
  <c r="BV296" i="6"/>
  <c r="CF296" i="6" s="1"/>
  <c r="BZ296" i="6"/>
  <c r="CJ296" i="6" s="1"/>
  <c r="BU297" i="6"/>
  <c r="BY297" i="6"/>
  <c r="CI297" i="6" s="1"/>
  <c r="BX298" i="6"/>
  <c r="CH298" i="6" s="1"/>
  <c r="CB298" i="6"/>
  <c r="CL298" i="6" s="1"/>
  <c r="BW299" i="6"/>
  <c r="CG299" i="6" s="1"/>
  <c r="CA299" i="6"/>
  <c r="CK299" i="6" s="1"/>
  <c r="BV300" i="6"/>
  <c r="CF300" i="6" s="1"/>
  <c r="BZ300" i="6"/>
  <c r="CJ300" i="6" s="1"/>
  <c r="BU106" i="6"/>
  <c r="BU107" i="6"/>
  <c r="BW108" i="6"/>
  <c r="CG108" i="6" s="1"/>
  <c r="BZ109" i="6"/>
  <c r="CJ109" i="6" s="1"/>
  <c r="BZ110" i="6"/>
  <c r="CJ110" i="6" s="1"/>
  <c r="BX111" i="6"/>
  <c r="CH111" i="6" s="1"/>
  <c r="BX112" i="6"/>
  <c r="CH112" i="6" s="1"/>
  <c r="CB113" i="6"/>
  <c r="CL113" i="6" s="1"/>
  <c r="BU114" i="6"/>
  <c r="BY116" i="6"/>
  <c r="CI116" i="6" s="1"/>
  <c r="BW117" i="6"/>
  <c r="CG117" i="6" s="1"/>
  <c r="CA118" i="6"/>
  <c r="CK118" i="6" s="1"/>
  <c r="BU119" i="6"/>
  <c r="BV120" i="6"/>
  <c r="CF120" i="6" s="1"/>
  <c r="BV121" i="6"/>
  <c r="CF121" i="6" s="1"/>
  <c r="BZ122" i="6"/>
  <c r="CJ122" i="6" s="1"/>
  <c r="BZ123" i="6"/>
  <c r="CJ123" i="6" s="1"/>
  <c r="BZ124" i="6"/>
  <c r="CJ124" i="6" s="1"/>
  <c r="CA125" i="6"/>
  <c r="CK125" i="6" s="1"/>
  <c r="BX127" i="6"/>
  <c r="CH127" i="6" s="1"/>
  <c r="BZ129" i="6"/>
  <c r="CJ129" i="6" s="1"/>
  <c r="BY131" i="6"/>
  <c r="CI131" i="6" s="1"/>
  <c r="BX132" i="6"/>
  <c r="CH132" i="6" s="1"/>
  <c r="BU133" i="6"/>
  <c r="CA133" i="6"/>
  <c r="CK133" i="6" s="1"/>
  <c r="BW134" i="6"/>
  <c r="CG134" i="6" s="1"/>
  <c r="BY135" i="6"/>
  <c r="CI135" i="6" s="1"/>
  <c r="CA136" i="6"/>
  <c r="CK136" i="6" s="1"/>
  <c r="BW137" i="6"/>
  <c r="CG137" i="6" s="1"/>
  <c r="BX138" i="6"/>
  <c r="CH138" i="6" s="1"/>
  <c r="CA139" i="6"/>
  <c r="CK139" i="6" s="1"/>
  <c r="CA140" i="6"/>
  <c r="CK140" i="6" s="1"/>
  <c r="BU141" i="6"/>
  <c r="CA141" i="6"/>
  <c r="CK141" i="6" s="1"/>
  <c r="BW142" i="6"/>
  <c r="CG142" i="6" s="1"/>
  <c r="CA143" i="6"/>
  <c r="CK143" i="6" s="1"/>
  <c r="BU144" i="6"/>
  <c r="CB144" i="6"/>
  <c r="CL144" i="6" s="1"/>
  <c r="BW145" i="6"/>
  <c r="CG145" i="6" s="1"/>
  <c r="BX146" i="6"/>
  <c r="CH146" i="6" s="1"/>
  <c r="BW147" i="6"/>
  <c r="CG147" i="6" s="1"/>
  <c r="CA148" i="6"/>
  <c r="CK148" i="6" s="1"/>
  <c r="BX149" i="6"/>
  <c r="CH149" i="6" s="1"/>
  <c r="CA150" i="6"/>
  <c r="CK150" i="6" s="1"/>
  <c r="BY151" i="6"/>
  <c r="CI151" i="6" s="1"/>
  <c r="BU152" i="6"/>
  <c r="CB152" i="6"/>
  <c r="CL152" i="6" s="1"/>
  <c r="BW153" i="6"/>
  <c r="CG153" i="6" s="1"/>
  <c r="BX154" i="6"/>
  <c r="CH154" i="6" s="1"/>
  <c r="BW155" i="6"/>
  <c r="CG155" i="6" s="1"/>
  <c r="CA156" i="6"/>
  <c r="CK156" i="6" s="1"/>
  <c r="CA157" i="6"/>
  <c r="CK157" i="6" s="1"/>
  <c r="BZ158" i="6"/>
  <c r="CJ158" i="6" s="1"/>
  <c r="BV159" i="6"/>
  <c r="CF159" i="6" s="1"/>
  <c r="BZ160" i="6"/>
  <c r="CJ160" i="6" s="1"/>
  <c r="BV161" i="6"/>
  <c r="CF161" i="6" s="1"/>
  <c r="CB161" i="6"/>
  <c r="CL161" i="6" s="1"/>
  <c r="BY162" i="6"/>
  <c r="CI162" i="6" s="1"/>
  <c r="BX163" i="6"/>
  <c r="CH163" i="6" s="1"/>
  <c r="BU164" i="6"/>
  <c r="CB164" i="6"/>
  <c r="CL164" i="6" s="1"/>
  <c r="BV165" i="6"/>
  <c r="CF165" i="6" s="1"/>
  <c r="BZ166" i="6"/>
  <c r="CJ166" i="6" s="1"/>
  <c r="BX167" i="6"/>
  <c r="CH167" i="6" s="1"/>
  <c r="BV168" i="6"/>
  <c r="CF168" i="6" s="1"/>
  <c r="BY169" i="6"/>
  <c r="CI169" i="6" s="1"/>
  <c r="BW170" i="6"/>
  <c r="CG170" i="6" s="1"/>
  <c r="CA171" i="6"/>
  <c r="CK171" i="6" s="1"/>
  <c r="CA172" i="6"/>
  <c r="CK172" i="6" s="1"/>
  <c r="BZ173" i="6"/>
  <c r="CJ173" i="6" s="1"/>
  <c r="BV174" i="6"/>
  <c r="CF174" i="6" s="1"/>
  <c r="BW175" i="6"/>
  <c r="CG175" i="6" s="1"/>
  <c r="BW176" i="6"/>
  <c r="CG176" i="6" s="1"/>
  <c r="BX177" i="6"/>
  <c r="CH177" i="6" s="1"/>
  <c r="BY178" i="6"/>
  <c r="CI178" i="6" s="1"/>
  <c r="CA179" i="6"/>
  <c r="CK179" i="6" s="1"/>
  <c r="CA180" i="6"/>
  <c r="CK180" i="6" s="1"/>
  <c r="BY181" i="6"/>
  <c r="CI181" i="6" s="1"/>
  <c r="BV182" i="6"/>
  <c r="CF182" i="6" s="1"/>
  <c r="BU183" i="6"/>
  <c r="CA183" i="6"/>
  <c r="CK183" i="6" s="1"/>
  <c r="BW184" i="6"/>
  <c r="CG184" i="6" s="1"/>
  <c r="CA185" i="6"/>
  <c r="CK185" i="6" s="1"/>
  <c r="CA186" i="6"/>
  <c r="CK186" i="6" s="1"/>
  <c r="BZ187" i="6"/>
  <c r="CJ187" i="6" s="1"/>
  <c r="BY188" i="6"/>
  <c r="CI188" i="6" s="1"/>
  <c r="BX189" i="6"/>
  <c r="CH189" i="6" s="1"/>
  <c r="BW190" i="6"/>
  <c r="CG190" i="6" s="1"/>
  <c r="BX191" i="6"/>
  <c r="CH191" i="6" s="1"/>
  <c r="BU192" i="6"/>
  <c r="CB192" i="6"/>
  <c r="CL192" i="6" s="1"/>
  <c r="CB193" i="6"/>
  <c r="CL193" i="6" s="1"/>
  <c r="BZ194" i="6"/>
  <c r="CJ194" i="6" s="1"/>
  <c r="BU195" i="6"/>
  <c r="BW196" i="6"/>
  <c r="CG196" i="6" s="1"/>
  <c r="CB197" i="6"/>
  <c r="CL197" i="6" s="1"/>
  <c r="BW198" i="6"/>
  <c r="CG198" i="6" s="1"/>
  <c r="BX199" i="6"/>
  <c r="CH199" i="6" s="1"/>
  <c r="BZ200" i="6"/>
  <c r="CJ200" i="6" s="1"/>
  <c r="BY201" i="6"/>
  <c r="CI201" i="6" s="1"/>
  <c r="CA202" i="6"/>
  <c r="CK202" i="6" s="1"/>
  <c r="BZ203" i="6"/>
  <c r="CJ203" i="6" s="1"/>
  <c r="CA204" i="6"/>
  <c r="CK204" i="6" s="1"/>
  <c r="CA205" i="6"/>
  <c r="CK205" i="6" s="1"/>
  <c r="BW206" i="6"/>
  <c r="CG206" i="6" s="1"/>
  <c r="BX207" i="6"/>
  <c r="CH207" i="6" s="1"/>
  <c r="BX208" i="6"/>
  <c r="CH208" i="6" s="1"/>
  <c r="BY209" i="6"/>
  <c r="CI209" i="6" s="1"/>
  <c r="BV210" i="6"/>
  <c r="CF210" i="6" s="1"/>
  <c r="BW211" i="6"/>
  <c r="CG211" i="6" s="1"/>
  <c r="BW212" i="6"/>
  <c r="CG212" i="6" s="1"/>
  <c r="BX213" i="6"/>
  <c r="CH213" i="6" s="1"/>
  <c r="BU214" i="6"/>
  <c r="CB214" i="6"/>
  <c r="CL214" i="6" s="1"/>
  <c r="BU215" i="6"/>
  <c r="BU216" i="6"/>
  <c r="CB216" i="6"/>
  <c r="CL216" i="6" s="1"/>
  <c r="BU217" i="6"/>
  <c r="CA217" i="6"/>
  <c r="CK217" i="6" s="1"/>
  <c r="BW218" i="6"/>
  <c r="CG218" i="6" s="1"/>
  <c r="BX219" i="6"/>
  <c r="CH219" i="6" s="1"/>
  <c r="BY220" i="6"/>
  <c r="CI220" i="6" s="1"/>
  <c r="CA221" i="6"/>
  <c r="CK221" i="6" s="1"/>
  <c r="BW222" i="6"/>
  <c r="CG222" i="6" s="1"/>
  <c r="BX223" i="6"/>
  <c r="CH223" i="6" s="1"/>
  <c r="BX224" i="6"/>
  <c r="CH224" i="6" s="1"/>
  <c r="BY225" i="6"/>
  <c r="CI225" i="6" s="1"/>
  <c r="BV226" i="6"/>
  <c r="CF226" i="6" s="1"/>
  <c r="BW227" i="6"/>
  <c r="CG227" i="6" s="1"/>
  <c r="BW228" i="6"/>
  <c r="CG228" i="6" s="1"/>
  <c r="BX229" i="6"/>
  <c r="CH229" i="6" s="1"/>
  <c r="BU230" i="6"/>
  <c r="CB230" i="6"/>
  <c r="CL230" i="6" s="1"/>
  <c r="BV231" i="6"/>
  <c r="CF231" i="6" s="1"/>
  <c r="BY232" i="6"/>
  <c r="CI232" i="6" s="1"/>
  <c r="BX233" i="6"/>
  <c r="CH233" i="6" s="1"/>
  <c r="BX234" i="6"/>
  <c r="CH234" i="6" s="1"/>
  <c r="BX235" i="6"/>
  <c r="CH235" i="6" s="1"/>
  <c r="BY236" i="6"/>
  <c r="CI236" i="6" s="1"/>
  <c r="CA237" i="6"/>
  <c r="CK237" i="6" s="1"/>
  <c r="BU238" i="6"/>
  <c r="CB238" i="6"/>
  <c r="CL238" i="6" s="1"/>
  <c r="BY239" i="6"/>
  <c r="CI239" i="6" s="1"/>
  <c r="BZ240" i="6"/>
  <c r="CJ240" i="6" s="1"/>
  <c r="BV241" i="6"/>
  <c r="CF241" i="6" s="1"/>
  <c r="CA241" i="6"/>
  <c r="CK241" i="6" s="1"/>
  <c r="BX242" i="6"/>
  <c r="CH242" i="6" s="1"/>
  <c r="BY243" i="6"/>
  <c r="CI243" i="6" s="1"/>
  <c r="BX244" i="6"/>
  <c r="CH244" i="6" s="1"/>
  <c r="BX245" i="6"/>
  <c r="CH245" i="6" s="1"/>
  <c r="BU246" i="6"/>
  <c r="BZ246" i="6"/>
  <c r="CJ246" i="6" s="1"/>
  <c r="BW247" i="6"/>
  <c r="CG247" i="6" s="1"/>
  <c r="CB247" i="6"/>
  <c r="CL247" i="6" s="1"/>
  <c r="BU248" i="6"/>
  <c r="BZ248" i="6"/>
  <c r="CJ248" i="6" s="1"/>
  <c r="BV249" i="6"/>
  <c r="CF249" i="6" s="1"/>
  <c r="CA249" i="6"/>
  <c r="CK249" i="6" s="1"/>
  <c r="BX250" i="6"/>
  <c r="CH250" i="6" s="1"/>
  <c r="BY251" i="6"/>
  <c r="CI251" i="6" s="1"/>
  <c r="BX252" i="6"/>
  <c r="CH252" i="6" s="1"/>
  <c r="BX253" i="6"/>
  <c r="CH253" i="6" s="1"/>
  <c r="BU254" i="6"/>
  <c r="BZ254" i="6"/>
  <c r="CJ254" i="6" s="1"/>
  <c r="BY255" i="6"/>
  <c r="CI255" i="6" s="1"/>
  <c r="BU256" i="6"/>
  <c r="BZ256" i="6"/>
  <c r="CJ256" i="6" s="1"/>
  <c r="BW257" i="6"/>
  <c r="CG257" i="6" s="1"/>
  <c r="CB257" i="6"/>
  <c r="CL257" i="6" s="1"/>
  <c r="BV258" i="6"/>
  <c r="CF258" i="6" s="1"/>
  <c r="CA258" i="6"/>
  <c r="CK258" i="6" s="1"/>
  <c r="BW259" i="6"/>
  <c r="CG259" i="6" s="1"/>
  <c r="CB259" i="6"/>
  <c r="CL259" i="6" s="1"/>
  <c r="BX260" i="6"/>
  <c r="CH260" i="6" s="1"/>
  <c r="BY261" i="6"/>
  <c r="CI261" i="6" s="1"/>
  <c r="BU262" i="6"/>
  <c r="BZ262" i="6"/>
  <c r="CJ262" i="6" s="1"/>
  <c r="BV263" i="6"/>
  <c r="CF263" i="6" s="1"/>
  <c r="CA263" i="6"/>
  <c r="CK263" i="6" s="1"/>
  <c r="BV264" i="6"/>
  <c r="CF264" i="6" s="1"/>
  <c r="CA264" i="6"/>
  <c r="CK264" i="6" s="1"/>
  <c r="BX265" i="6"/>
  <c r="CH265" i="6" s="1"/>
  <c r="BX266" i="6"/>
  <c r="CH266" i="6" s="1"/>
  <c r="BX267" i="6"/>
  <c r="CH267" i="6" s="1"/>
  <c r="BY268" i="6"/>
  <c r="CI268" i="6" s="1"/>
  <c r="BW269" i="6"/>
  <c r="CG269" i="6" s="1"/>
  <c r="CB269" i="6"/>
  <c r="CL269" i="6" s="1"/>
  <c r="BY270" i="6"/>
  <c r="CI270" i="6" s="1"/>
  <c r="BY271" i="6"/>
  <c r="CI271" i="6" s="1"/>
  <c r="BV272" i="6"/>
  <c r="CF272" i="6" s="1"/>
  <c r="CA272" i="6"/>
  <c r="CK272" i="6" s="1"/>
  <c r="BW273" i="6"/>
  <c r="CG273" i="6" s="1"/>
  <c r="CB273" i="6"/>
  <c r="CL273" i="6" s="1"/>
  <c r="BX274" i="6"/>
  <c r="CH274" i="6" s="1"/>
  <c r="BX275" i="6"/>
  <c r="CH275" i="6" s="1"/>
  <c r="BY276" i="6"/>
  <c r="CI276" i="6" s="1"/>
  <c r="BY277" i="6"/>
  <c r="CI277" i="6" s="1"/>
  <c r="BU278" i="6"/>
  <c r="BZ278" i="6"/>
  <c r="CJ278" i="6" s="1"/>
  <c r="BY279" i="6"/>
  <c r="CI279" i="6" s="1"/>
  <c r="BU280" i="6"/>
  <c r="BZ280" i="6"/>
  <c r="CJ280" i="6" s="1"/>
  <c r="BV281" i="6"/>
  <c r="CF281" i="6" s="1"/>
  <c r="CA281" i="6"/>
  <c r="CK281" i="6" s="1"/>
  <c r="BV282" i="6"/>
  <c r="CF282" i="6" s="1"/>
  <c r="CA282" i="6"/>
  <c r="CK282" i="6" s="1"/>
  <c r="BU283" i="6"/>
  <c r="BY283" i="6"/>
  <c r="CI283" i="6" s="1"/>
  <c r="BU284" i="6"/>
  <c r="BY284" i="6"/>
  <c r="CI284" i="6" s="1"/>
  <c r="BW285" i="6"/>
  <c r="CG285" i="6" s="1"/>
  <c r="CA285" i="6"/>
  <c r="CK285" i="6" s="1"/>
  <c r="BV286" i="6"/>
  <c r="CF286" i="6" s="1"/>
  <c r="BZ286" i="6"/>
  <c r="CJ286" i="6" s="1"/>
  <c r="BX287" i="6"/>
  <c r="CH287" i="6" s="1"/>
  <c r="CB287" i="6"/>
  <c r="CL287" i="6" s="1"/>
  <c r="BX288" i="6"/>
  <c r="CH288" i="6" s="1"/>
  <c r="CB288" i="6"/>
  <c r="CL288" i="6" s="1"/>
  <c r="BV289" i="6"/>
  <c r="CF289" i="6" s="1"/>
  <c r="BZ289" i="6"/>
  <c r="CJ289" i="6" s="1"/>
  <c r="BV290" i="6"/>
  <c r="CF290" i="6" s="1"/>
  <c r="BZ290" i="6"/>
  <c r="CJ290" i="6" s="1"/>
  <c r="BV291" i="6"/>
  <c r="CF291" i="6" s="1"/>
  <c r="BZ291" i="6"/>
  <c r="CJ291" i="6" s="1"/>
  <c r="BU292" i="6"/>
  <c r="BY292" i="6"/>
  <c r="CI292" i="6" s="1"/>
  <c r="BV293" i="6"/>
  <c r="CF293" i="6" s="1"/>
  <c r="BZ293" i="6"/>
  <c r="CJ293" i="6" s="1"/>
  <c r="BU294" i="6"/>
  <c r="BY294" i="6"/>
  <c r="CI294" i="6" s="1"/>
  <c r="BX295" i="6"/>
  <c r="CH295" i="6" s="1"/>
  <c r="CB295" i="6"/>
  <c r="CL295" i="6" s="1"/>
  <c r="BW296" i="6"/>
  <c r="CG296" i="6" s="1"/>
  <c r="CA296" i="6"/>
  <c r="CK296" i="6" s="1"/>
  <c r="BV297" i="6"/>
  <c r="CF297" i="6" s="1"/>
  <c r="BZ297" i="6"/>
  <c r="CJ297" i="6" s="1"/>
  <c r="BU298" i="6"/>
  <c r="BY298" i="6"/>
  <c r="CI298" i="6" s="1"/>
  <c r="BX299" i="6"/>
  <c r="CH299" i="6" s="1"/>
  <c r="CB299" i="6"/>
  <c r="CL299" i="6" s="1"/>
  <c r="BW300" i="6"/>
  <c r="CG300" i="6" s="1"/>
  <c r="CA300" i="6"/>
  <c r="CK300" i="6" s="1"/>
  <c r="BV106" i="6"/>
  <c r="CF106" i="6" s="1"/>
  <c r="BX107" i="6"/>
  <c r="CH107" i="6" s="1"/>
  <c r="BZ108" i="6"/>
  <c r="CJ108" i="6" s="1"/>
  <c r="BZ111" i="6"/>
  <c r="CJ111" i="6" s="1"/>
  <c r="CB112" i="6"/>
  <c r="CL112" i="6" s="1"/>
  <c r="BU113" i="6"/>
  <c r="BX114" i="6"/>
  <c r="CH114" i="6" s="1"/>
  <c r="BV115" i="6"/>
  <c r="CF115" i="6" s="1"/>
  <c r="BY117" i="6"/>
  <c r="CI117" i="6" s="1"/>
  <c r="CB118" i="6"/>
  <c r="CL118" i="6" s="1"/>
  <c r="BV119" i="6"/>
  <c r="CF119" i="6" s="1"/>
  <c r="BZ120" i="6"/>
  <c r="CJ120" i="6" s="1"/>
  <c r="BX121" i="6"/>
  <c r="CH121" i="6" s="1"/>
  <c r="CB123" i="6"/>
  <c r="CL123" i="6" s="1"/>
  <c r="BW126" i="6"/>
  <c r="CG126" i="6" s="1"/>
  <c r="BZ127" i="6"/>
  <c r="CJ127" i="6" s="1"/>
  <c r="BV128" i="6"/>
  <c r="CF128" i="6" s="1"/>
  <c r="CA129" i="6"/>
  <c r="CK129" i="6" s="1"/>
  <c r="BW130" i="6"/>
  <c r="CG130" i="6" s="1"/>
  <c r="BZ132" i="6"/>
  <c r="CJ132" i="6" s="1"/>
  <c r="BV133" i="6"/>
  <c r="CF133" i="6" s="1"/>
  <c r="BY134" i="6"/>
  <c r="CI134" i="6" s="1"/>
  <c r="BZ135" i="6"/>
  <c r="CJ135" i="6" s="1"/>
  <c r="BU136" i="6"/>
  <c r="CB136" i="6"/>
  <c r="CL136" i="6" s="1"/>
  <c r="BX137" i="6"/>
  <c r="CH137" i="6" s="1"/>
  <c r="BZ138" i="6"/>
  <c r="CJ138" i="6" s="1"/>
  <c r="BV139" i="6"/>
  <c r="CF139" i="6" s="1"/>
  <c r="CB139" i="6"/>
  <c r="CL139" i="6" s="1"/>
  <c r="BU140" i="6"/>
  <c r="CB140" i="6"/>
  <c r="CL140" i="6" s="1"/>
  <c r="BV141" i="6"/>
  <c r="CF141" i="6" s="1"/>
  <c r="BY142" i="6"/>
  <c r="CI142" i="6" s="1"/>
  <c r="BV143" i="6"/>
  <c r="CF143" i="6" s="1"/>
  <c r="CB143" i="6"/>
  <c r="CL143" i="6" s="1"/>
  <c r="BV144" i="6"/>
  <c r="CF144" i="6" s="1"/>
  <c r="BX145" i="6"/>
  <c r="CH145" i="6" s="1"/>
  <c r="BZ146" i="6"/>
  <c r="CJ146" i="6" s="1"/>
  <c r="BV148" i="6"/>
  <c r="CF148" i="6" s="1"/>
  <c r="BZ151" i="6"/>
  <c r="CJ151" i="6" s="1"/>
  <c r="BZ154" i="6"/>
  <c r="CJ154" i="6" s="1"/>
  <c r="BV156" i="6"/>
  <c r="CF156" i="6" s="1"/>
  <c r="CB160" i="6"/>
  <c r="CL160" i="6" s="1"/>
  <c r="BY165" i="6"/>
  <c r="CI165" i="6" s="1"/>
  <c r="BY170" i="6"/>
  <c r="CI170" i="6" s="1"/>
  <c r="CB172" i="6"/>
  <c r="CL172" i="6" s="1"/>
  <c r="BU173" i="6"/>
  <c r="BW174" i="6"/>
  <c r="CG174" i="6" s="1"/>
  <c r="BX175" i="6"/>
  <c r="CH175" i="6" s="1"/>
  <c r="BY176" i="6"/>
  <c r="CI176" i="6" s="1"/>
  <c r="BY177" i="6"/>
  <c r="CI177" i="6" s="1"/>
  <c r="CA178" i="6"/>
  <c r="CK178" i="6" s="1"/>
  <c r="BV179" i="6"/>
  <c r="CF179" i="6" s="1"/>
  <c r="BV185" i="6"/>
  <c r="CF185" i="6" s="1"/>
  <c r="CA188" i="6"/>
  <c r="CK188" i="6" s="1"/>
  <c r="BW192" i="6"/>
  <c r="CG192" i="6" s="1"/>
  <c r="BY198" i="6"/>
  <c r="CI198" i="6" s="1"/>
  <c r="CA199" i="6"/>
  <c r="CK199" i="6" s="1"/>
  <c r="CB200" i="6"/>
  <c r="CL200" i="6" s="1"/>
  <c r="BV205" i="6"/>
  <c r="CF205" i="6" s="1"/>
  <c r="BZ208" i="6"/>
  <c r="CJ208" i="6" s="1"/>
  <c r="CB209" i="6"/>
  <c r="CL209" i="6" s="1"/>
  <c r="BY222" i="6"/>
  <c r="CI222" i="6" s="1"/>
  <c r="CA223" i="6"/>
  <c r="CK223" i="6" s="1"/>
  <c r="BW226" i="6"/>
  <c r="CG226" i="6" s="1"/>
  <c r="BX227" i="6"/>
  <c r="CH227" i="6" s="1"/>
  <c r="BY228" i="6"/>
  <c r="CI228" i="6" s="1"/>
  <c r="BY229" i="6"/>
  <c r="CI229" i="6" s="1"/>
  <c r="CA232" i="6"/>
  <c r="CK232" i="6" s="1"/>
  <c r="CB239" i="6"/>
  <c r="CL239" i="6" s="1"/>
  <c r="BU240" i="6"/>
  <c r="BW241" i="6"/>
  <c r="CG241" i="6" s="1"/>
  <c r="BU243" i="6"/>
  <c r="BY245" i="6"/>
  <c r="CI245" i="6" s="1"/>
  <c r="BX247" i="6"/>
  <c r="CH247" i="6" s="1"/>
  <c r="BV248" i="6"/>
  <c r="CF248" i="6" s="1"/>
  <c r="BW249" i="6"/>
  <c r="CG249" i="6" s="1"/>
  <c r="BU251" i="6"/>
  <c r="BY253" i="6"/>
  <c r="CI253" i="6" s="1"/>
  <c r="BX257" i="6"/>
  <c r="CH257" i="6" s="1"/>
  <c r="BZ260" i="6"/>
  <c r="CJ260" i="6" s="1"/>
  <c r="BW264" i="6"/>
  <c r="CG264" i="6" s="1"/>
  <c r="BY267" i="6"/>
  <c r="CI267" i="6" s="1"/>
  <c r="BX269" i="6"/>
  <c r="CH269" i="6" s="1"/>
  <c r="BZ274" i="6"/>
  <c r="CJ274" i="6" s="1"/>
  <c r="BV278" i="6"/>
  <c r="CF278" i="6" s="1"/>
  <c r="BV280" i="6"/>
  <c r="CF280" i="6" s="1"/>
  <c r="BW281" i="6"/>
  <c r="CG281" i="6" s="1"/>
  <c r="CB282" i="6"/>
  <c r="CL282" i="6" s="1"/>
  <c r="BZ283" i="6"/>
  <c r="CJ283" i="6" s="1"/>
  <c r="BW286" i="6"/>
  <c r="CG286" i="6" s="1"/>
  <c r="BU287" i="6"/>
  <c r="BW290" i="6"/>
  <c r="CG290" i="6" s="1"/>
  <c r="BU295" i="6"/>
  <c r="CB296" i="6"/>
  <c r="CL296" i="6" s="1"/>
  <c r="BU299" i="6"/>
  <c r="CB300" i="6"/>
  <c r="CL300" i="6" s="1"/>
  <c r="BX153" i="6"/>
  <c r="CH153" i="6" s="1"/>
  <c r="BV157" i="6"/>
  <c r="CF157" i="6" s="1"/>
  <c r="BY159" i="6"/>
  <c r="CI159" i="6" s="1"/>
  <c r="CA162" i="6"/>
  <c r="CK162" i="6" s="1"/>
  <c r="BW164" i="6"/>
  <c r="CG164" i="6" s="1"/>
  <c r="BY167" i="6"/>
  <c r="CI167" i="6" s="1"/>
  <c r="CB179" i="6"/>
  <c r="CL179" i="6" s="1"/>
  <c r="BU180" i="6"/>
  <c r="CB185" i="6"/>
  <c r="CL185" i="6" s="1"/>
  <c r="BU186" i="6"/>
  <c r="BY189" i="6"/>
  <c r="CI189" i="6" s="1"/>
  <c r="BW193" i="6"/>
  <c r="CG193" i="6" s="1"/>
  <c r="BW197" i="6"/>
  <c r="CG197" i="6" s="1"/>
  <c r="BZ201" i="6"/>
  <c r="CJ201" i="6" s="1"/>
  <c r="BV202" i="6"/>
  <c r="CF202" i="6" s="1"/>
  <c r="CB205" i="6"/>
  <c r="CL205" i="6" s="1"/>
  <c r="BW214" i="6"/>
  <c r="CG214" i="6" s="1"/>
  <c r="BX215" i="6"/>
  <c r="CH215" i="6" s="1"/>
  <c r="BY218" i="6"/>
  <c r="CI218" i="6" s="1"/>
  <c r="BY219" i="6"/>
  <c r="CI219" i="6" s="1"/>
  <c r="CA220" i="6"/>
  <c r="CK220" i="6" s="1"/>
  <c r="BV221" i="6"/>
  <c r="CF221" i="6" s="1"/>
  <c r="BZ224" i="6"/>
  <c r="CJ224" i="6" s="1"/>
  <c r="CB225" i="6"/>
  <c r="CL225" i="6" s="1"/>
  <c r="BX147" i="6"/>
  <c r="CH147" i="6" s="1"/>
  <c r="BV150" i="6"/>
  <c r="CF150" i="6" s="1"/>
  <c r="BV152" i="6"/>
  <c r="CF152" i="6" s="1"/>
  <c r="BX155" i="6"/>
  <c r="CH155" i="6" s="1"/>
  <c r="CB157" i="6"/>
  <c r="CL157" i="6" s="1"/>
  <c r="BU166" i="6"/>
  <c r="BZ169" i="6"/>
  <c r="CJ169" i="6" s="1"/>
  <c r="BV171" i="6"/>
  <c r="CF171" i="6" s="1"/>
  <c r="CB180" i="6"/>
  <c r="CL180" i="6" s="1"/>
  <c r="BW182" i="6"/>
  <c r="CG182" i="6" s="1"/>
  <c r="BY184" i="6"/>
  <c r="CI184" i="6" s="1"/>
  <c r="CB186" i="6"/>
  <c r="CL186" i="6" s="1"/>
  <c r="BU187" i="6"/>
  <c r="BY190" i="6"/>
  <c r="CI190" i="6" s="1"/>
  <c r="BY191" i="6"/>
  <c r="CI191" i="6" s="1"/>
  <c r="BX195" i="6"/>
  <c r="CH195" i="6" s="1"/>
  <c r="BY196" i="6"/>
  <c r="CI196" i="6" s="1"/>
  <c r="BU203" i="6"/>
  <c r="BV216" i="6"/>
  <c r="CF216" i="6" s="1"/>
  <c r="BV217" i="6"/>
  <c r="CF217" i="6" s="1"/>
  <c r="CB221" i="6"/>
  <c r="CL221" i="6" s="1"/>
  <c r="BW230" i="6"/>
  <c r="CG230" i="6" s="1"/>
  <c r="BY235" i="6"/>
  <c r="CI235" i="6" s="1"/>
  <c r="CA236" i="6"/>
  <c r="CK236" i="6" s="1"/>
  <c r="BV237" i="6"/>
  <c r="CF237" i="6" s="1"/>
  <c r="BV238" i="6"/>
  <c r="CF238" i="6" s="1"/>
  <c r="BZ242" i="6"/>
  <c r="CJ242" i="6" s="1"/>
  <c r="CB246" i="6"/>
  <c r="CL246" i="6" s="1"/>
  <c r="BZ250" i="6"/>
  <c r="CJ250" i="6" s="1"/>
  <c r="CB254" i="6"/>
  <c r="CL254" i="6" s="1"/>
  <c r="BU255" i="6"/>
  <c r="CB256" i="6"/>
  <c r="CL256" i="6" s="1"/>
  <c r="BX259" i="6"/>
  <c r="CH259" i="6" s="1"/>
  <c r="BU261" i="6"/>
  <c r="CB262" i="6"/>
  <c r="CL262" i="6" s="1"/>
  <c r="CB263" i="6"/>
  <c r="CL263" i="6" s="1"/>
  <c r="BY265" i="6"/>
  <c r="CI265" i="6" s="1"/>
  <c r="BU268" i="6"/>
  <c r="CA270" i="6"/>
  <c r="CK270" i="6" s="1"/>
  <c r="BZ271" i="6"/>
  <c r="CJ271" i="6" s="1"/>
  <c r="BX273" i="6"/>
  <c r="CH273" i="6" s="1"/>
  <c r="CA276" i="6"/>
  <c r="CK276" i="6" s="1"/>
  <c r="BZ277" i="6"/>
  <c r="CJ277" i="6" s="1"/>
  <c r="BZ279" i="6"/>
  <c r="CJ279" i="6" s="1"/>
  <c r="BZ284" i="6"/>
  <c r="CJ284" i="6" s="1"/>
  <c r="CB285" i="6"/>
  <c r="CL285" i="6" s="1"/>
  <c r="BU288" i="6"/>
  <c r="BW289" i="6"/>
  <c r="CG289" i="6" s="1"/>
  <c r="BW291" i="6"/>
  <c r="CG291" i="6" s="1"/>
  <c r="BZ292" i="6"/>
  <c r="CJ292" i="6" s="1"/>
  <c r="BW293" i="6"/>
  <c r="CG293" i="6" s="1"/>
  <c r="BZ294" i="6"/>
  <c r="CJ294" i="6" s="1"/>
  <c r="BW297" i="6"/>
  <c r="CG297" i="6" s="1"/>
  <c r="BZ298" i="6"/>
  <c r="CJ298" i="6" s="1"/>
  <c r="BY149" i="6"/>
  <c r="CI149" i="6" s="1"/>
  <c r="CA158" i="6"/>
  <c r="CK158" i="6" s="1"/>
  <c r="BU160" i="6"/>
  <c r="BW161" i="6"/>
  <c r="CG161" i="6" s="1"/>
  <c r="BY163" i="6"/>
  <c r="CI163" i="6" s="1"/>
  <c r="CB166" i="6"/>
  <c r="CL166" i="6" s="1"/>
  <c r="BX168" i="6"/>
  <c r="CH168" i="6" s="1"/>
  <c r="CB171" i="6"/>
  <c r="CL171" i="6" s="1"/>
  <c r="BU172" i="6"/>
  <c r="CB181" i="6"/>
  <c r="CL181" i="6" s="1"/>
  <c r="BV183" i="6"/>
  <c r="CF183" i="6" s="1"/>
  <c r="CA194" i="6"/>
  <c r="CK194" i="6" s="1"/>
  <c r="BU200" i="6"/>
  <c r="CA203" i="6"/>
  <c r="CK203" i="6" s="1"/>
  <c r="BV204" i="6"/>
  <c r="CF204" i="6" s="1"/>
  <c r="BY206" i="6"/>
  <c r="CI206" i="6" s="1"/>
  <c r="CA207" i="6"/>
  <c r="CK207" i="6" s="1"/>
  <c r="BW210" i="6"/>
  <c r="CG210" i="6" s="1"/>
  <c r="BX211" i="6"/>
  <c r="CH211" i="6" s="1"/>
  <c r="BY212" i="6"/>
  <c r="CI212" i="6" s="1"/>
  <c r="BY213" i="6"/>
  <c r="CI213" i="6" s="1"/>
  <c r="CB237" i="6"/>
  <c r="CL237" i="6" s="1"/>
  <c r="BZ255" i="6"/>
  <c r="CJ255" i="6" s="1"/>
  <c r="BW258" i="6"/>
  <c r="CG258" i="6" s="1"/>
  <c r="BZ261" i="6"/>
  <c r="CJ261" i="6" s="1"/>
  <c r="CA268" i="6"/>
  <c r="CK268" i="6" s="1"/>
  <c r="BW272" i="6"/>
  <c r="CG272" i="6" s="1"/>
  <c r="BY275" i="6"/>
  <c r="CI275" i="6" s="1"/>
  <c r="BW282" i="6"/>
  <c r="CG282" i="6" s="1"/>
  <c r="BV283" i="6"/>
  <c r="CF283" i="6" s="1"/>
  <c r="BY288" i="6"/>
  <c r="CI288" i="6" s="1"/>
  <c r="BY233" i="6"/>
  <c r="CI233" i="6" s="1"/>
  <c r="BZ234" i="6"/>
  <c r="CJ234" i="6" s="1"/>
  <c r="CB241" i="6"/>
  <c r="CL241" i="6" s="1"/>
  <c r="BV262" i="6"/>
  <c r="CF262" i="6" s="1"/>
  <c r="BZ266" i="6"/>
  <c r="CJ266" i="6" s="1"/>
  <c r="BU270" i="6"/>
  <c r="CB281" i="6"/>
  <c r="CL281" i="6" s="1"/>
  <c r="BV284" i="6"/>
  <c r="CF284" i="6" s="1"/>
  <c r="BY287" i="6"/>
  <c r="CI287" i="6" s="1"/>
  <c r="CA290" i="6"/>
  <c r="CK290" i="6" s="1"/>
  <c r="BZ243" i="6"/>
  <c r="CJ243" i="6" s="1"/>
  <c r="BU276" i="6"/>
  <c r="BZ252" i="6"/>
  <c r="CJ252" i="6" s="1"/>
  <c r="CA289" i="6"/>
  <c r="CK289" i="6" s="1"/>
  <c r="BV292" i="6"/>
  <c r="CF292" i="6" s="1"/>
  <c r="CA293" i="6"/>
  <c r="CK293" i="6" s="1"/>
  <c r="BY295" i="6"/>
  <c r="CI295" i="6" s="1"/>
  <c r="BY231" i="6"/>
  <c r="CI231" i="6" s="1"/>
  <c r="CB240" i="6"/>
  <c r="CL240" i="6" s="1"/>
  <c r="BV246" i="6"/>
  <c r="CF246" i="6" s="1"/>
  <c r="CB249" i="6"/>
  <c r="CL249" i="6" s="1"/>
  <c r="BU277" i="6"/>
  <c r="CB280" i="6"/>
  <c r="CL280" i="6" s="1"/>
  <c r="CA286" i="6"/>
  <c r="CK286" i="6" s="1"/>
  <c r="CA291" i="6"/>
  <c r="CK291" i="6" s="1"/>
  <c r="BV294" i="6"/>
  <c r="CF294" i="6" s="1"/>
  <c r="BX296" i="6"/>
  <c r="CH296" i="6" s="1"/>
  <c r="BV298" i="6"/>
  <c r="CF298" i="6" s="1"/>
  <c r="BX300" i="6"/>
  <c r="CH300" i="6" s="1"/>
  <c r="BZ244" i="6"/>
  <c r="CJ244" i="6" s="1"/>
  <c r="CB248" i="6"/>
  <c r="CL248" i="6" s="1"/>
  <c r="BV254" i="6"/>
  <c r="CF254" i="6" s="1"/>
  <c r="BZ251" i="6"/>
  <c r="CJ251" i="6" s="1"/>
  <c r="BV256" i="6"/>
  <c r="CF256" i="6" s="1"/>
  <c r="BW263" i="6"/>
  <c r="CG263" i="6" s="1"/>
  <c r="BU271" i="6"/>
  <c r="CB278" i="6"/>
  <c r="CL278" i="6" s="1"/>
  <c r="BU279" i="6"/>
  <c r="BX285" i="6"/>
  <c r="CH285" i="6" s="1"/>
  <c r="CA297" i="6"/>
  <c r="CK297" i="6" s="1"/>
  <c r="BY299" i="6"/>
  <c r="CI299" i="6" s="1"/>
  <c r="M9" i="1"/>
  <c r="A4" i="5"/>
  <c r="CU106" i="6" l="1"/>
  <c r="CU281" i="6"/>
  <c r="CU56" i="6"/>
  <c r="CU203" i="6"/>
  <c r="CU40" i="6"/>
  <c r="CU27" i="6"/>
  <c r="CU10" i="6"/>
  <c r="CU74" i="6"/>
  <c r="CU38" i="6"/>
  <c r="CU132" i="6"/>
  <c r="CU188" i="6"/>
  <c r="CU109" i="6"/>
  <c r="CU230" i="6"/>
  <c r="CU138" i="6"/>
  <c r="CU89" i="6"/>
  <c r="CU183" i="6"/>
  <c r="CU156" i="6"/>
  <c r="CU247" i="6"/>
  <c r="CU180" i="6"/>
  <c r="CU77" i="6"/>
  <c r="CU72" i="6"/>
  <c r="CU215" i="6"/>
  <c r="CU225" i="6"/>
  <c r="CU275" i="6"/>
  <c r="CU287" i="6"/>
  <c r="CU45" i="6"/>
  <c r="CU173" i="6"/>
  <c r="CU66" i="6"/>
  <c r="CU227" i="6"/>
  <c r="CU262" i="6"/>
  <c r="CU193" i="6"/>
  <c r="BH9" i="2"/>
  <c r="BH6" i="2"/>
  <c r="CU111" i="6"/>
  <c r="CU226" i="6"/>
  <c r="CU42" i="6"/>
  <c r="CU200" i="6"/>
  <c r="CU282" i="6"/>
  <c r="CU151" i="6"/>
  <c r="CU224" i="6"/>
  <c r="CU95" i="6"/>
  <c r="CU18" i="6"/>
  <c r="DB15" i="6"/>
  <c r="CU15" i="6"/>
  <c r="CU236" i="6"/>
  <c r="CU194" i="6"/>
  <c r="CU271" i="6"/>
  <c r="CU39" i="6"/>
  <c r="CU31" i="6"/>
  <c r="CU266" i="6"/>
  <c r="CU214" i="6"/>
  <c r="CU182" i="6"/>
  <c r="CU37" i="6"/>
  <c r="CU248" i="6"/>
  <c r="CU267" i="6"/>
  <c r="CU165" i="6"/>
  <c r="CU251" i="6"/>
  <c r="CU278" i="6"/>
  <c r="CU90" i="6"/>
  <c r="CU112" i="6"/>
  <c r="CU159" i="6"/>
  <c r="CU178" i="6"/>
  <c r="CU100" i="6"/>
  <c r="CU191" i="6"/>
  <c r="CU49" i="6"/>
  <c r="CU257" i="6"/>
  <c r="DD22" i="6"/>
  <c r="CU22" i="6"/>
  <c r="CU7" i="6"/>
  <c r="AR5" i="2"/>
  <c r="AV5" i="2"/>
  <c r="AS5" i="2"/>
  <c r="AW5" i="2"/>
  <c r="AT5" i="2"/>
  <c r="AX5" i="2"/>
  <c r="AQ5" i="2"/>
  <c r="AU5" i="2"/>
  <c r="DD210" i="6"/>
  <c r="CU210" i="6"/>
  <c r="CY222" i="6"/>
  <c r="CU222" i="6"/>
  <c r="CU9" i="6"/>
  <c r="R14" i="1" s="1"/>
  <c r="CU208" i="6"/>
  <c r="CU168" i="6"/>
  <c r="CU103" i="6"/>
  <c r="CU126" i="6"/>
  <c r="CU231" i="6"/>
  <c r="CU206" i="6"/>
  <c r="CU167" i="6"/>
  <c r="CU211" i="6"/>
  <c r="CU41" i="6"/>
  <c r="CU286" i="6"/>
  <c r="CU17" i="6"/>
  <c r="CU134" i="6"/>
  <c r="CU283" i="6"/>
  <c r="CU279" i="6"/>
  <c r="CU70" i="6"/>
  <c r="CU163" i="6"/>
  <c r="CU263" i="6"/>
  <c r="CU86" i="6"/>
  <c r="CU192" i="6"/>
  <c r="CU270" i="6"/>
  <c r="CU269" i="6"/>
  <c r="CU102" i="6"/>
  <c r="CZ259" i="6"/>
  <c r="CU259" i="6"/>
  <c r="DA296" i="6"/>
  <c r="CU296" i="6"/>
  <c r="CX268" i="6"/>
  <c r="CU268" i="6"/>
  <c r="CW204" i="6"/>
  <c r="CV204" i="6" s="1"/>
  <c r="CU204" i="6"/>
  <c r="DD254" i="6"/>
  <c r="CU254" i="6"/>
  <c r="CY284" i="6"/>
  <c r="CU284" i="6"/>
  <c r="DB300" i="6"/>
  <c r="CU300" i="6"/>
  <c r="DD170" i="6"/>
  <c r="CU170" i="6"/>
  <c r="CW250" i="6"/>
  <c r="CV250" i="6" s="1"/>
  <c r="CU250" i="6"/>
  <c r="DD292" i="6"/>
  <c r="CU292" i="6"/>
  <c r="CZ186" i="6"/>
  <c r="CU186" i="6"/>
  <c r="DD264" i="6"/>
  <c r="CU264" i="6"/>
  <c r="CU13" i="6"/>
  <c r="CX20" i="6"/>
  <c r="CU20" i="6"/>
  <c r="P5" i="2"/>
  <c r="AY5" i="2" s="1"/>
  <c r="E5" i="6" s="1"/>
  <c r="AU4" i="6"/>
  <c r="AO4" i="6"/>
  <c r="J4" i="2"/>
  <c r="R4" i="2" s="1"/>
  <c r="H4" i="2"/>
  <c r="P4" i="2" s="1"/>
  <c r="T9" i="1" s="1"/>
  <c r="M10" i="1"/>
  <c r="H5" i="5"/>
  <c r="K4" i="2"/>
  <c r="O4" i="2"/>
  <c r="W4" i="2" s="1"/>
  <c r="L4" i="2"/>
  <c r="T4" i="2" s="1"/>
  <c r="N4" i="2"/>
  <c r="AA4" i="6"/>
  <c r="N5" i="2"/>
  <c r="V5" i="2" s="1"/>
  <c r="I5" i="2"/>
  <c r="Q5" i="2" s="1"/>
  <c r="O5" i="2"/>
  <c r="W5" i="2" s="1"/>
  <c r="I4" i="2"/>
  <c r="Q4" i="2" s="1"/>
  <c r="AB4" i="6"/>
  <c r="K5" i="2"/>
  <c r="S5" i="2" s="1"/>
  <c r="AN17" i="6"/>
  <c r="AN26" i="6"/>
  <c r="AN22" i="6"/>
  <c r="AN24" i="6"/>
  <c r="AN31" i="6"/>
  <c r="AN11" i="6"/>
  <c r="AN19" i="6"/>
  <c r="AN16" i="6"/>
  <c r="AN25" i="6"/>
  <c r="AN29" i="6"/>
  <c r="AN18" i="6"/>
  <c r="AN30" i="6"/>
  <c r="AN21" i="6"/>
  <c r="AN13" i="6"/>
  <c r="AN12" i="6"/>
  <c r="AN28" i="6"/>
  <c r="AN23" i="6"/>
  <c r="AN20" i="6"/>
  <c r="AN15" i="6"/>
  <c r="AN14" i="6"/>
  <c r="AN27" i="6"/>
  <c r="J5" i="2"/>
  <c r="R5" i="2" s="1"/>
  <c r="M5" i="2"/>
  <c r="U5" i="2" s="1"/>
  <c r="L5" i="2"/>
  <c r="T5" i="2" s="1"/>
  <c r="M4" i="2"/>
  <c r="U4" i="2" s="1"/>
  <c r="AN9" i="6"/>
  <c r="AN10" i="6"/>
  <c r="AN7" i="6"/>
  <c r="AN8" i="6"/>
  <c r="G4" i="5"/>
  <c r="AC4" i="6"/>
  <c r="AT4" i="6"/>
  <c r="AN5" i="6"/>
  <c r="AN6" i="6"/>
  <c r="AV4" i="6"/>
  <c r="Z4" i="6"/>
  <c r="W4" i="6"/>
  <c r="Y4" i="6"/>
  <c r="AR4" i="6"/>
  <c r="AP4" i="6"/>
  <c r="AD4" i="6"/>
  <c r="X4" i="6"/>
  <c r="AQ4" i="6"/>
  <c r="AH4" i="6"/>
  <c r="AJ4" i="6"/>
  <c r="AL4" i="6"/>
  <c r="AN4" i="6"/>
  <c r="AG4" i="6"/>
  <c r="AI4" i="6"/>
  <c r="AK4" i="6"/>
  <c r="AM4" i="6"/>
  <c r="CA104" i="6"/>
  <c r="CK104" i="6" s="1"/>
  <c r="BU104" i="6"/>
  <c r="CE104" i="6" s="1"/>
  <c r="CD104" i="6" s="1"/>
  <c r="BX102" i="6"/>
  <c r="CH102" i="6" s="1"/>
  <c r="BX104" i="6"/>
  <c r="CH104" i="6" s="1"/>
  <c r="BW103" i="6"/>
  <c r="CG103" i="6" s="1"/>
  <c r="BX105" i="6"/>
  <c r="CH105" i="6" s="1"/>
  <c r="BU101" i="6"/>
  <c r="CE101" i="6" s="1"/>
  <c r="CD101" i="6" s="1"/>
  <c r="BU105" i="6"/>
  <c r="CE105" i="6" s="1"/>
  <c r="CD105" i="6" s="1"/>
  <c r="BW101" i="6"/>
  <c r="CG101" i="6" s="1"/>
  <c r="BY104" i="6"/>
  <c r="CI104" i="6" s="1"/>
  <c r="BZ104" i="6"/>
  <c r="CJ104" i="6" s="1"/>
  <c r="CB104" i="6"/>
  <c r="CL104" i="6" s="1"/>
  <c r="BW104" i="6"/>
  <c r="CG104" i="6" s="1"/>
  <c r="BY105" i="6"/>
  <c r="CI105" i="6" s="1"/>
  <c r="BZ105" i="6"/>
  <c r="CJ105" i="6" s="1"/>
  <c r="CB105" i="6"/>
  <c r="CL105" i="6" s="1"/>
  <c r="BW105" i="6"/>
  <c r="CG105" i="6" s="1"/>
  <c r="CA105" i="6"/>
  <c r="CK105" i="6" s="1"/>
  <c r="BZ102" i="6"/>
  <c r="CJ102" i="6" s="1"/>
  <c r="CB102" i="6"/>
  <c r="CL102" i="6" s="1"/>
  <c r="CA102" i="6"/>
  <c r="CK102" i="6" s="1"/>
  <c r="BW102" i="6"/>
  <c r="CG102" i="6" s="1"/>
  <c r="BU103" i="6"/>
  <c r="CE103" i="6" s="1"/>
  <c r="CD103" i="6" s="1"/>
  <c r="BY103" i="6"/>
  <c r="CI103" i="6" s="1"/>
  <c r="BZ103" i="6"/>
  <c r="CJ103" i="6" s="1"/>
  <c r="BX103" i="6"/>
  <c r="CH103" i="6" s="1"/>
  <c r="CB103" i="6"/>
  <c r="CL103" i="6" s="1"/>
  <c r="CA103" i="6"/>
  <c r="CK103" i="6" s="1"/>
  <c r="BY101" i="6"/>
  <c r="CI101" i="6" s="1"/>
  <c r="BZ101" i="6"/>
  <c r="CJ101" i="6" s="1"/>
  <c r="BX101" i="6"/>
  <c r="CH101" i="6" s="1"/>
  <c r="CB101" i="6"/>
  <c r="CL101" i="6" s="1"/>
  <c r="CA101" i="6"/>
  <c r="CK101" i="6" s="1"/>
  <c r="BY102" i="6"/>
  <c r="CI102" i="6" s="1"/>
  <c r="BV104" i="6"/>
  <c r="CF104" i="6" s="1"/>
  <c r="BU102" i="6"/>
  <c r="CE102" i="6" s="1"/>
  <c r="CD102" i="6" s="1"/>
  <c r="CE268" i="6"/>
  <c r="CD268" i="6" s="1"/>
  <c r="CC268" i="6"/>
  <c r="CE166" i="6"/>
  <c r="CD166" i="6" s="1"/>
  <c r="CC166" i="6"/>
  <c r="CE240" i="6"/>
  <c r="CD240" i="6" s="1"/>
  <c r="CC240" i="6"/>
  <c r="CC173" i="6"/>
  <c r="CE173" i="6"/>
  <c r="CD173" i="6" s="1"/>
  <c r="CE278" i="6"/>
  <c r="CD278" i="6" s="1"/>
  <c r="CC278" i="6"/>
  <c r="CE217" i="6"/>
  <c r="CD217" i="6" s="1"/>
  <c r="CC217" i="6"/>
  <c r="CC192" i="6"/>
  <c r="CE192" i="6"/>
  <c r="CD192" i="6" s="1"/>
  <c r="CC152" i="6"/>
  <c r="CE152" i="6"/>
  <c r="CD152" i="6" s="1"/>
  <c r="CE191" i="6"/>
  <c r="CD191" i="6" s="1"/>
  <c r="CC191" i="6"/>
  <c r="CC177" i="6"/>
  <c r="CE177" i="6"/>
  <c r="CD177" i="6" s="1"/>
  <c r="CE300" i="6"/>
  <c r="CD300" i="6" s="1"/>
  <c r="CC300" i="6"/>
  <c r="CE151" i="6"/>
  <c r="CD151" i="6" s="1"/>
  <c r="CC151" i="6"/>
  <c r="CE274" i="6"/>
  <c r="CD274" i="6" s="1"/>
  <c r="CC274" i="6"/>
  <c r="CE266" i="6"/>
  <c r="CD266" i="6" s="1"/>
  <c r="CC266" i="6"/>
  <c r="CE250" i="6"/>
  <c r="CD250" i="6" s="1"/>
  <c r="CC250" i="6"/>
  <c r="CE242" i="6"/>
  <c r="CD242" i="6" s="1"/>
  <c r="CC242" i="6"/>
  <c r="CE225" i="6"/>
  <c r="CD225" i="6" s="1"/>
  <c r="CC225" i="6"/>
  <c r="CE209" i="6"/>
  <c r="CD209" i="6" s="1"/>
  <c r="CC209" i="6"/>
  <c r="CE178" i="6"/>
  <c r="CD178" i="6" s="1"/>
  <c r="CC178" i="6"/>
  <c r="CE122" i="6"/>
  <c r="CD122" i="6" s="1"/>
  <c r="CC122" i="6"/>
  <c r="CE110" i="6"/>
  <c r="CD110" i="6" s="1"/>
  <c r="CC110" i="6"/>
  <c r="CC140" i="6"/>
  <c r="CE140" i="6"/>
  <c r="CD140" i="6" s="1"/>
  <c r="CC298" i="6"/>
  <c r="CE298" i="6"/>
  <c r="CD298" i="6" s="1"/>
  <c r="CC294" i="6"/>
  <c r="CE294" i="6"/>
  <c r="CD294" i="6" s="1"/>
  <c r="CE284" i="6"/>
  <c r="CD284" i="6" s="1"/>
  <c r="CC284" i="6"/>
  <c r="CE280" i="6"/>
  <c r="CD280" i="6" s="1"/>
  <c r="CC280" i="6"/>
  <c r="CE214" i="6"/>
  <c r="CD214" i="6" s="1"/>
  <c r="CC214" i="6"/>
  <c r="CE141" i="6"/>
  <c r="CD141" i="6" s="1"/>
  <c r="CC141" i="6"/>
  <c r="CE114" i="6"/>
  <c r="CD114" i="6" s="1"/>
  <c r="CC114" i="6"/>
  <c r="CE106" i="6"/>
  <c r="CD106" i="6" s="1"/>
  <c r="CC106" i="6"/>
  <c r="CE291" i="6"/>
  <c r="CD291" i="6" s="1"/>
  <c r="CC291" i="6"/>
  <c r="CE272" i="6"/>
  <c r="CD272" i="6" s="1"/>
  <c r="CC272" i="6"/>
  <c r="CE269" i="6"/>
  <c r="CD269" i="6" s="1"/>
  <c r="CC269" i="6"/>
  <c r="CE257" i="6"/>
  <c r="CD257" i="6" s="1"/>
  <c r="CC257" i="6"/>
  <c r="CE219" i="6"/>
  <c r="CD219" i="6" s="1"/>
  <c r="CC219" i="6"/>
  <c r="CC134" i="6"/>
  <c r="CE134" i="6"/>
  <c r="CD134" i="6" s="1"/>
  <c r="CE222" i="6"/>
  <c r="CD222" i="6" s="1"/>
  <c r="CC222" i="6"/>
  <c r="CE206" i="6"/>
  <c r="CD206" i="6" s="1"/>
  <c r="CC206" i="6"/>
  <c r="CE196" i="6"/>
  <c r="CD196" i="6" s="1"/>
  <c r="CC196" i="6"/>
  <c r="CC189" i="6"/>
  <c r="CE189" i="6"/>
  <c r="CD189" i="6" s="1"/>
  <c r="CE127" i="6"/>
  <c r="CD127" i="6" s="1"/>
  <c r="CC127" i="6"/>
  <c r="CE241" i="6"/>
  <c r="CD241" i="6" s="1"/>
  <c r="CC241" i="6"/>
  <c r="CE237" i="6"/>
  <c r="CD237" i="6" s="1"/>
  <c r="CC237" i="6"/>
  <c r="CE227" i="6"/>
  <c r="CD227" i="6" s="1"/>
  <c r="CC227" i="6"/>
  <c r="CC223" i="6"/>
  <c r="CE223" i="6"/>
  <c r="CD223" i="6" s="1"/>
  <c r="CE205" i="6"/>
  <c r="CD205" i="6" s="1"/>
  <c r="CC205" i="6"/>
  <c r="CC185" i="6"/>
  <c r="CE185" i="6"/>
  <c r="CD185" i="6" s="1"/>
  <c r="CC179" i="6"/>
  <c r="CE179" i="6"/>
  <c r="CD179" i="6" s="1"/>
  <c r="CC175" i="6"/>
  <c r="CE175" i="6"/>
  <c r="CD175" i="6" s="1"/>
  <c r="CC171" i="6"/>
  <c r="CE171" i="6"/>
  <c r="CD171" i="6" s="1"/>
  <c r="CC161" i="6"/>
  <c r="CE161" i="6"/>
  <c r="CD161" i="6" s="1"/>
  <c r="CE153" i="6"/>
  <c r="CD153" i="6" s="1"/>
  <c r="CC153" i="6"/>
  <c r="CE145" i="6"/>
  <c r="CD145" i="6" s="1"/>
  <c r="CC145" i="6"/>
  <c r="CC143" i="6"/>
  <c r="CE143" i="6"/>
  <c r="CD143" i="6" s="1"/>
  <c r="CE139" i="6"/>
  <c r="CD139" i="6" s="1"/>
  <c r="CC139" i="6"/>
  <c r="CE131" i="6"/>
  <c r="CD131" i="6" s="1"/>
  <c r="CC131" i="6"/>
  <c r="CC126" i="6"/>
  <c r="CE126" i="6"/>
  <c r="CD126" i="6" s="1"/>
  <c r="CC112" i="6"/>
  <c r="CE112" i="6"/>
  <c r="CD112" i="6" s="1"/>
  <c r="CC180" i="6"/>
  <c r="CE180" i="6"/>
  <c r="CD180" i="6" s="1"/>
  <c r="CE262" i="6"/>
  <c r="CD262" i="6" s="1"/>
  <c r="CC262" i="6"/>
  <c r="CC230" i="6"/>
  <c r="CE230" i="6"/>
  <c r="CD230" i="6" s="1"/>
  <c r="CC183" i="6"/>
  <c r="CE183" i="6"/>
  <c r="CD183" i="6" s="1"/>
  <c r="CC164" i="6"/>
  <c r="CE164" i="6"/>
  <c r="CD164" i="6" s="1"/>
  <c r="CC264" i="6"/>
  <c r="CE264" i="6"/>
  <c r="CD264" i="6" s="1"/>
  <c r="CE235" i="6"/>
  <c r="CD235" i="6" s="1"/>
  <c r="CC235" i="6"/>
  <c r="CE212" i="6"/>
  <c r="CD212" i="6" s="1"/>
  <c r="CC212" i="6"/>
  <c r="CE176" i="6"/>
  <c r="CD176" i="6" s="1"/>
  <c r="CC176" i="6"/>
  <c r="CE170" i="6"/>
  <c r="CD170" i="6" s="1"/>
  <c r="CC170" i="6"/>
  <c r="CC149" i="6"/>
  <c r="CE149" i="6"/>
  <c r="CD149" i="6" s="1"/>
  <c r="CC120" i="6"/>
  <c r="CE120" i="6"/>
  <c r="CD120" i="6" s="1"/>
  <c r="CE285" i="6"/>
  <c r="CD285" i="6" s="1"/>
  <c r="CC285" i="6"/>
  <c r="CE275" i="6"/>
  <c r="CD275" i="6" s="1"/>
  <c r="CC275" i="6"/>
  <c r="CE201" i="6"/>
  <c r="CD201" i="6" s="1"/>
  <c r="CC201" i="6"/>
  <c r="CC146" i="6"/>
  <c r="CE146" i="6"/>
  <c r="CD146" i="6" s="1"/>
  <c r="CE281" i="6"/>
  <c r="CD281" i="6" s="1"/>
  <c r="CC281" i="6"/>
  <c r="CE263" i="6"/>
  <c r="CD263" i="6" s="1"/>
  <c r="CC263" i="6"/>
  <c r="CE249" i="6"/>
  <c r="CD249" i="6" s="1"/>
  <c r="CC249" i="6"/>
  <c r="CE226" i="6"/>
  <c r="CD226" i="6" s="1"/>
  <c r="CC226" i="6"/>
  <c r="CE210" i="6"/>
  <c r="CD210" i="6" s="1"/>
  <c r="CC210" i="6"/>
  <c r="CE182" i="6"/>
  <c r="CD182" i="6" s="1"/>
  <c r="CC182" i="6"/>
  <c r="CE174" i="6"/>
  <c r="CD174" i="6" s="1"/>
  <c r="CC174" i="6"/>
  <c r="CE155" i="6"/>
  <c r="CD155" i="6" s="1"/>
  <c r="CC155" i="6"/>
  <c r="CC147" i="6"/>
  <c r="CE147" i="6"/>
  <c r="CD147" i="6" s="1"/>
  <c r="CE121" i="6"/>
  <c r="CD121" i="6" s="1"/>
  <c r="CC121" i="6"/>
  <c r="CE261" i="6"/>
  <c r="CD261" i="6" s="1"/>
  <c r="CC261" i="6"/>
  <c r="CE203" i="6"/>
  <c r="CD203" i="6" s="1"/>
  <c r="CC203" i="6"/>
  <c r="CC186" i="6"/>
  <c r="CE186" i="6"/>
  <c r="CD186" i="6" s="1"/>
  <c r="CE256" i="6"/>
  <c r="CD256" i="6" s="1"/>
  <c r="CC256" i="6"/>
  <c r="CE195" i="6"/>
  <c r="CD195" i="6" s="1"/>
  <c r="CC195" i="6"/>
  <c r="CE107" i="6"/>
  <c r="CD107" i="6" s="1"/>
  <c r="CC107" i="6"/>
  <c r="CE213" i="6"/>
  <c r="CD213" i="6" s="1"/>
  <c r="CC213" i="6"/>
  <c r="CE165" i="6"/>
  <c r="CD165" i="6" s="1"/>
  <c r="CC165" i="6"/>
  <c r="CE296" i="6"/>
  <c r="CD296" i="6" s="1"/>
  <c r="CC296" i="6"/>
  <c r="CE169" i="6"/>
  <c r="CD169" i="6" s="1"/>
  <c r="CC169" i="6"/>
  <c r="CC154" i="6"/>
  <c r="CE154" i="6"/>
  <c r="CD154" i="6" s="1"/>
  <c r="CE124" i="6"/>
  <c r="CD124" i="6" s="1"/>
  <c r="CC124" i="6"/>
  <c r="CC116" i="6"/>
  <c r="CE116" i="6"/>
  <c r="CD116" i="6" s="1"/>
  <c r="CE260" i="6"/>
  <c r="CD260" i="6" s="1"/>
  <c r="CC260" i="6"/>
  <c r="CE252" i="6"/>
  <c r="CD252" i="6" s="1"/>
  <c r="CC252" i="6"/>
  <c r="CC244" i="6"/>
  <c r="CE244" i="6"/>
  <c r="CD244" i="6" s="1"/>
  <c r="CE239" i="6"/>
  <c r="CD239" i="6" s="1"/>
  <c r="CC239" i="6"/>
  <c r="CE236" i="6"/>
  <c r="CD236" i="6" s="1"/>
  <c r="CC236" i="6"/>
  <c r="CE220" i="6"/>
  <c r="CD220" i="6" s="1"/>
  <c r="CC220" i="6"/>
  <c r="CE181" i="6"/>
  <c r="CD181" i="6" s="1"/>
  <c r="CC181" i="6"/>
  <c r="CE162" i="6"/>
  <c r="CD162" i="6" s="1"/>
  <c r="CC162" i="6"/>
  <c r="CC125" i="6"/>
  <c r="CE125" i="6"/>
  <c r="CD125" i="6" s="1"/>
  <c r="CE117" i="6"/>
  <c r="CD117" i="6" s="1"/>
  <c r="CC117" i="6"/>
  <c r="CE108" i="6"/>
  <c r="CD108" i="6" s="1"/>
  <c r="CC108" i="6"/>
  <c r="CE271" i="6"/>
  <c r="CD271" i="6" s="1"/>
  <c r="CC271" i="6"/>
  <c r="CC276" i="6"/>
  <c r="CE276" i="6"/>
  <c r="CD276" i="6" s="1"/>
  <c r="CC160" i="6"/>
  <c r="CE160" i="6"/>
  <c r="CD160" i="6" s="1"/>
  <c r="CE187" i="6"/>
  <c r="CD187" i="6" s="1"/>
  <c r="CC187" i="6"/>
  <c r="CC295" i="6"/>
  <c r="CE295" i="6"/>
  <c r="CD295" i="6" s="1"/>
  <c r="CE251" i="6"/>
  <c r="CD251" i="6" s="1"/>
  <c r="CC251" i="6"/>
  <c r="CE113" i="6"/>
  <c r="CD113" i="6" s="1"/>
  <c r="CC113" i="6"/>
  <c r="CE292" i="6"/>
  <c r="CD292" i="6" s="1"/>
  <c r="CC292" i="6"/>
  <c r="CE238" i="6"/>
  <c r="CD238" i="6" s="1"/>
  <c r="CC238" i="6"/>
  <c r="CC144" i="6"/>
  <c r="CE144" i="6"/>
  <c r="CD144" i="6" s="1"/>
  <c r="CE119" i="6"/>
  <c r="CD119" i="6" s="1"/>
  <c r="CC119" i="6"/>
  <c r="CC297" i="6"/>
  <c r="CE297" i="6"/>
  <c r="CD297" i="6" s="1"/>
  <c r="CE293" i="6"/>
  <c r="CD293" i="6" s="1"/>
  <c r="CC293" i="6"/>
  <c r="CE289" i="6"/>
  <c r="CD289" i="6" s="1"/>
  <c r="CC289" i="6"/>
  <c r="CE259" i="6"/>
  <c r="CD259" i="6" s="1"/>
  <c r="CC259" i="6"/>
  <c r="CE229" i="6"/>
  <c r="CD229" i="6" s="1"/>
  <c r="CC229" i="6"/>
  <c r="CC184" i="6"/>
  <c r="CE184" i="6"/>
  <c r="CD184" i="6" s="1"/>
  <c r="CC232" i="6"/>
  <c r="CE232" i="6"/>
  <c r="CD232" i="6" s="1"/>
  <c r="CC188" i="6"/>
  <c r="CE188" i="6"/>
  <c r="CD188" i="6" s="1"/>
  <c r="CC123" i="6"/>
  <c r="CE123" i="6"/>
  <c r="CD123" i="6" s="1"/>
  <c r="CE233" i="6"/>
  <c r="CD233" i="6" s="1"/>
  <c r="CC233" i="6"/>
  <c r="CE198" i="6"/>
  <c r="CD198" i="6" s="1"/>
  <c r="CC198" i="6"/>
  <c r="CE167" i="6"/>
  <c r="CD167" i="6" s="1"/>
  <c r="CC167" i="6"/>
  <c r="CE221" i="6"/>
  <c r="CD221" i="6" s="1"/>
  <c r="CC221" i="6"/>
  <c r="CE211" i="6"/>
  <c r="CD211" i="6" s="1"/>
  <c r="CC211" i="6"/>
  <c r="CC207" i="6"/>
  <c r="CE207" i="6"/>
  <c r="CD207" i="6" s="1"/>
  <c r="CE199" i="6"/>
  <c r="CD199" i="6" s="1"/>
  <c r="CC199" i="6"/>
  <c r="CC157" i="6"/>
  <c r="CE157" i="6"/>
  <c r="CD157" i="6" s="1"/>
  <c r="CC137" i="6"/>
  <c r="CE137" i="6"/>
  <c r="CD137" i="6" s="1"/>
  <c r="CE118" i="6"/>
  <c r="CD118" i="6" s="1"/>
  <c r="CC118" i="6"/>
  <c r="CE243" i="6"/>
  <c r="CD243" i="6" s="1"/>
  <c r="CC243" i="6"/>
  <c r="CE216" i="6"/>
  <c r="CD216" i="6" s="1"/>
  <c r="CC216" i="6"/>
  <c r="CC133" i="6"/>
  <c r="CE133" i="6"/>
  <c r="CD133" i="6" s="1"/>
  <c r="CC190" i="6"/>
  <c r="CE190" i="6"/>
  <c r="CD190" i="6" s="1"/>
  <c r="CE163" i="6"/>
  <c r="CD163" i="6" s="1"/>
  <c r="CC163" i="6"/>
  <c r="CE234" i="6"/>
  <c r="CD234" i="6" s="1"/>
  <c r="CC234" i="6"/>
  <c r="CE279" i="6"/>
  <c r="CD279" i="6" s="1"/>
  <c r="CC279" i="6"/>
  <c r="CE277" i="6"/>
  <c r="CD277" i="6" s="1"/>
  <c r="CC277" i="6"/>
  <c r="CE270" i="6"/>
  <c r="CD270" i="6" s="1"/>
  <c r="CC270" i="6"/>
  <c r="CE200" i="6"/>
  <c r="CD200" i="6" s="1"/>
  <c r="CC200" i="6"/>
  <c r="CC172" i="6"/>
  <c r="CE172" i="6"/>
  <c r="CD172" i="6" s="1"/>
  <c r="CE288" i="6"/>
  <c r="CD288" i="6" s="1"/>
  <c r="CC288" i="6"/>
  <c r="CE255" i="6"/>
  <c r="CD255" i="6" s="1"/>
  <c r="CC255" i="6"/>
  <c r="CC299" i="6"/>
  <c r="CE299" i="6"/>
  <c r="CD299" i="6" s="1"/>
  <c r="CE287" i="6"/>
  <c r="CD287" i="6" s="1"/>
  <c r="CC287" i="6"/>
  <c r="CC136" i="6"/>
  <c r="CE136" i="6"/>
  <c r="CD136" i="6" s="1"/>
  <c r="CE283" i="6"/>
  <c r="CD283" i="6" s="1"/>
  <c r="CC283" i="6"/>
  <c r="CC254" i="6"/>
  <c r="CE254" i="6"/>
  <c r="CD254" i="6" s="1"/>
  <c r="CE248" i="6"/>
  <c r="CD248" i="6" s="1"/>
  <c r="CC248" i="6"/>
  <c r="CE246" i="6"/>
  <c r="CD246" i="6" s="1"/>
  <c r="CC246" i="6"/>
  <c r="CC215" i="6"/>
  <c r="CE215" i="6"/>
  <c r="CD215" i="6" s="1"/>
  <c r="CC290" i="6"/>
  <c r="CE290" i="6"/>
  <c r="CD290" i="6" s="1"/>
  <c r="CE286" i="6"/>
  <c r="CD286" i="6" s="1"/>
  <c r="CC286" i="6"/>
  <c r="CC282" i="6"/>
  <c r="CE282" i="6"/>
  <c r="CD282" i="6" s="1"/>
  <c r="CE273" i="6"/>
  <c r="CD273" i="6" s="1"/>
  <c r="CC273" i="6"/>
  <c r="CE258" i="6"/>
  <c r="CD258" i="6" s="1"/>
  <c r="CC258" i="6"/>
  <c r="CE247" i="6"/>
  <c r="CD247" i="6" s="1"/>
  <c r="CC247" i="6"/>
  <c r="CE231" i="6"/>
  <c r="CD231" i="6" s="1"/>
  <c r="CC231" i="6"/>
  <c r="CE228" i="6"/>
  <c r="CD228" i="6" s="1"/>
  <c r="CC228" i="6"/>
  <c r="CE218" i="6"/>
  <c r="CD218" i="6" s="1"/>
  <c r="CC218" i="6"/>
  <c r="CC159" i="6"/>
  <c r="CE159" i="6"/>
  <c r="CD159" i="6" s="1"/>
  <c r="CE142" i="6"/>
  <c r="CD142" i="6" s="1"/>
  <c r="CC142" i="6"/>
  <c r="CE109" i="6"/>
  <c r="CD109" i="6" s="1"/>
  <c r="CC109" i="6"/>
  <c r="CE267" i="6"/>
  <c r="CD267" i="6" s="1"/>
  <c r="CC267" i="6"/>
  <c r="CE265" i="6"/>
  <c r="CD265" i="6" s="1"/>
  <c r="CC265" i="6"/>
  <c r="CE253" i="6"/>
  <c r="CD253" i="6" s="1"/>
  <c r="CC253" i="6"/>
  <c r="CC245" i="6"/>
  <c r="CE245" i="6"/>
  <c r="CD245" i="6" s="1"/>
  <c r="CE138" i="6"/>
  <c r="CD138" i="6" s="1"/>
  <c r="CC138" i="6"/>
  <c r="CC135" i="6"/>
  <c r="CE135" i="6"/>
  <c r="CD135" i="6" s="1"/>
  <c r="CE202" i="6"/>
  <c r="CD202" i="6" s="1"/>
  <c r="CC202" i="6"/>
  <c r="CE197" i="6"/>
  <c r="CD197" i="6" s="1"/>
  <c r="CC197" i="6"/>
  <c r="CC193" i="6"/>
  <c r="CE193" i="6"/>
  <c r="CD193" i="6" s="1"/>
  <c r="CE128" i="6"/>
  <c r="CD128" i="6" s="1"/>
  <c r="CC128" i="6"/>
  <c r="CE224" i="6"/>
  <c r="CD224" i="6" s="1"/>
  <c r="CC224" i="6"/>
  <c r="CE208" i="6"/>
  <c r="CD208" i="6" s="1"/>
  <c r="CC208" i="6"/>
  <c r="CE204" i="6"/>
  <c r="CD204" i="6" s="1"/>
  <c r="CC204" i="6"/>
  <c r="CE194" i="6"/>
  <c r="CD194" i="6" s="1"/>
  <c r="CC194" i="6"/>
  <c r="CE168" i="6"/>
  <c r="CD168" i="6" s="1"/>
  <c r="CC168" i="6"/>
  <c r="CE158" i="6"/>
  <c r="CD158" i="6" s="1"/>
  <c r="CC158" i="6"/>
  <c r="CC156" i="6"/>
  <c r="CE156" i="6"/>
  <c r="CD156" i="6" s="1"/>
  <c r="CC150" i="6"/>
  <c r="CE150" i="6"/>
  <c r="CD150" i="6" s="1"/>
  <c r="CC148" i="6"/>
  <c r="CE148" i="6"/>
  <c r="CD148" i="6" s="1"/>
  <c r="CC132" i="6"/>
  <c r="CE132" i="6"/>
  <c r="CD132" i="6" s="1"/>
  <c r="CE130" i="6"/>
  <c r="CD130" i="6" s="1"/>
  <c r="CC130" i="6"/>
  <c r="CC129" i="6"/>
  <c r="CE129" i="6"/>
  <c r="CD129" i="6" s="1"/>
  <c r="CE115" i="6"/>
  <c r="CD115" i="6" s="1"/>
  <c r="CC115" i="6"/>
  <c r="CE111" i="6"/>
  <c r="CD111" i="6" s="1"/>
  <c r="CC111" i="6"/>
  <c r="AY4" i="2" l="1"/>
  <c r="U9" i="1" s="1"/>
  <c r="AB4" i="2"/>
  <c r="CF4" i="2"/>
  <c r="AI9" i="1" s="1"/>
  <c r="Z5" i="2"/>
  <c r="CE5" i="2"/>
  <c r="AG4" i="2"/>
  <c r="S4" i="2"/>
  <c r="W9" i="1" s="1"/>
  <c r="V4" i="2"/>
  <c r="H4" i="5"/>
  <c r="N9" i="1" s="1"/>
  <c r="BE5" i="2"/>
  <c r="BO5" i="2" s="1"/>
  <c r="AF5" i="2"/>
  <c r="Z4" i="2"/>
  <c r="BY4" i="2"/>
  <c r="AB9" i="1" s="1"/>
  <c r="CC4" i="2"/>
  <c r="AF9" i="1" s="1"/>
  <c r="AD4" i="2"/>
  <c r="BY5" i="2"/>
  <c r="BC5" i="2"/>
  <c r="BM5" i="2" s="1"/>
  <c r="CF5" i="2"/>
  <c r="AG5" i="2"/>
  <c r="BZ5" i="2"/>
  <c r="AA5" i="2"/>
  <c r="AE5" i="2"/>
  <c r="CD5" i="2"/>
  <c r="CD4" i="2"/>
  <c r="AG9" i="1" s="1"/>
  <c r="AE4" i="2"/>
  <c r="BB5" i="2"/>
  <c r="BL5" i="2" s="1"/>
  <c r="X5" i="2"/>
  <c r="BD5" i="2"/>
  <c r="J5" i="6" s="1"/>
  <c r="AZ5" i="2"/>
  <c r="BJ5" i="2" s="1"/>
  <c r="BF5" i="2"/>
  <c r="L5" i="6" s="1"/>
  <c r="CA4" i="2"/>
  <c r="AD9" i="1" s="1"/>
  <c r="BZ4" i="2"/>
  <c r="AC9" i="1" s="1"/>
  <c r="AA4" i="2"/>
  <c r="AB5" i="2"/>
  <c r="CA5" i="2"/>
  <c r="BA5" i="2"/>
  <c r="G5" i="6" s="1"/>
  <c r="CB5" i="2"/>
  <c r="AC5" i="2"/>
  <c r="CC5" i="2"/>
  <c r="AD5" i="2"/>
  <c r="K5" i="6"/>
  <c r="H5" i="6"/>
  <c r="I5" i="6"/>
  <c r="F5" i="6"/>
  <c r="CC104" i="6"/>
  <c r="BU96" i="6"/>
  <c r="BY96" i="6"/>
  <c r="CI96" i="6" s="1"/>
  <c r="BZ96" i="6"/>
  <c r="CJ96" i="6" s="1"/>
  <c r="BX96" i="6"/>
  <c r="CH96" i="6" s="1"/>
  <c r="CB96" i="6"/>
  <c r="CL96" i="6" s="1"/>
  <c r="CA96" i="6"/>
  <c r="CK96" i="6" s="1"/>
  <c r="BW96" i="6"/>
  <c r="CG96" i="6" s="1"/>
  <c r="BU98" i="6"/>
  <c r="BY98" i="6"/>
  <c r="CI98" i="6" s="1"/>
  <c r="BZ98" i="6"/>
  <c r="CJ98" i="6" s="1"/>
  <c r="BX98" i="6"/>
  <c r="CH98" i="6" s="1"/>
  <c r="CB98" i="6"/>
  <c r="CL98" i="6" s="1"/>
  <c r="CA98" i="6"/>
  <c r="CK98" i="6" s="1"/>
  <c r="BW98" i="6"/>
  <c r="CG98" i="6" s="1"/>
  <c r="BU97" i="6"/>
  <c r="BY97" i="6"/>
  <c r="CI97" i="6" s="1"/>
  <c r="BZ97" i="6"/>
  <c r="CJ97" i="6" s="1"/>
  <c r="BX97" i="6"/>
  <c r="CH97" i="6" s="1"/>
  <c r="CB97" i="6"/>
  <c r="CL97" i="6" s="1"/>
  <c r="BW97" i="6"/>
  <c r="CG97" i="6" s="1"/>
  <c r="CA97" i="6"/>
  <c r="CK97" i="6" s="1"/>
  <c r="BU100" i="6"/>
  <c r="BY100" i="6"/>
  <c r="CI100" i="6" s="1"/>
  <c r="BZ100" i="6"/>
  <c r="CJ100" i="6" s="1"/>
  <c r="BX100" i="6"/>
  <c r="CH100" i="6" s="1"/>
  <c r="CB100" i="6"/>
  <c r="CL100" i="6" s="1"/>
  <c r="CA100" i="6"/>
  <c r="CK100" i="6" s="1"/>
  <c r="BW100" i="6"/>
  <c r="CG100" i="6" s="1"/>
  <c r="BU99" i="6"/>
  <c r="BY99" i="6"/>
  <c r="CI99" i="6" s="1"/>
  <c r="BZ99" i="6"/>
  <c r="CJ99" i="6" s="1"/>
  <c r="BX99" i="6"/>
  <c r="CH99" i="6" s="1"/>
  <c r="CB99" i="6"/>
  <c r="CL99" i="6" s="1"/>
  <c r="BW99" i="6"/>
  <c r="CG99" i="6" s="1"/>
  <c r="CA99" i="6"/>
  <c r="CK99" i="6" s="1"/>
  <c r="BV103" i="6"/>
  <c r="BV105" i="6"/>
  <c r="BV102" i="6"/>
  <c r="BV101" i="6"/>
  <c r="BI5" i="2"/>
  <c r="BD4" i="2"/>
  <c r="J4" i="6" s="1"/>
  <c r="AZ4" i="2"/>
  <c r="F4" i="6" s="1"/>
  <c r="BA4" i="2"/>
  <c r="G4" i="6" s="1"/>
  <c r="BC4" i="2"/>
  <c r="I4" i="6" s="1"/>
  <c r="BF4" i="2"/>
  <c r="L4" i="6" s="1"/>
  <c r="V9" i="1" l="1"/>
  <c r="Y9" i="1"/>
  <c r="CP4" i="2"/>
  <c r="Z9" i="1"/>
  <c r="T4" i="6"/>
  <c r="CT4" i="6" s="1"/>
  <c r="DD4" i="6" s="1"/>
  <c r="CI4" i="2"/>
  <c r="CE4" i="2"/>
  <c r="AH9" i="1" s="1"/>
  <c r="CB4" i="2"/>
  <c r="AE9" i="1" s="1"/>
  <c r="S5" i="6"/>
  <c r="CS5" i="6" s="1"/>
  <c r="DC5" i="6" s="1"/>
  <c r="CO5" i="2"/>
  <c r="BE4" i="2"/>
  <c r="X4" i="2"/>
  <c r="AF4" i="2"/>
  <c r="AC4" i="2"/>
  <c r="BB4" i="2"/>
  <c r="CI5" i="2"/>
  <c r="CM4" i="2"/>
  <c r="BN5" i="2"/>
  <c r="CN4" i="2"/>
  <c r="Q4" i="6"/>
  <c r="CQ4" i="6" s="1"/>
  <c r="DA4" i="6" s="1"/>
  <c r="M5" i="6"/>
  <c r="CM5" i="6" s="1"/>
  <c r="CW5" i="6" s="1"/>
  <c r="M4" i="6"/>
  <c r="CM4" i="6" s="1"/>
  <c r="R5" i="6"/>
  <c r="CR5" i="6" s="1"/>
  <c r="DB5" i="6" s="1"/>
  <c r="CN5" i="2"/>
  <c r="Y5" i="2"/>
  <c r="CJ4" i="2"/>
  <c r="N4" i="6"/>
  <c r="CN4" i="6" s="1"/>
  <c r="CX4" i="6" s="1"/>
  <c r="R4" i="6"/>
  <c r="CR4" i="6" s="1"/>
  <c r="DB4" i="6" s="1"/>
  <c r="N5" i="6"/>
  <c r="CN5" i="6" s="1"/>
  <c r="CX5" i="6" s="1"/>
  <c r="CJ5" i="2"/>
  <c r="BP5" i="2"/>
  <c r="CK4" i="2"/>
  <c r="O4" i="6"/>
  <c r="CO4" i="6" s="1"/>
  <c r="CY4" i="6" s="1"/>
  <c r="CP5" i="2"/>
  <c r="T5" i="6"/>
  <c r="CT5" i="6" s="1"/>
  <c r="DD5" i="6" s="1"/>
  <c r="BK5" i="2"/>
  <c r="BG5" i="2"/>
  <c r="Q5" i="6"/>
  <c r="CQ5" i="6" s="1"/>
  <c r="DA5" i="6" s="1"/>
  <c r="CM5" i="2"/>
  <c r="CL5" i="2"/>
  <c r="P5" i="6"/>
  <c r="CP5" i="6" s="1"/>
  <c r="CZ5" i="6" s="1"/>
  <c r="CK5" i="2"/>
  <c r="CG5" i="2"/>
  <c r="O5" i="6"/>
  <c r="CO5" i="6" s="1"/>
  <c r="BI4" i="2"/>
  <c r="E4" i="6"/>
  <c r="BU4" i="6" s="1"/>
  <c r="CF105" i="6"/>
  <c r="CC105" i="6"/>
  <c r="CF101" i="6"/>
  <c r="CC101" i="6"/>
  <c r="CF102" i="6"/>
  <c r="CC102" i="6"/>
  <c r="BU94" i="6"/>
  <c r="BY94" i="6"/>
  <c r="CI94" i="6" s="1"/>
  <c r="BZ94" i="6"/>
  <c r="CJ94" i="6" s="1"/>
  <c r="BX94" i="6"/>
  <c r="CH94" i="6" s="1"/>
  <c r="CB94" i="6"/>
  <c r="CL94" i="6" s="1"/>
  <c r="CA94" i="6"/>
  <c r="CK94" i="6" s="1"/>
  <c r="BW94" i="6"/>
  <c r="CG94" i="6" s="1"/>
  <c r="BV99" i="6"/>
  <c r="CF99" i="6" s="1"/>
  <c r="BU95" i="6"/>
  <c r="BY95" i="6"/>
  <c r="CI95" i="6" s="1"/>
  <c r="BZ95" i="6"/>
  <c r="CJ95" i="6" s="1"/>
  <c r="BX95" i="6"/>
  <c r="CH95" i="6" s="1"/>
  <c r="CB95" i="6"/>
  <c r="CL95" i="6" s="1"/>
  <c r="BW95" i="6"/>
  <c r="CG95" i="6" s="1"/>
  <c r="CA95" i="6"/>
  <c r="CK95" i="6" s="1"/>
  <c r="BV100" i="6"/>
  <c r="CF100" i="6" s="1"/>
  <c r="BU92" i="6"/>
  <c r="BY92" i="6"/>
  <c r="CI92" i="6" s="1"/>
  <c r="BZ92" i="6"/>
  <c r="CJ92" i="6" s="1"/>
  <c r="BX92" i="6"/>
  <c r="CH92" i="6" s="1"/>
  <c r="CB92" i="6"/>
  <c r="CL92" i="6" s="1"/>
  <c r="CA92" i="6"/>
  <c r="CK92" i="6" s="1"/>
  <c r="BW92" i="6"/>
  <c r="CG92" i="6" s="1"/>
  <c r="BV97" i="6"/>
  <c r="CF97" i="6" s="1"/>
  <c r="BU93" i="6"/>
  <c r="BY93" i="6"/>
  <c r="CI93" i="6" s="1"/>
  <c r="BZ93" i="6"/>
  <c r="CJ93" i="6" s="1"/>
  <c r="BX93" i="6"/>
  <c r="CH93" i="6" s="1"/>
  <c r="CB93" i="6"/>
  <c r="CL93" i="6" s="1"/>
  <c r="BW93" i="6"/>
  <c r="CG93" i="6" s="1"/>
  <c r="CA93" i="6"/>
  <c r="CK93" i="6" s="1"/>
  <c r="BV98" i="6"/>
  <c r="CF98" i="6" s="1"/>
  <c r="BU91" i="6"/>
  <c r="BY91" i="6"/>
  <c r="CI91" i="6" s="1"/>
  <c r="BZ91" i="6"/>
  <c r="CJ91" i="6" s="1"/>
  <c r="BX91" i="6"/>
  <c r="CH91" i="6" s="1"/>
  <c r="CB91" i="6"/>
  <c r="CL91" i="6" s="1"/>
  <c r="BW91" i="6"/>
  <c r="CG91" i="6" s="1"/>
  <c r="CA91" i="6"/>
  <c r="CK91" i="6" s="1"/>
  <c r="BV96" i="6"/>
  <c r="CF96" i="6" s="1"/>
  <c r="CF103" i="6"/>
  <c r="CC103" i="6"/>
  <c r="CE99" i="6"/>
  <c r="CD99" i="6" s="1"/>
  <c r="CC99" i="6"/>
  <c r="CE100" i="6"/>
  <c r="CD100" i="6" s="1"/>
  <c r="CE97" i="6"/>
  <c r="CD97" i="6" s="1"/>
  <c r="CE98" i="6"/>
  <c r="CD98" i="6" s="1"/>
  <c r="CE96" i="6"/>
  <c r="CD96" i="6" s="1"/>
  <c r="BP4" i="2"/>
  <c r="BJ4" i="2"/>
  <c r="BK4" i="2"/>
  <c r="BM4" i="2"/>
  <c r="BN4" i="2"/>
  <c r="H4" i="6" l="1"/>
  <c r="X9" i="1"/>
  <c r="K4" i="6"/>
  <c r="AA9" i="1"/>
  <c r="P4" i="6"/>
  <c r="CP4" i="6" s="1"/>
  <c r="CZ4" i="6" s="1"/>
  <c r="CL4" i="2"/>
  <c r="CG4" i="2"/>
  <c r="P9" i="1" s="1"/>
  <c r="S4" i="6"/>
  <c r="CS4" i="6" s="1"/>
  <c r="DC4" i="6" s="1"/>
  <c r="CO4" i="2"/>
  <c r="BO4" i="2"/>
  <c r="Y4" i="2"/>
  <c r="BG4" i="2"/>
  <c r="O9" i="1" s="1"/>
  <c r="BL4" i="2"/>
  <c r="BH5" i="2"/>
  <c r="CH5" i="2"/>
  <c r="CY5" i="6"/>
  <c r="CV5" i="6" s="1"/>
  <c r="CU5" i="6"/>
  <c r="CW4" i="6"/>
  <c r="CC97" i="6"/>
  <c r="CC100" i="6"/>
  <c r="CC96" i="6"/>
  <c r="CC98" i="6"/>
  <c r="BU88" i="6"/>
  <c r="BY88" i="6"/>
  <c r="CI88" i="6" s="1"/>
  <c r="BZ88" i="6"/>
  <c r="CJ88" i="6" s="1"/>
  <c r="BX88" i="6"/>
  <c r="CH88" i="6" s="1"/>
  <c r="CB88" i="6"/>
  <c r="CL88" i="6" s="1"/>
  <c r="CA88" i="6"/>
  <c r="CK88" i="6" s="1"/>
  <c r="BW88" i="6"/>
  <c r="CG88" i="6" s="1"/>
  <c r="BV93" i="6"/>
  <c r="CF93" i="6" s="1"/>
  <c r="CE95" i="6"/>
  <c r="CD95" i="6" s="1"/>
  <c r="CE91" i="6"/>
  <c r="CD91" i="6" s="1"/>
  <c r="BU87" i="6"/>
  <c r="BY87" i="6"/>
  <c r="CI87" i="6" s="1"/>
  <c r="BZ87" i="6"/>
  <c r="CJ87" i="6" s="1"/>
  <c r="BX87" i="6"/>
  <c r="CH87" i="6" s="1"/>
  <c r="CB87" i="6"/>
  <c r="CL87" i="6" s="1"/>
  <c r="BW87" i="6"/>
  <c r="CG87" i="6" s="1"/>
  <c r="CA87" i="6"/>
  <c r="CK87" i="6" s="1"/>
  <c r="BV92" i="6"/>
  <c r="CF92" i="6" s="1"/>
  <c r="CE94" i="6"/>
  <c r="CD94" i="6" s="1"/>
  <c r="CE93" i="6"/>
  <c r="CD93" i="6" s="1"/>
  <c r="BU90" i="6"/>
  <c r="BY90" i="6"/>
  <c r="CI90" i="6" s="1"/>
  <c r="BZ90" i="6"/>
  <c r="CJ90" i="6" s="1"/>
  <c r="BX90" i="6"/>
  <c r="CH90" i="6" s="1"/>
  <c r="CB90" i="6"/>
  <c r="CL90" i="6" s="1"/>
  <c r="CA90" i="6"/>
  <c r="CK90" i="6" s="1"/>
  <c r="BW90" i="6"/>
  <c r="CG90" i="6" s="1"/>
  <c r="BV95" i="6"/>
  <c r="CF95" i="6" s="1"/>
  <c r="BU86" i="6"/>
  <c r="BY86" i="6"/>
  <c r="CI86" i="6" s="1"/>
  <c r="BZ86" i="6"/>
  <c r="CJ86" i="6" s="1"/>
  <c r="BX86" i="6"/>
  <c r="CH86" i="6" s="1"/>
  <c r="CB86" i="6"/>
  <c r="CL86" i="6" s="1"/>
  <c r="CA86" i="6"/>
  <c r="CK86" i="6" s="1"/>
  <c r="BW86" i="6"/>
  <c r="CG86" i="6" s="1"/>
  <c r="BV91" i="6"/>
  <c r="CF91" i="6" s="1"/>
  <c r="CE92" i="6"/>
  <c r="CD92" i="6" s="1"/>
  <c r="BU89" i="6"/>
  <c r="BY89" i="6"/>
  <c r="CI89" i="6" s="1"/>
  <c r="BZ89" i="6"/>
  <c r="CJ89" i="6" s="1"/>
  <c r="BX89" i="6"/>
  <c r="CH89" i="6" s="1"/>
  <c r="CB89" i="6"/>
  <c r="CL89" i="6" s="1"/>
  <c r="BW89" i="6"/>
  <c r="CG89" i="6" s="1"/>
  <c r="CA89" i="6"/>
  <c r="CK89" i="6" s="1"/>
  <c r="BV94" i="6"/>
  <c r="CF94" i="6" s="1"/>
  <c r="CH4" i="2" l="1"/>
  <c r="CV4" i="6"/>
  <c r="CU4" i="6"/>
  <c r="R9" i="1" s="1"/>
  <c r="BH4" i="2"/>
  <c r="CC92" i="6"/>
  <c r="CC93" i="6"/>
  <c r="BU81" i="6"/>
  <c r="BY81" i="6"/>
  <c r="CI81" i="6" s="1"/>
  <c r="BZ81" i="6"/>
  <c r="CJ81" i="6" s="1"/>
  <c r="BX81" i="6"/>
  <c r="CH81" i="6" s="1"/>
  <c r="CB81" i="6"/>
  <c r="CL81" i="6" s="1"/>
  <c r="BW81" i="6"/>
  <c r="CG81" i="6" s="1"/>
  <c r="CA81" i="6"/>
  <c r="CK81" i="6" s="1"/>
  <c r="BV86" i="6"/>
  <c r="CF86" i="6" s="1"/>
  <c r="BU84" i="6"/>
  <c r="BY84" i="6"/>
  <c r="CI84" i="6" s="1"/>
  <c r="BZ84" i="6"/>
  <c r="CJ84" i="6" s="1"/>
  <c r="BX84" i="6"/>
  <c r="CH84" i="6" s="1"/>
  <c r="CB84" i="6"/>
  <c r="CL84" i="6" s="1"/>
  <c r="CA84" i="6"/>
  <c r="CK84" i="6" s="1"/>
  <c r="BW84" i="6"/>
  <c r="CG84" i="6" s="1"/>
  <c r="BV89" i="6"/>
  <c r="CF89" i="6" s="1"/>
  <c r="BU85" i="6"/>
  <c r="BY85" i="6"/>
  <c r="CI85" i="6" s="1"/>
  <c r="BZ85" i="6"/>
  <c r="CJ85" i="6" s="1"/>
  <c r="BX85" i="6"/>
  <c r="CH85" i="6" s="1"/>
  <c r="CB85" i="6"/>
  <c r="CL85" i="6" s="1"/>
  <c r="BW85" i="6"/>
  <c r="CG85" i="6" s="1"/>
  <c r="CA85" i="6"/>
  <c r="CK85" i="6" s="1"/>
  <c r="BV90" i="6"/>
  <c r="CF90" i="6" s="1"/>
  <c r="CE87" i="6"/>
  <c r="CD87" i="6" s="1"/>
  <c r="CC95" i="6"/>
  <c r="BU83" i="6"/>
  <c r="BY83" i="6"/>
  <c r="CI83" i="6" s="1"/>
  <c r="BZ83" i="6"/>
  <c r="CJ83" i="6" s="1"/>
  <c r="BX83" i="6"/>
  <c r="CH83" i="6" s="1"/>
  <c r="CB83" i="6"/>
  <c r="CL83" i="6" s="1"/>
  <c r="BW83" i="6"/>
  <c r="CG83" i="6" s="1"/>
  <c r="CA83" i="6"/>
  <c r="CK83" i="6" s="1"/>
  <c r="BV88" i="6"/>
  <c r="CF88" i="6" s="1"/>
  <c r="CE86" i="6"/>
  <c r="CD86" i="6" s="1"/>
  <c r="CC91" i="6"/>
  <c r="CE89" i="6"/>
  <c r="CD89" i="6" s="1"/>
  <c r="CE90" i="6"/>
  <c r="CD90" i="6" s="1"/>
  <c r="CC94" i="6"/>
  <c r="BU82" i="6"/>
  <c r="BY82" i="6"/>
  <c r="CI82" i="6" s="1"/>
  <c r="BZ82" i="6"/>
  <c r="CJ82" i="6" s="1"/>
  <c r="BX82" i="6"/>
  <c r="CH82" i="6" s="1"/>
  <c r="CB82" i="6"/>
  <c r="CL82" i="6" s="1"/>
  <c r="CA82" i="6"/>
  <c r="CK82" i="6" s="1"/>
  <c r="BW82" i="6"/>
  <c r="CG82" i="6" s="1"/>
  <c r="BV87" i="6"/>
  <c r="CF87" i="6" s="1"/>
  <c r="CE88" i="6"/>
  <c r="CD88" i="6" s="1"/>
  <c r="CC89" i="6" l="1"/>
  <c r="CC86" i="6"/>
  <c r="CC88" i="6"/>
  <c r="CC90" i="6"/>
  <c r="CE82" i="6"/>
  <c r="CD82" i="6" s="1"/>
  <c r="CC87" i="6"/>
  <c r="BU79" i="6"/>
  <c r="BY79" i="6"/>
  <c r="CI79" i="6" s="1"/>
  <c r="BZ79" i="6"/>
  <c r="CJ79" i="6" s="1"/>
  <c r="BX79" i="6"/>
  <c r="CH79" i="6" s="1"/>
  <c r="CB79" i="6"/>
  <c r="CL79" i="6" s="1"/>
  <c r="BW79" i="6"/>
  <c r="CG79" i="6" s="1"/>
  <c r="CA79" i="6"/>
  <c r="CK79" i="6" s="1"/>
  <c r="BV84" i="6"/>
  <c r="CF84" i="6" s="1"/>
  <c r="CE83" i="6"/>
  <c r="CD83" i="6" s="1"/>
  <c r="CE85" i="6"/>
  <c r="CD85" i="6" s="1"/>
  <c r="BX76" i="6"/>
  <c r="CH76" i="6" s="1"/>
  <c r="CB76" i="6"/>
  <c r="CL76" i="6" s="1"/>
  <c r="BU76" i="6"/>
  <c r="BY76" i="6"/>
  <c r="CI76" i="6" s="1"/>
  <c r="BW76" i="6"/>
  <c r="CG76" i="6" s="1"/>
  <c r="CA76" i="6"/>
  <c r="CK76" i="6" s="1"/>
  <c r="BZ76" i="6"/>
  <c r="CJ76" i="6" s="1"/>
  <c r="BV81" i="6"/>
  <c r="CF81" i="6" s="1"/>
  <c r="BX77" i="6"/>
  <c r="CH77" i="6" s="1"/>
  <c r="CB77" i="6"/>
  <c r="CL77" i="6" s="1"/>
  <c r="BU77" i="6"/>
  <c r="BY77" i="6"/>
  <c r="CI77" i="6" s="1"/>
  <c r="BW77" i="6"/>
  <c r="CG77" i="6" s="1"/>
  <c r="CA77" i="6"/>
  <c r="CK77" i="6" s="1"/>
  <c r="BZ77" i="6"/>
  <c r="CJ77" i="6" s="1"/>
  <c r="BV82" i="6"/>
  <c r="CF82" i="6" s="1"/>
  <c r="CE84" i="6"/>
  <c r="CD84" i="6" s="1"/>
  <c r="BX78" i="6"/>
  <c r="CH78" i="6" s="1"/>
  <c r="CB78" i="6"/>
  <c r="CL78" i="6" s="1"/>
  <c r="BU78" i="6"/>
  <c r="BY78" i="6"/>
  <c r="CI78" i="6" s="1"/>
  <c r="BW78" i="6"/>
  <c r="CG78" i="6" s="1"/>
  <c r="CA78" i="6"/>
  <c r="CK78" i="6" s="1"/>
  <c r="BZ78" i="6"/>
  <c r="CJ78" i="6" s="1"/>
  <c r="BV83" i="6"/>
  <c r="CF83" i="6" s="1"/>
  <c r="BU80" i="6"/>
  <c r="BY80" i="6"/>
  <c r="CI80" i="6" s="1"/>
  <c r="BZ80" i="6"/>
  <c r="CJ80" i="6" s="1"/>
  <c r="BX80" i="6"/>
  <c r="CH80" i="6" s="1"/>
  <c r="CB80" i="6"/>
  <c r="CL80" i="6" s="1"/>
  <c r="CA80" i="6"/>
  <c r="CK80" i="6" s="1"/>
  <c r="BW80" i="6"/>
  <c r="CG80" i="6" s="1"/>
  <c r="BV85" i="6"/>
  <c r="CF85" i="6" s="1"/>
  <c r="CE81" i="6"/>
  <c r="CD81" i="6" s="1"/>
  <c r="CC81" i="6" l="1"/>
  <c r="CC84" i="6"/>
  <c r="BX75" i="6"/>
  <c r="CH75" i="6" s="1"/>
  <c r="CB75" i="6"/>
  <c r="CL75" i="6" s="1"/>
  <c r="BU75" i="6"/>
  <c r="BY75" i="6"/>
  <c r="CI75" i="6" s="1"/>
  <c r="BW75" i="6"/>
  <c r="CG75" i="6" s="1"/>
  <c r="CA75" i="6"/>
  <c r="CK75" i="6" s="1"/>
  <c r="BZ75" i="6"/>
  <c r="CJ75" i="6" s="1"/>
  <c r="BV80" i="6"/>
  <c r="CF80" i="6" s="1"/>
  <c r="BX73" i="6"/>
  <c r="CH73" i="6" s="1"/>
  <c r="CB73" i="6"/>
  <c r="CL73" i="6" s="1"/>
  <c r="BU73" i="6"/>
  <c r="BY73" i="6"/>
  <c r="CI73" i="6" s="1"/>
  <c r="BW73" i="6"/>
  <c r="CG73" i="6" s="1"/>
  <c r="CA73" i="6"/>
  <c r="CK73" i="6" s="1"/>
  <c r="BZ73" i="6"/>
  <c r="CJ73" i="6" s="1"/>
  <c r="BV78" i="6"/>
  <c r="CF78" i="6" s="1"/>
  <c r="BX72" i="6"/>
  <c r="CH72" i="6" s="1"/>
  <c r="CB72" i="6"/>
  <c r="CL72" i="6" s="1"/>
  <c r="BU72" i="6"/>
  <c r="BY72" i="6"/>
  <c r="CI72" i="6" s="1"/>
  <c r="BW72" i="6"/>
  <c r="CG72" i="6" s="1"/>
  <c r="CA72" i="6"/>
  <c r="CK72" i="6" s="1"/>
  <c r="BZ72" i="6"/>
  <c r="CJ72" i="6" s="1"/>
  <c r="BV77" i="6"/>
  <c r="CF77" i="6" s="1"/>
  <c r="CE77" i="6"/>
  <c r="CD77" i="6" s="1"/>
  <c r="BX71" i="6"/>
  <c r="CH71" i="6" s="1"/>
  <c r="CB71" i="6"/>
  <c r="CL71" i="6" s="1"/>
  <c r="BU71" i="6"/>
  <c r="BY71" i="6"/>
  <c r="CI71" i="6" s="1"/>
  <c r="BW71" i="6"/>
  <c r="CG71" i="6" s="1"/>
  <c r="CA71" i="6"/>
  <c r="CK71" i="6" s="1"/>
  <c r="BZ71" i="6"/>
  <c r="CJ71" i="6" s="1"/>
  <c r="BV76" i="6"/>
  <c r="CF76" i="6" s="1"/>
  <c r="CE79" i="6"/>
  <c r="CD79" i="6" s="1"/>
  <c r="CE78" i="6"/>
  <c r="CD78" i="6" s="1"/>
  <c r="CE76" i="6"/>
  <c r="CD76" i="6" s="1"/>
  <c r="CC85" i="6"/>
  <c r="CE80" i="6"/>
  <c r="CD80" i="6" s="1"/>
  <c r="CC83" i="6"/>
  <c r="BX74" i="6"/>
  <c r="CH74" i="6" s="1"/>
  <c r="CB74" i="6"/>
  <c r="CL74" i="6" s="1"/>
  <c r="BU74" i="6"/>
  <c r="BY74" i="6"/>
  <c r="CI74" i="6" s="1"/>
  <c r="BW74" i="6"/>
  <c r="CG74" i="6" s="1"/>
  <c r="CA74" i="6"/>
  <c r="CK74" i="6" s="1"/>
  <c r="BZ74" i="6"/>
  <c r="CJ74" i="6" s="1"/>
  <c r="BV79" i="6"/>
  <c r="CF79" i="6" s="1"/>
  <c r="CC82" i="6"/>
  <c r="CC80" i="6" l="1"/>
  <c r="CC76" i="6"/>
  <c r="CC78" i="6"/>
  <c r="BX69" i="6"/>
  <c r="CH69" i="6" s="1"/>
  <c r="CB69" i="6"/>
  <c r="CL69" i="6" s="1"/>
  <c r="BU69" i="6"/>
  <c r="BY69" i="6"/>
  <c r="CI69" i="6" s="1"/>
  <c r="BW69" i="6"/>
  <c r="CG69" i="6" s="1"/>
  <c r="CA69" i="6"/>
  <c r="CK69" i="6" s="1"/>
  <c r="BZ69" i="6"/>
  <c r="CJ69" i="6" s="1"/>
  <c r="BV74" i="6"/>
  <c r="CF74" i="6" s="1"/>
  <c r="CC79" i="6"/>
  <c r="BX66" i="6"/>
  <c r="CH66" i="6" s="1"/>
  <c r="CB66" i="6"/>
  <c r="CL66" i="6" s="1"/>
  <c r="BU66" i="6"/>
  <c r="BY66" i="6"/>
  <c r="CI66" i="6" s="1"/>
  <c r="BW66" i="6"/>
  <c r="CG66" i="6" s="1"/>
  <c r="CA66" i="6"/>
  <c r="CK66" i="6" s="1"/>
  <c r="BZ66" i="6"/>
  <c r="CJ66" i="6" s="1"/>
  <c r="BV71" i="6"/>
  <c r="CF71" i="6" s="1"/>
  <c r="CE71" i="6"/>
  <c r="CD71" i="6" s="1"/>
  <c r="CC77" i="6"/>
  <c r="BX68" i="6"/>
  <c r="CH68" i="6" s="1"/>
  <c r="CB68" i="6"/>
  <c r="CL68" i="6" s="1"/>
  <c r="BU68" i="6"/>
  <c r="BY68" i="6"/>
  <c r="CI68" i="6" s="1"/>
  <c r="BW68" i="6"/>
  <c r="CG68" i="6" s="1"/>
  <c r="CA68" i="6"/>
  <c r="CK68" i="6" s="1"/>
  <c r="BZ68" i="6"/>
  <c r="CJ68" i="6" s="1"/>
  <c r="BV73" i="6"/>
  <c r="CF73" i="6" s="1"/>
  <c r="CE73" i="6"/>
  <c r="CD73" i="6" s="1"/>
  <c r="CE74" i="6"/>
  <c r="CD74" i="6" s="1"/>
  <c r="BX70" i="6"/>
  <c r="CH70" i="6" s="1"/>
  <c r="CB70" i="6"/>
  <c r="CL70" i="6" s="1"/>
  <c r="BU70" i="6"/>
  <c r="BY70" i="6"/>
  <c r="CI70" i="6" s="1"/>
  <c r="BW70" i="6"/>
  <c r="CG70" i="6" s="1"/>
  <c r="CA70" i="6"/>
  <c r="CK70" i="6" s="1"/>
  <c r="BZ70" i="6"/>
  <c r="CJ70" i="6" s="1"/>
  <c r="BV75" i="6"/>
  <c r="CF75" i="6" s="1"/>
  <c r="CE75" i="6"/>
  <c r="CD75" i="6" s="1"/>
  <c r="BX67" i="6"/>
  <c r="CH67" i="6" s="1"/>
  <c r="CB67" i="6"/>
  <c r="CL67" i="6" s="1"/>
  <c r="BU67" i="6"/>
  <c r="BY67" i="6"/>
  <c r="CI67" i="6" s="1"/>
  <c r="BW67" i="6"/>
  <c r="CG67" i="6" s="1"/>
  <c r="CA67" i="6"/>
  <c r="CK67" i="6" s="1"/>
  <c r="BZ67" i="6"/>
  <c r="CJ67" i="6" s="1"/>
  <c r="BV72" i="6"/>
  <c r="CF72" i="6" s="1"/>
  <c r="CE72" i="6"/>
  <c r="CD72" i="6" s="1"/>
  <c r="CC73" i="6" l="1"/>
  <c r="CC71" i="6"/>
  <c r="CC72" i="6"/>
  <c r="CC75" i="6"/>
  <c r="CC74" i="6"/>
  <c r="BX65" i="6"/>
  <c r="CH65" i="6" s="1"/>
  <c r="CB65" i="6"/>
  <c r="CL65" i="6" s="1"/>
  <c r="BU65" i="6"/>
  <c r="BY65" i="6"/>
  <c r="CI65" i="6" s="1"/>
  <c r="BW65" i="6"/>
  <c r="CG65" i="6" s="1"/>
  <c r="CA65" i="6"/>
  <c r="CK65" i="6" s="1"/>
  <c r="BZ65" i="6"/>
  <c r="CJ65" i="6" s="1"/>
  <c r="BV70" i="6"/>
  <c r="CF70" i="6" s="1"/>
  <c r="BX64" i="6"/>
  <c r="CH64" i="6" s="1"/>
  <c r="CB64" i="6"/>
  <c r="CL64" i="6" s="1"/>
  <c r="BU64" i="6"/>
  <c r="BY64" i="6"/>
  <c r="CI64" i="6" s="1"/>
  <c r="BW64" i="6"/>
  <c r="CG64" i="6" s="1"/>
  <c r="CA64" i="6"/>
  <c r="CK64" i="6" s="1"/>
  <c r="BZ64" i="6"/>
  <c r="CJ64" i="6" s="1"/>
  <c r="BV69" i="6"/>
  <c r="CF69" i="6" s="1"/>
  <c r="CE69" i="6"/>
  <c r="CD69" i="6" s="1"/>
  <c r="CE70" i="6"/>
  <c r="CD70" i="6" s="1"/>
  <c r="BX63" i="6"/>
  <c r="CH63" i="6" s="1"/>
  <c r="CB63" i="6"/>
  <c r="CL63" i="6" s="1"/>
  <c r="BU63" i="6"/>
  <c r="BY63" i="6"/>
  <c r="CI63" i="6" s="1"/>
  <c r="BW63" i="6"/>
  <c r="CG63" i="6" s="1"/>
  <c r="CA63" i="6"/>
  <c r="CK63" i="6" s="1"/>
  <c r="BZ63" i="6"/>
  <c r="CJ63" i="6" s="1"/>
  <c r="BV68" i="6"/>
  <c r="CF68" i="6" s="1"/>
  <c r="BX61" i="6"/>
  <c r="CH61" i="6" s="1"/>
  <c r="CB61" i="6"/>
  <c r="CL61" i="6" s="1"/>
  <c r="BU61" i="6"/>
  <c r="BY61" i="6"/>
  <c r="CI61" i="6" s="1"/>
  <c r="BW61" i="6"/>
  <c r="CG61" i="6" s="1"/>
  <c r="CA61" i="6"/>
  <c r="CK61" i="6" s="1"/>
  <c r="BZ61" i="6"/>
  <c r="CJ61" i="6" s="1"/>
  <c r="BV66" i="6"/>
  <c r="CF66" i="6" s="1"/>
  <c r="BX62" i="6"/>
  <c r="CH62" i="6" s="1"/>
  <c r="CB62" i="6"/>
  <c r="CL62" i="6" s="1"/>
  <c r="BU62" i="6"/>
  <c r="BY62" i="6"/>
  <c r="CI62" i="6" s="1"/>
  <c r="BW62" i="6"/>
  <c r="CG62" i="6" s="1"/>
  <c r="CA62" i="6"/>
  <c r="CK62" i="6" s="1"/>
  <c r="BZ62" i="6"/>
  <c r="CJ62" i="6" s="1"/>
  <c r="BV67" i="6"/>
  <c r="CF67" i="6" s="1"/>
  <c r="CE67" i="6"/>
  <c r="CD67" i="6" s="1"/>
  <c r="CE68" i="6"/>
  <c r="CD68" i="6" s="1"/>
  <c r="CE66" i="6"/>
  <c r="CD66" i="6" s="1"/>
  <c r="CC68" i="6" l="1"/>
  <c r="CC66" i="6"/>
  <c r="CC67" i="6"/>
  <c r="BX57" i="6"/>
  <c r="CH57" i="6" s="1"/>
  <c r="CB57" i="6"/>
  <c r="CL57" i="6" s="1"/>
  <c r="BU57" i="6"/>
  <c r="BY57" i="6"/>
  <c r="CI57" i="6" s="1"/>
  <c r="BW57" i="6"/>
  <c r="CG57" i="6" s="1"/>
  <c r="CA57" i="6"/>
  <c r="CK57" i="6" s="1"/>
  <c r="BZ57" i="6"/>
  <c r="CJ57" i="6" s="1"/>
  <c r="BV62" i="6"/>
  <c r="CF62" i="6" s="1"/>
  <c r="CC69" i="6"/>
  <c r="CE64" i="6"/>
  <c r="CD64" i="6" s="1"/>
  <c r="BX60" i="6"/>
  <c r="CH60" i="6" s="1"/>
  <c r="CB60" i="6"/>
  <c r="CL60" i="6" s="1"/>
  <c r="BU60" i="6"/>
  <c r="BY60" i="6"/>
  <c r="CI60" i="6" s="1"/>
  <c r="BW60" i="6"/>
  <c r="CG60" i="6" s="1"/>
  <c r="CA60" i="6"/>
  <c r="CK60" i="6" s="1"/>
  <c r="BZ60" i="6"/>
  <c r="CJ60" i="6" s="1"/>
  <c r="BV65" i="6"/>
  <c r="CF65" i="6" s="1"/>
  <c r="CE65" i="6"/>
  <c r="CD65" i="6" s="1"/>
  <c r="CE62" i="6"/>
  <c r="CD62" i="6" s="1"/>
  <c r="BX56" i="6"/>
  <c r="CH56" i="6" s="1"/>
  <c r="CB56" i="6"/>
  <c r="CL56" i="6" s="1"/>
  <c r="BU56" i="6"/>
  <c r="BY56" i="6"/>
  <c r="CI56" i="6" s="1"/>
  <c r="BW56" i="6"/>
  <c r="CG56" i="6" s="1"/>
  <c r="CA56" i="6"/>
  <c r="CK56" i="6" s="1"/>
  <c r="BZ56" i="6"/>
  <c r="CJ56" i="6" s="1"/>
  <c r="BV61" i="6"/>
  <c r="CF61" i="6" s="1"/>
  <c r="CE61" i="6"/>
  <c r="CD61" i="6" s="1"/>
  <c r="CC70" i="6"/>
  <c r="BX58" i="6"/>
  <c r="CH58" i="6" s="1"/>
  <c r="CB58" i="6"/>
  <c r="CL58" i="6" s="1"/>
  <c r="BU58" i="6"/>
  <c r="BY58" i="6"/>
  <c r="CI58" i="6" s="1"/>
  <c r="BW58" i="6"/>
  <c r="CG58" i="6" s="1"/>
  <c r="CA58" i="6"/>
  <c r="CK58" i="6" s="1"/>
  <c r="BZ58" i="6"/>
  <c r="CJ58" i="6" s="1"/>
  <c r="BV63" i="6"/>
  <c r="CF63" i="6" s="1"/>
  <c r="CE63" i="6"/>
  <c r="CD63" i="6" s="1"/>
  <c r="BX59" i="6"/>
  <c r="CH59" i="6" s="1"/>
  <c r="CB59" i="6"/>
  <c r="CL59" i="6" s="1"/>
  <c r="BU59" i="6"/>
  <c r="BY59" i="6"/>
  <c r="CI59" i="6" s="1"/>
  <c r="BW59" i="6"/>
  <c r="CG59" i="6" s="1"/>
  <c r="CA59" i="6"/>
  <c r="CK59" i="6" s="1"/>
  <c r="BZ59" i="6"/>
  <c r="CJ59" i="6" s="1"/>
  <c r="BV64" i="6"/>
  <c r="CF64" i="6" s="1"/>
  <c r="CC65" i="6" l="1"/>
  <c r="CC62" i="6"/>
  <c r="CC63" i="6"/>
  <c r="CE58" i="6"/>
  <c r="CD58" i="6" s="1"/>
  <c r="CE56" i="6"/>
  <c r="CD56" i="6" s="1"/>
  <c r="BX55" i="6"/>
  <c r="CH55" i="6" s="1"/>
  <c r="CB55" i="6"/>
  <c r="CL55" i="6" s="1"/>
  <c r="BU55" i="6"/>
  <c r="BY55" i="6"/>
  <c r="CI55" i="6" s="1"/>
  <c r="BW55" i="6"/>
  <c r="CG55" i="6" s="1"/>
  <c r="CA55" i="6"/>
  <c r="CK55" i="6" s="1"/>
  <c r="BZ55" i="6"/>
  <c r="CJ55" i="6" s="1"/>
  <c r="BV60" i="6"/>
  <c r="CF60" i="6" s="1"/>
  <c r="BX54" i="6"/>
  <c r="CH54" i="6" s="1"/>
  <c r="CB54" i="6"/>
  <c r="CL54" i="6" s="1"/>
  <c r="BU54" i="6"/>
  <c r="BY54" i="6"/>
  <c r="CI54" i="6" s="1"/>
  <c r="BW54" i="6"/>
  <c r="CG54" i="6" s="1"/>
  <c r="CA54" i="6"/>
  <c r="CK54" i="6" s="1"/>
  <c r="BZ54" i="6"/>
  <c r="CJ54" i="6" s="1"/>
  <c r="BV59" i="6"/>
  <c r="CF59" i="6" s="1"/>
  <c r="CE59" i="6"/>
  <c r="CD59" i="6" s="1"/>
  <c r="CC61" i="6"/>
  <c r="CE60" i="6"/>
  <c r="CD60" i="6" s="1"/>
  <c r="CC64" i="6"/>
  <c r="BX52" i="6"/>
  <c r="CH52" i="6" s="1"/>
  <c r="CB52" i="6"/>
  <c r="CL52" i="6" s="1"/>
  <c r="BU52" i="6"/>
  <c r="BY52" i="6"/>
  <c r="CI52" i="6" s="1"/>
  <c r="BW52" i="6"/>
  <c r="CG52" i="6" s="1"/>
  <c r="CA52" i="6"/>
  <c r="CK52" i="6" s="1"/>
  <c r="BZ52" i="6"/>
  <c r="CJ52" i="6" s="1"/>
  <c r="BV57" i="6"/>
  <c r="CF57" i="6" s="1"/>
  <c r="CE57" i="6"/>
  <c r="CD57" i="6" s="1"/>
  <c r="BX53" i="6"/>
  <c r="CH53" i="6" s="1"/>
  <c r="CB53" i="6"/>
  <c r="CL53" i="6" s="1"/>
  <c r="BU53" i="6"/>
  <c r="BY53" i="6"/>
  <c r="CI53" i="6" s="1"/>
  <c r="BW53" i="6"/>
  <c r="CG53" i="6" s="1"/>
  <c r="CA53" i="6"/>
  <c r="CK53" i="6" s="1"/>
  <c r="BZ53" i="6"/>
  <c r="CJ53" i="6" s="1"/>
  <c r="BV58" i="6"/>
  <c r="CF58" i="6" s="1"/>
  <c r="BX51" i="6"/>
  <c r="CH51" i="6" s="1"/>
  <c r="CB51" i="6"/>
  <c r="CL51" i="6" s="1"/>
  <c r="BU51" i="6"/>
  <c r="BY51" i="6"/>
  <c r="CI51" i="6" s="1"/>
  <c r="BW51" i="6"/>
  <c r="CG51" i="6" s="1"/>
  <c r="CA51" i="6"/>
  <c r="CK51" i="6" s="1"/>
  <c r="BZ51" i="6"/>
  <c r="CJ51" i="6" s="1"/>
  <c r="BV56" i="6"/>
  <c r="CF56" i="6" s="1"/>
  <c r="CC60" i="6" l="1"/>
  <c r="CC57" i="6"/>
  <c r="BU46" i="6"/>
  <c r="BY46" i="6"/>
  <c r="CI46" i="6" s="1"/>
  <c r="BZ46" i="6"/>
  <c r="CJ46" i="6" s="1"/>
  <c r="BX46" i="6"/>
  <c r="CH46" i="6" s="1"/>
  <c r="CB46" i="6"/>
  <c r="CL46" i="6" s="1"/>
  <c r="CA46" i="6"/>
  <c r="CK46" i="6" s="1"/>
  <c r="BW46" i="6"/>
  <c r="CG46" i="6" s="1"/>
  <c r="BV51" i="6"/>
  <c r="CF51" i="6" s="1"/>
  <c r="CE51" i="6"/>
  <c r="CD51" i="6" s="1"/>
  <c r="CE52" i="6"/>
  <c r="CD52" i="6" s="1"/>
  <c r="BX50" i="6"/>
  <c r="CH50" i="6" s="1"/>
  <c r="CB50" i="6"/>
  <c r="CL50" i="6" s="1"/>
  <c r="BU50" i="6"/>
  <c r="BY50" i="6"/>
  <c r="CI50" i="6" s="1"/>
  <c r="BW50" i="6"/>
  <c r="CG50" i="6" s="1"/>
  <c r="CA50" i="6"/>
  <c r="CK50" i="6" s="1"/>
  <c r="BZ50" i="6"/>
  <c r="CJ50" i="6" s="1"/>
  <c r="BV55" i="6"/>
  <c r="CF55" i="6" s="1"/>
  <c r="CE55" i="6"/>
  <c r="CD55" i="6" s="1"/>
  <c r="BX48" i="6"/>
  <c r="CH48" i="6" s="1"/>
  <c r="CB48" i="6"/>
  <c r="CL48" i="6" s="1"/>
  <c r="BU48" i="6"/>
  <c r="BY48" i="6"/>
  <c r="CI48" i="6" s="1"/>
  <c r="BW48" i="6"/>
  <c r="CG48" i="6" s="1"/>
  <c r="CA48" i="6"/>
  <c r="CK48" i="6" s="1"/>
  <c r="BZ48" i="6"/>
  <c r="CJ48" i="6" s="1"/>
  <c r="BV53" i="6"/>
  <c r="CF53" i="6" s="1"/>
  <c r="CE53" i="6"/>
  <c r="CD53" i="6" s="1"/>
  <c r="BX49" i="6"/>
  <c r="CH49" i="6" s="1"/>
  <c r="CB49" i="6"/>
  <c r="CL49" i="6" s="1"/>
  <c r="BU49" i="6"/>
  <c r="BY49" i="6"/>
  <c r="CI49" i="6" s="1"/>
  <c r="BW49" i="6"/>
  <c r="CG49" i="6" s="1"/>
  <c r="CA49" i="6"/>
  <c r="CK49" i="6" s="1"/>
  <c r="BZ49" i="6"/>
  <c r="CJ49" i="6" s="1"/>
  <c r="BV54" i="6"/>
  <c r="CF54" i="6" s="1"/>
  <c r="CC58" i="6"/>
  <c r="BU47" i="6"/>
  <c r="BX47" i="6"/>
  <c r="CH47" i="6" s="1"/>
  <c r="BW47" i="6"/>
  <c r="CG47" i="6" s="1"/>
  <c r="CB47" i="6"/>
  <c r="CL47" i="6" s="1"/>
  <c r="BY47" i="6"/>
  <c r="CI47" i="6" s="1"/>
  <c r="CA47" i="6"/>
  <c r="CK47" i="6" s="1"/>
  <c r="BZ47" i="6"/>
  <c r="CJ47" i="6" s="1"/>
  <c r="BV52" i="6"/>
  <c r="CF52" i="6" s="1"/>
  <c r="CC59" i="6"/>
  <c r="CE54" i="6"/>
  <c r="CD54" i="6" s="1"/>
  <c r="CC56" i="6"/>
  <c r="CC54" i="6" l="1"/>
  <c r="BU43" i="6"/>
  <c r="BY43" i="6"/>
  <c r="CI43" i="6" s="1"/>
  <c r="BZ43" i="6"/>
  <c r="CJ43" i="6" s="1"/>
  <c r="BX43" i="6"/>
  <c r="CH43" i="6" s="1"/>
  <c r="CB43" i="6"/>
  <c r="CL43" i="6" s="1"/>
  <c r="BW43" i="6"/>
  <c r="CG43" i="6" s="1"/>
  <c r="CA43" i="6"/>
  <c r="CK43" i="6" s="1"/>
  <c r="BV48" i="6"/>
  <c r="CF48" i="6" s="1"/>
  <c r="CC55" i="6"/>
  <c r="CE50" i="6"/>
  <c r="CD50" i="6" s="1"/>
  <c r="BU42" i="6"/>
  <c r="BY42" i="6"/>
  <c r="CI42" i="6" s="1"/>
  <c r="BZ42" i="6"/>
  <c r="CJ42" i="6" s="1"/>
  <c r="BX42" i="6"/>
  <c r="CH42" i="6" s="1"/>
  <c r="CB42" i="6"/>
  <c r="CL42" i="6" s="1"/>
  <c r="CA42" i="6"/>
  <c r="CK42" i="6" s="1"/>
  <c r="BW42" i="6"/>
  <c r="CG42" i="6" s="1"/>
  <c r="BV47" i="6"/>
  <c r="CF47" i="6" s="1"/>
  <c r="CC53" i="6"/>
  <c r="CE48" i="6"/>
  <c r="CD48" i="6" s="1"/>
  <c r="CC51" i="6"/>
  <c r="BU41" i="6"/>
  <c r="BY41" i="6"/>
  <c r="CI41" i="6" s="1"/>
  <c r="BZ41" i="6"/>
  <c r="CJ41" i="6" s="1"/>
  <c r="BX41" i="6"/>
  <c r="CH41" i="6" s="1"/>
  <c r="CB41" i="6"/>
  <c r="CL41" i="6" s="1"/>
  <c r="BW41" i="6"/>
  <c r="CG41" i="6" s="1"/>
  <c r="CA41" i="6"/>
  <c r="CK41" i="6" s="1"/>
  <c r="BV46" i="6"/>
  <c r="CF46" i="6" s="1"/>
  <c r="CE47" i="6"/>
  <c r="CD47" i="6" s="1"/>
  <c r="BU44" i="6"/>
  <c r="BY44" i="6"/>
  <c r="CI44" i="6" s="1"/>
  <c r="BZ44" i="6"/>
  <c r="CJ44" i="6" s="1"/>
  <c r="BX44" i="6"/>
  <c r="CH44" i="6" s="1"/>
  <c r="CB44" i="6"/>
  <c r="CL44" i="6" s="1"/>
  <c r="CA44" i="6"/>
  <c r="CK44" i="6" s="1"/>
  <c r="BW44" i="6"/>
  <c r="CG44" i="6" s="1"/>
  <c r="BV49" i="6"/>
  <c r="CF49" i="6" s="1"/>
  <c r="CE49" i="6"/>
  <c r="CD49" i="6" s="1"/>
  <c r="BU45" i="6"/>
  <c r="BY45" i="6"/>
  <c r="CI45" i="6" s="1"/>
  <c r="BZ45" i="6"/>
  <c r="CJ45" i="6" s="1"/>
  <c r="BX45" i="6"/>
  <c r="CH45" i="6" s="1"/>
  <c r="CB45" i="6"/>
  <c r="CL45" i="6" s="1"/>
  <c r="BW45" i="6"/>
  <c r="CG45" i="6" s="1"/>
  <c r="CA45" i="6"/>
  <c r="CK45" i="6" s="1"/>
  <c r="BV50" i="6"/>
  <c r="CF50" i="6" s="1"/>
  <c r="CC52" i="6"/>
  <c r="CE46" i="6"/>
  <c r="CD46" i="6" s="1"/>
  <c r="CC48" i="6" l="1"/>
  <c r="CC47" i="6"/>
  <c r="CC46" i="6"/>
  <c r="CE45" i="6"/>
  <c r="CD45" i="6" s="1"/>
  <c r="BU36" i="6"/>
  <c r="BY36" i="6"/>
  <c r="CI36" i="6" s="1"/>
  <c r="BZ36" i="6"/>
  <c r="CJ36" i="6" s="1"/>
  <c r="BX36" i="6"/>
  <c r="CH36" i="6" s="1"/>
  <c r="CB36" i="6"/>
  <c r="CL36" i="6" s="1"/>
  <c r="CA36" i="6"/>
  <c r="CK36" i="6" s="1"/>
  <c r="BW36" i="6"/>
  <c r="CG36" i="6" s="1"/>
  <c r="BV41" i="6"/>
  <c r="CF41" i="6" s="1"/>
  <c r="CC50" i="6"/>
  <c r="CC49" i="6"/>
  <c r="BU39" i="6"/>
  <c r="BY39" i="6"/>
  <c r="CI39" i="6" s="1"/>
  <c r="BZ39" i="6"/>
  <c r="CJ39" i="6" s="1"/>
  <c r="BX39" i="6"/>
  <c r="CH39" i="6" s="1"/>
  <c r="CB39" i="6"/>
  <c r="CL39" i="6" s="1"/>
  <c r="BW39" i="6"/>
  <c r="CG39" i="6" s="1"/>
  <c r="CA39" i="6"/>
  <c r="CK39" i="6" s="1"/>
  <c r="BV44" i="6"/>
  <c r="CF44" i="6" s="1"/>
  <c r="BU37" i="6"/>
  <c r="BY37" i="6"/>
  <c r="CI37" i="6" s="1"/>
  <c r="BZ37" i="6"/>
  <c r="CJ37" i="6" s="1"/>
  <c r="BX37" i="6"/>
  <c r="CH37" i="6" s="1"/>
  <c r="CB37" i="6"/>
  <c r="CL37" i="6" s="1"/>
  <c r="BW37" i="6"/>
  <c r="CG37" i="6" s="1"/>
  <c r="CA37" i="6"/>
  <c r="CK37" i="6" s="1"/>
  <c r="BV42" i="6"/>
  <c r="CF42" i="6" s="1"/>
  <c r="BU38" i="6"/>
  <c r="BY38" i="6"/>
  <c r="CI38" i="6" s="1"/>
  <c r="BZ38" i="6"/>
  <c r="CJ38" i="6" s="1"/>
  <c r="BX38" i="6"/>
  <c r="CH38" i="6" s="1"/>
  <c r="CB38" i="6"/>
  <c r="CL38" i="6" s="1"/>
  <c r="CA38" i="6"/>
  <c r="CK38" i="6" s="1"/>
  <c r="BW38" i="6"/>
  <c r="CG38" i="6" s="1"/>
  <c r="BV43" i="6"/>
  <c r="CF43" i="6" s="1"/>
  <c r="BU40" i="6"/>
  <c r="BY40" i="6"/>
  <c r="CI40" i="6" s="1"/>
  <c r="BZ40" i="6"/>
  <c r="CJ40" i="6" s="1"/>
  <c r="BX40" i="6"/>
  <c r="CH40" i="6" s="1"/>
  <c r="CB40" i="6"/>
  <c r="CL40" i="6" s="1"/>
  <c r="CA40" i="6"/>
  <c r="CK40" i="6" s="1"/>
  <c r="BW40" i="6"/>
  <c r="CG40" i="6" s="1"/>
  <c r="BV45" i="6"/>
  <c r="CF45" i="6" s="1"/>
  <c r="CE41" i="6"/>
  <c r="CD41" i="6" s="1"/>
  <c r="CE44" i="6"/>
  <c r="CD44" i="6" s="1"/>
  <c r="CE42" i="6"/>
  <c r="CD42" i="6" s="1"/>
  <c r="CE43" i="6"/>
  <c r="CD43" i="6" s="1"/>
  <c r="CC41" i="6" l="1"/>
  <c r="CC42" i="6"/>
  <c r="CC43" i="6"/>
  <c r="CC44" i="6"/>
  <c r="CE38" i="6"/>
  <c r="CD38" i="6" s="1"/>
  <c r="BU34" i="6"/>
  <c r="BY34" i="6"/>
  <c r="CI34" i="6" s="1"/>
  <c r="BZ34" i="6"/>
  <c r="CJ34" i="6" s="1"/>
  <c r="BX34" i="6"/>
  <c r="CH34" i="6" s="1"/>
  <c r="CB34" i="6"/>
  <c r="CL34" i="6" s="1"/>
  <c r="CA34" i="6"/>
  <c r="CK34" i="6" s="1"/>
  <c r="BW34" i="6"/>
  <c r="CG34" i="6" s="1"/>
  <c r="BV39" i="6"/>
  <c r="CF39" i="6" s="1"/>
  <c r="BU35" i="6"/>
  <c r="BY35" i="6"/>
  <c r="CI35" i="6" s="1"/>
  <c r="BZ35" i="6"/>
  <c r="CJ35" i="6" s="1"/>
  <c r="BX35" i="6"/>
  <c r="CH35" i="6" s="1"/>
  <c r="CB35" i="6"/>
  <c r="CL35" i="6" s="1"/>
  <c r="BW35" i="6"/>
  <c r="CG35" i="6" s="1"/>
  <c r="CA35" i="6"/>
  <c r="CK35" i="6" s="1"/>
  <c r="BV40" i="6"/>
  <c r="CF40" i="6" s="1"/>
  <c r="CE37" i="6"/>
  <c r="CD37" i="6" s="1"/>
  <c r="CE36" i="6"/>
  <c r="CD36" i="6" s="1"/>
  <c r="BU33" i="6"/>
  <c r="BY33" i="6"/>
  <c r="CI33" i="6" s="1"/>
  <c r="BZ33" i="6"/>
  <c r="CJ33" i="6" s="1"/>
  <c r="BX33" i="6"/>
  <c r="CH33" i="6" s="1"/>
  <c r="CB33" i="6"/>
  <c r="CL33" i="6" s="1"/>
  <c r="BW33" i="6"/>
  <c r="CG33" i="6" s="1"/>
  <c r="CA33" i="6"/>
  <c r="CK33" i="6" s="1"/>
  <c r="BV38" i="6"/>
  <c r="CF38" i="6" s="1"/>
  <c r="CE39" i="6"/>
  <c r="CD39" i="6" s="1"/>
  <c r="CE40" i="6"/>
  <c r="CD40" i="6" s="1"/>
  <c r="BU32" i="6"/>
  <c r="BY32" i="6"/>
  <c r="CI32" i="6" s="1"/>
  <c r="BZ32" i="6"/>
  <c r="CJ32" i="6" s="1"/>
  <c r="BX32" i="6"/>
  <c r="CH32" i="6" s="1"/>
  <c r="CB32" i="6"/>
  <c r="CL32" i="6" s="1"/>
  <c r="CA32" i="6"/>
  <c r="CK32" i="6" s="1"/>
  <c r="BW32" i="6"/>
  <c r="CG32" i="6" s="1"/>
  <c r="BV37" i="6"/>
  <c r="CF37" i="6" s="1"/>
  <c r="BU31" i="6"/>
  <c r="BY31" i="6"/>
  <c r="CI31" i="6" s="1"/>
  <c r="BZ31" i="6"/>
  <c r="CJ31" i="6" s="1"/>
  <c r="BX31" i="6"/>
  <c r="CH31" i="6" s="1"/>
  <c r="CB31" i="6"/>
  <c r="CL31" i="6" s="1"/>
  <c r="BW31" i="6"/>
  <c r="CG31" i="6" s="1"/>
  <c r="CA31" i="6"/>
  <c r="CK31" i="6" s="1"/>
  <c r="BV36" i="6"/>
  <c r="CF36" i="6" s="1"/>
  <c r="CC45" i="6"/>
  <c r="CC39" i="6" l="1"/>
  <c r="CC40" i="6"/>
  <c r="BU27" i="6"/>
  <c r="BY27" i="6"/>
  <c r="CI27" i="6" s="1"/>
  <c r="BZ27" i="6"/>
  <c r="CJ27" i="6" s="1"/>
  <c r="BX27" i="6"/>
  <c r="CH27" i="6" s="1"/>
  <c r="CB27" i="6"/>
  <c r="CL27" i="6" s="1"/>
  <c r="BW27" i="6"/>
  <c r="CG27" i="6" s="1"/>
  <c r="CA27" i="6"/>
  <c r="CK27" i="6" s="1"/>
  <c r="BV32" i="6"/>
  <c r="CF32" i="6" s="1"/>
  <c r="CE35" i="6"/>
  <c r="CD35" i="6" s="1"/>
  <c r="CE31" i="6"/>
  <c r="BU28" i="6"/>
  <c r="BY28" i="6"/>
  <c r="CI28" i="6" s="1"/>
  <c r="BZ28" i="6"/>
  <c r="CJ28" i="6" s="1"/>
  <c r="BX28" i="6"/>
  <c r="CH28" i="6" s="1"/>
  <c r="CB28" i="6"/>
  <c r="CL28" i="6" s="1"/>
  <c r="CA28" i="6"/>
  <c r="CK28" i="6" s="1"/>
  <c r="BW28" i="6"/>
  <c r="CG28" i="6" s="1"/>
  <c r="BV33" i="6"/>
  <c r="CF33" i="6" s="1"/>
  <c r="CC36" i="6"/>
  <c r="CE34" i="6"/>
  <c r="CD34" i="6" s="1"/>
  <c r="CE32" i="6"/>
  <c r="CD32" i="6" s="1"/>
  <c r="BU30" i="6"/>
  <c r="BY30" i="6"/>
  <c r="CI30" i="6" s="1"/>
  <c r="BZ30" i="6"/>
  <c r="CJ30" i="6" s="1"/>
  <c r="BX30" i="6"/>
  <c r="CH30" i="6" s="1"/>
  <c r="CB30" i="6"/>
  <c r="CL30" i="6" s="1"/>
  <c r="CA30" i="6"/>
  <c r="CK30" i="6" s="1"/>
  <c r="BW30" i="6"/>
  <c r="CG30" i="6" s="1"/>
  <c r="BV35" i="6"/>
  <c r="CF35" i="6" s="1"/>
  <c r="BU26" i="6"/>
  <c r="BY26" i="6"/>
  <c r="CI26" i="6" s="1"/>
  <c r="BZ26" i="6"/>
  <c r="CJ26" i="6" s="1"/>
  <c r="BX26" i="6"/>
  <c r="CH26" i="6" s="1"/>
  <c r="CB26" i="6"/>
  <c r="CL26" i="6" s="1"/>
  <c r="CA26" i="6"/>
  <c r="CK26" i="6" s="1"/>
  <c r="BW26" i="6"/>
  <c r="CG26" i="6" s="1"/>
  <c r="BV31" i="6"/>
  <c r="CF31" i="6" s="1"/>
  <c r="CE33" i="6"/>
  <c r="CD33" i="6" s="1"/>
  <c r="CC37" i="6"/>
  <c r="BU29" i="6"/>
  <c r="BY29" i="6"/>
  <c r="CI29" i="6" s="1"/>
  <c r="BZ29" i="6"/>
  <c r="CJ29" i="6" s="1"/>
  <c r="BX29" i="6"/>
  <c r="CH29" i="6" s="1"/>
  <c r="CB29" i="6"/>
  <c r="CL29" i="6" s="1"/>
  <c r="BW29" i="6"/>
  <c r="CG29" i="6" s="1"/>
  <c r="CA29" i="6"/>
  <c r="CK29" i="6" s="1"/>
  <c r="BV34" i="6"/>
  <c r="CF34" i="6" s="1"/>
  <c r="CC38" i="6"/>
  <c r="CD31" i="6" l="1"/>
  <c r="CC33" i="6"/>
  <c r="CE29" i="6"/>
  <c r="CE30" i="6"/>
  <c r="CC34" i="6"/>
  <c r="BU23" i="6"/>
  <c r="BY23" i="6"/>
  <c r="CI23" i="6" s="1"/>
  <c r="BZ23" i="6"/>
  <c r="CJ23" i="6" s="1"/>
  <c r="BX23" i="6"/>
  <c r="CH23" i="6" s="1"/>
  <c r="CB23" i="6"/>
  <c r="CL23" i="6" s="1"/>
  <c r="BW23" i="6"/>
  <c r="CG23" i="6" s="1"/>
  <c r="CA23" i="6"/>
  <c r="CK23" i="6" s="1"/>
  <c r="BV28" i="6"/>
  <c r="CF28" i="6" s="1"/>
  <c r="CC31" i="6"/>
  <c r="BU21" i="6"/>
  <c r="BY21" i="6"/>
  <c r="CI21" i="6" s="1"/>
  <c r="BZ21" i="6"/>
  <c r="CJ21" i="6" s="1"/>
  <c r="BX21" i="6"/>
  <c r="CH21" i="6" s="1"/>
  <c r="CB21" i="6"/>
  <c r="CL21" i="6" s="1"/>
  <c r="BW21" i="6"/>
  <c r="CG21" i="6" s="1"/>
  <c r="CA21" i="6"/>
  <c r="CK21" i="6" s="1"/>
  <c r="BV26" i="6"/>
  <c r="CF26" i="6" s="1"/>
  <c r="BU22" i="6"/>
  <c r="BY22" i="6"/>
  <c r="CI22" i="6" s="1"/>
  <c r="BZ22" i="6"/>
  <c r="CJ22" i="6" s="1"/>
  <c r="BX22" i="6"/>
  <c r="CH22" i="6" s="1"/>
  <c r="CB22" i="6"/>
  <c r="CL22" i="6" s="1"/>
  <c r="CA22" i="6"/>
  <c r="CK22" i="6" s="1"/>
  <c r="BW22" i="6"/>
  <c r="CG22" i="6" s="1"/>
  <c r="BV27" i="6"/>
  <c r="CF27" i="6" s="1"/>
  <c r="BU24" i="6"/>
  <c r="BY24" i="6"/>
  <c r="CI24" i="6" s="1"/>
  <c r="BZ24" i="6"/>
  <c r="CJ24" i="6" s="1"/>
  <c r="BX24" i="6"/>
  <c r="CH24" i="6" s="1"/>
  <c r="CB24" i="6"/>
  <c r="CL24" i="6" s="1"/>
  <c r="CA24" i="6"/>
  <c r="CK24" i="6" s="1"/>
  <c r="BW24" i="6"/>
  <c r="CG24" i="6" s="1"/>
  <c r="BV29" i="6"/>
  <c r="CF29" i="6" s="1"/>
  <c r="BU25" i="6"/>
  <c r="BY25" i="6"/>
  <c r="CI25" i="6" s="1"/>
  <c r="BZ25" i="6"/>
  <c r="CJ25" i="6" s="1"/>
  <c r="BX25" i="6"/>
  <c r="CH25" i="6" s="1"/>
  <c r="CB25" i="6"/>
  <c r="CL25" i="6" s="1"/>
  <c r="BW25" i="6"/>
  <c r="CG25" i="6" s="1"/>
  <c r="CA25" i="6"/>
  <c r="CK25" i="6" s="1"/>
  <c r="BV30" i="6"/>
  <c r="CF30" i="6" s="1"/>
  <c r="CC32" i="6"/>
  <c r="CE28" i="6"/>
  <c r="CC35" i="6"/>
  <c r="CE26" i="6"/>
  <c r="CE27" i="6"/>
  <c r="CC28" i="6" l="1"/>
  <c r="CD27" i="6"/>
  <c r="CD26" i="6"/>
  <c r="CD30" i="6"/>
  <c r="CD28" i="6"/>
  <c r="CD29" i="6"/>
  <c r="CC27" i="6"/>
  <c r="CC26" i="6"/>
  <c r="BU19" i="6"/>
  <c r="BY19" i="6"/>
  <c r="CI19" i="6" s="1"/>
  <c r="BZ19" i="6"/>
  <c r="CJ19" i="6" s="1"/>
  <c r="BX19" i="6"/>
  <c r="CH19" i="6" s="1"/>
  <c r="CB19" i="6"/>
  <c r="CL19" i="6" s="1"/>
  <c r="BW19" i="6"/>
  <c r="CG19" i="6" s="1"/>
  <c r="CA19" i="6"/>
  <c r="CK19" i="6" s="1"/>
  <c r="BV24" i="6"/>
  <c r="CF24" i="6" s="1"/>
  <c r="CE21" i="6"/>
  <c r="BU18" i="6"/>
  <c r="BY18" i="6"/>
  <c r="CI18" i="6" s="1"/>
  <c r="BZ18" i="6"/>
  <c r="CJ18" i="6" s="1"/>
  <c r="BX18" i="6"/>
  <c r="CH18" i="6" s="1"/>
  <c r="CB18" i="6"/>
  <c r="CL18" i="6" s="1"/>
  <c r="CA18" i="6"/>
  <c r="CK18" i="6" s="1"/>
  <c r="BW18" i="6"/>
  <c r="CG18" i="6" s="1"/>
  <c r="BV23" i="6"/>
  <c r="CF23" i="6" s="1"/>
  <c r="CE25" i="6"/>
  <c r="BU17" i="6"/>
  <c r="BY17" i="6"/>
  <c r="CI17" i="6" s="1"/>
  <c r="BZ17" i="6"/>
  <c r="CJ17" i="6" s="1"/>
  <c r="BX17" i="6"/>
  <c r="CH17" i="6" s="1"/>
  <c r="CB17" i="6"/>
  <c r="CL17" i="6" s="1"/>
  <c r="BW17" i="6"/>
  <c r="CG17" i="6" s="1"/>
  <c r="CA17" i="6"/>
  <c r="CK17" i="6" s="1"/>
  <c r="BV22" i="6"/>
  <c r="CF22" i="6" s="1"/>
  <c r="CC30" i="6"/>
  <c r="CE24" i="6"/>
  <c r="CD24" i="6" s="1"/>
  <c r="BU16" i="6"/>
  <c r="BY16" i="6"/>
  <c r="CI16" i="6" s="1"/>
  <c r="BZ16" i="6"/>
  <c r="CJ16" i="6" s="1"/>
  <c r="BX16" i="6"/>
  <c r="CH16" i="6" s="1"/>
  <c r="CB16" i="6"/>
  <c r="CL16" i="6" s="1"/>
  <c r="CA16" i="6"/>
  <c r="CK16" i="6" s="1"/>
  <c r="BW16" i="6"/>
  <c r="CG16" i="6" s="1"/>
  <c r="BV21" i="6"/>
  <c r="CF21" i="6" s="1"/>
  <c r="CE23" i="6"/>
  <c r="CD23" i="6" s="1"/>
  <c r="CC29" i="6"/>
  <c r="BU20" i="6"/>
  <c r="BY20" i="6"/>
  <c r="CI20" i="6" s="1"/>
  <c r="BZ20" i="6"/>
  <c r="CJ20" i="6" s="1"/>
  <c r="BX20" i="6"/>
  <c r="CH20" i="6" s="1"/>
  <c r="CB20" i="6"/>
  <c r="CL20" i="6" s="1"/>
  <c r="CA20" i="6"/>
  <c r="CK20" i="6" s="1"/>
  <c r="BW20" i="6"/>
  <c r="CG20" i="6" s="1"/>
  <c r="BV25" i="6"/>
  <c r="CF25" i="6" s="1"/>
  <c r="CE22" i="6"/>
  <c r="CD22" i="6" l="1"/>
  <c r="CD25" i="6"/>
  <c r="CD21" i="6"/>
  <c r="CC23" i="6"/>
  <c r="CC22" i="6"/>
  <c r="CC24" i="6"/>
  <c r="CE18" i="6"/>
  <c r="CE20" i="6"/>
  <c r="CE16" i="6"/>
  <c r="CE17" i="6"/>
  <c r="BU14" i="6"/>
  <c r="BY14" i="6"/>
  <c r="CI14" i="6" s="1"/>
  <c r="BZ14" i="6"/>
  <c r="CJ14" i="6" s="1"/>
  <c r="BX14" i="6"/>
  <c r="CH14" i="6" s="1"/>
  <c r="CB14" i="6"/>
  <c r="CL14" i="6" s="1"/>
  <c r="CA14" i="6"/>
  <c r="CK14" i="6" s="1"/>
  <c r="BW14" i="6"/>
  <c r="CG14" i="6" s="1"/>
  <c r="BV19" i="6"/>
  <c r="CF19" i="6" s="1"/>
  <c r="BU13" i="6"/>
  <c r="BY13" i="6"/>
  <c r="CI13" i="6" s="1"/>
  <c r="BZ13" i="6"/>
  <c r="CJ13" i="6" s="1"/>
  <c r="BX13" i="6"/>
  <c r="CH13" i="6" s="1"/>
  <c r="CB13" i="6"/>
  <c r="CL13" i="6" s="1"/>
  <c r="BW13" i="6"/>
  <c r="CG13" i="6" s="1"/>
  <c r="CA13" i="6"/>
  <c r="CK13" i="6" s="1"/>
  <c r="BV18" i="6"/>
  <c r="CF18" i="6" s="1"/>
  <c r="CC21" i="6"/>
  <c r="BU15" i="6"/>
  <c r="BY15" i="6"/>
  <c r="CI15" i="6" s="1"/>
  <c r="BZ15" i="6"/>
  <c r="CJ15" i="6" s="1"/>
  <c r="BX15" i="6"/>
  <c r="CH15" i="6" s="1"/>
  <c r="CB15" i="6"/>
  <c r="CL15" i="6" s="1"/>
  <c r="BW15" i="6"/>
  <c r="CG15" i="6" s="1"/>
  <c r="CA15" i="6"/>
  <c r="CK15" i="6" s="1"/>
  <c r="BV20" i="6"/>
  <c r="CF20" i="6" s="1"/>
  <c r="BU11" i="6"/>
  <c r="BY11" i="6"/>
  <c r="CI11" i="6" s="1"/>
  <c r="BZ11" i="6"/>
  <c r="CJ11" i="6" s="1"/>
  <c r="BX11" i="6"/>
  <c r="CH11" i="6" s="1"/>
  <c r="CB11" i="6"/>
  <c r="CL11" i="6" s="1"/>
  <c r="BW11" i="6"/>
  <c r="CG11" i="6" s="1"/>
  <c r="CA11" i="6"/>
  <c r="CK11" i="6" s="1"/>
  <c r="BV16" i="6"/>
  <c r="CF16" i="6" s="1"/>
  <c r="BU12" i="6"/>
  <c r="BY12" i="6"/>
  <c r="CI12" i="6" s="1"/>
  <c r="BZ12" i="6"/>
  <c r="CJ12" i="6" s="1"/>
  <c r="BX12" i="6"/>
  <c r="CH12" i="6" s="1"/>
  <c r="CB12" i="6"/>
  <c r="CL12" i="6" s="1"/>
  <c r="CA12" i="6"/>
  <c r="CK12" i="6" s="1"/>
  <c r="BW12" i="6"/>
  <c r="CG12" i="6" s="1"/>
  <c r="BV17" i="6"/>
  <c r="CF17" i="6" s="1"/>
  <c r="CC25" i="6"/>
  <c r="CE19" i="6"/>
  <c r="CD19" i="6" l="1"/>
  <c r="CD16" i="6"/>
  <c r="CD20" i="6"/>
  <c r="CD18" i="6"/>
  <c r="CD17" i="6"/>
  <c r="CC19" i="6"/>
  <c r="BU7" i="6"/>
  <c r="BY7" i="6"/>
  <c r="CI7" i="6" s="1"/>
  <c r="BV7" i="6"/>
  <c r="CF7" i="6" s="1"/>
  <c r="BZ7" i="6"/>
  <c r="CJ7" i="6" s="1"/>
  <c r="BX7" i="6"/>
  <c r="CH7" i="6" s="1"/>
  <c r="CB7" i="6"/>
  <c r="CL7" i="6" s="1"/>
  <c r="BW7" i="6"/>
  <c r="CG7" i="6" s="1"/>
  <c r="CA7" i="6"/>
  <c r="CK7" i="6" s="1"/>
  <c r="BV12" i="6"/>
  <c r="CF12" i="6" s="1"/>
  <c r="CE15" i="6"/>
  <c r="BU8" i="6"/>
  <c r="BY8" i="6"/>
  <c r="CI8" i="6" s="1"/>
  <c r="BV8" i="6"/>
  <c r="CF8" i="6" s="1"/>
  <c r="BZ8" i="6"/>
  <c r="CJ8" i="6" s="1"/>
  <c r="BX8" i="6"/>
  <c r="CH8" i="6" s="1"/>
  <c r="CB8" i="6"/>
  <c r="CL8" i="6" s="1"/>
  <c r="CA8" i="6"/>
  <c r="CK8" i="6" s="1"/>
  <c r="BW8" i="6"/>
  <c r="CG8" i="6" s="1"/>
  <c r="BV13" i="6"/>
  <c r="CF13" i="6" s="1"/>
  <c r="BU6" i="6"/>
  <c r="BY6" i="6"/>
  <c r="CI6" i="6" s="1"/>
  <c r="BV6" i="6"/>
  <c r="CF6" i="6" s="1"/>
  <c r="BZ6" i="6"/>
  <c r="CJ6" i="6" s="1"/>
  <c r="BX6" i="6"/>
  <c r="CH6" i="6" s="1"/>
  <c r="CB6" i="6"/>
  <c r="CL6" i="6" s="1"/>
  <c r="CA6" i="6"/>
  <c r="CK6" i="6" s="1"/>
  <c r="BW6" i="6"/>
  <c r="CG6" i="6" s="1"/>
  <c r="BV11" i="6"/>
  <c r="CF11" i="6" s="1"/>
  <c r="BU9" i="6"/>
  <c r="BY9" i="6"/>
  <c r="CI9" i="6" s="1"/>
  <c r="BZ9" i="6"/>
  <c r="CJ9" i="6" s="1"/>
  <c r="BX9" i="6"/>
  <c r="CH9" i="6" s="1"/>
  <c r="CB9" i="6"/>
  <c r="CL9" i="6" s="1"/>
  <c r="BW9" i="6"/>
  <c r="CG9" i="6" s="1"/>
  <c r="CA9" i="6"/>
  <c r="CK9" i="6" s="1"/>
  <c r="BV14" i="6"/>
  <c r="CF14" i="6" s="1"/>
  <c r="CC17" i="6"/>
  <c r="CC20" i="6"/>
  <c r="CE12" i="6"/>
  <c r="BU10" i="6"/>
  <c r="BY10" i="6"/>
  <c r="CI10" i="6" s="1"/>
  <c r="BZ10" i="6"/>
  <c r="CJ10" i="6" s="1"/>
  <c r="BX10" i="6"/>
  <c r="CH10" i="6" s="1"/>
  <c r="CB10" i="6"/>
  <c r="CL10" i="6" s="1"/>
  <c r="CA10" i="6"/>
  <c r="CK10" i="6" s="1"/>
  <c r="BW10" i="6"/>
  <c r="CG10" i="6" s="1"/>
  <c r="BV15" i="6"/>
  <c r="CF15" i="6" s="1"/>
  <c r="CE13" i="6"/>
  <c r="CC16" i="6"/>
  <c r="CE11" i="6"/>
  <c r="CE14" i="6"/>
  <c r="CC18" i="6"/>
  <c r="CD11" i="6" l="1"/>
  <c r="CD14" i="6"/>
  <c r="CD12" i="6"/>
  <c r="CD15" i="6"/>
  <c r="CD13" i="6"/>
  <c r="CC12" i="6"/>
  <c r="CC13" i="6"/>
  <c r="CC14" i="6"/>
  <c r="CC11" i="6"/>
  <c r="BX4" i="6"/>
  <c r="CH4" i="6" s="1"/>
  <c r="CB4" i="6"/>
  <c r="CL4" i="6" s="1"/>
  <c r="BZ4" i="6"/>
  <c r="CJ4" i="6" s="1"/>
  <c r="BY4" i="6"/>
  <c r="CI4" i="6" s="1"/>
  <c r="BV4" i="6"/>
  <c r="CF4" i="6" s="1"/>
  <c r="BW4" i="6"/>
  <c r="CG4" i="6" s="1"/>
  <c r="CA4" i="6"/>
  <c r="CK4" i="6" s="1"/>
  <c r="BV9" i="6"/>
  <c r="CF9" i="6" s="1"/>
  <c r="CE8" i="6"/>
  <c r="CD8" i="6" s="1"/>
  <c r="CC8" i="6"/>
  <c r="CE10" i="6"/>
  <c r="CE9" i="6"/>
  <c r="CC15" i="6"/>
  <c r="BU5" i="6"/>
  <c r="BY5" i="6"/>
  <c r="CI5" i="6" s="1"/>
  <c r="BV5" i="6"/>
  <c r="CF5" i="6" s="1"/>
  <c r="BZ5" i="6"/>
  <c r="CJ5" i="6" s="1"/>
  <c r="BX5" i="6"/>
  <c r="CH5" i="6" s="1"/>
  <c r="CB5" i="6"/>
  <c r="CL5" i="6" s="1"/>
  <c r="BW5" i="6"/>
  <c r="CG5" i="6" s="1"/>
  <c r="CA5" i="6"/>
  <c r="CK5" i="6" s="1"/>
  <c r="BV10" i="6"/>
  <c r="CF10" i="6" s="1"/>
  <c r="CE6" i="6"/>
  <c r="CD6" i="6" s="1"/>
  <c r="CC6" i="6"/>
  <c r="CE7" i="6"/>
  <c r="CD7" i="6" s="1"/>
  <c r="CC7" i="6"/>
  <c r="CD9" i="6" l="1"/>
  <c r="CD10" i="6"/>
  <c r="CC4" i="6"/>
  <c r="Q9" i="1" s="1"/>
  <c r="CC9" i="6"/>
  <c r="Q14" i="1" s="1"/>
  <c r="CC5" i="6"/>
  <c r="CE5" i="6"/>
  <c r="CD5" i="6" s="1"/>
  <c r="CC10" i="6"/>
  <c r="CE4" i="6"/>
  <c r="CD4" i="6" s="1"/>
</calcChain>
</file>

<file path=xl/sharedStrings.xml><?xml version="1.0" encoding="utf-8"?>
<sst xmlns="http://schemas.openxmlformats.org/spreadsheetml/2006/main" count="507" uniqueCount="215">
  <si>
    <t>Flow rate</t>
  </si>
  <si>
    <t>[m³/h]</t>
  </si>
  <si>
    <t>[Pa]</t>
  </si>
  <si>
    <t>W</t>
  </si>
  <si>
    <t>H</t>
  </si>
  <si>
    <t>[mm]</t>
  </si>
  <si>
    <t>unit dimensions</t>
  </si>
  <si>
    <t>insulation casing</t>
  </si>
  <si>
    <t>sound attenuator</t>
  </si>
  <si>
    <t>[SA / none]</t>
  </si>
  <si>
    <t>duct velocity</t>
  </si>
  <si>
    <t>[m/s]</t>
  </si>
  <si>
    <t>sound power</t>
  </si>
  <si>
    <t>discharge noise</t>
  </si>
  <si>
    <t>radiated noise</t>
  </si>
  <si>
    <t>sound power spectrum [Hz]</t>
  </si>
  <si>
    <t>sound pressure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</si>
  <si>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</rPr>
      <t>P</t>
    </r>
    <r>
      <rPr>
        <b/>
        <vertAlign val="subscript"/>
        <sz val="11"/>
        <color theme="1"/>
        <rFont val="Calibri"/>
        <family val="2"/>
      </rPr>
      <t>s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</si>
  <si>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</rPr>
      <t>P</t>
    </r>
    <r>
      <rPr>
        <b/>
        <vertAlign val="subscript"/>
        <sz val="11"/>
        <color theme="1"/>
        <rFont val="Calibri"/>
        <family val="2"/>
      </rPr>
      <t>s,min</t>
    </r>
  </si>
  <si>
    <t>BS-SERIES</t>
  </si>
  <si>
    <t>dB(A)</t>
  </si>
  <si>
    <t>room type</t>
  </si>
  <si>
    <t>to be filled in</t>
  </si>
  <si>
    <t>unit sound</t>
  </si>
  <si>
    <t>unit flowrate</t>
  </si>
  <si>
    <t>m³/h</t>
  </si>
  <si>
    <t>office</t>
  </si>
  <si>
    <t>perforated steel</t>
  </si>
  <si>
    <t>DIMENSIONING OF VARIABLE AIR VOLUME UNITS</t>
  </si>
  <si>
    <t>Unit Flowrate</t>
  </si>
  <si>
    <t>L/s</t>
  </si>
  <si>
    <t>m³/s</t>
  </si>
  <si>
    <t>Unit sound</t>
  </si>
  <si>
    <t>NR</t>
  </si>
  <si>
    <t>[m]</t>
  </si>
  <si>
    <r>
      <t>H</t>
    </r>
    <r>
      <rPr>
        <b/>
        <vertAlign val="subscript"/>
        <sz val="10"/>
        <color theme="1"/>
        <rFont val="Calibri"/>
        <family val="2"/>
        <scheme val="minor"/>
      </rPr>
      <t>intern</t>
    </r>
  </si>
  <si>
    <t>octaaffrequentie f [Hz]</t>
  </si>
  <si>
    <t>A0</t>
  </si>
  <si>
    <t>A1</t>
  </si>
  <si>
    <t>B0</t>
  </si>
  <si>
    <t>B1</t>
  </si>
  <si>
    <t>B2</t>
  </si>
  <si>
    <t>DISCHARGE SOUND POWER - MODEL PARAMETERS</t>
  </si>
  <si>
    <t>parameter</t>
  </si>
  <si>
    <t>Lw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</si>
  <si>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alibri"/>
        <family val="2"/>
      </rPr>
      <t>P</t>
    </r>
    <r>
      <rPr>
        <b/>
        <vertAlign val="subscript"/>
        <sz val="10"/>
        <color theme="1"/>
        <rFont val="Calibri"/>
        <family val="2"/>
      </rPr>
      <t>s</t>
    </r>
  </si>
  <si>
    <t>octaaffrequentie [Hz]</t>
  </si>
  <si>
    <r>
      <t>A</t>
    </r>
    <r>
      <rPr>
        <b/>
        <vertAlign val="subscript"/>
        <sz val="8"/>
        <color rgb="FF000000"/>
        <rFont val="Calibri"/>
        <family val="2"/>
      </rPr>
      <t>f</t>
    </r>
  </si>
  <si>
    <r>
      <t>B</t>
    </r>
    <r>
      <rPr>
        <b/>
        <vertAlign val="subscript"/>
        <sz val="8"/>
        <color rgb="FF000000"/>
        <rFont val="Calibri"/>
        <family val="2"/>
      </rPr>
      <t>f</t>
    </r>
  </si>
  <si>
    <t>PARAMETERS FOR NR SOUND CALCULATIONS</t>
  </si>
  <si>
    <t>PARAMETERS FOR A-WEIGHTED SOUND CALCULATIONS</t>
  </si>
  <si>
    <t>RADIATED SOUND POWER - MODEL PARAMETERS</t>
  </si>
  <si>
    <r>
      <t>A</t>
    </r>
    <r>
      <rPr>
        <b/>
        <vertAlign val="subscript"/>
        <sz val="8"/>
        <color theme="1"/>
        <rFont val="Calibri"/>
        <family val="2"/>
        <scheme val="minor"/>
      </rPr>
      <t>f</t>
    </r>
  </si>
  <si>
    <r>
      <t>B</t>
    </r>
    <r>
      <rPr>
        <b/>
        <vertAlign val="subscript"/>
        <sz val="8"/>
        <color theme="1"/>
        <rFont val="Calibri"/>
        <family val="2"/>
        <scheme val="minor"/>
      </rPr>
      <t>f</t>
    </r>
  </si>
  <si>
    <t>non-insulated</t>
  </si>
  <si>
    <t>insulated</t>
  </si>
  <si>
    <t>discharge noise - NR</t>
  </si>
  <si>
    <r>
      <t>radiated noise - R</t>
    </r>
    <r>
      <rPr>
        <b/>
        <vertAlign val="subscript"/>
        <sz val="10"/>
        <color theme="1"/>
        <rFont val="Calibri"/>
        <family val="2"/>
        <scheme val="minor"/>
      </rPr>
      <t>f</t>
    </r>
  </si>
  <si>
    <t>single vs double wall</t>
  </si>
  <si>
    <t>[SW / DW]</t>
  </si>
  <si>
    <t>discharge noise - dB</t>
  </si>
  <si>
    <t>radiated noise - dB</t>
  </si>
  <si>
    <t>radiated noise - NR</t>
  </si>
  <si>
    <t>duct</t>
  </si>
  <si>
    <t>velocity</t>
  </si>
  <si>
    <t>discharge noise correction for sound attenuator / Noise generation - dB</t>
  </si>
  <si>
    <t>discharge noise correction for sound attenuator / Noise attenuation - dB</t>
  </si>
  <si>
    <t>discharge noise correction for sound attenuator / sum - dB</t>
  </si>
  <si>
    <t>none</t>
  </si>
  <si>
    <r>
      <t>C</t>
    </r>
    <r>
      <rPr>
        <b/>
        <vertAlign val="subscript"/>
        <sz val="8"/>
        <color theme="1"/>
        <rFont val="Calibri"/>
        <family val="2"/>
        <scheme val="minor"/>
      </rPr>
      <t>f</t>
    </r>
  </si>
  <si>
    <t>SW</t>
  </si>
  <si>
    <t>x</t>
  </si>
  <si>
    <t>[-]</t>
  </si>
  <si>
    <t>A</t>
  </si>
  <si>
    <t>B</t>
  </si>
  <si>
    <t>C</t>
  </si>
  <si>
    <t>SOUND ATTENUATION OF UNLINED, RECTANGULAR DUCT</t>
  </si>
  <si>
    <r>
      <t>SOUND ATTENUATION OF 90° UNLINED DUCT BEND - reference attenuation @ f</t>
    </r>
    <r>
      <rPr>
        <b/>
        <vertAlign val="subscript"/>
        <sz val="11"/>
        <color theme="1"/>
        <rFont val="Calibri"/>
        <family val="2"/>
        <scheme val="minor"/>
      </rPr>
      <t>G</t>
    </r>
    <r>
      <rPr>
        <b/>
        <sz val="11"/>
        <color theme="1"/>
        <rFont val="Calibri"/>
        <family val="2"/>
        <scheme val="minor"/>
      </rPr>
      <t xml:space="preserve"> of 125 Hz</t>
    </r>
  </si>
  <si>
    <t>attenuation</t>
  </si>
  <si>
    <t>ENVIRONMENTAL ADJUSTMENT FACTOR</t>
  </si>
  <si>
    <t>Env.Adj.Factor</t>
  </si>
  <si>
    <t>[dB]</t>
  </si>
  <si>
    <t>CEILING ATTENUATION</t>
  </si>
  <si>
    <t>Ref.</t>
  </si>
  <si>
    <t>Octaafband midfrequentie [Hz]</t>
  </si>
  <si>
    <t>[kg/m³]</t>
  </si>
  <si>
    <t>[kg/m²]</t>
  </si>
  <si>
    <t>Mineral fiber</t>
  </si>
  <si>
    <t>Solid gypsum board</t>
  </si>
  <si>
    <t>Perforated steel 22% (+ acoustic fleece)</t>
  </si>
  <si>
    <t>Armstrong Building Products</t>
  </si>
  <si>
    <t>Plain steel</t>
  </si>
  <si>
    <t>Type tile</t>
  </si>
  <si>
    <t>Density</t>
  </si>
  <si>
    <t>thickness</t>
  </si>
  <si>
    <t>weight</t>
  </si>
  <si>
    <t>mineral fiber</t>
  </si>
  <si>
    <t>plain steel</t>
  </si>
  <si>
    <t>no false ceiling</t>
  </si>
  <si>
    <t>sound attenuation [Hz]</t>
  </si>
  <si>
    <t>unlined rectangular duct of 3 m</t>
  </si>
  <si>
    <t>P</t>
  </si>
  <si>
    <t>perimeter</t>
  </si>
  <si>
    <t>cross section</t>
  </si>
  <si>
    <t>limit freq.</t>
  </si>
  <si>
    <r>
      <t>f</t>
    </r>
    <r>
      <rPr>
        <b/>
        <vertAlign val="subscript"/>
        <sz val="10"/>
        <color theme="1"/>
        <rFont val="Calibri"/>
        <family val="2"/>
        <scheme val="minor"/>
      </rPr>
      <t>G</t>
    </r>
  </si>
  <si>
    <t>[Hz]</t>
  </si>
  <si>
    <t>bovengrens octaafband [Hz]</t>
  </si>
  <si>
    <r>
      <t>f</t>
    </r>
    <r>
      <rPr>
        <b/>
        <vertAlign val="subscript"/>
        <sz val="8"/>
        <color rgb="FF000000"/>
        <rFont val="Calibri"/>
        <family val="2"/>
        <scheme val="minor"/>
      </rPr>
      <t>o</t>
    </r>
  </si>
  <si>
    <t xml:space="preserve">pos. relative </t>
  </si>
  <si>
    <t>to 125 Hz</t>
  </si>
  <si>
    <t>midband</t>
  </si>
  <si>
    <t>unlined rectangular bend</t>
  </si>
  <si>
    <t>end reflection</t>
  </si>
  <si>
    <t>environmental adjustment factor</t>
  </si>
  <si>
    <t>H [mm]</t>
  </si>
  <si>
    <t>W [mm]</t>
  </si>
  <si>
    <t>floor surface</t>
  </si>
  <si>
    <t>room height</t>
  </si>
  <si>
    <t>type</t>
  </si>
  <si>
    <t>[m²]</t>
  </si>
  <si>
    <t>sports hall, swimming pool</t>
  </si>
  <si>
    <t>concert hall, opera house</t>
  </si>
  <si>
    <t>lecture room, theatre, cinema</t>
  </si>
  <si>
    <t>kitchen</t>
  </si>
  <si>
    <t>ward, rest room, wash room</t>
  </si>
  <si>
    <t>operating theatre, laboratory</t>
  </si>
  <si>
    <t>clean room</t>
  </si>
  <si>
    <t>hotel room</t>
  </si>
  <si>
    <t>bathroom</t>
  </si>
  <si>
    <t>workshop</t>
  </si>
  <si>
    <t>museum</t>
  </si>
  <si>
    <t>ROOM ATTENUATION - average reverberation times</t>
  </si>
  <si>
    <t>average reverberation time T [s]</t>
  </si>
  <si>
    <t>room attenuation - discharge noise</t>
  </si>
  <si>
    <t>pulldown</t>
  </si>
  <si>
    <t>sound pressure [Hz]</t>
  </si>
  <si>
    <t>discharge noise [dB]</t>
  </si>
  <si>
    <t>discharge noise [NR]</t>
  </si>
  <si>
    <t>sound pressure Lp</t>
  </si>
  <si>
    <t>discharge</t>
  </si>
  <si>
    <t>radiated noise [dB]</t>
  </si>
  <si>
    <t>radiated</t>
  </si>
  <si>
    <t>radiated noise [NR]</t>
  </si>
  <si>
    <t>unit</t>
  </si>
  <si>
    <t>DW</t>
  </si>
  <si>
    <t>SA</t>
  </si>
  <si>
    <t>[100-1000 Pa]</t>
  </si>
  <si>
    <r>
      <t xml:space="preserve">[dB(A) </t>
    </r>
    <r>
      <rPr>
        <b/>
        <sz val="10"/>
        <color theme="1"/>
        <rFont val="Symbol"/>
        <family val="1"/>
        <charset val="2"/>
      </rPr>
      <t>ï</t>
    </r>
    <r>
      <rPr>
        <b/>
        <sz val="8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NR]</t>
    </r>
  </si>
  <si>
    <r>
      <t xml:space="preserve">[m³/h </t>
    </r>
    <r>
      <rPr>
        <b/>
        <sz val="11"/>
        <color theme="1"/>
        <rFont val="Symbol"/>
        <family val="1"/>
        <charset val="2"/>
      </rPr>
      <t>ï</t>
    </r>
    <r>
      <rPr>
        <b/>
        <sz val="11"/>
        <color theme="1"/>
        <rFont val="Calibri"/>
        <family val="2"/>
        <scheme val="minor"/>
      </rPr>
      <t xml:space="preserve"> L/s </t>
    </r>
    <r>
      <rPr>
        <b/>
        <sz val="11"/>
        <color theme="1"/>
        <rFont val="Symbol"/>
        <family val="1"/>
        <charset val="2"/>
      </rPr>
      <t>ï</t>
    </r>
    <r>
      <rPr>
        <b/>
        <sz val="11"/>
        <color theme="1"/>
        <rFont val="Calibri"/>
        <family val="2"/>
        <scheme val="minor"/>
      </rPr>
      <t xml:space="preserve"> m³/s]</t>
    </r>
  </si>
  <si>
    <r>
      <t>sound attenuator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</si>
  <si>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sound attenuator of length 1250 mm</t>
    </r>
  </si>
  <si>
    <t>only for sound pressure calculations</t>
  </si>
  <si>
    <t>Rockfon Blanka</t>
  </si>
  <si>
    <t>BBRI</t>
  </si>
  <si>
    <t>gypsum board</t>
  </si>
  <si>
    <t>ceiling - radiation noise</t>
  </si>
  <si>
    <t>soft</t>
  </si>
  <si>
    <t>hard</t>
  </si>
  <si>
    <t>normal</t>
  </si>
  <si>
    <r>
      <rPr>
        <vertAlign val="superscript"/>
        <sz val="9"/>
        <color theme="1"/>
        <rFont val="Calibri"/>
        <family val="2"/>
        <scheme val="minor"/>
      </rPr>
      <t>(2)</t>
    </r>
    <r>
      <rPr>
        <sz val="9"/>
        <color theme="1"/>
        <rFont val="Calibri"/>
        <family val="2"/>
        <scheme val="minor"/>
      </rPr>
      <t xml:space="preserve"> pressure loss with open blades</t>
    </r>
  </si>
  <si>
    <r>
      <rPr>
        <vertAlign val="superscript"/>
        <sz val="9"/>
        <color theme="1"/>
        <rFont val="Calibri"/>
        <family val="2"/>
        <scheme val="minor"/>
      </rPr>
      <t>(3)</t>
    </r>
    <r>
      <rPr>
        <sz val="9"/>
        <color theme="1"/>
        <rFont val="Calibri"/>
        <family val="2"/>
        <scheme val="minor"/>
      </rPr>
      <t xml:space="preserve"> VAV with downstream 3 m unlined duct + 90° bend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</si>
  <si>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</rPr>
      <t>P</t>
    </r>
    <r>
      <rPr>
        <b/>
        <vertAlign val="subscript"/>
        <sz val="11"/>
        <color theme="1"/>
        <rFont val="Calibri"/>
        <family val="2"/>
      </rPr>
      <t>s,min</t>
    </r>
    <r>
      <rPr>
        <b/>
        <vertAlign val="superscript"/>
        <sz val="11"/>
        <color theme="1"/>
        <rFont val="Calibri"/>
        <family val="2"/>
      </rPr>
      <t>(2)</t>
    </r>
  </si>
  <si>
    <r>
      <t>discharge</t>
    </r>
    <r>
      <rPr>
        <b/>
        <vertAlign val="superscript"/>
        <sz val="11"/>
        <color theme="1"/>
        <rFont val="Calibri"/>
        <family val="2"/>
      </rPr>
      <t>(3)</t>
    </r>
  </si>
  <si>
    <t>high</t>
  </si>
  <si>
    <t>low</t>
  </si>
  <si>
    <t>medium</t>
  </si>
  <si>
    <t>very high</t>
  </si>
  <si>
    <t>e.g. perforated steel tile</t>
  </si>
  <si>
    <t>e.g. mineral fibre tile</t>
  </si>
  <si>
    <t>e.g. plain steel tile</t>
  </si>
  <si>
    <t>e.g. gypsum board</t>
  </si>
  <si>
    <r>
      <t>room attenuation</t>
    </r>
    <r>
      <rPr>
        <b/>
        <vertAlign val="superscript"/>
        <sz val="11"/>
        <color theme="1"/>
        <rFont val="Calibri"/>
        <family val="2"/>
        <scheme val="minor"/>
      </rPr>
      <t>(4)</t>
    </r>
  </si>
  <si>
    <r>
      <t>ceiling attentuation</t>
    </r>
    <r>
      <rPr>
        <b/>
        <vertAlign val="superscript"/>
        <sz val="11"/>
        <color theme="1"/>
        <rFont val="Calibri"/>
        <family val="2"/>
        <scheme val="minor"/>
      </rPr>
      <t>(5)</t>
    </r>
  </si>
  <si>
    <r>
      <rPr>
        <vertAlign val="superscript"/>
        <sz val="9"/>
        <color theme="1"/>
        <rFont val="Calibri"/>
        <family val="2"/>
        <scheme val="minor"/>
      </rPr>
      <t>(4)</t>
    </r>
    <r>
      <rPr>
        <sz val="9"/>
        <color theme="1"/>
        <rFont val="Calibri"/>
        <family val="2"/>
        <scheme val="minor"/>
      </rPr>
      <t>Room attenuation (ref. VDI 2081 Guidelines)</t>
    </r>
  </si>
  <si>
    <r>
      <rPr>
        <vertAlign val="superscript"/>
        <sz val="9"/>
        <color theme="1"/>
        <rFont val="Calibri"/>
        <family val="2"/>
        <scheme val="minor"/>
      </rPr>
      <t>(5)</t>
    </r>
    <r>
      <rPr>
        <sz val="9"/>
        <color theme="1"/>
        <rFont val="Calibri"/>
        <family val="2"/>
        <scheme val="minor"/>
      </rPr>
      <t>Ceiling attenuation</t>
    </r>
  </si>
  <si>
    <t>e.g. office, hotel room</t>
  </si>
  <si>
    <t>e.g. lecture room, theatre, cinema</t>
  </si>
  <si>
    <t>e.g. ward, rest room, wash room</t>
  </si>
  <si>
    <t>e.g. sports hall, swimming pool</t>
  </si>
  <si>
    <t>e.g. concert hall, opera house</t>
  </si>
  <si>
    <t>e.g. operating theatre, laboratory, clean room</t>
  </si>
  <si>
    <t>e.g. workshop</t>
  </si>
  <si>
    <t>e.g. museum</t>
  </si>
  <si>
    <t>room attenuation</t>
  </si>
  <si>
    <t>ceiling attenuation</t>
  </si>
  <si>
    <t>L/R</t>
  </si>
  <si>
    <t>Vduct</t>
  </si>
  <si>
    <t>Total pressure loss calculation as function of blade angle</t>
  </si>
  <si>
    <r>
      <t>D</t>
    </r>
    <r>
      <rPr>
        <b/>
        <sz val="10"/>
        <color theme="1"/>
        <rFont val="Calibri"/>
        <family val="2"/>
        <scheme val="minor"/>
      </rPr>
      <t>L</t>
    </r>
    <r>
      <rPr>
        <b/>
        <vertAlign val="subscript"/>
        <sz val="10"/>
        <color theme="1"/>
        <rFont val="Calibri"/>
        <family val="2"/>
        <scheme val="minor"/>
      </rPr>
      <t xml:space="preserve">w </t>
    </r>
    <r>
      <rPr>
        <b/>
        <sz val="10"/>
        <color theme="1"/>
        <rFont val="Calibri"/>
        <family val="2"/>
        <scheme val="minor"/>
      </rPr>
      <t>[dB]</t>
    </r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</si>
  <si>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alibri"/>
        <family val="2"/>
      </rPr>
      <t>ptot</t>
    </r>
  </si>
  <si>
    <t>A2</t>
  </si>
  <si>
    <t>TOTAL PRESSURE LOSS
[Q = A* sqrt(dPtot)]</t>
  </si>
  <si>
    <t>SOUND ATTENUATION [dB]</t>
  </si>
  <si>
    <t>SOUND GENERATION
[Lw = A*log(Vduct)+B]</t>
  </si>
  <si>
    <t>Type</t>
  </si>
  <si>
    <t>Width
[mm]</t>
  </si>
  <si>
    <t>Height
[mm]</t>
  </si>
  <si>
    <t>Length
[mm]</t>
  </si>
  <si>
    <t>baffle thickness
[mm]</t>
  </si>
  <si>
    <t>gap size
[mm]</t>
  </si>
  <si>
    <t>No. Baffles
[-]</t>
  </si>
  <si>
    <t>weight
[kg]</t>
  </si>
  <si>
    <t>63 Hz</t>
  </si>
  <si>
    <t>125 Hz</t>
  </si>
  <si>
    <t>250 Hz</t>
  </si>
  <si>
    <t>500 Hz</t>
  </si>
  <si>
    <t>1000 Hz</t>
  </si>
  <si>
    <t>2000 Hz</t>
  </si>
  <si>
    <t>4000 Hz</t>
  </si>
  <si>
    <t>8000 Hz</t>
  </si>
  <si>
    <t>US SIL</t>
  </si>
  <si>
    <t>discharge sound</t>
  </si>
  <si>
    <t>radiated sound</t>
  </si>
  <si>
    <t>Reference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</si>
</sst>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Symbol"/>
      <family val="1"/>
      <charset val="2"/>
    </font>
    <font>
      <b/>
      <vertAlign val="subscript"/>
      <sz val="10"/>
      <color theme="1"/>
      <name val="Calibri"/>
      <family val="2"/>
    </font>
    <font>
      <b/>
      <vertAlign val="subscript"/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theme="1"/>
      <name val="Cambria"/>
      <family val="1"/>
    </font>
    <font>
      <b/>
      <sz val="8"/>
      <color theme="1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8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vertAlign val="superscript"/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808080"/>
        <bgColor rgb="FF808080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0" fillId="0" borderId="0" applyBorder="0"/>
  </cellStyleXfs>
  <cellXfs count="172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6" fillId="3" borderId="0" xfId="0" applyFont="1" applyFill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6" fontId="5" fillId="2" borderId="2" xfId="0" applyNumberFormat="1" applyFont="1" applyFill="1" applyBorder="1" applyAlignment="1">
      <alignment horizontal="center"/>
    </xf>
    <xf numFmtId="166" fontId="5" fillId="2" borderId="1" xfId="0" applyNumberFormat="1" applyFont="1" applyFill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Border="1"/>
    <xf numFmtId="0" fontId="10" fillId="4" borderId="1" xfId="0" applyFont="1" applyFill="1" applyBorder="1" applyAlignment="1">
      <alignment vertical="center"/>
    </xf>
    <xf numFmtId="0" fontId="20" fillId="4" borderId="1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1" fillId="0" borderId="0" xfId="0" applyFont="1" applyBorder="1"/>
    <xf numFmtId="0" fontId="19" fillId="2" borderId="2" xfId="0" applyFont="1" applyFill="1" applyBorder="1"/>
    <xf numFmtId="0" fontId="19" fillId="2" borderId="4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5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/>
    </xf>
    <xf numFmtId="166" fontId="5" fillId="2" borderId="3" xfId="0" applyNumberFormat="1" applyFont="1" applyFill="1" applyBorder="1" applyAlignment="1">
      <alignment horizontal="center"/>
    </xf>
    <xf numFmtId="0" fontId="5" fillId="2" borderId="4" xfId="0" applyNumberFormat="1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166" fontId="0" fillId="0" borderId="0" xfId="0" applyNumberFormat="1" applyFont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1" fillId="2" borderId="2" xfId="0" applyNumberFormat="1" applyFont="1" applyFill="1" applyBorder="1" applyAlignment="1">
      <alignment horizontal="center"/>
    </xf>
    <xf numFmtId="1" fontId="2" fillId="2" borderId="3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vertical="center"/>
    </xf>
    <xf numFmtId="0" fontId="21" fillId="4" borderId="4" xfId="0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/>
    </xf>
    <xf numFmtId="2" fontId="5" fillId="2" borderId="3" xfId="0" applyNumberFormat="1" applyFont="1" applyFill="1" applyBorder="1" applyAlignment="1">
      <alignment horizontal="center"/>
    </xf>
    <xf numFmtId="2" fontId="5" fillId="2" borderId="4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166" fontId="0" fillId="0" borderId="0" xfId="0" applyNumberFormat="1"/>
    <xf numFmtId="166" fontId="0" fillId="0" borderId="0" xfId="0" applyNumberFormat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1" fillId="2" borderId="4" xfId="0" applyFont="1" applyFill="1" applyBorder="1" applyAlignment="1" applyProtection="1">
      <alignment horizontal="center"/>
    </xf>
    <xf numFmtId="0" fontId="5" fillId="0" borderId="8" xfId="0" applyFont="1" applyFill="1" applyBorder="1"/>
    <xf numFmtId="0" fontId="5" fillId="0" borderId="0" xfId="0" applyFont="1" applyFill="1" applyBorder="1"/>
    <xf numFmtId="0" fontId="1" fillId="0" borderId="9" xfId="0" applyFont="1" applyFill="1" applyBorder="1"/>
    <xf numFmtId="0" fontId="0" fillId="0" borderId="9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/>
    </xf>
    <xf numFmtId="166" fontId="8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0" xfId="0" applyFont="1"/>
    <xf numFmtId="0" fontId="1" fillId="2" borderId="1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2" borderId="7" xfId="0" applyFont="1" applyFill="1" applyBorder="1"/>
    <xf numFmtId="0" fontId="1" fillId="2" borderId="5" xfId="0" applyFont="1" applyFill="1" applyBorder="1"/>
    <xf numFmtId="0" fontId="1" fillId="2" borderId="7" xfId="0" applyFont="1" applyFill="1" applyBorder="1"/>
    <xf numFmtId="0" fontId="26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0" fontId="26" fillId="0" borderId="0" xfId="0" quotePrefix="1" applyFont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6" fillId="0" borderId="0" xfId="0" applyFont="1" applyBorder="1" applyAlignment="1"/>
    <xf numFmtId="0" fontId="26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5" fillId="3" borderId="1" xfId="0" applyFont="1" applyFill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 applyFill="1" applyBorder="1"/>
    <xf numFmtId="0" fontId="14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0" fontId="30" fillId="0" borderId="0" xfId="1" applyNumberFormat="1" applyFill="1" applyAlignment="1" applyProtection="1"/>
    <xf numFmtId="0" fontId="30" fillId="0" borderId="0" xfId="1" applyNumberFormat="1" applyFill="1" applyAlignment="1" applyProtection="1">
      <alignment wrapText="1"/>
    </xf>
    <xf numFmtId="0" fontId="31" fillId="5" borderId="1" xfId="1" applyNumberFormat="1" applyFont="1" applyFill="1" applyBorder="1" applyAlignment="1" applyProtection="1">
      <alignment horizontal="center" vertical="center"/>
    </xf>
    <xf numFmtId="0" fontId="31" fillId="5" borderId="1" xfId="1" applyNumberFormat="1" applyFont="1" applyFill="1" applyBorder="1" applyAlignment="1" applyProtection="1">
      <alignment horizontal="center" vertical="center" wrapText="1"/>
    </xf>
    <xf numFmtId="165" fontId="31" fillId="5" borderId="0" xfId="1" applyNumberFormat="1" applyFont="1" applyFill="1" applyAlignment="1" applyProtection="1">
      <alignment horizontal="center" vertical="center" wrapText="1"/>
    </xf>
    <xf numFmtId="0" fontId="31" fillId="5" borderId="2" xfId="1" applyNumberFormat="1" applyFont="1" applyFill="1" applyBorder="1" applyAlignment="1" applyProtection="1">
      <alignment horizontal="center" vertical="center"/>
    </xf>
    <xf numFmtId="166" fontId="31" fillId="5" borderId="2" xfId="1" applyNumberFormat="1" applyFont="1" applyFill="1" applyBorder="1" applyAlignment="1" applyProtection="1">
      <alignment horizontal="center" vertical="center"/>
    </xf>
    <xf numFmtId="0" fontId="30" fillId="0" borderId="1" xfId="1" applyNumberFormat="1" applyFill="1" applyBorder="1" applyAlignment="1" applyProtection="1">
      <alignment horizontal="center"/>
    </xf>
    <xf numFmtId="165" fontId="30" fillId="0" borderId="7" xfId="1" applyNumberFormat="1" applyFill="1" applyBorder="1" applyAlignment="1" applyProtection="1">
      <alignment horizontal="center"/>
    </xf>
    <xf numFmtId="166" fontId="0" fillId="0" borderId="1" xfId="0" applyNumberFormat="1" applyFill="1" applyBorder="1" applyAlignment="1" applyProtection="1">
      <alignment horizontal="center"/>
    </xf>
    <xf numFmtId="165" fontId="30" fillId="0" borderId="0" xfId="1" applyNumberFormat="1" applyFill="1" applyAlignment="1" applyProtection="1">
      <alignment horizontal="center"/>
    </xf>
    <xf numFmtId="0" fontId="30" fillId="0" borderId="0" xfId="1" applyNumberFormat="1" applyFill="1" applyAlignment="1" applyProtection="1">
      <alignment horizontal="center"/>
    </xf>
    <xf numFmtId="166" fontId="30" fillId="0" borderId="0" xfId="1" applyNumberFormat="1" applyFill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165" fontId="0" fillId="0" borderId="7" xfId="0" applyNumberFormat="1" applyFill="1" applyBorder="1" applyAlignment="1" applyProtection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1" fillId="2" borderId="5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"/>
    </xf>
    <xf numFmtId="0" fontId="26" fillId="0" borderId="1" xfId="0" applyFont="1" applyBorder="1" applyAlignment="1">
      <alignment horizontal="left"/>
    </xf>
    <xf numFmtId="1" fontId="0" fillId="0" borderId="1" xfId="0" applyNumberFormat="1" applyFont="1" applyBorder="1" applyAlignment="1">
      <alignment horizontal="left"/>
    </xf>
    <xf numFmtId="166" fontId="5" fillId="2" borderId="2" xfId="0" applyNumberFormat="1" applyFont="1" applyFill="1" applyBorder="1" applyAlignment="1">
      <alignment horizontal="center"/>
    </xf>
    <xf numFmtId="166" fontId="5" fillId="2" borderId="4" xfId="0" applyNumberFormat="1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165" fontId="16" fillId="2" borderId="4" xfId="0" applyNumberFormat="1" applyFont="1" applyFill="1" applyBorder="1" applyAlignment="1">
      <alignment horizontal="center"/>
    </xf>
    <xf numFmtId="165" fontId="5" fillId="2" borderId="4" xfId="0" applyNumberFormat="1" applyFont="1" applyFill="1" applyBorder="1" applyAlignment="1">
      <alignment horizontal="center"/>
    </xf>
    <xf numFmtId="166" fontId="1" fillId="2" borderId="4" xfId="0" applyNumberFormat="1" applyFont="1" applyFill="1" applyBorder="1" applyAlignment="1">
      <alignment horizontal="center"/>
    </xf>
    <xf numFmtId="166" fontId="1" fillId="2" borderId="2" xfId="0" applyNumberFormat="1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165" fontId="31" fillId="5" borderId="0" xfId="1" applyNumberFormat="1" applyFont="1" applyFill="1" applyBorder="1" applyAlignment="1" applyProtection="1">
      <alignment horizontal="center" vertical="center" wrapText="1"/>
    </xf>
    <xf numFmtId="165" fontId="31" fillId="5" borderId="11" xfId="1" applyNumberFormat="1" applyFont="1" applyFill="1" applyBorder="1" applyAlignment="1" applyProtection="1">
      <alignment horizontal="center" vertical="center" wrapText="1"/>
    </xf>
    <xf numFmtId="0" fontId="31" fillId="6" borderId="0" xfId="1" applyNumberFormat="1" applyFont="1" applyFill="1" applyBorder="1" applyAlignment="1" applyProtection="1">
      <alignment horizontal="center" vertical="center" wrapText="1"/>
    </xf>
    <xf numFmtId="0" fontId="31" fillId="6" borderId="11" xfId="1" applyNumberFormat="1" applyFont="1" applyFill="1" applyBorder="1" applyAlignment="1" applyProtection="1">
      <alignment horizontal="center" vertical="center" wrapText="1"/>
    </xf>
    <xf numFmtId="166" fontId="31" fillId="6" borderId="5" xfId="1" applyNumberFormat="1" applyFont="1" applyFill="1" applyBorder="1" applyAlignment="1" applyProtection="1">
      <alignment horizontal="center" vertical="center" wrapText="1"/>
    </xf>
    <xf numFmtId="166" fontId="31" fillId="6" borderId="6" xfId="1" applyNumberFormat="1" applyFont="1" applyFill="1" applyBorder="1" applyAlignment="1" applyProtection="1">
      <alignment horizontal="center" vertical="center" wrapText="1"/>
    </xf>
    <xf numFmtId="166" fontId="31" fillId="6" borderId="7" xfId="1" applyNumberFormat="1" applyFont="1" applyFill="1" applyBorder="1" applyAlignment="1" applyProtection="1">
      <alignment horizontal="center" vertical="center" wrapText="1"/>
    </xf>
    <xf numFmtId="166" fontId="31" fillId="6" borderId="5" xfId="1" applyNumberFormat="1" applyFont="1" applyFill="1" applyBorder="1" applyAlignment="1" applyProtection="1">
      <alignment horizontal="center" wrapText="1"/>
    </xf>
    <xf numFmtId="166" fontId="31" fillId="6" borderId="6" xfId="1" applyNumberFormat="1" applyFont="1" applyFill="1" applyBorder="1" applyAlignment="1" applyProtection="1">
      <alignment horizontal="center" wrapText="1"/>
    </xf>
    <xf numFmtId="166" fontId="31" fillId="6" borderId="7" xfId="1" applyNumberFormat="1" applyFont="1" applyFill="1" applyBorder="1" applyAlignment="1" applyProtection="1">
      <alignment horizontal="center" wrapText="1"/>
    </xf>
    <xf numFmtId="166" fontId="31" fillId="6" borderId="12" xfId="1" applyNumberFormat="1" applyFont="1" applyFill="1" applyBorder="1" applyAlignment="1" applyProtection="1">
      <alignment horizontal="center" wrapText="1"/>
    </xf>
    <xf numFmtId="166" fontId="31" fillId="6" borderId="11" xfId="1" applyNumberFormat="1" applyFont="1" applyFill="1" applyBorder="1" applyAlignment="1" applyProtection="1">
      <alignment horizontal="center" wrapText="1"/>
    </xf>
    <xf numFmtId="166" fontId="31" fillId="6" borderId="13" xfId="1" applyNumberFormat="1" applyFont="1" applyFill="1" applyBorder="1" applyAlignment="1" applyProtection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</cellXfs>
  <cellStyles count="2">
    <cellStyle name="Standaard" xfId="0" builtinId="0"/>
    <cellStyle name="Standaard 2" xfId="1"/>
  </cellStyles>
  <dxfs count="11"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</dxfs>
  <tableStyles count="0" defaultTableStyle="TableStyleMedium2" defaultPivotStyle="PivotStyleLight16"/>
  <colors>
    <mruColors>
      <color rgb="FFFF7C8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109904</xdr:colOff>
      <xdr:row>1</xdr:row>
      <xdr:rowOff>122116</xdr:rowOff>
    </xdr:from>
    <xdr:to>
      <xdr:col>14</xdr:col>
      <xdr:colOff>836344</xdr:colOff>
      <xdr:row>3</xdr:row>
      <xdr:rowOff>87631</xdr:rowOff>
    </xdr:to>
    <xdr:pic>
      <xdr:nvPicPr>
        <xdr:cNvPr id="2" name="B2084272-88E5-45A4-9C49-70ABED489DA9" descr="822334B2-038F-482B-A22A-8B55E6399CF1@gra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366347"/>
          <a:ext cx="726440" cy="405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183173</xdr:colOff>
      <xdr:row>1</xdr:row>
      <xdr:rowOff>61058</xdr:rowOff>
    </xdr:from>
    <xdr:to>
      <xdr:col>16</xdr:col>
      <xdr:colOff>700063</xdr:colOff>
      <xdr:row>4</xdr:row>
      <xdr:rowOff>61693</xdr:rowOff>
    </xdr:to>
    <xdr:pic>
      <xdr:nvPicPr>
        <xdr:cNvPr id="3" name="A5F62597-FD4A-41B6-9DE6-954716AEEC3B" descr="7617D0C7-551A-42F2-971E-63414B2B8583@grad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4808" y="305289"/>
          <a:ext cx="516890" cy="63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clerbo\Desktop\USSIL\US%20SIL_Summary_Technical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Analysis"/>
    </sheetNames>
    <sheetDataSet>
      <sheetData sheetId="0"/>
      <sheetData sheetId="1">
        <row r="3">
          <cell r="O3">
            <v>2</v>
          </cell>
          <cell r="P3">
            <v>3.6</v>
          </cell>
          <cell r="Q3">
            <v>12.5</v>
          </cell>
          <cell r="R3">
            <v>22.4</v>
          </cell>
          <cell r="S3">
            <v>32</v>
          </cell>
          <cell r="T3">
            <v>30.1</v>
          </cell>
          <cell r="U3">
            <v>22.1</v>
          </cell>
          <cell r="V3">
            <v>17.600000000000001</v>
          </cell>
          <cell r="AQ3">
            <v>95.812404422801876</v>
          </cell>
          <cell r="BS3">
            <v>57.048817155688049</v>
          </cell>
          <cell r="BT3">
            <v>2.117540843063511</v>
          </cell>
          <cell r="BU3">
            <v>57.58145911057035</v>
          </cell>
          <cell r="BV3">
            <v>-2.655522513683485</v>
          </cell>
          <cell r="BW3">
            <v>57.386790600542206</v>
          </cell>
          <cell r="BX3">
            <v>-7.019170580876434</v>
          </cell>
          <cell r="BY3">
            <v>56.507314047474907</v>
          </cell>
          <cell r="BZ3">
            <v>-10.678181000377966</v>
          </cell>
          <cell r="CA3">
            <v>55.148733243289222</v>
          </cell>
          <cell r="CB3">
            <v>-13.726625163447796</v>
          </cell>
          <cell r="CC3">
            <v>54.052243211073815</v>
          </cell>
          <cell r="CD3">
            <v>-16.53363360121612</v>
          </cell>
          <cell r="CE3">
            <v>53.051740819879171</v>
          </cell>
          <cell r="CF3">
            <v>-19.107880952398119</v>
          </cell>
          <cell r="CG3">
            <v>52.724862911245722</v>
          </cell>
          <cell r="CH3">
            <v>-22.028934471801005</v>
          </cell>
        </row>
        <row r="6">
          <cell r="B6">
            <v>200</v>
          </cell>
          <cell r="C6">
            <v>200</v>
          </cell>
          <cell r="D6">
            <v>1200</v>
          </cell>
          <cell r="E6">
            <v>100</v>
          </cell>
          <cell r="F6">
            <v>100</v>
          </cell>
          <cell r="G6">
            <v>1</v>
          </cell>
          <cell r="N6">
            <v>6.3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49"/>
  <sheetViews>
    <sheetView tabSelected="1" zoomScale="70" zoomScaleNormal="70" workbookViewId="0">
      <selection activeCell="A9" sqref="A9"/>
    </sheetView>
  </sheetViews>
  <sheetFormatPr defaultRowHeight="15" x14ac:dyDescent="0.25"/>
  <cols>
    <col min="1" max="1" width="31.85546875" customWidth="1"/>
    <col min="2" max="2" width="12" style="8" bestFit="1" customWidth="1"/>
    <col min="3" max="3" width="17.28515625" style="8" customWidth="1"/>
    <col min="4" max="5" width="12" style="8" customWidth="1"/>
    <col min="6" max="6" width="24.140625" style="8" customWidth="1"/>
    <col min="7" max="7" width="21.5703125" style="8" bestFit="1" customWidth="1"/>
    <col min="8" max="8" width="16.7109375" style="8" customWidth="1"/>
    <col min="9" max="9" width="18.42578125" style="8" customWidth="1"/>
    <col min="10" max="10" width="19" style="8" customWidth="1"/>
    <col min="11" max="11" width="18.140625" style="8" customWidth="1"/>
    <col min="12" max="12" width="15" style="8" bestFit="1" customWidth="1"/>
    <col min="13" max="13" width="16.42578125" style="48" customWidth="1"/>
    <col min="14" max="14" width="9.5703125" style="44" bestFit="1" customWidth="1"/>
    <col min="15" max="15" width="13" style="9" bestFit="1" customWidth="1"/>
    <col min="16" max="16" width="13" style="44" customWidth="1"/>
    <col min="17" max="17" width="13" style="44" bestFit="1" customWidth="1"/>
    <col min="18" max="18" width="13.140625" style="44" customWidth="1"/>
    <col min="19" max="19" width="16.42578125" style="44" bestFit="1" customWidth="1"/>
    <col min="20" max="27" width="7.7109375" style="9" customWidth="1"/>
    <col min="28" max="35" width="7.7109375" style="44" customWidth="1"/>
    <col min="37" max="37" width="12.140625" customWidth="1"/>
  </cols>
  <sheetData>
    <row r="1" spans="1:35" ht="20.100000000000001" customHeight="1" x14ac:dyDescent="0.25">
      <c r="A1" s="90" t="s">
        <v>28</v>
      </c>
      <c r="J1" s="87" t="s">
        <v>23</v>
      </c>
      <c r="K1" s="86" t="s">
        <v>148</v>
      </c>
      <c r="L1" s="105" t="s">
        <v>20</v>
      </c>
      <c r="M1" s="73"/>
      <c r="N1" s="13"/>
      <c r="O1" s="13" t="s">
        <v>212</v>
      </c>
      <c r="Q1" s="13" t="s">
        <v>213</v>
      </c>
      <c r="AB1" s="9"/>
      <c r="AC1" s="9"/>
      <c r="AD1" s="9"/>
      <c r="AE1" s="9"/>
      <c r="AF1"/>
      <c r="AG1"/>
      <c r="AH1"/>
      <c r="AI1"/>
    </row>
    <row r="2" spans="1:35" ht="20.100000000000001" customHeight="1" x14ac:dyDescent="0.25">
      <c r="A2" s="90" t="s">
        <v>19</v>
      </c>
      <c r="J2" s="87" t="s">
        <v>24</v>
      </c>
      <c r="K2" s="88" t="s">
        <v>149</v>
      </c>
      <c r="L2" s="105" t="s">
        <v>25</v>
      </c>
      <c r="M2" s="73"/>
      <c r="N2" s="13"/>
      <c r="P2" s="9"/>
      <c r="AB2" s="9"/>
      <c r="AC2" s="9"/>
      <c r="AD2" s="9"/>
      <c r="AE2" s="9"/>
      <c r="AF2"/>
      <c r="AG2"/>
      <c r="AH2"/>
      <c r="AI2"/>
    </row>
    <row r="3" spans="1:35" ht="15.95" customHeight="1" x14ac:dyDescent="0.25">
      <c r="B3" s="10"/>
      <c r="J3" s="44"/>
      <c r="K3" s="75"/>
      <c r="L3" s="76"/>
      <c r="M3" s="74"/>
      <c r="N3" s="13"/>
      <c r="P3" s="9"/>
      <c r="AB3" s="9"/>
      <c r="AC3" s="9"/>
      <c r="AD3" s="9"/>
      <c r="AE3" s="9"/>
      <c r="AF3"/>
      <c r="AG3"/>
      <c r="AH3"/>
      <c r="AI3"/>
    </row>
    <row r="4" spans="1:35" x14ac:dyDescent="0.25">
      <c r="F4" s="91"/>
      <c r="M4" s="8"/>
      <c r="P4" s="8"/>
      <c r="AB4" s="9"/>
      <c r="AC4" s="9"/>
      <c r="AD4" s="9"/>
      <c r="AE4" s="9"/>
      <c r="AF4" s="9"/>
      <c r="AG4" s="9"/>
      <c r="AH4" s="9"/>
      <c r="AI4" s="9"/>
    </row>
    <row r="5" spans="1:35" x14ac:dyDescent="0.25">
      <c r="A5" s="11" t="s">
        <v>22</v>
      </c>
      <c r="M5" s="8"/>
      <c r="P5" s="8"/>
      <c r="AB5" s="9"/>
      <c r="AC5" s="9"/>
      <c r="AD5" s="9"/>
      <c r="AE5" s="9"/>
      <c r="AF5" s="9"/>
      <c r="AG5" s="9"/>
      <c r="AH5" s="9"/>
      <c r="AI5" s="9"/>
    </row>
    <row r="6" spans="1:35" s="2" customFormat="1" ht="18" x14ac:dyDescent="0.35">
      <c r="A6" s="134"/>
      <c r="B6" s="3"/>
      <c r="C6" s="7"/>
      <c r="D6" s="138" t="s">
        <v>6</v>
      </c>
      <c r="E6" s="138"/>
      <c r="F6" s="3" t="s">
        <v>7</v>
      </c>
      <c r="G6" s="3"/>
      <c r="H6" s="84"/>
      <c r="I6" s="140" t="s">
        <v>152</v>
      </c>
      <c r="J6" s="141"/>
      <c r="K6" s="141"/>
      <c r="L6" s="142"/>
      <c r="M6" s="3"/>
      <c r="N6" s="54"/>
      <c r="O6" s="138" t="s">
        <v>12</v>
      </c>
      <c r="P6" s="138"/>
      <c r="Q6" s="139" t="s">
        <v>16</v>
      </c>
      <c r="R6" s="139"/>
      <c r="S6" s="54" t="s">
        <v>17</v>
      </c>
      <c r="T6" s="136" t="s">
        <v>15</v>
      </c>
      <c r="U6" s="136"/>
      <c r="V6" s="136"/>
      <c r="W6" s="136"/>
      <c r="X6" s="136"/>
      <c r="Y6" s="136"/>
      <c r="Z6" s="136"/>
      <c r="AA6" s="136"/>
      <c r="AB6" s="136" t="s">
        <v>15</v>
      </c>
      <c r="AC6" s="136"/>
      <c r="AD6" s="136"/>
      <c r="AE6" s="136"/>
      <c r="AF6" s="136"/>
      <c r="AG6" s="136"/>
      <c r="AH6" s="136"/>
      <c r="AI6" s="136"/>
    </row>
    <row r="7" spans="1:35" s="2" customFormat="1" ht="18.75" x14ac:dyDescent="0.35">
      <c r="A7" s="4"/>
      <c r="B7" s="4" t="s">
        <v>0</v>
      </c>
      <c r="C7" s="5" t="s">
        <v>17</v>
      </c>
      <c r="D7" s="3" t="s">
        <v>3</v>
      </c>
      <c r="E7" s="3" t="s">
        <v>4</v>
      </c>
      <c r="F7" s="4" t="s">
        <v>58</v>
      </c>
      <c r="G7" s="4" t="s">
        <v>150</v>
      </c>
      <c r="H7" s="4" t="s">
        <v>144</v>
      </c>
      <c r="I7" s="71" t="s">
        <v>172</v>
      </c>
      <c r="J7" s="71" t="s">
        <v>173</v>
      </c>
      <c r="K7" s="71" t="s">
        <v>117</v>
      </c>
      <c r="L7" s="71" t="s">
        <v>118</v>
      </c>
      <c r="M7" s="4" t="s">
        <v>10</v>
      </c>
      <c r="N7" s="55" t="s">
        <v>162</v>
      </c>
      <c r="O7" s="7" t="s">
        <v>140</v>
      </c>
      <c r="P7" s="7" t="s">
        <v>142</v>
      </c>
      <c r="Q7" s="7" t="s">
        <v>163</v>
      </c>
      <c r="R7" s="7" t="s">
        <v>142</v>
      </c>
      <c r="S7" s="55" t="s">
        <v>8</v>
      </c>
      <c r="T7" s="137" t="s">
        <v>137</v>
      </c>
      <c r="U7" s="137"/>
      <c r="V7" s="137"/>
      <c r="W7" s="137"/>
      <c r="X7" s="137"/>
      <c r="Y7" s="137"/>
      <c r="Z7" s="137"/>
      <c r="AA7" s="137"/>
      <c r="AB7" s="137" t="s">
        <v>141</v>
      </c>
      <c r="AC7" s="137"/>
      <c r="AD7" s="137"/>
      <c r="AE7" s="137"/>
      <c r="AF7" s="137"/>
      <c r="AG7" s="137"/>
      <c r="AH7" s="137"/>
      <c r="AI7" s="137"/>
    </row>
    <row r="8" spans="1:35" s="2" customFormat="1" x14ac:dyDescent="0.25">
      <c r="A8" s="135" t="s">
        <v>214</v>
      </c>
      <c r="B8" s="6" t="str">
        <f>CONCATENATE("[",L2,"]")</f>
        <v>[m³/h]</v>
      </c>
      <c r="C8" s="70" t="s">
        <v>147</v>
      </c>
      <c r="D8" s="6" t="s">
        <v>5</v>
      </c>
      <c r="E8" s="6" t="s">
        <v>5</v>
      </c>
      <c r="F8" s="6" t="s">
        <v>59</v>
      </c>
      <c r="G8" s="6" t="s">
        <v>9</v>
      </c>
      <c r="H8" s="49" t="s">
        <v>119</v>
      </c>
      <c r="I8" s="72"/>
      <c r="J8" s="71"/>
      <c r="K8" s="72" t="s">
        <v>120</v>
      </c>
      <c r="L8" s="72" t="s">
        <v>34</v>
      </c>
      <c r="M8" s="6" t="s">
        <v>11</v>
      </c>
      <c r="N8" s="56" t="s">
        <v>2</v>
      </c>
      <c r="O8" s="6" t="str">
        <f>CONCATENATE("[",L1,"]")</f>
        <v>[dB(A)]</v>
      </c>
      <c r="P8" s="6" t="str">
        <f>CONCATENATE("[",L1,"]")</f>
        <v>[dB(A)]</v>
      </c>
      <c r="Q8" s="56" t="str">
        <f>CONCATENATE("[",L1,"]")</f>
        <v>[dB(A)]</v>
      </c>
      <c r="R8" s="56" t="str">
        <f>CONCATENATE("[",L1,"]")</f>
        <v>[dB(A)]</v>
      </c>
      <c r="S8" s="56" t="s">
        <v>2</v>
      </c>
      <c r="T8" s="1">
        <v>63</v>
      </c>
      <c r="U8" s="1">
        <v>125</v>
      </c>
      <c r="V8" s="1">
        <v>250</v>
      </c>
      <c r="W8" s="1">
        <v>500</v>
      </c>
      <c r="X8" s="1">
        <v>1000</v>
      </c>
      <c r="Y8" s="1">
        <v>2000</v>
      </c>
      <c r="Z8" s="1">
        <v>4000</v>
      </c>
      <c r="AA8" s="1">
        <v>8000</v>
      </c>
      <c r="AB8" s="1">
        <v>63</v>
      </c>
      <c r="AC8" s="1">
        <v>125</v>
      </c>
      <c r="AD8" s="1">
        <v>250</v>
      </c>
      <c r="AE8" s="1">
        <v>500</v>
      </c>
      <c r="AF8" s="1">
        <v>1000</v>
      </c>
      <c r="AG8" s="1">
        <v>2000</v>
      </c>
      <c r="AH8" s="1">
        <v>4000</v>
      </c>
      <c r="AI8" s="1">
        <v>8000</v>
      </c>
    </row>
    <row r="9" spans="1:35" s="83" customFormat="1" ht="12.75" x14ac:dyDescent="0.2">
      <c r="A9" s="106"/>
      <c r="B9" s="106">
        <v>600</v>
      </c>
      <c r="C9" s="106">
        <v>100</v>
      </c>
      <c r="D9" s="106">
        <v>150</v>
      </c>
      <c r="E9" s="106">
        <v>150</v>
      </c>
      <c r="F9" s="106" t="s">
        <v>70</v>
      </c>
      <c r="G9" s="106" t="s">
        <v>68</v>
      </c>
      <c r="H9" s="92" t="str">
        <f>CONCATENATE("BS",IF(F9="SW","S","D"),IF(G9="SA","G","-"),"--",D9,E9)</f>
        <v>BSS---150150</v>
      </c>
      <c r="I9" s="106" t="s">
        <v>157</v>
      </c>
      <c r="J9" s="106" t="s">
        <v>164</v>
      </c>
      <c r="K9" s="106">
        <v>100</v>
      </c>
      <c r="L9" s="106">
        <v>2.7</v>
      </c>
      <c r="M9" s="81">
        <f>IF(OR(B9="",C9="",D9="",E9=""),"",'Sound Power'!AH4)</f>
        <v>7.4074074074074074</v>
      </c>
      <c r="N9" s="82">
        <f>IF(OR(B9="",C9="",D9="",E9="",AND($G9="SA",ISERROR(VLOOKUP(CONCATENATE(Calcul!$D9,Calcul!$E9),SilencerParams!$D$4:$R$82,8,FALSE)))),"",'dPs,min'!H4)</f>
        <v>7.9650856692165597</v>
      </c>
      <c r="O9" s="82">
        <f>IF(OR(B9="",C9="",D9="",E9="",AND($G9="SA",ISERROR(VLOOKUP(CONCATENATE(Calcul!$D9,Calcul!$E9),SilencerParams!$D$4:$R$82,8,FALSE)))),"",IF(G9="SA",IF(Calcul!$L$1="dB(A)",IF('Sound Power'!BG4&lt;20,"&lt;20",'Sound Power'!BG4),IF('Sound Power'!BH4&lt;15,"&lt;15",'Sound Power'!BH4)),IF(Calcul!$L$1="dB(A)",IF('Sound Power'!X4&lt;20,"&lt;20",'Sound Power'!X4),IF('Sound Power'!Y4&lt;15,"&lt;15",'Sound Power'!Y4))))</f>
        <v>50.237292625132682</v>
      </c>
      <c r="P9" s="82">
        <f>IF(OR(B9="",C9="",D9="",E9="",AND($G9="SA",ISERROR(VLOOKUP(CONCATENATE(Calcul!$D9,Calcul!$E9),SilencerParams!$D$4:$R$82,8,FALSE)))),"",IF(Calcul!$L$1="dB(A)",IF('Sound Power'!$CG4&lt;20,"&lt;20",'Sound Power'!$CG4),IF('Sound Power'!$CH4&lt;15,"&lt;15",'Sound Power'!$CH4)))</f>
        <v>42.034555039049152</v>
      </c>
      <c r="Q9" s="82">
        <f ca="1">IF(OR(B9="",C9="",D9="",E9="",AND($G9="SA",ISERROR(VLOOKUP(CONCATENATE(Calcul!$D9,Calcul!$E9),SilencerParams!$D$4:$R$82,8,FALSE)))),"",IF(Calcul!$L$1="dB(A)",IF('Sound Pressure'!$CC4&lt;20,"&lt;20",'Sound Pressure'!$CC4),IF('Sound Pressure'!$CD4&lt;15,"&lt;15",'Sound Pressure'!$CD4)))</f>
        <v>33.779199950527371</v>
      </c>
      <c r="R9" s="82">
        <f>IF(OR(B9="",C9="",D9="",E9="",AND($G9="SA",ISERROR(VLOOKUP(CONCATENATE(Calcul!$D9,Calcul!$E9),SilencerParams!$D$4:$R$82,8,FALSE)))),"",IF(Calcul!$L$1="dB(A)",IF('Sound Pressure'!$CU4&lt;20,"&lt;20",'Sound Pressure'!$CU4),IF('Sound Pressure'!$CV4&lt;15,"&lt;15",'Sound Pressure'!$CV4)))</f>
        <v>20.254229519702651</v>
      </c>
      <c r="S9" s="82" t="str">
        <f>IF(OR(B9="",C9="",D9="",E9="",OR($G9="none",AND($G9="SA",ISERROR(VLOOKUP(CONCATENATE(Calcul!$D9,Calcul!$E9),SilencerParams!$D$4:$R$82,8,FALSE))))),"",IF((B9/VLOOKUP(CONCATENATE(D9,E9),SilencerParams!$D$4:$J$82,7,FALSE))^2-0.5*1.2*M9^2&lt;1,"&lt;1",(B9/VLOOKUP(CONCATENATE(D9,E9),SilencerParams!$D$4:$J$82,7,FALSE))^2-0.5*1.2*M9^2))</f>
        <v/>
      </c>
      <c r="T9" s="82">
        <f>IF(OR($B9="",$C9="",$D9="",$E9="",AND($G9="SA",ISERROR(VLOOKUP(CONCATENATE(Calcul!$D9,Calcul!$E9),SilencerParams!$D$4:$R$82,8,FALSE)))),"",IF(IF($G9="SA",'Sound Power'!AX4,'Sound Power'!P4)&lt;15,"&lt;15",IF($G9="SA",'Sound Power'!AX4,'Sound Power'!P4)))</f>
        <v>62.40112237685689</v>
      </c>
      <c r="U9" s="82">
        <f>IF(OR($B9="",$C9="",$D9="",$E9="",AND($G9="SA",ISERROR(VLOOKUP(CONCATENATE(Calcul!$D9,Calcul!$E9),SilencerParams!$D$4:$R$82,8,FALSE)))),"",IF(IF($G9="SA",'Sound Power'!AY4,'Sound Power'!Q4)&lt;15,"&lt;15",IF($G9="SA",'Sound Power'!AY4,'Sound Power'!Q4)))</f>
        <v>57.315927192242349</v>
      </c>
      <c r="V9" s="82">
        <f>IF(OR($B9="",$C9="",$D9="",$E9="",AND($G9="SA",ISERROR(VLOOKUP(CONCATENATE(Calcul!$D9,Calcul!$E9),SilencerParams!$D$4:$R$82,8,FALSE)))),"",IF(IF($G9="SA",'Sound Power'!AZ4,'Sound Power'!R4)&lt;15,"&lt;15",IF($G9="SA",'Sound Power'!AZ4,'Sound Power'!R4)))</f>
        <v>52.391611238711718</v>
      </c>
      <c r="W9" s="82">
        <f>IF(OR($B9="",$C9="",$D9="",$E9="",AND($G9="SA",ISERROR(VLOOKUP(CONCATENATE(Calcul!$D9,Calcul!$E9),SilencerParams!$D$4:$R$82,8,FALSE)))),"",IF(IF($G9="SA",'Sound Power'!BA4,'Sound Power'!S4)&lt;15,"&lt;15",IF($G9="SA",'Sound Power'!BA4,'Sound Power'!S4)))</f>
        <v>47.688583832204522</v>
      </c>
      <c r="X9" s="82">
        <f>IF(OR($B9="",$C9="",$D9="",$E9="",AND($G9="SA",ISERROR(VLOOKUP(CONCATENATE(Calcul!$D9,Calcul!$E9),SilencerParams!$D$4:$R$82,8,FALSE)))),"",IF(IF($G9="SA",'Sound Power'!BB4,'Sound Power'!T4)&lt;15,"&lt;15",IF($G9="SA",'Sound Power'!BB4,'Sound Power'!T4)))</f>
        <v>43.206844972720774</v>
      </c>
      <c r="Y9" s="82">
        <f>IF(OR($B9="",$C9="",$D9="",$E9="",AND($G9="SA",ISERROR(VLOOKUP(CONCATENATE(Calcul!$D9,Calcul!$E9),SilencerParams!$D$4:$R$82,8,FALSE)))),"",IF(IF($G9="SA",'Sound Power'!BC4,'Sound Power'!U4)&lt;15,"&lt;15",IF($G9="SA",'Sound Power'!BC4,'Sound Power'!U4)))</f>
        <v>38.946394660260452</v>
      </c>
      <c r="Z9" s="82">
        <f>IF(OR($B9="",$C9="",$D9="",$E9="",AND($G9="SA",ISERROR(VLOOKUP(CONCATENATE(Calcul!$D9,Calcul!$E9),SilencerParams!$D$4:$R$82,8,FALSE)))),"",IF(IF($G9="SA",'Sound Power'!BD4,'Sound Power'!V4)&lt;15,"&lt;15",IF($G9="SA",'Sound Power'!BD4,'Sound Power'!V4)))</f>
        <v>34.907232894823565</v>
      </c>
      <c r="AA9" s="82">
        <f>IF(OR($B9="",$C9="",$D9="",$E9="",AND($G9="SA",ISERROR(VLOOKUP(CONCATENATE(Calcul!$D9,Calcul!$E9),SilencerParams!$D$4:$R$82,8,FALSE)))),"",IF(IF($G9="SA",'Sound Power'!BE4,'Sound Power'!W4)&lt;15,"&lt;15",IF($G9="SA",'Sound Power'!BE4,'Sound Power'!W4)))</f>
        <v>31.08935967641013</v>
      </c>
      <c r="AB9" s="82">
        <f>IF(OR(B9="",C9="",D9="",E9="",AND($G9="SA",ISERROR(VLOOKUP(CONCATENATE(Calcul!$D9,Calcul!$E9),SilencerParams!$D$4:$R$82,8,FALSE)))),"",IF('Sound Power'!BY4&lt;15,"&lt;15",'Sound Power'!BY4))</f>
        <v>45.391014291225801</v>
      </c>
      <c r="AC9" s="82">
        <f>IF(OR(B9="",C9="",D9="",E9="",AND($G9="SA",ISERROR(VLOOKUP(CONCATENATE(Calcul!$D9,Calcul!$E9),SilencerParams!$D$4:$R$82,8,FALSE)))),"",IF('Sound Power'!BZ4&lt;15,"&lt;15",'Sound Power'!BZ4))</f>
        <v>50.608271145847482</v>
      </c>
      <c r="AD9" s="82">
        <f>IF(OR(B9="",C9="",D9="",E9="",AND($G9="SA",ISERROR(VLOOKUP(CONCATENATE(Calcul!$D9,Calcul!$E9),SilencerParams!$D$4:$R$82,8,FALSE)))),"",IF('Sound Power'!CA4&lt;15,"&lt;15",'Sound Power'!CA4))</f>
        <v>43.892280895911391</v>
      </c>
      <c r="AE9" s="82">
        <f>IF(OR(B9="",C9="",D9="",E9="",AND($G9="SA",ISERROR(VLOOKUP(CONCATENATE(Calcul!$D9,Calcul!$E9),SilencerParams!$D$4:$R$82,8,FALSE)))),"",IF('Sound Power'!CB4&lt;15,"&lt;15",'Sound Power'!CB4))</f>
        <v>39.020445633127025</v>
      </c>
      <c r="AF9" s="82">
        <f>IF(OR(B9="",C9="",D9="",E9="",AND($G9="SA",ISERROR(VLOOKUP(CONCATENATE(Calcul!$D9,Calcul!$E9),SilencerParams!$D$4:$R$82,8,FALSE)))),"",IF('Sound Power'!CC4&lt;15,"&lt;15",'Sound Power'!CC4))</f>
        <v>35.340480416171587</v>
      </c>
      <c r="AG9" s="82">
        <f>IF(OR(B9="",C9="",D9="",E9="",AND($G9="SA",ISERROR(VLOOKUP(CONCATENATE(Calcul!$D9,Calcul!$E9),SilencerParams!$D$4:$R$82,8,FALSE)))),"",IF('Sound Power'!CD4&lt;15,"&lt;15",'Sound Power'!CD4))</f>
        <v>30.850668027582589</v>
      </c>
      <c r="AH9" s="82">
        <f>IF(OR(B9="",C9="",D9="",E9="",AND($G9="SA",ISERROR(VLOOKUP(CONCATENATE(Calcul!$D9,Calcul!$E9),SilencerParams!$D$4:$R$82,8,FALSE)))),"",IF('Sound Power'!CE4&lt;15,"&lt;15",'Sound Power'!CE4))</f>
        <v>26.89433151128879</v>
      </c>
      <c r="AI9" s="82">
        <f>IF(OR(B9="",C9="",D9="",E9="",AND($G9="SA",ISERROR(VLOOKUP(CONCATENATE(Calcul!$D9,Calcul!$E9),SilencerParams!$D$4:$R$82,8,FALSE)))),"",IF('Sound Power'!CF4&lt;15,"&lt;15",'Sound Power'!CF4))</f>
        <v>24.661479425120863</v>
      </c>
    </row>
    <row r="10" spans="1:35" s="83" customFormat="1" ht="12.75" x14ac:dyDescent="0.2">
      <c r="A10" s="106"/>
      <c r="B10" s="106"/>
      <c r="C10" s="106"/>
      <c r="D10" s="106"/>
      <c r="E10" s="106"/>
      <c r="F10" s="106"/>
      <c r="G10" s="106"/>
      <c r="H10" s="92" t="str">
        <f t="shared" ref="H10:H39" si="0">CONCATENATE("BS",IF(F10="SW","S","D"),IF(G10="SA","G","-"),"--",D10,E10)</f>
        <v>BSD---</v>
      </c>
      <c r="I10" s="106" t="s">
        <v>157</v>
      </c>
      <c r="J10" s="106" t="s">
        <v>164</v>
      </c>
      <c r="K10" s="106">
        <v>100</v>
      </c>
      <c r="L10" s="106">
        <v>2.7</v>
      </c>
      <c r="M10" s="81" t="str">
        <f>IF(OR(B10="",C10="",D10="",E10=""),"",'Sound Power'!AH5)</f>
        <v/>
      </c>
      <c r="N10" s="82" t="str">
        <f>IF(OR(B10="",C10="",D10="",E10="",AND($G10="SA",ISERROR(VLOOKUP(CONCATENATE(Calcul!$D10,Calcul!$E10),SilencerParams!$D$4:$R$82,8,FALSE)))),"",'dPs,min'!H5)</f>
        <v/>
      </c>
      <c r="O10" s="82" t="str">
        <f>IF(OR(B10="",C10="",D10="",E10="",AND($G10="SA",ISERROR(VLOOKUP(CONCATENATE(Calcul!$D10,Calcul!$E10),SilencerParams!$D$4:$R$82,8,FALSE)))),"",IF(G10="SA",IF(Calcul!$L$1="dB(A)",IF('Sound Power'!BG5&lt;20,"&lt;20",'Sound Power'!BG5),IF('Sound Power'!BH5&lt;15,"&lt;15",'Sound Power'!BH5)),IF(Calcul!$L$1="dB(A)",IF('Sound Power'!X5&lt;20,"&lt;20",'Sound Power'!X5),IF('Sound Power'!Y5&lt;15,"&lt;15",'Sound Power'!Y5))))</f>
        <v/>
      </c>
      <c r="P10" s="82" t="str">
        <f>IF(OR(B10="",C10="",D10="",E10="",AND($G10="SA",ISERROR(VLOOKUP(CONCATENATE(Calcul!$D10,Calcul!$E10),SilencerParams!$D$4:$R$82,8,FALSE)))),"",IF(Calcul!$L$1="dB(A)",IF('Sound Power'!$CG5&lt;20,"&lt;20",'Sound Power'!$CG5),IF('Sound Power'!$CH5&lt;15,"&lt;15",'Sound Power'!$CH5)))</f>
        <v/>
      </c>
      <c r="Q10" s="82" t="str">
        <f>IF(OR(B10="",C10="",D10="",E10="",AND($G10="SA",ISERROR(VLOOKUP(CONCATENATE(Calcul!$D10,Calcul!$E10),SilencerParams!$D$4:$R$82,8,FALSE)))),"",IF(Calcul!$L$1="dB(A)",IF('Sound Pressure'!$CC5&lt;20,"&lt;20",'Sound Pressure'!$CC5),IF('Sound Pressure'!$CD5&lt;15,"&lt;15",'Sound Pressure'!$CD5)))</f>
        <v/>
      </c>
      <c r="R10" s="82" t="str">
        <f>IF(OR(B10="",C10="",D10="",E10="",AND($G10="SA",ISERROR(VLOOKUP(CONCATENATE(Calcul!$D10,Calcul!$E10),SilencerParams!$D$4:$R$82,8,FALSE)))),"",IF(Calcul!$L$1="dB(A)",IF('Sound Pressure'!$CU5&lt;20,"&lt;20",'Sound Pressure'!$CU5),IF('Sound Pressure'!$CV5&lt;15,"&lt;15",'Sound Pressure'!$CV5)))</f>
        <v/>
      </c>
      <c r="S10" s="82" t="str">
        <f>IF(OR(B10="",C10="",D10="",E10="",OR($G10="none",AND($G10="SA",ISERROR(VLOOKUP(CONCATENATE(Calcul!$D10,Calcul!$E10),SilencerParams!$D$4:$R$82,8,FALSE))))),"",IF((B10/VLOOKUP(CONCATENATE(D10,E10),SilencerParams!$D$4:$J$82,7,FALSE))^2-0.5*1.2*M10^2&lt;1,"&lt;1",(B10/VLOOKUP(CONCATENATE(D10,E10),SilencerParams!$D$4:$J$82,7,FALSE))^2-0.5*1.2*M10^2))</f>
        <v/>
      </c>
      <c r="T10" s="82" t="str">
        <f>IF(OR($B10="",$C10="",$D10="",$E10="",AND($G10="SA",ISERROR(VLOOKUP(CONCATENATE(Calcul!$D10,Calcul!$E10),SilencerParams!$D$4:$R$82,8,FALSE)))),"",IF(IF($G10="SA",'Sound Power'!AX5,'Sound Power'!P5)&lt;15,"&lt;15",IF($G10="SA",'Sound Power'!AX5,'Sound Power'!P5)))</f>
        <v/>
      </c>
      <c r="U10" s="82" t="str">
        <f>IF(OR($B10="",$C10="",$D10="",$E10="",AND($G10="SA",ISERROR(VLOOKUP(CONCATENATE(Calcul!$D10,Calcul!$E10),SilencerParams!$D$4:$R$82,8,FALSE)))),"",IF(IF($G10="SA",'Sound Power'!AY5,'Sound Power'!Q5)&lt;15,"&lt;15",IF($G10="SA",'Sound Power'!AY5,'Sound Power'!Q5)))</f>
        <v/>
      </c>
      <c r="V10" s="82" t="str">
        <f>IF(OR($B10="",$C10="",$D10="",$E10="",AND($G10="SA",ISERROR(VLOOKUP(CONCATENATE(Calcul!$D10,Calcul!$E10),SilencerParams!$D$4:$R$82,8,FALSE)))),"",IF(IF($G10="SA",'Sound Power'!AZ5,'Sound Power'!R5)&lt;15,"&lt;15",IF($G10="SA",'Sound Power'!AZ5,'Sound Power'!R5)))</f>
        <v/>
      </c>
      <c r="W10" s="82" t="str">
        <f>IF(OR($B10="",$C10="",$D10="",$E10="",AND($G10="SA",ISERROR(VLOOKUP(CONCATENATE(Calcul!$D10,Calcul!$E10),SilencerParams!$D$4:$R$82,8,FALSE)))),"",IF(IF($G10="SA",'Sound Power'!BA5,'Sound Power'!S5)&lt;15,"&lt;15",IF($G10="SA",'Sound Power'!BA5,'Sound Power'!S5)))</f>
        <v/>
      </c>
      <c r="X10" s="82" t="str">
        <f>IF(OR($B10="",$C10="",$D10="",$E10="",AND($G10="SA",ISERROR(VLOOKUP(CONCATENATE(Calcul!$D10,Calcul!$E10),SilencerParams!$D$4:$R$82,8,FALSE)))),"",IF(IF($G10="SA",'Sound Power'!BB5,'Sound Power'!T5)&lt;15,"&lt;15",IF($G10="SA",'Sound Power'!BB5,'Sound Power'!T5)))</f>
        <v/>
      </c>
      <c r="Y10" s="82" t="str">
        <f>IF(OR($B10="",$C10="",$D10="",$E10="",AND($G10="SA",ISERROR(VLOOKUP(CONCATENATE(Calcul!$D10,Calcul!$E10),SilencerParams!$D$4:$R$82,8,FALSE)))),"",IF(IF($G10="SA",'Sound Power'!BC5,'Sound Power'!U5)&lt;15,"&lt;15",IF($G10="SA",'Sound Power'!BC5,'Sound Power'!U5)))</f>
        <v/>
      </c>
      <c r="Z10" s="82" t="str">
        <f>IF(OR($B10="",$C10="",$D10="",$E10="",AND($G10="SA",ISERROR(VLOOKUP(CONCATENATE(Calcul!$D10,Calcul!$E10),SilencerParams!$D$4:$R$82,8,FALSE)))),"",IF(IF($G10="SA",'Sound Power'!BD5,'Sound Power'!V5)&lt;15,"&lt;15",IF($G10="SA",'Sound Power'!BD5,'Sound Power'!V5)))</f>
        <v/>
      </c>
      <c r="AA10" s="82" t="str">
        <f>IF(OR($B10="",$C10="",$D10="",$E10="",AND($G10="SA",ISERROR(VLOOKUP(CONCATENATE(Calcul!$D10,Calcul!$E10),SilencerParams!$D$4:$R$82,8,FALSE)))),"",IF(IF($G10="SA",'Sound Power'!BE5,'Sound Power'!W5)&lt;15,"&lt;15",IF($G10="SA",'Sound Power'!BE5,'Sound Power'!W5)))</f>
        <v/>
      </c>
      <c r="AB10" s="82" t="str">
        <f>IF(OR(B10="",C10="",D10="",E10="",AND($G10="SA",ISERROR(VLOOKUP(CONCATENATE(Calcul!$D10,Calcul!$E10),SilencerParams!$D$4:$R$82,8,FALSE)))),"",IF('Sound Power'!BY5&lt;15,"&lt;15",'Sound Power'!BY5))</f>
        <v/>
      </c>
      <c r="AC10" s="82" t="str">
        <f>IF(OR(B10="",C10="",D10="",E10="",AND($G10="SA",ISERROR(VLOOKUP(CONCATENATE(Calcul!$D10,Calcul!$E10),SilencerParams!$D$4:$R$82,8,FALSE)))),"",IF('Sound Power'!BZ5&lt;15,"&lt;15",'Sound Power'!BZ5))</f>
        <v/>
      </c>
      <c r="AD10" s="82" t="str">
        <f>IF(OR(B10="",C10="",D10="",E10="",AND($G10="SA",ISERROR(VLOOKUP(CONCATENATE(Calcul!$D10,Calcul!$E10),SilencerParams!$D$4:$R$82,8,FALSE)))),"",IF('Sound Power'!CA5&lt;15,"&lt;15",'Sound Power'!CA5))</f>
        <v/>
      </c>
      <c r="AE10" s="82" t="str">
        <f>IF(OR(B10="",C10="",D10="",E10="",AND($G10="SA",ISERROR(VLOOKUP(CONCATENATE(Calcul!$D10,Calcul!$E10),SilencerParams!$D$4:$R$82,8,FALSE)))),"",IF('Sound Power'!CB5&lt;15,"&lt;15",'Sound Power'!CB5))</f>
        <v/>
      </c>
      <c r="AF10" s="82" t="str">
        <f>IF(OR(B10="",C10="",D10="",E10="",AND($G10="SA",ISERROR(VLOOKUP(CONCATENATE(Calcul!$D10,Calcul!$E10),SilencerParams!$D$4:$R$82,8,FALSE)))),"",IF('Sound Power'!CC5&lt;15,"&lt;15",'Sound Power'!CC5))</f>
        <v/>
      </c>
      <c r="AG10" s="82" t="str">
        <f>IF(OR(B10="",C10="",D10="",E10="",AND($G10="SA",ISERROR(VLOOKUP(CONCATENATE(Calcul!$D10,Calcul!$E10),SilencerParams!$D$4:$R$82,8,FALSE)))),"",IF('Sound Power'!CD5&lt;15,"&lt;15",'Sound Power'!CD5))</f>
        <v/>
      </c>
      <c r="AH10" s="82" t="str">
        <f>IF(OR(B10="",C10="",D10="",E10="",AND($G10="SA",ISERROR(VLOOKUP(CONCATENATE(Calcul!$D10,Calcul!$E10),SilencerParams!$D$4:$R$82,8,FALSE)))),"",IF('Sound Power'!CE5&lt;15,"&lt;15",'Sound Power'!CE5))</f>
        <v/>
      </c>
      <c r="AI10" s="82" t="str">
        <f>IF(OR(B10="",C10="",D10="",E10="",AND($G10="SA",ISERROR(VLOOKUP(CONCATENATE(Calcul!$D10,Calcul!$E10),SilencerParams!$D$4:$R$82,8,FALSE)))),"",IF('Sound Power'!CF5&lt;15,"&lt;15",'Sound Power'!CF5))</f>
        <v/>
      </c>
    </row>
    <row r="11" spans="1:35" s="83" customFormat="1" ht="12.75" x14ac:dyDescent="0.2">
      <c r="A11" s="106"/>
      <c r="B11" s="106"/>
      <c r="C11" s="106"/>
      <c r="D11" s="106"/>
      <c r="E11" s="106"/>
      <c r="F11" s="106"/>
      <c r="G11" s="106"/>
      <c r="H11" s="92" t="str">
        <f t="shared" si="0"/>
        <v>BSD---</v>
      </c>
      <c r="I11" s="106" t="s">
        <v>157</v>
      </c>
      <c r="J11" s="106" t="s">
        <v>164</v>
      </c>
      <c r="K11" s="106">
        <v>100</v>
      </c>
      <c r="L11" s="106">
        <v>2.7</v>
      </c>
      <c r="M11" s="81" t="str">
        <f>IF(OR(B11="",C11="",D11="",E11=""),"",'Sound Power'!AH6)</f>
        <v/>
      </c>
      <c r="N11" s="82" t="str">
        <f>IF(OR(B11="",C11="",D11="",E11="",AND($G11="SA",ISERROR(VLOOKUP(CONCATENATE(Calcul!$D11,Calcul!$E11),SilencerParams!$D$4:$R$82,8,FALSE)))),"",'dPs,min'!H6)</f>
        <v/>
      </c>
      <c r="O11" s="82" t="str">
        <f>IF(OR(B11="",C11="",D11="",E11="",AND($G11="SA",ISERROR(VLOOKUP(CONCATENATE(Calcul!$D11,Calcul!$E11),SilencerParams!$D$4:$R$82,8,FALSE)))),"",IF(G11="SA",IF(Calcul!$L$1="dB(A)",IF('Sound Power'!BG6&lt;20,"&lt;20",'Sound Power'!BG6),IF('Sound Power'!BH6&lt;15,"&lt;15",'Sound Power'!BH6)),IF(Calcul!$L$1="dB(A)",IF('Sound Power'!X6&lt;20,"&lt;20",'Sound Power'!X6),IF('Sound Power'!Y6&lt;15,"&lt;15",'Sound Power'!Y6))))</f>
        <v/>
      </c>
      <c r="P11" s="82" t="str">
        <f>IF(OR(B11="",C11="",D11="",E11="",AND($G11="SA",ISERROR(VLOOKUP(CONCATENATE(Calcul!$D11,Calcul!$E11),SilencerParams!$D$4:$R$82,8,FALSE)))),"",IF(Calcul!$L$1="dB(A)",IF('Sound Power'!$CG6&lt;20,"&lt;20",'Sound Power'!$CG6),IF('Sound Power'!$CH6&lt;15,"&lt;15",'Sound Power'!$CH6)))</f>
        <v/>
      </c>
      <c r="Q11" s="82" t="str">
        <f>IF(OR(B11="",C11="",D11="",E11="",AND($G11="SA",ISERROR(VLOOKUP(CONCATENATE(Calcul!$D11,Calcul!$E11),SilencerParams!$D$4:$R$82,8,FALSE)))),"",IF(Calcul!$L$1="dB(A)",IF('Sound Pressure'!$CC6&lt;20,"&lt;20",'Sound Pressure'!$CC6),IF('Sound Pressure'!$CD6&lt;15,"&lt;15",'Sound Pressure'!$CD6)))</f>
        <v/>
      </c>
      <c r="R11" s="82" t="str">
        <f>IF(OR(B11="",C11="",D11="",E11="",AND($G11="SA",ISERROR(VLOOKUP(CONCATENATE(Calcul!$D11,Calcul!$E11),SilencerParams!$D$4:$R$82,8,FALSE)))),"",IF(Calcul!$L$1="dB(A)",IF('Sound Pressure'!$CU6&lt;20,"&lt;20",'Sound Pressure'!$CU6),IF('Sound Pressure'!$CV6&lt;15,"&lt;15",'Sound Pressure'!$CV6)))</f>
        <v/>
      </c>
      <c r="S11" s="82" t="str">
        <f>IF(OR(B11="",C11="",D11="",E11="",OR($G11="none",AND($G11="SA",ISERROR(VLOOKUP(CONCATENATE(Calcul!$D11,Calcul!$E11),SilencerParams!$D$4:$R$82,8,FALSE))))),"",IF((B11/VLOOKUP(CONCATENATE(D11,E11),SilencerParams!$D$4:$J$82,7,FALSE))^2-0.5*1.2*M11^2&lt;1,"&lt;1",(B11/VLOOKUP(CONCATENATE(D11,E11),SilencerParams!$D$4:$J$82,7,FALSE))^2-0.5*1.2*M11^2))</f>
        <v/>
      </c>
      <c r="T11" s="82" t="str">
        <f>IF(OR($B11="",$C11="",$D11="",$E11="",AND($G11="SA",ISERROR(VLOOKUP(CONCATENATE(Calcul!$D11,Calcul!$E11),SilencerParams!$D$4:$R$82,8,FALSE)))),"",IF(IF($G11="SA",'Sound Power'!AX6,'Sound Power'!P6)&lt;15,"&lt;15",IF($G11="SA",'Sound Power'!AX6,'Sound Power'!P6)))</f>
        <v/>
      </c>
      <c r="U11" s="82" t="str">
        <f>IF(OR($B11="",$C11="",$D11="",$E11="",AND($G11="SA",ISERROR(VLOOKUP(CONCATENATE(Calcul!$D11,Calcul!$E11),SilencerParams!$D$4:$R$82,8,FALSE)))),"",IF(IF($G11="SA",'Sound Power'!AY6,'Sound Power'!Q6)&lt;15,"&lt;15",IF($G11="SA",'Sound Power'!AY6,'Sound Power'!Q6)))</f>
        <v/>
      </c>
      <c r="V11" s="82" t="str">
        <f>IF(OR($B11="",$C11="",$D11="",$E11="",AND($G11="SA",ISERROR(VLOOKUP(CONCATENATE(Calcul!$D11,Calcul!$E11),SilencerParams!$D$4:$R$82,8,FALSE)))),"",IF(IF($G11="SA",'Sound Power'!AZ6,'Sound Power'!R6)&lt;15,"&lt;15",IF($G11="SA",'Sound Power'!AZ6,'Sound Power'!R6)))</f>
        <v/>
      </c>
      <c r="W11" s="82" t="str">
        <f>IF(OR($B11="",$C11="",$D11="",$E11="",AND($G11="SA",ISERROR(VLOOKUP(CONCATENATE(Calcul!$D11,Calcul!$E11),SilencerParams!$D$4:$R$82,8,FALSE)))),"",IF(IF($G11="SA",'Sound Power'!BA6,'Sound Power'!S6)&lt;15,"&lt;15",IF($G11="SA",'Sound Power'!BA6,'Sound Power'!S6)))</f>
        <v/>
      </c>
      <c r="X11" s="82" t="str">
        <f>IF(OR($B11="",$C11="",$D11="",$E11="",AND($G11="SA",ISERROR(VLOOKUP(CONCATENATE(Calcul!$D11,Calcul!$E11),SilencerParams!$D$4:$R$82,8,FALSE)))),"",IF(IF($G11="SA",'Sound Power'!BB6,'Sound Power'!T6)&lt;15,"&lt;15",IF($G11="SA",'Sound Power'!BB6,'Sound Power'!T6)))</f>
        <v/>
      </c>
      <c r="Y11" s="82" t="str">
        <f>IF(OR($B11="",$C11="",$D11="",$E11="",AND($G11="SA",ISERROR(VLOOKUP(CONCATENATE(Calcul!$D11,Calcul!$E11),SilencerParams!$D$4:$R$82,8,FALSE)))),"",IF(IF($G11="SA",'Sound Power'!BC6,'Sound Power'!U6)&lt;15,"&lt;15",IF($G11="SA",'Sound Power'!BC6,'Sound Power'!U6)))</f>
        <v/>
      </c>
      <c r="Z11" s="82" t="str">
        <f>IF(OR($B11="",$C11="",$D11="",$E11="",AND($G11="SA",ISERROR(VLOOKUP(CONCATENATE(Calcul!$D11,Calcul!$E11),SilencerParams!$D$4:$R$82,8,FALSE)))),"",IF(IF($G11="SA",'Sound Power'!BD6,'Sound Power'!V6)&lt;15,"&lt;15",IF($G11="SA",'Sound Power'!BD6,'Sound Power'!V6)))</f>
        <v/>
      </c>
      <c r="AA11" s="82" t="str">
        <f>IF(OR($B11="",$C11="",$D11="",$E11="",AND($G11="SA",ISERROR(VLOOKUP(CONCATENATE(Calcul!$D11,Calcul!$E11),SilencerParams!$D$4:$R$82,8,FALSE)))),"",IF(IF($G11="SA",'Sound Power'!BE6,'Sound Power'!W6)&lt;15,"&lt;15",IF($G11="SA",'Sound Power'!BE6,'Sound Power'!W6)))</f>
        <v/>
      </c>
      <c r="AB11" s="82" t="str">
        <f>IF(OR(B11="",C11="",D11="",E11="",AND($G11="SA",ISERROR(VLOOKUP(CONCATENATE(Calcul!$D11,Calcul!$E11),SilencerParams!$D$4:$R$82,8,FALSE)))),"",IF('Sound Power'!BY6&lt;15,"&lt;15",'Sound Power'!BY6))</f>
        <v/>
      </c>
      <c r="AC11" s="82" t="str">
        <f>IF(OR(B11="",C11="",D11="",E11="",AND($G11="SA",ISERROR(VLOOKUP(CONCATENATE(Calcul!$D11,Calcul!$E11),SilencerParams!$D$4:$R$82,8,FALSE)))),"",IF('Sound Power'!BZ6&lt;15,"&lt;15",'Sound Power'!BZ6))</f>
        <v/>
      </c>
      <c r="AD11" s="82" t="str">
        <f>IF(OR(B11="",C11="",D11="",E11="",AND($G11="SA",ISERROR(VLOOKUP(CONCATENATE(Calcul!$D11,Calcul!$E11),SilencerParams!$D$4:$R$82,8,FALSE)))),"",IF('Sound Power'!CA6&lt;15,"&lt;15",'Sound Power'!CA6))</f>
        <v/>
      </c>
      <c r="AE11" s="82" t="str">
        <f>IF(OR(B11="",C11="",D11="",E11="",AND($G11="SA",ISERROR(VLOOKUP(CONCATENATE(Calcul!$D11,Calcul!$E11),SilencerParams!$D$4:$R$82,8,FALSE)))),"",IF('Sound Power'!CB6&lt;15,"&lt;15",'Sound Power'!CB6))</f>
        <v/>
      </c>
      <c r="AF11" s="82" t="str">
        <f>IF(OR(B11="",C11="",D11="",E11="",AND($G11="SA",ISERROR(VLOOKUP(CONCATENATE(Calcul!$D11,Calcul!$E11),SilencerParams!$D$4:$R$82,8,FALSE)))),"",IF('Sound Power'!CC6&lt;15,"&lt;15",'Sound Power'!CC6))</f>
        <v/>
      </c>
      <c r="AG11" s="82" t="str">
        <f>IF(OR(B11="",C11="",D11="",E11="",AND($G11="SA",ISERROR(VLOOKUP(CONCATENATE(Calcul!$D11,Calcul!$E11),SilencerParams!$D$4:$R$82,8,FALSE)))),"",IF('Sound Power'!CD6&lt;15,"&lt;15",'Sound Power'!CD6))</f>
        <v/>
      </c>
      <c r="AH11" s="82" t="str">
        <f>IF(OR(B11="",C11="",D11="",E11="",AND($G11="SA",ISERROR(VLOOKUP(CONCATENATE(Calcul!$D11,Calcul!$E11),SilencerParams!$D$4:$R$82,8,FALSE)))),"",IF('Sound Power'!CE6&lt;15,"&lt;15",'Sound Power'!CE6))</f>
        <v/>
      </c>
      <c r="AI11" s="82" t="str">
        <f>IF(OR(B11="",C11="",D11="",E11="",AND($G11="SA",ISERROR(VLOOKUP(CONCATENATE(Calcul!$D11,Calcul!$E11),SilencerParams!$D$4:$R$82,8,FALSE)))),"",IF('Sound Power'!CF6&lt;15,"&lt;15",'Sound Power'!CF6))</f>
        <v/>
      </c>
    </row>
    <row r="12" spans="1:35" s="83" customFormat="1" ht="12.75" x14ac:dyDescent="0.2">
      <c r="A12" s="106"/>
      <c r="B12" s="106"/>
      <c r="C12" s="106"/>
      <c r="D12" s="106"/>
      <c r="E12" s="106"/>
      <c r="F12" s="106"/>
      <c r="G12" s="106"/>
      <c r="H12" s="92" t="str">
        <f t="shared" si="0"/>
        <v>BSD---</v>
      </c>
      <c r="I12" s="106" t="s">
        <v>157</v>
      </c>
      <c r="J12" s="106" t="s">
        <v>164</v>
      </c>
      <c r="K12" s="106">
        <v>100</v>
      </c>
      <c r="L12" s="106">
        <v>2.7</v>
      </c>
      <c r="M12" s="81" t="str">
        <f>IF(OR(B12="",C12="",D12="",E12=""),"",'Sound Power'!AH7)</f>
        <v/>
      </c>
      <c r="N12" s="82" t="str">
        <f>IF(OR(B12="",C12="",D12="",E12="",AND($G12="SA",ISERROR(VLOOKUP(CONCATENATE(Calcul!$D12,Calcul!$E12),SilencerParams!$D$4:$R$82,8,FALSE)))),"",'dPs,min'!H7)</f>
        <v/>
      </c>
      <c r="O12" s="82" t="str">
        <f>IF(OR(B12="",C12="",D12="",E12="",AND($G12="SA",ISERROR(VLOOKUP(CONCATENATE(Calcul!$D12,Calcul!$E12),SilencerParams!$D$4:$R$82,8,FALSE)))),"",IF(G12="SA",IF(Calcul!$L$1="dB(A)",IF('Sound Power'!BG7&lt;20,"&lt;20",'Sound Power'!BG7),IF('Sound Power'!BH7&lt;15,"&lt;15",'Sound Power'!BH7)),IF(Calcul!$L$1="dB(A)",IF('Sound Power'!X7&lt;20,"&lt;20",'Sound Power'!X7),IF('Sound Power'!Y7&lt;15,"&lt;15",'Sound Power'!Y7))))</f>
        <v/>
      </c>
      <c r="P12" s="82" t="str">
        <f>IF(OR(B12="",C12="",D12="",E12="",AND($G12="SA",ISERROR(VLOOKUP(CONCATENATE(Calcul!$D12,Calcul!$E12),SilencerParams!$D$4:$R$82,8,FALSE)))),"",IF(Calcul!$L$1="dB(A)",IF('Sound Power'!$CG7&lt;20,"&lt;20",'Sound Power'!$CG7),IF('Sound Power'!$CH7&lt;15,"&lt;15",'Sound Power'!$CH7)))</f>
        <v/>
      </c>
      <c r="Q12" s="82" t="str">
        <f>IF(OR(B12="",C12="",D12="",E12="",AND($G12="SA",ISERROR(VLOOKUP(CONCATENATE(Calcul!$D12,Calcul!$E12),SilencerParams!$D$4:$R$82,8,FALSE)))),"",IF(Calcul!$L$1="dB(A)",IF('Sound Pressure'!$CC7&lt;20,"&lt;20",'Sound Pressure'!$CC7),IF('Sound Pressure'!$CD7&lt;15,"&lt;15",'Sound Pressure'!$CD7)))</f>
        <v/>
      </c>
      <c r="R12" s="82" t="str">
        <f>IF(OR(B12="",C12="",D12="",E12="",AND($G12="SA",ISERROR(VLOOKUP(CONCATENATE(Calcul!$D12,Calcul!$E12),SilencerParams!$D$4:$R$82,8,FALSE)))),"",IF(Calcul!$L$1="dB(A)",IF('Sound Pressure'!$CU7&lt;20,"&lt;20",'Sound Pressure'!$CU7),IF('Sound Pressure'!$CV7&lt;15,"&lt;15",'Sound Pressure'!$CV7)))</f>
        <v/>
      </c>
      <c r="S12" s="82" t="str">
        <f>IF(OR(B12="",C12="",D12="",E12="",OR($G12="none",AND($G12="SA",ISERROR(VLOOKUP(CONCATENATE(Calcul!$D12,Calcul!$E12),SilencerParams!$D$4:$R$82,8,FALSE))))),"",IF((B12/VLOOKUP(CONCATENATE(D12,E12),SilencerParams!$D$4:$J$82,7,FALSE))^2-0.5*1.2*M12^2&lt;1,"&lt;1",(B12/VLOOKUP(CONCATENATE(D12,E12),SilencerParams!$D$4:$J$82,7,FALSE))^2-0.5*1.2*M12^2))</f>
        <v/>
      </c>
      <c r="T12" s="82" t="str">
        <f>IF(OR($B12="",$C12="",$D12="",$E12="",AND($G12="SA",ISERROR(VLOOKUP(CONCATENATE(Calcul!$D12,Calcul!$E12),SilencerParams!$D$4:$R$82,8,FALSE)))),"",IF(IF($G12="SA",'Sound Power'!AX7,'Sound Power'!P7)&lt;15,"&lt;15",IF($G12="SA",'Sound Power'!AX7,'Sound Power'!P7)))</f>
        <v/>
      </c>
      <c r="U12" s="82" t="str">
        <f>IF(OR($B12="",$C12="",$D12="",$E12="",AND($G12="SA",ISERROR(VLOOKUP(CONCATENATE(Calcul!$D12,Calcul!$E12),SilencerParams!$D$4:$R$82,8,FALSE)))),"",IF(IF($G12="SA",'Sound Power'!AY7,'Sound Power'!Q7)&lt;15,"&lt;15",IF($G12="SA",'Sound Power'!AY7,'Sound Power'!Q7)))</f>
        <v/>
      </c>
      <c r="V12" s="82" t="str">
        <f>IF(OR($B12="",$C12="",$D12="",$E12="",AND($G12="SA",ISERROR(VLOOKUP(CONCATENATE(Calcul!$D12,Calcul!$E12),SilencerParams!$D$4:$R$82,8,FALSE)))),"",IF(IF($G12="SA",'Sound Power'!AZ7,'Sound Power'!R7)&lt;15,"&lt;15",IF($G12="SA",'Sound Power'!AZ7,'Sound Power'!R7)))</f>
        <v/>
      </c>
      <c r="W12" s="82" t="str">
        <f>IF(OR($B12="",$C12="",$D12="",$E12="",AND($G12="SA",ISERROR(VLOOKUP(CONCATENATE(Calcul!$D12,Calcul!$E12),SilencerParams!$D$4:$R$82,8,FALSE)))),"",IF(IF($G12="SA",'Sound Power'!BA7,'Sound Power'!S7)&lt;15,"&lt;15",IF($G12="SA",'Sound Power'!BA7,'Sound Power'!S7)))</f>
        <v/>
      </c>
      <c r="X12" s="82" t="str">
        <f>IF(OR($B12="",$C12="",$D12="",$E12="",AND($G12="SA",ISERROR(VLOOKUP(CONCATENATE(Calcul!$D12,Calcul!$E12),SilencerParams!$D$4:$R$82,8,FALSE)))),"",IF(IF($G12="SA",'Sound Power'!BB7,'Sound Power'!T7)&lt;15,"&lt;15",IF($G12="SA",'Sound Power'!BB7,'Sound Power'!T7)))</f>
        <v/>
      </c>
      <c r="Y12" s="82" t="str">
        <f>IF(OR($B12="",$C12="",$D12="",$E12="",AND($G12="SA",ISERROR(VLOOKUP(CONCATENATE(Calcul!$D12,Calcul!$E12),SilencerParams!$D$4:$R$82,8,FALSE)))),"",IF(IF($G12="SA",'Sound Power'!BC7,'Sound Power'!U7)&lt;15,"&lt;15",IF($G12="SA",'Sound Power'!BC7,'Sound Power'!U7)))</f>
        <v/>
      </c>
      <c r="Z12" s="82" t="str">
        <f>IF(OR($B12="",$C12="",$D12="",$E12="",AND($G12="SA",ISERROR(VLOOKUP(CONCATENATE(Calcul!$D12,Calcul!$E12),SilencerParams!$D$4:$R$82,8,FALSE)))),"",IF(IF($G12="SA",'Sound Power'!BD7,'Sound Power'!V7)&lt;15,"&lt;15",IF($G12="SA",'Sound Power'!BD7,'Sound Power'!V7)))</f>
        <v/>
      </c>
      <c r="AA12" s="82" t="str">
        <f>IF(OR($B12="",$C12="",$D12="",$E12="",AND($G12="SA",ISERROR(VLOOKUP(CONCATENATE(Calcul!$D12,Calcul!$E12),SilencerParams!$D$4:$R$82,8,FALSE)))),"",IF(IF($G12="SA",'Sound Power'!BE7,'Sound Power'!W7)&lt;15,"&lt;15",IF($G12="SA",'Sound Power'!BE7,'Sound Power'!W7)))</f>
        <v/>
      </c>
      <c r="AB12" s="82" t="str">
        <f>IF(OR(B12="",C12="",D12="",E12="",AND($G12="SA",ISERROR(VLOOKUP(CONCATENATE(Calcul!$D12,Calcul!$E12),SilencerParams!$D$4:$R$82,8,FALSE)))),"",IF('Sound Power'!BY7&lt;15,"&lt;15",'Sound Power'!BY7))</f>
        <v/>
      </c>
      <c r="AC12" s="82" t="str">
        <f>IF(OR(B12="",C12="",D12="",E12="",AND($G12="SA",ISERROR(VLOOKUP(CONCATENATE(Calcul!$D12,Calcul!$E12),SilencerParams!$D$4:$R$82,8,FALSE)))),"",IF('Sound Power'!BZ7&lt;15,"&lt;15",'Sound Power'!BZ7))</f>
        <v/>
      </c>
      <c r="AD12" s="82" t="str">
        <f>IF(OR(B12="",C12="",D12="",E12="",AND($G12="SA",ISERROR(VLOOKUP(CONCATENATE(Calcul!$D12,Calcul!$E12),SilencerParams!$D$4:$R$82,8,FALSE)))),"",IF('Sound Power'!CA7&lt;15,"&lt;15",'Sound Power'!CA7))</f>
        <v/>
      </c>
      <c r="AE12" s="82" t="str">
        <f>IF(OR(B12="",C12="",D12="",E12="",AND($G12="SA",ISERROR(VLOOKUP(CONCATENATE(Calcul!$D12,Calcul!$E12),SilencerParams!$D$4:$R$82,8,FALSE)))),"",IF('Sound Power'!CB7&lt;15,"&lt;15",'Sound Power'!CB7))</f>
        <v/>
      </c>
      <c r="AF12" s="82" t="str">
        <f>IF(OR(B12="",C12="",D12="",E12="",AND($G12="SA",ISERROR(VLOOKUP(CONCATENATE(Calcul!$D12,Calcul!$E12),SilencerParams!$D$4:$R$82,8,FALSE)))),"",IF('Sound Power'!CC7&lt;15,"&lt;15",'Sound Power'!CC7))</f>
        <v/>
      </c>
      <c r="AG12" s="82" t="str">
        <f>IF(OR(B12="",C12="",D12="",E12="",AND($G12="SA",ISERROR(VLOOKUP(CONCATENATE(Calcul!$D12,Calcul!$E12),SilencerParams!$D$4:$R$82,8,FALSE)))),"",IF('Sound Power'!CD7&lt;15,"&lt;15",'Sound Power'!CD7))</f>
        <v/>
      </c>
      <c r="AH12" s="82" t="str">
        <f>IF(OR(B12="",C12="",D12="",E12="",AND($G12="SA",ISERROR(VLOOKUP(CONCATENATE(Calcul!$D12,Calcul!$E12),SilencerParams!$D$4:$R$82,8,FALSE)))),"",IF('Sound Power'!CE7&lt;15,"&lt;15",'Sound Power'!CE7))</f>
        <v/>
      </c>
      <c r="AI12" s="82" t="str">
        <f>IF(OR(B12="",C12="",D12="",E12="",AND($G12="SA",ISERROR(VLOOKUP(CONCATENATE(Calcul!$D12,Calcul!$E12),SilencerParams!$D$4:$R$82,8,FALSE)))),"",IF('Sound Power'!CF7&lt;15,"&lt;15",'Sound Power'!CF7))</f>
        <v/>
      </c>
    </row>
    <row r="13" spans="1:35" s="83" customFormat="1" ht="12.75" x14ac:dyDescent="0.2">
      <c r="A13" s="106"/>
      <c r="B13" s="106"/>
      <c r="C13" s="106"/>
      <c r="D13" s="106"/>
      <c r="E13" s="106"/>
      <c r="F13" s="106"/>
      <c r="G13" s="106"/>
      <c r="H13" s="92" t="str">
        <f t="shared" si="0"/>
        <v>BSD---</v>
      </c>
      <c r="I13" s="106" t="s">
        <v>157</v>
      </c>
      <c r="J13" s="106" t="s">
        <v>164</v>
      </c>
      <c r="K13" s="106">
        <v>100</v>
      </c>
      <c r="L13" s="106">
        <v>2.7</v>
      </c>
      <c r="M13" s="81" t="str">
        <f>IF(OR(B13="",C13="",D13="",E13=""),"",'Sound Power'!AH8)</f>
        <v/>
      </c>
      <c r="N13" s="82" t="str">
        <f>IF(OR(B13="",C13="",D13="",E13="",AND($G13="SA",ISERROR(VLOOKUP(CONCATENATE(Calcul!$D13,Calcul!$E13),SilencerParams!$D$4:$R$82,8,FALSE)))),"",'dPs,min'!H8)</f>
        <v/>
      </c>
      <c r="O13" s="82" t="str">
        <f>IF(OR(B13="",C13="",D13="",E13="",AND($G13="SA",ISERROR(VLOOKUP(CONCATENATE(Calcul!$D13,Calcul!$E13),SilencerParams!$D$4:$R$82,8,FALSE)))),"",IF(G13="SA",IF(Calcul!$L$1="dB(A)",IF('Sound Power'!BG8&lt;20,"&lt;20",'Sound Power'!BG8),IF('Sound Power'!BH8&lt;15,"&lt;15",'Sound Power'!BH8)),IF(Calcul!$L$1="dB(A)",IF('Sound Power'!X8&lt;20,"&lt;20",'Sound Power'!X8),IF('Sound Power'!Y8&lt;15,"&lt;15",'Sound Power'!Y8))))</f>
        <v/>
      </c>
      <c r="P13" s="82" t="str">
        <f>IF(OR(B13="",C13="",D13="",E13="",AND($G13="SA",ISERROR(VLOOKUP(CONCATENATE(Calcul!$D13,Calcul!$E13),SilencerParams!$D$4:$R$82,8,FALSE)))),"",IF(Calcul!$L$1="dB(A)",IF('Sound Power'!$CG8&lt;20,"&lt;20",'Sound Power'!$CG8),IF('Sound Power'!$CH8&lt;15,"&lt;15",'Sound Power'!$CH8)))</f>
        <v/>
      </c>
      <c r="Q13" s="82" t="str">
        <f>IF(OR(B13="",C13="",D13="",E13="",AND($G13="SA",ISERROR(VLOOKUP(CONCATENATE(Calcul!$D13,Calcul!$E13),SilencerParams!$D$4:$R$82,8,FALSE)))),"",IF(Calcul!$L$1="dB(A)",IF('Sound Pressure'!$CC8&lt;20,"&lt;20",'Sound Pressure'!$CC8),IF('Sound Pressure'!$CD8&lt;15,"&lt;15",'Sound Pressure'!$CD8)))</f>
        <v/>
      </c>
      <c r="R13" s="82" t="str">
        <f>IF(OR(B13="",C13="",D13="",E13="",AND($G13="SA",ISERROR(VLOOKUP(CONCATENATE(Calcul!$D13,Calcul!$E13),SilencerParams!$D$4:$R$82,8,FALSE)))),"",IF(Calcul!$L$1="dB(A)",IF('Sound Pressure'!$CU8&lt;20,"&lt;20",'Sound Pressure'!$CU8),IF('Sound Pressure'!$CV8&lt;15,"&lt;15",'Sound Pressure'!$CV8)))</f>
        <v/>
      </c>
      <c r="S13" s="82" t="str">
        <f>IF(OR(B13="",C13="",D13="",E13="",OR($G13="none",AND($G13="SA",ISERROR(VLOOKUP(CONCATENATE(Calcul!$D13,Calcul!$E13),SilencerParams!$D$4:$R$82,8,FALSE))))),"",IF((B13/VLOOKUP(CONCATENATE(D13,E13),SilencerParams!$D$4:$J$82,7,FALSE))^2-0.5*1.2*M13^2&lt;1,"&lt;1",(B13/VLOOKUP(CONCATENATE(D13,E13),SilencerParams!$D$4:$J$82,7,FALSE))^2-0.5*1.2*M13^2))</f>
        <v/>
      </c>
      <c r="T13" s="82" t="str">
        <f>IF(OR($B13="",$C13="",$D13="",$E13="",AND($G13="SA",ISERROR(VLOOKUP(CONCATENATE(Calcul!$D13,Calcul!$E13),SilencerParams!$D$4:$R$82,8,FALSE)))),"",IF(IF($G13="SA",'Sound Power'!AX8,'Sound Power'!P8)&lt;15,"&lt;15",IF($G13="SA",'Sound Power'!AX8,'Sound Power'!P8)))</f>
        <v/>
      </c>
      <c r="U13" s="82" t="str">
        <f>IF(OR($B13="",$C13="",$D13="",$E13="",AND($G13="SA",ISERROR(VLOOKUP(CONCATENATE(Calcul!$D13,Calcul!$E13),SilencerParams!$D$4:$R$82,8,FALSE)))),"",IF(IF($G13="SA",'Sound Power'!AY8,'Sound Power'!Q8)&lt;15,"&lt;15",IF($G13="SA",'Sound Power'!AY8,'Sound Power'!Q8)))</f>
        <v/>
      </c>
      <c r="V13" s="82" t="str">
        <f>IF(OR($B13="",$C13="",$D13="",$E13="",AND($G13="SA",ISERROR(VLOOKUP(CONCATENATE(Calcul!$D13,Calcul!$E13),SilencerParams!$D$4:$R$82,8,FALSE)))),"",IF(IF($G13="SA",'Sound Power'!AZ8,'Sound Power'!R8)&lt;15,"&lt;15",IF($G13="SA",'Sound Power'!AZ8,'Sound Power'!R8)))</f>
        <v/>
      </c>
      <c r="W13" s="82" t="str">
        <f>IF(OR($B13="",$C13="",$D13="",$E13="",AND($G13="SA",ISERROR(VLOOKUP(CONCATENATE(Calcul!$D13,Calcul!$E13),SilencerParams!$D$4:$R$82,8,FALSE)))),"",IF(IF($G13="SA",'Sound Power'!BA8,'Sound Power'!S8)&lt;15,"&lt;15",IF($G13="SA",'Sound Power'!BA8,'Sound Power'!S8)))</f>
        <v/>
      </c>
      <c r="X13" s="82" t="str">
        <f>IF(OR($B13="",$C13="",$D13="",$E13="",AND($G13="SA",ISERROR(VLOOKUP(CONCATENATE(Calcul!$D13,Calcul!$E13),SilencerParams!$D$4:$R$82,8,FALSE)))),"",IF(IF($G13="SA",'Sound Power'!BB8,'Sound Power'!T8)&lt;15,"&lt;15",IF($G13="SA",'Sound Power'!BB8,'Sound Power'!T8)))</f>
        <v/>
      </c>
      <c r="Y13" s="82" t="str">
        <f>IF(OR($B13="",$C13="",$D13="",$E13="",AND($G13="SA",ISERROR(VLOOKUP(CONCATENATE(Calcul!$D13,Calcul!$E13),SilencerParams!$D$4:$R$82,8,FALSE)))),"",IF(IF($G13="SA",'Sound Power'!BC8,'Sound Power'!U8)&lt;15,"&lt;15",IF($G13="SA",'Sound Power'!BC8,'Sound Power'!U8)))</f>
        <v/>
      </c>
      <c r="Z13" s="82" t="str">
        <f>IF(OR($B13="",$C13="",$D13="",$E13="",AND($G13="SA",ISERROR(VLOOKUP(CONCATENATE(Calcul!$D13,Calcul!$E13),SilencerParams!$D$4:$R$82,8,FALSE)))),"",IF(IF($G13="SA",'Sound Power'!BD8,'Sound Power'!V8)&lt;15,"&lt;15",IF($G13="SA",'Sound Power'!BD8,'Sound Power'!V8)))</f>
        <v/>
      </c>
      <c r="AA13" s="82" t="str">
        <f>IF(OR($B13="",$C13="",$D13="",$E13="",AND($G13="SA",ISERROR(VLOOKUP(CONCATENATE(Calcul!$D13,Calcul!$E13),SilencerParams!$D$4:$R$82,8,FALSE)))),"",IF(IF($G13="SA",'Sound Power'!BE8,'Sound Power'!W8)&lt;15,"&lt;15",IF($G13="SA",'Sound Power'!BE8,'Sound Power'!W8)))</f>
        <v/>
      </c>
      <c r="AB13" s="82" t="str">
        <f>IF(OR(B13="",C13="",D13="",E13="",AND($G13="SA",ISERROR(VLOOKUP(CONCATENATE(Calcul!$D13,Calcul!$E13),SilencerParams!$D$4:$R$82,8,FALSE)))),"",IF('Sound Power'!BY8&lt;15,"&lt;15",'Sound Power'!BY8))</f>
        <v/>
      </c>
      <c r="AC13" s="82" t="str">
        <f>IF(OR(B13="",C13="",D13="",E13="",AND($G13="SA",ISERROR(VLOOKUP(CONCATENATE(Calcul!$D13,Calcul!$E13),SilencerParams!$D$4:$R$82,8,FALSE)))),"",IF('Sound Power'!BZ8&lt;15,"&lt;15",'Sound Power'!BZ8))</f>
        <v/>
      </c>
      <c r="AD13" s="82" t="str">
        <f>IF(OR(B13="",C13="",D13="",E13="",AND($G13="SA",ISERROR(VLOOKUP(CONCATENATE(Calcul!$D13,Calcul!$E13),SilencerParams!$D$4:$R$82,8,FALSE)))),"",IF('Sound Power'!CA8&lt;15,"&lt;15",'Sound Power'!CA8))</f>
        <v/>
      </c>
      <c r="AE13" s="82" t="str">
        <f>IF(OR(B13="",C13="",D13="",E13="",AND($G13="SA",ISERROR(VLOOKUP(CONCATENATE(Calcul!$D13,Calcul!$E13),SilencerParams!$D$4:$R$82,8,FALSE)))),"",IF('Sound Power'!CB8&lt;15,"&lt;15",'Sound Power'!CB8))</f>
        <v/>
      </c>
      <c r="AF13" s="82" t="str">
        <f>IF(OR(B13="",C13="",D13="",E13="",AND($G13="SA",ISERROR(VLOOKUP(CONCATENATE(Calcul!$D13,Calcul!$E13),SilencerParams!$D$4:$R$82,8,FALSE)))),"",IF('Sound Power'!CC8&lt;15,"&lt;15",'Sound Power'!CC8))</f>
        <v/>
      </c>
      <c r="AG13" s="82" t="str">
        <f>IF(OR(B13="",C13="",D13="",E13="",AND($G13="SA",ISERROR(VLOOKUP(CONCATENATE(Calcul!$D13,Calcul!$E13),SilencerParams!$D$4:$R$82,8,FALSE)))),"",IF('Sound Power'!CD8&lt;15,"&lt;15",'Sound Power'!CD8))</f>
        <v/>
      </c>
      <c r="AH13" s="82" t="str">
        <f>IF(OR(B13="",C13="",D13="",E13="",AND($G13="SA",ISERROR(VLOOKUP(CONCATENATE(Calcul!$D13,Calcul!$E13),SilencerParams!$D$4:$R$82,8,FALSE)))),"",IF('Sound Power'!CE8&lt;15,"&lt;15",'Sound Power'!CE8))</f>
        <v/>
      </c>
      <c r="AI13" s="82" t="str">
        <f>IF(OR(B13="",C13="",D13="",E13="",AND($G13="SA",ISERROR(VLOOKUP(CONCATENATE(Calcul!$D13,Calcul!$E13),SilencerParams!$D$4:$R$82,8,FALSE)))),"",IF('Sound Power'!CF8&lt;15,"&lt;15",'Sound Power'!CF8))</f>
        <v/>
      </c>
    </row>
    <row r="14" spans="1:35" s="83" customFormat="1" ht="12.75" x14ac:dyDescent="0.2">
      <c r="A14" s="106"/>
      <c r="B14" s="106"/>
      <c r="C14" s="106"/>
      <c r="D14" s="106"/>
      <c r="E14" s="106"/>
      <c r="F14" s="106"/>
      <c r="G14" s="106"/>
      <c r="H14" s="92" t="str">
        <f t="shared" si="0"/>
        <v>BSD---</v>
      </c>
      <c r="I14" s="106" t="s">
        <v>157</v>
      </c>
      <c r="J14" s="106" t="s">
        <v>164</v>
      </c>
      <c r="K14" s="106">
        <v>100</v>
      </c>
      <c r="L14" s="106">
        <v>2.7</v>
      </c>
      <c r="M14" s="81" t="str">
        <f>IF(OR(B14="",C14="",D14="",E14=""),"",'Sound Power'!AH9)</f>
        <v/>
      </c>
      <c r="N14" s="82" t="str">
        <f>IF(OR(B14="",C14="",D14="",E14="",AND($G14="SA",ISERROR(VLOOKUP(CONCATENATE(Calcul!$D14,Calcul!$E14),SilencerParams!$D$4:$R$82,8,FALSE)))),"",'dPs,min'!H9)</f>
        <v/>
      </c>
      <c r="O14" s="82" t="str">
        <f>IF(OR(B14="",C14="",D14="",E14="",AND($G14="SA",ISERROR(VLOOKUP(CONCATENATE(Calcul!$D14,Calcul!$E14),SilencerParams!$D$4:$R$82,8,FALSE)))),"",IF(G14="SA",IF(Calcul!$L$1="dB(A)",IF('Sound Power'!BG9&lt;20,"&lt;20",'Sound Power'!BG9),IF('Sound Power'!BH9&lt;15,"&lt;15",'Sound Power'!BH9)),IF(Calcul!$L$1="dB(A)",IF('Sound Power'!X9&lt;20,"&lt;20",'Sound Power'!X9),IF('Sound Power'!Y9&lt;15,"&lt;15",'Sound Power'!Y9))))</f>
        <v/>
      </c>
      <c r="P14" s="82" t="str">
        <f>IF(OR(B14="",C14="",D14="",E14="",AND($G14="SA",ISERROR(VLOOKUP(CONCATENATE(Calcul!$D14,Calcul!$E14),SilencerParams!$D$4:$R$82,8,FALSE)))),"",IF(Calcul!$L$1="dB(A)",IF('Sound Power'!$CG9&lt;20,"&lt;20",'Sound Power'!$CG9),IF('Sound Power'!$CH9&lt;15,"&lt;15",'Sound Power'!$CH9)))</f>
        <v/>
      </c>
      <c r="Q14" s="82" t="str">
        <f>IF(OR(B14="",C14="",D14="",E14="",AND($G14="SA",ISERROR(VLOOKUP(CONCATENATE(Calcul!$D14,Calcul!$E14),SilencerParams!$D$4:$R$82,8,FALSE)))),"",IF(Calcul!$L$1="dB(A)",IF('Sound Pressure'!$CC9&lt;20,"&lt;20",'Sound Pressure'!$CC9),IF('Sound Pressure'!$CD9&lt;15,"&lt;15",'Sound Pressure'!$CD9)))</f>
        <v/>
      </c>
      <c r="R14" s="82" t="str">
        <f>IF(OR(B14="",C14="",D14="",E14="",AND($G14="SA",ISERROR(VLOOKUP(CONCATENATE(Calcul!$D14,Calcul!$E14),SilencerParams!$D$4:$R$82,8,FALSE)))),"",IF(Calcul!$L$1="dB(A)",IF('Sound Pressure'!$CU9&lt;20,"&lt;20",'Sound Pressure'!$CU9),IF('Sound Pressure'!$CV9&lt;15,"&lt;15",'Sound Pressure'!$CV9)))</f>
        <v/>
      </c>
      <c r="S14" s="82" t="str">
        <f>IF(OR(B14="",C14="",D14="",E14="",OR($G14="none",AND($G14="SA",ISERROR(VLOOKUP(CONCATENATE(Calcul!$D14,Calcul!$E14),SilencerParams!$D$4:$R$82,8,FALSE))))),"",IF((B14/VLOOKUP(CONCATENATE(D14,E14),SilencerParams!$D$4:$J$82,7,FALSE))^2-0.5*1.2*M14^2&lt;1,"&lt;1",(B14/VLOOKUP(CONCATENATE(D14,E14),SilencerParams!$D$4:$J$82,7,FALSE))^2-0.5*1.2*M14^2))</f>
        <v/>
      </c>
      <c r="T14" s="82" t="str">
        <f>IF(OR($B14="",$C14="",$D14="",$E14="",AND($G14="SA",ISERROR(VLOOKUP(CONCATENATE(Calcul!$D14,Calcul!$E14),SilencerParams!$D$4:$R$82,8,FALSE)))),"",IF(IF($G14="SA",'Sound Power'!AX9,'Sound Power'!P9)&lt;15,"&lt;15",IF($G14="SA",'Sound Power'!AX9,'Sound Power'!P9)))</f>
        <v/>
      </c>
      <c r="U14" s="82" t="str">
        <f>IF(OR($B14="",$C14="",$D14="",$E14="",AND($G14="SA",ISERROR(VLOOKUP(CONCATENATE(Calcul!$D14,Calcul!$E14),SilencerParams!$D$4:$R$82,8,FALSE)))),"",IF(IF($G14="SA",'Sound Power'!AY9,'Sound Power'!Q9)&lt;15,"&lt;15",IF($G14="SA",'Sound Power'!AY9,'Sound Power'!Q9)))</f>
        <v/>
      </c>
      <c r="V14" s="82" t="str">
        <f>IF(OR($B14="",$C14="",$D14="",$E14="",AND($G14="SA",ISERROR(VLOOKUP(CONCATENATE(Calcul!$D14,Calcul!$E14),SilencerParams!$D$4:$R$82,8,FALSE)))),"",IF(IF($G14="SA",'Sound Power'!AZ9,'Sound Power'!R9)&lt;15,"&lt;15",IF($G14="SA",'Sound Power'!AZ9,'Sound Power'!R9)))</f>
        <v/>
      </c>
      <c r="W14" s="82" t="str">
        <f>IF(OR($B14="",$C14="",$D14="",$E14="",AND($G14="SA",ISERROR(VLOOKUP(CONCATENATE(Calcul!$D14,Calcul!$E14),SilencerParams!$D$4:$R$82,8,FALSE)))),"",IF(IF($G14="SA",'Sound Power'!BA9,'Sound Power'!S9)&lt;15,"&lt;15",IF($G14="SA",'Sound Power'!BA9,'Sound Power'!S9)))</f>
        <v/>
      </c>
      <c r="X14" s="82" t="str">
        <f>IF(OR($B14="",$C14="",$D14="",$E14="",AND($G14="SA",ISERROR(VLOOKUP(CONCATENATE(Calcul!$D14,Calcul!$E14),SilencerParams!$D$4:$R$82,8,FALSE)))),"",IF(IF($G14="SA",'Sound Power'!BB9,'Sound Power'!T9)&lt;15,"&lt;15",IF($G14="SA",'Sound Power'!BB9,'Sound Power'!T9)))</f>
        <v/>
      </c>
      <c r="Y14" s="82" t="str">
        <f>IF(OR($B14="",$C14="",$D14="",$E14="",AND($G14="SA",ISERROR(VLOOKUP(CONCATENATE(Calcul!$D14,Calcul!$E14),SilencerParams!$D$4:$R$82,8,FALSE)))),"",IF(IF($G14="SA",'Sound Power'!BC9,'Sound Power'!U9)&lt;15,"&lt;15",IF($G14="SA",'Sound Power'!BC9,'Sound Power'!U9)))</f>
        <v/>
      </c>
      <c r="Z14" s="82" t="str">
        <f>IF(OR($B14="",$C14="",$D14="",$E14="",AND($G14="SA",ISERROR(VLOOKUP(CONCATENATE(Calcul!$D14,Calcul!$E14),SilencerParams!$D$4:$R$82,8,FALSE)))),"",IF(IF($G14="SA",'Sound Power'!BD9,'Sound Power'!V9)&lt;15,"&lt;15",IF($G14="SA",'Sound Power'!BD9,'Sound Power'!V9)))</f>
        <v/>
      </c>
      <c r="AA14" s="82" t="str">
        <f>IF(OR($B14="",$C14="",$D14="",$E14="",AND($G14="SA",ISERROR(VLOOKUP(CONCATENATE(Calcul!$D14,Calcul!$E14),SilencerParams!$D$4:$R$82,8,FALSE)))),"",IF(IF($G14="SA",'Sound Power'!BE9,'Sound Power'!W9)&lt;15,"&lt;15",IF($G14="SA",'Sound Power'!BE9,'Sound Power'!W9)))</f>
        <v/>
      </c>
      <c r="AB14" s="82" t="str">
        <f>IF(OR(B14="",C14="",D14="",E14="",AND($G14="SA",ISERROR(VLOOKUP(CONCATENATE(Calcul!$D14,Calcul!$E14),SilencerParams!$D$4:$R$82,8,FALSE)))),"",IF('Sound Power'!BY9&lt;15,"&lt;15",'Sound Power'!BY9))</f>
        <v/>
      </c>
      <c r="AC14" s="82" t="str">
        <f>IF(OR(B14="",C14="",D14="",E14="",AND($G14="SA",ISERROR(VLOOKUP(CONCATENATE(Calcul!$D14,Calcul!$E14),SilencerParams!$D$4:$R$82,8,FALSE)))),"",IF('Sound Power'!BZ9&lt;15,"&lt;15",'Sound Power'!BZ9))</f>
        <v/>
      </c>
      <c r="AD14" s="82" t="str">
        <f>IF(OR(B14="",C14="",D14="",E14="",AND($G14="SA",ISERROR(VLOOKUP(CONCATENATE(Calcul!$D14,Calcul!$E14),SilencerParams!$D$4:$R$82,8,FALSE)))),"",IF('Sound Power'!CA9&lt;15,"&lt;15",'Sound Power'!CA9))</f>
        <v/>
      </c>
      <c r="AE14" s="82" t="str">
        <f>IF(OR(B14="",C14="",D14="",E14="",AND($G14="SA",ISERROR(VLOOKUP(CONCATENATE(Calcul!$D14,Calcul!$E14),SilencerParams!$D$4:$R$82,8,FALSE)))),"",IF('Sound Power'!CB9&lt;15,"&lt;15",'Sound Power'!CB9))</f>
        <v/>
      </c>
      <c r="AF14" s="82" t="str">
        <f>IF(OR(B14="",C14="",D14="",E14="",AND($G14="SA",ISERROR(VLOOKUP(CONCATENATE(Calcul!$D14,Calcul!$E14),SilencerParams!$D$4:$R$82,8,FALSE)))),"",IF('Sound Power'!CC9&lt;15,"&lt;15",'Sound Power'!CC9))</f>
        <v/>
      </c>
      <c r="AG14" s="82" t="str">
        <f>IF(OR(B14="",C14="",D14="",E14="",AND($G14="SA",ISERROR(VLOOKUP(CONCATENATE(Calcul!$D14,Calcul!$E14),SilencerParams!$D$4:$R$82,8,FALSE)))),"",IF('Sound Power'!CD9&lt;15,"&lt;15",'Sound Power'!CD9))</f>
        <v/>
      </c>
      <c r="AH14" s="82" t="str">
        <f>IF(OR(B14="",C14="",D14="",E14="",AND($G14="SA",ISERROR(VLOOKUP(CONCATENATE(Calcul!$D14,Calcul!$E14),SilencerParams!$D$4:$R$82,8,FALSE)))),"",IF('Sound Power'!CE9&lt;15,"&lt;15",'Sound Power'!CE9))</f>
        <v/>
      </c>
      <c r="AI14" s="82" t="str">
        <f>IF(OR(B14="",C14="",D14="",E14="",AND($G14="SA",ISERROR(VLOOKUP(CONCATENATE(Calcul!$D14,Calcul!$E14),SilencerParams!$D$4:$R$82,8,FALSE)))),"",IF('Sound Power'!CF9&lt;15,"&lt;15",'Sound Power'!CF9))</f>
        <v/>
      </c>
    </row>
    <row r="15" spans="1:35" s="83" customFormat="1" ht="12.75" x14ac:dyDescent="0.2">
      <c r="A15" s="106"/>
      <c r="B15" s="106"/>
      <c r="C15" s="106"/>
      <c r="D15" s="106"/>
      <c r="E15" s="106"/>
      <c r="F15" s="106"/>
      <c r="G15" s="106"/>
      <c r="H15" s="92" t="str">
        <f t="shared" si="0"/>
        <v>BSD---</v>
      </c>
      <c r="I15" s="106" t="s">
        <v>157</v>
      </c>
      <c r="J15" s="106" t="s">
        <v>164</v>
      </c>
      <c r="K15" s="106">
        <v>100</v>
      </c>
      <c r="L15" s="106">
        <v>2.7</v>
      </c>
      <c r="M15" s="81" t="str">
        <f>IF(OR(B15="",C15="",D15="",E15=""),"",'Sound Power'!AH10)</f>
        <v/>
      </c>
      <c r="N15" s="82" t="str">
        <f>IF(OR(B15="",C15="",D15="",E15="",AND($G15="SA",ISERROR(VLOOKUP(CONCATENATE(Calcul!$D15,Calcul!$E15),SilencerParams!$D$4:$R$82,8,FALSE)))),"",'dPs,min'!H10)</f>
        <v/>
      </c>
      <c r="O15" s="82" t="str">
        <f>IF(OR(B15="",C15="",D15="",E15="",AND($G15="SA",ISERROR(VLOOKUP(CONCATENATE(Calcul!$D15,Calcul!$E15),SilencerParams!$D$4:$R$82,8,FALSE)))),"",IF(G15="SA",IF(Calcul!$L$1="dB(A)",IF('Sound Power'!BG10&lt;20,"&lt;20",'Sound Power'!BG10),IF('Sound Power'!BH10&lt;15,"&lt;15",'Sound Power'!BH10)),IF(Calcul!$L$1="dB(A)",IF('Sound Power'!X10&lt;20,"&lt;20",'Sound Power'!X10),IF('Sound Power'!Y10&lt;15,"&lt;15",'Sound Power'!Y10))))</f>
        <v/>
      </c>
      <c r="P15" s="82" t="str">
        <f>IF(OR(B15="",C15="",D15="",E15="",AND($G15="SA",ISERROR(VLOOKUP(CONCATENATE(Calcul!$D15,Calcul!$E15),SilencerParams!$D$4:$R$82,8,FALSE)))),"",IF(Calcul!$L$1="dB(A)",IF('Sound Power'!$CG10&lt;20,"&lt;20",'Sound Power'!$CG10),IF('Sound Power'!$CH10&lt;15,"&lt;15",'Sound Power'!$CH10)))</f>
        <v/>
      </c>
      <c r="Q15" s="82" t="str">
        <f>IF(OR(B15="",C15="",D15="",E15="",AND($G15="SA",ISERROR(VLOOKUP(CONCATENATE(Calcul!$D15,Calcul!$E15),SilencerParams!$D$4:$R$82,8,FALSE)))),"",IF(Calcul!$L$1="dB(A)",IF('Sound Pressure'!$CC10&lt;20,"&lt;20",'Sound Pressure'!$CC10),IF('Sound Pressure'!$CD10&lt;15,"&lt;15",'Sound Pressure'!$CD10)))</f>
        <v/>
      </c>
      <c r="R15" s="82" t="str">
        <f>IF(OR(B15="",C15="",D15="",E15="",AND($G15="SA",ISERROR(VLOOKUP(CONCATENATE(Calcul!$D15,Calcul!$E15),SilencerParams!$D$4:$R$82,8,FALSE)))),"",IF(Calcul!$L$1="dB(A)",IF('Sound Pressure'!$CU10&lt;20,"&lt;20",'Sound Pressure'!$CU10),IF('Sound Pressure'!$CV10&lt;15,"&lt;15",'Sound Pressure'!$CV10)))</f>
        <v/>
      </c>
      <c r="S15" s="82" t="str">
        <f>IF(OR(B15="",C15="",D15="",E15="",OR($G15="none",AND($G15="SA",ISERROR(VLOOKUP(CONCATENATE(Calcul!$D15,Calcul!$E15),SilencerParams!$D$4:$R$82,8,FALSE))))),"",IF((B15/VLOOKUP(CONCATENATE(D15,E15),SilencerParams!$D$4:$J$82,7,FALSE))^2-0.5*1.2*M15^2&lt;1,"&lt;1",(B15/VLOOKUP(CONCATENATE(D15,E15),SilencerParams!$D$4:$J$82,7,FALSE))^2-0.5*1.2*M15^2))</f>
        <v/>
      </c>
      <c r="T15" s="82" t="str">
        <f>IF(OR($B15="",$C15="",$D15="",$E15="",AND($G15="SA",ISERROR(VLOOKUP(CONCATENATE(Calcul!$D15,Calcul!$E15),SilencerParams!$D$4:$R$82,8,FALSE)))),"",IF(IF($G15="SA",'Sound Power'!AX10,'Sound Power'!P10)&lt;15,"&lt;15",IF($G15="SA",'Sound Power'!AX10,'Sound Power'!P10)))</f>
        <v/>
      </c>
      <c r="U15" s="82" t="str">
        <f>IF(OR($B15="",$C15="",$D15="",$E15="",AND($G15="SA",ISERROR(VLOOKUP(CONCATENATE(Calcul!$D15,Calcul!$E15),SilencerParams!$D$4:$R$82,8,FALSE)))),"",IF(IF($G15="SA",'Sound Power'!AY10,'Sound Power'!Q10)&lt;15,"&lt;15",IF($G15="SA",'Sound Power'!AY10,'Sound Power'!Q10)))</f>
        <v/>
      </c>
      <c r="V15" s="82" t="str">
        <f>IF(OR($B15="",$C15="",$D15="",$E15="",AND($G15="SA",ISERROR(VLOOKUP(CONCATENATE(Calcul!$D15,Calcul!$E15),SilencerParams!$D$4:$R$82,8,FALSE)))),"",IF(IF($G15="SA",'Sound Power'!AZ10,'Sound Power'!R10)&lt;15,"&lt;15",IF($G15="SA",'Sound Power'!AZ10,'Sound Power'!R10)))</f>
        <v/>
      </c>
      <c r="W15" s="82" t="str">
        <f>IF(OR($B15="",$C15="",$D15="",$E15="",AND($G15="SA",ISERROR(VLOOKUP(CONCATENATE(Calcul!$D15,Calcul!$E15),SilencerParams!$D$4:$R$82,8,FALSE)))),"",IF(IF($G15="SA",'Sound Power'!BA10,'Sound Power'!S10)&lt;15,"&lt;15",IF($G15="SA",'Sound Power'!BA10,'Sound Power'!S10)))</f>
        <v/>
      </c>
      <c r="X15" s="82" t="str">
        <f>IF(OR($B15="",$C15="",$D15="",$E15="",AND($G15="SA",ISERROR(VLOOKUP(CONCATENATE(Calcul!$D15,Calcul!$E15),SilencerParams!$D$4:$R$82,8,FALSE)))),"",IF(IF($G15="SA",'Sound Power'!BB10,'Sound Power'!T10)&lt;15,"&lt;15",IF($G15="SA",'Sound Power'!BB10,'Sound Power'!T10)))</f>
        <v/>
      </c>
      <c r="Y15" s="82" t="str">
        <f>IF(OR($B15="",$C15="",$D15="",$E15="",AND($G15="SA",ISERROR(VLOOKUP(CONCATENATE(Calcul!$D15,Calcul!$E15),SilencerParams!$D$4:$R$82,8,FALSE)))),"",IF(IF($G15="SA",'Sound Power'!BC10,'Sound Power'!U10)&lt;15,"&lt;15",IF($G15="SA",'Sound Power'!BC10,'Sound Power'!U10)))</f>
        <v/>
      </c>
      <c r="Z15" s="82" t="str">
        <f>IF(OR($B15="",$C15="",$D15="",$E15="",AND($G15="SA",ISERROR(VLOOKUP(CONCATENATE(Calcul!$D15,Calcul!$E15),SilencerParams!$D$4:$R$82,8,FALSE)))),"",IF(IF($G15="SA",'Sound Power'!BD10,'Sound Power'!V10)&lt;15,"&lt;15",IF($G15="SA",'Sound Power'!BD10,'Sound Power'!V10)))</f>
        <v/>
      </c>
      <c r="AA15" s="82" t="str">
        <f>IF(OR($B15="",$C15="",$D15="",$E15="",AND($G15="SA",ISERROR(VLOOKUP(CONCATENATE(Calcul!$D15,Calcul!$E15),SilencerParams!$D$4:$R$82,8,FALSE)))),"",IF(IF($G15="SA",'Sound Power'!BE10,'Sound Power'!W10)&lt;15,"&lt;15",IF($G15="SA",'Sound Power'!BE10,'Sound Power'!W10)))</f>
        <v/>
      </c>
      <c r="AB15" s="82" t="str">
        <f>IF(OR(B15="",C15="",D15="",E15="",AND($G15="SA",ISERROR(VLOOKUP(CONCATENATE(Calcul!$D15,Calcul!$E15),SilencerParams!$D$4:$R$82,8,FALSE)))),"",IF('Sound Power'!BY10&lt;15,"&lt;15",'Sound Power'!BY10))</f>
        <v/>
      </c>
      <c r="AC15" s="82" t="str">
        <f>IF(OR(B15="",C15="",D15="",E15="",AND($G15="SA",ISERROR(VLOOKUP(CONCATENATE(Calcul!$D15,Calcul!$E15),SilencerParams!$D$4:$R$82,8,FALSE)))),"",IF('Sound Power'!BZ10&lt;15,"&lt;15",'Sound Power'!BZ10))</f>
        <v/>
      </c>
      <c r="AD15" s="82" t="str">
        <f>IF(OR(B15="",C15="",D15="",E15="",AND($G15="SA",ISERROR(VLOOKUP(CONCATENATE(Calcul!$D15,Calcul!$E15),SilencerParams!$D$4:$R$82,8,FALSE)))),"",IF('Sound Power'!CA10&lt;15,"&lt;15",'Sound Power'!CA10))</f>
        <v/>
      </c>
      <c r="AE15" s="82" t="str">
        <f>IF(OR(B15="",C15="",D15="",E15="",AND($G15="SA",ISERROR(VLOOKUP(CONCATENATE(Calcul!$D15,Calcul!$E15),SilencerParams!$D$4:$R$82,8,FALSE)))),"",IF('Sound Power'!CB10&lt;15,"&lt;15",'Sound Power'!CB10))</f>
        <v/>
      </c>
      <c r="AF15" s="82" t="str">
        <f>IF(OR(B15="",C15="",D15="",E15="",AND($G15="SA",ISERROR(VLOOKUP(CONCATENATE(Calcul!$D15,Calcul!$E15),SilencerParams!$D$4:$R$82,8,FALSE)))),"",IF('Sound Power'!CC10&lt;15,"&lt;15",'Sound Power'!CC10))</f>
        <v/>
      </c>
      <c r="AG15" s="82" t="str">
        <f>IF(OR(B15="",C15="",D15="",E15="",AND($G15="SA",ISERROR(VLOOKUP(CONCATENATE(Calcul!$D15,Calcul!$E15),SilencerParams!$D$4:$R$82,8,FALSE)))),"",IF('Sound Power'!CD10&lt;15,"&lt;15",'Sound Power'!CD10))</f>
        <v/>
      </c>
      <c r="AH15" s="82" t="str">
        <f>IF(OR(B15="",C15="",D15="",E15="",AND($G15="SA",ISERROR(VLOOKUP(CONCATENATE(Calcul!$D15,Calcul!$E15),SilencerParams!$D$4:$R$82,8,FALSE)))),"",IF('Sound Power'!CE10&lt;15,"&lt;15",'Sound Power'!CE10))</f>
        <v/>
      </c>
      <c r="AI15" s="82" t="str">
        <f>IF(OR(B15="",C15="",D15="",E15="",AND($G15="SA",ISERROR(VLOOKUP(CONCATENATE(Calcul!$D15,Calcul!$E15),SilencerParams!$D$4:$R$82,8,FALSE)))),"",IF('Sound Power'!CF10&lt;15,"&lt;15",'Sound Power'!CF10))</f>
        <v/>
      </c>
    </row>
    <row r="16" spans="1:35" s="83" customFormat="1" ht="12.75" x14ac:dyDescent="0.2">
      <c r="A16" s="106"/>
      <c r="B16" s="106"/>
      <c r="C16" s="106"/>
      <c r="D16" s="106"/>
      <c r="E16" s="106"/>
      <c r="F16" s="106"/>
      <c r="G16" s="106"/>
      <c r="H16" s="92" t="str">
        <f t="shared" si="0"/>
        <v>BSD---</v>
      </c>
      <c r="I16" s="106" t="s">
        <v>157</v>
      </c>
      <c r="J16" s="106" t="s">
        <v>164</v>
      </c>
      <c r="K16" s="106">
        <v>100</v>
      </c>
      <c r="L16" s="106">
        <v>2.7</v>
      </c>
      <c r="M16" s="81" t="str">
        <f>IF(OR(B16="",C16="",D16="",E16=""),"",'Sound Power'!AH11)</f>
        <v/>
      </c>
      <c r="N16" s="82" t="str">
        <f>IF(OR(B16="",C16="",D16="",E16="",AND($G16="SA",ISERROR(VLOOKUP(CONCATENATE(Calcul!$D16,Calcul!$E16),SilencerParams!$D$4:$R$82,8,FALSE)))),"",'dPs,min'!H11)</f>
        <v/>
      </c>
      <c r="O16" s="82" t="str">
        <f>IF(OR(B16="",C16="",D16="",E16="",AND($G16="SA",ISERROR(VLOOKUP(CONCATENATE(Calcul!$D16,Calcul!$E16),SilencerParams!$D$4:$R$82,8,FALSE)))),"",IF(G16="SA",IF(Calcul!$L$1="dB(A)",IF('Sound Power'!BG11&lt;20,"&lt;20",'Sound Power'!BG11),IF('Sound Power'!BH11&lt;15,"&lt;15",'Sound Power'!BH11)),IF(Calcul!$L$1="dB(A)",IF('Sound Power'!X11&lt;20,"&lt;20",'Sound Power'!X11),IF('Sound Power'!Y11&lt;15,"&lt;15",'Sound Power'!Y11))))</f>
        <v/>
      </c>
      <c r="P16" s="82" t="str">
        <f>IF(OR(B16="",C16="",D16="",E16="",AND($G16="SA",ISERROR(VLOOKUP(CONCATENATE(Calcul!$D16,Calcul!$E16),SilencerParams!$D$4:$R$82,8,FALSE)))),"",IF(Calcul!$L$1="dB(A)",IF('Sound Power'!$CG11&lt;20,"&lt;20",'Sound Power'!$CG11),IF('Sound Power'!$CH11&lt;15,"&lt;15",'Sound Power'!$CH11)))</f>
        <v/>
      </c>
      <c r="Q16" s="82" t="str">
        <f>IF(OR(B16="",C16="",D16="",E16="",AND($G16="SA",ISERROR(VLOOKUP(CONCATENATE(Calcul!$D16,Calcul!$E16),SilencerParams!$D$4:$R$82,8,FALSE)))),"",IF(Calcul!$L$1="dB(A)",IF('Sound Pressure'!$CC11&lt;20,"&lt;20",'Sound Pressure'!$CC11),IF('Sound Pressure'!$CD11&lt;15,"&lt;15",'Sound Pressure'!$CD11)))</f>
        <v/>
      </c>
      <c r="R16" s="82" t="str">
        <f>IF(OR(B16="",C16="",D16="",E16="",AND($G16="SA",ISERROR(VLOOKUP(CONCATENATE(Calcul!$D16,Calcul!$E16),SilencerParams!$D$4:$R$82,8,FALSE)))),"",IF(Calcul!$L$1="dB(A)",IF('Sound Pressure'!$CU11&lt;20,"&lt;20",'Sound Pressure'!$CU11),IF('Sound Pressure'!$CV11&lt;15,"&lt;15",'Sound Pressure'!$CV11)))</f>
        <v/>
      </c>
      <c r="S16" s="82" t="str">
        <f>IF(OR(B16="",C16="",D16="",E16="",OR($G16="none",AND($G16="SA",ISERROR(VLOOKUP(CONCATENATE(Calcul!$D16,Calcul!$E16),SilencerParams!$D$4:$R$82,8,FALSE))))),"",IF((B16/VLOOKUP(CONCATENATE(D16,E16),SilencerParams!$D$4:$J$82,7,FALSE))^2-0.5*1.2*M16^2&lt;1,"&lt;1",(B16/VLOOKUP(CONCATENATE(D16,E16),SilencerParams!$D$4:$J$82,7,FALSE))^2-0.5*1.2*M16^2))</f>
        <v/>
      </c>
      <c r="T16" s="82" t="str">
        <f>IF(OR($B16="",$C16="",$D16="",$E16="",AND($G16="SA",ISERROR(VLOOKUP(CONCATENATE(Calcul!$D16,Calcul!$E16),SilencerParams!$D$4:$R$82,8,FALSE)))),"",IF(IF($G16="SA",'Sound Power'!AX11,'Sound Power'!P11)&lt;15,"&lt;15",IF($G16="SA",'Sound Power'!AX11,'Sound Power'!P11)))</f>
        <v/>
      </c>
      <c r="U16" s="82" t="str">
        <f>IF(OR($B16="",$C16="",$D16="",$E16="",AND($G16="SA",ISERROR(VLOOKUP(CONCATENATE(Calcul!$D16,Calcul!$E16),SilencerParams!$D$4:$R$82,8,FALSE)))),"",IF(IF($G16="SA",'Sound Power'!AY11,'Sound Power'!Q11)&lt;15,"&lt;15",IF($G16="SA",'Sound Power'!AY11,'Sound Power'!Q11)))</f>
        <v/>
      </c>
      <c r="V16" s="82" t="str">
        <f>IF(OR($B16="",$C16="",$D16="",$E16="",AND($G16="SA",ISERROR(VLOOKUP(CONCATENATE(Calcul!$D16,Calcul!$E16),SilencerParams!$D$4:$R$82,8,FALSE)))),"",IF(IF($G16="SA",'Sound Power'!AZ11,'Sound Power'!R11)&lt;15,"&lt;15",IF($G16="SA",'Sound Power'!AZ11,'Sound Power'!R11)))</f>
        <v/>
      </c>
      <c r="W16" s="82" t="str">
        <f>IF(OR($B16="",$C16="",$D16="",$E16="",AND($G16="SA",ISERROR(VLOOKUP(CONCATENATE(Calcul!$D16,Calcul!$E16),SilencerParams!$D$4:$R$82,8,FALSE)))),"",IF(IF($G16="SA",'Sound Power'!BA11,'Sound Power'!S11)&lt;15,"&lt;15",IF($G16="SA",'Sound Power'!BA11,'Sound Power'!S11)))</f>
        <v/>
      </c>
      <c r="X16" s="82" t="str">
        <f>IF(OR($B16="",$C16="",$D16="",$E16="",AND($G16="SA",ISERROR(VLOOKUP(CONCATENATE(Calcul!$D16,Calcul!$E16),SilencerParams!$D$4:$R$82,8,FALSE)))),"",IF(IF($G16="SA",'Sound Power'!BB11,'Sound Power'!T11)&lt;15,"&lt;15",IF($G16="SA",'Sound Power'!BB11,'Sound Power'!T11)))</f>
        <v/>
      </c>
      <c r="Y16" s="82" t="str">
        <f>IF(OR($B16="",$C16="",$D16="",$E16="",AND($G16="SA",ISERROR(VLOOKUP(CONCATENATE(Calcul!$D16,Calcul!$E16),SilencerParams!$D$4:$R$82,8,FALSE)))),"",IF(IF($G16="SA",'Sound Power'!BC11,'Sound Power'!U11)&lt;15,"&lt;15",IF($G16="SA",'Sound Power'!BC11,'Sound Power'!U11)))</f>
        <v/>
      </c>
      <c r="Z16" s="82" t="str">
        <f>IF(OR($B16="",$C16="",$D16="",$E16="",AND($G16="SA",ISERROR(VLOOKUP(CONCATENATE(Calcul!$D16,Calcul!$E16),SilencerParams!$D$4:$R$82,8,FALSE)))),"",IF(IF($G16="SA",'Sound Power'!BD11,'Sound Power'!V11)&lt;15,"&lt;15",IF($G16="SA",'Sound Power'!BD11,'Sound Power'!V11)))</f>
        <v/>
      </c>
      <c r="AA16" s="82" t="str">
        <f>IF(OR($B16="",$C16="",$D16="",$E16="",AND($G16="SA",ISERROR(VLOOKUP(CONCATENATE(Calcul!$D16,Calcul!$E16),SilencerParams!$D$4:$R$82,8,FALSE)))),"",IF(IF($G16="SA",'Sound Power'!BE11,'Sound Power'!W11)&lt;15,"&lt;15",IF($G16="SA",'Sound Power'!BE11,'Sound Power'!W11)))</f>
        <v/>
      </c>
      <c r="AB16" s="82" t="str">
        <f>IF(OR(B16="",C16="",D16="",E16="",AND($G16="SA",ISERROR(VLOOKUP(CONCATENATE(Calcul!$D16,Calcul!$E16),SilencerParams!$D$4:$R$82,8,FALSE)))),"",IF('Sound Power'!BY11&lt;15,"&lt;15",'Sound Power'!BY11))</f>
        <v/>
      </c>
      <c r="AC16" s="82" t="str">
        <f>IF(OR(B16="",C16="",D16="",E16="",AND($G16="SA",ISERROR(VLOOKUP(CONCATENATE(Calcul!$D16,Calcul!$E16),SilencerParams!$D$4:$R$82,8,FALSE)))),"",IF('Sound Power'!BZ11&lt;15,"&lt;15",'Sound Power'!BZ11))</f>
        <v/>
      </c>
      <c r="AD16" s="82" t="str">
        <f>IF(OR(B16="",C16="",D16="",E16="",AND($G16="SA",ISERROR(VLOOKUP(CONCATENATE(Calcul!$D16,Calcul!$E16),SilencerParams!$D$4:$R$82,8,FALSE)))),"",IF('Sound Power'!CA11&lt;15,"&lt;15",'Sound Power'!CA11))</f>
        <v/>
      </c>
      <c r="AE16" s="82" t="str">
        <f>IF(OR(B16="",C16="",D16="",E16="",AND($G16="SA",ISERROR(VLOOKUP(CONCATENATE(Calcul!$D16,Calcul!$E16),SilencerParams!$D$4:$R$82,8,FALSE)))),"",IF('Sound Power'!CB11&lt;15,"&lt;15",'Sound Power'!CB11))</f>
        <v/>
      </c>
      <c r="AF16" s="82" t="str">
        <f>IF(OR(B16="",C16="",D16="",E16="",AND($G16="SA",ISERROR(VLOOKUP(CONCATENATE(Calcul!$D16,Calcul!$E16),SilencerParams!$D$4:$R$82,8,FALSE)))),"",IF('Sound Power'!CC11&lt;15,"&lt;15",'Sound Power'!CC11))</f>
        <v/>
      </c>
      <c r="AG16" s="82" t="str">
        <f>IF(OR(B16="",C16="",D16="",E16="",AND($G16="SA",ISERROR(VLOOKUP(CONCATENATE(Calcul!$D16,Calcul!$E16),SilencerParams!$D$4:$R$82,8,FALSE)))),"",IF('Sound Power'!CD11&lt;15,"&lt;15",'Sound Power'!CD11))</f>
        <v/>
      </c>
      <c r="AH16" s="82" t="str">
        <f>IF(OR(B16="",C16="",D16="",E16="",AND($G16="SA",ISERROR(VLOOKUP(CONCATENATE(Calcul!$D16,Calcul!$E16),SilencerParams!$D$4:$R$82,8,FALSE)))),"",IF('Sound Power'!CE11&lt;15,"&lt;15",'Sound Power'!CE11))</f>
        <v/>
      </c>
      <c r="AI16" s="82" t="str">
        <f>IF(OR(B16="",C16="",D16="",E16="",AND($G16="SA",ISERROR(VLOOKUP(CONCATENATE(Calcul!$D16,Calcul!$E16),SilencerParams!$D$4:$R$82,8,FALSE)))),"",IF('Sound Power'!CF11&lt;15,"&lt;15",'Sound Power'!CF11))</f>
        <v/>
      </c>
    </row>
    <row r="17" spans="1:35" s="83" customFormat="1" ht="12.75" x14ac:dyDescent="0.2">
      <c r="A17" s="106"/>
      <c r="B17" s="106"/>
      <c r="C17" s="106"/>
      <c r="D17" s="106"/>
      <c r="E17" s="106"/>
      <c r="F17" s="106"/>
      <c r="G17" s="106"/>
      <c r="H17" s="92" t="str">
        <f t="shared" si="0"/>
        <v>BSD---</v>
      </c>
      <c r="I17" s="106" t="s">
        <v>157</v>
      </c>
      <c r="J17" s="106" t="s">
        <v>164</v>
      </c>
      <c r="K17" s="106">
        <v>100</v>
      </c>
      <c r="L17" s="106">
        <v>2.7</v>
      </c>
      <c r="M17" s="81" t="str">
        <f>IF(OR(B17="",C17="",D17="",E17=""),"",'Sound Power'!AH12)</f>
        <v/>
      </c>
      <c r="N17" s="82" t="str">
        <f>IF(OR(B17="",C17="",D17="",E17="",AND($G17="SA",ISERROR(VLOOKUP(CONCATENATE(Calcul!$D17,Calcul!$E17),SilencerParams!$D$4:$R$82,8,FALSE)))),"",'dPs,min'!H12)</f>
        <v/>
      </c>
      <c r="O17" s="82" t="str">
        <f>IF(OR(B17="",C17="",D17="",E17="",AND($G17="SA",ISERROR(VLOOKUP(CONCATENATE(Calcul!$D17,Calcul!$E17),SilencerParams!$D$4:$R$82,8,FALSE)))),"",IF(G17="SA",IF(Calcul!$L$1="dB(A)",IF('Sound Power'!BG12&lt;20,"&lt;20",'Sound Power'!BG12),IF('Sound Power'!BH12&lt;15,"&lt;15",'Sound Power'!BH12)),IF(Calcul!$L$1="dB(A)",IF('Sound Power'!X12&lt;20,"&lt;20",'Sound Power'!X12),IF('Sound Power'!Y12&lt;15,"&lt;15",'Sound Power'!Y12))))</f>
        <v/>
      </c>
      <c r="P17" s="82" t="str">
        <f>IF(OR(B17="",C17="",D17="",E17="",AND($G17="SA",ISERROR(VLOOKUP(CONCATENATE(Calcul!$D17,Calcul!$E17),SilencerParams!$D$4:$R$82,8,FALSE)))),"",IF(Calcul!$L$1="dB(A)",IF('Sound Power'!$CG12&lt;20,"&lt;20",'Sound Power'!$CG12),IF('Sound Power'!$CH12&lt;15,"&lt;15",'Sound Power'!$CH12)))</f>
        <v/>
      </c>
      <c r="Q17" s="82" t="str">
        <f>IF(OR(B17="",C17="",D17="",E17="",AND($G17="SA",ISERROR(VLOOKUP(CONCATENATE(Calcul!$D17,Calcul!$E17),SilencerParams!$D$4:$R$82,8,FALSE)))),"",IF(Calcul!$L$1="dB(A)",IF('Sound Pressure'!$CC12&lt;20,"&lt;20",'Sound Pressure'!$CC12),IF('Sound Pressure'!$CD12&lt;15,"&lt;15",'Sound Pressure'!$CD12)))</f>
        <v/>
      </c>
      <c r="R17" s="82" t="str">
        <f>IF(OR(B17="",C17="",D17="",E17="",AND($G17="SA",ISERROR(VLOOKUP(CONCATENATE(Calcul!$D17,Calcul!$E17),SilencerParams!$D$4:$R$82,8,FALSE)))),"",IF(Calcul!$L$1="dB(A)",IF('Sound Pressure'!$CU12&lt;20,"&lt;20",'Sound Pressure'!$CU12),IF('Sound Pressure'!$CV12&lt;15,"&lt;15",'Sound Pressure'!$CV12)))</f>
        <v/>
      </c>
      <c r="S17" s="82" t="str">
        <f>IF(OR(B17="",C17="",D17="",E17="",OR($G17="none",AND($G17="SA",ISERROR(VLOOKUP(CONCATENATE(Calcul!$D17,Calcul!$E17),SilencerParams!$D$4:$R$82,8,FALSE))))),"",IF((B17/VLOOKUP(CONCATENATE(D17,E17),SilencerParams!$D$4:$J$82,7,FALSE))^2-0.5*1.2*M17^2&lt;1,"&lt;1",(B17/VLOOKUP(CONCATENATE(D17,E17),SilencerParams!$D$4:$J$82,7,FALSE))^2-0.5*1.2*M17^2))</f>
        <v/>
      </c>
      <c r="T17" s="82" t="str">
        <f>IF(OR($B17="",$C17="",$D17="",$E17="",AND($G17="SA",ISERROR(VLOOKUP(CONCATENATE(Calcul!$D17,Calcul!$E17),SilencerParams!$D$4:$R$82,8,FALSE)))),"",IF(IF($G17="SA",'Sound Power'!AX12,'Sound Power'!P12)&lt;15,"&lt;15",IF($G17="SA",'Sound Power'!AX12,'Sound Power'!P12)))</f>
        <v/>
      </c>
      <c r="U17" s="82" t="str">
        <f>IF(OR($B17="",$C17="",$D17="",$E17="",AND($G17="SA",ISERROR(VLOOKUP(CONCATENATE(Calcul!$D17,Calcul!$E17),SilencerParams!$D$4:$R$82,8,FALSE)))),"",IF(IF($G17="SA",'Sound Power'!AY12,'Sound Power'!Q12)&lt;15,"&lt;15",IF($G17="SA",'Sound Power'!AY12,'Sound Power'!Q12)))</f>
        <v/>
      </c>
      <c r="V17" s="82" t="str">
        <f>IF(OR($B17="",$C17="",$D17="",$E17="",AND($G17="SA",ISERROR(VLOOKUP(CONCATENATE(Calcul!$D17,Calcul!$E17),SilencerParams!$D$4:$R$82,8,FALSE)))),"",IF(IF($G17="SA",'Sound Power'!AZ12,'Sound Power'!R12)&lt;15,"&lt;15",IF($G17="SA",'Sound Power'!AZ12,'Sound Power'!R12)))</f>
        <v/>
      </c>
      <c r="W17" s="82" t="str">
        <f>IF(OR($B17="",$C17="",$D17="",$E17="",AND($G17="SA",ISERROR(VLOOKUP(CONCATENATE(Calcul!$D17,Calcul!$E17),SilencerParams!$D$4:$R$82,8,FALSE)))),"",IF(IF($G17="SA",'Sound Power'!BA12,'Sound Power'!S12)&lt;15,"&lt;15",IF($G17="SA",'Sound Power'!BA12,'Sound Power'!S12)))</f>
        <v/>
      </c>
      <c r="X17" s="82" t="str">
        <f>IF(OR($B17="",$C17="",$D17="",$E17="",AND($G17="SA",ISERROR(VLOOKUP(CONCATENATE(Calcul!$D17,Calcul!$E17),SilencerParams!$D$4:$R$82,8,FALSE)))),"",IF(IF($G17="SA",'Sound Power'!BB12,'Sound Power'!T12)&lt;15,"&lt;15",IF($G17="SA",'Sound Power'!BB12,'Sound Power'!T12)))</f>
        <v/>
      </c>
      <c r="Y17" s="82" t="str">
        <f>IF(OR($B17="",$C17="",$D17="",$E17="",AND($G17="SA",ISERROR(VLOOKUP(CONCATENATE(Calcul!$D17,Calcul!$E17),SilencerParams!$D$4:$R$82,8,FALSE)))),"",IF(IF($G17="SA",'Sound Power'!BC12,'Sound Power'!U12)&lt;15,"&lt;15",IF($G17="SA",'Sound Power'!BC12,'Sound Power'!U12)))</f>
        <v/>
      </c>
      <c r="Z17" s="82" t="str">
        <f>IF(OR($B17="",$C17="",$D17="",$E17="",AND($G17="SA",ISERROR(VLOOKUP(CONCATENATE(Calcul!$D17,Calcul!$E17),SilencerParams!$D$4:$R$82,8,FALSE)))),"",IF(IF($G17="SA",'Sound Power'!BD12,'Sound Power'!V12)&lt;15,"&lt;15",IF($G17="SA",'Sound Power'!BD12,'Sound Power'!V12)))</f>
        <v/>
      </c>
      <c r="AA17" s="82" t="str">
        <f>IF(OR($B17="",$C17="",$D17="",$E17="",AND($G17="SA",ISERROR(VLOOKUP(CONCATENATE(Calcul!$D17,Calcul!$E17),SilencerParams!$D$4:$R$82,8,FALSE)))),"",IF(IF($G17="SA",'Sound Power'!BE12,'Sound Power'!W12)&lt;15,"&lt;15",IF($G17="SA",'Sound Power'!BE12,'Sound Power'!W12)))</f>
        <v/>
      </c>
      <c r="AB17" s="82" t="str">
        <f>IF(OR(B17="",C17="",D17="",E17="",AND($G17="SA",ISERROR(VLOOKUP(CONCATENATE(Calcul!$D17,Calcul!$E17),SilencerParams!$D$4:$R$82,8,FALSE)))),"",IF('Sound Power'!BY12&lt;15,"&lt;15",'Sound Power'!BY12))</f>
        <v/>
      </c>
      <c r="AC17" s="82" t="str">
        <f>IF(OR(B17="",C17="",D17="",E17="",AND($G17="SA",ISERROR(VLOOKUP(CONCATENATE(Calcul!$D17,Calcul!$E17),SilencerParams!$D$4:$R$82,8,FALSE)))),"",IF('Sound Power'!BZ12&lt;15,"&lt;15",'Sound Power'!BZ12))</f>
        <v/>
      </c>
      <c r="AD17" s="82" t="str">
        <f>IF(OR(B17="",C17="",D17="",E17="",AND($G17="SA",ISERROR(VLOOKUP(CONCATENATE(Calcul!$D17,Calcul!$E17),SilencerParams!$D$4:$R$82,8,FALSE)))),"",IF('Sound Power'!CA12&lt;15,"&lt;15",'Sound Power'!CA12))</f>
        <v/>
      </c>
      <c r="AE17" s="82" t="str">
        <f>IF(OR(B17="",C17="",D17="",E17="",AND($G17="SA",ISERROR(VLOOKUP(CONCATENATE(Calcul!$D17,Calcul!$E17),SilencerParams!$D$4:$R$82,8,FALSE)))),"",IF('Sound Power'!CB12&lt;15,"&lt;15",'Sound Power'!CB12))</f>
        <v/>
      </c>
      <c r="AF17" s="82" t="str">
        <f>IF(OR(B17="",C17="",D17="",E17="",AND($G17="SA",ISERROR(VLOOKUP(CONCATENATE(Calcul!$D17,Calcul!$E17),SilencerParams!$D$4:$R$82,8,FALSE)))),"",IF('Sound Power'!CC12&lt;15,"&lt;15",'Sound Power'!CC12))</f>
        <v/>
      </c>
      <c r="AG17" s="82" t="str">
        <f>IF(OR(B17="",C17="",D17="",E17="",AND($G17="SA",ISERROR(VLOOKUP(CONCATENATE(Calcul!$D17,Calcul!$E17),SilencerParams!$D$4:$R$82,8,FALSE)))),"",IF('Sound Power'!CD12&lt;15,"&lt;15",'Sound Power'!CD12))</f>
        <v/>
      </c>
      <c r="AH17" s="82" t="str">
        <f>IF(OR(B17="",C17="",D17="",E17="",AND($G17="SA",ISERROR(VLOOKUP(CONCATENATE(Calcul!$D17,Calcul!$E17),SilencerParams!$D$4:$R$82,8,FALSE)))),"",IF('Sound Power'!CE12&lt;15,"&lt;15",'Sound Power'!CE12))</f>
        <v/>
      </c>
      <c r="AI17" s="82" t="str">
        <f>IF(OR(B17="",C17="",D17="",E17="",AND($G17="SA",ISERROR(VLOOKUP(CONCATENATE(Calcul!$D17,Calcul!$E17),SilencerParams!$D$4:$R$82,8,FALSE)))),"",IF('Sound Power'!CF12&lt;15,"&lt;15",'Sound Power'!CF12))</f>
        <v/>
      </c>
    </row>
    <row r="18" spans="1:35" s="83" customFormat="1" ht="12.75" x14ac:dyDescent="0.2">
      <c r="A18" s="106"/>
      <c r="B18" s="106"/>
      <c r="C18" s="106"/>
      <c r="D18" s="106"/>
      <c r="E18" s="106"/>
      <c r="F18" s="106"/>
      <c r="G18" s="106"/>
      <c r="H18" s="92" t="str">
        <f t="shared" si="0"/>
        <v>BSD---</v>
      </c>
      <c r="I18" s="106" t="s">
        <v>157</v>
      </c>
      <c r="J18" s="106" t="s">
        <v>164</v>
      </c>
      <c r="K18" s="106">
        <v>100</v>
      </c>
      <c r="L18" s="106">
        <v>2.7</v>
      </c>
      <c r="M18" s="81" t="str">
        <f>IF(OR(B18="",C18="",D18="",E18=""),"",'Sound Power'!AH13)</f>
        <v/>
      </c>
      <c r="N18" s="82" t="str">
        <f>IF(OR(B18="",C18="",D18="",E18="",AND($G18="SA",ISERROR(VLOOKUP(CONCATENATE(Calcul!$D18,Calcul!$E18),SilencerParams!$D$4:$R$82,8,FALSE)))),"",'dPs,min'!H13)</f>
        <v/>
      </c>
      <c r="O18" s="82" t="str">
        <f>IF(OR(B18="",C18="",D18="",E18="",AND($G18="SA",ISERROR(VLOOKUP(CONCATENATE(Calcul!$D18,Calcul!$E18),SilencerParams!$D$4:$R$82,8,FALSE)))),"",IF(G18="SA",IF(Calcul!$L$1="dB(A)",IF('Sound Power'!BG13&lt;20,"&lt;20",'Sound Power'!BG13),IF('Sound Power'!BH13&lt;15,"&lt;15",'Sound Power'!BH13)),IF(Calcul!$L$1="dB(A)",IF('Sound Power'!X13&lt;20,"&lt;20",'Sound Power'!X13),IF('Sound Power'!Y13&lt;15,"&lt;15",'Sound Power'!Y13))))</f>
        <v/>
      </c>
      <c r="P18" s="82" t="str">
        <f>IF(OR(B18="",C18="",D18="",E18="",AND($G18="SA",ISERROR(VLOOKUP(CONCATENATE(Calcul!$D18,Calcul!$E18),SilencerParams!$D$4:$R$82,8,FALSE)))),"",IF(Calcul!$L$1="dB(A)",IF('Sound Power'!$CG13&lt;20,"&lt;20",'Sound Power'!$CG13),IF('Sound Power'!$CH13&lt;15,"&lt;15",'Sound Power'!$CH13)))</f>
        <v/>
      </c>
      <c r="Q18" s="82" t="str">
        <f>IF(OR(B18="",C18="",D18="",E18="",AND($G18="SA",ISERROR(VLOOKUP(CONCATENATE(Calcul!$D18,Calcul!$E18),SilencerParams!$D$4:$R$82,8,FALSE)))),"",IF(Calcul!$L$1="dB(A)",IF('Sound Pressure'!$CC13&lt;20,"&lt;20",'Sound Pressure'!$CC13),IF('Sound Pressure'!$CD13&lt;15,"&lt;15",'Sound Pressure'!$CD13)))</f>
        <v/>
      </c>
      <c r="R18" s="82" t="str">
        <f>IF(OR(B18="",C18="",D18="",E18="",AND($G18="SA",ISERROR(VLOOKUP(CONCATENATE(Calcul!$D18,Calcul!$E18),SilencerParams!$D$4:$R$82,8,FALSE)))),"",IF(Calcul!$L$1="dB(A)",IF('Sound Pressure'!$CU13&lt;20,"&lt;20",'Sound Pressure'!$CU13),IF('Sound Pressure'!$CV13&lt;15,"&lt;15",'Sound Pressure'!$CV13)))</f>
        <v/>
      </c>
      <c r="S18" s="82" t="str">
        <f>IF(OR(B18="",C18="",D18="",E18="",OR($G18="none",AND($G18="SA",ISERROR(VLOOKUP(CONCATENATE(Calcul!$D18,Calcul!$E18),SilencerParams!$D$4:$R$82,8,FALSE))))),"",IF((B18/VLOOKUP(CONCATENATE(D18,E18),SilencerParams!$D$4:$J$82,7,FALSE))^2-0.5*1.2*M18^2&lt;1,"&lt;1",(B18/VLOOKUP(CONCATENATE(D18,E18),SilencerParams!$D$4:$J$82,7,FALSE))^2-0.5*1.2*M18^2))</f>
        <v/>
      </c>
      <c r="T18" s="82" t="str">
        <f>IF(OR($B18="",$C18="",$D18="",$E18="",AND($G18="SA",ISERROR(VLOOKUP(CONCATENATE(Calcul!$D18,Calcul!$E18),SilencerParams!$D$4:$R$82,8,FALSE)))),"",IF(IF($G18="SA",'Sound Power'!AX13,'Sound Power'!P13)&lt;15,"&lt;15",IF($G18="SA",'Sound Power'!AX13,'Sound Power'!P13)))</f>
        <v/>
      </c>
      <c r="U18" s="82" t="str">
        <f>IF(OR($B18="",$C18="",$D18="",$E18="",AND($G18="SA",ISERROR(VLOOKUP(CONCATENATE(Calcul!$D18,Calcul!$E18),SilencerParams!$D$4:$R$82,8,FALSE)))),"",IF(IF($G18="SA",'Sound Power'!AY13,'Sound Power'!Q13)&lt;15,"&lt;15",IF($G18="SA",'Sound Power'!AY13,'Sound Power'!Q13)))</f>
        <v/>
      </c>
      <c r="V18" s="82" t="str">
        <f>IF(OR($B18="",$C18="",$D18="",$E18="",AND($G18="SA",ISERROR(VLOOKUP(CONCATENATE(Calcul!$D18,Calcul!$E18),SilencerParams!$D$4:$R$82,8,FALSE)))),"",IF(IF($G18="SA",'Sound Power'!AZ13,'Sound Power'!R13)&lt;15,"&lt;15",IF($G18="SA",'Sound Power'!AZ13,'Sound Power'!R13)))</f>
        <v/>
      </c>
      <c r="W18" s="82" t="str">
        <f>IF(OR($B18="",$C18="",$D18="",$E18="",AND($G18="SA",ISERROR(VLOOKUP(CONCATENATE(Calcul!$D18,Calcul!$E18),SilencerParams!$D$4:$R$82,8,FALSE)))),"",IF(IF($G18="SA",'Sound Power'!BA13,'Sound Power'!S13)&lt;15,"&lt;15",IF($G18="SA",'Sound Power'!BA13,'Sound Power'!S13)))</f>
        <v/>
      </c>
      <c r="X18" s="82" t="str">
        <f>IF(OR($B18="",$C18="",$D18="",$E18="",AND($G18="SA",ISERROR(VLOOKUP(CONCATENATE(Calcul!$D18,Calcul!$E18),SilencerParams!$D$4:$R$82,8,FALSE)))),"",IF(IF($G18="SA",'Sound Power'!BB13,'Sound Power'!T13)&lt;15,"&lt;15",IF($G18="SA",'Sound Power'!BB13,'Sound Power'!T13)))</f>
        <v/>
      </c>
      <c r="Y18" s="82" t="str">
        <f>IF(OR($B18="",$C18="",$D18="",$E18="",AND($G18="SA",ISERROR(VLOOKUP(CONCATENATE(Calcul!$D18,Calcul!$E18),SilencerParams!$D$4:$R$82,8,FALSE)))),"",IF(IF($G18="SA",'Sound Power'!BC13,'Sound Power'!U13)&lt;15,"&lt;15",IF($G18="SA",'Sound Power'!BC13,'Sound Power'!U13)))</f>
        <v/>
      </c>
      <c r="Z18" s="82" t="str">
        <f>IF(OR($B18="",$C18="",$D18="",$E18="",AND($G18="SA",ISERROR(VLOOKUP(CONCATENATE(Calcul!$D18,Calcul!$E18),SilencerParams!$D$4:$R$82,8,FALSE)))),"",IF(IF($G18="SA",'Sound Power'!BD13,'Sound Power'!V13)&lt;15,"&lt;15",IF($G18="SA",'Sound Power'!BD13,'Sound Power'!V13)))</f>
        <v/>
      </c>
      <c r="AA18" s="82" t="str">
        <f>IF(OR($B18="",$C18="",$D18="",$E18="",AND($G18="SA",ISERROR(VLOOKUP(CONCATENATE(Calcul!$D18,Calcul!$E18),SilencerParams!$D$4:$R$82,8,FALSE)))),"",IF(IF($G18="SA",'Sound Power'!BE13,'Sound Power'!W13)&lt;15,"&lt;15",IF($G18="SA",'Sound Power'!BE13,'Sound Power'!W13)))</f>
        <v/>
      </c>
      <c r="AB18" s="82" t="str">
        <f>IF(OR(B18="",C18="",D18="",E18="",AND($G18="SA",ISERROR(VLOOKUP(CONCATENATE(Calcul!$D18,Calcul!$E18),SilencerParams!$D$4:$R$82,8,FALSE)))),"",IF('Sound Power'!BY13&lt;15,"&lt;15",'Sound Power'!BY13))</f>
        <v/>
      </c>
      <c r="AC18" s="82" t="str">
        <f>IF(OR(B18="",C18="",D18="",E18="",AND($G18="SA",ISERROR(VLOOKUP(CONCATENATE(Calcul!$D18,Calcul!$E18),SilencerParams!$D$4:$R$82,8,FALSE)))),"",IF('Sound Power'!BZ13&lt;15,"&lt;15",'Sound Power'!BZ13))</f>
        <v/>
      </c>
      <c r="AD18" s="82" t="str">
        <f>IF(OR(B18="",C18="",D18="",E18="",AND($G18="SA",ISERROR(VLOOKUP(CONCATENATE(Calcul!$D18,Calcul!$E18),SilencerParams!$D$4:$R$82,8,FALSE)))),"",IF('Sound Power'!CA13&lt;15,"&lt;15",'Sound Power'!CA13))</f>
        <v/>
      </c>
      <c r="AE18" s="82" t="str">
        <f>IF(OR(B18="",C18="",D18="",E18="",AND($G18="SA",ISERROR(VLOOKUP(CONCATENATE(Calcul!$D18,Calcul!$E18),SilencerParams!$D$4:$R$82,8,FALSE)))),"",IF('Sound Power'!CB13&lt;15,"&lt;15",'Sound Power'!CB13))</f>
        <v/>
      </c>
      <c r="AF18" s="82" t="str">
        <f>IF(OR(B18="",C18="",D18="",E18="",AND($G18="SA",ISERROR(VLOOKUP(CONCATENATE(Calcul!$D18,Calcul!$E18),SilencerParams!$D$4:$R$82,8,FALSE)))),"",IF('Sound Power'!CC13&lt;15,"&lt;15",'Sound Power'!CC13))</f>
        <v/>
      </c>
      <c r="AG18" s="82" t="str">
        <f>IF(OR(B18="",C18="",D18="",E18="",AND($G18="SA",ISERROR(VLOOKUP(CONCATENATE(Calcul!$D18,Calcul!$E18),SilencerParams!$D$4:$R$82,8,FALSE)))),"",IF('Sound Power'!CD13&lt;15,"&lt;15",'Sound Power'!CD13))</f>
        <v/>
      </c>
      <c r="AH18" s="82" t="str">
        <f>IF(OR(B18="",C18="",D18="",E18="",AND($G18="SA",ISERROR(VLOOKUP(CONCATENATE(Calcul!$D18,Calcul!$E18),SilencerParams!$D$4:$R$82,8,FALSE)))),"",IF('Sound Power'!CE13&lt;15,"&lt;15",'Sound Power'!CE13))</f>
        <v/>
      </c>
      <c r="AI18" s="82" t="str">
        <f>IF(OR(B18="",C18="",D18="",E18="",AND($G18="SA",ISERROR(VLOOKUP(CONCATENATE(Calcul!$D18,Calcul!$E18),SilencerParams!$D$4:$R$82,8,FALSE)))),"",IF('Sound Power'!CF13&lt;15,"&lt;15",'Sound Power'!CF13))</f>
        <v/>
      </c>
    </row>
    <row r="19" spans="1:35" s="83" customFormat="1" ht="12.75" x14ac:dyDescent="0.2">
      <c r="A19" s="106"/>
      <c r="B19" s="106"/>
      <c r="C19" s="106"/>
      <c r="D19" s="106"/>
      <c r="E19" s="106"/>
      <c r="F19" s="106"/>
      <c r="G19" s="106"/>
      <c r="H19" s="92" t="str">
        <f t="shared" si="0"/>
        <v>BSD---</v>
      </c>
      <c r="I19" s="106" t="s">
        <v>157</v>
      </c>
      <c r="J19" s="106" t="s">
        <v>164</v>
      </c>
      <c r="K19" s="106">
        <v>100</v>
      </c>
      <c r="L19" s="106">
        <v>2.7</v>
      </c>
      <c r="M19" s="81" t="str">
        <f>IF(OR(B19="",C19="",D19="",E19=""),"",'Sound Power'!AH14)</f>
        <v/>
      </c>
      <c r="N19" s="82" t="str">
        <f>IF(OR(B19="",C19="",D19="",E19="",AND($G19="SA",ISERROR(VLOOKUP(CONCATENATE(Calcul!$D19,Calcul!$E19),SilencerParams!$D$4:$R$82,8,FALSE)))),"",'dPs,min'!H14)</f>
        <v/>
      </c>
      <c r="O19" s="82" t="str">
        <f>IF(OR(B19="",C19="",D19="",E19="",AND($G19="SA",ISERROR(VLOOKUP(CONCATENATE(Calcul!$D19,Calcul!$E19),SilencerParams!$D$4:$R$82,8,FALSE)))),"",IF(G19="SA",IF(Calcul!$L$1="dB(A)",IF('Sound Power'!BG14&lt;20,"&lt;20",'Sound Power'!BG14),IF('Sound Power'!BH14&lt;15,"&lt;15",'Sound Power'!BH14)),IF(Calcul!$L$1="dB(A)",IF('Sound Power'!X14&lt;20,"&lt;20",'Sound Power'!X14),IF('Sound Power'!Y14&lt;15,"&lt;15",'Sound Power'!Y14))))</f>
        <v/>
      </c>
      <c r="P19" s="82" t="str">
        <f>IF(OR(B19="",C19="",D19="",E19="",AND($G19="SA",ISERROR(VLOOKUP(CONCATENATE(Calcul!$D19,Calcul!$E19),SilencerParams!$D$4:$R$82,8,FALSE)))),"",IF(Calcul!$L$1="dB(A)",IF('Sound Power'!$CG14&lt;20,"&lt;20",'Sound Power'!$CG14),IF('Sound Power'!$CH14&lt;15,"&lt;15",'Sound Power'!$CH14)))</f>
        <v/>
      </c>
      <c r="Q19" s="82" t="str">
        <f>IF(OR(B19="",C19="",D19="",E19="",AND($G19="SA",ISERROR(VLOOKUP(CONCATENATE(Calcul!$D19,Calcul!$E19),SilencerParams!$D$4:$R$82,8,FALSE)))),"",IF(Calcul!$L$1="dB(A)",IF('Sound Pressure'!$CC14&lt;20,"&lt;20",'Sound Pressure'!$CC14),IF('Sound Pressure'!$CD14&lt;15,"&lt;15",'Sound Pressure'!$CD14)))</f>
        <v/>
      </c>
      <c r="R19" s="82" t="str">
        <f>IF(OR(B19="",C19="",D19="",E19="",AND($G19="SA",ISERROR(VLOOKUP(CONCATENATE(Calcul!$D19,Calcul!$E19),SilencerParams!$D$4:$R$82,8,FALSE)))),"",IF(Calcul!$L$1="dB(A)",IF('Sound Pressure'!$CU14&lt;20,"&lt;20",'Sound Pressure'!$CU14),IF('Sound Pressure'!$CV14&lt;15,"&lt;15",'Sound Pressure'!$CV14)))</f>
        <v/>
      </c>
      <c r="S19" s="82" t="str">
        <f>IF(OR(B19="",C19="",D19="",E19="",OR($G19="none",AND($G19="SA",ISERROR(VLOOKUP(CONCATENATE(Calcul!$D19,Calcul!$E19),SilencerParams!$D$4:$R$82,8,FALSE))))),"",IF((B19/VLOOKUP(CONCATENATE(D19,E19),SilencerParams!$D$4:$J$82,7,FALSE))^2-0.5*1.2*M19^2&lt;1,"&lt;1",(B19/VLOOKUP(CONCATENATE(D19,E19),SilencerParams!$D$4:$J$82,7,FALSE))^2-0.5*1.2*M19^2))</f>
        <v/>
      </c>
      <c r="T19" s="82" t="str">
        <f>IF(OR($B19="",$C19="",$D19="",$E19="",AND($G19="SA",ISERROR(VLOOKUP(CONCATENATE(Calcul!$D19,Calcul!$E19),SilencerParams!$D$4:$R$82,8,FALSE)))),"",IF(IF($G19="SA",'Sound Power'!AX14,'Sound Power'!P14)&lt;15,"&lt;15",IF($G19="SA",'Sound Power'!AX14,'Sound Power'!P14)))</f>
        <v/>
      </c>
      <c r="U19" s="82" t="str">
        <f>IF(OR($B19="",$C19="",$D19="",$E19="",AND($G19="SA",ISERROR(VLOOKUP(CONCATENATE(Calcul!$D19,Calcul!$E19),SilencerParams!$D$4:$R$82,8,FALSE)))),"",IF(IF($G19="SA",'Sound Power'!AY14,'Sound Power'!Q14)&lt;15,"&lt;15",IF($G19="SA",'Sound Power'!AY14,'Sound Power'!Q14)))</f>
        <v/>
      </c>
      <c r="V19" s="82" t="str">
        <f>IF(OR($B19="",$C19="",$D19="",$E19="",AND($G19="SA",ISERROR(VLOOKUP(CONCATENATE(Calcul!$D19,Calcul!$E19),SilencerParams!$D$4:$R$82,8,FALSE)))),"",IF(IF($G19="SA",'Sound Power'!AZ14,'Sound Power'!R14)&lt;15,"&lt;15",IF($G19="SA",'Sound Power'!AZ14,'Sound Power'!R14)))</f>
        <v/>
      </c>
      <c r="W19" s="82" t="str">
        <f>IF(OR($B19="",$C19="",$D19="",$E19="",AND($G19="SA",ISERROR(VLOOKUP(CONCATENATE(Calcul!$D19,Calcul!$E19),SilencerParams!$D$4:$R$82,8,FALSE)))),"",IF(IF($G19="SA",'Sound Power'!BA14,'Sound Power'!S14)&lt;15,"&lt;15",IF($G19="SA",'Sound Power'!BA14,'Sound Power'!S14)))</f>
        <v/>
      </c>
      <c r="X19" s="82" t="str">
        <f>IF(OR($B19="",$C19="",$D19="",$E19="",AND($G19="SA",ISERROR(VLOOKUP(CONCATENATE(Calcul!$D19,Calcul!$E19),SilencerParams!$D$4:$R$82,8,FALSE)))),"",IF(IF($G19="SA",'Sound Power'!BB14,'Sound Power'!T14)&lt;15,"&lt;15",IF($G19="SA",'Sound Power'!BB14,'Sound Power'!T14)))</f>
        <v/>
      </c>
      <c r="Y19" s="82" t="str">
        <f>IF(OR($B19="",$C19="",$D19="",$E19="",AND($G19="SA",ISERROR(VLOOKUP(CONCATENATE(Calcul!$D19,Calcul!$E19),SilencerParams!$D$4:$R$82,8,FALSE)))),"",IF(IF($G19="SA",'Sound Power'!BC14,'Sound Power'!U14)&lt;15,"&lt;15",IF($G19="SA",'Sound Power'!BC14,'Sound Power'!U14)))</f>
        <v/>
      </c>
      <c r="Z19" s="82" t="str">
        <f>IF(OR($B19="",$C19="",$D19="",$E19="",AND($G19="SA",ISERROR(VLOOKUP(CONCATENATE(Calcul!$D19,Calcul!$E19),SilencerParams!$D$4:$R$82,8,FALSE)))),"",IF(IF($G19="SA",'Sound Power'!BD14,'Sound Power'!V14)&lt;15,"&lt;15",IF($G19="SA",'Sound Power'!BD14,'Sound Power'!V14)))</f>
        <v/>
      </c>
      <c r="AA19" s="82" t="str">
        <f>IF(OR($B19="",$C19="",$D19="",$E19="",AND($G19="SA",ISERROR(VLOOKUP(CONCATENATE(Calcul!$D19,Calcul!$E19),SilencerParams!$D$4:$R$82,8,FALSE)))),"",IF(IF($G19="SA",'Sound Power'!BE14,'Sound Power'!W14)&lt;15,"&lt;15",IF($G19="SA",'Sound Power'!BE14,'Sound Power'!W14)))</f>
        <v/>
      </c>
      <c r="AB19" s="82" t="str">
        <f>IF(OR(B19="",C19="",D19="",E19="",AND($G19="SA",ISERROR(VLOOKUP(CONCATENATE(Calcul!$D19,Calcul!$E19),SilencerParams!$D$4:$R$82,8,FALSE)))),"",IF('Sound Power'!BY14&lt;15,"&lt;15",'Sound Power'!BY14))</f>
        <v/>
      </c>
      <c r="AC19" s="82" t="str">
        <f>IF(OR(B19="",C19="",D19="",E19="",AND($G19="SA",ISERROR(VLOOKUP(CONCATENATE(Calcul!$D19,Calcul!$E19),SilencerParams!$D$4:$R$82,8,FALSE)))),"",IF('Sound Power'!BZ14&lt;15,"&lt;15",'Sound Power'!BZ14))</f>
        <v/>
      </c>
      <c r="AD19" s="82" t="str">
        <f>IF(OR(B19="",C19="",D19="",E19="",AND($G19="SA",ISERROR(VLOOKUP(CONCATENATE(Calcul!$D19,Calcul!$E19),SilencerParams!$D$4:$R$82,8,FALSE)))),"",IF('Sound Power'!CA14&lt;15,"&lt;15",'Sound Power'!CA14))</f>
        <v/>
      </c>
      <c r="AE19" s="82" t="str">
        <f>IF(OR(B19="",C19="",D19="",E19="",AND($G19="SA",ISERROR(VLOOKUP(CONCATENATE(Calcul!$D19,Calcul!$E19),SilencerParams!$D$4:$R$82,8,FALSE)))),"",IF('Sound Power'!CB14&lt;15,"&lt;15",'Sound Power'!CB14))</f>
        <v/>
      </c>
      <c r="AF19" s="82" t="str">
        <f>IF(OR(B19="",C19="",D19="",E19="",AND($G19="SA",ISERROR(VLOOKUP(CONCATENATE(Calcul!$D19,Calcul!$E19),SilencerParams!$D$4:$R$82,8,FALSE)))),"",IF('Sound Power'!CC14&lt;15,"&lt;15",'Sound Power'!CC14))</f>
        <v/>
      </c>
      <c r="AG19" s="82" t="str">
        <f>IF(OR(B19="",C19="",D19="",E19="",AND($G19="SA",ISERROR(VLOOKUP(CONCATENATE(Calcul!$D19,Calcul!$E19),SilencerParams!$D$4:$R$82,8,FALSE)))),"",IF('Sound Power'!CD14&lt;15,"&lt;15",'Sound Power'!CD14))</f>
        <v/>
      </c>
      <c r="AH19" s="82" t="str">
        <f>IF(OR(B19="",C19="",D19="",E19="",AND($G19="SA",ISERROR(VLOOKUP(CONCATENATE(Calcul!$D19,Calcul!$E19),SilencerParams!$D$4:$R$82,8,FALSE)))),"",IF('Sound Power'!CE14&lt;15,"&lt;15",'Sound Power'!CE14))</f>
        <v/>
      </c>
      <c r="AI19" s="82" t="str">
        <f>IF(OR(B19="",C19="",D19="",E19="",AND($G19="SA",ISERROR(VLOOKUP(CONCATENATE(Calcul!$D19,Calcul!$E19),SilencerParams!$D$4:$R$82,8,FALSE)))),"",IF('Sound Power'!CF14&lt;15,"&lt;15",'Sound Power'!CF14))</f>
        <v/>
      </c>
    </row>
    <row r="20" spans="1:35" s="83" customFormat="1" ht="12.75" x14ac:dyDescent="0.2">
      <c r="A20" s="106"/>
      <c r="B20" s="106"/>
      <c r="C20" s="106"/>
      <c r="D20" s="106"/>
      <c r="E20" s="106"/>
      <c r="F20" s="106"/>
      <c r="G20" s="106"/>
      <c r="H20" s="92" t="str">
        <f t="shared" si="0"/>
        <v>BSD---</v>
      </c>
      <c r="I20" s="106" t="s">
        <v>157</v>
      </c>
      <c r="J20" s="106" t="s">
        <v>164</v>
      </c>
      <c r="K20" s="106">
        <v>100</v>
      </c>
      <c r="L20" s="106">
        <v>2.7</v>
      </c>
      <c r="M20" s="81" t="str">
        <f>IF(OR(B20="",C20="",D20="",E20=""),"",'Sound Power'!AH15)</f>
        <v/>
      </c>
      <c r="N20" s="82" t="str">
        <f>IF(OR(B20="",C20="",D20="",E20="",AND($G20="SA",ISERROR(VLOOKUP(CONCATENATE(Calcul!$D20,Calcul!$E20),SilencerParams!$D$4:$R$82,8,FALSE)))),"",'dPs,min'!H15)</f>
        <v/>
      </c>
      <c r="O20" s="82" t="str">
        <f>IF(OR(B20="",C20="",D20="",E20="",AND($G20="SA",ISERROR(VLOOKUP(CONCATENATE(Calcul!$D20,Calcul!$E20),SilencerParams!$D$4:$R$82,8,FALSE)))),"",IF(G20="SA",IF(Calcul!$L$1="dB(A)",IF('Sound Power'!BG15&lt;20,"&lt;20",'Sound Power'!BG15),IF('Sound Power'!BH15&lt;15,"&lt;15",'Sound Power'!BH15)),IF(Calcul!$L$1="dB(A)",IF('Sound Power'!X15&lt;20,"&lt;20",'Sound Power'!X15),IF('Sound Power'!Y15&lt;15,"&lt;15",'Sound Power'!Y15))))</f>
        <v/>
      </c>
      <c r="P20" s="82" t="str">
        <f>IF(OR(B20="",C20="",D20="",E20="",AND($G20="SA",ISERROR(VLOOKUP(CONCATENATE(Calcul!$D20,Calcul!$E20),SilencerParams!$D$4:$R$82,8,FALSE)))),"",IF(Calcul!$L$1="dB(A)",IF('Sound Power'!$CG15&lt;20,"&lt;20",'Sound Power'!$CG15),IF('Sound Power'!$CH15&lt;15,"&lt;15",'Sound Power'!$CH15)))</f>
        <v/>
      </c>
      <c r="Q20" s="82" t="str">
        <f>IF(OR(B20="",C20="",D20="",E20="",AND($G20="SA",ISERROR(VLOOKUP(CONCATENATE(Calcul!$D20,Calcul!$E20),SilencerParams!$D$4:$R$82,8,FALSE)))),"",IF(Calcul!$L$1="dB(A)",IF('Sound Pressure'!$CC15&lt;20,"&lt;20",'Sound Pressure'!$CC15),IF('Sound Pressure'!$CD15&lt;15,"&lt;15",'Sound Pressure'!$CD15)))</f>
        <v/>
      </c>
      <c r="R20" s="82" t="str">
        <f>IF(OR(B20="",C20="",D20="",E20="",AND($G20="SA",ISERROR(VLOOKUP(CONCATENATE(Calcul!$D20,Calcul!$E20),SilencerParams!$D$4:$R$82,8,FALSE)))),"",IF(Calcul!$L$1="dB(A)",IF('Sound Pressure'!$CU15&lt;20,"&lt;20",'Sound Pressure'!$CU15),IF('Sound Pressure'!$CV15&lt;15,"&lt;15",'Sound Pressure'!$CV15)))</f>
        <v/>
      </c>
      <c r="S20" s="82" t="str">
        <f>IF(OR(B20="",C20="",D20="",E20="",OR($G20="none",AND($G20="SA",ISERROR(VLOOKUP(CONCATENATE(Calcul!$D20,Calcul!$E20),SilencerParams!$D$4:$R$82,8,FALSE))))),"",IF((B20/VLOOKUP(CONCATENATE(D20,E20),SilencerParams!$D$4:$J$82,7,FALSE))^2-0.5*1.2*M20^2&lt;1,"&lt;1",(B20/VLOOKUP(CONCATENATE(D20,E20),SilencerParams!$D$4:$J$82,7,FALSE))^2-0.5*1.2*M20^2))</f>
        <v/>
      </c>
      <c r="T20" s="82" t="str">
        <f>IF(OR($B20="",$C20="",$D20="",$E20="",AND($G20="SA",ISERROR(VLOOKUP(CONCATENATE(Calcul!$D20,Calcul!$E20),SilencerParams!$D$4:$R$82,8,FALSE)))),"",IF(IF($G20="SA",'Sound Power'!AX15,'Sound Power'!P15)&lt;15,"&lt;15",IF($G20="SA",'Sound Power'!AX15,'Sound Power'!P15)))</f>
        <v/>
      </c>
      <c r="U20" s="82" t="str">
        <f>IF(OR($B20="",$C20="",$D20="",$E20="",AND($G20="SA",ISERROR(VLOOKUP(CONCATENATE(Calcul!$D20,Calcul!$E20),SilencerParams!$D$4:$R$82,8,FALSE)))),"",IF(IF($G20="SA",'Sound Power'!AY15,'Sound Power'!Q15)&lt;15,"&lt;15",IF($G20="SA",'Sound Power'!AY15,'Sound Power'!Q15)))</f>
        <v/>
      </c>
      <c r="V20" s="82" t="str">
        <f>IF(OR($B20="",$C20="",$D20="",$E20="",AND($G20="SA",ISERROR(VLOOKUP(CONCATENATE(Calcul!$D20,Calcul!$E20),SilencerParams!$D$4:$R$82,8,FALSE)))),"",IF(IF($G20="SA",'Sound Power'!AZ15,'Sound Power'!R15)&lt;15,"&lt;15",IF($G20="SA",'Sound Power'!AZ15,'Sound Power'!R15)))</f>
        <v/>
      </c>
      <c r="W20" s="82" t="str">
        <f>IF(OR($B20="",$C20="",$D20="",$E20="",AND($G20="SA",ISERROR(VLOOKUP(CONCATENATE(Calcul!$D20,Calcul!$E20),SilencerParams!$D$4:$R$82,8,FALSE)))),"",IF(IF($G20="SA",'Sound Power'!BA15,'Sound Power'!S15)&lt;15,"&lt;15",IF($G20="SA",'Sound Power'!BA15,'Sound Power'!S15)))</f>
        <v/>
      </c>
      <c r="X20" s="82" t="str">
        <f>IF(OR($B20="",$C20="",$D20="",$E20="",AND($G20="SA",ISERROR(VLOOKUP(CONCATENATE(Calcul!$D20,Calcul!$E20),SilencerParams!$D$4:$R$82,8,FALSE)))),"",IF(IF($G20="SA",'Sound Power'!BB15,'Sound Power'!T15)&lt;15,"&lt;15",IF($G20="SA",'Sound Power'!BB15,'Sound Power'!T15)))</f>
        <v/>
      </c>
      <c r="Y20" s="82" t="str">
        <f>IF(OR($B20="",$C20="",$D20="",$E20="",AND($G20="SA",ISERROR(VLOOKUP(CONCATENATE(Calcul!$D20,Calcul!$E20),SilencerParams!$D$4:$R$82,8,FALSE)))),"",IF(IF($G20="SA",'Sound Power'!BC15,'Sound Power'!U15)&lt;15,"&lt;15",IF($G20="SA",'Sound Power'!BC15,'Sound Power'!U15)))</f>
        <v/>
      </c>
      <c r="Z20" s="82" t="str">
        <f>IF(OR($B20="",$C20="",$D20="",$E20="",AND($G20="SA",ISERROR(VLOOKUP(CONCATENATE(Calcul!$D20,Calcul!$E20),SilencerParams!$D$4:$R$82,8,FALSE)))),"",IF(IF($G20="SA",'Sound Power'!BD15,'Sound Power'!V15)&lt;15,"&lt;15",IF($G20="SA",'Sound Power'!BD15,'Sound Power'!V15)))</f>
        <v/>
      </c>
      <c r="AA20" s="82" t="str">
        <f>IF(OR($B20="",$C20="",$D20="",$E20="",AND($G20="SA",ISERROR(VLOOKUP(CONCATENATE(Calcul!$D20,Calcul!$E20),SilencerParams!$D$4:$R$82,8,FALSE)))),"",IF(IF($G20="SA",'Sound Power'!BE15,'Sound Power'!W15)&lt;15,"&lt;15",IF($G20="SA",'Sound Power'!BE15,'Sound Power'!W15)))</f>
        <v/>
      </c>
      <c r="AB20" s="82" t="str">
        <f>IF(OR(B20="",C20="",D20="",E20="",AND($G20="SA",ISERROR(VLOOKUP(CONCATENATE(Calcul!$D20,Calcul!$E20),SilencerParams!$D$4:$R$82,8,FALSE)))),"",IF('Sound Power'!BY15&lt;15,"&lt;15",'Sound Power'!BY15))</f>
        <v/>
      </c>
      <c r="AC20" s="82" t="str">
        <f>IF(OR(B20="",C20="",D20="",E20="",AND($G20="SA",ISERROR(VLOOKUP(CONCATENATE(Calcul!$D20,Calcul!$E20),SilencerParams!$D$4:$R$82,8,FALSE)))),"",IF('Sound Power'!BZ15&lt;15,"&lt;15",'Sound Power'!BZ15))</f>
        <v/>
      </c>
      <c r="AD20" s="82" t="str">
        <f>IF(OR(B20="",C20="",D20="",E20="",AND($G20="SA",ISERROR(VLOOKUP(CONCATENATE(Calcul!$D20,Calcul!$E20),SilencerParams!$D$4:$R$82,8,FALSE)))),"",IF('Sound Power'!CA15&lt;15,"&lt;15",'Sound Power'!CA15))</f>
        <v/>
      </c>
      <c r="AE20" s="82" t="str">
        <f>IF(OR(B20="",C20="",D20="",E20="",AND($G20="SA",ISERROR(VLOOKUP(CONCATENATE(Calcul!$D20,Calcul!$E20),SilencerParams!$D$4:$R$82,8,FALSE)))),"",IF('Sound Power'!CB15&lt;15,"&lt;15",'Sound Power'!CB15))</f>
        <v/>
      </c>
      <c r="AF20" s="82" t="str">
        <f>IF(OR(B20="",C20="",D20="",E20="",AND($G20="SA",ISERROR(VLOOKUP(CONCATENATE(Calcul!$D20,Calcul!$E20),SilencerParams!$D$4:$R$82,8,FALSE)))),"",IF('Sound Power'!CC15&lt;15,"&lt;15",'Sound Power'!CC15))</f>
        <v/>
      </c>
      <c r="AG20" s="82" t="str">
        <f>IF(OR(B20="",C20="",D20="",E20="",AND($G20="SA",ISERROR(VLOOKUP(CONCATENATE(Calcul!$D20,Calcul!$E20),SilencerParams!$D$4:$R$82,8,FALSE)))),"",IF('Sound Power'!CD15&lt;15,"&lt;15",'Sound Power'!CD15))</f>
        <v/>
      </c>
      <c r="AH20" s="82" t="str">
        <f>IF(OR(B20="",C20="",D20="",E20="",AND($G20="SA",ISERROR(VLOOKUP(CONCATENATE(Calcul!$D20,Calcul!$E20),SilencerParams!$D$4:$R$82,8,FALSE)))),"",IF('Sound Power'!CE15&lt;15,"&lt;15",'Sound Power'!CE15))</f>
        <v/>
      </c>
      <c r="AI20" s="82" t="str">
        <f>IF(OR(B20="",C20="",D20="",E20="",AND($G20="SA",ISERROR(VLOOKUP(CONCATENATE(Calcul!$D20,Calcul!$E20),SilencerParams!$D$4:$R$82,8,FALSE)))),"",IF('Sound Power'!CF15&lt;15,"&lt;15",'Sound Power'!CF15))</f>
        <v/>
      </c>
    </row>
    <row r="21" spans="1:35" s="83" customFormat="1" ht="12.75" x14ac:dyDescent="0.2">
      <c r="A21" s="106"/>
      <c r="B21" s="106"/>
      <c r="C21" s="106"/>
      <c r="D21" s="106"/>
      <c r="E21" s="106"/>
      <c r="F21" s="106"/>
      <c r="G21" s="106"/>
      <c r="H21" s="92" t="str">
        <f t="shared" si="0"/>
        <v>BSD---</v>
      </c>
      <c r="I21" s="106" t="s">
        <v>157</v>
      </c>
      <c r="J21" s="106" t="s">
        <v>164</v>
      </c>
      <c r="K21" s="106">
        <v>100</v>
      </c>
      <c r="L21" s="106">
        <v>2.7</v>
      </c>
      <c r="M21" s="81" t="str">
        <f>IF(OR(B21="",C21="",D21="",E21=""),"",'Sound Power'!AH16)</f>
        <v/>
      </c>
      <c r="N21" s="82" t="str">
        <f>IF(OR(B21="",C21="",D21="",E21="",AND($G21="SA",ISERROR(VLOOKUP(CONCATENATE(Calcul!$D21,Calcul!$E21),SilencerParams!$D$4:$R$82,8,FALSE)))),"",'dPs,min'!H16)</f>
        <v/>
      </c>
      <c r="O21" s="82" t="str">
        <f>IF(OR(B21="",C21="",D21="",E21="",AND($G21="SA",ISERROR(VLOOKUP(CONCATENATE(Calcul!$D21,Calcul!$E21),SilencerParams!$D$4:$R$82,8,FALSE)))),"",IF(G21="SA",IF(Calcul!$L$1="dB(A)",IF('Sound Power'!BG16&lt;20,"&lt;20",'Sound Power'!BG16),IF('Sound Power'!BH16&lt;15,"&lt;15",'Sound Power'!BH16)),IF(Calcul!$L$1="dB(A)",IF('Sound Power'!X16&lt;20,"&lt;20",'Sound Power'!X16),IF('Sound Power'!Y16&lt;15,"&lt;15",'Sound Power'!Y16))))</f>
        <v/>
      </c>
      <c r="P21" s="82" t="str">
        <f>IF(OR(B21="",C21="",D21="",E21="",AND($G21="SA",ISERROR(VLOOKUP(CONCATENATE(Calcul!$D21,Calcul!$E21),SilencerParams!$D$4:$R$82,8,FALSE)))),"",IF(Calcul!$L$1="dB(A)",IF('Sound Power'!$CG16&lt;20,"&lt;20",'Sound Power'!$CG16),IF('Sound Power'!$CH16&lt;15,"&lt;15",'Sound Power'!$CH16)))</f>
        <v/>
      </c>
      <c r="Q21" s="82" t="str">
        <f>IF(OR(B21="",C21="",D21="",E21="",AND($G21="SA",ISERROR(VLOOKUP(CONCATENATE(Calcul!$D21,Calcul!$E21),SilencerParams!$D$4:$R$82,8,FALSE)))),"",IF(Calcul!$L$1="dB(A)",IF('Sound Pressure'!$CC16&lt;20,"&lt;20",'Sound Pressure'!$CC16),IF('Sound Pressure'!$CD16&lt;15,"&lt;15",'Sound Pressure'!$CD16)))</f>
        <v/>
      </c>
      <c r="R21" s="82" t="str">
        <f>IF(OR(B21="",C21="",D21="",E21="",AND($G21="SA",ISERROR(VLOOKUP(CONCATENATE(Calcul!$D21,Calcul!$E21),SilencerParams!$D$4:$R$82,8,FALSE)))),"",IF(Calcul!$L$1="dB(A)",IF('Sound Pressure'!$CU16&lt;20,"&lt;20",'Sound Pressure'!$CU16),IF('Sound Pressure'!$CV16&lt;15,"&lt;15",'Sound Pressure'!$CV16)))</f>
        <v/>
      </c>
      <c r="S21" s="82" t="str">
        <f>IF(OR(B21="",C21="",D21="",E21="",OR($G21="none",AND($G21="SA",ISERROR(VLOOKUP(CONCATENATE(Calcul!$D21,Calcul!$E21),SilencerParams!$D$4:$R$82,8,FALSE))))),"",IF((B21/VLOOKUP(CONCATENATE(D21,E21),SilencerParams!$D$4:$J$82,7,FALSE))^2-0.5*1.2*M21^2&lt;1,"&lt;1",(B21/VLOOKUP(CONCATENATE(D21,E21),SilencerParams!$D$4:$J$82,7,FALSE))^2-0.5*1.2*M21^2))</f>
        <v/>
      </c>
      <c r="T21" s="82" t="str">
        <f>IF(OR($B21="",$C21="",$D21="",$E21="",AND($G21="SA",ISERROR(VLOOKUP(CONCATENATE(Calcul!$D21,Calcul!$E21),SilencerParams!$D$4:$R$82,8,FALSE)))),"",IF(IF($G21="SA",'Sound Power'!AX16,'Sound Power'!P16)&lt;15,"&lt;15",IF($G21="SA",'Sound Power'!AX16,'Sound Power'!P16)))</f>
        <v/>
      </c>
      <c r="U21" s="82" t="str">
        <f>IF(OR($B21="",$C21="",$D21="",$E21="",AND($G21="SA",ISERROR(VLOOKUP(CONCATENATE(Calcul!$D21,Calcul!$E21),SilencerParams!$D$4:$R$82,8,FALSE)))),"",IF(IF($G21="SA",'Sound Power'!AY16,'Sound Power'!Q16)&lt;15,"&lt;15",IF($G21="SA",'Sound Power'!AY16,'Sound Power'!Q16)))</f>
        <v/>
      </c>
      <c r="V21" s="82" t="str">
        <f>IF(OR($B21="",$C21="",$D21="",$E21="",AND($G21="SA",ISERROR(VLOOKUP(CONCATENATE(Calcul!$D21,Calcul!$E21),SilencerParams!$D$4:$R$82,8,FALSE)))),"",IF(IF($G21="SA",'Sound Power'!AZ16,'Sound Power'!R16)&lt;15,"&lt;15",IF($G21="SA",'Sound Power'!AZ16,'Sound Power'!R16)))</f>
        <v/>
      </c>
      <c r="W21" s="82" t="str">
        <f>IF(OR($B21="",$C21="",$D21="",$E21="",AND($G21="SA",ISERROR(VLOOKUP(CONCATENATE(Calcul!$D21,Calcul!$E21),SilencerParams!$D$4:$R$82,8,FALSE)))),"",IF(IF($G21="SA",'Sound Power'!BA16,'Sound Power'!S16)&lt;15,"&lt;15",IF($G21="SA",'Sound Power'!BA16,'Sound Power'!S16)))</f>
        <v/>
      </c>
      <c r="X21" s="82" t="str">
        <f>IF(OR($B21="",$C21="",$D21="",$E21="",AND($G21="SA",ISERROR(VLOOKUP(CONCATENATE(Calcul!$D21,Calcul!$E21),SilencerParams!$D$4:$R$82,8,FALSE)))),"",IF(IF($G21="SA",'Sound Power'!BB16,'Sound Power'!T16)&lt;15,"&lt;15",IF($G21="SA",'Sound Power'!BB16,'Sound Power'!T16)))</f>
        <v/>
      </c>
      <c r="Y21" s="82" t="str">
        <f>IF(OR($B21="",$C21="",$D21="",$E21="",AND($G21="SA",ISERROR(VLOOKUP(CONCATENATE(Calcul!$D21,Calcul!$E21),SilencerParams!$D$4:$R$82,8,FALSE)))),"",IF(IF($G21="SA",'Sound Power'!BC16,'Sound Power'!U16)&lt;15,"&lt;15",IF($G21="SA",'Sound Power'!BC16,'Sound Power'!U16)))</f>
        <v/>
      </c>
      <c r="Z21" s="82" t="str">
        <f>IF(OR($B21="",$C21="",$D21="",$E21="",AND($G21="SA",ISERROR(VLOOKUP(CONCATENATE(Calcul!$D21,Calcul!$E21),SilencerParams!$D$4:$R$82,8,FALSE)))),"",IF(IF($G21="SA",'Sound Power'!BD16,'Sound Power'!V16)&lt;15,"&lt;15",IF($G21="SA",'Sound Power'!BD16,'Sound Power'!V16)))</f>
        <v/>
      </c>
      <c r="AA21" s="82" t="str">
        <f>IF(OR($B21="",$C21="",$D21="",$E21="",AND($G21="SA",ISERROR(VLOOKUP(CONCATENATE(Calcul!$D21,Calcul!$E21),SilencerParams!$D$4:$R$82,8,FALSE)))),"",IF(IF($G21="SA",'Sound Power'!BE16,'Sound Power'!W16)&lt;15,"&lt;15",IF($G21="SA",'Sound Power'!BE16,'Sound Power'!W16)))</f>
        <v/>
      </c>
      <c r="AB21" s="82" t="str">
        <f>IF(OR(B21="",C21="",D21="",E21="",AND($G21="SA",ISERROR(VLOOKUP(CONCATENATE(Calcul!$D21,Calcul!$E21),SilencerParams!$D$4:$R$82,8,FALSE)))),"",IF('Sound Power'!BY16&lt;15,"&lt;15",'Sound Power'!BY16))</f>
        <v/>
      </c>
      <c r="AC21" s="82" t="str">
        <f>IF(OR(B21="",C21="",D21="",E21="",AND($G21="SA",ISERROR(VLOOKUP(CONCATENATE(Calcul!$D21,Calcul!$E21),SilencerParams!$D$4:$R$82,8,FALSE)))),"",IF('Sound Power'!BZ16&lt;15,"&lt;15",'Sound Power'!BZ16))</f>
        <v/>
      </c>
      <c r="AD21" s="82" t="str">
        <f>IF(OR(B21="",C21="",D21="",E21="",AND($G21="SA",ISERROR(VLOOKUP(CONCATENATE(Calcul!$D21,Calcul!$E21),SilencerParams!$D$4:$R$82,8,FALSE)))),"",IF('Sound Power'!CA16&lt;15,"&lt;15",'Sound Power'!CA16))</f>
        <v/>
      </c>
      <c r="AE21" s="82" t="str">
        <f>IF(OR(B21="",C21="",D21="",E21="",AND($G21="SA",ISERROR(VLOOKUP(CONCATENATE(Calcul!$D21,Calcul!$E21),SilencerParams!$D$4:$R$82,8,FALSE)))),"",IF('Sound Power'!CB16&lt;15,"&lt;15",'Sound Power'!CB16))</f>
        <v/>
      </c>
      <c r="AF21" s="82" t="str">
        <f>IF(OR(B21="",C21="",D21="",E21="",AND($G21="SA",ISERROR(VLOOKUP(CONCATENATE(Calcul!$D21,Calcul!$E21),SilencerParams!$D$4:$R$82,8,FALSE)))),"",IF('Sound Power'!CC16&lt;15,"&lt;15",'Sound Power'!CC16))</f>
        <v/>
      </c>
      <c r="AG21" s="82" t="str">
        <f>IF(OR(B21="",C21="",D21="",E21="",AND($G21="SA",ISERROR(VLOOKUP(CONCATENATE(Calcul!$D21,Calcul!$E21),SilencerParams!$D$4:$R$82,8,FALSE)))),"",IF('Sound Power'!CD16&lt;15,"&lt;15",'Sound Power'!CD16))</f>
        <v/>
      </c>
      <c r="AH21" s="82" t="str">
        <f>IF(OR(B21="",C21="",D21="",E21="",AND($G21="SA",ISERROR(VLOOKUP(CONCATENATE(Calcul!$D21,Calcul!$E21),SilencerParams!$D$4:$R$82,8,FALSE)))),"",IF('Sound Power'!CE16&lt;15,"&lt;15",'Sound Power'!CE16))</f>
        <v/>
      </c>
      <c r="AI21" s="82" t="str">
        <f>IF(OR(B21="",C21="",D21="",E21="",AND($G21="SA",ISERROR(VLOOKUP(CONCATENATE(Calcul!$D21,Calcul!$E21),SilencerParams!$D$4:$R$82,8,FALSE)))),"",IF('Sound Power'!CF16&lt;15,"&lt;15",'Sound Power'!CF16))</f>
        <v/>
      </c>
    </row>
    <row r="22" spans="1:35" s="83" customFormat="1" ht="12.75" x14ac:dyDescent="0.2">
      <c r="A22" s="106"/>
      <c r="B22" s="106"/>
      <c r="C22" s="106"/>
      <c r="D22" s="106"/>
      <c r="E22" s="106"/>
      <c r="F22" s="106"/>
      <c r="G22" s="106"/>
      <c r="H22" s="92" t="str">
        <f t="shared" si="0"/>
        <v>BSD---</v>
      </c>
      <c r="I22" s="106" t="s">
        <v>157</v>
      </c>
      <c r="J22" s="106" t="s">
        <v>164</v>
      </c>
      <c r="K22" s="106">
        <v>100</v>
      </c>
      <c r="L22" s="106">
        <v>2.7</v>
      </c>
      <c r="M22" s="81" t="str">
        <f>IF(OR(B22="",C22="",D22="",E22=""),"",'Sound Power'!AH17)</f>
        <v/>
      </c>
      <c r="N22" s="82" t="str">
        <f>IF(OR(B22="",C22="",D22="",E22="",AND($G22="SA",ISERROR(VLOOKUP(CONCATENATE(Calcul!$D22,Calcul!$E22),SilencerParams!$D$4:$R$82,8,FALSE)))),"",'dPs,min'!H17)</f>
        <v/>
      </c>
      <c r="O22" s="82" t="str">
        <f>IF(OR(B22="",C22="",D22="",E22="",AND($G22="SA",ISERROR(VLOOKUP(CONCATENATE(Calcul!$D22,Calcul!$E22),SilencerParams!$D$4:$R$82,8,FALSE)))),"",IF(G22="SA",IF(Calcul!$L$1="dB(A)",IF('Sound Power'!BG17&lt;20,"&lt;20",'Sound Power'!BG17),IF('Sound Power'!BH17&lt;15,"&lt;15",'Sound Power'!BH17)),IF(Calcul!$L$1="dB(A)",IF('Sound Power'!X17&lt;20,"&lt;20",'Sound Power'!X17),IF('Sound Power'!Y17&lt;15,"&lt;15",'Sound Power'!Y17))))</f>
        <v/>
      </c>
      <c r="P22" s="82" t="str">
        <f>IF(OR(B22="",C22="",D22="",E22="",AND($G22="SA",ISERROR(VLOOKUP(CONCATENATE(Calcul!$D22,Calcul!$E22),SilencerParams!$D$4:$R$82,8,FALSE)))),"",IF(Calcul!$L$1="dB(A)",IF('Sound Power'!$CG17&lt;20,"&lt;20",'Sound Power'!$CG17),IF('Sound Power'!$CH17&lt;15,"&lt;15",'Sound Power'!$CH17)))</f>
        <v/>
      </c>
      <c r="Q22" s="82" t="str">
        <f>IF(OR(B22="",C22="",D22="",E22="",AND($G22="SA",ISERROR(VLOOKUP(CONCATENATE(Calcul!$D22,Calcul!$E22),SilencerParams!$D$4:$R$82,8,FALSE)))),"",IF(Calcul!$L$1="dB(A)",IF('Sound Pressure'!$CC17&lt;20,"&lt;20",'Sound Pressure'!$CC17),IF('Sound Pressure'!$CD17&lt;15,"&lt;15",'Sound Pressure'!$CD17)))</f>
        <v/>
      </c>
      <c r="R22" s="82" t="str">
        <f>IF(OR(B22="",C22="",D22="",E22="",AND($G22="SA",ISERROR(VLOOKUP(CONCATENATE(Calcul!$D22,Calcul!$E22),SilencerParams!$D$4:$R$82,8,FALSE)))),"",IF(Calcul!$L$1="dB(A)",IF('Sound Pressure'!$CU17&lt;20,"&lt;20",'Sound Pressure'!$CU17),IF('Sound Pressure'!$CV17&lt;15,"&lt;15",'Sound Pressure'!$CV17)))</f>
        <v/>
      </c>
      <c r="S22" s="82" t="str">
        <f>IF(OR(B22="",C22="",D22="",E22="",OR($G22="none",AND($G22="SA",ISERROR(VLOOKUP(CONCATENATE(Calcul!$D22,Calcul!$E22),SilencerParams!$D$4:$R$82,8,FALSE))))),"",IF((B22/VLOOKUP(CONCATENATE(D22,E22),SilencerParams!$D$4:$J$82,7,FALSE))^2-0.5*1.2*M22^2&lt;1,"&lt;1",(B22/VLOOKUP(CONCATENATE(D22,E22),SilencerParams!$D$4:$J$82,7,FALSE))^2-0.5*1.2*M22^2))</f>
        <v/>
      </c>
      <c r="T22" s="82" t="str">
        <f>IF(OR($B22="",$C22="",$D22="",$E22="",AND($G22="SA",ISERROR(VLOOKUP(CONCATENATE(Calcul!$D22,Calcul!$E22),SilencerParams!$D$4:$R$82,8,FALSE)))),"",IF(IF($G22="SA",'Sound Power'!AX17,'Sound Power'!P17)&lt;15,"&lt;15",IF($G22="SA",'Sound Power'!AX17,'Sound Power'!P17)))</f>
        <v/>
      </c>
      <c r="U22" s="82" t="str">
        <f>IF(OR($B22="",$C22="",$D22="",$E22="",AND($G22="SA",ISERROR(VLOOKUP(CONCATENATE(Calcul!$D22,Calcul!$E22),SilencerParams!$D$4:$R$82,8,FALSE)))),"",IF(IF($G22="SA",'Sound Power'!AY17,'Sound Power'!Q17)&lt;15,"&lt;15",IF($G22="SA",'Sound Power'!AY17,'Sound Power'!Q17)))</f>
        <v/>
      </c>
      <c r="V22" s="82" t="str">
        <f>IF(OR($B22="",$C22="",$D22="",$E22="",AND($G22="SA",ISERROR(VLOOKUP(CONCATENATE(Calcul!$D22,Calcul!$E22),SilencerParams!$D$4:$R$82,8,FALSE)))),"",IF(IF($G22="SA",'Sound Power'!AZ17,'Sound Power'!R17)&lt;15,"&lt;15",IF($G22="SA",'Sound Power'!AZ17,'Sound Power'!R17)))</f>
        <v/>
      </c>
      <c r="W22" s="82" t="str">
        <f>IF(OR($B22="",$C22="",$D22="",$E22="",AND($G22="SA",ISERROR(VLOOKUP(CONCATENATE(Calcul!$D22,Calcul!$E22),SilencerParams!$D$4:$R$82,8,FALSE)))),"",IF(IF($G22="SA",'Sound Power'!BA17,'Sound Power'!S17)&lt;15,"&lt;15",IF($G22="SA",'Sound Power'!BA17,'Sound Power'!S17)))</f>
        <v/>
      </c>
      <c r="X22" s="82" t="str">
        <f>IF(OR($B22="",$C22="",$D22="",$E22="",AND($G22="SA",ISERROR(VLOOKUP(CONCATENATE(Calcul!$D22,Calcul!$E22),SilencerParams!$D$4:$R$82,8,FALSE)))),"",IF(IF($G22="SA",'Sound Power'!BB17,'Sound Power'!T17)&lt;15,"&lt;15",IF($G22="SA",'Sound Power'!BB17,'Sound Power'!T17)))</f>
        <v/>
      </c>
      <c r="Y22" s="82" t="str">
        <f>IF(OR($B22="",$C22="",$D22="",$E22="",AND($G22="SA",ISERROR(VLOOKUP(CONCATENATE(Calcul!$D22,Calcul!$E22),SilencerParams!$D$4:$R$82,8,FALSE)))),"",IF(IF($G22="SA",'Sound Power'!BC17,'Sound Power'!U17)&lt;15,"&lt;15",IF($G22="SA",'Sound Power'!BC17,'Sound Power'!U17)))</f>
        <v/>
      </c>
      <c r="Z22" s="82" t="str">
        <f>IF(OR($B22="",$C22="",$D22="",$E22="",AND($G22="SA",ISERROR(VLOOKUP(CONCATENATE(Calcul!$D22,Calcul!$E22),SilencerParams!$D$4:$R$82,8,FALSE)))),"",IF(IF($G22="SA",'Sound Power'!BD17,'Sound Power'!V17)&lt;15,"&lt;15",IF($G22="SA",'Sound Power'!BD17,'Sound Power'!V17)))</f>
        <v/>
      </c>
      <c r="AA22" s="82" t="str">
        <f>IF(OR($B22="",$C22="",$D22="",$E22="",AND($G22="SA",ISERROR(VLOOKUP(CONCATENATE(Calcul!$D22,Calcul!$E22),SilencerParams!$D$4:$R$82,8,FALSE)))),"",IF(IF($G22="SA",'Sound Power'!BE17,'Sound Power'!W17)&lt;15,"&lt;15",IF($G22="SA",'Sound Power'!BE17,'Sound Power'!W17)))</f>
        <v/>
      </c>
      <c r="AB22" s="82" t="str">
        <f>IF(OR(B22="",C22="",D22="",E22="",AND($G22="SA",ISERROR(VLOOKUP(CONCATENATE(Calcul!$D22,Calcul!$E22),SilencerParams!$D$4:$R$82,8,FALSE)))),"",IF('Sound Power'!BY17&lt;15,"&lt;15",'Sound Power'!BY17))</f>
        <v/>
      </c>
      <c r="AC22" s="82" t="str">
        <f>IF(OR(B22="",C22="",D22="",E22="",AND($G22="SA",ISERROR(VLOOKUP(CONCATENATE(Calcul!$D22,Calcul!$E22),SilencerParams!$D$4:$R$82,8,FALSE)))),"",IF('Sound Power'!BZ17&lt;15,"&lt;15",'Sound Power'!BZ17))</f>
        <v/>
      </c>
      <c r="AD22" s="82" t="str">
        <f>IF(OR(B22="",C22="",D22="",E22="",AND($G22="SA",ISERROR(VLOOKUP(CONCATENATE(Calcul!$D22,Calcul!$E22),SilencerParams!$D$4:$R$82,8,FALSE)))),"",IF('Sound Power'!CA17&lt;15,"&lt;15",'Sound Power'!CA17))</f>
        <v/>
      </c>
      <c r="AE22" s="82" t="str">
        <f>IF(OR(B22="",C22="",D22="",E22="",AND($G22="SA",ISERROR(VLOOKUP(CONCATENATE(Calcul!$D22,Calcul!$E22),SilencerParams!$D$4:$R$82,8,FALSE)))),"",IF('Sound Power'!CB17&lt;15,"&lt;15",'Sound Power'!CB17))</f>
        <v/>
      </c>
      <c r="AF22" s="82" t="str">
        <f>IF(OR(B22="",C22="",D22="",E22="",AND($G22="SA",ISERROR(VLOOKUP(CONCATENATE(Calcul!$D22,Calcul!$E22),SilencerParams!$D$4:$R$82,8,FALSE)))),"",IF('Sound Power'!CC17&lt;15,"&lt;15",'Sound Power'!CC17))</f>
        <v/>
      </c>
      <c r="AG22" s="82" t="str">
        <f>IF(OR(B22="",C22="",D22="",E22="",AND($G22="SA",ISERROR(VLOOKUP(CONCATENATE(Calcul!$D22,Calcul!$E22),SilencerParams!$D$4:$R$82,8,FALSE)))),"",IF('Sound Power'!CD17&lt;15,"&lt;15",'Sound Power'!CD17))</f>
        <v/>
      </c>
      <c r="AH22" s="82" t="str">
        <f>IF(OR(B22="",C22="",D22="",E22="",AND($G22="SA",ISERROR(VLOOKUP(CONCATENATE(Calcul!$D22,Calcul!$E22),SilencerParams!$D$4:$R$82,8,FALSE)))),"",IF('Sound Power'!CE17&lt;15,"&lt;15",'Sound Power'!CE17))</f>
        <v/>
      </c>
      <c r="AI22" s="82" t="str">
        <f>IF(OR(B22="",C22="",D22="",E22="",AND($G22="SA",ISERROR(VLOOKUP(CONCATENATE(Calcul!$D22,Calcul!$E22),SilencerParams!$D$4:$R$82,8,FALSE)))),"",IF('Sound Power'!CF17&lt;15,"&lt;15",'Sound Power'!CF17))</f>
        <v/>
      </c>
    </row>
    <row r="23" spans="1:35" s="83" customFormat="1" ht="12.75" x14ac:dyDescent="0.2">
      <c r="A23" s="106"/>
      <c r="B23" s="106"/>
      <c r="C23" s="106"/>
      <c r="D23" s="106"/>
      <c r="E23" s="106"/>
      <c r="F23" s="106"/>
      <c r="G23" s="106"/>
      <c r="H23" s="92" t="str">
        <f t="shared" si="0"/>
        <v>BSD---</v>
      </c>
      <c r="I23" s="106" t="s">
        <v>157</v>
      </c>
      <c r="J23" s="106" t="s">
        <v>164</v>
      </c>
      <c r="K23" s="106">
        <v>100</v>
      </c>
      <c r="L23" s="106">
        <v>2.7</v>
      </c>
      <c r="M23" s="81" t="str">
        <f>IF(OR(B23="",C23="",D23="",E23=""),"",'Sound Power'!AH18)</f>
        <v/>
      </c>
      <c r="N23" s="82" t="str">
        <f>IF(OR(B23="",C23="",D23="",E23="",AND($G23="SA",ISERROR(VLOOKUP(CONCATENATE(Calcul!$D23,Calcul!$E23),SilencerParams!$D$4:$R$82,8,FALSE)))),"",'dPs,min'!H18)</f>
        <v/>
      </c>
      <c r="O23" s="82" t="str">
        <f>IF(OR(B23="",C23="",D23="",E23="",AND($G23="SA",ISERROR(VLOOKUP(CONCATENATE(Calcul!$D23,Calcul!$E23),SilencerParams!$D$4:$R$82,8,FALSE)))),"",IF(G23="SA",IF(Calcul!$L$1="dB(A)",IF('Sound Power'!BG18&lt;20,"&lt;20",'Sound Power'!BG18),IF('Sound Power'!BH18&lt;15,"&lt;15",'Sound Power'!BH18)),IF(Calcul!$L$1="dB(A)",IF('Sound Power'!X18&lt;20,"&lt;20",'Sound Power'!X18),IF('Sound Power'!Y18&lt;15,"&lt;15",'Sound Power'!Y18))))</f>
        <v/>
      </c>
      <c r="P23" s="82" t="str">
        <f>IF(OR(B23="",C23="",D23="",E23="",AND($G23="SA",ISERROR(VLOOKUP(CONCATENATE(Calcul!$D23,Calcul!$E23),SilencerParams!$D$4:$R$82,8,FALSE)))),"",IF(Calcul!$L$1="dB(A)",IF('Sound Power'!$CG18&lt;20,"&lt;20",'Sound Power'!$CG18),IF('Sound Power'!$CH18&lt;15,"&lt;15",'Sound Power'!$CH18)))</f>
        <v/>
      </c>
      <c r="Q23" s="82" t="str">
        <f>IF(OR(B23="",C23="",D23="",E23="",AND($G23="SA",ISERROR(VLOOKUP(CONCATENATE(Calcul!$D23,Calcul!$E23),SilencerParams!$D$4:$R$82,8,FALSE)))),"",IF(Calcul!$L$1="dB(A)",IF('Sound Pressure'!$CC18&lt;20,"&lt;20",'Sound Pressure'!$CC18),IF('Sound Pressure'!$CD18&lt;15,"&lt;15",'Sound Pressure'!$CD18)))</f>
        <v/>
      </c>
      <c r="R23" s="82" t="str">
        <f>IF(OR(B23="",C23="",D23="",E23="",AND($G23="SA",ISERROR(VLOOKUP(CONCATENATE(Calcul!$D23,Calcul!$E23),SilencerParams!$D$4:$R$82,8,FALSE)))),"",IF(Calcul!$L$1="dB(A)",IF('Sound Pressure'!$CU18&lt;20,"&lt;20",'Sound Pressure'!$CU18),IF('Sound Pressure'!$CV18&lt;15,"&lt;15",'Sound Pressure'!$CV18)))</f>
        <v/>
      </c>
      <c r="S23" s="82" t="str">
        <f>IF(OR(B23="",C23="",D23="",E23="",OR($G23="none",AND($G23="SA",ISERROR(VLOOKUP(CONCATENATE(Calcul!$D23,Calcul!$E23),SilencerParams!$D$4:$R$82,8,FALSE))))),"",IF((B23/VLOOKUP(CONCATENATE(D23,E23),SilencerParams!$D$4:$J$82,7,FALSE))^2-0.5*1.2*M23^2&lt;1,"&lt;1",(B23/VLOOKUP(CONCATENATE(D23,E23),SilencerParams!$D$4:$J$82,7,FALSE))^2-0.5*1.2*M23^2))</f>
        <v/>
      </c>
      <c r="T23" s="82" t="str">
        <f>IF(OR($B23="",$C23="",$D23="",$E23="",AND($G23="SA",ISERROR(VLOOKUP(CONCATENATE(Calcul!$D23,Calcul!$E23),SilencerParams!$D$4:$R$82,8,FALSE)))),"",IF(IF($G23="SA",'Sound Power'!AX18,'Sound Power'!P18)&lt;15,"&lt;15",IF($G23="SA",'Sound Power'!AX18,'Sound Power'!P18)))</f>
        <v/>
      </c>
      <c r="U23" s="82" t="str">
        <f>IF(OR($B23="",$C23="",$D23="",$E23="",AND($G23="SA",ISERROR(VLOOKUP(CONCATENATE(Calcul!$D23,Calcul!$E23),SilencerParams!$D$4:$R$82,8,FALSE)))),"",IF(IF($G23="SA",'Sound Power'!AY18,'Sound Power'!Q18)&lt;15,"&lt;15",IF($G23="SA",'Sound Power'!AY18,'Sound Power'!Q18)))</f>
        <v/>
      </c>
      <c r="V23" s="82" t="str">
        <f>IF(OR($B23="",$C23="",$D23="",$E23="",AND($G23="SA",ISERROR(VLOOKUP(CONCATENATE(Calcul!$D23,Calcul!$E23),SilencerParams!$D$4:$R$82,8,FALSE)))),"",IF(IF($G23="SA",'Sound Power'!AZ18,'Sound Power'!R18)&lt;15,"&lt;15",IF($G23="SA",'Sound Power'!AZ18,'Sound Power'!R18)))</f>
        <v/>
      </c>
      <c r="W23" s="82" t="str">
        <f>IF(OR($B23="",$C23="",$D23="",$E23="",AND($G23="SA",ISERROR(VLOOKUP(CONCATENATE(Calcul!$D23,Calcul!$E23),SilencerParams!$D$4:$R$82,8,FALSE)))),"",IF(IF($G23="SA",'Sound Power'!BA18,'Sound Power'!S18)&lt;15,"&lt;15",IF($G23="SA",'Sound Power'!BA18,'Sound Power'!S18)))</f>
        <v/>
      </c>
      <c r="X23" s="82" t="str">
        <f>IF(OR($B23="",$C23="",$D23="",$E23="",AND($G23="SA",ISERROR(VLOOKUP(CONCATENATE(Calcul!$D23,Calcul!$E23),SilencerParams!$D$4:$R$82,8,FALSE)))),"",IF(IF($G23="SA",'Sound Power'!BB18,'Sound Power'!T18)&lt;15,"&lt;15",IF($G23="SA",'Sound Power'!BB18,'Sound Power'!T18)))</f>
        <v/>
      </c>
      <c r="Y23" s="82" t="str">
        <f>IF(OR($B23="",$C23="",$D23="",$E23="",AND($G23="SA",ISERROR(VLOOKUP(CONCATENATE(Calcul!$D23,Calcul!$E23),SilencerParams!$D$4:$R$82,8,FALSE)))),"",IF(IF($G23="SA",'Sound Power'!BC18,'Sound Power'!U18)&lt;15,"&lt;15",IF($G23="SA",'Sound Power'!BC18,'Sound Power'!U18)))</f>
        <v/>
      </c>
      <c r="Z23" s="82" t="str">
        <f>IF(OR($B23="",$C23="",$D23="",$E23="",AND($G23="SA",ISERROR(VLOOKUP(CONCATENATE(Calcul!$D23,Calcul!$E23),SilencerParams!$D$4:$R$82,8,FALSE)))),"",IF(IF($G23="SA",'Sound Power'!BD18,'Sound Power'!V18)&lt;15,"&lt;15",IF($G23="SA",'Sound Power'!BD18,'Sound Power'!V18)))</f>
        <v/>
      </c>
      <c r="AA23" s="82" t="str">
        <f>IF(OR($B23="",$C23="",$D23="",$E23="",AND($G23="SA",ISERROR(VLOOKUP(CONCATENATE(Calcul!$D23,Calcul!$E23),SilencerParams!$D$4:$R$82,8,FALSE)))),"",IF(IF($G23="SA",'Sound Power'!BE18,'Sound Power'!W18)&lt;15,"&lt;15",IF($G23="SA",'Sound Power'!BE18,'Sound Power'!W18)))</f>
        <v/>
      </c>
      <c r="AB23" s="82" t="str">
        <f>IF(OR(B23="",C23="",D23="",E23="",AND($G23="SA",ISERROR(VLOOKUP(CONCATENATE(Calcul!$D23,Calcul!$E23),SilencerParams!$D$4:$R$82,8,FALSE)))),"",IF('Sound Power'!BY18&lt;15,"&lt;15",'Sound Power'!BY18))</f>
        <v/>
      </c>
      <c r="AC23" s="82" t="str">
        <f>IF(OR(B23="",C23="",D23="",E23="",AND($G23="SA",ISERROR(VLOOKUP(CONCATENATE(Calcul!$D23,Calcul!$E23),SilencerParams!$D$4:$R$82,8,FALSE)))),"",IF('Sound Power'!BZ18&lt;15,"&lt;15",'Sound Power'!BZ18))</f>
        <v/>
      </c>
      <c r="AD23" s="82" t="str">
        <f>IF(OR(B23="",C23="",D23="",E23="",AND($G23="SA",ISERROR(VLOOKUP(CONCATENATE(Calcul!$D23,Calcul!$E23),SilencerParams!$D$4:$R$82,8,FALSE)))),"",IF('Sound Power'!CA18&lt;15,"&lt;15",'Sound Power'!CA18))</f>
        <v/>
      </c>
      <c r="AE23" s="82" t="str">
        <f>IF(OR(B23="",C23="",D23="",E23="",AND($G23="SA",ISERROR(VLOOKUP(CONCATENATE(Calcul!$D23,Calcul!$E23),SilencerParams!$D$4:$R$82,8,FALSE)))),"",IF('Sound Power'!CB18&lt;15,"&lt;15",'Sound Power'!CB18))</f>
        <v/>
      </c>
      <c r="AF23" s="82" t="str">
        <f>IF(OR(B23="",C23="",D23="",E23="",AND($G23="SA",ISERROR(VLOOKUP(CONCATENATE(Calcul!$D23,Calcul!$E23),SilencerParams!$D$4:$R$82,8,FALSE)))),"",IF('Sound Power'!CC18&lt;15,"&lt;15",'Sound Power'!CC18))</f>
        <v/>
      </c>
      <c r="AG23" s="82" t="str">
        <f>IF(OR(B23="",C23="",D23="",E23="",AND($G23="SA",ISERROR(VLOOKUP(CONCATENATE(Calcul!$D23,Calcul!$E23),SilencerParams!$D$4:$R$82,8,FALSE)))),"",IF('Sound Power'!CD18&lt;15,"&lt;15",'Sound Power'!CD18))</f>
        <v/>
      </c>
      <c r="AH23" s="82" t="str">
        <f>IF(OR(B23="",C23="",D23="",E23="",AND($G23="SA",ISERROR(VLOOKUP(CONCATENATE(Calcul!$D23,Calcul!$E23),SilencerParams!$D$4:$R$82,8,FALSE)))),"",IF('Sound Power'!CE18&lt;15,"&lt;15",'Sound Power'!CE18))</f>
        <v/>
      </c>
      <c r="AI23" s="82" t="str">
        <f>IF(OR(B23="",C23="",D23="",E23="",AND($G23="SA",ISERROR(VLOOKUP(CONCATENATE(Calcul!$D23,Calcul!$E23),SilencerParams!$D$4:$R$82,8,FALSE)))),"",IF('Sound Power'!CF18&lt;15,"&lt;15",'Sound Power'!CF18))</f>
        <v/>
      </c>
    </row>
    <row r="24" spans="1:35" s="83" customFormat="1" ht="12.75" x14ac:dyDescent="0.2">
      <c r="A24" s="106"/>
      <c r="B24" s="106"/>
      <c r="C24" s="106"/>
      <c r="D24" s="106"/>
      <c r="E24" s="106"/>
      <c r="F24" s="106"/>
      <c r="G24" s="106"/>
      <c r="H24" s="92" t="str">
        <f t="shared" si="0"/>
        <v>BSD---</v>
      </c>
      <c r="I24" s="106" t="s">
        <v>157</v>
      </c>
      <c r="J24" s="106" t="s">
        <v>164</v>
      </c>
      <c r="K24" s="106">
        <v>100</v>
      </c>
      <c r="L24" s="106">
        <v>2.7</v>
      </c>
      <c r="M24" s="81" t="str">
        <f>IF(OR(B24="",C24="",D24="",E24=""),"",'Sound Power'!AH19)</f>
        <v/>
      </c>
      <c r="N24" s="82" t="str">
        <f>IF(OR(B24="",C24="",D24="",E24="",AND($G24="SA",ISERROR(VLOOKUP(CONCATENATE(Calcul!$D24,Calcul!$E24),SilencerParams!$D$4:$R$82,8,FALSE)))),"",'dPs,min'!H19)</f>
        <v/>
      </c>
      <c r="O24" s="82" t="str">
        <f>IF(OR(B24="",C24="",D24="",E24="",AND($G24="SA",ISERROR(VLOOKUP(CONCATENATE(Calcul!$D24,Calcul!$E24),SilencerParams!$D$4:$R$82,8,FALSE)))),"",IF(G24="SA",IF(Calcul!$L$1="dB(A)",IF('Sound Power'!BG19&lt;20,"&lt;20",'Sound Power'!BG19),IF('Sound Power'!BH19&lt;15,"&lt;15",'Sound Power'!BH19)),IF(Calcul!$L$1="dB(A)",IF('Sound Power'!X19&lt;20,"&lt;20",'Sound Power'!X19),IF('Sound Power'!Y19&lt;15,"&lt;15",'Sound Power'!Y19))))</f>
        <v/>
      </c>
      <c r="P24" s="82" t="str">
        <f>IF(OR(B24="",C24="",D24="",E24="",AND($G24="SA",ISERROR(VLOOKUP(CONCATENATE(Calcul!$D24,Calcul!$E24),SilencerParams!$D$4:$R$82,8,FALSE)))),"",IF(Calcul!$L$1="dB(A)",IF('Sound Power'!$CG19&lt;20,"&lt;20",'Sound Power'!$CG19),IF('Sound Power'!$CH19&lt;15,"&lt;15",'Sound Power'!$CH19)))</f>
        <v/>
      </c>
      <c r="Q24" s="82" t="str">
        <f>IF(OR(B24="",C24="",D24="",E24="",AND($G24="SA",ISERROR(VLOOKUP(CONCATENATE(Calcul!$D24,Calcul!$E24),SilencerParams!$D$4:$R$82,8,FALSE)))),"",IF(Calcul!$L$1="dB(A)",IF('Sound Pressure'!$CC19&lt;20,"&lt;20",'Sound Pressure'!$CC19),IF('Sound Pressure'!$CD19&lt;15,"&lt;15",'Sound Pressure'!$CD19)))</f>
        <v/>
      </c>
      <c r="R24" s="82" t="str">
        <f>IF(OR(B24="",C24="",D24="",E24="",AND($G24="SA",ISERROR(VLOOKUP(CONCATENATE(Calcul!$D24,Calcul!$E24),SilencerParams!$D$4:$R$82,8,FALSE)))),"",IF(Calcul!$L$1="dB(A)",IF('Sound Pressure'!$CU19&lt;20,"&lt;20",'Sound Pressure'!$CU19),IF('Sound Pressure'!$CV19&lt;15,"&lt;15",'Sound Pressure'!$CV19)))</f>
        <v/>
      </c>
      <c r="S24" s="82" t="str">
        <f>IF(OR(B24="",C24="",D24="",E24="",OR($G24="none",AND($G24="SA",ISERROR(VLOOKUP(CONCATENATE(Calcul!$D24,Calcul!$E24),SilencerParams!$D$4:$R$82,8,FALSE))))),"",IF((B24/VLOOKUP(CONCATENATE(D24,E24),SilencerParams!$D$4:$J$82,7,FALSE))^2-0.5*1.2*M24^2&lt;1,"&lt;1",(B24/VLOOKUP(CONCATENATE(D24,E24),SilencerParams!$D$4:$J$82,7,FALSE))^2-0.5*1.2*M24^2))</f>
        <v/>
      </c>
      <c r="T24" s="82" t="str">
        <f>IF(OR($B24="",$C24="",$D24="",$E24="",AND($G24="SA",ISERROR(VLOOKUP(CONCATENATE(Calcul!$D24,Calcul!$E24),SilencerParams!$D$4:$R$82,8,FALSE)))),"",IF(IF($G24="SA",'Sound Power'!AX19,'Sound Power'!P19)&lt;15,"&lt;15",IF($G24="SA",'Sound Power'!AX19,'Sound Power'!P19)))</f>
        <v/>
      </c>
      <c r="U24" s="82" t="str">
        <f>IF(OR($B24="",$C24="",$D24="",$E24="",AND($G24="SA",ISERROR(VLOOKUP(CONCATENATE(Calcul!$D24,Calcul!$E24),SilencerParams!$D$4:$R$82,8,FALSE)))),"",IF(IF($G24="SA",'Sound Power'!AY19,'Sound Power'!Q19)&lt;15,"&lt;15",IF($G24="SA",'Sound Power'!AY19,'Sound Power'!Q19)))</f>
        <v/>
      </c>
      <c r="V24" s="82" t="str">
        <f>IF(OR($B24="",$C24="",$D24="",$E24="",AND($G24="SA",ISERROR(VLOOKUP(CONCATENATE(Calcul!$D24,Calcul!$E24),SilencerParams!$D$4:$R$82,8,FALSE)))),"",IF(IF($G24="SA",'Sound Power'!AZ19,'Sound Power'!R19)&lt;15,"&lt;15",IF($G24="SA",'Sound Power'!AZ19,'Sound Power'!R19)))</f>
        <v/>
      </c>
      <c r="W24" s="82" t="str">
        <f>IF(OR($B24="",$C24="",$D24="",$E24="",AND($G24="SA",ISERROR(VLOOKUP(CONCATENATE(Calcul!$D24,Calcul!$E24),SilencerParams!$D$4:$R$82,8,FALSE)))),"",IF(IF($G24="SA",'Sound Power'!BA19,'Sound Power'!S19)&lt;15,"&lt;15",IF($G24="SA",'Sound Power'!BA19,'Sound Power'!S19)))</f>
        <v/>
      </c>
      <c r="X24" s="82" t="str">
        <f>IF(OR($B24="",$C24="",$D24="",$E24="",AND($G24="SA",ISERROR(VLOOKUP(CONCATENATE(Calcul!$D24,Calcul!$E24),SilencerParams!$D$4:$R$82,8,FALSE)))),"",IF(IF($G24="SA",'Sound Power'!BB19,'Sound Power'!T19)&lt;15,"&lt;15",IF($G24="SA",'Sound Power'!BB19,'Sound Power'!T19)))</f>
        <v/>
      </c>
      <c r="Y24" s="82" t="str">
        <f>IF(OR($B24="",$C24="",$D24="",$E24="",AND($G24="SA",ISERROR(VLOOKUP(CONCATENATE(Calcul!$D24,Calcul!$E24),SilencerParams!$D$4:$R$82,8,FALSE)))),"",IF(IF($G24="SA",'Sound Power'!BC19,'Sound Power'!U19)&lt;15,"&lt;15",IF($G24="SA",'Sound Power'!BC19,'Sound Power'!U19)))</f>
        <v/>
      </c>
      <c r="Z24" s="82" t="str">
        <f>IF(OR($B24="",$C24="",$D24="",$E24="",AND($G24="SA",ISERROR(VLOOKUP(CONCATENATE(Calcul!$D24,Calcul!$E24),SilencerParams!$D$4:$R$82,8,FALSE)))),"",IF(IF($G24="SA",'Sound Power'!BD19,'Sound Power'!V19)&lt;15,"&lt;15",IF($G24="SA",'Sound Power'!BD19,'Sound Power'!V19)))</f>
        <v/>
      </c>
      <c r="AA24" s="82" t="str">
        <f>IF(OR($B24="",$C24="",$D24="",$E24="",AND($G24="SA",ISERROR(VLOOKUP(CONCATENATE(Calcul!$D24,Calcul!$E24),SilencerParams!$D$4:$R$82,8,FALSE)))),"",IF(IF($G24="SA",'Sound Power'!BE19,'Sound Power'!W19)&lt;15,"&lt;15",IF($G24="SA",'Sound Power'!BE19,'Sound Power'!W19)))</f>
        <v/>
      </c>
      <c r="AB24" s="82" t="str">
        <f>IF(OR(B24="",C24="",D24="",E24="",AND($G24="SA",ISERROR(VLOOKUP(CONCATENATE(Calcul!$D24,Calcul!$E24),SilencerParams!$D$4:$R$82,8,FALSE)))),"",IF('Sound Power'!BY19&lt;15,"&lt;15",'Sound Power'!BY19))</f>
        <v/>
      </c>
      <c r="AC24" s="82" t="str">
        <f>IF(OR(B24="",C24="",D24="",E24="",AND($G24="SA",ISERROR(VLOOKUP(CONCATENATE(Calcul!$D24,Calcul!$E24),SilencerParams!$D$4:$R$82,8,FALSE)))),"",IF('Sound Power'!BZ19&lt;15,"&lt;15",'Sound Power'!BZ19))</f>
        <v/>
      </c>
      <c r="AD24" s="82" t="str">
        <f>IF(OR(B24="",C24="",D24="",E24="",AND($G24="SA",ISERROR(VLOOKUP(CONCATENATE(Calcul!$D24,Calcul!$E24),SilencerParams!$D$4:$R$82,8,FALSE)))),"",IF('Sound Power'!CA19&lt;15,"&lt;15",'Sound Power'!CA19))</f>
        <v/>
      </c>
      <c r="AE24" s="82" t="str">
        <f>IF(OR(B24="",C24="",D24="",E24="",AND($G24="SA",ISERROR(VLOOKUP(CONCATENATE(Calcul!$D24,Calcul!$E24),SilencerParams!$D$4:$R$82,8,FALSE)))),"",IF('Sound Power'!CB19&lt;15,"&lt;15",'Sound Power'!CB19))</f>
        <v/>
      </c>
      <c r="AF24" s="82" t="str">
        <f>IF(OR(B24="",C24="",D24="",E24="",AND($G24="SA",ISERROR(VLOOKUP(CONCATENATE(Calcul!$D24,Calcul!$E24),SilencerParams!$D$4:$R$82,8,FALSE)))),"",IF('Sound Power'!CC19&lt;15,"&lt;15",'Sound Power'!CC19))</f>
        <v/>
      </c>
      <c r="AG24" s="82" t="str">
        <f>IF(OR(B24="",C24="",D24="",E24="",AND($G24="SA",ISERROR(VLOOKUP(CONCATENATE(Calcul!$D24,Calcul!$E24),SilencerParams!$D$4:$R$82,8,FALSE)))),"",IF('Sound Power'!CD19&lt;15,"&lt;15",'Sound Power'!CD19))</f>
        <v/>
      </c>
      <c r="AH24" s="82" t="str">
        <f>IF(OR(B24="",C24="",D24="",E24="",AND($G24="SA",ISERROR(VLOOKUP(CONCATENATE(Calcul!$D24,Calcul!$E24),SilencerParams!$D$4:$R$82,8,FALSE)))),"",IF('Sound Power'!CE19&lt;15,"&lt;15",'Sound Power'!CE19))</f>
        <v/>
      </c>
      <c r="AI24" s="82" t="str">
        <f>IF(OR(B24="",C24="",D24="",E24="",AND($G24="SA",ISERROR(VLOOKUP(CONCATENATE(Calcul!$D24,Calcul!$E24),SilencerParams!$D$4:$R$82,8,FALSE)))),"",IF('Sound Power'!CF19&lt;15,"&lt;15",'Sound Power'!CF19))</f>
        <v/>
      </c>
    </row>
    <row r="25" spans="1:35" s="83" customFormat="1" ht="12.75" x14ac:dyDescent="0.2">
      <c r="A25" s="106"/>
      <c r="B25" s="106"/>
      <c r="C25" s="106"/>
      <c r="D25" s="106"/>
      <c r="E25" s="106"/>
      <c r="F25" s="106"/>
      <c r="G25" s="106"/>
      <c r="H25" s="92" t="str">
        <f t="shared" si="0"/>
        <v>BSD---</v>
      </c>
      <c r="I25" s="106" t="s">
        <v>157</v>
      </c>
      <c r="J25" s="106" t="s">
        <v>164</v>
      </c>
      <c r="K25" s="106">
        <v>100</v>
      </c>
      <c r="L25" s="106">
        <v>2.7</v>
      </c>
      <c r="M25" s="81" t="str">
        <f>IF(OR(B25="",C25="",D25="",E25=""),"",'Sound Power'!AH20)</f>
        <v/>
      </c>
      <c r="N25" s="82" t="str">
        <f>IF(OR(B25="",C25="",D25="",E25="",AND($G25="SA",ISERROR(VLOOKUP(CONCATENATE(Calcul!$D25,Calcul!$E25),SilencerParams!$D$4:$R$82,8,FALSE)))),"",'dPs,min'!H20)</f>
        <v/>
      </c>
      <c r="O25" s="82" t="str">
        <f>IF(OR(B25="",C25="",D25="",E25="",AND($G25="SA",ISERROR(VLOOKUP(CONCATENATE(Calcul!$D25,Calcul!$E25),SilencerParams!$D$4:$R$82,8,FALSE)))),"",IF(G25="SA",IF(Calcul!$L$1="dB(A)",IF('Sound Power'!BG20&lt;20,"&lt;20",'Sound Power'!BG20),IF('Sound Power'!BH20&lt;15,"&lt;15",'Sound Power'!BH20)),IF(Calcul!$L$1="dB(A)",IF('Sound Power'!X20&lt;20,"&lt;20",'Sound Power'!X20),IF('Sound Power'!Y20&lt;15,"&lt;15",'Sound Power'!Y20))))</f>
        <v/>
      </c>
      <c r="P25" s="82" t="str">
        <f>IF(OR(B25="",C25="",D25="",E25="",AND($G25="SA",ISERROR(VLOOKUP(CONCATENATE(Calcul!$D25,Calcul!$E25),SilencerParams!$D$4:$R$82,8,FALSE)))),"",IF(Calcul!$L$1="dB(A)",IF('Sound Power'!$CG20&lt;20,"&lt;20",'Sound Power'!$CG20),IF('Sound Power'!$CH20&lt;15,"&lt;15",'Sound Power'!$CH20)))</f>
        <v/>
      </c>
      <c r="Q25" s="82" t="str">
        <f>IF(OR(B25="",C25="",D25="",E25="",AND($G25="SA",ISERROR(VLOOKUP(CONCATENATE(Calcul!$D25,Calcul!$E25),SilencerParams!$D$4:$R$82,8,FALSE)))),"",IF(Calcul!$L$1="dB(A)",IF('Sound Pressure'!$CC20&lt;20,"&lt;20",'Sound Pressure'!$CC20),IF('Sound Pressure'!$CD20&lt;15,"&lt;15",'Sound Pressure'!$CD20)))</f>
        <v/>
      </c>
      <c r="R25" s="82" t="str">
        <f>IF(OR(B25="",C25="",D25="",E25="",AND($G25="SA",ISERROR(VLOOKUP(CONCATENATE(Calcul!$D25,Calcul!$E25),SilencerParams!$D$4:$R$82,8,FALSE)))),"",IF(Calcul!$L$1="dB(A)",IF('Sound Pressure'!$CU20&lt;20,"&lt;20",'Sound Pressure'!$CU20),IF('Sound Pressure'!$CV20&lt;15,"&lt;15",'Sound Pressure'!$CV20)))</f>
        <v/>
      </c>
      <c r="S25" s="82" t="str">
        <f>IF(OR(B25="",C25="",D25="",E25="",OR($G25="none",AND($G25="SA",ISERROR(VLOOKUP(CONCATENATE(Calcul!$D25,Calcul!$E25),SilencerParams!$D$4:$R$82,8,FALSE))))),"",IF((B25/VLOOKUP(CONCATENATE(D25,E25),SilencerParams!$D$4:$J$82,7,FALSE))^2-0.5*1.2*M25^2&lt;1,"&lt;1",(B25/VLOOKUP(CONCATENATE(D25,E25),SilencerParams!$D$4:$J$82,7,FALSE))^2-0.5*1.2*M25^2))</f>
        <v/>
      </c>
      <c r="T25" s="82" t="str">
        <f>IF(OR($B25="",$C25="",$D25="",$E25="",AND($G25="SA",ISERROR(VLOOKUP(CONCATENATE(Calcul!$D25,Calcul!$E25),SilencerParams!$D$4:$R$82,8,FALSE)))),"",IF(IF($G25="SA",'Sound Power'!AX20,'Sound Power'!P20)&lt;15,"&lt;15",IF($G25="SA",'Sound Power'!AX20,'Sound Power'!P20)))</f>
        <v/>
      </c>
      <c r="U25" s="82" t="str">
        <f>IF(OR($B25="",$C25="",$D25="",$E25="",AND($G25="SA",ISERROR(VLOOKUP(CONCATENATE(Calcul!$D25,Calcul!$E25),SilencerParams!$D$4:$R$82,8,FALSE)))),"",IF(IF($G25="SA",'Sound Power'!AY20,'Sound Power'!Q20)&lt;15,"&lt;15",IF($G25="SA",'Sound Power'!AY20,'Sound Power'!Q20)))</f>
        <v/>
      </c>
      <c r="V25" s="82" t="str">
        <f>IF(OR($B25="",$C25="",$D25="",$E25="",AND($G25="SA",ISERROR(VLOOKUP(CONCATENATE(Calcul!$D25,Calcul!$E25),SilencerParams!$D$4:$R$82,8,FALSE)))),"",IF(IF($G25="SA",'Sound Power'!AZ20,'Sound Power'!R20)&lt;15,"&lt;15",IF($G25="SA",'Sound Power'!AZ20,'Sound Power'!R20)))</f>
        <v/>
      </c>
      <c r="W25" s="82" t="str">
        <f>IF(OR($B25="",$C25="",$D25="",$E25="",AND($G25="SA",ISERROR(VLOOKUP(CONCATENATE(Calcul!$D25,Calcul!$E25),SilencerParams!$D$4:$R$82,8,FALSE)))),"",IF(IF($G25="SA",'Sound Power'!BA20,'Sound Power'!S20)&lt;15,"&lt;15",IF($G25="SA",'Sound Power'!BA20,'Sound Power'!S20)))</f>
        <v/>
      </c>
      <c r="X25" s="82" t="str">
        <f>IF(OR($B25="",$C25="",$D25="",$E25="",AND($G25="SA",ISERROR(VLOOKUP(CONCATENATE(Calcul!$D25,Calcul!$E25),SilencerParams!$D$4:$R$82,8,FALSE)))),"",IF(IF($G25="SA",'Sound Power'!BB20,'Sound Power'!T20)&lt;15,"&lt;15",IF($G25="SA",'Sound Power'!BB20,'Sound Power'!T20)))</f>
        <v/>
      </c>
      <c r="Y25" s="82" t="str">
        <f>IF(OR($B25="",$C25="",$D25="",$E25="",AND($G25="SA",ISERROR(VLOOKUP(CONCATENATE(Calcul!$D25,Calcul!$E25),SilencerParams!$D$4:$R$82,8,FALSE)))),"",IF(IF($G25="SA",'Sound Power'!BC20,'Sound Power'!U20)&lt;15,"&lt;15",IF($G25="SA",'Sound Power'!BC20,'Sound Power'!U20)))</f>
        <v/>
      </c>
      <c r="Z25" s="82" t="str">
        <f>IF(OR($B25="",$C25="",$D25="",$E25="",AND($G25="SA",ISERROR(VLOOKUP(CONCATENATE(Calcul!$D25,Calcul!$E25),SilencerParams!$D$4:$R$82,8,FALSE)))),"",IF(IF($G25="SA",'Sound Power'!BD20,'Sound Power'!V20)&lt;15,"&lt;15",IF($G25="SA",'Sound Power'!BD20,'Sound Power'!V20)))</f>
        <v/>
      </c>
      <c r="AA25" s="82" t="str">
        <f>IF(OR($B25="",$C25="",$D25="",$E25="",AND($G25="SA",ISERROR(VLOOKUP(CONCATENATE(Calcul!$D25,Calcul!$E25),SilencerParams!$D$4:$R$82,8,FALSE)))),"",IF(IF($G25="SA",'Sound Power'!BE20,'Sound Power'!W20)&lt;15,"&lt;15",IF($G25="SA",'Sound Power'!BE20,'Sound Power'!W20)))</f>
        <v/>
      </c>
      <c r="AB25" s="82" t="str">
        <f>IF(OR(B25="",C25="",D25="",E25="",AND($G25="SA",ISERROR(VLOOKUP(CONCATENATE(Calcul!$D25,Calcul!$E25),SilencerParams!$D$4:$R$82,8,FALSE)))),"",IF('Sound Power'!BY20&lt;15,"&lt;15",'Sound Power'!BY20))</f>
        <v/>
      </c>
      <c r="AC25" s="82" t="str">
        <f>IF(OR(B25="",C25="",D25="",E25="",AND($G25="SA",ISERROR(VLOOKUP(CONCATENATE(Calcul!$D25,Calcul!$E25),SilencerParams!$D$4:$R$82,8,FALSE)))),"",IF('Sound Power'!BZ20&lt;15,"&lt;15",'Sound Power'!BZ20))</f>
        <v/>
      </c>
      <c r="AD25" s="82" t="str">
        <f>IF(OR(B25="",C25="",D25="",E25="",AND($G25="SA",ISERROR(VLOOKUP(CONCATENATE(Calcul!$D25,Calcul!$E25),SilencerParams!$D$4:$R$82,8,FALSE)))),"",IF('Sound Power'!CA20&lt;15,"&lt;15",'Sound Power'!CA20))</f>
        <v/>
      </c>
      <c r="AE25" s="82" t="str">
        <f>IF(OR(B25="",C25="",D25="",E25="",AND($G25="SA",ISERROR(VLOOKUP(CONCATENATE(Calcul!$D25,Calcul!$E25),SilencerParams!$D$4:$R$82,8,FALSE)))),"",IF('Sound Power'!CB20&lt;15,"&lt;15",'Sound Power'!CB20))</f>
        <v/>
      </c>
      <c r="AF25" s="82" t="str">
        <f>IF(OR(B25="",C25="",D25="",E25="",AND($G25="SA",ISERROR(VLOOKUP(CONCATENATE(Calcul!$D25,Calcul!$E25),SilencerParams!$D$4:$R$82,8,FALSE)))),"",IF('Sound Power'!CC20&lt;15,"&lt;15",'Sound Power'!CC20))</f>
        <v/>
      </c>
      <c r="AG25" s="82" t="str">
        <f>IF(OR(B25="",C25="",D25="",E25="",AND($G25="SA",ISERROR(VLOOKUP(CONCATENATE(Calcul!$D25,Calcul!$E25),SilencerParams!$D$4:$R$82,8,FALSE)))),"",IF('Sound Power'!CD20&lt;15,"&lt;15",'Sound Power'!CD20))</f>
        <v/>
      </c>
      <c r="AH25" s="82" t="str">
        <f>IF(OR(B25="",C25="",D25="",E25="",AND($G25="SA",ISERROR(VLOOKUP(CONCATENATE(Calcul!$D25,Calcul!$E25),SilencerParams!$D$4:$R$82,8,FALSE)))),"",IF('Sound Power'!CE20&lt;15,"&lt;15",'Sound Power'!CE20))</f>
        <v/>
      </c>
      <c r="AI25" s="82" t="str">
        <f>IF(OR(B25="",C25="",D25="",E25="",AND($G25="SA",ISERROR(VLOOKUP(CONCATENATE(Calcul!$D25,Calcul!$E25),SilencerParams!$D$4:$R$82,8,FALSE)))),"",IF('Sound Power'!CF20&lt;15,"&lt;15",'Sound Power'!CF20))</f>
        <v/>
      </c>
    </row>
    <row r="26" spans="1:35" s="83" customFormat="1" ht="12.75" x14ac:dyDescent="0.2">
      <c r="A26" s="106"/>
      <c r="B26" s="106"/>
      <c r="C26" s="106"/>
      <c r="D26" s="106"/>
      <c r="E26" s="106"/>
      <c r="F26" s="106"/>
      <c r="G26" s="106"/>
      <c r="H26" s="92" t="str">
        <f t="shared" si="0"/>
        <v>BSD---</v>
      </c>
      <c r="I26" s="106" t="s">
        <v>157</v>
      </c>
      <c r="J26" s="106" t="s">
        <v>164</v>
      </c>
      <c r="K26" s="106">
        <v>100</v>
      </c>
      <c r="L26" s="106">
        <v>2.7</v>
      </c>
      <c r="M26" s="81" t="str">
        <f>IF(OR(B26="",C26="",D26="",E26=""),"",'Sound Power'!AH21)</f>
        <v/>
      </c>
      <c r="N26" s="82" t="str">
        <f>IF(OR(B26="",C26="",D26="",E26="",AND($G26="SA",ISERROR(VLOOKUP(CONCATENATE(Calcul!$D26,Calcul!$E26),SilencerParams!$D$4:$R$82,8,FALSE)))),"",'dPs,min'!H21)</f>
        <v/>
      </c>
      <c r="O26" s="82" t="str">
        <f>IF(OR(B26="",C26="",D26="",E26="",AND($G26="SA",ISERROR(VLOOKUP(CONCATENATE(Calcul!$D26,Calcul!$E26),SilencerParams!$D$4:$R$82,8,FALSE)))),"",IF(G26="SA",IF(Calcul!$L$1="dB(A)",IF('Sound Power'!BG21&lt;20,"&lt;20",'Sound Power'!BG21),IF('Sound Power'!BH21&lt;15,"&lt;15",'Sound Power'!BH21)),IF(Calcul!$L$1="dB(A)",IF('Sound Power'!X21&lt;20,"&lt;20",'Sound Power'!X21),IF('Sound Power'!Y21&lt;15,"&lt;15",'Sound Power'!Y21))))</f>
        <v/>
      </c>
      <c r="P26" s="82" t="str">
        <f>IF(OR(B26="",C26="",D26="",E26="",AND($G26="SA",ISERROR(VLOOKUP(CONCATENATE(Calcul!$D26,Calcul!$E26),SilencerParams!$D$4:$R$82,8,FALSE)))),"",IF(Calcul!$L$1="dB(A)",IF('Sound Power'!$CG21&lt;20,"&lt;20",'Sound Power'!$CG21),IF('Sound Power'!$CH21&lt;15,"&lt;15",'Sound Power'!$CH21)))</f>
        <v/>
      </c>
      <c r="Q26" s="82" t="str">
        <f>IF(OR(B26="",C26="",D26="",E26="",AND($G26="SA",ISERROR(VLOOKUP(CONCATENATE(Calcul!$D26,Calcul!$E26),SilencerParams!$D$4:$R$82,8,FALSE)))),"",IF(Calcul!$L$1="dB(A)",IF('Sound Pressure'!$CC21&lt;20,"&lt;20",'Sound Pressure'!$CC21),IF('Sound Pressure'!$CD21&lt;15,"&lt;15",'Sound Pressure'!$CD21)))</f>
        <v/>
      </c>
      <c r="R26" s="82" t="str">
        <f>IF(OR(B26="",C26="",D26="",E26="",AND($G26="SA",ISERROR(VLOOKUP(CONCATENATE(Calcul!$D26,Calcul!$E26),SilencerParams!$D$4:$R$82,8,FALSE)))),"",IF(Calcul!$L$1="dB(A)",IF('Sound Pressure'!$CU21&lt;20,"&lt;20",'Sound Pressure'!$CU21),IF('Sound Pressure'!$CV21&lt;15,"&lt;15",'Sound Pressure'!$CV21)))</f>
        <v/>
      </c>
      <c r="S26" s="82" t="str">
        <f>IF(OR(B26="",C26="",D26="",E26="",OR($G26="none",AND($G26="SA",ISERROR(VLOOKUP(CONCATENATE(Calcul!$D26,Calcul!$E26),SilencerParams!$D$4:$R$82,8,FALSE))))),"",IF((B26/VLOOKUP(CONCATENATE(D26,E26),SilencerParams!$D$4:$J$82,7,FALSE))^2-0.5*1.2*M26^2&lt;1,"&lt;1",(B26/VLOOKUP(CONCATENATE(D26,E26),SilencerParams!$D$4:$J$82,7,FALSE))^2-0.5*1.2*M26^2))</f>
        <v/>
      </c>
      <c r="T26" s="82" t="str">
        <f>IF(OR($B26="",$C26="",$D26="",$E26="",AND($G26="SA",ISERROR(VLOOKUP(CONCATENATE(Calcul!$D26,Calcul!$E26),SilencerParams!$D$4:$R$82,8,FALSE)))),"",IF(IF($G26="SA",'Sound Power'!AX21,'Sound Power'!P21)&lt;15,"&lt;15",IF($G26="SA",'Sound Power'!AX21,'Sound Power'!P21)))</f>
        <v/>
      </c>
      <c r="U26" s="82" t="str">
        <f>IF(OR($B26="",$C26="",$D26="",$E26="",AND($G26="SA",ISERROR(VLOOKUP(CONCATENATE(Calcul!$D26,Calcul!$E26),SilencerParams!$D$4:$R$82,8,FALSE)))),"",IF(IF($G26="SA",'Sound Power'!AY21,'Sound Power'!Q21)&lt;15,"&lt;15",IF($G26="SA",'Sound Power'!AY21,'Sound Power'!Q21)))</f>
        <v/>
      </c>
      <c r="V26" s="82" t="str">
        <f>IF(OR($B26="",$C26="",$D26="",$E26="",AND($G26="SA",ISERROR(VLOOKUP(CONCATENATE(Calcul!$D26,Calcul!$E26),SilencerParams!$D$4:$R$82,8,FALSE)))),"",IF(IF($G26="SA",'Sound Power'!AZ21,'Sound Power'!R21)&lt;15,"&lt;15",IF($G26="SA",'Sound Power'!AZ21,'Sound Power'!R21)))</f>
        <v/>
      </c>
      <c r="W26" s="82" t="str">
        <f>IF(OR($B26="",$C26="",$D26="",$E26="",AND($G26="SA",ISERROR(VLOOKUP(CONCATENATE(Calcul!$D26,Calcul!$E26),SilencerParams!$D$4:$R$82,8,FALSE)))),"",IF(IF($G26="SA",'Sound Power'!BA21,'Sound Power'!S21)&lt;15,"&lt;15",IF($G26="SA",'Sound Power'!BA21,'Sound Power'!S21)))</f>
        <v/>
      </c>
      <c r="X26" s="82" t="str">
        <f>IF(OR($B26="",$C26="",$D26="",$E26="",AND($G26="SA",ISERROR(VLOOKUP(CONCATENATE(Calcul!$D26,Calcul!$E26),SilencerParams!$D$4:$R$82,8,FALSE)))),"",IF(IF($G26="SA",'Sound Power'!BB21,'Sound Power'!T21)&lt;15,"&lt;15",IF($G26="SA",'Sound Power'!BB21,'Sound Power'!T21)))</f>
        <v/>
      </c>
      <c r="Y26" s="82" t="str">
        <f>IF(OR($B26="",$C26="",$D26="",$E26="",AND($G26="SA",ISERROR(VLOOKUP(CONCATENATE(Calcul!$D26,Calcul!$E26),SilencerParams!$D$4:$R$82,8,FALSE)))),"",IF(IF($G26="SA",'Sound Power'!BC21,'Sound Power'!U21)&lt;15,"&lt;15",IF($G26="SA",'Sound Power'!BC21,'Sound Power'!U21)))</f>
        <v/>
      </c>
      <c r="Z26" s="82" t="str">
        <f>IF(OR($B26="",$C26="",$D26="",$E26="",AND($G26="SA",ISERROR(VLOOKUP(CONCATENATE(Calcul!$D26,Calcul!$E26),SilencerParams!$D$4:$R$82,8,FALSE)))),"",IF(IF($G26="SA",'Sound Power'!BD21,'Sound Power'!V21)&lt;15,"&lt;15",IF($G26="SA",'Sound Power'!BD21,'Sound Power'!V21)))</f>
        <v/>
      </c>
      <c r="AA26" s="82" t="str">
        <f>IF(OR($B26="",$C26="",$D26="",$E26="",AND($G26="SA",ISERROR(VLOOKUP(CONCATENATE(Calcul!$D26,Calcul!$E26),SilencerParams!$D$4:$R$82,8,FALSE)))),"",IF(IF($G26="SA",'Sound Power'!BE21,'Sound Power'!W21)&lt;15,"&lt;15",IF($G26="SA",'Sound Power'!BE21,'Sound Power'!W21)))</f>
        <v/>
      </c>
      <c r="AB26" s="82" t="str">
        <f>IF(OR(B26="",C26="",D26="",E26="",AND($G26="SA",ISERROR(VLOOKUP(CONCATENATE(Calcul!$D26,Calcul!$E26),SilencerParams!$D$4:$R$82,8,FALSE)))),"",IF('Sound Power'!BY21&lt;15,"&lt;15",'Sound Power'!BY21))</f>
        <v/>
      </c>
      <c r="AC26" s="82" t="str">
        <f>IF(OR(B26="",C26="",D26="",E26="",AND($G26="SA",ISERROR(VLOOKUP(CONCATENATE(Calcul!$D26,Calcul!$E26),SilencerParams!$D$4:$R$82,8,FALSE)))),"",IF('Sound Power'!BZ21&lt;15,"&lt;15",'Sound Power'!BZ21))</f>
        <v/>
      </c>
      <c r="AD26" s="82" t="str">
        <f>IF(OR(B26="",C26="",D26="",E26="",AND($G26="SA",ISERROR(VLOOKUP(CONCATENATE(Calcul!$D26,Calcul!$E26),SilencerParams!$D$4:$R$82,8,FALSE)))),"",IF('Sound Power'!CA21&lt;15,"&lt;15",'Sound Power'!CA21))</f>
        <v/>
      </c>
      <c r="AE26" s="82" t="str">
        <f>IF(OR(B26="",C26="",D26="",E26="",AND($G26="SA",ISERROR(VLOOKUP(CONCATENATE(Calcul!$D26,Calcul!$E26),SilencerParams!$D$4:$R$82,8,FALSE)))),"",IF('Sound Power'!CB21&lt;15,"&lt;15",'Sound Power'!CB21))</f>
        <v/>
      </c>
      <c r="AF26" s="82" t="str">
        <f>IF(OR(B26="",C26="",D26="",E26="",AND($G26="SA",ISERROR(VLOOKUP(CONCATENATE(Calcul!$D26,Calcul!$E26),SilencerParams!$D$4:$R$82,8,FALSE)))),"",IF('Sound Power'!CC21&lt;15,"&lt;15",'Sound Power'!CC21))</f>
        <v/>
      </c>
      <c r="AG26" s="82" t="str">
        <f>IF(OR(B26="",C26="",D26="",E26="",AND($G26="SA",ISERROR(VLOOKUP(CONCATENATE(Calcul!$D26,Calcul!$E26),SilencerParams!$D$4:$R$82,8,FALSE)))),"",IF('Sound Power'!CD21&lt;15,"&lt;15",'Sound Power'!CD21))</f>
        <v/>
      </c>
      <c r="AH26" s="82" t="str">
        <f>IF(OR(B26="",C26="",D26="",E26="",AND($G26="SA",ISERROR(VLOOKUP(CONCATENATE(Calcul!$D26,Calcul!$E26),SilencerParams!$D$4:$R$82,8,FALSE)))),"",IF('Sound Power'!CE21&lt;15,"&lt;15",'Sound Power'!CE21))</f>
        <v/>
      </c>
      <c r="AI26" s="82" t="str">
        <f>IF(OR(B26="",C26="",D26="",E26="",AND($G26="SA",ISERROR(VLOOKUP(CONCATENATE(Calcul!$D26,Calcul!$E26),SilencerParams!$D$4:$R$82,8,FALSE)))),"",IF('Sound Power'!CF21&lt;15,"&lt;15",'Sound Power'!CF21))</f>
        <v/>
      </c>
    </row>
    <row r="27" spans="1:35" s="83" customFormat="1" ht="12.75" x14ac:dyDescent="0.2">
      <c r="A27" s="106"/>
      <c r="B27" s="106"/>
      <c r="C27" s="106"/>
      <c r="D27" s="106"/>
      <c r="E27" s="106"/>
      <c r="F27" s="106"/>
      <c r="G27" s="106"/>
      <c r="H27" s="92" t="str">
        <f t="shared" si="0"/>
        <v>BSD---</v>
      </c>
      <c r="I27" s="106" t="s">
        <v>157</v>
      </c>
      <c r="J27" s="106" t="s">
        <v>164</v>
      </c>
      <c r="K27" s="106">
        <v>100</v>
      </c>
      <c r="L27" s="106">
        <v>2.7</v>
      </c>
      <c r="M27" s="81" t="str">
        <f>IF(OR(B27="",C27="",D27="",E27=""),"",'Sound Power'!AH22)</f>
        <v/>
      </c>
      <c r="N27" s="82" t="str">
        <f>IF(OR(B27="",C27="",D27="",E27="",AND($G27="SA",ISERROR(VLOOKUP(CONCATENATE(Calcul!$D27,Calcul!$E27),SilencerParams!$D$4:$R$82,8,FALSE)))),"",'dPs,min'!H22)</f>
        <v/>
      </c>
      <c r="O27" s="82" t="str">
        <f>IF(OR(B27="",C27="",D27="",E27="",AND($G27="SA",ISERROR(VLOOKUP(CONCATENATE(Calcul!$D27,Calcul!$E27),SilencerParams!$D$4:$R$82,8,FALSE)))),"",IF(G27="SA",IF(Calcul!$L$1="dB(A)",IF('Sound Power'!BG22&lt;20,"&lt;20",'Sound Power'!BG22),IF('Sound Power'!BH22&lt;15,"&lt;15",'Sound Power'!BH22)),IF(Calcul!$L$1="dB(A)",IF('Sound Power'!X22&lt;20,"&lt;20",'Sound Power'!X22),IF('Sound Power'!Y22&lt;15,"&lt;15",'Sound Power'!Y22))))</f>
        <v/>
      </c>
      <c r="P27" s="82" t="str">
        <f>IF(OR(B27="",C27="",D27="",E27="",AND($G27="SA",ISERROR(VLOOKUP(CONCATENATE(Calcul!$D27,Calcul!$E27),SilencerParams!$D$4:$R$82,8,FALSE)))),"",IF(Calcul!$L$1="dB(A)",IF('Sound Power'!$CG22&lt;20,"&lt;20",'Sound Power'!$CG22),IF('Sound Power'!$CH22&lt;15,"&lt;15",'Sound Power'!$CH22)))</f>
        <v/>
      </c>
      <c r="Q27" s="82" t="str">
        <f>IF(OR(B27="",C27="",D27="",E27="",AND($G27="SA",ISERROR(VLOOKUP(CONCATENATE(Calcul!$D27,Calcul!$E27),SilencerParams!$D$4:$R$82,8,FALSE)))),"",IF(Calcul!$L$1="dB(A)",IF('Sound Pressure'!$CC22&lt;20,"&lt;20",'Sound Pressure'!$CC22),IF('Sound Pressure'!$CD22&lt;15,"&lt;15",'Sound Pressure'!$CD22)))</f>
        <v/>
      </c>
      <c r="R27" s="82" t="str">
        <f>IF(OR(B27="",C27="",D27="",E27="",AND($G27="SA",ISERROR(VLOOKUP(CONCATENATE(Calcul!$D27,Calcul!$E27),SilencerParams!$D$4:$R$82,8,FALSE)))),"",IF(Calcul!$L$1="dB(A)",IF('Sound Pressure'!$CU22&lt;20,"&lt;20",'Sound Pressure'!$CU22),IF('Sound Pressure'!$CV22&lt;15,"&lt;15",'Sound Pressure'!$CV22)))</f>
        <v/>
      </c>
      <c r="S27" s="82" t="str">
        <f>IF(OR(B27="",C27="",D27="",E27="",OR($G27="none",AND($G27="SA",ISERROR(VLOOKUP(CONCATENATE(Calcul!$D27,Calcul!$E27),SilencerParams!$D$4:$R$82,8,FALSE))))),"",IF((B27/VLOOKUP(CONCATENATE(D27,E27),SilencerParams!$D$4:$J$82,7,FALSE))^2-0.5*1.2*M27^2&lt;1,"&lt;1",(B27/VLOOKUP(CONCATENATE(D27,E27),SilencerParams!$D$4:$J$82,7,FALSE))^2-0.5*1.2*M27^2))</f>
        <v/>
      </c>
      <c r="T27" s="82" t="str">
        <f>IF(OR($B27="",$C27="",$D27="",$E27="",AND($G27="SA",ISERROR(VLOOKUP(CONCATENATE(Calcul!$D27,Calcul!$E27),SilencerParams!$D$4:$R$82,8,FALSE)))),"",IF(IF($G27="SA",'Sound Power'!AX22,'Sound Power'!P22)&lt;15,"&lt;15",IF($G27="SA",'Sound Power'!AX22,'Sound Power'!P22)))</f>
        <v/>
      </c>
      <c r="U27" s="82" t="str">
        <f>IF(OR($B27="",$C27="",$D27="",$E27="",AND($G27="SA",ISERROR(VLOOKUP(CONCATENATE(Calcul!$D27,Calcul!$E27),SilencerParams!$D$4:$R$82,8,FALSE)))),"",IF(IF($G27="SA",'Sound Power'!AY22,'Sound Power'!Q22)&lt;15,"&lt;15",IF($G27="SA",'Sound Power'!AY22,'Sound Power'!Q22)))</f>
        <v/>
      </c>
      <c r="V27" s="82" t="str">
        <f>IF(OR($B27="",$C27="",$D27="",$E27="",AND($G27="SA",ISERROR(VLOOKUP(CONCATENATE(Calcul!$D27,Calcul!$E27),SilencerParams!$D$4:$R$82,8,FALSE)))),"",IF(IF($G27="SA",'Sound Power'!AZ22,'Sound Power'!R22)&lt;15,"&lt;15",IF($G27="SA",'Sound Power'!AZ22,'Sound Power'!R22)))</f>
        <v/>
      </c>
      <c r="W27" s="82" t="str">
        <f>IF(OR($B27="",$C27="",$D27="",$E27="",AND($G27="SA",ISERROR(VLOOKUP(CONCATENATE(Calcul!$D27,Calcul!$E27),SilencerParams!$D$4:$R$82,8,FALSE)))),"",IF(IF($G27="SA",'Sound Power'!BA22,'Sound Power'!S22)&lt;15,"&lt;15",IF($G27="SA",'Sound Power'!BA22,'Sound Power'!S22)))</f>
        <v/>
      </c>
      <c r="X27" s="82" t="str">
        <f>IF(OR($B27="",$C27="",$D27="",$E27="",AND($G27="SA",ISERROR(VLOOKUP(CONCATENATE(Calcul!$D27,Calcul!$E27),SilencerParams!$D$4:$R$82,8,FALSE)))),"",IF(IF($G27="SA",'Sound Power'!BB22,'Sound Power'!T22)&lt;15,"&lt;15",IF($G27="SA",'Sound Power'!BB22,'Sound Power'!T22)))</f>
        <v/>
      </c>
      <c r="Y27" s="82" t="str">
        <f>IF(OR($B27="",$C27="",$D27="",$E27="",AND($G27="SA",ISERROR(VLOOKUP(CONCATENATE(Calcul!$D27,Calcul!$E27),SilencerParams!$D$4:$R$82,8,FALSE)))),"",IF(IF($G27="SA",'Sound Power'!BC22,'Sound Power'!U22)&lt;15,"&lt;15",IF($G27="SA",'Sound Power'!BC22,'Sound Power'!U22)))</f>
        <v/>
      </c>
      <c r="Z27" s="82" t="str">
        <f>IF(OR($B27="",$C27="",$D27="",$E27="",AND($G27="SA",ISERROR(VLOOKUP(CONCATENATE(Calcul!$D27,Calcul!$E27),SilencerParams!$D$4:$R$82,8,FALSE)))),"",IF(IF($G27="SA",'Sound Power'!BD22,'Sound Power'!V22)&lt;15,"&lt;15",IF($G27="SA",'Sound Power'!BD22,'Sound Power'!V22)))</f>
        <v/>
      </c>
      <c r="AA27" s="82" t="str">
        <f>IF(OR($B27="",$C27="",$D27="",$E27="",AND($G27="SA",ISERROR(VLOOKUP(CONCATENATE(Calcul!$D27,Calcul!$E27),SilencerParams!$D$4:$R$82,8,FALSE)))),"",IF(IF($G27="SA",'Sound Power'!BE22,'Sound Power'!W22)&lt;15,"&lt;15",IF($G27="SA",'Sound Power'!BE22,'Sound Power'!W22)))</f>
        <v/>
      </c>
      <c r="AB27" s="82" t="str">
        <f>IF(OR(B27="",C27="",D27="",E27="",AND($G27="SA",ISERROR(VLOOKUP(CONCATENATE(Calcul!$D27,Calcul!$E27),SilencerParams!$D$4:$R$82,8,FALSE)))),"",IF('Sound Power'!BY22&lt;15,"&lt;15",'Sound Power'!BY22))</f>
        <v/>
      </c>
      <c r="AC27" s="82" t="str">
        <f>IF(OR(B27="",C27="",D27="",E27="",AND($G27="SA",ISERROR(VLOOKUP(CONCATENATE(Calcul!$D27,Calcul!$E27),SilencerParams!$D$4:$R$82,8,FALSE)))),"",IF('Sound Power'!BZ22&lt;15,"&lt;15",'Sound Power'!BZ22))</f>
        <v/>
      </c>
      <c r="AD27" s="82" t="str">
        <f>IF(OR(B27="",C27="",D27="",E27="",AND($G27="SA",ISERROR(VLOOKUP(CONCATENATE(Calcul!$D27,Calcul!$E27),SilencerParams!$D$4:$R$82,8,FALSE)))),"",IF('Sound Power'!CA22&lt;15,"&lt;15",'Sound Power'!CA22))</f>
        <v/>
      </c>
      <c r="AE27" s="82" t="str">
        <f>IF(OR(B27="",C27="",D27="",E27="",AND($G27="SA",ISERROR(VLOOKUP(CONCATENATE(Calcul!$D27,Calcul!$E27),SilencerParams!$D$4:$R$82,8,FALSE)))),"",IF('Sound Power'!CB22&lt;15,"&lt;15",'Sound Power'!CB22))</f>
        <v/>
      </c>
      <c r="AF27" s="82" t="str">
        <f>IF(OR(B27="",C27="",D27="",E27="",AND($G27="SA",ISERROR(VLOOKUP(CONCATENATE(Calcul!$D27,Calcul!$E27),SilencerParams!$D$4:$R$82,8,FALSE)))),"",IF('Sound Power'!CC22&lt;15,"&lt;15",'Sound Power'!CC22))</f>
        <v/>
      </c>
      <c r="AG27" s="82" t="str">
        <f>IF(OR(B27="",C27="",D27="",E27="",AND($G27="SA",ISERROR(VLOOKUP(CONCATENATE(Calcul!$D27,Calcul!$E27),SilencerParams!$D$4:$R$82,8,FALSE)))),"",IF('Sound Power'!CD22&lt;15,"&lt;15",'Sound Power'!CD22))</f>
        <v/>
      </c>
      <c r="AH27" s="82" t="str">
        <f>IF(OR(B27="",C27="",D27="",E27="",AND($G27="SA",ISERROR(VLOOKUP(CONCATENATE(Calcul!$D27,Calcul!$E27),SilencerParams!$D$4:$R$82,8,FALSE)))),"",IF('Sound Power'!CE22&lt;15,"&lt;15",'Sound Power'!CE22))</f>
        <v/>
      </c>
      <c r="AI27" s="82" t="str">
        <f>IF(OR(B27="",C27="",D27="",E27="",AND($G27="SA",ISERROR(VLOOKUP(CONCATENATE(Calcul!$D27,Calcul!$E27),SilencerParams!$D$4:$R$82,8,FALSE)))),"",IF('Sound Power'!CF22&lt;15,"&lt;15",'Sound Power'!CF22))</f>
        <v/>
      </c>
    </row>
    <row r="28" spans="1:35" s="83" customFormat="1" ht="12.75" x14ac:dyDescent="0.2">
      <c r="A28" s="106"/>
      <c r="B28" s="106"/>
      <c r="C28" s="106"/>
      <c r="D28" s="106"/>
      <c r="E28" s="106"/>
      <c r="F28" s="106"/>
      <c r="G28" s="106"/>
      <c r="H28" s="92" t="str">
        <f t="shared" si="0"/>
        <v>BSD---</v>
      </c>
      <c r="I28" s="106" t="s">
        <v>157</v>
      </c>
      <c r="J28" s="106" t="s">
        <v>164</v>
      </c>
      <c r="K28" s="106">
        <v>100</v>
      </c>
      <c r="L28" s="106">
        <v>2.7</v>
      </c>
      <c r="M28" s="81" t="str">
        <f>IF(OR(B28="",C28="",D28="",E28=""),"",'Sound Power'!AH23)</f>
        <v/>
      </c>
      <c r="N28" s="82" t="str">
        <f>IF(OR(B28="",C28="",D28="",E28="",AND($G28="SA",ISERROR(VLOOKUP(CONCATENATE(Calcul!$D28,Calcul!$E28),SilencerParams!$D$4:$R$82,8,FALSE)))),"",'dPs,min'!H23)</f>
        <v/>
      </c>
      <c r="O28" s="82" t="str">
        <f>IF(OR(B28="",C28="",D28="",E28="",AND($G28="SA",ISERROR(VLOOKUP(CONCATENATE(Calcul!$D28,Calcul!$E28),SilencerParams!$D$4:$R$82,8,FALSE)))),"",IF(G28="SA",IF(Calcul!$L$1="dB(A)",IF('Sound Power'!BG23&lt;20,"&lt;20",'Sound Power'!BG23),IF('Sound Power'!BH23&lt;15,"&lt;15",'Sound Power'!BH23)),IF(Calcul!$L$1="dB(A)",IF('Sound Power'!X23&lt;20,"&lt;20",'Sound Power'!X23),IF('Sound Power'!Y23&lt;15,"&lt;15",'Sound Power'!Y23))))</f>
        <v/>
      </c>
      <c r="P28" s="82" t="str">
        <f>IF(OR(B28="",C28="",D28="",E28="",AND($G28="SA",ISERROR(VLOOKUP(CONCATENATE(Calcul!$D28,Calcul!$E28),SilencerParams!$D$4:$R$82,8,FALSE)))),"",IF(Calcul!$L$1="dB(A)",IF('Sound Power'!$CG23&lt;20,"&lt;20",'Sound Power'!$CG23),IF('Sound Power'!$CH23&lt;15,"&lt;15",'Sound Power'!$CH23)))</f>
        <v/>
      </c>
      <c r="Q28" s="82" t="str">
        <f>IF(OR(B28="",C28="",D28="",E28="",AND($G28="SA",ISERROR(VLOOKUP(CONCATENATE(Calcul!$D28,Calcul!$E28),SilencerParams!$D$4:$R$82,8,FALSE)))),"",IF(Calcul!$L$1="dB(A)",IF('Sound Pressure'!$CC23&lt;20,"&lt;20",'Sound Pressure'!$CC23),IF('Sound Pressure'!$CD23&lt;15,"&lt;15",'Sound Pressure'!$CD23)))</f>
        <v/>
      </c>
      <c r="R28" s="82" t="str">
        <f>IF(OR(B28="",C28="",D28="",E28="",AND($G28="SA",ISERROR(VLOOKUP(CONCATENATE(Calcul!$D28,Calcul!$E28),SilencerParams!$D$4:$R$82,8,FALSE)))),"",IF(Calcul!$L$1="dB(A)",IF('Sound Pressure'!$CU23&lt;20,"&lt;20",'Sound Pressure'!$CU23),IF('Sound Pressure'!$CV23&lt;15,"&lt;15",'Sound Pressure'!$CV23)))</f>
        <v/>
      </c>
      <c r="S28" s="82" t="str">
        <f>IF(OR(B28="",C28="",D28="",E28="",OR($G28="none",AND($G28="SA",ISERROR(VLOOKUP(CONCATENATE(Calcul!$D28,Calcul!$E28),SilencerParams!$D$4:$R$82,8,FALSE))))),"",IF((B28/VLOOKUP(CONCATENATE(D28,E28),SilencerParams!$D$4:$J$82,7,FALSE))^2-0.5*1.2*M28^2&lt;1,"&lt;1",(B28/VLOOKUP(CONCATENATE(D28,E28),SilencerParams!$D$4:$J$82,7,FALSE))^2-0.5*1.2*M28^2))</f>
        <v/>
      </c>
      <c r="T28" s="82" t="str">
        <f>IF(OR($B28="",$C28="",$D28="",$E28="",AND($G28="SA",ISERROR(VLOOKUP(CONCATENATE(Calcul!$D28,Calcul!$E28),SilencerParams!$D$4:$R$82,8,FALSE)))),"",IF(IF($G28="SA",'Sound Power'!AX23,'Sound Power'!P23)&lt;15,"&lt;15",IF($G28="SA",'Sound Power'!AX23,'Sound Power'!P23)))</f>
        <v/>
      </c>
      <c r="U28" s="82" t="str">
        <f>IF(OR($B28="",$C28="",$D28="",$E28="",AND($G28="SA",ISERROR(VLOOKUP(CONCATENATE(Calcul!$D28,Calcul!$E28),SilencerParams!$D$4:$R$82,8,FALSE)))),"",IF(IF($G28="SA",'Sound Power'!AY23,'Sound Power'!Q23)&lt;15,"&lt;15",IF($G28="SA",'Sound Power'!AY23,'Sound Power'!Q23)))</f>
        <v/>
      </c>
      <c r="V28" s="82" t="str">
        <f>IF(OR($B28="",$C28="",$D28="",$E28="",AND($G28="SA",ISERROR(VLOOKUP(CONCATENATE(Calcul!$D28,Calcul!$E28),SilencerParams!$D$4:$R$82,8,FALSE)))),"",IF(IF($G28="SA",'Sound Power'!AZ23,'Sound Power'!R23)&lt;15,"&lt;15",IF($G28="SA",'Sound Power'!AZ23,'Sound Power'!R23)))</f>
        <v/>
      </c>
      <c r="W28" s="82" t="str">
        <f>IF(OR($B28="",$C28="",$D28="",$E28="",AND($G28="SA",ISERROR(VLOOKUP(CONCATENATE(Calcul!$D28,Calcul!$E28),SilencerParams!$D$4:$R$82,8,FALSE)))),"",IF(IF($G28="SA",'Sound Power'!BA23,'Sound Power'!S23)&lt;15,"&lt;15",IF($G28="SA",'Sound Power'!BA23,'Sound Power'!S23)))</f>
        <v/>
      </c>
      <c r="X28" s="82" t="str">
        <f>IF(OR($B28="",$C28="",$D28="",$E28="",AND($G28="SA",ISERROR(VLOOKUP(CONCATENATE(Calcul!$D28,Calcul!$E28),SilencerParams!$D$4:$R$82,8,FALSE)))),"",IF(IF($G28="SA",'Sound Power'!BB23,'Sound Power'!T23)&lt;15,"&lt;15",IF($G28="SA",'Sound Power'!BB23,'Sound Power'!T23)))</f>
        <v/>
      </c>
      <c r="Y28" s="82" t="str">
        <f>IF(OR($B28="",$C28="",$D28="",$E28="",AND($G28="SA",ISERROR(VLOOKUP(CONCATENATE(Calcul!$D28,Calcul!$E28),SilencerParams!$D$4:$R$82,8,FALSE)))),"",IF(IF($G28="SA",'Sound Power'!BC23,'Sound Power'!U23)&lt;15,"&lt;15",IF($G28="SA",'Sound Power'!BC23,'Sound Power'!U23)))</f>
        <v/>
      </c>
      <c r="Z28" s="82" t="str">
        <f>IF(OR($B28="",$C28="",$D28="",$E28="",AND($G28="SA",ISERROR(VLOOKUP(CONCATENATE(Calcul!$D28,Calcul!$E28),SilencerParams!$D$4:$R$82,8,FALSE)))),"",IF(IF($G28="SA",'Sound Power'!BD23,'Sound Power'!V23)&lt;15,"&lt;15",IF($G28="SA",'Sound Power'!BD23,'Sound Power'!V23)))</f>
        <v/>
      </c>
      <c r="AA28" s="82" t="str">
        <f>IF(OR($B28="",$C28="",$D28="",$E28="",AND($G28="SA",ISERROR(VLOOKUP(CONCATENATE(Calcul!$D28,Calcul!$E28),SilencerParams!$D$4:$R$82,8,FALSE)))),"",IF(IF($G28="SA",'Sound Power'!BE23,'Sound Power'!W23)&lt;15,"&lt;15",IF($G28="SA",'Sound Power'!BE23,'Sound Power'!W23)))</f>
        <v/>
      </c>
      <c r="AB28" s="82" t="str">
        <f>IF(OR(B28="",C28="",D28="",E28="",AND($G28="SA",ISERROR(VLOOKUP(CONCATENATE(Calcul!$D28,Calcul!$E28),SilencerParams!$D$4:$R$82,8,FALSE)))),"",IF('Sound Power'!BY23&lt;15,"&lt;15",'Sound Power'!BY23))</f>
        <v/>
      </c>
      <c r="AC28" s="82" t="str">
        <f>IF(OR(B28="",C28="",D28="",E28="",AND($G28="SA",ISERROR(VLOOKUP(CONCATENATE(Calcul!$D28,Calcul!$E28),SilencerParams!$D$4:$R$82,8,FALSE)))),"",IF('Sound Power'!BZ23&lt;15,"&lt;15",'Sound Power'!BZ23))</f>
        <v/>
      </c>
      <c r="AD28" s="82" t="str">
        <f>IF(OR(B28="",C28="",D28="",E28="",AND($G28="SA",ISERROR(VLOOKUP(CONCATENATE(Calcul!$D28,Calcul!$E28),SilencerParams!$D$4:$R$82,8,FALSE)))),"",IF('Sound Power'!CA23&lt;15,"&lt;15",'Sound Power'!CA23))</f>
        <v/>
      </c>
      <c r="AE28" s="82" t="str">
        <f>IF(OR(B28="",C28="",D28="",E28="",AND($G28="SA",ISERROR(VLOOKUP(CONCATENATE(Calcul!$D28,Calcul!$E28),SilencerParams!$D$4:$R$82,8,FALSE)))),"",IF('Sound Power'!CB23&lt;15,"&lt;15",'Sound Power'!CB23))</f>
        <v/>
      </c>
      <c r="AF28" s="82" t="str">
        <f>IF(OR(B28="",C28="",D28="",E28="",AND($G28="SA",ISERROR(VLOOKUP(CONCATENATE(Calcul!$D28,Calcul!$E28),SilencerParams!$D$4:$R$82,8,FALSE)))),"",IF('Sound Power'!CC23&lt;15,"&lt;15",'Sound Power'!CC23))</f>
        <v/>
      </c>
      <c r="AG28" s="82" t="str">
        <f>IF(OR(B28="",C28="",D28="",E28="",AND($G28="SA",ISERROR(VLOOKUP(CONCATENATE(Calcul!$D28,Calcul!$E28),SilencerParams!$D$4:$R$82,8,FALSE)))),"",IF('Sound Power'!CD23&lt;15,"&lt;15",'Sound Power'!CD23))</f>
        <v/>
      </c>
      <c r="AH28" s="82" t="str">
        <f>IF(OR(B28="",C28="",D28="",E28="",AND($G28="SA",ISERROR(VLOOKUP(CONCATENATE(Calcul!$D28,Calcul!$E28),SilencerParams!$D$4:$R$82,8,FALSE)))),"",IF('Sound Power'!CE23&lt;15,"&lt;15",'Sound Power'!CE23))</f>
        <v/>
      </c>
      <c r="AI28" s="82" t="str">
        <f>IF(OR(B28="",C28="",D28="",E28="",AND($G28="SA",ISERROR(VLOOKUP(CONCATENATE(Calcul!$D28,Calcul!$E28),SilencerParams!$D$4:$R$82,8,FALSE)))),"",IF('Sound Power'!CF23&lt;15,"&lt;15",'Sound Power'!CF23))</f>
        <v/>
      </c>
    </row>
    <row r="29" spans="1:35" s="83" customFormat="1" ht="12.75" x14ac:dyDescent="0.2">
      <c r="A29" s="106"/>
      <c r="B29" s="106"/>
      <c r="C29" s="106"/>
      <c r="D29" s="106"/>
      <c r="E29" s="106"/>
      <c r="F29" s="106"/>
      <c r="G29" s="106"/>
      <c r="H29" s="92" t="str">
        <f t="shared" si="0"/>
        <v>BSD---</v>
      </c>
      <c r="I29" s="106" t="s">
        <v>157</v>
      </c>
      <c r="J29" s="106" t="s">
        <v>164</v>
      </c>
      <c r="K29" s="106">
        <v>100</v>
      </c>
      <c r="L29" s="106">
        <v>2.7</v>
      </c>
      <c r="M29" s="81" t="str">
        <f>IF(OR(B29="",C29="",D29="",E29=""),"",'Sound Power'!AH24)</f>
        <v/>
      </c>
      <c r="N29" s="82" t="str">
        <f>IF(OR(B29="",C29="",D29="",E29="",AND($G29="SA",ISERROR(VLOOKUP(CONCATENATE(Calcul!$D29,Calcul!$E29),SilencerParams!$D$4:$R$82,8,FALSE)))),"",'dPs,min'!H24)</f>
        <v/>
      </c>
      <c r="O29" s="82" t="str">
        <f>IF(OR(B29="",C29="",D29="",E29="",AND($G29="SA",ISERROR(VLOOKUP(CONCATENATE(Calcul!$D29,Calcul!$E29),SilencerParams!$D$4:$R$82,8,FALSE)))),"",IF(G29="SA",IF(Calcul!$L$1="dB(A)",IF('Sound Power'!BG24&lt;20,"&lt;20",'Sound Power'!BG24),IF('Sound Power'!BH24&lt;15,"&lt;15",'Sound Power'!BH24)),IF(Calcul!$L$1="dB(A)",IF('Sound Power'!X24&lt;20,"&lt;20",'Sound Power'!X24),IF('Sound Power'!Y24&lt;15,"&lt;15",'Sound Power'!Y24))))</f>
        <v/>
      </c>
      <c r="P29" s="82" t="str">
        <f>IF(OR(B29="",C29="",D29="",E29="",AND($G29="SA",ISERROR(VLOOKUP(CONCATENATE(Calcul!$D29,Calcul!$E29),SilencerParams!$D$4:$R$82,8,FALSE)))),"",IF(Calcul!$L$1="dB(A)",IF('Sound Power'!$CG24&lt;20,"&lt;20",'Sound Power'!$CG24),IF('Sound Power'!$CH24&lt;15,"&lt;15",'Sound Power'!$CH24)))</f>
        <v/>
      </c>
      <c r="Q29" s="82" t="str">
        <f>IF(OR(B29="",C29="",D29="",E29="",AND($G29="SA",ISERROR(VLOOKUP(CONCATENATE(Calcul!$D29,Calcul!$E29),SilencerParams!$D$4:$R$82,8,FALSE)))),"",IF(Calcul!$L$1="dB(A)",IF('Sound Pressure'!$CC24&lt;20,"&lt;20",'Sound Pressure'!$CC24),IF('Sound Pressure'!$CD24&lt;15,"&lt;15",'Sound Pressure'!$CD24)))</f>
        <v/>
      </c>
      <c r="R29" s="82" t="str">
        <f>IF(OR(B29="",C29="",D29="",E29="",AND($G29="SA",ISERROR(VLOOKUP(CONCATENATE(Calcul!$D29,Calcul!$E29),SilencerParams!$D$4:$R$82,8,FALSE)))),"",IF(Calcul!$L$1="dB(A)",IF('Sound Pressure'!$CU24&lt;20,"&lt;20",'Sound Pressure'!$CU24),IF('Sound Pressure'!$CV24&lt;15,"&lt;15",'Sound Pressure'!$CV24)))</f>
        <v/>
      </c>
      <c r="S29" s="82" t="str">
        <f>IF(OR(B29="",C29="",D29="",E29="",OR($G29="none",AND($G29="SA",ISERROR(VLOOKUP(CONCATENATE(Calcul!$D29,Calcul!$E29),SilencerParams!$D$4:$R$82,8,FALSE))))),"",IF((B29/VLOOKUP(CONCATENATE(D29,E29),SilencerParams!$D$4:$J$82,7,FALSE))^2-0.5*1.2*M29^2&lt;1,"&lt;1",(B29/VLOOKUP(CONCATENATE(D29,E29),SilencerParams!$D$4:$J$82,7,FALSE))^2-0.5*1.2*M29^2))</f>
        <v/>
      </c>
      <c r="T29" s="82" t="str">
        <f>IF(OR($B29="",$C29="",$D29="",$E29="",AND($G29="SA",ISERROR(VLOOKUP(CONCATENATE(Calcul!$D29,Calcul!$E29),SilencerParams!$D$4:$R$82,8,FALSE)))),"",IF(IF($G29="SA",'Sound Power'!AX24,'Sound Power'!P24)&lt;15,"&lt;15",IF($G29="SA",'Sound Power'!AX24,'Sound Power'!P24)))</f>
        <v/>
      </c>
      <c r="U29" s="82" t="str">
        <f>IF(OR($B29="",$C29="",$D29="",$E29="",AND($G29="SA",ISERROR(VLOOKUP(CONCATENATE(Calcul!$D29,Calcul!$E29),SilencerParams!$D$4:$R$82,8,FALSE)))),"",IF(IF($G29="SA",'Sound Power'!AY24,'Sound Power'!Q24)&lt;15,"&lt;15",IF($G29="SA",'Sound Power'!AY24,'Sound Power'!Q24)))</f>
        <v/>
      </c>
      <c r="V29" s="82" t="str">
        <f>IF(OR($B29="",$C29="",$D29="",$E29="",AND($G29="SA",ISERROR(VLOOKUP(CONCATENATE(Calcul!$D29,Calcul!$E29),SilencerParams!$D$4:$R$82,8,FALSE)))),"",IF(IF($G29="SA",'Sound Power'!AZ24,'Sound Power'!R24)&lt;15,"&lt;15",IF($G29="SA",'Sound Power'!AZ24,'Sound Power'!R24)))</f>
        <v/>
      </c>
      <c r="W29" s="82" t="str">
        <f>IF(OR($B29="",$C29="",$D29="",$E29="",AND($G29="SA",ISERROR(VLOOKUP(CONCATENATE(Calcul!$D29,Calcul!$E29),SilencerParams!$D$4:$R$82,8,FALSE)))),"",IF(IF($G29="SA",'Sound Power'!BA24,'Sound Power'!S24)&lt;15,"&lt;15",IF($G29="SA",'Sound Power'!BA24,'Sound Power'!S24)))</f>
        <v/>
      </c>
      <c r="X29" s="82" t="str">
        <f>IF(OR($B29="",$C29="",$D29="",$E29="",AND($G29="SA",ISERROR(VLOOKUP(CONCATENATE(Calcul!$D29,Calcul!$E29),SilencerParams!$D$4:$R$82,8,FALSE)))),"",IF(IF($G29="SA",'Sound Power'!BB24,'Sound Power'!T24)&lt;15,"&lt;15",IF($G29="SA",'Sound Power'!BB24,'Sound Power'!T24)))</f>
        <v/>
      </c>
      <c r="Y29" s="82" t="str">
        <f>IF(OR($B29="",$C29="",$D29="",$E29="",AND($G29="SA",ISERROR(VLOOKUP(CONCATENATE(Calcul!$D29,Calcul!$E29),SilencerParams!$D$4:$R$82,8,FALSE)))),"",IF(IF($G29="SA",'Sound Power'!BC24,'Sound Power'!U24)&lt;15,"&lt;15",IF($G29="SA",'Sound Power'!BC24,'Sound Power'!U24)))</f>
        <v/>
      </c>
      <c r="Z29" s="82" t="str">
        <f>IF(OR($B29="",$C29="",$D29="",$E29="",AND($G29="SA",ISERROR(VLOOKUP(CONCATENATE(Calcul!$D29,Calcul!$E29),SilencerParams!$D$4:$R$82,8,FALSE)))),"",IF(IF($G29="SA",'Sound Power'!BD24,'Sound Power'!V24)&lt;15,"&lt;15",IF($G29="SA",'Sound Power'!BD24,'Sound Power'!V24)))</f>
        <v/>
      </c>
      <c r="AA29" s="82" t="str">
        <f>IF(OR($B29="",$C29="",$D29="",$E29="",AND($G29="SA",ISERROR(VLOOKUP(CONCATENATE(Calcul!$D29,Calcul!$E29),SilencerParams!$D$4:$R$82,8,FALSE)))),"",IF(IF($G29="SA",'Sound Power'!BE24,'Sound Power'!W24)&lt;15,"&lt;15",IF($G29="SA",'Sound Power'!BE24,'Sound Power'!W24)))</f>
        <v/>
      </c>
      <c r="AB29" s="82" t="str">
        <f>IF(OR(B29="",C29="",D29="",E29="",AND($G29="SA",ISERROR(VLOOKUP(CONCATENATE(Calcul!$D29,Calcul!$E29),SilencerParams!$D$4:$R$82,8,FALSE)))),"",IF('Sound Power'!BY24&lt;15,"&lt;15",'Sound Power'!BY24))</f>
        <v/>
      </c>
      <c r="AC29" s="82" t="str">
        <f>IF(OR(B29="",C29="",D29="",E29="",AND($G29="SA",ISERROR(VLOOKUP(CONCATENATE(Calcul!$D29,Calcul!$E29),SilencerParams!$D$4:$R$82,8,FALSE)))),"",IF('Sound Power'!BZ24&lt;15,"&lt;15",'Sound Power'!BZ24))</f>
        <v/>
      </c>
      <c r="AD29" s="82" t="str">
        <f>IF(OR(B29="",C29="",D29="",E29="",AND($G29="SA",ISERROR(VLOOKUP(CONCATENATE(Calcul!$D29,Calcul!$E29),SilencerParams!$D$4:$R$82,8,FALSE)))),"",IF('Sound Power'!CA24&lt;15,"&lt;15",'Sound Power'!CA24))</f>
        <v/>
      </c>
      <c r="AE29" s="82" t="str">
        <f>IF(OR(B29="",C29="",D29="",E29="",AND($G29="SA",ISERROR(VLOOKUP(CONCATENATE(Calcul!$D29,Calcul!$E29),SilencerParams!$D$4:$R$82,8,FALSE)))),"",IF('Sound Power'!CB24&lt;15,"&lt;15",'Sound Power'!CB24))</f>
        <v/>
      </c>
      <c r="AF29" s="82" t="str">
        <f>IF(OR(B29="",C29="",D29="",E29="",AND($G29="SA",ISERROR(VLOOKUP(CONCATENATE(Calcul!$D29,Calcul!$E29),SilencerParams!$D$4:$R$82,8,FALSE)))),"",IF('Sound Power'!CC24&lt;15,"&lt;15",'Sound Power'!CC24))</f>
        <v/>
      </c>
      <c r="AG29" s="82" t="str">
        <f>IF(OR(B29="",C29="",D29="",E29="",AND($G29="SA",ISERROR(VLOOKUP(CONCATENATE(Calcul!$D29,Calcul!$E29),SilencerParams!$D$4:$R$82,8,FALSE)))),"",IF('Sound Power'!CD24&lt;15,"&lt;15",'Sound Power'!CD24))</f>
        <v/>
      </c>
      <c r="AH29" s="82" t="str">
        <f>IF(OR(B29="",C29="",D29="",E29="",AND($G29="SA",ISERROR(VLOOKUP(CONCATENATE(Calcul!$D29,Calcul!$E29),SilencerParams!$D$4:$R$82,8,FALSE)))),"",IF('Sound Power'!CE24&lt;15,"&lt;15",'Sound Power'!CE24))</f>
        <v/>
      </c>
      <c r="AI29" s="82" t="str">
        <f>IF(OR(B29="",C29="",D29="",E29="",AND($G29="SA",ISERROR(VLOOKUP(CONCATENATE(Calcul!$D29,Calcul!$E29),SilencerParams!$D$4:$R$82,8,FALSE)))),"",IF('Sound Power'!CF24&lt;15,"&lt;15",'Sound Power'!CF24))</f>
        <v/>
      </c>
    </row>
    <row r="30" spans="1:35" s="83" customFormat="1" ht="12.75" x14ac:dyDescent="0.2">
      <c r="A30" s="106"/>
      <c r="B30" s="106"/>
      <c r="C30" s="106"/>
      <c r="D30" s="106"/>
      <c r="E30" s="106"/>
      <c r="F30" s="106"/>
      <c r="G30" s="106"/>
      <c r="H30" s="92" t="str">
        <f t="shared" si="0"/>
        <v>BSD---</v>
      </c>
      <c r="I30" s="106" t="s">
        <v>157</v>
      </c>
      <c r="J30" s="106" t="s">
        <v>164</v>
      </c>
      <c r="K30" s="106">
        <v>100</v>
      </c>
      <c r="L30" s="106">
        <v>2.7</v>
      </c>
      <c r="M30" s="81" t="str">
        <f>IF(OR(B30="",C30="",D30="",E30=""),"",'Sound Power'!AH25)</f>
        <v/>
      </c>
      <c r="N30" s="82" t="str">
        <f>IF(OR(B30="",C30="",D30="",E30="",AND($G30="SA",ISERROR(VLOOKUP(CONCATENATE(Calcul!$D30,Calcul!$E30),SilencerParams!$D$4:$R$82,8,FALSE)))),"",'dPs,min'!H25)</f>
        <v/>
      </c>
      <c r="O30" s="82" t="str">
        <f>IF(OR(B30="",C30="",D30="",E30="",AND($G30="SA",ISERROR(VLOOKUP(CONCATENATE(Calcul!$D30,Calcul!$E30),SilencerParams!$D$4:$R$82,8,FALSE)))),"",IF(G30="SA",IF(Calcul!$L$1="dB(A)",IF('Sound Power'!BG25&lt;20,"&lt;20",'Sound Power'!BG25),IF('Sound Power'!BH25&lt;15,"&lt;15",'Sound Power'!BH25)),IF(Calcul!$L$1="dB(A)",IF('Sound Power'!X25&lt;20,"&lt;20",'Sound Power'!X25),IF('Sound Power'!Y25&lt;15,"&lt;15",'Sound Power'!Y25))))</f>
        <v/>
      </c>
      <c r="P30" s="82" t="str">
        <f>IF(OR(B30="",C30="",D30="",E30="",AND($G30="SA",ISERROR(VLOOKUP(CONCATENATE(Calcul!$D30,Calcul!$E30),SilencerParams!$D$4:$R$82,8,FALSE)))),"",IF(Calcul!$L$1="dB(A)",IF('Sound Power'!$CG25&lt;20,"&lt;20",'Sound Power'!$CG25),IF('Sound Power'!$CH25&lt;15,"&lt;15",'Sound Power'!$CH25)))</f>
        <v/>
      </c>
      <c r="Q30" s="82" t="str">
        <f>IF(OR(B30="",C30="",D30="",E30="",AND($G30="SA",ISERROR(VLOOKUP(CONCATENATE(Calcul!$D30,Calcul!$E30),SilencerParams!$D$4:$R$82,8,FALSE)))),"",IF(Calcul!$L$1="dB(A)",IF('Sound Pressure'!$CC25&lt;20,"&lt;20",'Sound Pressure'!$CC25),IF('Sound Pressure'!$CD25&lt;15,"&lt;15",'Sound Pressure'!$CD25)))</f>
        <v/>
      </c>
      <c r="R30" s="82" t="str">
        <f>IF(OR(B30="",C30="",D30="",E30="",AND($G30="SA",ISERROR(VLOOKUP(CONCATENATE(Calcul!$D30,Calcul!$E30),SilencerParams!$D$4:$R$82,8,FALSE)))),"",IF(Calcul!$L$1="dB(A)",IF('Sound Pressure'!$CU25&lt;20,"&lt;20",'Sound Pressure'!$CU25),IF('Sound Pressure'!$CV25&lt;15,"&lt;15",'Sound Pressure'!$CV25)))</f>
        <v/>
      </c>
      <c r="S30" s="82" t="str">
        <f>IF(OR(B30="",C30="",D30="",E30="",OR($G30="none",AND($G30="SA",ISERROR(VLOOKUP(CONCATENATE(Calcul!$D30,Calcul!$E30),SilencerParams!$D$4:$R$82,8,FALSE))))),"",IF((B30/VLOOKUP(CONCATENATE(D30,E30),SilencerParams!$D$4:$J$82,7,FALSE))^2-0.5*1.2*M30^2&lt;1,"&lt;1",(B30/VLOOKUP(CONCATENATE(D30,E30),SilencerParams!$D$4:$J$82,7,FALSE))^2-0.5*1.2*M30^2))</f>
        <v/>
      </c>
      <c r="T30" s="82" t="str">
        <f>IF(OR($B30="",$C30="",$D30="",$E30="",AND($G30="SA",ISERROR(VLOOKUP(CONCATENATE(Calcul!$D30,Calcul!$E30),SilencerParams!$D$4:$R$82,8,FALSE)))),"",IF(IF($G30="SA",'Sound Power'!AX25,'Sound Power'!P25)&lt;15,"&lt;15",IF($G30="SA",'Sound Power'!AX25,'Sound Power'!P25)))</f>
        <v/>
      </c>
      <c r="U30" s="82" t="str">
        <f>IF(OR($B30="",$C30="",$D30="",$E30="",AND($G30="SA",ISERROR(VLOOKUP(CONCATENATE(Calcul!$D30,Calcul!$E30),SilencerParams!$D$4:$R$82,8,FALSE)))),"",IF(IF($G30="SA",'Sound Power'!AY25,'Sound Power'!Q25)&lt;15,"&lt;15",IF($G30="SA",'Sound Power'!AY25,'Sound Power'!Q25)))</f>
        <v/>
      </c>
      <c r="V30" s="82" t="str">
        <f>IF(OR($B30="",$C30="",$D30="",$E30="",AND($G30="SA",ISERROR(VLOOKUP(CONCATENATE(Calcul!$D30,Calcul!$E30),SilencerParams!$D$4:$R$82,8,FALSE)))),"",IF(IF($G30="SA",'Sound Power'!AZ25,'Sound Power'!R25)&lt;15,"&lt;15",IF($G30="SA",'Sound Power'!AZ25,'Sound Power'!R25)))</f>
        <v/>
      </c>
      <c r="W30" s="82" t="str">
        <f>IF(OR($B30="",$C30="",$D30="",$E30="",AND($G30="SA",ISERROR(VLOOKUP(CONCATENATE(Calcul!$D30,Calcul!$E30),SilencerParams!$D$4:$R$82,8,FALSE)))),"",IF(IF($G30="SA",'Sound Power'!BA25,'Sound Power'!S25)&lt;15,"&lt;15",IF($G30="SA",'Sound Power'!BA25,'Sound Power'!S25)))</f>
        <v/>
      </c>
      <c r="X30" s="82" t="str">
        <f>IF(OR($B30="",$C30="",$D30="",$E30="",AND($G30="SA",ISERROR(VLOOKUP(CONCATENATE(Calcul!$D30,Calcul!$E30),SilencerParams!$D$4:$R$82,8,FALSE)))),"",IF(IF($G30="SA",'Sound Power'!BB25,'Sound Power'!T25)&lt;15,"&lt;15",IF($G30="SA",'Sound Power'!BB25,'Sound Power'!T25)))</f>
        <v/>
      </c>
      <c r="Y30" s="82" t="str">
        <f>IF(OR($B30="",$C30="",$D30="",$E30="",AND($G30="SA",ISERROR(VLOOKUP(CONCATENATE(Calcul!$D30,Calcul!$E30),SilencerParams!$D$4:$R$82,8,FALSE)))),"",IF(IF($G30="SA",'Sound Power'!BC25,'Sound Power'!U25)&lt;15,"&lt;15",IF($G30="SA",'Sound Power'!BC25,'Sound Power'!U25)))</f>
        <v/>
      </c>
      <c r="Z30" s="82" t="str">
        <f>IF(OR($B30="",$C30="",$D30="",$E30="",AND($G30="SA",ISERROR(VLOOKUP(CONCATENATE(Calcul!$D30,Calcul!$E30),SilencerParams!$D$4:$R$82,8,FALSE)))),"",IF(IF($G30="SA",'Sound Power'!BD25,'Sound Power'!V25)&lt;15,"&lt;15",IF($G30="SA",'Sound Power'!BD25,'Sound Power'!V25)))</f>
        <v/>
      </c>
      <c r="AA30" s="82" t="str">
        <f>IF(OR($B30="",$C30="",$D30="",$E30="",AND($G30="SA",ISERROR(VLOOKUP(CONCATENATE(Calcul!$D30,Calcul!$E30),SilencerParams!$D$4:$R$82,8,FALSE)))),"",IF(IF($G30="SA",'Sound Power'!BE25,'Sound Power'!W25)&lt;15,"&lt;15",IF($G30="SA",'Sound Power'!BE25,'Sound Power'!W25)))</f>
        <v/>
      </c>
      <c r="AB30" s="82" t="str">
        <f>IF(OR(B30="",C30="",D30="",E30="",AND($G30="SA",ISERROR(VLOOKUP(CONCATENATE(Calcul!$D30,Calcul!$E30),SilencerParams!$D$4:$R$82,8,FALSE)))),"",IF('Sound Power'!BY25&lt;15,"&lt;15",'Sound Power'!BY25))</f>
        <v/>
      </c>
      <c r="AC30" s="82" t="str">
        <f>IF(OR(B30="",C30="",D30="",E30="",AND($G30="SA",ISERROR(VLOOKUP(CONCATENATE(Calcul!$D30,Calcul!$E30),SilencerParams!$D$4:$R$82,8,FALSE)))),"",IF('Sound Power'!BZ25&lt;15,"&lt;15",'Sound Power'!BZ25))</f>
        <v/>
      </c>
      <c r="AD30" s="82" t="str">
        <f>IF(OR(B30="",C30="",D30="",E30="",AND($G30="SA",ISERROR(VLOOKUP(CONCATENATE(Calcul!$D30,Calcul!$E30),SilencerParams!$D$4:$R$82,8,FALSE)))),"",IF('Sound Power'!CA25&lt;15,"&lt;15",'Sound Power'!CA25))</f>
        <v/>
      </c>
      <c r="AE30" s="82" t="str">
        <f>IF(OR(B30="",C30="",D30="",E30="",AND($G30="SA",ISERROR(VLOOKUP(CONCATENATE(Calcul!$D30,Calcul!$E30),SilencerParams!$D$4:$R$82,8,FALSE)))),"",IF('Sound Power'!CB25&lt;15,"&lt;15",'Sound Power'!CB25))</f>
        <v/>
      </c>
      <c r="AF30" s="82" t="str">
        <f>IF(OR(B30="",C30="",D30="",E30="",AND($G30="SA",ISERROR(VLOOKUP(CONCATENATE(Calcul!$D30,Calcul!$E30),SilencerParams!$D$4:$R$82,8,FALSE)))),"",IF('Sound Power'!CC25&lt;15,"&lt;15",'Sound Power'!CC25))</f>
        <v/>
      </c>
      <c r="AG30" s="82" t="str">
        <f>IF(OR(B30="",C30="",D30="",E30="",AND($G30="SA",ISERROR(VLOOKUP(CONCATENATE(Calcul!$D30,Calcul!$E30),SilencerParams!$D$4:$R$82,8,FALSE)))),"",IF('Sound Power'!CD25&lt;15,"&lt;15",'Sound Power'!CD25))</f>
        <v/>
      </c>
      <c r="AH30" s="82" t="str">
        <f>IF(OR(B30="",C30="",D30="",E30="",AND($G30="SA",ISERROR(VLOOKUP(CONCATENATE(Calcul!$D30,Calcul!$E30),SilencerParams!$D$4:$R$82,8,FALSE)))),"",IF('Sound Power'!CE25&lt;15,"&lt;15",'Sound Power'!CE25))</f>
        <v/>
      </c>
      <c r="AI30" s="82" t="str">
        <f>IF(OR(B30="",C30="",D30="",E30="",AND($G30="SA",ISERROR(VLOOKUP(CONCATENATE(Calcul!$D30,Calcul!$E30),SilencerParams!$D$4:$R$82,8,FALSE)))),"",IF('Sound Power'!CF25&lt;15,"&lt;15",'Sound Power'!CF25))</f>
        <v/>
      </c>
    </row>
    <row r="31" spans="1:35" s="83" customFormat="1" ht="12.75" x14ac:dyDescent="0.2">
      <c r="A31" s="106"/>
      <c r="B31" s="106"/>
      <c r="C31" s="106"/>
      <c r="D31" s="106"/>
      <c r="E31" s="106"/>
      <c r="F31" s="106"/>
      <c r="G31" s="106"/>
      <c r="H31" s="92" t="str">
        <f t="shared" si="0"/>
        <v>BSD---</v>
      </c>
      <c r="I31" s="106" t="s">
        <v>157</v>
      </c>
      <c r="J31" s="106" t="s">
        <v>164</v>
      </c>
      <c r="K31" s="106">
        <v>100</v>
      </c>
      <c r="L31" s="106">
        <v>2.7</v>
      </c>
      <c r="M31" s="81" t="str">
        <f>IF(OR(B31="",C31="",D31="",E31=""),"",'Sound Power'!AH26)</f>
        <v/>
      </c>
      <c r="N31" s="82" t="str">
        <f>IF(OR(B31="",C31="",D31="",E31="",AND($G31="SA",ISERROR(VLOOKUP(CONCATENATE(Calcul!$D31,Calcul!$E31),SilencerParams!$D$4:$R$82,8,FALSE)))),"",'dPs,min'!H26)</f>
        <v/>
      </c>
      <c r="O31" s="82" t="str">
        <f>IF(OR(B31="",C31="",D31="",E31="",AND($G31="SA",ISERROR(VLOOKUP(CONCATENATE(Calcul!$D31,Calcul!$E31),SilencerParams!$D$4:$R$82,8,FALSE)))),"",IF(G31="SA",IF(Calcul!$L$1="dB(A)",IF('Sound Power'!BG26&lt;20,"&lt;20",'Sound Power'!BG26),IF('Sound Power'!BH26&lt;15,"&lt;15",'Sound Power'!BH26)),IF(Calcul!$L$1="dB(A)",IF('Sound Power'!X26&lt;20,"&lt;20",'Sound Power'!X26),IF('Sound Power'!Y26&lt;15,"&lt;15",'Sound Power'!Y26))))</f>
        <v/>
      </c>
      <c r="P31" s="82" t="str">
        <f>IF(OR(B31="",C31="",D31="",E31="",AND($G31="SA",ISERROR(VLOOKUP(CONCATENATE(Calcul!$D31,Calcul!$E31),SilencerParams!$D$4:$R$82,8,FALSE)))),"",IF(Calcul!$L$1="dB(A)",IF('Sound Power'!$CG26&lt;20,"&lt;20",'Sound Power'!$CG26),IF('Sound Power'!$CH26&lt;15,"&lt;15",'Sound Power'!$CH26)))</f>
        <v/>
      </c>
      <c r="Q31" s="82" t="str">
        <f>IF(OR(B31="",C31="",D31="",E31="",AND($G31="SA",ISERROR(VLOOKUP(CONCATENATE(Calcul!$D31,Calcul!$E31),SilencerParams!$D$4:$R$82,8,FALSE)))),"",IF(Calcul!$L$1="dB(A)",IF('Sound Pressure'!$CC26&lt;20,"&lt;20",'Sound Pressure'!$CC26),IF('Sound Pressure'!$CD26&lt;15,"&lt;15",'Sound Pressure'!$CD26)))</f>
        <v/>
      </c>
      <c r="R31" s="82" t="str">
        <f>IF(OR(B31="",C31="",D31="",E31="",AND($G31="SA",ISERROR(VLOOKUP(CONCATENATE(Calcul!$D31,Calcul!$E31),SilencerParams!$D$4:$R$82,8,FALSE)))),"",IF(Calcul!$L$1="dB(A)",IF('Sound Pressure'!$CU26&lt;20,"&lt;20",'Sound Pressure'!$CU26),IF('Sound Pressure'!$CV26&lt;15,"&lt;15",'Sound Pressure'!$CV26)))</f>
        <v/>
      </c>
      <c r="S31" s="82" t="str">
        <f>IF(OR(B31="",C31="",D31="",E31="",OR($G31="none",AND($G31="SA",ISERROR(VLOOKUP(CONCATENATE(Calcul!$D31,Calcul!$E31),SilencerParams!$D$4:$R$82,8,FALSE))))),"",IF((B31/VLOOKUP(CONCATENATE(D31,E31),SilencerParams!$D$4:$J$82,7,FALSE))^2-0.5*1.2*M31^2&lt;1,"&lt;1",(B31/VLOOKUP(CONCATENATE(D31,E31),SilencerParams!$D$4:$J$82,7,FALSE))^2-0.5*1.2*M31^2))</f>
        <v/>
      </c>
      <c r="T31" s="82" t="str">
        <f>IF(OR($B31="",$C31="",$D31="",$E31="",AND($G31="SA",ISERROR(VLOOKUP(CONCATENATE(Calcul!$D31,Calcul!$E31),SilencerParams!$D$4:$R$82,8,FALSE)))),"",IF(IF($G31="SA",'Sound Power'!AX26,'Sound Power'!P26)&lt;15,"&lt;15",IF($G31="SA",'Sound Power'!AX26,'Sound Power'!P26)))</f>
        <v/>
      </c>
      <c r="U31" s="82" t="str">
        <f>IF(OR($B31="",$C31="",$D31="",$E31="",AND($G31="SA",ISERROR(VLOOKUP(CONCATENATE(Calcul!$D31,Calcul!$E31),SilencerParams!$D$4:$R$82,8,FALSE)))),"",IF(IF($G31="SA",'Sound Power'!AY26,'Sound Power'!Q26)&lt;15,"&lt;15",IF($G31="SA",'Sound Power'!AY26,'Sound Power'!Q26)))</f>
        <v/>
      </c>
      <c r="V31" s="82" t="str">
        <f>IF(OR($B31="",$C31="",$D31="",$E31="",AND($G31="SA",ISERROR(VLOOKUP(CONCATENATE(Calcul!$D31,Calcul!$E31),SilencerParams!$D$4:$R$82,8,FALSE)))),"",IF(IF($G31="SA",'Sound Power'!AZ26,'Sound Power'!R26)&lt;15,"&lt;15",IF($G31="SA",'Sound Power'!AZ26,'Sound Power'!R26)))</f>
        <v/>
      </c>
      <c r="W31" s="82" t="str">
        <f>IF(OR($B31="",$C31="",$D31="",$E31="",AND($G31="SA",ISERROR(VLOOKUP(CONCATENATE(Calcul!$D31,Calcul!$E31),SilencerParams!$D$4:$R$82,8,FALSE)))),"",IF(IF($G31="SA",'Sound Power'!BA26,'Sound Power'!S26)&lt;15,"&lt;15",IF($G31="SA",'Sound Power'!BA26,'Sound Power'!S26)))</f>
        <v/>
      </c>
      <c r="X31" s="82" t="str">
        <f>IF(OR($B31="",$C31="",$D31="",$E31="",AND($G31="SA",ISERROR(VLOOKUP(CONCATENATE(Calcul!$D31,Calcul!$E31),SilencerParams!$D$4:$R$82,8,FALSE)))),"",IF(IF($G31="SA",'Sound Power'!BB26,'Sound Power'!T26)&lt;15,"&lt;15",IF($G31="SA",'Sound Power'!BB26,'Sound Power'!T26)))</f>
        <v/>
      </c>
      <c r="Y31" s="82" t="str">
        <f>IF(OR($B31="",$C31="",$D31="",$E31="",AND($G31="SA",ISERROR(VLOOKUP(CONCATENATE(Calcul!$D31,Calcul!$E31),SilencerParams!$D$4:$R$82,8,FALSE)))),"",IF(IF($G31="SA",'Sound Power'!BC26,'Sound Power'!U26)&lt;15,"&lt;15",IF($G31="SA",'Sound Power'!BC26,'Sound Power'!U26)))</f>
        <v/>
      </c>
      <c r="Z31" s="82" t="str">
        <f>IF(OR($B31="",$C31="",$D31="",$E31="",AND($G31="SA",ISERROR(VLOOKUP(CONCATENATE(Calcul!$D31,Calcul!$E31),SilencerParams!$D$4:$R$82,8,FALSE)))),"",IF(IF($G31="SA",'Sound Power'!BD26,'Sound Power'!V26)&lt;15,"&lt;15",IF($G31="SA",'Sound Power'!BD26,'Sound Power'!V26)))</f>
        <v/>
      </c>
      <c r="AA31" s="82" t="str">
        <f>IF(OR($B31="",$C31="",$D31="",$E31="",AND($G31="SA",ISERROR(VLOOKUP(CONCATENATE(Calcul!$D31,Calcul!$E31),SilencerParams!$D$4:$R$82,8,FALSE)))),"",IF(IF($G31="SA",'Sound Power'!BE26,'Sound Power'!W26)&lt;15,"&lt;15",IF($G31="SA",'Sound Power'!BE26,'Sound Power'!W26)))</f>
        <v/>
      </c>
      <c r="AB31" s="82" t="str">
        <f>IF(OR(B31="",C31="",D31="",E31="",AND($G31="SA",ISERROR(VLOOKUP(CONCATENATE(Calcul!$D31,Calcul!$E31),SilencerParams!$D$4:$R$82,8,FALSE)))),"",IF('Sound Power'!BY26&lt;15,"&lt;15",'Sound Power'!BY26))</f>
        <v/>
      </c>
      <c r="AC31" s="82" t="str">
        <f>IF(OR(B31="",C31="",D31="",E31="",AND($G31="SA",ISERROR(VLOOKUP(CONCATENATE(Calcul!$D31,Calcul!$E31),SilencerParams!$D$4:$R$82,8,FALSE)))),"",IF('Sound Power'!BZ26&lt;15,"&lt;15",'Sound Power'!BZ26))</f>
        <v/>
      </c>
      <c r="AD31" s="82" t="str">
        <f>IF(OR(B31="",C31="",D31="",E31="",AND($G31="SA",ISERROR(VLOOKUP(CONCATENATE(Calcul!$D31,Calcul!$E31),SilencerParams!$D$4:$R$82,8,FALSE)))),"",IF('Sound Power'!CA26&lt;15,"&lt;15",'Sound Power'!CA26))</f>
        <v/>
      </c>
      <c r="AE31" s="82" t="str">
        <f>IF(OR(B31="",C31="",D31="",E31="",AND($G31="SA",ISERROR(VLOOKUP(CONCATENATE(Calcul!$D31,Calcul!$E31),SilencerParams!$D$4:$R$82,8,FALSE)))),"",IF('Sound Power'!CB26&lt;15,"&lt;15",'Sound Power'!CB26))</f>
        <v/>
      </c>
      <c r="AF31" s="82" t="str">
        <f>IF(OR(B31="",C31="",D31="",E31="",AND($G31="SA",ISERROR(VLOOKUP(CONCATENATE(Calcul!$D31,Calcul!$E31),SilencerParams!$D$4:$R$82,8,FALSE)))),"",IF('Sound Power'!CC26&lt;15,"&lt;15",'Sound Power'!CC26))</f>
        <v/>
      </c>
      <c r="AG31" s="82" t="str">
        <f>IF(OR(B31="",C31="",D31="",E31="",AND($G31="SA",ISERROR(VLOOKUP(CONCATENATE(Calcul!$D31,Calcul!$E31),SilencerParams!$D$4:$R$82,8,FALSE)))),"",IF('Sound Power'!CD26&lt;15,"&lt;15",'Sound Power'!CD26))</f>
        <v/>
      </c>
      <c r="AH31" s="82" t="str">
        <f>IF(OR(B31="",C31="",D31="",E31="",AND($G31="SA",ISERROR(VLOOKUP(CONCATENATE(Calcul!$D31,Calcul!$E31),SilencerParams!$D$4:$R$82,8,FALSE)))),"",IF('Sound Power'!CE26&lt;15,"&lt;15",'Sound Power'!CE26))</f>
        <v/>
      </c>
      <c r="AI31" s="82" t="str">
        <f>IF(OR(B31="",C31="",D31="",E31="",AND($G31="SA",ISERROR(VLOOKUP(CONCATENATE(Calcul!$D31,Calcul!$E31),SilencerParams!$D$4:$R$82,8,FALSE)))),"",IF('Sound Power'!CF26&lt;15,"&lt;15",'Sound Power'!CF26))</f>
        <v/>
      </c>
    </row>
    <row r="32" spans="1:35" s="83" customFormat="1" ht="12.75" x14ac:dyDescent="0.2">
      <c r="A32" s="106"/>
      <c r="B32" s="106"/>
      <c r="C32" s="106"/>
      <c r="D32" s="106"/>
      <c r="E32" s="106"/>
      <c r="F32" s="106"/>
      <c r="G32" s="106"/>
      <c r="H32" s="92" t="str">
        <f t="shared" si="0"/>
        <v>BSD---</v>
      </c>
      <c r="I32" s="106" t="s">
        <v>157</v>
      </c>
      <c r="J32" s="106" t="s">
        <v>164</v>
      </c>
      <c r="K32" s="106">
        <v>100</v>
      </c>
      <c r="L32" s="106">
        <v>2.7</v>
      </c>
      <c r="M32" s="81" t="str">
        <f>IF(OR(B32="",C32="",D32="",E32=""),"",'Sound Power'!AH27)</f>
        <v/>
      </c>
      <c r="N32" s="82" t="str">
        <f>IF(OR(B32="",C32="",D32="",E32="",AND($G32="SA",ISERROR(VLOOKUP(CONCATENATE(Calcul!$D32,Calcul!$E32),SilencerParams!$D$4:$R$82,8,FALSE)))),"",'dPs,min'!H27)</f>
        <v/>
      </c>
      <c r="O32" s="82" t="str">
        <f>IF(OR(B32="",C32="",D32="",E32="",AND($G32="SA",ISERROR(VLOOKUP(CONCATENATE(Calcul!$D32,Calcul!$E32),SilencerParams!$D$4:$R$82,8,FALSE)))),"",IF(G32="SA",IF(Calcul!$L$1="dB(A)",IF('Sound Power'!BG27&lt;20,"&lt;20",'Sound Power'!BG27),IF('Sound Power'!BH27&lt;15,"&lt;15",'Sound Power'!BH27)),IF(Calcul!$L$1="dB(A)",IF('Sound Power'!X27&lt;20,"&lt;20",'Sound Power'!X27),IF('Sound Power'!Y27&lt;15,"&lt;15",'Sound Power'!Y27))))</f>
        <v/>
      </c>
      <c r="P32" s="82" t="str">
        <f>IF(OR(B32="",C32="",D32="",E32="",AND($G32="SA",ISERROR(VLOOKUP(CONCATENATE(Calcul!$D32,Calcul!$E32),SilencerParams!$D$4:$R$82,8,FALSE)))),"",IF(Calcul!$L$1="dB(A)",IF('Sound Power'!$CG27&lt;20,"&lt;20",'Sound Power'!$CG27),IF('Sound Power'!$CH27&lt;15,"&lt;15",'Sound Power'!$CH27)))</f>
        <v/>
      </c>
      <c r="Q32" s="82" t="str">
        <f>IF(OR(B32="",C32="",D32="",E32="",AND($G32="SA",ISERROR(VLOOKUP(CONCATENATE(Calcul!$D32,Calcul!$E32),SilencerParams!$D$4:$R$82,8,FALSE)))),"",IF(Calcul!$L$1="dB(A)",IF('Sound Pressure'!$CC27&lt;20,"&lt;20",'Sound Pressure'!$CC27),IF('Sound Pressure'!$CD27&lt;15,"&lt;15",'Sound Pressure'!$CD27)))</f>
        <v/>
      </c>
      <c r="R32" s="82" t="str">
        <f>IF(OR(B32="",C32="",D32="",E32="",AND($G32="SA",ISERROR(VLOOKUP(CONCATENATE(Calcul!$D32,Calcul!$E32),SilencerParams!$D$4:$R$82,8,FALSE)))),"",IF(Calcul!$L$1="dB(A)",IF('Sound Pressure'!$CU27&lt;20,"&lt;20",'Sound Pressure'!$CU27),IF('Sound Pressure'!$CV27&lt;15,"&lt;15",'Sound Pressure'!$CV27)))</f>
        <v/>
      </c>
      <c r="S32" s="82" t="str">
        <f>IF(OR(B32="",C32="",D32="",E32="",OR($G32="none",AND($G32="SA",ISERROR(VLOOKUP(CONCATENATE(Calcul!$D32,Calcul!$E32),SilencerParams!$D$4:$R$82,8,FALSE))))),"",IF((B32/VLOOKUP(CONCATENATE(D32,E32),SilencerParams!$D$4:$J$82,7,FALSE))^2-0.5*1.2*M32^2&lt;1,"&lt;1",(B32/VLOOKUP(CONCATENATE(D32,E32),SilencerParams!$D$4:$J$82,7,FALSE))^2-0.5*1.2*M32^2))</f>
        <v/>
      </c>
      <c r="T32" s="82" t="str">
        <f>IF(OR($B32="",$C32="",$D32="",$E32="",AND($G32="SA",ISERROR(VLOOKUP(CONCATENATE(Calcul!$D32,Calcul!$E32),SilencerParams!$D$4:$R$82,8,FALSE)))),"",IF(IF($G32="SA",'Sound Power'!AX27,'Sound Power'!P27)&lt;15,"&lt;15",IF($G32="SA",'Sound Power'!AX27,'Sound Power'!P27)))</f>
        <v/>
      </c>
      <c r="U32" s="82" t="str">
        <f>IF(OR($B32="",$C32="",$D32="",$E32="",AND($G32="SA",ISERROR(VLOOKUP(CONCATENATE(Calcul!$D32,Calcul!$E32),SilencerParams!$D$4:$R$82,8,FALSE)))),"",IF(IF($G32="SA",'Sound Power'!AY27,'Sound Power'!Q27)&lt;15,"&lt;15",IF($G32="SA",'Sound Power'!AY27,'Sound Power'!Q27)))</f>
        <v/>
      </c>
      <c r="V32" s="82" t="str">
        <f>IF(OR($B32="",$C32="",$D32="",$E32="",AND($G32="SA",ISERROR(VLOOKUP(CONCATENATE(Calcul!$D32,Calcul!$E32),SilencerParams!$D$4:$R$82,8,FALSE)))),"",IF(IF($G32="SA",'Sound Power'!AZ27,'Sound Power'!R27)&lt;15,"&lt;15",IF($G32="SA",'Sound Power'!AZ27,'Sound Power'!R27)))</f>
        <v/>
      </c>
      <c r="W32" s="82" t="str">
        <f>IF(OR($B32="",$C32="",$D32="",$E32="",AND($G32="SA",ISERROR(VLOOKUP(CONCATENATE(Calcul!$D32,Calcul!$E32),SilencerParams!$D$4:$R$82,8,FALSE)))),"",IF(IF($G32="SA",'Sound Power'!BA27,'Sound Power'!S27)&lt;15,"&lt;15",IF($G32="SA",'Sound Power'!BA27,'Sound Power'!S27)))</f>
        <v/>
      </c>
      <c r="X32" s="82" t="str">
        <f>IF(OR($B32="",$C32="",$D32="",$E32="",AND($G32="SA",ISERROR(VLOOKUP(CONCATENATE(Calcul!$D32,Calcul!$E32),SilencerParams!$D$4:$R$82,8,FALSE)))),"",IF(IF($G32="SA",'Sound Power'!BB27,'Sound Power'!T27)&lt;15,"&lt;15",IF($G32="SA",'Sound Power'!BB27,'Sound Power'!T27)))</f>
        <v/>
      </c>
      <c r="Y32" s="82" t="str">
        <f>IF(OR($B32="",$C32="",$D32="",$E32="",AND($G32="SA",ISERROR(VLOOKUP(CONCATENATE(Calcul!$D32,Calcul!$E32),SilencerParams!$D$4:$R$82,8,FALSE)))),"",IF(IF($G32="SA",'Sound Power'!BC27,'Sound Power'!U27)&lt;15,"&lt;15",IF($G32="SA",'Sound Power'!BC27,'Sound Power'!U27)))</f>
        <v/>
      </c>
      <c r="Z32" s="82" t="str">
        <f>IF(OR($B32="",$C32="",$D32="",$E32="",AND($G32="SA",ISERROR(VLOOKUP(CONCATENATE(Calcul!$D32,Calcul!$E32),SilencerParams!$D$4:$R$82,8,FALSE)))),"",IF(IF($G32="SA",'Sound Power'!BD27,'Sound Power'!V27)&lt;15,"&lt;15",IF($G32="SA",'Sound Power'!BD27,'Sound Power'!V27)))</f>
        <v/>
      </c>
      <c r="AA32" s="82" t="str">
        <f>IF(OR($B32="",$C32="",$D32="",$E32="",AND($G32="SA",ISERROR(VLOOKUP(CONCATENATE(Calcul!$D32,Calcul!$E32),SilencerParams!$D$4:$R$82,8,FALSE)))),"",IF(IF($G32="SA",'Sound Power'!BE27,'Sound Power'!W27)&lt;15,"&lt;15",IF($G32="SA",'Sound Power'!BE27,'Sound Power'!W27)))</f>
        <v/>
      </c>
      <c r="AB32" s="82" t="str">
        <f>IF(OR(B32="",C32="",D32="",E32="",AND($G32="SA",ISERROR(VLOOKUP(CONCATENATE(Calcul!$D32,Calcul!$E32),SilencerParams!$D$4:$R$82,8,FALSE)))),"",IF('Sound Power'!BY27&lt;15,"&lt;15",'Sound Power'!BY27))</f>
        <v/>
      </c>
      <c r="AC32" s="82" t="str">
        <f>IF(OR(B32="",C32="",D32="",E32="",AND($G32="SA",ISERROR(VLOOKUP(CONCATENATE(Calcul!$D32,Calcul!$E32),SilencerParams!$D$4:$R$82,8,FALSE)))),"",IF('Sound Power'!BZ27&lt;15,"&lt;15",'Sound Power'!BZ27))</f>
        <v/>
      </c>
      <c r="AD32" s="82" t="str">
        <f>IF(OR(B32="",C32="",D32="",E32="",AND($G32="SA",ISERROR(VLOOKUP(CONCATENATE(Calcul!$D32,Calcul!$E32),SilencerParams!$D$4:$R$82,8,FALSE)))),"",IF('Sound Power'!CA27&lt;15,"&lt;15",'Sound Power'!CA27))</f>
        <v/>
      </c>
      <c r="AE32" s="82" t="str">
        <f>IF(OR(B32="",C32="",D32="",E32="",AND($G32="SA",ISERROR(VLOOKUP(CONCATENATE(Calcul!$D32,Calcul!$E32),SilencerParams!$D$4:$R$82,8,FALSE)))),"",IF('Sound Power'!CB27&lt;15,"&lt;15",'Sound Power'!CB27))</f>
        <v/>
      </c>
      <c r="AF32" s="82" t="str">
        <f>IF(OR(B32="",C32="",D32="",E32="",AND($G32="SA",ISERROR(VLOOKUP(CONCATENATE(Calcul!$D32,Calcul!$E32),SilencerParams!$D$4:$R$82,8,FALSE)))),"",IF('Sound Power'!CC27&lt;15,"&lt;15",'Sound Power'!CC27))</f>
        <v/>
      </c>
      <c r="AG32" s="82" t="str">
        <f>IF(OR(B32="",C32="",D32="",E32="",AND($G32="SA",ISERROR(VLOOKUP(CONCATENATE(Calcul!$D32,Calcul!$E32),SilencerParams!$D$4:$R$82,8,FALSE)))),"",IF('Sound Power'!CD27&lt;15,"&lt;15",'Sound Power'!CD27))</f>
        <v/>
      </c>
      <c r="AH32" s="82" t="str">
        <f>IF(OR(B32="",C32="",D32="",E32="",AND($G32="SA",ISERROR(VLOOKUP(CONCATENATE(Calcul!$D32,Calcul!$E32),SilencerParams!$D$4:$R$82,8,FALSE)))),"",IF('Sound Power'!CE27&lt;15,"&lt;15",'Sound Power'!CE27))</f>
        <v/>
      </c>
      <c r="AI32" s="82" t="str">
        <f>IF(OR(B32="",C32="",D32="",E32="",AND($G32="SA",ISERROR(VLOOKUP(CONCATENATE(Calcul!$D32,Calcul!$E32),SilencerParams!$D$4:$R$82,8,FALSE)))),"",IF('Sound Power'!CF27&lt;15,"&lt;15",'Sound Power'!CF27))</f>
        <v/>
      </c>
    </row>
    <row r="33" spans="1:35" s="83" customFormat="1" ht="12.75" x14ac:dyDescent="0.2">
      <c r="A33" s="106"/>
      <c r="B33" s="106"/>
      <c r="C33" s="106"/>
      <c r="D33" s="106"/>
      <c r="E33" s="106"/>
      <c r="F33" s="106"/>
      <c r="G33" s="106"/>
      <c r="H33" s="92" t="str">
        <f t="shared" si="0"/>
        <v>BSD---</v>
      </c>
      <c r="I33" s="106" t="s">
        <v>157</v>
      </c>
      <c r="J33" s="106" t="s">
        <v>164</v>
      </c>
      <c r="K33" s="106">
        <v>100</v>
      </c>
      <c r="L33" s="106">
        <v>2.7</v>
      </c>
      <c r="M33" s="81" t="str">
        <f>IF(OR(B33="",C33="",D33="",E33=""),"",'Sound Power'!AH28)</f>
        <v/>
      </c>
      <c r="N33" s="82" t="str">
        <f>IF(OR(B33="",C33="",D33="",E33="",AND($G33="SA",ISERROR(VLOOKUP(CONCATENATE(Calcul!$D33,Calcul!$E33),SilencerParams!$D$4:$R$82,8,FALSE)))),"",'dPs,min'!H28)</f>
        <v/>
      </c>
      <c r="O33" s="82" t="str">
        <f>IF(OR(B33="",C33="",D33="",E33="",AND($G33="SA",ISERROR(VLOOKUP(CONCATENATE(Calcul!$D33,Calcul!$E33),SilencerParams!$D$4:$R$82,8,FALSE)))),"",IF(G33="SA",IF(Calcul!$L$1="dB(A)",IF('Sound Power'!BG28&lt;20,"&lt;20",'Sound Power'!BG28),IF('Sound Power'!BH28&lt;15,"&lt;15",'Sound Power'!BH28)),IF(Calcul!$L$1="dB(A)",IF('Sound Power'!X28&lt;20,"&lt;20",'Sound Power'!X28),IF('Sound Power'!Y28&lt;15,"&lt;15",'Sound Power'!Y28))))</f>
        <v/>
      </c>
      <c r="P33" s="82" t="str">
        <f>IF(OR(B33="",C33="",D33="",E33="",AND($G33="SA",ISERROR(VLOOKUP(CONCATENATE(Calcul!$D33,Calcul!$E33),SilencerParams!$D$4:$R$82,8,FALSE)))),"",IF(Calcul!$L$1="dB(A)",IF('Sound Power'!$CG28&lt;20,"&lt;20",'Sound Power'!$CG28),IF('Sound Power'!$CH28&lt;15,"&lt;15",'Sound Power'!$CH28)))</f>
        <v/>
      </c>
      <c r="Q33" s="82" t="str">
        <f>IF(OR(B33="",C33="",D33="",E33="",AND($G33="SA",ISERROR(VLOOKUP(CONCATENATE(Calcul!$D33,Calcul!$E33),SilencerParams!$D$4:$R$82,8,FALSE)))),"",IF(Calcul!$L$1="dB(A)",IF('Sound Pressure'!$CC28&lt;20,"&lt;20",'Sound Pressure'!$CC28),IF('Sound Pressure'!$CD28&lt;15,"&lt;15",'Sound Pressure'!$CD28)))</f>
        <v/>
      </c>
      <c r="R33" s="82" t="str">
        <f>IF(OR(B33="",C33="",D33="",E33="",AND($G33="SA",ISERROR(VLOOKUP(CONCATENATE(Calcul!$D33,Calcul!$E33),SilencerParams!$D$4:$R$82,8,FALSE)))),"",IF(Calcul!$L$1="dB(A)",IF('Sound Pressure'!$CU28&lt;20,"&lt;20",'Sound Pressure'!$CU28),IF('Sound Pressure'!$CV28&lt;15,"&lt;15",'Sound Pressure'!$CV28)))</f>
        <v/>
      </c>
      <c r="S33" s="82" t="str">
        <f>IF(OR(B33="",C33="",D33="",E33="",OR($G33="none",AND($G33="SA",ISERROR(VLOOKUP(CONCATENATE(Calcul!$D33,Calcul!$E33),SilencerParams!$D$4:$R$82,8,FALSE))))),"",IF((B33/VLOOKUP(CONCATENATE(D33,E33),SilencerParams!$D$4:$J$82,7,FALSE))^2-0.5*1.2*M33^2&lt;1,"&lt;1",(B33/VLOOKUP(CONCATENATE(D33,E33),SilencerParams!$D$4:$J$82,7,FALSE))^2-0.5*1.2*M33^2))</f>
        <v/>
      </c>
      <c r="T33" s="82" t="str">
        <f>IF(OR($B33="",$C33="",$D33="",$E33="",AND($G33="SA",ISERROR(VLOOKUP(CONCATENATE(Calcul!$D33,Calcul!$E33),SilencerParams!$D$4:$R$82,8,FALSE)))),"",IF(IF($G33="SA",'Sound Power'!AX28,'Sound Power'!P28)&lt;15,"&lt;15",IF($G33="SA",'Sound Power'!AX28,'Sound Power'!P28)))</f>
        <v/>
      </c>
      <c r="U33" s="82" t="str">
        <f>IF(OR($B33="",$C33="",$D33="",$E33="",AND($G33="SA",ISERROR(VLOOKUP(CONCATENATE(Calcul!$D33,Calcul!$E33),SilencerParams!$D$4:$R$82,8,FALSE)))),"",IF(IF($G33="SA",'Sound Power'!AY28,'Sound Power'!Q28)&lt;15,"&lt;15",IF($G33="SA",'Sound Power'!AY28,'Sound Power'!Q28)))</f>
        <v/>
      </c>
      <c r="V33" s="82" t="str">
        <f>IF(OR($B33="",$C33="",$D33="",$E33="",AND($G33="SA",ISERROR(VLOOKUP(CONCATENATE(Calcul!$D33,Calcul!$E33),SilencerParams!$D$4:$R$82,8,FALSE)))),"",IF(IF($G33="SA",'Sound Power'!AZ28,'Sound Power'!R28)&lt;15,"&lt;15",IF($G33="SA",'Sound Power'!AZ28,'Sound Power'!R28)))</f>
        <v/>
      </c>
      <c r="W33" s="82" t="str">
        <f>IF(OR($B33="",$C33="",$D33="",$E33="",AND($G33="SA",ISERROR(VLOOKUP(CONCATENATE(Calcul!$D33,Calcul!$E33),SilencerParams!$D$4:$R$82,8,FALSE)))),"",IF(IF($G33="SA",'Sound Power'!BA28,'Sound Power'!S28)&lt;15,"&lt;15",IF($G33="SA",'Sound Power'!BA28,'Sound Power'!S28)))</f>
        <v/>
      </c>
      <c r="X33" s="82" t="str">
        <f>IF(OR($B33="",$C33="",$D33="",$E33="",AND($G33="SA",ISERROR(VLOOKUP(CONCATENATE(Calcul!$D33,Calcul!$E33),SilencerParams!$D$4:$R$82,8,FALSE)))),"",IF(IF($G33="SA",'Sound Power'!BB28,'Sound Power'!T28)&lt;15,"&lt;15",IF($G33="SA",'Sound Power'!BB28,'Sound Power'!T28)))</f>
        <v/>
      </c>
      <c r="Y33" s="82" t="str">
        <f>IF(OR($B33="",$C33="",$D33="",$E33="",AND($G33="SA",ISERROR(VLOOKUP(CONCATENATE(Calcul!$D33,Calcul!$E33),SilencerParams!$D$4:$R$82,8,FALSE)))),"",IF(IF($G33="SA",'Sound Power'!BC28,'Sound Power'!U28)&lt;15,"&lt;15",IF($G33="SA",'Sound Power'!BC28,'Sound Power'!U28)))</f>
        <v/>
      </c>
      <c r="Z33" s="82" t="str">
        <f>IF(OR($B33="",$C33="",$D33="",$E33="",AND($G33="SA",ISERROR(VLOOKUP(CONCATENATE(Calcul!$D33,Calcul!$E33),SilencerParams!$D$4:$R$82,8,FALSE)))),"",IF(IF($G33="SA",'Sound Power'!BD28,'Sound Power'!V28)&lt;15,"&lt;15",IF($G33="SA",'Sound Power'!BD28,'Sound Power'!V28)))</f>
        <v/>
      </c>
      <c r="AA33" s="82" t="str">
        <f>IF(OR($B33="",$C33="",$D33="",$E33="",AND($G33="SA",ISERROR(VLOOKUP(CONCATENATE(Calcul!$D33,Calcul!$E33),SilencerParams!$D$4:$R$82,8,FALSE)))),"",IF(IF($G33="SA",'Sound Power'!BE28,'Sound Power'!W28)&lt;15,"&lt;15",IF($G33="SA",'Sound Power'!BE28,'Sound Power'!W28)))</f>
        <v/>
      </c>
      <c r="AB33" s="82" t="str">
        <f>IF(OR(B33="",C33="",D33="",E33="",AND($G33="SA",ISERROR(VLOOKUP(CONCATENATE(Calcul!$D33,Calcul!$E33),SilencerParams!$D$4:$R$82,8,FALSE)))),"",IF('Sound Power'!BY28&lt;15,"&lt;15",'Sound Power'!BY28))</f>
        <v/>
      </c>
      <c r="AC33" s="82" t="str">
        <f>IF(OR(B33="",C33="",D33="",E33="",AND($G33="SA",ISERROR(VLOOKUP(CONCATENATE(Calcul!$D33,Calcul!$E33),SilencerParams!$D$4:$R$82,8,FALSE)))),"",IF('Sound Power'!BZ28&lt;15,"&lt;15",'Sound Power'!BZ28))</f>
        <v/>
      </c>
      <c r="AD33" s="82" t="str">
        <f>IF(OR(B33="",C33="",D33="",E33="",AND($G33="SA",ISERROR(VLOOKUP(CONCATENATE(Calcul!$D33,Calcul!$E33),SilencerParams!$D$4:$R$82,8,FALSE)))),"",IF('Sound Power'!CA28&lt;15,"&lt;15",'Sound Power'!CA28))</f>
        <v/>
      </c>
      <c r="AE33" s="82" t="str">
        <f>IF(OR(B33="",C33="",D33="",E33="",AND($G33="SA",ISERROR(VLOOKUP(CONCATENATE(Calcul!$D33,Calcul!$E33),SilencerParams!$D$4:$R$82,8,FALSE)))),"",IF('Sound Power'!CB28&lt;15,"&lt;15",'Sound Power'!CB28))</f>
        <v/>
      </c>
      <c r="AF33" s="82" t="str">
        <f>IF(OR(B33="",C33="",D33="",E33="",AND($G33="SA",ISERROR(VLOOKUP(CONCATENATE(Calcul!$D33,Calcul!$E33),SilencerParams!$D$4:$R$82,8,FALSE)))),"",IF('Sound Power'!CC28&lt;15,"&lt;15",'Sound Power'!CC28))</f>
        <v/>
      </c>
      <c r="AG33" s="82" t="str">
        <f>IF(OR(B33="",C33="",D33="",E33="",AND($G33="SA",ISERROR(VLOOKUP(CONCATENATE(Calcul!$D33,Calcul!$E33),SilencerParams!$D$4:$R$82,8,FALSE)))),"",IF('Sound Power'!CD28&lt;15,"&lt;15",'Sound Power'!CD28))</f>
        <v/>
      </c>
      <c r="AH33" s="82" t="str">
        <f>IF(OR(B33="",C33="",D33="",E33="",AND($G33="SA",ISERROR(VLOOKUP(CONCATENATE(Calcul!$D33,Calcul!$E33),SilencerParams!$D$4:$R$82,8,FALSE)))),"",IF('Sound Power'!CE28&lt;15,"&lt;15",'Sound Power'!CE28))</f>
        <v/>
      </c>
      <c r="AI33" s="82" t="str">
        <f>IF(OR(B33="",C33="",D33="",E33="",AND($G33="SA",ISERROR(VLOOKUP(CONCATENATE(Calcul!$D33,Calcul!$E33),SilencerParams!$D$4:$R$82,8,FALSE)))),"",IF('Sound Power'!CF28&lt;15,"&lt;15",'Sound Power'!CF28))</f>
        <v/>
      </c>
    </row>
    <row r="34" spans="1:35" s="83" customFormat="1" ht="12.75" x14ac:dyDescent="0.2">
      <c r="A34" s="106"/>
      <c r="B34" s="106"/>
      <c r="C34" s="106"/>
      <c r="D34" s="106"/>
      <c r="E34" s="106"/>
      <c r="F34" s="106"/>
      <c r="G34" s="106"/>
      <c r="H34" s="92" t="str">
        <f t="shared" si="0"/>
        <v>BSD---</v>
      </c>
      <c r="I34" s="106" t="s">
        <v>157</v>
      </c>
      <c r="J34" s="106" t="s">
        <v>164</v>
      </c>
      <c r="K34" s="106">
        <v>100</v>
      </c>
      <c r="L34" s="106">
        <v>2.7</v>
      </c>
      <c r="M34" s="81" t="str">
        <f>IF(OR(B34="",C34="",D34="",E34=""),"",'Sound Power'!AH29)</f>
        <v/>
      </c>
      <c r="N34" s="82" t="str">
        <f>IF(OR(B34="",C34="",D34="",E34="",AND($G34="SA",ISERROR(VLOOKUP(CONCATENATE(Calcul!$D34,Calcul!$E34),SilencerParams!$D$4:$R$82,8,FALSE)))),"",'dPs,min'!H29)</f>
        <v/>
      </c>
      <c r="O34" s="82" t="str">
        <f>IF(OR(B34="",C34="",D34="",E34="",AND($G34="SA",ISERROR(VLOOKUP(CONCATENATE(Calcul!$D34,Calcul!$E34),SilencerParams!$D$4:$R$82,8,FALSE)))),"",IF(G34="SA",IF(Calcul!$L$1="dB(A)",IF('Sound Power'!BG29&lt;20,"&lt;20",'Sound Power'!BG29),IF('Sound Power'!BH29&lt;15,"&lt;15",'Sound Power'!BH29)),IF(Calcul!$L$1="dB(A)",IF('Sound Power'!X29&lt;20,"&lt;20",'Sound Power'!X29),IF('Sound Power'!Y29&lt;15,"&lt;15",'Sound Power'!Y29))))</f>
        <v/>
      </c>
      <c r="P34" s="82" t="str">
        <f>IF(OR(B34="",C34="",D34="",E34="",AND($G34="SA",ISERROR(VLOOKUP(CONCATENATE(Calcul!$D34,Calcul!$E34),SilencerParams!$D$4:$R$82,8,FALSE)))),"",IF(Calcul!$L$1="dB(A)",IF('Sound Power'!$CG29&lt;20,"&lt;20",'Sound Power'!$CG29),IF('Sound Power'!$CH29&lt;15,"&lt;15",'Sound Power'!$CH29)))</f>
        <v/>
      </c>
      <c r="Q34" s="82" t="str">
        <f>IF(OR(B34="",C34="",D34="",E34="",AND($G34="SA",ISERROR(VLOOKUP(CONCATENATE(Calcul!$D34,Calcul!$E34),SilencerParams!$D$4:$R$82,8,FALSE)))),"",IF(Calcul!$L$1="dB(A)",IF('Sound Pressure'!$CC29&lt;20,"&lt;20",'Sound Pressure'!$CC29),IF('Sound Pressure'!$CD29&lt;15,"&lt;15",'Sound Pressure'!$CD29)))</f>
        <v/>
      </c>
      <c r="R34" s="82" t="str">
        <f>IF(OR(B34="",C34="",D34="",E34="",AND($G34="SA",ISERROR(VLOOKUP(CONCATENATE(Calcul!$D34,Calcul!$E34),SilencerParams!$D$4:$R$82,8,FALSE)))),"",IF(Calcul!$L$1="dB(A)",IF('Sound Pressure'!$CU29&lt;20,"&lt;20",'Sound Pressure'!$CU29),IF('Sound Pressure'!$CV29&lt;15,"&lt;15",'Sound Pressure'!$CV29)))</f>
        <v/>
      </c>
      <c r="S34" s="82" t="str">
        <f>IF(OR(B34="",C34="",D34="",E34="",OR($G34="none",AND($G34="SA",ISERROR(VLOOKUP(CONCATENATE(Calcul!$D34,Calcul!$E34),SilencerParams!$D$4:$R$82,8,FALSE))))),"",IF((B34/VLOOKUP(CONCATENATE(D34,E34),SilencerParams!$D$4:$J$82,7,FALSE))^2-0.5*1.2*M34^2&lt;1,"&lt;1",(B34/VLOOKUP(CONCATENATE(D34,E34),SilencerParams!$D$4:$J$82,7,FALSE))^2-0.5*1.2*M34^2))</f>
        <v/>
      </c>
      <c r="T34" s="82" t="str">
        <f>IF(OR($B34="",$C34="",$D34="",$E34="",AND($G34="SA",ISERROR(VLOOKUP(CONCATENATE(Calcul!$D34,Calcul!$E34),SilencerParams!$D$4:$R$82,8,FALSE)))),"",IF(IF($G34="SA",'Sound Power'!AX29,'Sound Power'!P29)&lt;15,"&lt;15",IF($G34="SA",'Sound Power'!AX29,'Sound Power'!P29)))</f>
        <v/>
      </c>
      <c r="U34" s="82" t="str">
        <f>IF(OR($B34="",$C34="",$D34="",$E34="",AND($G34="SA",ISERROR(VLOOKUP(CONCATENATE(Calcul!$D34,Calcul!$E34),SilencerParams!$D$4:$R$82,8,FALSE)))),"",IF(IF($G34="SA",'Sound Power'!AY29,'Sound Power'!Q29)&lt;15,"&lt;15",IF($G34="SA",'Sound Power'!AY29,'Sound Power'!Q29)))</f>
        <v/>
      </c>
      <c r="V34" s="82" t="str">
        <f>IF(OR($B34="",$C34="",$D34="",$E34="",AND($G34="SA",ISERROR(VLOOKUP(CONCATENATE(Calcul!$D34,Calcul!$E34),SilencerParams!$D$4:$R$82,8,FALSE)))),"",IF(IF($G34="SA",'Sound Power'!AZ29,'Sound Power'!R29)&lt;15,"&lt;15",IF($G34="SA",'Sound Power'!AZ29,'Sound Power'!R29)))</f>
        <v/>
      </c>
      <c r="W34" s="82" t="str">
        <f>IF(OR($B34="",$C34="",$D34="",$E34="",AND($G34="SA",ISERROR(VLOOKUP(CONCATENATE(Calcul!$D34,Calcul!$E34),SilencerParams!$D$4:$R$82,8,FALSE)))),"",IF(IF($G34="SA",'Sound Power'!BA29,'Sound Power'!S29)&lt;15,"&lt;15",IF($G34="SA",'Sound Power'!BA29,'Sound Power'!S29)))</f>
        <v/>
      </c>
      <c r="X34" s="82" t="str">
        <f>IF(OR($B34="",$C34="",$D34="",$E34="",AND($G34="SA",ISERROR(VLOOKUP(CONCATENATE(Calcul!$D34,Calcul!$E34),SilencerParams!$D$4:$R$82,8,FALSE)))),"",IF(IF($G34="SA",'Sound Power'!BB29,'Sound Power'!T29)&lt;15,"&lt;15",IF($G34="SA",'Sound Power'!BB29,'Sound Power'!T29)))</f>
        <v/>
      </c>
      <c r="Y34" s="82" t="str">
        <f>IF(OR($B34="",$C34="",$D34="",$E34="",AND($G34="SA",ISERROR(VLOOKUP(CONCATENATE(Calcul!$D34,Calcul!$E34),SilencerParams!$D$4:$R$82,8,FALSE)))),"",IF(IF($G34="SA",'Sound Power'!BC29,'Sound Power'!U29)&lt;15,"&lt;15",IF($G34="SA",'Sound Power'!BC29,'Sound Power'!U29)))</f>
        <v/>
      </c>
      <c r="Z34" s="82" t="str">
        <f>IF(OR($B34="",$C34="",$D34="",$E34="",AND($G34="SA",ISERROR(VLOOKUP(CONCATENATE(Calcul!$D34,Calcul!$E34),SilencerParams!$D$4:$R$82,8,FALSE)))),"",IF(IF($G34="SA",'Sound Power'!BD29,'Sound Power'!V29)&lt;15,"&lt;15",IF($G34="SA",'Sound Power'!BD29,'Sound Power'!V29)))</f>
        <v/>
      </c>
      <c r="AA34" s="82" t="str">
        <f>IF(OR($B34="",$C34="",$D34="",$E34="",AND($G34="SA",ISERROR(VLOOKUP(CONCATENATE(Calcul!$D34,Calcul!$E34),SilencerParams!$D$4:$R$82,8,FALSE)))),"",IF(IF($G34="SA",'Sound Power'!BE29,'Sound Power'!W29)&lt;15,"&lt;15",IF($G34="SA",'Sound Power'!BE29,'Sound Power'!W29)))</f>
        <v/>
      </c>
      <c r="AB34" s="82" t="str">
        <f>IF(OR(B34="",C34="",D34="",E34="",AND($G34="SA",ISERROR(VLOOKUP(CONCATENATE(Calcul!$D34,Calcul!$E34),SilencerParams!$D$4:$R$82,8,FALSE)))),"",IF('Sound Power'!BY29&lt;15,"&lt;15",'Sound Power'!BY29))</f>
        <v/>
      </c>
      <c r="AC34" s="82" t="str">
        <f>IF(OR(B34="",C34="",D34="",E34="",AND($G34="SA",ISERROR(VLOOKUP(CONCATENATE(Calcul!$D34,Calcul!$E34),SilencerParams!$D$4:$R$82,8,FALSE)))),"",IF('Sound Power'!BZ29&lt;15,"&lt;15",'Sound Power'!BZ29))</f>
        <v/>
      </c>
      <c r="AD34" s="82" t="str">
        <f>IF(OR(B34="",C34="",D34="",E34="",AND($G34="SA",ISERROR(VLOOKUP(CONCATENATE(Calcul!$D34,Calcul!$E34),SilencerParams!$D$4:$R$82,8,FALSE)))),"",IF('Sound Power'!CA29&lt;15,"&lt;15",'Sound Power'!CA29))</f>
        <v/>
      </c>
      <c r="AE34" s="82" t="str">
        <f>IF(OR(B34="",C34="",D34="",E34="",AND($G34="SA",ISERROR(VLOOKUP(CONCATENATE(Calcul!$D34,Calcul!$E34),SilencerParams!$D$4:$R$82,8,FALSE)))),"",IF('Sound Power'!CB29&lt;15,"&lt;15",'Sound Power'!CB29))</f>
        <v/>
      </c>
      <c r="AF34" s="82" t="str">
        <f>IF(OR(B34="",C34="",D34="",E34="",AND($G34="SA",ISERROR(VLOOKUP(CONCATENATE(Calcul!$D34,Calcul!$E34),SilencerParams!$D$4:$R$82,8,FALSE)))),"",IF('Sound Power'!CC29&lt;15,"&lt;15",'Sound Power'!CC29))</f>
        <v/>
      </c>
      <c r="AG34" s="82" t="str">
        <f>IF(OR(B34="",C34="",D34="",E34="",AND($G34="SA",ISERROR(VLOOKUP(CONCATENATE(Calcul!$D34,Calcul!$E34),SilencerParams!$D$4:$R$82,8,FALSE)))),"",IF('Sound Power'!CD29&lt;15,"&lt;15",'Sound Power'!CD29))</f>
        <v/>
      </c>
      <c r="AH34" s="82" t="str">
        <f>IF(OR(B34="",C34="",D34="",E34="",AND($G34="SA",ISERROR(VLOOKUP(CONCATENATE(Calcul!$D34,Calcul!$E34),SilencerParams!$D$4:$R$82,8,FALSE)))),"",IF('Sound Power'!CE29&lt;15,"&lt;15",'Sound Power'!CE29))</f>
        <v/>
      </c>
      <c r="AI34" s="82" t="str">
        <f>IF(OR(B34="",C34="",D34="",E34="",AND($G34="SA",ISERROR(VLOOKUP(CONCATENATE(Calcul!$D34,Calcul!$E34),SilencerParams!$D$4:$R$82,8,FALSE)))),"",IF('Sound Power'!CF29&lt;15,"&lt;15",'Sound Power'!CF29))</f>
        <v/>
      </c>
    </row>
    <row r="35" spans="1:35" s="83" customFormat="1" ht="12.75" x14ac:dyDescent="0.2">
      <c r="A35" s="106"/>
      <c r="B35" s="106"/>
      <c r="C35" s="106"/>
      <c r="D35" s="106"/>
      <c r="E35" s="106"/>
      <c r="F35" s="106"/>
      <c r="G35" s="106"/>
      <c r="H35" s="92" t="str">
        <f t="shared" si="0"/>
        <v>BSD---</v>
      </c>
      <c r="I35" s="106" t="s">
        <v>157</v>
      </c>
      <c r="J35" s="106" t="s">
        <v>164</v>
      </c>
      <c r="K35" s="106">
        <v>100</v>
      </c>
      <c r="L35" s="106">
        <v>2.7</v>
      </c>
      <c r="M35" s="81" t="str">
        <f>IF(OR(B35="",C35="",D35="",E35=""),"",'Sound Power'!AH30)</f>
        <v/>
      </c>
      <c r="N35" s="82" t="str">
        <f>IF(OR(B35="",C35="",D35="",E35="",AND($G35="SA",ISERROR(VLOOKUP(CONCATENATE(Calcul!$D35,Calcul!$E35),SilencerParams!$D$4:$R$82,8,FALSE)))),"",'dPs,min'!H30)</f>
        <v/>
      </c>
      <c r="O35" s="82" t="str">
        <f>IF(OR(B35="",C35="",D35="",E35="",AND($G35="SA",ISERROR(VLOOKUP(CONCATENATE(Calcul!$D35,Calcul!$E35),SilencerParams!$D$4:$R$82,8,FALSE)))),"",IF(G35="SA",IF(Calcul!$L$1="dB(A)",IF('Sound Power'!BG30&lt;20,"&lt;20",'Sound Power'!BG30),IF('Sound Power'!BH30&lt;15,"&lt;15",'Sound Power'!BH30)),IF(Calcul!$L$1="dB(A)",IF('Sound Power'!X30&lt;20,"&lt;20",'Sound Power'!X30),IF('Sound Power'!Y30&lt;15,"&lt;15",'Sound Power'!Y30))))</f>
        <v/>
      </c>
      <c r="P35" s="82" t="str">
        <f>IF(OR(B35="",C35="",D35="",E35="",AND($G35="SA",ISERROR(VLOOKUP(CONCATENATE(Calcul!$D35,Calcul!$E35),SilencerParams!$D$4:$R$82,8,FALSE)))),"",IF(Calcul!$L$1="dB(A)",IF('Sound Power'!$CG30&lt;20,"&lt;20",'Sound Power'!$CG30),IF('Sound Power'!$CH30&lt;15,"&lt;15",'Sound Power'!$CH30)))</f>
        <v/>
      </c>
      <c r="Q35" s="82" t="str">
        <f>IF(OR(B35="",C35="",D35="",E35="",AND($G35="SA",ISERROR(VLOOKUP(CONCATENATE(Calcul!$D35,Calcul!$E35),SilencerParams!$D$4:$R$82,8,FALSE)))),"",IF(Calcul!$L$1="dB(A)",IF('Sound Pressure'!$CC30&lt;20,"&lt;20",'Sound Pressure'!$CC30),IF('Sound Pressure'!$CD30&lt;15,"&lt;15",'Sound Pressure'!$CD30)))</f>
        <v/>
      </c>
      <c r="R35" s="82" t="str">
        <f>IF(OR(B35="",C35="",D35="",E35="",AND($G35="SA",ISERROR(VLOOKUP(CONCATENATE(Calcul!$D35,Calcul!$E35),SilencerParams!$D$4:$R$82,8,FALSE)))),"",IF(Calcul!$L$1="dB(A)",IF('Sound Pressure'!$CU30&lt;20,"&lt;20",'Sound Pressure'!$CU30),IF('Sound Pressure'!$CV30&lt;15,"&lt;15",'Sound Pressure'!$CV30)))</f>
        <v/>
      </c>
      <c r="S35" s="82" t="str">
        <f>IF(OR(B35="",C35="",D35="",E35="",OR($G35="none",AND($G35="SA",ISERROR(VLOOKUP(CONCATENATE(Calcul!$D35,Calcul!$E35),SilencerParams!$D$4:$R$82,8,FALSE))))),"",IF((B35/VLOOKUP(CONCATENATE(D35,E35),SilencerParams!$D$4:$J$82,7,FALSE))^2-0.5*1.2*M35^2&lt;1,"&lt;1",(B35/VLOOKUP(CONCATENATE(D35,E35),SilencerParams!$D$4:$J$82,7,FALSE))^2-0.5*1.2*M35^2))</f>
        <v/>
      </c>
      <c r="T35" s="82" t="str">
        <f>IF(OR($B35="",$C35="",$D35="",$E35="",AND($G35="SA",ISERROR(VLOOKUP(CONCATENATE(Calcul!$D35,Calcul!$E35),SilencerParams!$D$4:$R$82,8,FALSE)))),"",IF(IF($G35="SA",'Sound Power'!AX30,'Sound Power'!P30)&lt;15,"&lt;15",IF($G35="SA",'Sound Power'!AX30,'Sound Power'!P30)))</f>
        <v/>
      </c>
      <c r="U35" s="82" t="str">
        <f>IF(OR($B35="",$C35="",$D35="",$E35="",AND($G35="SA",ISERROR(VLOOKUP(CONCATENATE(Calcul!$D35,Calcul!$E35),SilencerParams!$D$4:$R$82,8,FALSE)))),"",IF(IF($G35="SA",'Sound Power'!AY30,'Sound Power'!Q30)&lt;15,"&lt;15",IF($G35="SA",'Sound Power'!AY30,'Sound Power'!Q30)))</f>
        <v/>
      </c>
      <c r="V35" s="82" t="str">
        <f>IF(OR($B35="",$C35="",$D35="",$E35="",AND($G35="SA",ISERROR(VLOOKUP(CONCATENATE(Calcul!$D35,Calcul!$E35),SilencerParams!$D$4:$R$82,8,FALSE)))),"",IF(IF($G35="SA",'Sound Power'!AZ30,'Sound Power'!R30)&lt;15,"&lt;15",IF($G35="SA",'Sound Power'!AZ30,'Sound Power'!R30)))</f>
        <v/>
      </c>
      <c r="W35" s="82" t="str">
        <f>IF(OR($B35="",$C35="",$D35="",$E35="",AND($G35="SA",ISERROR(VLOOKUP(CONCATENATE(Calcul!$D35,Calcul!$E35),SilencerParams!$D$4:$R$82,8,FALSE)))),"",IF(IF($G35="SA",'Sound Power'!BA30,'Sound Power'!S30)&lt;15,"&lt;15",IF($G35="SA",'Sound Power'!BA30,'Sound Power'!S30)))</f>
        <v/>
      </c>
      <c r="X35" s="82" t="str">
        <f>IF(OR($B35="",$C35="",$D35="",$E35="",AND($G35="SA",ISERROR(VLOOKUP(CONCATENATE(Calcul!$D35,Calcul!$E35),SilencerParams!$D$4:$R$82,8,FALSE)))),"",IF(IF($G35="SA",'Sound Power'!BB30,'Sound Power'!T30)&lt;15,"&lt;15",IF($G35="SA",'Sound Power'!BB30,'Sound Power'!T30)))</f>
        <v/>
      </c>
      <c r="Y35" s="82" t="str">
        <f>IF(OR($B35="",$C35="",$D35="",$E35="",AND($G35="SA",ISERROR(VLOOKUP(CONCATENATE(Calcul!$D35,Calcul!$E35),SilencerParams!$D$4:$R$82,8,FALSE)))),"",IF(IF($G35="SA",'Sound Power'!BC30,'Sound Power'!U30)&lt;15,"&lt;15",IF($G35="SA",'Sound Power'!BC30,'Sound Power'!U30)))</f>
        <v/>
      </c>
      <c r="Z35" s="82" t="str">
        <f>IF(OR($B35="",$C35="",$D35="",$E35="",AND($G35="SA",ISERROR(VLOOKUP(CONCATENATE(Calcul!$D35,Calcul!$E35),SilencerParams!$D$4:$R$82,8,FALSE)))),"",IF(IF($G35="SA",'Sound Power'!BD30,'Sound Power'!V30)&lt;15,"&lt;15",IF($G35="SA",'Sound Power'!BD30,'Sound Power'!V30)))</f>
        <v/>
      </c>
      <c r="AA35" s="82" t="str">
        <f>IF(OR($B35="",$C35="",$D35="",$E35="",AND($G35="SA",ISERROR(VLOOKUP(CONCATENATE(Calcul!$D35,Calcul!$E35),SilencerParams!$D$4:$R$82,8,FALSE)))),"",IF(IF($G35="SA",'Sound Power'!BE30,'Sound Power'!W30)&lt;15,"&lt;15",IF($G35="SA",'Sound Power'!BE30,'Sound Power'!W30)))</f>
        <v/>
      </c>
      <c r="AB35" s="82" t="str">
        <f>IF(OR(B35="",C35="",D35="",E35="",AND($G35="SA",ISERROR(VLOOKUP(CONCATENATE(Calcul!$D35,Calcul!$E35),SilencerParams!$D$4:$R$82,8,FALSE)))),"",IF('Sound Power'!BY30&lt;15,"&lt;15",'Sound Power'!BY30))</f>
        <v/>
      </c>
      <c r="AC35" s="82" t="str">
        <f>IF(OR(B35="",C35="",D35="",E35="",AND($G35="SA",ISERROR(VLOOKUP(CONCATENATE(Calcul!$D35,Calcul!$E35),SilencerParams!$D$4:$R$82,8,FALSE)))),"",IF('Sound Power'!BZ30&lt;15,"&lt;15",'Sound Power'!BZ30))</f>
        <v/>
      </c>
      <c r="AD35" s="82" t="str">
        <f>IF(OR(B35="",C35="",D35="",E35="",AND($G35="SA",ISERROR(VLOOKUP(CONCATENATE(Calcul!$D35,Calcul!$E35),SilencerParams!$D$4:$R$82,8,FALSE)))),"",IF('Sound Power'!CA30&lt;15,"&lt;15",'Sound Power'!CA30))</f>
        <v/>
      </c>
      <c r="AE35" s="82" t="str">
        <f>IF(OR(B35="",C35="",D35="",E35="",AND($G35="SA",ISERROR(VLOOKUP(CONCATENATE(Calcul!$D35,Calcul!$E35),SilencerParams!$D$4:$R$82,8,FALSE)))),"",IF('Sound Power'!CB30&lt;15,"&lt;15",'Sound Power'!CB30))</f>
        <v/>
      </c>
      <c r="AF35" s="82" t="str">
        <f>IF(OR(B35="",C35="",D35="",E35="",AND($G35="SA",ISERROR(VLOOKUP(CONCATENATE(Calcul!$D35,Calcul!$E35),SilencerParams!$D$4:$R$82,8,FALSE)))),"",IF('Sound Power'!CC30&lt;15,"&lt;15",'Sound Power'!CC30))</f>
        <v/>
      </c>
      <c r="AG35" s="82" t="str">
        <f>IF(OR(B35="",C35="",D35="",E35="",AND($G35="SA",ISERROR(VLOOKUP(CONCATENATE(Calcul!$D35,Calcul!$E35),SilencerParams!$D$4:$R$82,8,FALSE)))),"",IF('Sound Power'!CD30&lt;15,"&lt;15",'Sound Power'!CD30))</f>
        <v/>
      </c>
      <c r="AH35" s="82" t="str">
        <f>IF(OR(B35="",C35="",D35="",E35="",AND($G35="SA",ISERROR(VLOOKUP(CONCATENATE(Calcul!$D35,Calcul!$E35),SilencerParams!$D$4:$R$82,8,FALSE)))),"",IF('Sound Power'!CE30&lt;15,"&lt;15",'Sound Power'!CE30))</f>
        <v/>
      </c>
      <c r="AI35" s="82" t="str">
        <f>IF(OR(B35="",C35="",D35="",E35="",AND($G35="SA",ISERROR(VLOOKUP(CONCATENATE(Calcul!$D35,Calcul!$E35),SilencerParams!$D$4:$R$82,8,FALSE)))),"",IF('Sound Power'!CF30&lt;15,"&lt;15",'Sound Power'!CF30))</f>
        <v/>
      </c>
    </row>
    <row r="36" spans="1:35" s="83" customFormat="1" ht="12.75" x14ac:dyDescent="0.2">
      <c r="A36" s="106"/>
      <c r="B36" s="106"/>
      <c r="C36" s="106"/>
      <c r="D36" s="106"/>
      <c r="E36" s="106"/>
      <c r="F36" s="106"/>
      <c r="G36" s="106"/>
      <c r="H36" s="92" t="str">
        <f t="shared" si="0"/>
        <v>BSD---</v>
      </c>
      <c r="I36" s="106" t="s">
        <v>157</v>
      </c>
      <c r="J36" s="106" t="s">
        <v>164</v>
      </c>
      <c r="K36" s="106">
        <v>100</v>
      </c>
      <c r="L36" s="106">
        <v>2.7</v>
      </c>
      <c r="M36" s="81" t="str">
        <f>IF(OR(B36="",C36="",D36="",E36=""),"",'Sound Power'!AH31)</f>
        <v/>
      </c>
      <c r="N36" s="82" t="str">
        <f>IF(OR(B36="",C36="",D36="",E36="",AND($G36="SA",ISERROR(VLOOKUP(CONCATENATE(Calcul!$D36,Calcul!$E36),SilencerParams!$D$4:$R$82,8,FALSE)))),"",'dPs,min'!H31)</f>
        <v/>
      </c>
      <c r="O36" s="82" t="str">
        <f>IF(OR(B36="",C36="",D36="",E36="",AND($G36="SA",ISERROR(VLOOKUP(CONCATENATE(Calcul!$D36,Calcul!$E36),SilencerParams!$D$4:$R$82,8,FALSE)))),"",IF(G36="SA",IF(Calcul!$L$1="dB(A)",IF('Sound Power'!BG31&lt;20,"&lt;20",'Sound Power'!BG31),IF('Sound Power'!BH31&lt;15,"&lt;15",'Sound Power'!BH31)),IF(Calcul!$L$1="dB(A)",IF('Sound Power'!X31&lt;20,"&lt;20",'Sound Power'!X31),IF('Sound Power'!Y31&lt;15,"&lt;15",'Sound Power'!Y31))))</f>
        <v/>
      </c>
      <c r="P36" s="82" t="str">
        <f>IF(OR(B36="",C36="",D36="",E36="",AND($G36="SA",ISERROR(VLOOKUP(CONCATENATE(Calcul!$D36,Calcul!$E36),SilencerParams!$D$4:$R$82,8,FALSE)))),"",IF(Calcul!$L$1="dB(A)",IF('Sound Power'!$CG31&lt;20,"&lt;20",'Sound Power'!$CG31),IF('Sound Power'!$CH31&lt;15,"&lt;15",'Sound Power'!$CH31)))</f>
        <v/>
      </c>
      <c r="Q36" s="82" t="str">
        <f>IF(OR(B36="",C36="",D36="",E36="",AND($G36="SA",ISERROR(VLOOKUP(CONCATENATE(Calcul!$D36,Calcul!$E36),SilencerParams!$D$4:$R$82,8,FALSE)))),"",IF(Calcul!$L$1="dB(A)",IF('Sound Pressure'!$CC31&lt;20,"&lt;20",'Sound Pressure'!$CC31),IF('Sound Pressure'!$CD31&lt;15,"&lt;15",'Sound Pressure'!$CD31)))</f>
        <v/>
      </c>
      <c r="R36" s="82" t="str">
        <f>IF(OR(B36="",C36="",D36="",E36="",AND($G36="SA",ISERROR(VLOOKUP(CONCATENATE(Calcul!$D36,Calcul!$E36),SilencerParams!$D$4:$R$82,8,FALSE)))),"",IF(Calcul!$L$1="dB(A)",IF('Sound Pressure'!$CU31&lt;20,"&lt;20",'Sound Pressure'!$CU31),IF('Sound Pressure'!$CV31&lt;15,"&lt;15",'Sound Pressure'!$CV31)))</f>
        <v/>
      </c>
      <c r="S36" s="82" t="str">
        <f>IF(OR(B36="",C36="",D36="",E36="",OR($G36="none",AND($G36="SA",ISERROR(VLOOKUP(CONCATENATE(Calcul!$D36,Calcul!$E36),SilencerParams!$D$4:$R$82,8,FALSE))))),"",IF((B36/VLOOKUP(CONCATENATE(D36,E36),SilencerParams!$D$4:$J$82,7,FALSE))^2-0.5*1.2*M36^2&lt;1,"&lt;1",(B36/VLOOKUP(CONCATENATE(D36,E36),SilencerParams!$D$4:$J$82,7,FALSE))^2-0.5*1.2*M36^2))</f>
        <v/>
      </c>
      <c r="T36" s="82" t="str">
        <f>IF(OR($B36="",$C36="",$D36="",$E36="",AND($G36="SA",ISERROR(VLOOKUP(CONCATENATE(Calcul!$D36,Calcul!$E36),SilencerParams!$D$4:$R$82,8,FALSE)))),"",IF(IF($G36="SA",'Sound Power'!AX31,'Sound Power'!P31)&lt;15,"&lt;15",IF($G36="SA",'Sound Power'!AX31,'Sound Power'!P31)))</f>
        <v/>
      </c>
      <c r="U36" s="82" t="str">
        <f>IF(OR($B36="",$C36="",$D36="",$E36="",AND($G36="SA",ISERROR(VLOOKUP(CONCATENATE(Calcul!$D36,Calcul!$E36),SilencerParams!$D$4:$R$82,8,FALSE)))),"",IF(IF($G36="SA",'Sound Power'!AY31,'Sound Power'!Q31)&lt;15,"&lt;15",IF($G36="SA",'Sound Power'!AY31,'Sound Power'!Q31)))</f>
        <v/>
      </c>
      <c r="V36" s="82" t="str">
        <f>IF(OR($B36="",$C36="",$D36="",$E36="",AND($G36="SA",ISERROR(VLOOKUP(CONCATENATE(Calcul!$D36,Calcul!$E36),SilencerParams!$D$4:$R$82,8,FALSE)))),"",IF(IF($G36="SA",'Sound Power'!AZ31,'Sound Power'!R31)&lt;15,"&lt;15",IF($G36="SA",'Sound Power'!AZ31,'Sound Power'!R31)))</f>
        <v/>
      </c>
      <c r="W36" s="82" t="str">
        <f>IF(OR($B36="",$C36="",$D36="",$E36="",AND($G36="SA",ISERROR(VLOOKUP(CONCATENATE(Calcul!$D36,Calcul!$E36),SilencerParams!$D$4:$R$82,8,FALSE)))),"",IF(IF($G36="SA",'Sound Power'!BA31,'Sound Power'!S31)&lt;15,"&lt;15",IF($G36="SA",'Sound Power'!BA31,'Sound Power'!S31)))</f>
        <v/>
      </c>
      <c r="X36" s="82" t="str">
        <f>IF(OR($B36="",$C36="",$D36="",$E36="",AND($G36="SA",ISERROR(VLOOKUP(CONCATENATE(Calcul!$D36,Calcul!$E36),SilencerParams!$D$4:$R$82,8,FALSE)))),"",IF(IF($G36="SA",'Sound Power'!BB31,'Sound Power'!T31)&lt;15,"&lt;15",IF($G36="SA",'Sound Power'!BB31,'Sound Power'!T31)))</f>
        <v/>
      </c>
      <c r="Y36" s="82" t="str">
        <f>IF(OR($B36="",$C36="",$D36="",$E36="",AND($G36="SA",ISERROR(VLOOKUP(CONCATENATE(Calcul!$D36,Calcul!$E36),SilencerParams!$D$4:$R$82,8,FALSE)))),"",IF(IF($G36="SA",'Sound Power'!BC31,'Sound Power'!U31)&lt;15,"&lt;15",IF($G36="SA",'Sound Power'!BC31,'Sound Power'!U31)))</f>
        <v/>
      </c>
      <c r="Z36" s="82" t="str">
        <f>IF(OR($B36="",$C36="",$D36="",$E36="",AND($G36="SA",ISERROR(VLOOKUP(CONCATENATE(Calcul!$D36,Calcul!$E36),SilencerParams!$D$4:$R$82,8,FALSE)))),"",IF(IF($G36="SA",'Sound Power'!BD31,'Sound Power'!V31)&lt;15,"&lt;15",IF($G36="SA",'Sound Power'!BD31,'Sound Power'!V31)))</f>
        <v/>
      </c>
      <c r="AA36" s="82" t="str">
        <f>IF(OR($B36="",$C36="",$D36="",$E36="",AND($G36="SA",ISERROR(VLOOKUP(CONCATENATE(Calcul!$D36,Calcul!$E36),SilencerParams!$D$4:$R$82,8,FALSE)))),"",IF(IF($G36="SA",'Sound Power'!BE31,'Sound Power'!W31)&lt;15,"&lt;15",IF($G36="SA",'Sound Power'!BE31,'Sound Power'!W31)))</f>
        <v/>
      </c>
      <c r="AB36" s="82" t="str">
        <f>IF(OR(B36="",C36="",D36="",E36="",AND($G36="SA",ISERROR(VLOOKUP(CONCATENATE(Calcul!$D36,Calcul!$E36),SilencerParams!$D$4:$R$82,8,FALSE)))),"",IF('Sound Power'!BY31&lt;15,"&lt;15",'Sound Power'!BY31))</f>
        <v/>
      </c>
      <c r="AC36" s="82" t="str">
        <f>IF(OR(B36="",C36="",D36="",E36="",AND($G36="SA",ISERROR(VLOOKUP(CONCATENATE(Calcul!$D36,Calcul!$E36),SilencerParams!$D$4:$R$82,8,FALSE)))),"",IF('Sound Power'!BZ31&lt;15,"&lt;15",'Sound Power'!BZ31))</f>
        <v/>
      </c>
      <c r="AD36" s="82" t="str">
        <f>IF(OR(B36="",C36="",D36="",E36="",AND($G36="SA",ISERROR(VLOOKUP(CONCATENATE(Calcul!$D36,Calcul!$E36),SilencerParams!$D$4:$R$82,8,FALSE)))),"",IF('Sound Power'!CA31&lt;15,"&lt;15",'Sound Power'!CA31))</f>
        <v/>
      </c>
      <c r="AE36" s="82" t="str">
        <f>IF(OR(B36="",C36="",D36="",E36="",AND($G36="SA",ISERROR(VLOOKUP(CONCATENATE(Calcul!$D36,Calcul!$E36),SilencerParams!$D$4:$R$82,8,FALSE)))),"",IF('Sound Power'!CB31&lt;15,"&lt;15",'Sound Power'!CB31))</f>
        <v/>
      </c>
      <c r="AF36" s="82" t="str">
        <f>IF(OR(B36="",C36="",D36="",E36="",AND($G36="SA",ISERROR(VLOOKUP(CONCATENATE(Calcul!$D36,Calcul!$E36),SilencerParams!$D$4:$R$82,8,FALSE)))),"",IF('Sound Power'!CC31&lt;15,"&lt;15",'Sound Power'!CC31))</f>
        <v/>
      </c>
      <c r="AG36" s="82" t="str">
        <f>IF(OR(B36="",C36="",D36="",E36="",AND($G36="SA",ISERROR(VLOOKUP(CONCATENATE(Calcul!$D36,Calcul!$E36),SilencerParams!$D$4:$R$82,8,FALSE)))),"",IF('Sound Power'!CD31&lt;15,"&lt;15",'Sound Power'!CD31))</f>
        <v/>
      </c>
      <c r="AH36" s="82" t="str">
        <f>IF(OR(B36="",C36="",D36="",E36="",AND($G36="SA",ISERROR(VLOOKUP(CONCATENATE(Calcul!$D36,Calcul!$E36),SilencerParams!$D$4:$R$82,8,FALSE)))),"",IF('Sound Power'!CE31&lt;15,"&lt;15",'Sound Power'!CE31))</f>
        <v/>
      </c>
      <c r="AI36" s="82" t="str">
        <f>IF(OR(B36="",C36="",D36="",E36="",AND($G36="SA",ISERROR(VLOOKUP(CONCATENATE(Calcul!$D36,Calcul!$E36),SilencerParams!$D$4:$R$82,8,FALSE)))),"",IF('Sound Power'!CF31&lt;15,"&lt;15",'Sound Power'!CF31))</f>
        <v/>
      </c>
    </row>
    <row r="37" spans="1:35" s="83" customFormat="1" ht="12.75" x14ac:dyDescent="0.2">
      <c r="A37" s="106"/>
      <c r="B37" s="106"/>
      <c r="C37" s="106"/>
      <c r="D37" s="106"/>
      <c r="E37" s="106"/>
      <c r="F37" s="106"/>
      <c r="G37" s="106"/>
      <c r="H37" s="92" t="str">
        <f t="shared" si="0"/>
        <v>BSD---</v>
      </c>
      <c r="I37" s="106" t="s">
        <v>157</v>
      </c>
      <c r="J37" s="106" t="s">
        <v>164</v>
      </c>
      <c r="K37" s="106">
        <v>100</v>
      </c>
      <c r="L37" s="106">
        <v>2.7</v>
      </c>
      <c r="M37" s="81" t="str">
        <f>IF(OR(B37="",C37="",D37="",E37=""),"",'Sound Power'!AH32)</f>
        <v/>
      </c>
      <c r="N37" s="82" t="str">
        <f>IF(OR(B37="",C37="",D37="",E37="",AND($G37="SA",ISERROR(VLOOKUP(CONCATENATE(Calcul!$D37,Calcul!$E37),SilencerParams!$D$4:$R$82,8,FALSE)))),"",'dPs,min'!H32)</f>
        <v/>
      </c>
      <c r="O37" s="82" t="str">
        <f>IF(OR(B37="",C37="",D37="",E37="",AND($G37="SA",ISERROR(VLOOKUP(CONCATENATE(Calcul!$D37,Calcul!$E37),SilencerParams!$D$4:$R$82,8,FALSE)))),"",IF(G37="SA",IF(Calcul!$L$1="dB(A)",IF('Sound Power'!BG32&lt;20,"&lt;20",'Sound Power'!BG32),IF('Sound Power'!BH32&lt;15,"&lt;15",'Sound Power'!BH32)),IF(Calcul!$L$1="dB(A)",IF('Sound Power'!X32&lt;20,"&lt;20",'Sound Power'!X32),IF('Sound Power'!Y32&lt;15,"&lt;15",'Sound Power'!Y32))))</f>
        <v/>
      </c>
      <c r="P37" s="82" t="str">
        <f>IF(OR(B37="",C37="",D37="",E37="",AND($G37="SA",ISERROR(VLOOKUP(CONCATENATE(Calcul!$D37,Calcul!$E37),SilencerParams!$D$4:$R$82,8,FALSE)))),"",IF(Calcul!$L$1="dB(A)",IF('Sound Power'!$CG32&lt;20,"&lt;20",'Sound Power'!$CG32),IF('Sound Power'!$CH32&lt;15,"&lt;15",'Sound Power'!$CH32)))</f>
        <v/>
      </c>
      <c r="Q37" s="82" t="str">
        <f>IF(OR(B37="",C37="",D37="",E37="",AND($G37="SA",ISERROR(VLOOKUP(CONCATENATE(Calcul!$D37,Calcul!$E37),SilencerParams!$D$4:$R$82,8,FALSE)))),"",IF(Calcul!$L$1="dB(A)",IF('Sound Pressure'!$CC32&lt;20,"&lt;20",'Sound Pressure'!$CC32),IF('Sound Pressure'!$CD32&lt;15,"&lt;15",'Sound Pressure'!$CD32)))</f>
        <v/>
      </c>
      <c r="R37" s="82" t="str">
        <f>IF(OR(B37="",C37="",D37="",E37="",AND($G37="SA",ISERROR(VLOOKUP(CONCATENATE(Calcul!$D37,Calcul!$E37),SilencerParams!$D$4:$R$82,8,FALSE)))),"",IF(Calcul!$L$1="dB(A)",IF('Sound Pressure'!$CU32&lt;20,"&lt;20",'Sound Pressure'!$CU32),IF('Sound Pressure'!$CV32&lt;15,"&lt;15",'Sound Pressure'!$CV32)))</f>
        <v/>
      </c>
      <c r="S37" s="82" t="str">
        <f>IF(OR(B37="",C37="",D37="",E37="",OR($G37="none",AND($G37="SA",ISERROR(VLOOKUP(CONCATENATE(Calcul!$D37,Calcul!$E37),SilencerParams!$D$4:$R$82,8,FALSE))))),"",IF((B37/VLOOKUP(CONCATENATE(D37,E37),SilencerParams!$D$4:$J$82,7,FALSE))^2-0.5*1.2*M37^2&lt;1,"&lt;1",(B37/VLOOKUP(CONCATENATE(D37,E37),SilencerParams!$D$4:$J$82,7,FALSE))^2-0.5*1.2*M37^2))</f>
        <v/>
      </c>
      <c r="T37" s="82" t="str">
        <f>IF(OR($B37="",$C37="",$D37="",$E37="",AND($G37="SA",ISERROR(VLOOKUP(CONCATENATE(Calcul!$D37,Calcul!$E37),SilencerParams!$D$4:$R$82,8,FALSE)))),"",IF(IF($G37="SA",'Sound Power'!AX32,'Sound Power'!P32)&lt;15,"&lt;15",IF($G37="SA",'Sound Power'!AX32,'Sound Power'!P32)))</f>
        <v/>
      </c>
      <c r="U37" s="82" t="str">
        <f>IF(OR($B37="",$C37="",$D37="",$E37="",AND($G37="SA",ISERROR(VLOOKUP(CONCATENATE(Calcul!$D37,Calcul!$E37),SilencerParams!$D$4:$R$82,8,FALSE)))),"",IF(IF($G37="SA",'Sound Power'!AY32,'Sound Power'!Q32)&lt;15,"&lt;15",IF($G37="SA",'Sound Power'!AY32,'Sound Power'!Q32)))</f>
        <v/>
      </c>
      <c r="V37" s="82" t="str">
        <f>IF(OR($B37="",$C37="",$D37="",$E37="",AND($G37="SA",ISERROR(VLOOKUP(CONCATENATE(Calcul!$D37,Calcul!$E37),SilencerParams!$D$4:$R$82,8,FALSE)))),"",IF(IF($G37="SA",'Sound Power'!AZ32,'Sound Power'!R32)&lt;15,"&lt;15",IF($G37="SA",'Sound Power'!AZ32,'Sound Power'!R32)))</f>
        <v/>
      </c>
      <c r="W37" s="82" t="str">
        <f>IF(OR($B37="",$C37="",$D37="",$E37="",AND($G37="SA",ISERROR(VLOOKUP(CONCATENATE(Calcul!$D37,Calcul!$E37),SilencerParams!$D$4:$R$82,8,FALSE)))),"",IF(IF($G37="SA",'Sound Power'!BA32,'Sound Power'!S32)&lt;15,"&lt;15",IF($G37="SA",'Sound Power'!BA32,'Sound Power'!S32)))</f>
        <v/>
      </c>
      <c r="X37" s="82" t="str">
        <f>IF(OR($B37="",$C37="",$D37="",$E37="",AND($G37="SA",ISERROR(VLOOKUP(CONCATENATE(Calcul!$D37,Calcul!$E37),SilencerParams!$D$4:$R$82,8,FALSE)))),"",IF(IF($G37="SA",'Sound Power'!BB32,'Sound Power'!T32)&lt;15,"&lt;15",IF($G37="SA",'Sound Power'!BB32,'Sound Power'!T32)))</f>
        <v/>
      </c>
      <c r="Y37" s="82" t="str">
        <f>IF(OR($B37="",$C37="",$D37="",$E37="",AND($G37="SA",ISERROR(VLOOKUP(CONCATENATE(Calcul!$D37,Calcul!$E37),SilencerParams!$D$4:$R$82,8,FALSE)))),"",IF(IF($G37="SA",'Sound Power'!BC32,'Sound Power'!U32)&lt;15,"&lt;15",IF($G37="SA",'Sound Power'!BC32,'Sound Power'!U32)))</f>
        <v/>
      </c>
      <c r="Z37" s="82" t="str">
        <f>IF(OR($B37="",$C37="",$D37="",$E37="",AND($G37="SA",ISERROR(VLOOKUP(CONCATENATE(Calcul!$D37,Calcul!$E37),SilencerParams!$D$4:$R$82,8,FALSE)))),"",IF(IF($G37="SA",'Sound Power'!BD32,'Sound Power'!V32)&lt;15,"&lt;15",IF($G37="SA",'Sound Power'!BD32,'Sound Power'!V32)))</f>
        <v/>
      </c>
      <c r="AA37" s="82" t="str">
        <f>IF(OR($B37="",$C37="",$D37="",$E37="",AND($G37="SA",ISERROR(VLOOKUP(CONCATENATE(Calcul!$D37,Calcul!$E37),SilencerParams!$D$4:$R$82,8,FALSE)))),"",IF(IF($G37="SA",'Sound Power'!BE32,'Sound Power'!W32)&lt;15,"&lt;15",IF($G37="SA",'Sound Power'!BE32,'Sound Power'!W32)))</f>
        <v/>
      </c>
      <c r="AB37" s="82" t="str">
        <f>IF(OR(B37="",C37="",D37="",E37="",AND($G37="SA",ISERROR(VLOOKUP(CONCATENATE(Calcul!$D37,Calcul!$E37),SilencerParams!$D$4:$R$82,8,FALSE)))),"",IF('Sound Power'!BY32&lt;15,"&lt;15",'Sound Power'!BY32))</f>
        <v/>
      </c>
      <c r="AC37" s="82" t="str">
        <f>IF(OR(B37="",C37="",D37="",E37="",AND($G37="SA",ISERROR(VLOOKUP(CONCATENATE(Calcul!$D37,Calcul!$E37),SilencerParams!$D$4:$R$82,8,FALSE)))),"",IF('Sound Power'!BZ32&lt;15,"&lt;15",'Sound Power'!BZ32))</f>
        <v/>
      </c>
      <c r="AD37" s="82" t="str">
        <f>IF(OR(B37="",C37="",D37="",E37="",AND($G37="SA",ISERROR(VLOOKUP(CONCATENATE(Calcul!$D37,Calcul!$E37),SilencerParams!$D$4:$R$82,8,FALSE)))),"",IF('Sound Power'!CA32&lt;15,"&lt;15",'Sound Power'!CA32))</f>
        <v/>
      </c>
      <c r="AE37" s="82" t="str">
        <f>IF(OR(B37="",C37="",D37="",E37="",AND($G37="SA",ISERROR(VLOOKUP(CONCATENATE(Calcul!$D37,Calcul!$E37),SilencerParams!$D$4:$R$82,8,FALSE)))),"",IF('Sound Power'!CB32&lt;15,"&lt;15",'Sound Power'!CB32))</f>
        <v/>
      </c>
      <c r="AF37" s="82" t="str">
        <f>IF(OR(B37="",C37="",D37="",E37="",AND($G37="SA",ISERROR(VLOOKUP(CONCATENATE(Calcul!$D37,Calcul!$E37),SilencerParams!$D$4:$R$82,8,FALSE)))),"",IF('Sound Power'!CC32&lt;15,"&lt;15",'Sound Power'!CC32))</f>
        <v/>
      </c>
      <c r="AG37" s="82" t="str">
        <f>IF(OR(B37="",C37="",D37="",E37="",AND($G37="SA",ISERROR(VLOOKUP(CONCATENATE(Calcul!$D37,Calcul!$E37),SilencerParams!$D$4:$R$82,8,FALSE)))),"",IF('Sound Power'!CD32&lt;15,"&lt;15",'Sound Power'!CD32))</f>
        <v/>
      </c>
      <c r="AH37" s="82" t="str">
        <f>IF(OR(B37="",C37="",D37="",E37="",AND($G37="SA",ISERROR(VLOOKUP(CONCATENATE(Calcul!$D37,Calcul!$E37),SilencerParams!$D$4:$R$82,8,FALSE)))),"",IF('Sound Power'!CE32&lt;15,"&lt;15",'Sound Power'!CE32))</f>
        <v/>
      </c>
      <c r="AI37" s="82" t="str">
        <f>IF(OR(B37="",C37="",D37="",E37="",AND($G37="SA",ISERROR(VLOOKUP(CONCATENATE(Calcul!$D37,Calcul!$E37),SilencerParams!$D$4:$R$82,8,FALSE)))),"",IF('Sound Power'!CF32&lt;15,"&lt;15",'Sound Power'!CF32))</f>
        <v/>
      </c>
    </row>
    <row r="38" spans="1:35" s="83" customFormat="1" ht="12.75" x14ac:dyDescent="0.2">
      <c r="A38" s="106"/>
      <c r="B38" s="106"/>
      <c r="C38" s="106"/>
      <c r="D38" s="106"/>
      <c r="E38" s="106"/>
      <c r="F38" s="106"/>
      <c r="G38" s="106"/>
      <c r="H38" s="92" t="str">
        <f t="shared" si="0"/>
        <v>BSD---</v>
      </c>
      <c r="I38" s="106" t="s">
        <v>157</v>
      </c>
      <c r="J38" s="106" t="s">
        <v>164</v>
      </c>
      <c r="K38" s="106">
        <v>100</v>
      </c>
      <c r="L38" s="106">
        <v>2.7</v>
      </c>
      <c r="M38" s="81" t="str">
        <f>IF(OR(B38="",C38="",D38="",E38=""),"",'Sound Power'!AH33)</f>
        <v/>
      </c>
      <c r="N38" s="82" t="str">
        <f>IF(OR(B38="",C38="",D38="",E38="",AND($G38="SA",ISERROR(VLOOKUP(CONCATENATE(Calcul!$D38,Calcul!$E38),SilencerParams!$D$4:$R$82,8,FALSE)))),"",'dPs,min'!H33)</f>
        <v/>
      </c>
      <c r="O38" s="82" t="str">
        <f>IF(OR(B38="",C38="",D38="",E38="",AND($G38="SA",ISERROR(VLOOKUP(CONCATENATE(Calcul!$D38,Calcul!$E38),SilencerParams!$D$4:$R$82,8,FALSE)))),"",IF(G38="SA",IF(Calcul!$L$1="dB(A)",IF('Sound Power'!BG33&lt;20,"&lt;20",'Sound Power'!BG33),IF('Sound Power'!BH33&lt;15,"&lt;15",'Sound Power'!BH33)),IF(Calcul!$L$1="dB(A)",IF('Sound Power'!X33&lt;20,"&lt;20",'Sound Power'!X33),IF('Sound Power'!Y33&lt;15,"&lt;15",'Sound Power'!Y33))))</f>
        <v/>
      </c>
      <c r="P38" s="82" t="str">
        <f>IF(OR(B38="",C38="",D38="",E38="",AND($G38="SA",ISERROR(VLOOKUP(CONCATENATE(Calcul!$D38,Calcul!$E38),SilencerParams!$D$4:$R$82,8,FALSE)))),"",IF(Calcul!$L$1="dB(A)",IF('Sound Power'!$CG33&lt;20,"&lt;20",'Sound Power'!$CG33),IF('Sound Power'!$CH33&lt;15,"&lt;15",'Sound Power'!$CH33)))</f>
        <v/>
      </c>
      <c r="Q38" s="82" t="str">
        <f>IF(OR(B38="",C38="",D38="",E38="",AND($G38="SA",ISERROR(VLOOKUP(CONCATENATE(Calcul!$D38,Calcul!$E38),SilencerParams!$D$4:$R$82,8,FALSE)))),"",IF(Calcul!$L$1="dB(A)",IF('Sound Pressure'!$CC33&lt;20,"&lt;20",'Sound Pressure'!$CC33),IF('Sound Pressure'!$CD33&lt;15,"&lt;15",'Sound Pressure'!$CD33)))</f>
        <v/>
      </c>
      <c r="R38" s="82" t="str">
        <f>IF(OR(B38="",C38="",D38="",E38="",AND($G38="SA",ISERROR(VLOOKUP(CONCATENATE(Calcul!$D38,Calcul!$E38),SilencerParams!$D$4:$R$82,8,FALSE)))),"",IF(Calcul!$L$1="dB(A)",IF('Sound Pressure'!$CU33&lt;20,"&lt;20",'Sound Pressure'!$CU33),IF('Sound Pressure'!$CV33&lt;15,"&lt;15",'Sound Pressure'!$CV33)))</f>
        <v/>
      </c>
      <c r="S38" s="82" t="str">
        <f>IF(OR(B38="",C38="",D38="",E38="",OR($G38="none",AND($G38="SA",ISERROR(VLOOKUP(CONCATENATE(Calcul!$D38,Calcul!$E38),SilencerParams!$D$4:$R$82,8,FALSE))))),"",IF((B38/VLOOKUP(CONCATENATE(D38,E38),SilencerParams!$D$4:$J$82,7,FALSE))^2-0.5*1.2*M38^2&lt;1,"&lt;1",(B38/VLOOKUP(CONCATENATE(D38,E38),SilencerParams!$D$4:$J$82,7,FALSE))^2-0.5*1.2*M38^2))</f>
        <v/>
      </c>
      <c r="T38" s="82" t="str">
        <f>IF(OR($B38="",$C38="",$D38="",$E38="",AND($G38="SA",ISERROR(VLOOKUP(CONCATENATE(Calcul!$D38,Calcul!$E38),SilencerParams!$D$4:$R$82,8,FALSE)))),"",IF(IF($G38="SA",'Sound Power'!AX33,'Sound Power'!P33)&lt;15,"&lt;15",IF($G38="SA",'Sound Power'!AX33,'Sound Power'!P33)))</f>
        <v/>
      </c>
      <c r="U38" s="82" t="str">
        <f>IF(OR($B38="",$C38="",$D38="",$E38="",AND($G38="SA",ISERROR(VLOOKUP(CONCATENATE(Calcul!$D38,Calcul!$E38),SilencerParams!$D$4:$R$82,8,FALSE)))),"",IF(IF($G38="SA",'Sound Power'!AY33,'Sound Power'!Q33)&lt;15,"&lt;15",IF($G38="SA",'Sound Power'!AY33,'Sound Power'!Q33)))</f>
        <v/>
      </c>
      <c r="V38" s="82" t="str">
        <f>IF(OR($B38="",$C38="",$D38="",$E38="",AND($G38="SA",ISERROR(VLOOKUP(CONCATENATE(Calcul!$D38,Calcul!$E38),SilencerParams!$D$4:$R$82,8,FALSE)))),"",IF(IF($G38="SA",'Sound Power'!AZ33,'Sound Power'!R33)&lt;15,"&lt;15",IF($G38="SA",'Sound Power'!AZ33,'Sound Power'!R33)))</f>
        <v/>
      </c>
      <c r="W38" s="82" t="str">
        <f>IF(OR($B38="",$C38="",$D38="",$E38="",AND($G38="SA",ISERROR(VLOOKUP(CONCATENATE(Calcul!$D38,Calcul!$E38),SilencerParams!$D$4:$R$82,8,FALSE)))),"",IF(IF($G38="SA",'Sound Power'!BA33,'Sound Power'!S33)&lt;15,"&lt;15",IF($G38="SA",'Sound Power'!BA33,'Sound Power'!S33)))</f>
        <v/>
      </c>
      <c r="X38" s="82" t="str">
        <f>IF(OR($B38="",$C38="",$D38="",$E38="",AND($G38="SA",ISERROR(VLOOKUP(CONCATENATE(Calcul!$D38,Calcul!$E38),SilencerParams!$D$4:$R$82,8,FALSE)))),"",IF(IF($G38="SA",'Sound Power'!BB33,'Sound Power'!T33)&lt;15,"&lt;15",IF($G38="SA",'Sound Power'!BB33,'Sound Power'!T33)))</f>
        <v/>
      </c>
      <c r="Y38" s="82" t="str">
        <f>IF(OR($B38="",$C38="",$D38="",$E38="",AND($G38="SA",ISERROR(VLOOKUP(CONCATENATE(Calcul!$D38,Calcul!$E38),SilencerParams!$D$4:$R$82,8,FALSE)))),"",IF(IF($G38="SA",'Sound Power'!BC33,'Sound Power'!U33)&lt;15,"&lt;15",IF($G38="SA",'Sound Power'!BC33,'Sound Power'!U33)))</f>
        <v/>
      </c>
      <c r="Z38" s="82" t="str">
        <f>IF(OR($B38="",$C38="",$D38="",$E38="",AND($G38="SA",ISERROR(VLOOKUP(CONCATENATE(Calcul!$D38,Calcul!$E38),SilencerParams!$D$4:$R$82,8,FALSE)))),"",IF(IF($G38="SA",'Sound Power'!BD33,'Sound Power'!V33)&lt;15,"&lt;15",IF($G38="SA",'Sound Power'!BD33,'Sound Power'!V33)))</f>
        <v/>
      </c>
      <c r="AA38" s="82" t="str">
        <f>IF(OR($B38="",$C38="",$D38="",$E38="",AND($G38="SA",ISERROR(VLOOKUP(CONCATENATE(Calcul!$D38,Calcul!$E38),SilencerParams!$D$4:$R$82,8,FALSE)))),"",IF(IF($G38="SA",'Sound Power'!BE33,'Sound Power'!W33)&lt;15,"&lt;15",IF($G38="SA",'Sound Power'!BE33,'Sound Power'!W33)))</f>
        <v/>
      </c>
      <c r="AB38" s="82" t="str">
        <f>IF(OR(B38="",C38="",D38="",E38="",AND($G38="SA",ISERROR(VLOOKUP(CONCATENATE(Calcul!$D38,Calcul!$E38),SilencerParams!$D$4:$R$82,8,FALSE)))),"",IF('Sound Power'!BY33&lt;15,"&lt;15",'Sound Power'!BY33))</f>
        <v/>
      </c>
      <c r="AC38" s="82" t="str">
        <f>IF(OR(B38="",C38="",D38="",E38="",AND($G38="SA",ISERROR(VLOOKUP(CONCATENATE(Calcul!$D38,Calcul!$E38),SilencerParams!$D$4:$R$82,8,FALSE)))),"",IF('Sound Power'!BZ33&lt;15,"&lt;15",'Sound Power'!BZ33))</f>
        <v/>
      </c>
      <c r="AD38" s="82" t="str">
        <f>IF(OR(B38="",C38="",D38="",E38="",AND($G38="SA",ISERROR(VLOOKUP(CONCATENATE(Calcul!$D38,Calcul!$E38),SilencerParams!$D$4:$R$82,8,FALSE)))),"",IF('Sound Power'!CA33&lt;15,"&lt;15",'Sound Power'!CA33))</f>
        <v/>
      </c>
      <c r="AE38" s="82" t="str">
        <f>IF(OR(B38="",C38="",D38="",E38="",AND($G38="SA",ISERROR(VLOOKUP(CONCATENATE(Calcul!$D38,Calcul!$E38),SilencerParams!$D$4:$R$82,8,FALSE)))),"",IF('Sound Power'!CB33&lt;15,"&lt;15",'Sound Power'!CB33))</f>
        <v/>
      </c>
      <c r="AF38" s="82" t="str">
        <f>IF(OR(B38="",C38="",D38="",E38="",AND($G38="SA",ISERROR(VLOOKUP(CONCATENATE(Calcul!$D38,Calcul!$E38),SilencerParams!$D$4:$R$82,8,FALSE)))),"",IF('Sound Power'!CC33&lt;15,"&lt;15",'Sound Power'!CC33))</f>
        <v/>
      </c>
      <c r="AG38" s="82" t="str">
        <f>IF(OR(B38="",C38="",D38="",E38="",AND($G38="SA",ISERROR(VLOOKUP(CONCATENATE(Calcul!$D38,Calcul!$E38),SilencerParams!$D$4:$R$82,8,FALSE)))),"",IF('Sound Power'!CD33&lt;15,"&lt;15",'Sound Power'!CD33))</f>
        <v/>
      </c>
      <c r="AH38" s="82" t="str">
        <f>IF(OR(B38="",C38="",D38="",E38="",AND($G38="SA",ISERROR(VLOOKUP(CONCATENATE(Calcul!$D38,Calcul!$E38),SilencerParams!$D$4:$R$82,8,FALSE)))),"",IF('Sound Power'!CE33&lt;15,"&lt;15",'Sound Power'!CE33))</f>
        <v/>
      </c>
      <c r="AI38" s="82" t="str">
        <f>IF(OR(B38="",C38="",D38="",E38="",AND($G38="SA",ISERROR(VLOOKUP(CONCATENATE(Calcul!$D38,Calcul!$E38),SilencerParams!$D$4:$R$82,8,FALSE)))),"",IF('Sound Power'!CF33&lt;15,"&lt;15",'Sound Power'!CF33))</f>
        <v/>
      </c>
    </row>
    <row r="39" spans="1:35" s="83" customFormat="1" ht="12.75" x14ac:dyDescent="0.2">
      <c r="A39" s="106"/>
      <c r="B39" s="106"/>
      <c r="C39" s="106"/>
      <c r="D39" s="106"/>
      <c r="E39" s="106"/>
      <c r="F39" s="106"/>
      <c r="G39" s="106"/>
      <c r="H39" s="92" t="str">
        <f t="shared" si="0"/>
        <v>BSD---</v>
      </c>
      <c r="I39" s="106" t="s">
        <v>157</v>
      </c>
      <c r="J39" s="106" t="s">
        <v>164</v>
      </c>
      <c r="K39" s="106">
        <v>100</v>
      </c>
      <c r="L39" s="106">
        <v>2.7</v>
      </c>
      <c r="M39" s="81" t="str">
        <f>IF(OR(B39="",C39="",D39="",E39=""),"",'Sound Power'!AH34)</f>
        <v/>
      </c>
      <c r="N39" s="82" t="str">
        <f>IF(OR(B39="",C39="",D39="",E39="",AND($G39="SA",ISERROR(VLOOKUP(CONCATENATE(Calcul!$D39,Calcul!$E39),SilencerParams!$D$4:$R$82,8,FALSE)))),"",'dPs,min'!H34)</f>
        <v/>
      </c>
      <c r="O39" s="82" t="str">
        <f>IF(OR(B39="",C39="",D39="",E39="",AND($G39="SA",ISERROR(VLOOKUP(CONCATENATE(Calcul!$D39,Calcul!$E39),SilencerParams!$D$4:$R$82,8,FALSE)))),"",IF(G39="SA",IF(Calcul!$L$1="dB(A)",IF('Sound Power'!BG34&lt;20,"&lt;20",'Sound Power'!BG34),IF('Sound Power'!BH34&lt;15,"&lt;15",'Sound Power'!BH34)),IF(Calcul!$L$1="dB(A)",IF('Sound Power'!X34&lt;20,"&lt;20",'Sound Power'!X34),IF('Sound Power'!Y34&lt;15,"&lt;15",'Sound Power'!Y34))))</f>
        <v/>
      </c>
      <c r="P39" s="82" t="str">
        <f>IF(OR(B39="",C39="",D39="",E39="",AND($G39="SA",ISERROR(VLOOKUP(CONCATENATE(Calcul!$D39,Calcul!$E39),SilencerParams!$D$4:$R$82,8,FALSE)))),"",IF(Calcul!$L$1="dB(A)",IF('Sound Power'!$CG34&lt;20,"&lt;20",'Sound Power'!$CG34),IF('Sound Power'!$CH34&lt;15,"&lt;15",'Sound Power'!$CH34)))</f>
        <v/>
      </c>
      <c r="Q39" s="82" t="str">
        <f>IF(OR(B39="",C39="",D39="",E39="",AND($G39="SA",ISERROR(VLOOKUP(CONCATENATE(Calcul!$D39,Calcul!$E39),SilencerParams!$D$4:$R$82,8,FALSE)))),"",IF(Calcul!$L$1="dB(A)",IF('Sound Pressure'!$CC34&lt;20,"&lt;20",'Sound Pressure'!$CC34),IF('Sound Pressure'!$CD34&lt;15,"&lt;15",'Sound Pressure'!$CD34)))</f>
        <v/>
      </c>
      <c r="R39" s="82" t="str">
        <f>IF(OR(B39="",C39="",D39="",E39="",AND($G39="SA",ISERROR(VLOOKUP(CONCATENATE(Calcul!$D39,Calcul!$E39),SilencerParams!$D$4:$R$82,8,FALSE)))),"",IF(Calcul!$L$1="dB(A)",IF('Sound Pressure'!$CU34&lt;20,"&lt;20",'Sound Pressure'!$CU34),IF('Sound Pressure'!$CV34&lt;15,"&lt;15",'Sound Pressure'!$CV34)))</f>
        <v/>
      </c>
      <c r="S39" s="82" t="str">
        <f>IF(OR(B39="",C39="",D39="",E39="",OR($G39="none",AND($G39="SA",ISERROR(VLOOKUP(CONCATENATE(Calcul!$D39,Calcul!$E39),SilencerParams!$D$4:$R$82,8,FALSE))))),"",IF((B39/VLOOKUP(CONCATENATE(D39,E39),SilencerParams!$D$4:$J$82,7,FALSE))^2-0.5*1.2*M39^2&lt;1,"&lt;1",(B39/VLOOKUP(CONCATENATE(D39,E39),SilencerParams!$D$4:$J$82,7,FALSE))^2-0.5*1.2*M39^2))</f>
        <v/>
      </c>
      <c r="T39" s="82" t="str">
        <f>IF(OR($B39="",$C39="",$D39="",$E39="",AND($G39="SA",ISERROR(VLOOKUP(CONCATENATE(Calcul!$D39,Calcul!$E39),SilencerParams!$D$4:$R$82,8,FALSE)))),"",IF(IF($G39="SA",'Sound Power'!AX34,'Sound Power'!P34)&lt;15,"&lt;15",IF($G39="SA",'Sound Power'!AX34,'Sound Power'!P34)))</f>
        <v/>
      </c>
      <c r="U39" s="82" t="str">
        <f>IF(OR($B39="",$C39="",$D39="",$E39="",AND($G39="SA",ISERROR(VLOOKUP(CONCATENATE(Calcul!$D39,Calcul!$E39),SilencerParams!$D$4:$R$82,8,FALSE)))),"",IF(IF($G39="SA",'Sound Power'!AY34,'Sound Power'!Q34)&lt;15,"&lt;15",IF($G39="SA",'Sound Power'!AY34,'Sound Power'!Q34)))</f>
        <v/>
      </c>
      <c r="V39" s="82" t="str">
        <f>IF(OR($B39="",$C39="",$D39="",$E39="",AND($G39="SA",ISERROR(VLOOKUP(CONCATENATE(Calcul!$D39,Calcul!$E39),SilencerParams!$D$4:$R$82,8,FALSE)))),"",IF(IF($G39="SA",'Sound Power'!AZ34,'Sound Power'!R34)&lt;15,"&lt;15",IF($G39="SA",'Sound Power'!AZ34,'Sound Power'!R34)))</f>
        <v/>
      </c>
      <c r="W39" s="82" t="str">
        <f>IF(OR($B39="",$C39="",$D39="",$E39="",AND($G39="SA",ISERROR(VLOOKUP(CONCATENATE(Calcul!$D39,Calcul!$E39),SilencerParams!$D$4:$R$82,8,FALSE)))),"",IF(IF($G39="SA",'Sound Power'!BA34,'Sound Power'!S34)&lt;15,"&lt;15",IF($G39="SA",'Sound Power'!BA34,'Sound Power'!S34)))</f>
        <v/>
      </c>
      <c r="X39" s="82" t="str">
        <f>IF(OR($B39="",$C39="",$D39="",$E39="",AND($G39="SA",ISERROR(VLOOKUP(CONCATENATE(Calcul!$D39,Calcul!$E39),SilencerParams!$D$4:$R$82,8,FALSE)))),"",IF(IF($G39="SA",'Sound Power'!BB34,'Sound Power'!T34)&lt;15,"&lt;15",IF($G39="SA",'Sound Power'!BB34,'Sound Power'!T34)))</f>
        <v/>
      </c>
      <c r="Y39" s="82" t="str">
        <f>IF(OR($B39="",$C39="",$D39="",$E39="",AND($G39="SA",ISERROR(VLOOKUP(CONCATENATE(Calcul!$D39,Calcul!$E39),SilencerParams!$D$4:$R$82,8,FALSE)))),"",IF(IF($G39="SA",'Sound Power'!BC34,'Sound Power'!U34)&lt;15,"&lt;15",IF($G39="SA",'Sound Power'!BC34,'Sound Power'!U34)))</f>
        <v/>
      </c>
      <c r="Z39" s="82" t="str">
        <f>IF(OR($B39="",$C39="",$D39="",$E39="",AND($G39="SA",ISERROR(VLOOKUP(CONCATENATE(Calcul!$D39,Calcul!$E39),SilencerParams!$D$4:$R$82,8,FALSE)))),"",IF(IF($G39="SA",'Sound Power'!BD34,'Sound Power'!V34)&lt;15,"&lt;15",IF($G39="SA",'Sound Power'!BD34,'Sound Power'!V34)))</f>
        <v/>
      </c>
      <c r="AA39" s="82" t="str">
        <f>IF(OR($B39="",$C39="",$D39="",$E39="",AND($G39="SA",ISERROR(VLOOKUP(CONCATENATE(Calcul!$D39,Calcul!$E39),SilencerParams!$D$4:$R$82,8,FALSE)))),"",IF(IF($G39="SA",'Sound Power'!BE34,'Sound Power'!W34)&lt;15,"&lt;15",IF($G39="SA",'Sound Power'!BE34,'Sound Power'!W34)))</f>
        <v/>
      </c>
      <c r="AB39" s="82" t="str">
        <f>IF(OR(B39="",C39="",D39="",E39="",AND($G39="SA",ISERROR(VLOOKUP(CONCATENATE(Calcul!$D39,Calcul!$E39),SilencerParams!$D$4:$R$82,8,FALSE)))),"",IF('Sound Power'!BY34&lt;15,"&lt;15",'Sound Power'!BY34))</f>
        <v/>
      </c>
      <c r="AC39" s="82" t="str">
        <f>IF(OR(B39="",C39="",D39="",E39="",AND($G39="SA",ISERROR(VLOOKUP(CONCATENATE(Calcul!$D39,Calcul!$E39),SilencerParams!$D$4:$R$82,8,FALSE)))),"",IF('Sound Power'!BZ34&lt;15,"&lt;15",'Sound Power'!BZ34))</f>
        <v/>
      </c>
      <c r="AD39" s="82" t="str">
        <f>IF(OR(B39="",C39="",D39="",E39="",AND($G39="SA",ISERROR(VLOOKUP(CONCATENATE(Calcul!$D39,Calcul!$E39),SilencerParams!$D$4:$R$82,8,FALSE)))),"",IF('Sound Power'!CA34&lt;15,"&lt;15",'Sound Power'!CA34))</f>
        <v/>
      </c>
      <c r="AE39" s="82" t="str">
        <f>IF(OR(B39="",C39="",D39="",E39="",AND($G39="SA",ISERROR(VLOOKUP(CONCATENATE(Calcul!$D39,Calcul!$E39),SilencerParams!$D$4:$R$82,8,FALSE)))),"",IF('Sound Power'!CB34&lt;15,"&lt;15",'Sound Power'!CB34))</f>
        <v/>
      </c>
      <c r="AF39" s="82" t="str">
        <f>IF(OR(B39="",C39="",D39="",E39="",AND($G39="SA",ISERROR(VLOOKUP(CONCATENATE(Calcul!$D39,Calcul!$E39),SilencerParams!$D$4:$R$82,8,FALSE)))),"",IF('Sound Power'!CC34&lt;15,"&lt;15",'Sound Power'!CC34))</f>
        <v/>
      </c>
      <c r="AG39" s="82" t="str">
        <f>IF(OR(B39="",C39="",D39="",E39="",AND($G39="SA",ISERROR(VLOOKUP(CONCATENATE(Calcul!$D39,Calcul!$E39),SilencerParams!$D$4:$R$82,8,FALSE)))),"",IF('Sound Power'!CD34&lt;15,"&lt;15",'Sound Power'!CD34))</f>
        <v/>
      </c>
      <c r="AH39" s="82" t="str">
        <f>IF(OR(B39="",C39="",D39="",E39="",AND($G39="SA",ISERROR(VLOOKUP(CONCATENATE(Calcul!$D39,Calcul!$E39),SilencerParams!$D$4:$R$82,8,FALSE)))),"",IF('Sound Power'!CE34&lt;15,"&lt;15",'Sound Power'!CE34))</f>
        <v/>
      </c>
      <c r="AI39" s="82" t="str">
        <f>IF(OR(B39="",C39="",D39="",E39="",AND($G39="SA",ISERROR(VLOOKUP(CONCATENATE(Calcul!$D39,Calcul!$E39),SilencerParams!$D$4:$R$82,8,FALSE)))),"",IF('Sound Power'!CF34&lt;15,"&lt;15",'Sound Power'!CF34))</f>
        <v/>
      </c>
    </row>
    <row r="40" spans="1:35" x14ac:dyDescent="0.25">
      <c r="A40" s="89" t="s">
        <v>151</v>
      </c>
      <c r="I40" s="89" t="s">
        <v>174</v>
      </c>
      <c r="L40" s="89" t="s">
        <v>175</v>
      </c>
      <c r="M40" s="94"/>
      <c r="N40" s="9"/>
      <c r="O40" s="44"/>
      <c r="R40" s="9"/>
      <c r="S40" s="9"/>
      <c r="AA40" s="44"/>
      <c r="AI40"/>
    </row>
    <row r="41" spans="1:35" x14ac:dyDescent="0.25">
      <c r="A41" s="89" t="s">
        <v>160</v>
      </c>
      <c r="I41" s="100" t="s">
        <v>157</v>
      </c>
      <c r="J41" s="143" t="s">
        <v>176</v>
      </c>
      <c r="K41" s="143"/>
      <c r="L41" s="104" t="s">
        <v>165</v>
      </c>
      <c r="M41" s="144" t="s">
        <v>168</v>
      </c>
      <c r="N41" s="144"/>
      <c r="O41" s="44"/>
      <c r="R41" s="9"/>
      <c r="S41" s="9"/>
      <c r="AA41" s="44"/>
      <c r="AI41"/>
    </row>
    <row r="42" spans="1:35" x14ac:dyDescent="0.25">
      <c r="A42" s="95" t="s">
        <v>161</v>
      </c>
      <c r="I42" s="101" t="s">
        <v>159</v>
      </c>
      <c r="J42" s="143" t="s">
        <v>177</v>
      </c>
      <c r="K42" s="143"/>
      <c r="L42" s="104" t="s">
        <v>166</v>
      </c>
      <c r="M42" s="144" t="s">
        <v>169</v>
      </c>
      <c r="N42" s="144"/>
      <c r="O42" s="44"/>
      <c r="R42" s="9"/>
      <c r="S42" s="9"/>
      <c r="AA42" s="44"/>
      <c r="AI42"/>
    </row>
    <row r="43" spans="1:35" x14ac:dyDescent="0.25">
      <c r="B43" s="95"/>
      <c r="I43" s="102"/>
      <c r="J43" s="143" t="s">
        <v>178</v>
      </c>
      <c r="K43" s="143"/>
      <c r="L43" s="104" t="s">
        <v>164</v>
      </c>
      <c r="M43" s="144" t="s">
        <v>170</v>
      </c>
      <c r="N43" s="144"/>
      <c r="O43" s="44"/>
      <c r="R43" s="9"/>
      <c r="S43" s="9"/>
      <c r="AA43" s="44"/>
      <c r="AI43"/>
    </row>
    <row r="44" spans="1:35" x14ac:dyDescent="0.25">
      <c r="I44" s="101" t="s">
        <v>158</v>
      </c>
      <c r="J44" s="143" t="s">
        <v>179</v>
      </c>
      <c r="K44" s="143"/>
      <c r="L44" s="104" t="s">
        <v>167</v>
      </c>
      <c r="M44" s="144" t="s">
        <v>171</v>
      </c>
      <c r="N44" s="144"/>
      <c r="O44" s="44"/>
      <c r="R44" s="9"/>
      <c r="S44" s="9"/>
      <c r="AA44" s="44"/>
      <c r="AI44"/>
    </row>
    <row r="45" spans="1:35" x14ac:dyDescent="0.25">
      <c r="I45" s="103"/>
      <c r="J45" s="143" t="s">
        <v>180</v>
      </c>
      <c r="K45" s="143"/>
      <c r="M45" s="44"/>
      <c r="N45" s="9"/>
      <c r="O45" s="44"/>
      <c r="R45" s="9"/>
      <c r="S45" s="9"/>
      <c r="AA45" s="44"/>
      <c r="AI45"/>
    </row>
    <row r="46" spans="1:35" x14ac:dyDescent="0.25">
      <c r="I46" s="103"/>
      <c r="J46" s="143" t="s">
        <v>181</v>
      </c>
      <c r="K46" s="143"/>
      <c r="L46" s="99"/>
      <c r="M46" s="99"/>
      <c r="N46" s="9"/>
      <c r="O46" s="44"/>
      <c r="R46" s="9"/>
      <c r="S46" s="9"/>
      <c r="AA46" s="44"/>
      <c r="AI46"/>
    </row>
    <row r="47" spans="1:35" x14ac:dyDescent="0.25">
      <c r="I47" s="103"/>
      <c r="J47" s="143" t="s">
        <v>182</v>
      </c>
      <c r="K47" s="143"/>
      <c r="M47" s="44"/>
      <c r="N47" s="9"/>
      <c r="O47" s="44"/>
      <c r="R47" s="9"/>
      <c r="S47" s="9"/>
      <c r="AA47" s="44"/>
      <c r="AI47"/>
    </row>
    <row r="48" spans="1:35" x14ac:dyDescent="0.25">
      <c r="I48" s="102"/>
      <c r="J48" s="143" t="s">
        <v>183</v>
      </c>
      <c r="K48" s="143"/>
      <c r="M48" s="44"/>
      <c r="N48" s="9"/>
      <c r="O48" s="44"/>
      <c r="R48" s="9"/>
      <c r="S48" s="9"/>
      <c r="AA48" s="44"/>
      <c r="AI48"/>
    </row>
    <row r="49" spans="13:35" x14ac:dyDescent="0.25">
      <c r="M49" s="44"/>
      <c r="N49" s="9"/>
      <c r="O49" s="44"/>
      <c r="R49" s="9"/>
      <c r="S49" s="9"/>
      <c r="AA49" s="44"/>
      <c r="AI49"/>
    </row>
  </sheetData>
  <sheetProtection algorithmName="SHA-512" hashValue="8W/jn6pjrMlf07WrkaUXZvEHnp6EaYP9KYtyHYKbBlxZOyvbs2qQ64a4LG/TfULZCn7IRJIaC0yuH5iws2FRBA==" saltValue="DC7lDuRI1NimfMadBro1fQ==" spinCount="100000" sheet="1" objects="1" scenarios="1"/>
  <mergeCells count="20">
    <mergeCell ref="J46:K46"/>
    <mergeCell ref="J47:K47"/>
    <mergeCell ref="J48:K48"/>
    <mergeCell ref="M41:N41"/>
    <mergeCell ref="M42:N42"/>
    <mergeCell ref="M43:N43"/>
    <mergeCell ref="M44:N44"/>
    <mergeCell ref="J41:K41"/>
    <mergeCell ref="J42:K42"/>
    <mergeCell ref="J43:K43"/>
    <mergeCell ref="J44:K44"/>
    <mergeCell ref="J45:K45"/>
    <mergeCell ref="AB6:AI6"/>
    <mergeCell ref="AB7:AI7"/>
    <mergeCell ref="D6:E6"/>
    <mergeCell ref="O6:P6"/>
    <mergeCell ref="T6:AA6"/>
    <mergeCell ref="Q6:R6"/>
    <mergeCell ref="T7:AA7"/>
    <mergeCell ref="I6:L6"/>
  </mergeCells>
  <conditionalFormatting sqref="C37:C39">
    <cfRule type="expression" dxfId="10" priority="29">
      <formula>AND(OR(C37&lt;100,C37&gt;1000),NOT(ISBLANK(C37)))</formula>
    </cfRule>
  </conditionalFormatting>
  <conditionalFormatting sqref="C9">
    <cfRule type="expression" dxfId="9" priority="25">
      <formula>AND(OR(C9&lt;100,C9&gt;1000),NOT(ISBLANK(C9)))</formula>
    </cfRule>
  </conditionalFormatting>
  <conditionalFormatting sqref="C33:C36 C9:C13">
    <cfRule type="expression" dxfId="8" priority="24">
      <formula>AND(OR(C9&lt;100,C9&gt;1000),NOT(ISBLANK(C9)))</formula>
    </cfRule>
  </conditionalFormatting>
  <conditionalFormatting sqref="C11">
    <cfRule type="expression" dxfId="7" priority="21">
      <formula>AND(OR(C11&lt;100,C11&gt;1000),NOT(ISBLANK(C11)))</formula>
    </cfRule>
  </conditionalFormatting>
  <conditionalFormatting sqref="C12:C13">
    <cfRule type="expression" dxfId="6" priority="20">
      <formula>AND(OR(C12&lt;100,C12&gt;1000),NOT(ISBLANK(C12)))</formula>
    </cfRule>
  </conditionalFormatting>
  <conditionalFormatting sqref="C15:C32">
    <cfRule type="expression" dxfId="5" priority="9">
      <formula>AND(OR(C15&lt;100,C15&gt;1000),NOT(ISBLANK(C15)))</formula>
    </cfRule>
  </conditionalFormatting>
  <conditionalFormatting sqref="C15:C32">
    <cfRule type="expression" dxfId="4" priority="8">
      <formula>AND(OR(C15&lt;100,C15&gt;1000),NOT(ISBLANK(C15)))</formula>
    </cfRule>
  </conditionalFormatting>
  <conditionalFormatting sqref="C14">
    <cfRule type="expression" dxfId="3" priority="5">
      <formula>AND(OR(C14&lt;100,C14&gt;1000),NOT(ISBLANK(C14)))</formula>
    </cfRule>
  </conditionalFormatting>
  <conditionalFormatting sqref="C14">
    <cfRule type="expression" dxfId="2" priority="4">
      <formula>AND(OR(C14&lt;100,C14&gt;1000),NOT(ISBLANK(C14)))</formula>
    </cfRule>
  </conditionalFormatting>
  <pageMargins left="0.7" right="0.7" top="0.75" bottom="0.75" header="0.3" footer="0.3"/>
  <pageSetup paperSize="9" scale="33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13DECF2-94C3-4FFF-9CB3-5673755C811C}">
            <xm:f>AND($G9="SA",ISERROR(VLOOKUP(CONCATENATE($D9,$E9),SilencerParams!$D$4:$R$82,8,FALSE)))</xm:f>
            <x14:dxf>
              <fill>
                <patternFill>
                  <bgColor rgb="FFFF7C80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" id="{28E64107-119F-47A7-BA37-20DF2AE61FBF}">
            <xm:f>AND($G10="SA",ISERROR(VLOOKUP(CONCATENATE($D10,$E10),SilencerParams!$D$4:$R$82,8,FALSE)))</xm:f>
            <x14:dxf>
              <fill>
                <patternFill>
                  <bgColor rgb="FFFF7C80"/>
                </patternFill>
              </fill>
            </x14:dxf>
          </x14:cfRule>
          <xm:sqref>G10:G39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PullDownMenu!$B$2:$B$3</xm:f>
          </x14:formula1>
          <xm:sqref>L1</xm:sqref>
        </x14:dataValidation>
        <x14:dataValidation type="list" allowBlank="1" showInputMessage="1" showErrorMessage="1">
          <x14:formula1>
            <xm:f>PullDownMenu!$A$2:$A$4</xm:f>
          </x14:formula1>
          <xm:sqref>L2</xm:sqref>
        </x14:dataValidation>
        <x14:dataValidation type="list" allowBlank="1" showInputMessage="1" showErrorMessage="1">
          <x14:formula1>
            <xm:f>PullDownMenu!$E$2:$E$22</xm:f>
          </x14:formula1>
          <xm:sqref>D26 D10:D14</xm:sqref>
        </x14:dataValidation>
        <x14:dataValidation type="list" allowBlank="1" showInputMessage="1" showErrorMessage="1">
          <x14:formula1>
            <xm:f>PullDownMenu!$G$2:$G$3</xm:f>
          </x14:formula1>
          <xm:sqref>F9:F39</xm:sqref>
        </x14:dataValidation>
        <x14:dataValidation type="list" allowBlank="1" showInputMessage="1" showErrorMessage="1">
          <x14:formula1>
            <xm:f>PullDownMenu!$C$2:$C$6</xm:f>
          </x14:formula1>
          <xm:sqref>N1 J9:J39</xm:sqref>
        </x14:dataValidation>
        <x14:dataValidation type="list" allowBlank="1" showInputMessage="1" showErrorMessage="1">
          <x14:formula1>
            <xm:f>PullDownMenu!$F$2:$F$4</xm:f>
          </x14:formula1>
          <xm:sqref>I9:I39</xm:sqref>
        </x14:dataValidation>
        <x14:dataValidation type="list" allowBlank="1" showInputMessage="1" showErrorMessage="1">
          <x14:formula1>
            <xm:f>PullDownMenu!$D$2:$D$23</xm:f>
          </x14:formula1>
          <xm:sqref>E9:E39</xm:sqref>
        </x14:dataValidation>
        <x14:dataValidation type="list" allowBlank="1" showInputMessage="1" showErrorMessage="1">
          <x14:formula1>
            <xm:f>IF(ISERROR(VLOOKUP(CONCATENATE(D9,E9),SilencerParams!$D$4:$E$82,2,FALSE)),PullDownMenu!$H$3,PullDownMenu!$H$2:$H$3)</xm:f>
          </x14:formula1>
          <xm:sqref>G9:G39</xm:sqref>
        </x14:dataValidation>
        <x14:dataValidation type="list" allowBlank="1" showInputMessage="1" showErrorMessage="1">
          <x14:formula1>
            <xm:f>PullDownMenu!$E$2:$E$23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00"/>
  <sheetViews>
    <sheetView zoomScale="85" zoomScaleNormal="85" workbookViewId="0">
      <selection activeCell="AI4" sqref="AI4"/>
    </sheetView>
  </sheetViews>
  <sheetFormatPr defaultRowHeight="12.75" x14ac:dyDescent="0.2"/>
  <cols>
    <col min="1" max="7" width="9.140625" style="12"/>
    <col min="8" max="12" width="9.28515625" style="21" bestFit="1" customWidth="1"/>
    <col min="13" max="14" width="10.28515625" style="21" bestFit="1" customWidth="1"/>
    <col min="15" max="15" width="9.5703125" style="21" customWidth="1"/>
    <col min="16" max="94" width="9.140625" style="24"/>
    <col min="95" max="16384" width="9.140625" style="12"/>
  </cols>
  <sheetData>
    <row r="1" spans="1:94" s="13" customFormat="1" x14ac:dyDescent="0.2">
      <c r="A1" s="16"/>
      <c r="B1" s="16"/>
      <c r="C1" s="16"/>
      <c r="D1" s="16"/>
      <c r="E1" s="16"/>
      <c r="F1" s="16"/>
      <c r="G1" s="16"/>
      <c r="H1" s="147" t="s">
        <v>43</v>
      </c>
      <c r="I1" s="147"/>
      <c r="J1" s="147"/>
      <c r="K1" s="147"/>
      <c r="L1" s="147"/>
      <c r="M1" s="147"/>
      <c r="N1" s="147"/>
      <c r="O1" s="147"/>
      <c r="P1" s="145" t="s">
        <v>15</v>
      </c>
      <c r="Q1" s="145"/>
      <c r="R1" s="145"/>
      <c r="S1" s="145"/>
      <c r="T1" s="145"/>
      <c r="U1" s="145"/>
      <c r="V1" s="145"/>
      <c r="W1" s="145"/>
      <c r="X1" s="145" t="s">
        <v>12</v>
      </c>
      <c r="Y1" s="145"/>
      <c r="Z1" s="145" t="s">
        <v>15</v>
      </c>
      <c r="AA1" s="145"/>
      <c r="AB1" s="145"/>
      <c r="AC1" s="145"/>
      <c r="AD1" s="145"/>
      <c r="AE1" s="145"/>
      <c r="AF1" s="145"/>
      <c r="AG1" s="145"/>
      <c r="AH1" s="22" t="s">
        <v>63</v>
      </c>
      <c r="AI1" s="145" t="s">
        <v>15</v>
      </c>
      <c r="AJ1" s="145"/>
      <c r="AK1" s="145"/>
      <c r="AL1" s="145"/>
      <c r="AM1" s="145"/>
      <c r="AN1" s="145"/>
      <c r="AO1" s="145"/>
      <c r="AP1" s="145"/>
      <c r="AQ1" s="145" t="s">
        <v>15</v>
      </c>
      <c r="AR1" s="145"/>
      <c r="AS1" s="145"/>
      <c r="AT1" s="145"/>
      <c r="AU1" s="145"/>
      <c r="AV1" s="145"/>
      <c r="AW1" s="145"/>
      <c r="AX1" s="145"/>
      <c r="AY1" s="145" t="s">
        <v>15</v>
      </c>
      <c r="AZ1" s="145"/>
      <c r="BA1" s="145"/>
      <c r="BB1" s="145"/>
      <c r="BC1" s="145"/>
      <c r="BD1" s="145"/>
      <c r="BE1" s="145"/>
      <c r="BF1" s="145"/>
      <c r="BG1" s="145" t="s">
        <v>12</v>
      </c>
      <c r="BH1" s="145"/>
      <c r="BI1" s="145" t="s">
        <v>15</v>
      </c>
      <c r="BJ1" s="145"/>
      <c r="BK1" s="145"/>
      <c r="BL1" s="145"/>
      <c r="BM1" s="145"/>
      <c r="BN1" s="145"/>
      <c r="BO1" s="145"/>
      <c r="BP1" s="145"/>
      <c r="BQ1" s="145" t="s">
        <v>15</v>
      </c>
      <c r="BR1" s="145"/>
      <c r="BS1" s="145"/>
      <c r="BT1" s="145"/>
      <c r="BU1" s="145"/>
      <c r="BV1" s="145"/>
      <c r="BW1" s="145"/>
      <c r="BX1" s="145"/>
      <c r="BY1" s="145" t="s">
        <v>15</v>
      </c>
      <c r="BZ1" s="145"/>
      <c r="CA1" s="145"/>
      <c r="CB1" s="145"/>
      <c r="CC1" s="145"/>
      <c r="CD1" s="145"/>
      <c r="CE1" s="145"/>
      <c r="CF1" s="145"/>
      <c r="CG1" s="145" t="s">
        <v>12</v>
      </c>
      <c r="CH1" s="145"/>
      <c r="CI1" s="145" t="s">
        <v>15</v>
      </c>
      <c r="CJ1" s="145"/>
      <c r="CK1" s="145"/>
      <c r="CL1" s="145"/>
      <c r="CM1" s="145"/>
      <c r="CN1" s="145"/>
      <c r="CO1" s="145"/>
      <c r="CP1" s="145"/>
    </row>
    <row r="2" spans="1:94" s="13" customFormat="1" ht="14.25" x14ac:dyDescent="0.25">
      <c r="A2" s="17" t="s">
        <v>0</v>
      </c>
      <c r="B2" s="17" t="s">
        <v>0</v>
      </c>
      <c r="C2" s="20" t="s">
        <v>45</v>
      </c>
      <c r="D2" s="17" t="s">
        <v>3</v>
      </c>
      <c r="E2" s="17" t="s">
        <v>4</v>
      </c>
      <c r="F2" s="17" t="s">
        <v>35</v>
      </c>
      <c r="G2" s="20" t="s">
        <v>190</v>
      </c>
      <c r="H2" s="148" t="s">
        <v>189</v>
      </c>
      <c r="I2" s="149"/>
      <c r="J2" s="149"/>
      <c r="K2" s="149"/>
      <c r="L2" s="149"/>
      <c r="M2" s="149"/>
      <c r="N2" s="149"/>
      <c r="O2" s="149"/>
      <c r="P2" s="146" t="s">
        <v>60</v>
      </c>
      <c r="Q2" s="146"/>
      <c r="R2" s="146"/>
      <c r="S2" s="146"/>
      <c r="T2" s="146"/>
      <c r="U2" s="146"/>
      <c r="V2" s="146"/>
      <c r="W2" s="146"/>
      <c r="X2" s="146" t="s">
        <v>44</v>
      </c>
      <c r="Y2" s="146"/>
      <c r="Z2" s="146" t="s">
        <v>56</v>
      </c>
      <c r="AA2" s="146"/>
      <c r="AB2" s="146"/>
      <c r="AC2" s="146"/>
      <c r="AD2" s="146"/>
      <c r="AE2" s="146"/>
      <c r="AF2" s="146"/>
      <c r="AG2" s="146"/>
      <c r="AH2" s="45" t="s">
        <v>64</v>
      </c>
      <c r="AI2" s="146" t="s">
        <v>66</v>
      </c>
      <c r="AJ2" s="146"/>
      <c r="AK2" s="146"/>
      <c r="AL2" s="146"/>
      <c r="AM2" s="146"/>
      <c r="AN2" s="146"/>
      <c r="AO2" s="146"/>
      <c r="AP2" s="146"/>
      <c r="AQ2" s="146" t="s">
        <v>65</v>
      </c>
      <c r="AR2" s="146"/>
      <c r="AS2" s="146"/>
      <c r="AT2" s="146"/>
      <c r="AU2" s="146"/>
      <c r="AV2" s="146"/>
      <c r="AW2" s="146"/>
      <c r="AX2" s="146"/>
      <c r="AY2" s="146" t="s">
        <v>67</v>
      </c>
      <c r="AZ2" s="146"/>
      <c r="BA2" s="146"/>
      <c r="BB2" s="146"/>
      <c r="BC2" s="146"/>
      <c r="BD2" s="146"/>
      <c r="BE2" s="146"/>
      <c r="BF2" s="146"/>
      <c r="BG2" s="146" t="s">
        <v>44</v>
      </c>
      <c r="BH2" s="146"/>
      <c r="BI2" s="146" t="s">
        <v>56</v>
      </c>
      <c r="BJ2" s="146"/>
      <c r="BK2" s="146"/>
      <c r="BL2" s="146"/>
      <c r="BM2" s="146"/>
      <c r="BN2" s="146"/>
      <c r="BO2" s="146"/>
      <c r="BP2" s="146"/>
      <c r="BQ2" s="146" t="s">
        <v>57</v>
      </c>
      <c r="BR2" s="146"/>
      <c r="BS2" s="146"/>
      <c r="BT2" s="146"/>
      <c r="BU2" s="146"/>
      <c r="BV2" s="146"/>
      <c r="BW2" s="146"/>
      <c r="BX2" s="146"/>
      <c r="BY2" s="146" t="s">
        <v>61</v>
      </c>
      <c r="BZ2" s="146"/>
      <c r="CA2" s="146"/>
      <c r="CB2" s="146"/>
      <c r="CC2" s="146"/>
      <c r="CD2" s="146"/>
      <c r="CE2" s="146"/>
      <c r="CF2" s="146"/>
      <c r="CG2" s="146" t="s">
        <v>44</v>
      </c>
      <c r="CH2" s="146"/>
      <c r="CI2" s="146" t="s">
        <v>62</v>
      </c>
      <c r="CJ2" s="146"/>
      <c r="CK2" s="146"/>
      <c r="CL2" s="146"/>
      <c r="CM2" s="146"/>
      <c r="CN2" s="146"/>
      <c r="CO2" s="146"/>
      <c r="CP2" s="146"/>
    </row>
    <row r="3" spans="1:94" x14ac:dyDescent="0.2">
      <c r="A3" s="18" t="str">
        <f>Calcul!B8</f>
        <v>[m³/h]</v>
      </c>
      <c r="B3" s="18" t="s">
        <v>1</v>
      </c>
      <c r="C3" s="18" t="s">
        <v>2</v>
      </c>
      <c r="D3" s="18" t="s">
        <v>34</v>
      </c>
      <c r="E3" s="18" t="s">
        <v>34</v>
      </c>
      <c r="F3" s="18" t="s">
        <v>34</v>
      </c>
      <c r="G3" s="18" t="s">
        <v>2</v>
      </c>
      <c r="H3" s="25">
        <v>63</v>
      </c>
      <c r="I3" s="25">
        <v>125</v>
      </c>
      <c r="J3" s="25">
        <v>250</v>
      </c>
      <c r="K3" s="25">
        <v>500</v>
      </c>
      <c r="L3" s="25">
        <v>1000</v>
      </c>
      <c r="M3" s="25">
        <v>2000</v>
      </c>
      <c r="N3" s="25">
        <v>4000</v>
      </c>
      <c r="O3" s="25">
        <v>8000</v>
      </c>
      <c r="P3" s="25">
        <v>63</v>
      </c>
      <c r="Q3" s="25">
        <v>125</v>
      </c>
      <c r="R3" s="25">
        <v>250</v>
      </c>
      <c r="S3" s="25">
        <v>500</v>
      </c>
      <c r="T3" s="25">
        <v>1000</v>
      </c>
      <c r="U3" s="25">
        <v>2000</v>
      </c>
      <c r="V3" s="25">
        <v>4000</v>
      </c>
      <c r="W3" s="25">
        <v>8000</v>
      </c>
      <c r="X3" s="23" t="s">
        <v>20</v>
      </c>
      <c r="Y3" s="23" t="s">
        <v>33</v>
      </c>
      <c r="Z3" s="39">
        <v>63</v>
      </c>
      <c r="AA3" s="39">
        <v>125</v>
      </c>
      <c r="AB3" s="39">
        <v>250</v>
      </c>
      <c r="AC3" s="39">
        <v>500</v>
      </c>
      <c r="AD3" s="39">
        <v>1000</v>
      </c>
      <c r="AE3" s="39">
        <v>2000</v>
      </c>
      <c r="AF3" s="39">
        <v>4000</v>
      </c>
      <c r="AG3" s="39">
        <v>8000</v>
      </c>
      <c r="AH3" s="46" t="s">
        <v>11</v>
      </c>
      <c r="AI3" s="25">
        <v>63</v>
      </c>
      <c r="AJ3" s="25">
        <v>125</v>
      </c>
      <c r="AK3" s="25">
        <v>250</v>
      </c>
      <c r="AL3" s="25">
        <v>500</v>
      </c>
      <c r="AM3" s="25">
        <v>1000</v>
      </c>
      <c r="AN3" s="25">
        <v>2000</v>
      </c>
      <c r="AO3" s="25">
        <v>4000</v>
      </c>
      <c r="AP3" s="25">
        <v>8000</v>
      </c>
      <c r="AQ3" s="25">
        <v>63</v>
      </c>
      <c r="AR3" s="25">
        <v>125</v>
      </c>
      <c r="AS3" s="25">
        <v>250</v>
      </c>
      <c r="AT3" s="25">
        <v>500</v>
      </c>
      <c r="AU3" s="25">
        <v>1000</v>
      </c>
      <c r="AV3" s="25">
        <v>2000</v>
      </c>
      <c r="AW3" s="25">
        <v>4000</v>
      </c>
      <c r="AX3" s="25">
        <v>8000</v>
      </c>
      <c r="AY3" s="25">
        <v>63</v>
      </c>
      <c r="AZ3" s="25">
        <v>125</v>
      </c>
      <c r="BA3" s="25">
        <v>250</v>
      </c>
      <c r="BB3" s="25">
        <v>500</v>
      </c>
      <c r="BC3" s="25">
        <v>1000</v>
      </c>
      <c r="BD3" s="25">
        <v>2000</v>
      </c>
      <c r="BE3" s="25">
        <v>4000</v>
      </c>
      <c r="BF3" s="25">
        <v>8000</v>
      </c>
      <c r="BG3" s="23" t="s">
        <v>20</v>
      </c>
      <c r="BH3" s="23" t="s">
        <v>33</v>
      </c>
      <c r="BI3" s="39">
        <v>63</v>
      </c>
      <c r="BJ3" s="39">
        <v>125</v>
      </c>
      <c r="BK3" s="39">
        <v>250</v>
      </c>
      <c r="BL3" s="39">
        <v>500</v>
      </c>
      <c r="BM3" s="39">
        <v>1000</v>
      </c>
      <c r="BN3" s="39">
        <v>2000</v>
      </c>
      <c r="BO3" s="39">
        <v>4000</v>
      </c>
      <c r="BP3" s="39">
        <v>8000</v>
      </c>
      <c r="BQ3" s="39">
        <v>63</v>
      </c>
      <c r="BR3" s="39">
        <v>125</v>
      </c>
      <c r="BS3" s="39">
        <v>250</v>
      </c>
      <c r="BT3" s="39">
        <v>500</v>
      </c>
      <c r="BU3" s="39">
        <v>1000</v>
      </c>
      <c r="BV3" s="39">
        <v>2000</v>
      </c>
      <c r="BW3" s="39">
        <v>4000</v>
      </c>
      <c r="BX3" s="39">
        <v>8000</v>
      </c>
      <c r="BY3" s="39">
        <v>63</v>
      </c>
      <c r="BZ3" s="39">
        <v>125</v>
      </c>
      <c r="CA3" s="39">
        <v>250</v>
      </c>
      <c r="CB3" s="39">
        <v>500</v>
      </c>
      <c r="CC3" s="39">
        <v>1000</v>
      </c>
      <c r="CD3" s="39">
        <v>2000</v>
      </c>
      <c r="CE3" s="39">
        <v>4000</v>
      </c>
      <c r="CF3" s="39">
        <v>8000</v>
      </c>
      <c r="CG3" s="23" t="s">
        <v>20</v>
      </c>
      <c r="CH3" s="23" t="s">
        <v>33</v>
      </c>
      <c r="CI3" s="39">
        <v>63</v>
      </c>
      <c r="CJ3" s="39">
        <v>125</v>
      </c>
      <c r="CK3" s="39">
        <v>250</v>
      </c>
      <c r="CL3" s="39">
        <v>500</v>
      </c>
      <c r="CM3" s="39">
        <v>1000</v>
      </c>
      <c r="CN3" s="39">
        <v>2000</v>
      </c>
      <c r="CO3" s="39">
        <v>4000</v>
      </c>
      <c r="CP3" s="39">
        <v>8000</v>
      </c>
    </row>
    <row r="4" spans="1:94" x14ac:dyDescent="0.2">
      <c r="A4" s="12">
        <f>Calcul!B9</f>
        <v>600</v>
      </c>
      <c r="B4" s="12">
        <f>A4*IF(A3="[L/s]",3.6,IF(A3="[m³/s]",1/3600,1))</f>
        <v>600</v>
      </c>
      <c r="C4" s="12">
        <f>Calcul!C9</f>
        <v>100</v>
      </c>
      <c r="D4" s="12">
        <f>Calcul!D9/1000</f>
        <v>0.15</v>
      </c>
      <c r="E4" s="12">
        <f>Calcul!E9/1000</f>
        <v>0.15</v>
      </c>
      <c r="F4" s="12">
        <f>_xlfn.CEILING.MATH(E4*1000,100)/1000</f>
        <v>0.2</v>
      </c>
      <c r="G4" s="24">
        <f t="shared" ref="G4:G68" si="0">C4+0.5*1.2*($B4/3600/($D4*$F4))^2</f>
        <v>118.51851851851852</v>
      </c>
      <c r="H4" s="21">
        <f>'ModelParams Lw'!$B$6*(LN(H$3/(($B4/3600/($D4*$F4))^0.4*$G4^0.3)))^2+'ModelParams Lw'!$B$7*LN(H$3/(($B4/3600/($D4*$F4))^0.4*$G4^0.3))+'ModelParams Lw'!$B$8</f>
        <v>2.2695076267557646</v>
      </c>
      <c r="I4" s="21">
        <f>'ModelParams Lw'!$B$6*(LN(I$3/(($B4/3600/($D4*$F4))^0.4*$G4^0.3)))^2+'ModelParams Lw'!$B$7*LN(I$3/(($B4/3600/($D4*$F4))^0.4*$G4^0.3))+'ModelParams Lw'!$B$8</f>
        <v>-2.815687557858773</v>
      </c>
      <c r="J4" s="21">
        <f>'ModelParams Lw'!$B$6*(LN(J$3/(($B4/3600/($D4*$F4))^0.4*$G4^0.3)))^2+'ModelParams Lw'!$B$7*LN(J$3/(($B4/3600/($D4*$F4))^0.4*$G4^0.3))+'ModelParams Lw'!$B$8</f>
        <v>-7.7400035113894035</v>
      </c>
      <c r="K4" s="21">
        <f>'ModelParams Lw'!$B$6*(LN(K$3/(($B4/3600/($D4*$F4))^0.4*$G4^0.3)))^2+'ModelParams Lw'!$B$7*LN(K$3/(($B4/3600/($D4*$F4))^0.4*$G4^0.3))+'ModelParams Lw'!$B$8</f>
        <v>-12.4430309178966</v>
      </c>
      <c r="L4" s="21">
        <f>'ModelParams Lw'!$B$6*(LN(L$3/(($B4/3600/($D4*$F4))^0.4*$G4^0.3)))^2+'ModelParams Lw'!$B$7*LN(L$3/(($B4/3600/($D4*$F4))^0.4*$G4^0.3))+'ModelParams Lw'!$B$8</f>
        <v>-16.924769777380352</v>
      </c>
      <c r="M4" s="21">
        <f>'ModelParams Lw'!$B$6*(LN(M$3/(($B4/3600/($D4*$F4))^0.4*$G4^0.3)))^2+'ModelParams Lw'!$B$7*LN(M$3/(($B4/3600/($D4*$F4))^0.4*$G4^0.3))+'ModelParams Lw'!$B$8</f>
        <v>-21.185220089840673</v>
      </c>
      <c r="N4" s="21">
        <f>'ModelParams Lw'!$B$6*(LN(N$3/(($B4/3600/($D4*$F4))^0.4*$G4^0.3)))^2+'ModelParams Lw'!$B$7*LN(N$3/(($B4/3600/($D4*$F4))^0.4*$G4^0.3))+'ModelParams Lw'!$B$8</f>
        <v>-25.224381855277553</v>
      </c>
      <c r="O4" s="21">
        <f>'ModelParams Lw'!$B$6*(LN(O$3/(($B4/3600/($D4*$F4))^0.4*$G4^0.3)))^2+'ModelParams Lw'!$B$7*LN(O$3/(($B4/3600/($D4*$F4))^0.4*$G4^0.3))+'ModelParams Lw'!$B$8</f>
        <v>-29.042255073690992</v>
      </c>
      <c r="P4" s="24">
        <f>'ModelParams Lw'!$B$3+'ModelParams Lw'!$B$4*LOG10($B4/3600/($D4*$F4))+'ModelParams Lw'!$B$5*LOG10(2*$G4/(1.2*($B4/3600/($D4*$F4))^2)+1)+10*LOG10($D4*$F4)+H4</f>
        <v>62.40112237685689</v>
      </c>
      <c r="Q4" s="24">
        <f>'ModelParams Lw'!$B$3+'ModelParams Lw'!$B$4*LOG10($B4/3600/($D4*$F4))+'ModelParams Lw'!$B$5*LOG10(2*$G4/(1.2*($B4/3600/($D4*$F4))^2)+1)+10*LOG10($D4*$F4)+I4</f>
        <v>57.315927192242349</v>
      </c>
      <c r="R4" s="24">
        <f>'ModelParams Lw'!$B$3+'ModelParams Lw'!$B$4*LOG10($B4/3600/($D4*$F4))+'ModelParams Lw'!$B$5*LOG10(2*$G4/(1.2*($B4/3600/($D4*$F4))^2)+1)+10*LOG10($D4*$F4)+J4</f>
        <v>52.391611238711718</v>
      </c>
      <c r="S4" s="24">
        <f>'ModelParams Lw'!$B$3+'ModelParams Lw'!$B$4*LOG10($B4/3600/($D4*$F4))+'ModelParams Lw'!$B$5*LOG10(2*$G4/(1.2*($B4/3600/($D4*$F4))^2)+1)+10*LOG10($D4*$F4)+K4</f>
        <v>47.688583832204522</v>
      </c>
      <c r="T4" s="24">
        <f>'ModelParams Lw'!$B$3+'ModelParams Lw'!$B$4*LOG10($B4/3600/($D4*$F4))+'ModelParams Lw'!$B$5*LOG10(2*$G4/(1.2*($B4/3600/($D4*$F4))^2)+1)+10*LOG10($D4*$F4)+L4</f>
        <v>43.206844972720774</v>
      </c>
      <c r="U4" s="24">
        <f>'ModelParams Lw'!$B$3+'ModelParams Lw'!$B$4*LOG10($B4/3600/($D4*$F4))+'ModelParams Lw'!$B$5*LOG10(2*$G4/(1.2*($B4/3600/($D4*$F4))^2)+1)+10*LOG10($D4*$F4)+M4</f>
        <v>38.946394660260452</v>
      </c>
      <c r="V4" s="24">
        <f>'ModelParams Lw'!$B$3+'ModelParams Lw'!$B$4*LOG10($B4/3600/($D4*$F4))+'ModelParams Lw'!$B$5*LOG10(2*$G4/(1.2*($B4/3600/($D4*$F4))^2)+1)+10*LOG10($D4*$F4)+N4</f>
        <v>34.907232894823565</v>
      </c>
      <c r="W4" s="24">
        <f>'ModelParams Lw'!$B$3+'ModelParams Lw'!$B$4*LOG10($B4/3600/($D4*$F4))+'ModelParams Lw'!$B$5*LOG10(2*$G4/(1.2*($B4/3600/($D4*$F4))^2)+1)+10*LOG10($D4*$F4)+O4</f>
        <v>31.08935967641013</v>
      </c>
      <c r="X4" s="24">
        <f>10*LOG10(IF(P4="",0,POWER(10,((P4+'ModelParams Lw'!$O$4)/10))) +IF(Q4="",0,POWER(10,((Q4+'ModelParams Lw'!$P$4)/10))) +IF(R4="",0,POWER(10,((R4+'ModelParams Lw'!$Q$4)/10))) +IF(S4="",0,POWER(10,((S4+'ModelParams Lw'!$R$4)/10))) +IF(T4="",0,POWER(10,((T4+'ModelParams Lw'!$S$4)/10))) +IF(U4="",0,POWER(10,((U4+'ModelParams Lw'!$T$4)/10))) +IF(V4="",0,POWER(10,((V4+'ModelParams Lw'!$U$4)/10)))+IF(W4="",0,POWER(10,((W4+'ModelParams Lw'!$V$4)/10))))</f>
        <v>50.237292625132682</v>
      </c>
      <c r="Y4" s="24">
        <f>MAX(Z4:AG4)</f>
        <v>44.033453626493355</v>
      </c>
      <c r="Z4" s="24">
        <f>(P4-'ModelParams Lw'!O$10)/'ModelParams Lw'!O$11</f>
        <v>34.052053641591002</v>
      </c>
      <c r="AA4" s="24">
        <f>(Q4-'ModelParams Lw'!P$10)/'ModelParams Lw'!P$11</f>
        <v>40.5930197611981</v>
      </c>
      <c r="AB4" s="24">
        <f>(R4-'ModelParams Lw'!Q$10)/'ModelParams Lw'!Q$11</f>
        <v>43.431840041625499</v>
      </c>
      <c r="AC4" s="24">
        <f>(S4-'ModelParams Lw'!R$10)/'ModelParams Lw'!R$11</f>
        <v>44.033453626493355</v>
      </c>
      <c r="AD4" s="24">
        <f>(T4-'ModelParams Lw'!S$10)/'ModelParams Lw'!S$11</f>
        <v>43.206844972720774</v>
      </c>
      <c r="AE4" s="24">
        <f>(U4-'ModelParams Lw'!T$10)/'ModelParams Lw'!T$11</f>
        <v>41.819108039665473</v>
      </c>
      <c r="AF4" s="24">
        <f>(V4-'ModelParams Lw'!U$10)/'ModelParams Lw'!U$11</f>
        <v>40.007056482754706</v>
      </c>
      <c r="AG4" s="24">
        <f>(W4-'ModelParams Lw'!V$10)/'ModelParams Lw'!V$11</f>
        <v>37.950834637291386</v>
      </c>
      <c r="AH4" s="24">
        <f>(B4/3600)/(D4*E4)</f>
        <v>7.4074074074074074</v>
      </c>
      <c r="AI4" s="24" t="e">
        <f>IF(OR(Calcul!$D9="",Calcul!$E9=""),"",VLOOKUP(CONCATENATE(Calcul!$D9,Calcul!$E9),SilencerParams!$D$4:$R$82,8,FALSE))</f>
        <v>#N/A</v>
      </c>
      <c r="AJ4" s="24" t="e">
        <f>IF(OR(Calcul!$D9="",Calcul!$E9=""),"",VLOOKUP(CONCATENATE(Calcul!$D9,Calcul!$E9),SilencerParams!$D$4:$R$82,9,FALSE))</f>
        <v>#N/A</v>
      </c>
      <c r="AK4" s="24" t="e">
        <f>IF(OR(Calcul!$D9="",Calcul!$E9=""),"",VLOOKUP(CONCATENATE(Calcul!$D9,Calcul!$E9),SilencerParams!$D$4:$R$82,10,FALSE))</f>
        <v>#N/A</v>
      </c>
      <c r="AL4" s="24" t="e">
        <f>IF(OR(Calcul!$D9="",Calcul!$E9=""),"",VLOOKUP(CONCATENATE(Calcul!$D9,Calcul!$E9),SilencerParams!$D$4:$R$82,11,FALSE))</f>
        <v>#N/A</v>
      </c>
      <c r="AM4" s="24" t="e">
        <f>IF(OR(Calcul!$D9="",Calcul!$E9=""),"",VLOOKUP(CONCATENATE(Calcul!$D9,Calcul!$E9),SilencerParams!$D$4:$R$82,12,FALSE))</f>
        <v>#N/A</v>
      </c>
      <c r="AN4" s="24" t="e">
        <f>IF(OR(Calcul!$D9="",Calcul!$E9=""),"",VLOOKUP(CONCATENATE(Calcul!$D9,Calcul!$E9),SilencerParams!$D$4:$R$82,13,FALSE))</f>
        <v>#N/A</v>
      </c>
      <c r="AO4" s="24" t="e">
        <f>IF(OR(Calcul!$D9="",Calcul!$E9=""),"",VLOOKUP(CONCATENATE(Calcul!$D9,Calcul!$E9),SilencerParams!$D$4:$R$82,14,FALSE))</f>
        <v>#N/A</v>
      </c>
      <c r="AP4" s="24" t="e">
        <f>IF(OR(Calcul!$D9="",Calcul!$E9=""),"",VLOOKUP(CONCATENATE(Calcul!$D9,Calcul!$E9),SilencerParams!$D$4:$R$82,15,FALSE))</f>
        <v>#N/A</v>
      </c>
      <c r="AQ4" s="24" t="e">
        <f>IF(OR(Calcul!$D9="",Calcul!$E9=""),"",VLOOKUP(CONCATENATE(Calcul!$D9,Calcul!$E9),SilencerParams!$D$4:$Z$82,16,FALSE)*LOG($AH4)+VLOOKUP(CONCATENATE(Calcul!$D9,Calcul!$E9),SilencerParams!$D$4:$AH$82,24,FALSE))</f>
        <v>#N/A</v>
      </c>
      <c r="AR4" s="24" t="e">
        <f>IF(OR(Calcul!$D9="",Calcul!$E9=""),"",VLOOKUP(CONCATENATE(Calcul!$D9,Calcul!$E9),SilencerParams!$D$4:$Z$82,17,FALSE)*LOG($AH4)+VLOOKUP(CONCATENATE(Calcul!$D9,Calcul!$E9),SilencerParams!$D$4:$AH$82,25,FALSE))</f>
        <v>#N/A</v>
      </c>
      <c r="AS4" s="24" t="e">
        <f>IF(OR(Calcul!$D9="",Calcul!$E9=""),"",VLOOKUP(CONCATENATE(Calcul!$D9,Calcul!$E9),SilencerParams!$D$4:$Z$82,18,FALSE)*LOG($AH4)+VLOOKUP(CONCATENATE(Calcul!$D9,Calcul!$E9),SilencerParams!$D$4:$AH$82,26,FALSE))</f>
        <v>#N/A</v>
      </c>
      <c r="AT4" s="24" t="e">
        <f>IF(OR(Calcul!$D9="",Calcul!$E9=""),"",VLOOKUP(CONCATENATE(Calcul!$D9,Calcul!$E9),SilencerParams!$D$4:$Z$82,19,FALSE)*LOG($AH4)+VLOOKUP(CONCATENATE(Calcul!$D9,Calcul!$E9),SilencerParams!$D$4:$AH$82,27,FALSE))</f>
        <v>#N/A</v>
      </c>
      <c r="AU4" s="24" t="e">
        <f>IF(OR(Calcul!$D9="",Calcul!$E9=""),"",VLOOKUP(CONCATENATE(Calcul!$D9,Calcul!$E9),SilencerParams!$D$4:$Z$82,20,FALSE)*LOG($AH4)+VLOOKUP(CONCATENATE(Calcul!$D9,Calcul!$E9),SilencerParams!$D$4:$AH$82,28,FALSE))</f>
        <v>#N/A</v>
      </c>
      <c r="AV4" s="24" t="e">
        <f>IF(OR(Calcul!$D9="",Calcul!$E9=""),"",VLOOKUP(CONCATENATE(Calcul!$D9,Calcul!$E9),SilencerParams!$D$4:$Z$82,21,FALSE)*LOG($AH4)+VLOOKUP(CONCATENATE(Calcul!$D9,Calcul!$E9),SilencerParams!$D$4:$AH$82,29,FALSE))</f>
        <v>#N/A</v>
      </c>
      <c r="AW4" s="24" t="e">
        <f>IF(OR(Calcul!$D9="",Calcul!$E9=""),"",VLOOKUP(CONCATENATE(Calcul!$D9,Calcul!$E9),SilencerParams!$D$4:$Z$82,22,FALSE)*LOG($AH4)+VLOOKUP(CONCATENATE(Calcul!$D9,Calcul!$E9),SilencerParams!$D$4:$AH$82,30,FALSE))</f>
        <v>#N/A</v>
      </c>
      <c r="AX4" s="24" t="e">
        <f>IF(OR(Calcul!$D9="",Calcul!$E9=""),"",VLOOKUP(CONCATENATE(Calcul!$D9,Calcul!$E9),SilencerParams!$D$4:$Z$82,23,FALSE)*LOG($AH4)+VLOOKUP(CONCATENATE(Calcul!$D9,Calcul!$E9),SilencerParams!$D$4:$AH$82,31,FALSE))</f>
        <v>#N/A</v>
      </c>
      <c r="AY4" s="24" t="e">
        <f t="shared" ref="AY4:AY67" si="1">10*LOG(10^(P4/10-AI4/10)+10^(AQ4/10))</f>
        <v>#N/A</v>
      </c>
      <c r="AZ4" s="24" t="e">
        <f t="shared" ref="AZ4:AZ67" si="2">10*LOG(10^(Q4/10-AJ4/10)+10^(AR4/10))</f>
        <v>#N/A</v>
      </c>
      <c r="BA4" s="24" t="e">
        <f t="shared" ref="BA4:BA67" si="3">10*LOG(10^(R4/10-AK4/10)+10^(AS4/10))</f>
        <v>#N/A</v>
      </c>
      <c r="BB4" s="24" t="e">
        <f t="shared" ref="BB4:BB67" si="4">10*LOG(10^(S4/10-AL4/10)+10^(AT4/10))</f>
        <v>#N/A</v>
      </c>
      <c r="BC4" s="24" t="e">
        <f t="shared" ref="BC4:BC67" si="5">10*LOG(10^(T4/10-AM4/10)+10^(AU4/10))</f>
        <v>#N/A</v>
      </c>
      <c r="BD4" s="24" t="e">
        <f t="shared" ref="BD4:BD67" si="6">10*LOG(10^(U4/10-AN4/10)+10^(AV4/10))</f>
        <v>#N/A</v>
      </c>
      <c r="BE4" s="24" t="e">
        <f t="shared" ref="BE4:BE67" si="7">10*LOG(10^(V4/10-AO4/10)+10^(AW4/10))</f>
        <v>#N/A</v>
      </c>
      <c r="BF4" s="24" t="e">
        <f t="shared" ref="BF4:BF67" si="8">10*LOG(10^(W4/10-AP4/10)+10^(AX4/10))</f>
        <v>#N/A</v>
      </c>
      <c r="BG4" s="24" t="e">
        <f>10*LOG10(IF(AY4="",0,POWER(10,((AY4+'ModelParams Lw'!$O$4)/10))) +IF(AZ4="",0,POWER(10,((AZ4+'ModelParams Lw'!$P$4)/10))) +IF(BA4="",0,POWER(10,((BA4+'ModelParams Lw'!$Q$4)/10))) +IF(BB4="",0,POWER(10,((BB4+'ModelParams Lw'!$R$4)/10))) +IF(BC4="",0,POWER(10,((BC4+'ModelParams Lw'!$S$4)/10))) +IF(BD4="",0,POWER(10,((BD4+'ModelParams Lw'!$T$4)/10))) +IF(BE4="",0,POWER(10,((BE4+'ModelParams Lw'!$U$4)/10)))+IF(BF4="",0,POWER(10,((BF4+'ModelParams Lw'!$V$4)/10))))</f>
        <v>#N/A</v>
      </c>
      <c r="BH4" s="24" t="e">
        <f>MAX(BI4:BP4)</f>
        <v>#N/A</v>
      </c>
      <c r="BI4" s="24" t="e">
        <f>(AY4-'ModelParams Lw'!O$10)/'ModelParams Lw'!O$11</f>
        <v>#N/A</v>
      </c>
      <c r="BJ4" s="24" t="e">
        <f>(AZ4-'ModelParams Lw'!P$10)/'ModelParams Lw'!P$11</f>
        <v>#N/A</v>
      </c>
      <c r="BK4" s="24" t="e">
        <f>(BA4-'ModelParams Lw'!Q$10)/'ModelParams Lw'!Q$11</f>
        <v>#N/A</v>
      </c>
      <c r="BL4" s="24" t="e">
        <f>(BB4-'ModelParams Lw'!R$10)/'ModelParams Lw'!R$11</f>
        <v>#N/A</v>
      </c>
      <c r="BM4" s="24" t="e">
        <f>(BC4-'ModelParams Lw'!S$10)/'ModelParams Lw'!S$11</f>
        <v>#N/A</v>
      </c>
      <c r="BN4" s="24" t="e">
        <f>(BD4-'ModelParams Lw'!T$10)/'ModelParams Lw'!T$11</f>
        <v>#N/A</v>
      </c>
      <c r="BO4" s="24" t="e">
        <f>(BE4-'ModelParams Lw'!U$10)/'ModelParams Lw'!U$11</f>
        <v>#N/A</v>
      </c>
      <c r="BP4" s="24" t="e">
        <f>(BF4-'ModelParams Lw'!V$10)/'ModelParams Lw'!V$11</f>
        <v>#N/A</v>
      </c>
      <c r="BQ4" s="24">
        <f>IF(Calcul!$F9="SW",'ModelParams Lw'!C$18+'ModelParams Lw'!C$19*LOG(BQ$3)+'ModelParams Lw'!C$20*($D4*$E4),IF('ModelParams Lw'!C$21+'ModelParams Lw'!C$22*LOG(BQ$3)+'ModelParams Lw'!C$23*($D4*$E4)&lt;'ModelParams Lw'!C$18+'ModelParams Lw'!C$19*LOG(BQ$3)+'ModelParams Lw'!C$20*($D4*$E4),'ModelParams Lw'!C$18+'ModelParams Lw'!C$19*LOG(BQ$3)+'ModelParams Lw'!C$20*($D4*$E4),'ModelParams Lw'!C$21+'ModelParams Lw'!C$22*LOG(BQ$3)+'ModelParams Lw'!C$23*($D4*$E4)))</f>
        <v>27.290395321633529</v>
      </c>
      <c r="BR4" s="24">
        <f>IF(Calcul!$F9="SW",'ModelParams Lw'!D$18+'ModelParams Lw'!D$19*LOG(BR$3)+'ModelParams Lw'!D$20*($D4*$E4),IF('ModelParams Lw'!D$21+'ModelParams Lw'!D$22*LOG(BR$3)+'ModelParams Lw'!D$23*($D4*$E4)&lt;'ModelParams Lw'!D$18+'ModelParams Lw'!D$19*LOG(BR$3)+'ModelParams Lw'!D$20*($D4*$E4),'ModelParams Lw'!D$18+'ModelParams Lw'!D$19*LOG(BR$3)+'ModelParams Lw'!D$20*($D4*$E4),'ModelParams Lw'!D$21+'ModelParams Lw'!D$22*LOG(BR$3)+'ModelParams Lw'!D$23*($D4*$E4)))</f>
        <v>16.987943282397296</v>
      </c>
      <c r="BS4" s="24">
        <f>IF(Calcul!$F9="SW",'ModelParams Lw'!E$18+'ModelParams Lw'!E$19*LOG(BS$3)+'ModelParams Lw'!E$20*($D4*$E4),IF('ModelParams Lw'!E$21+'ModelParams Lw'!E$22*LOG(BS$3)+'ModelParams Lw'!E$23*($D4*$E4)&lt;'ModelParams Lw'!E$18+'ModelParams Lw'!E$19*LOG(BS$3)+'ModelParams Lw'!E$20*($D4*$E4),'ModelParams Lw'!E$18+'ModelParams Lw'!E$19*LOG(BS$3)+'ModelParams Lw'!E$20*($D4*$E4),'ModelParams Lw'!E$21+'ModelParams Lw'!E$22*LOG(BS$3)+'ModelParams Lw'!E$23*($D4*$E4)))</f>
        <v>18.779617578802764</v>
      </c>
      <c r="BT4" s="24">
        <f>IF(Calcul!$F9="SW",'ModelParams Lw'!F$18+'ModelParams Lw'!F$19*LOG(BT$3)+'ModelParams Lw'!F$20*($D4*$E4),IF('ModelParams Lw'!F$21+'ModelParams Lw'!F$22*LOG(BT$3)+'ModelParams Lw'!F$23*($D4*$E4)&lt;'ModelParams Lw'!F$18+'ModelParams Lw'!F$19*LOG(BT$3)+'ModelParams Lw'!F$20*($D4*$E4),'ModelParams Lw'!F$18+'ModelParams Lw'!F$19*LOG(BT$3)+'ModelParams Lw'!F$20*($D4*$E4),'ModelParams Lw'!F$21+'ModelParams Lw'!F$22*LOG(BT$3)+'ModelParams Lw'!F$23*($D4*$E4)))</f>
        <v>18.948425435079937</v>
      </c>
      <c r="BU4" s="24">
        <f>IF(Calcul!$F9="SW",'ModelParams Lw'!G$18+'ModelParams Lw'!G$19*LOG(BU$3)+'ModelParams Lw'!G$20*($D4*$E4),IF('ModelParams Lw'!G$21+'ModelParams Lw'!G$22*LOG(BU$3)+'ModelParams Lw'!G$23*($D4*$E4)&lt;'ModelParams Lw'!G$18+'ModelParams Lw'!G$19*LOG(BU$3)+'ModelParams Lw'!G$20*($D4*$E4),'ModelParams Lw'!G$18+'ModelParams Lw'!G$19*LOG(BU$3)+'ModelParams Lw'!G$20*($D4*$E4),'ModelParams Lw'!G$21+'ModelParams Lw'!G$22*LOG(BU$3)+'ModelParams Lw'!G$23*($D4*$E4)))</f>
        <v>18.146651792551623</v>
      </c>
      <c r="BV4" s="24">
        <f>IF(Calcul!$F9="SW",'ModelParams Lw'!H$18+'ModelParams Lw'!H$19*LOG(BV$3)+'ModelParams Lw'!H$20*($D4*$E4),IF('ModelParams Lw'!H$21+'ModelParams Lw'!H$22*LOG(BV$3)+'ModelParams Lw'!H$23*($D4*$E4)&lt;'ModelParams Lw'!H$18+'ModelParams Lw'!H$19*LOG(BV$3)+'ModelParams Lw'!H$20*($D4*$E4),'ModelParams Lw'!H$18+'ModelParams Lw'!H$19*LOG(BV$3)+'ModelParams Lw'!H$20*($D4*$E4),'ModelParams Lw'!H$21+'ModelParams Lw'!H$22*LOG(BV$3)+'ModelParams Lw'!H$23*($D4*$E4)))</f>
        <v>18.3760138686803</v>
      </c>
      <c r="BW4" s="24">
        <f>IF(Calcul!$F9="SW",'ModelParams Lw'!I$18+'ModelParams Lw'!I$19*LOG(BW$3)+'ModelParams Lw'!I$20*($D4*$E4),IF('ModelParams Lw'!I$21+'ModelParams Lw'!I$22*LOG(BW$3)+'ModelParams Lw'!I$23*($D4*$E4)&lt;'ModelParams Lw'!I$18+'ModelParams Lw'!I$19*LOG(BW$3)+'ModelParams Lw'!I$20*($D4*$E4),'ModelParams Lw'!I$18+'ModelParams Lw'!I$19*LOG(BW$3)+'ModelParams Lw'!I$20*($D4*$E4),'ModelParams Lw'!I$21+'ModelParams Lw'!I$22*LOG(BW$3)+'ModelParams Lw'!I$23*($D4*$E4)))</f>
        <v>18.293188619537212</v>
      </c>
      <c r="BX4" s="24">
        <f>IF(Calcul!$F9="SW",'ModelParams Lw'!J$18+'ModelParams Lw'!J$19*LOG(BX$3)+'ModelParams Lw'!J$20*($D4*$E4),IF('ModelParams Lw'!J$21+'ModelParams Lw'!J$22*LOG(BX$3)+'ModelParams Lw'!J$23*($D4*$E4)&lt;'ModelParams Lw'!J$18+'ModelParams Lw'!J$19*LOG(BX$3)+'ModelParams Lw'!J$20*($D4*$E4),'ModelParams Lw'!J$18+'ModelParams Lw'!J$19*LOG(BX$3)+'ModelParams Lw'!J$20*($D4*$E4),'ModelParams Lw'!J$21+'ModelParams Lw'!J$22*LOG(BX$3)+'ModelParams Lw'!J$23*($D4*$E4)))</f>
        <v>16.7081674872917</v>
      </c>
      <c r="BY4" s="24">
        <f t="shared" ref="BY4:BY67" si="9">P4+10*LOG((2*0.4*$D4+2*0.4*$E4)/($D4*$E4))-BQ4</f>
        <v>45.391014291225801</v>
      </c>
      <c r="BZ4" s="24">
        <f t="shared" ref="BZ4:BZ67" si="10">Q4+10*LOG((2*0.4*$D4+2*0.4*$E4)/($D4*$E4))-BR4</f>
        <v>50.608271145847482</v>
      </c>
      <c r="CA4" s="24">
        <f t="shared" ref="CA4:CA67" si="11">R4+10*LOG((2*0.4*$D4+2*0.4*$E4)/($D4*$E4))-BS4</f>
        <v>43.892280895911391</v>
      </c>
      <c r="CB4" s="24">
        <f t="shared" ref="CB4:CB67" si="12">S4+10*LOG((2*0.4*$D4+2*0.4*$E4)/($D4*$E4))-BT4</f>
        <v>39.020445633127025</v>
      </c>
      <c r="CC4" s="24">
        <f t="shared" ref="CC4:CC67" si="13">T4+10*LOG((2*0.4*$D4+2*0.4*$E4)/($D4*$E4))-BU4</f>
        <v>35.340480416171587</v>
      </c>
      <c r="CD4" s="24">
        <f t="shared" ref="CD4:CD67" si="14">U4+10*LOG((2*0.4*$D4+2*0.4*$E4)/($D4*$E4))-BV4</f>
        <v>30.850668027582589</v>
      </c>
      <c r="CE4" s="24">
        <f t="shared" ref="CE4:CE67" si="15">V4+10*LOG((2*0.4*$D4+2*0.4*$E4)/($D4*$E4))-BW4</f>
        <v>26.89433151128879</v>
      </c>
      <c r="CF4" s="24">
        <f t="shared" ref="CF4:CF67" si="16">W4+10*LOG((2*0.4*$D4+2*0.4*$E4)/($D4*$E4))-BX4</f>
        <v>24.661479425120863</v>
      </c>
      <c r="CG4" s="24">
        <f>10*LOG10(IF(BY4="",0,POWER(10,((BY4+'ModelParams Lw'!$O$4)/10))) +IF(BZ4="",0,POWER(10,((BZ4+'ModelParams Lw'!$P$4)/10))) +IF(CA4="",0,POWER(10,((CA4+'ModelParams Lw'!$Q$4)/10))) +IF(CB4="",0,POWER(10,((CB4+'ModelParams Lw'!$R$4)/10))) +IF(CC4="",0,POWER(10,((CC4+'ModelParams Lw'!$S$4)/10))) +IF(CD4="",0,POWER(10,((CD4+'ModelParams Lw'!$T$4)/10))) +IF(CE4="",0,POWER(10,((CE4+'ModelParams Lw'!$U$4)/10)))+IF(CF4="",0,POWER(10,((CF4+'ModelParams Lw'!$V$4)/10))))</f>
        <v>42.034555039049152</v>
      </c>
      <c r="CH4" s="24">
        <f>MAX(CI4:CP4)</f>
        <v>35.340480416171587</v>
      </c>
      <c r="CI4" s="24">
        <f>(BY4-'ModelParams Lw'!$O$10)/'ModelParams Lw'!$O$11</f>
        <v>12.520271254716203</v>
      </c>
      <c r="CJ4" s="24">
        <f>(BZ4-'ModelParams Lw'!$P$10)/'ModelParams Lw'!$P$11</f>
        <v>32.883070282583311</v>
      </c>
      <c r="CK4" s="24">
        <f>(CA4-'ModelParams Lw'!$Q$10)/'ModelParams Lw'!$Q$11</f>
        <v>34.292775156893967</v>
      </c>
      <c r="CL4" s="24">
        <f>(CB4-'ModelParams Lw'!$R$10)/'ModelParams Lw'!$R$11</f>
        <v>35.133927754750545</v>
      </c>
      <c r="CM4" s="24">
        <f>(CC4-'ModelParams Lw'!$S$10)/'ModelParams Lw'!$S$11</f>
        <v>35.340480416171587</v>
      </c>
      <c r="CN4" s="24">
        <f>(CD4-'ModelParams Lw'!$T$10)/'ModelParams Lw'!$T$11</f>
        <v>33.843022687273489</v>
      </c>
      <c r="CO4" s="24">
        <f>(CE4-'ModelParams Lw'!$U$10)/'ModelParams Lw'!$U$11</f>
        <v>32.189591718330533</v>
      </c>
      <c r="CP4" s="24">
        <f>(CF4-'ModelParams Lw'!$V$10)/'ModelParams Lw'!$V$11</f>
        <v>31.710174199146465</v>
      </c>
    </row>
    <row r="5" spans="1:94" x14ac:dyDescent="0.2">
      <c r="A5" s="12">
        <f>Calcul!B10</f>
        <v>0</v>
      </c>
      <c r="B5" s="12">
        <f t="shared" ref="B5:B68" si="17">A5*IF(A4="[L/s]",3.6,IF(A4="[m³/s]",1/3600,1))</f>
        <v>0</v>
      </c>
      <c r="C5" s="12">
        <f>Calcul!C10</f>
        <v>0</v>
      </c>
      <c r="D5" s="12">
        <f>Calcul!D10/1000</f>
        <v>0</v>
      </c>
      <c r="E5" s="12">
        <f>Calcul!E10/1000</f>
        <v>0</v>
      </c>
      <c r="F5" s="12">
        <f t="shared" ref="F5:F68" si="18">_xlfn.CEILING.MATH(E5*1000,100)/1000</f>
        <v>0</v>
      </c>
      <c r="G5" s="24" t="e">
        <f t="shared" si="0"/>
        <v>#DIV/0!</v>
      </c>
      <c r="H5" s="21" t="e">
        <f>'ModelParams Lw'!$B$6*(LN(H$3/(($B5/3600/($D5*$F5))^0.4*$G5^0.3)))^2+'ModelParams Lw'!$B$7*LN(H$3/(($B5/3600/($D5*$F5))^0.4*$G5^0.3))+'ModelParams Lw'!$B$8</f>
        <v>#DIV/0!</v>
      </c>
      <c r="I5" s="21" t="e">
        <f>'ModelParams Lw'!$B$6*(LN(I$3/(($B5/3600/($D5*$F5))^0.4*$G5^0.3)))^2+'ModelParams Lw'!$B$7*LN(I$3/(($B5/3600/($D5*$F5))^0.4*$G5^0.3))+'ModelParams Lw'!$B$8</f>
        <v>#DIV/0!</v>
      </c>
      <c r="J5" s="21" t="e">
        <f>'ModelParams Lw'!$B$6*(LN(J$3/(($B5/3600/($D5*$F5))^0.4*$G5^0.3)))^2+'ModelParams Lw'!$B$7*LN(J$3/(($B5/3600/($D5*$F5))^0.4*$G5^0.3))+'ModelParams Lw'!$B$8</f>
        <v>#DIV/0!</v>
      </c>
      <c r="K5" s="21" t="e">
        <f>'ModelParams Lw'!$B$6*(LN(K$3/(($B5/3600/($D5*$F5))^0.4*$G5^0.3)))^2+'ModelParams Lw'!$B$7*LN(K$3/(($B5/3600/($D5*$F5))^0.4*$G5^0.3))+'ModelParams Lw'!$B$8</f>
        <v>#DIV/0!</v>
      </c>
      <c r="L5" s="21" t="e">
        <f>'ModelParams Lw'!$B$6*(LN(L$3/(($B5/3600/($D5*$F5))^0.4*$G5^0.3)))^2+'ModelParams Lw'!$B$7*LN(L$3/(($B5/3600/($D5*$F5))^0.4*$G5^0.3))+'ModelParams Lw'!$B$8</f>
        <v>#DIV/0!</v>
      </c>
      <c r="M5" s="21" t="e">
        <f>'ModelParams Lw'!$B$6*(LN(M$3/(($B5/3600/($D5*$F5))^0.4*$G5^0.3)))^2+'ModelParams Lw'!$B$7*LN(M$3/(($B5/3600/($D5*$F5))^0.4*$G5^0.3))+'ModelParams Lw'!$B$8</f>
        <v>#DIV/0!</v>
      </c>
      <c r="N5" s="21" t="e">
        <f>'ModelParams Lw'!$B$6*(LN(N$3/(($B5/3600/($D5*$F5))^0.4*$G5^0.3)))^2+'ModelParams Lw'!$B$7*LN(N$3/(($B5/3600/($D5*$F5))^0.4*$G5^0.3))+'ModelParams Lw'!$B$8</f>
        <v>#DIV/0!</v>
      </c>
      <c r="O5" s="21" t="e">
        <f>'ModelParams Lw'!$B$6*(LN(O$3/(($B5/3600/($D5*$F5))^0.4*$G5^0.3)))^2+'ModelParams Lw'!$B$7*LN(O$3/(($B5/3600/($D5*$F5))^0.4*$G5^0.3))+'ModelParams Lw'!$B$8</f>
        <v>#DIV/0!</v>
      </c>
      <c r="P5" s="24" t="e">
        <f>'ModelParams Lw'!$B$3+'ModelParams Lw'!$B$4*LOG10($B5/3600/($D5*$F5))+'ModelParams Lw'!$B$5*LOG10(2*$G5/(1.2*($B5/3600/($D5*$F5))^2)+1)+10*LOG10($D5*$F5)+H5</f>
        <v>#DIV/0!</v>
      </c>
      <c r="Q5" s="24" t="e">
        <f>'ModelParams Lw'!$B$3+'ModelParams Lw'!$B$4*LOG10($B5/3600/($D5*$F5))+'ModelParams Lw'!$B$5*LOG10(2*$G5/(1.2*($B5/3600/($D5*$F5))^2)+1)+10*LOG10($D5*$F5)+I5</f>
        <v>#DIV/0!</v>
      </c>
      <c r="R5" s="24" t="e">
        <f>'ModelParams Lw'!$B$3+'ModelParams Lw'!$B$4*LOG10($B5/3600/($D5*$F5))+'ModelParams Lw'!$B$5*LOG10(2*$G5/(1.2*($B5/3600/($D5*$F5))^2)+1)+10*LOG10($D5*$F5)+J5</f>
        <v>#DIV/0!</v>
      </c>
      <c r="S5" s="24" t="e">
        <f>'ModelParams Lw'!$B$3+'ModelParams Lw'!$B$4*LOG10($B5/3600/($D5*$F5))+'ModelParams Lw'!$B$5*LOG10(2*$G5/(1.2*($B5/3600/($D5*$F5))^2)+1)+10*LOG10($D5*$F5)+K5</f>
        <v>#DIV/0!</v>
      </c>
      <c r="T5" s="24" t="e">
        <f>'ModelParams Lw'!$B$3+'ModelParams Lw'!$B$4*LOG10($B5/3600/($D5*$F5))+'ModelParams Lw'!$B$5*LOG10(2*$G5/(1.2*($B5/3600/($D5*$F5))^2)+1)+10*LOG10($D5*$F5)+L5</f>
        <v>#DIV/0!</v>
      </c>
      <c r="U5" s="24" t="e">
        <f>'ModelParams Lw'!$B$3+'ModelParams Lw'!$B$4*LOG10($B5/3600/($D5*$F5))+'ModelParams Lw'!$B$5*LOG10(2*$G5/(1.2*($B5/3600/($D5*$F5))^2)+1)+10*LOG10($D5*$F5)+M5</f>
        <v>#DIV/0!</v>
      </c>
      <c r="V5" s="24" t="e">
        <f>'ModelParams Lw'!$B$3+'ModelParams Lw'!$B$4*LOG10($B5/3600/($D5*$F5))+'ModelParams Lw'!$B$5*LOG10(2*$G5/(1.2*($B5/3600/($D5*$F5))^2)+1)+10*LOG10($D5*$F5)+N5</f>
        <v>#DIV/0!</v>
      </c>
      <c r="W5" s="24" t="e">
        <f>'ModelParams Lw'!$B$3+'ModelParams Lw'!$B$4*LOG10($B5/3600/($D5*$F5))+'ModelParams Lw'!$B$5*LOG10(2*$G5/(1.2*($B5/3600/($D5*$F5))^2)+1)+10*LOG10($D5*$F5)+O5</f>
        <v>#DIV/0!</v>
      </c>
      <c r="X5" s="24" t="e">
        <f>10*LOG10(IF(P5="",0,POWER(10,((P5+'ModelParams Lw'!$O$4)/10))) +IF(Q5="",0,POWER(10,((Q5+'ModelParams Lw'!$P$4)/10))) +IF(R5="",0,POWER(10,((R5+'ModelParams Lw'!$Q$4)/10))) +IF(S5="",0,POWER(10,((S5+'ModelParams Lw'!$R$4)/10))) +IF(T5="",0,POWER(10,((T5+'ModelParams Lw'!$S$4)/10))) +IF(U5="",0,POWER(10,((U5+'ModelParams Lw'!$T$4)/10))) +IF(V5="",0,POWER(10,((V5+'ModelParams Lw'!$U$4)/10)))+IF(W5="",0,POWER(10,((W5+'ModelParams Lw'!$V$4)/10))))</f>
        <v>#DIV/0!</v>
      </c>
      <c r="Y5" s="24" t="e">
        <f t="shared" ref="Y5:Y68" si="19">MAX(Z5:AG5)</f>
        <v>#DIV/0!</v>
      </c>
      <c r="Z5" s="24" t="e">
        <f>(P5-'ModelParams Lw'!O$10)/'ModelParams Lw'!O$11</f>
        <v>#DIV/0!</v>
      </c>
      <c r="AA5" s="24" t="e">
        <f>(Q5-'ModelParams Lw'!P$10)/'ModelParams Lw'!P$11</f>
        <v>#DIV/0!</v>
      </c>
      <c r="AB5" s="24" t="e">
        <f>(R5-'ModelParams Lw'!Q$10)/'ModelParams Lw'!Q$11</f>
        <v>#DIV/0!</v>
      </c>
      <c r="AC5" s="24" t="e">
        <f>(S5-'ModelParams Lw'!R$10)/'ModelParams Lw'!R$11</f>
        <v>#DIV/0!</v>
      </c>
      <c r="AD5" s="24" t="e">
        <f>(T5-'ModelParams Lw'!S$10)/'ModelParams Lw'!S$11</f>
        <v>#DIV/0!</v>
      </c>
      <c r="AE5" s="24" t="e">
        <f>(U5-'ModelParams Lw'!T$10)/'ModelParams Lw'!T$11</f>
        <v>#DIV/0!</v>
      </c>
      <c r="AF5" s="24" t="e">
        <f>(V5-'ModelParams Lw'!U$10)/'ModelParams Lw'!U$11</f>
        <v>#DIV/0!</v>
      </c>
      <c r="AG5" s="24" t="e">
        <f>(W5-'ModelParams Lw'!V$10)/'ModelParams Lw'!V$11</f>
        <v>#DIV/0!</v>
      </c>
      <c r="AH5" s="24" t="e">
        <f t="shared" ref="AH5:AH35" si="20">(B5/3600)/(D5*E5)</f>
        <v>#DIV/0!</v>
      </c>
      <c r="AI5" s="24" t="str">
        <f>IF(OR(Calcul!$D10="",Calcul!$E10=""),"",VLOOKUP(CONCATENATE(Calcul!$D10,Calcul!$E10),SilencerParams!$D$4:$R$82,8,FALSE))</f>
        <v/>
      </c>
      <c r="AJ5" s="24" t="str">
        <f>IF(OR(Calcul!$D10="",Calcul!$E10=""),"",VLOOKUP(CONCATENATE(Calcul!$D10,Calcul!$E10),SilencerParams!$D$4:$R$82,9,FALSE))</f>
        <v/>
      </c>
      <c r="AK5" s="24" t="str">
        <f>IF(OR(Calcul!$D10="",Calcul!$E10=""),"",VLOOKUP(CONCATENATE(Calcul!$D10,Calcul!$E10),SilencerParams!$D$4:$R$82,10,FALSE))</f>
        <v/>
      </c>
      <c r="AL5" s="24" t="str">
        <f>IF(OR(Calcul!$D10="",Calcul!$E10=""),"",VLOOKUP(CONCATENATE(Calcul!$D10,Calcul!$E10),SilencerParams!$D$4:$R$82,11,FALSE))</f>
        <v/>
      </c>
      <c r="AM5" s="24" t="str">
        <f>IF(OR(Calcul!$D10="",Calcul!$E10=""),"",VLOOKUP(CONCATENATE(Calcul!$D10,Calcul!$E10),SilencerParams!$D$4:$R$82,12,FALSE))</f>
        <v/>
      </c>
      <c r="AN5" s="24" t="str">
        <f>IF(OR(Calcul!$D10="",Calcul!$E10=""),"",VLOOKUP(CONCATENATE(Calcul!$D10,Calcul!$E10),SilencerParams!$D$4:$R$82,13,FALSE))</f>
        <v/>
      </c>
      <c r="AO5" s="24" t="str">
        <f>IF(OR(Calcul!$D10="",Calcul!$E10=""),"",VLOOKUP(CONCATENATE(Calcul!$D10,Calcul!$E10),SilencerParams!$D$4:$R$82,14,FALSE))</f>
        <v/>
      </c>
      <c r="AP5" s="24" t="str">
        <f>IF(OR(Calcul!$D10="",Calcul!$E10=""),"",VLOOKUP(CONCATENATE(Calcul!$D10,Calcul!$E10),SilencerParams!$D$4:$R$82,15,FALSE))</f>
        <v/>
      </c>
      <c r="AQ5" s="24" t="str">
        <f>IF(OR(Calcul!$D10="",Calcul!$E10=""),"",VLOOKUP(CONCATENATE(Calcul!$D10,Calcul!$E10),SilencerParams!$D$4:$Z$82,16,FALSE)*LOG($AH5)+VLOOKUP(CONCATENATE(Calcul!$D10,Calcul!$E10),SilencerParams!$D$4:$AH$82,24,FALSE))</f>
        <v/>
      </c>
      <c r="AR5" s="24" t="str">
        <f>IF(OR(Calcul!$D10="",Calcul!$E10=""),"",VLOOKUP(CONCATENATE(Calcul!$D10,Calcul!$E10),SilencerParams!$D$4:$Z$82,17,FALSE)*LOG($AH5)+VLOOKUP(CONCATENATE(Calcul!$D10,Calcul!$E10),SilencerParams!$D$4:$AH$82,25,FALSE))</f>
        <v/>
      </c>
      <c r="AS5" s="24" t="str">
        <f>IF(OR(Calcul!$D10="",Calcul!$E10=""),"",VLOOKUP(CONCATENATE(Calcul!$D10,Calcul!$E10),SilencerParams!$D$4:$Z$82,18,FALSE)*LOG($AH5)+VLOOKUP(CONCATENATE(Calcul!$D10,Calcul!$E10),SilencerParams!$D$4:$AH$82,26,FALSE))</f>
        <v/>
      </c>
      <c r="AT5" s="24" t="str">
        <f>IF(OR(Calcul!$D10="",Calcul!$E10=""),"",VLOOKUP(CONCATENATE(Calcul!$D10,Calcul!$E10),SilencerParams!$D$4:$Z$82,19,FALSE)*LOG($AH5)+VLOOKUP(CONCATENATE(Calcul!$D10,Calcul!$E10),SilencerParams!$D$4:$AH$82,27,FALSE))</f>
        <v/>
      </c>
      <c r="AU5" s="24" t="str">
        <f>IF(OR(Calcul!$D10="",Calcul!$E10=""),"",VLOOKUP(CONCATENATE(Calcul!$D10,Calcul!$E10),SilencerParams!$D$4:$Z$82,20,FALSE)*LOG($AH5)+VLOOKUP(CONCATENATE(Calcul!$D10,Calcul!$E10),SilencerParams!$D$4:$AH$82,28,FALSE))</f>
        <v/>
      </c>
      <c r="AV5" s="24" t="str">
        <f>IF(OR(Calcul!$D10="",Calcul!$E10=""),"",VLOOKUP(CONCATENATE(Calcul!$D10,Calcul!$E10),SilencerParams!$D$4:$Z$82,21,FALSE)*LOG($AH5)+VLOOKUP(CONCATENATE(Calcul!$D10,Calcul!$E10),SilencerParams!$D$4:$AH$82,29,FALSE))</f>
        <v/>
      </c>
      <c r="AW5" s="24" t="str">
        <f>IF(OR(Calcul!$D10="",Calcul!$E10=""),"",VLOOKUP(CONCATENATE(Calcul!$D10,Calcul!$E10),SilencerParams!$D$4:$Z$82,22,FALSE)*LOG($AH5)+VLOOKUP(CONCATENATE(Calcul!$D10,Calcul!$E10),SilencerParams!$D$4:$AH$82,30,FALSE))</f>
        <v/>
      </c>
      <c r="AX5" s="24" t="str">
        <f>IF(OR(Calcul!$D10="",Calcul!$E10=""),"",VLOOKUP(CONCATENATE(Calcul!$D10,Calcul!$E10),SilencerParams!$D$4:$Z$82,23,FALSE)*LOG($AH5)+VLOOKUP(CONCATENATE(Calcul!$D10,Calcul!$E10),SilencerParams!$D$4:$AH$82,31,FALSE))</f>
        <v/>
      </c>
      <c r="AY5" s="24" t="e">
        <f t="shared" si="1"/>
        <v>#DIV/0!</v>
      </c>
      <c r="AZ5" s="24" t="e">
        <f t="shared" si="2"/>
        <v>#DIV/0!</v>
      </c>
      <c r="BA5" s="24" t="e">
        <f t="shared" si="3"/>
        <v>#DIV/0!</v>
      </c>
      <c r="BB5" s="24" t="e">
        <f t="shared" si="4"/>
        <v>#DIV/0!</v>
      </c>
      <c r="BC5" s="24" t="e">
        <f t="shared" si="5"/>
        <v>#DIV/0!</v>
      </c>
      <c r="BD5" s="24" t="e">
        <f t="shared" si="6"/>
        <v>#DIV/0!</v>
      </c>
      <c r="BE5" s="24" t="e">
        <f t="shared" si="7"/>
        <v>#DIV/0!</v>
      </c>
      <c r="BF5" s="24" t="e">
        <f t="shared" si="8"/>
        <v>#DIV/0!</v>
      </c>
      <c r="BG5" s="24" t="e">
        <f>10*LOG10(IF(AY5="",0,POWER(10,((AY5+'ModelParams Lw'!$O$4)/10))) +IF(AZ5="",0,POWER(10,((AZ5+'ModelParams Lw'!$P$4)/10))) +IF(BA5="",0,POWER(10,((BA5+'ModelParams Lw'!$Q$4)/10))) +IF(BB5="",0,POWER(10,((BB5+'ModelParams Lw'!$R$4)/10))) +IF(BC5="",0,POWER(10,((BC5+'ModelParams Lw'!$S$4)/10))) +IF(BD5="",0,POWER(10,((BD5+'ModelParams Lw'!$T$4)/10))) +IF(BE5="",0,POWER(10,((BE5+'ModelParams Lw'!$U$4)/10)))+IF(BF5="",0,POWER(10,((BF5+'ModelParams Lw'!$V$4)/10))))</f>
        <v>#DIV/0!</v>
      </c>
      <c r="BH5" s="24" t="e">
        <f t="shared" ref="BH5:BH35" si="21">MAX(BI5:BP5)</f>
        <v>#DIV/0!</v>
      </c>
      <c r="BI5" s="24" t="e">
        <f>(AY5-'ModelParams Lw'!O$10)/'ModelParams Lw'!O$11</f>
        <v>#DIV/0!</v>
      </c>
      <c r="BJ5" s="24" t="e">
        <f>(AZ5-'ModelParams Lw'!P$10)/'ModelParams Lw'!P$11</f>
        <v>#DIV/0!</v>
      </c>
      <c r="BK5" s="24" t="e">
        <f>(BA5-'ModelParams Lw'!Q$10)/'ModelParams Lw'!Q$11</f>
        <v>#DIV/0!</v>
      </c>
      <c r="BL5" s="24" t="e">
        <f>(BB5-'ModelParams Lw'!R$10)/'ModelParams Lw'!R$11</f>
        <v>#DIV/0!</v>
      </c>
      <c r="BM5" s="24" t="e">
        <f>(BC5-'ModelParams Lw'!S$10)/'ModelParams Lw'!S$11</f>
        <v>#DIV/0!</v>
      </c>
      <c r="BN5" s="24" t="e">
        <f>(BD5-'ModelParams Lw'!T$10)/'ModelParams Lw'!T$11</f>
        <v>#DIV/0!</v>
      </c>
      <c r="BO5" s="24" t="e">
        <f>(BE5-'ModelParams Lw'!U$10)/'ModelParams Lw'!U$11</f>
        <v>#DIV/0!</v>
      </c>
      <c r="BP5" s="24" t="e">
        <f>(BF5-'ModelParams Lw'!V$10)/'ModelParams Lw'!V$11</f>
        <v>#DIV/0!</v>
      </c>
      <c r="BQ5" s="24">
        <f>IF(Calcul!$F10="SW",'ModelParams Lw'!C$18+'ModelParams Lw'!C$19*LOG(BQ$3)+'ModelParams Lw'!C$20*($D5*$E5),IF('ModelParams Lw'!C$21+'ModelParams Lw'!C$22*LOG(BQ$3)+'ModelParams Lw'!C$23*($D5*$E5)&lt;'ModelParams Lw'!C$18+'ModelParams Lw'!C$19*LOG(BQ$3)+'ModelParams Lw'!C$20*($D5*$E5),'ModelParams Lw'!C$18+'ModelParams Lw'!C$19*LOG(BQ$3)+'ModelParams Lw'!C$20*($D5*$E5),'ModelParams Lw'!C$21+'ModelParams Lw'!C$22*LOG(BQ$3)+'ModelParams Lw'!C$23*($D5*$E5)))</f>
        <v>29.232362061604213</v>
      </c>
      <c r="BR5" s="24">
        <f>IF(Calcul!$F10="SW",'ModelParams Lw'!D$18+'ModelParams Lw'!D$19*LOG(BR$3)+'ModelParams Lw'!D$20*($D5*$E5),IF('ModelParams Lw'!D$21+'ModelParams Lw'!D$22*LOG(BR$3)+'ModelParams Lw'!D$23*($D5*$E5)&lt;'ModelParams Lw'!D$18+'ModelParams Lw'!D$19*LOG(BR$3)+'ModelParams Lw'!D$20*($D5*$E5),'ModelParams Lw'!D$18+'ModelParams Lw'!D$19*LOG(BR$3)+'ModelParams Lw'!D$20*($D5*$E5),'ModelParams Lw'!D$21+'ModelParams Lw'!D$22*LOG(BR$3)+'ModelParams Lw'!D$23*($D5*$E5)))</f>
        <v>20.87664435983303</v>
      </c>
      <c r="BS5" s="24">
        <f>IF(Calcul!$F10="SW",'ModelParams Lw'!E$18+'ModelParams Lw'!E$19*LOG(BS$3)+'ModelParams Lw'!E$20*($D5*$E5),IF('ModelParams Lw'!E$21+'ModelParams Lw'!E$22*LOG(BS$3)+'ModelParams Lw'!E$23*($D5*$E5)&lt;'ModelParams Lw'!E$18+'ModelParams Lw'!E$19*LOG(BS$3)+'ModelParams Lw'!E$20*($D5*$E5),'ModelParams Lw'!E$18+'ModelParams Lw'!E$19*LOG(BS$3)+'ModelParams Lw'!E$20*($D5*$E5),'ModelParams Lw'!E$21+'ModelParams Lw'!E$22*LOG(BS$3)+'ModelParams Lw'!E$23*($D5*$E5)))</f>
        <v>19.403052886267911</v>
      </c>
      <c r="BT5" s="24">
        <f>IF(Calcul!$F10="SW",'ModelParams Lw'!F$18+'ModelParams Lw'!F$19*LOG(BT$3)+'ModelParams Lw'!F$20*($D5*$E5),IF('ModelParams Lw'!F$21+'ModelParams Lw'!F$22*LOG(BT$3)+'ModelParams Lw'!F$23*($D5*$E5)&lt;'ModelParams Lw'!F$18+'ModelParams Lw'!F$19*LOG(BT$3)+'ModelParams Lw'!F$20*($D5*$E5),'ModelParams Lw'!F$18+'ModelParams Lw'!F$19*LOG(BT$3)+'ModelParams Lw'!F$20*($D5*$E5),'ModelParams Lw'!F$21+'ModelParams Lw'!F$22*LOG(BT$3)+'ModelParams Lw'!F$23*($D5*$E5)))</f>
        <v>19.168948557312724</v>
      </c>
      <c r="BU5" s="24">
        <f>IF(Calcul!$F10="SW",'ModelParams Lw'!G$18+'ModelParams Lw'!G$19*LOG(BU$3)+'ModelParams Lw'!G$20*($D5*$E5),IF('ModelParams Lw'!G$21+'ModelParams Lw'!G$22*LOG(BU$3)+'ModelParams Lw'!G$23*($D5*$E5)&lt;'ModelParams Lw'!G$18+'ModelParams Lw'!G$19*LOG(BU$3)+'ModelParams Lw'!G$20*($D5*$E5),'ModelParams Lw'!G$18+'ModelParams Lw'!G$19*LOG(BU$3)+'ModelParams Lw'!G$20*($D5*$E5),'ModelParams Lw'!G$21+'ModelParams Lw'!G$22*LOG(BU$3)+'ModelParams Lw'!G$23*($D5*$E5)))</f>
        <v>19.253827318462619</v>
      </c>
      <c r="BV5" s="24">
        <f>IF(Calcul!$F10="SW",'ModelParams Lw'!H$18+'ModelParams Lw'!H$19*LOG(BV$3)+'ModelParams Lw'!H$20*($D5*$E5),IF('ModelParams Lw'!H$21+'ModelParams Lw'!H$22*LOG(BV$3)+'ModelParams Lw'!H$23*($D5*$E5)&lt;'ModelParams Lw'!H$18+'ModelParams Lw'!H$19*LOG(BV$3)+'ModelParams Lw'!H$20*($D5*$E5),'ModelParams Lw'!H$18+'ModelParams Lw'!H$19*LOG(BV$3)+'ModelParams Lw'!H$20*($D5*$E5),'ModelParams Lw'!H$21+'ModelParams Lw'!H$22*LOG(BV$3)+'ModelParams Lw'!H$23*($D5*$E5)))</f>
        <v>18.450549841027573</v>
      </c>
      <c r="BW5" s="24">
        <f>IF(Calcul!$F10="SW",'ModelParams Lw'!I$18+'ModelParams Lw'!I$19*LOG(BW$3)+'ModelParams Lw'!I$20*($D5*$E5),IF('ModelParams Lw'!I$21+'ModelParams Lw'!I$22*LOG(BW$3)+'ModelParams Lw'!I$23*($D5*$E5)&lt;'ModelParams Lw'!I$18+'ModelParams Lw'!I$19*LOG(BW$3)+'ModelParams Lw'!I$20*($D5*$E5),'ModelParams Lw'!I$18+'ModelParams Lw'!I$19*LOG(BW$3)+'ModelParams Lw'!I$20*($D5*$E5),'ModelParams Lw'!I$21+'ModelParams Lw'!I$22*LOG(BW$3)+'ModelParams Lw'!I$23*($D5*$E5)))</f>
        <v>24.339570323731252</v>
      </c>
      <c r="BX5" s="24">
        <f>IF(Calcul!$F10="SW",'ModelParams Lw'!J$18+'ModelParams Lw'!J$19*LOG(BX$3)+'ModelParams Lw'!J$20*($D5*$E5),IF('ModelParams Lw'!J$21+'ModelParams Lw'!J$22*LOG(BX$3)+'ModelParams Lw'!J$23*($D5*$E5)&lt;'ModelParams Lw'!J$18+'ModelParams Lw'!J$19*LOG(BX$3)+'ModelParams Lw'!J$20*($D5*$E5),'ModelParams Lw'!J$18+'ModelParams Lw'!J$19*LOG(BX$3)+'ModelParams Lw'!J$20*($D5*$E5),'ModelParams Lw'!J$21+'ModelParams Lw'!J$22*LOG(BX$3)+'ModelParams Lw'!J$23*($D5*$E5)))</f>
        <v>22.505852524315557</v>
      </c>
      <c r="BY5" s="24" t="e">
        <f t="shared" si="9"/>
        <v>#DIV/0!</v>
      </c>
      <c r="BZ5" s="24" t="e">
        <f t="shared" si="10"/>
        <v>#DIV/0!</v>
      </c>
      <c r="CA5" s="24" t="e">
        <f t="shared" si="11"/>
        <v>#DIV/0!</v>
      </c>
      <c r="CB5" s="24" t="e">
        <f t="shared" si="12"/>
        <v>#DIV/0!</v>
      </c>
      <c r="CC5" s="24" t="e">
        <f t="shared" si="13"/>
        <v>#DIV/0!</v>
      </c>
      <c r="CD5" s="24" t="e">
        <f t="shared" si="14"/>
        <v>#DIV/0!</v>
      </c>
      <c r="CE5" s="24" t="e">
        <f t="shared" si="15"/>
        <v>#DIV/0!</v>
      </c>
      <c r="CF5" s="24" t="e">
        <f t="shared" si="16"/>
        <v>#DIV/0!</v>
      </c>
      <c r="CG5" s="24" t="e">
        <f>10*LOG10(IF(BY5="",0,POWER(10,((BY5+'ModelParams Lw'!$O$4)/10))) +IF(BZ5="",0,POWER(10,((BZ5+'ModelParams Lw'!$P$4)/10))) +IF(CA5="",0,POWER(10,((CA5+'ModelParams Lw'!$Q$4)/10))) +IF(CB5="",0,POWER(10,((CB5+'ModelParams Lw'!$R$4)/10))) +IF(CC5="",0,POWER(10,((CC5+'ModelParams Lw'!$S$4)/10))) +IF(CD5="",0,POWER(10,((CD5+'ModelParams Lw'!$T$4)/10))) +IF(CE5="",0,POWER(10,((CE5+'ModelParams Lw'!$U$4)/10)))+IF(CF5="",0,POWER(10,((CF5+'ModelParams Lw'!$V$4)/10))))</f>
        <v>#DIV/0!</v>
      </c>
      <c r="CH5" s="24" t="e">
        <f t="shared" ref="CH5:CH35" si="22">MAX(CI5:CP5)</f>
        <v>#DIV/0!</v>
      </c>
      <c r="CI5" s="24" t="e">
        <f>(BY5-'ModelParams Lw'!$O$10)/'ModelParams Lw'!$O$11</f>
        <v>#DIV/0!</v>
      </c>
      <c r="CJ5" s="24" t="e">
        <f>(BZ5-'ModelParams Lw'!$P$10)/'ModelParams Lw'!$P$11</f>
        <v>#DIV/0!</v>
      </c>
      <c r="CK5" s="24" t="e">
        <f>(CA5-'ModelParams Lw'!$Q$10)/'ModelParams Lw'!$Q$11</f>
        <v>#DIV/0!</v>
      </c>
      <c r="CL5" s="24" t="e">
        <f>(CB5-'ModelParams Lw'!$R$10)/'ModelParams Lw'!$R$11</f>
        <v>#DIV/0!</v>
      </c>
      <c r="CM5" s="24" t="e">
        <f>(CC5-'ModelParams Lw'!$S$10)/'ModelParams Lw'!$S$11</f>
        <v>#DIV/0!</v>
      </c>
      <c r="CN5" s="24" t="e">
        <f>(CD5-'ModelParams Lw'!$T$10)/'ModelParams Lw'!$T$11</f>
        <v>#DIV/0!</v>
      </c>
      <c r="CO5" s="24" t="e">
        <f>(CE5-'ModelParams Lw'!$U$10)/'ModelParams Lw'!$U$11</f>
        <v>#DIV/0!</v>
      </c>
      <c r="CP5" s="24" t="e">
        <f>(CF5-'ModelParams Lw'!$V$10)/'ModelParams Lw'!$V$11</f>
        <v>#DIV/0!</v>
      </c>
    </row>
    <row r="6" spans="1:94" x14ac:dyDescent="0.2">
      <c r="A6" s="12">
        <f>Calcul!B11</f>
        <v>0</v>
      </c>
      <c r="B6" s="12">
        <f t="shared" si="17"/>
        <v>0</v>
      </c>
      <c r="C6" s="12">
        <f>Calcul!C11</f>
        <v>0</v>
      </c>
      <c r="D6" s="12">
        <f>Calcul!D11/1000</f>
        <v>0</v>
      </c>
      <c r="E6" s="12">
        <f>Calcul!E11/1000</f>
        <v>0</v>
      </c>
      <c r="F6" s="12">
        <f t="shared" si="18"/>
        <v>0</v>
      </c>
      <c r="G6" s="24" t="e">
        <f t="shared" si="0"/>
        <v>#DIV/0!</v>
      </c>
      <c r="H6" s="21" t="e">
        <f>'ModelParams Lw'!$B$6*(LN(H$3/(($B6/3600/($D6*$F6))^0.4*$G6^0.3)))^2+'ModelParams Lw'!$B$7*LN(H$3/(($B6/3600/($D6*$F6))^0.4*$G6^0.3))+'ModelParams Lw'!$B$8</f>
        <v>#DIV/0!</v>
      </c>
      <c r="I6" s="21" t="e">
        <f>'ModelParams Lw'!$B$6*(LN(I$3/(($B6/3600/($D6*$F6))^0.4*$G6^0.3)))^2+'ModelParams Lw'!$B$7*LN(I$3/(($B6/3600/($D6*$F6))^0.4*$G6^0.3))+'ModelParams Lw'!$B$8</f>
        <v>#DIV/0!</v>
      </c>
      <c r="J6" s="21" t="e">
        <f>'ModelParams Lw'!$B$6*(LN(J$3/(($B6/3600/($D6*$F6))^0.4*$G6^0.3)))^2+'ModelParams Lw'!$B$7*LN(J$3/(($B6/3600/($D6*$F6))^0.4*$G6^0.3))+'ModelParams Lw'!$B$8</f>
        <v>#DIV/0!</v>
      </c>
      <c r="K6" s="21" t="e">
        <f>'ModelParams Lw'!$B$6*(LN(K$3/(($B6/3600/($D6*$F6))^0.4*$G6^0.3)))^2+'ModelParams Lw'!$B$7*LN(K$3/(($B6/3600/($D6*$F6))^0.4*$G6^0.3))+'ModelParams Lw'!$B$8</f>
        <v>#DIV/0!</v>
      </c>
      <c r="L6" s="21" t="e">
        <f>'ModelParams Lw'!$B$6*(LN(L$3/(($B6/3600/($D6*$F6))^0.4*$G6^0.3)))^2+'ModelParams Lw'!$B$7*LN(L$3/(($B6/3600/($D6*$F6))^0.4*$G6^0.3))+'ModelParams Lw'!$B$8</f>
        <v>#DIV/0!</v>
      </c>
      <c r="M6" s="21" t="e">
        <f>'ModelParams Lw'!$B$6*(LN(M$3/(($B6/3600/($D6*$F6))^0.4*$G6^0.3)))^2+'ModelParams Lw'!$B$7*LN(M$3/(($B6/3600/($D6*$F6))^0.4*$G6^0.3))+'ModelParams Lw'!$B$8</f>
        <v>#DIV/0!</v>
      </c>
      <c r="N6" s="21" t="e">
        <f>'ModelParams Lw'!$B$6*(LN(N$3/(($B6/3600/($D6*$F6))^0.4*$G6^0.3)))^2+'ModelParams Lw'!$B$7*LN(N$3/(($B6/3600/($D6*$F6))^0.4*$G6^0.3))+'ModelParams Lw'!$B$8</f>
        <v>#DIV/0!</v>
      </c>
      <c r="O6" s="21" t="e">
        <f>'ModelParams Lw'!$B$6*(LN(O$3/(($B6/3600/($D6*$F6))^0.4*$G6^0.3)))^2+'ModelParams Lw'!$B$7*LN(O$3/(($B6/3600/($D6*$F6))^0.4*$G6^0.3))+'ModelParams Lw'!$B$8</f>
        <v>#DIV/0!</v>
      </c>
      <c r="P6" s="24" t="e">
        <f>'ModelParams Lw'!$B$3+'ModelParams Lw'!$B$4*LOG10($B6/3600/($D6*$F6))+'ModelParams Lw'!$B$5*LOG10(2*$G6/(1.2*($B6/3600/($D6*$F6))^2)+1)+10*LOG10($D6*$F6)+H6</f>
        <v>#DIV/0!</v>
      </c>
      <c r="Q6" s="24" t="e">
        <f>'ModelParams Lw'!$B$3+'ModelParams Lw'!$B$4*LOG10($B6/3600/($D6*$F6))+'ModelParams Lw'!$B$5*LOG10(2*$G6/(1.2*($B6/3600/($D6*$F6))^2)+1)+10*LOG10($D6*$F6)+I6</f>
        <v>#DIV/0!</v>
      </c>
      <c r="R6" s="24" t="e">
        <f>'ModelParams Lw'!$B$3+'ModelParams Lw'!$B$4*LOG10($B6/3600/($D6*$F6))+'ModelParams Lw'!$B$5*LOG10(2*$G6/(1.2*($B6/3600/($D6*$F6))^2)+1)+10*LOG10($D6*$F6)+J6</f>
        <v>#DIV/0!</v>
      </c>
      <c r="S6" s="24" t="e">
        <f>'ModelParams Lw'!$B$3+'ModelParams Lw'!$B$4*LOG10($B6/3600/($D6*$F6))+'ModelParams Lw'!$B$5*LOG10(2*$G6/(1.2*($B6/3600/($D6*$F6))^2)+1)+10*LOG10($D6*$F6)+K6</f>
        <v>#DIV/0!</v>
      </c>
      <c r="T6" s="24" t="e">
        <f>'ModelParams Lw'!$B$3+'ModelParams Lw'!$B$4*LOG10($B6/3600/($D6*$F6))+'ModelParams Lw'!$B$5*LOG10(2*$G6/(1.2*($B6/3600/($D6*$F6))^2)+1)+10*LOG10($D6*$F6)+L6</f>
        <v>#DIV/0!</v>
      </c>
      <c r="U6" s="24" t="e">
        <f>'ModelParams Lw'!$B$3+'ModelParams Lw'!$B$4*LOG10($B6/3600/($D6*$F6))+'ModelParams Lw'!$B$5*LOG10(2*$G6/(1.2*($B6/3600/($D6*$F6))^2)+1)+10*LOG10($D6*$F6)+M6</f>
        <v>#DIV/0!</v>
      </c>
      <c r="V6" s="24" t="e">
        <f>'ModelParams Lw'!$B$3+'ModelParams Lw'!$B$4*LOG10($B6/3600/($D6*$F6))+'ModelParams Lw'!$B$5*LOG10(2*$G6/(1.2*($B6/3600/($D6*$F6))^2)+1)+10*LOG10($D6*$F6)+N6</f>
        <v>#DIV/0!</v>
      </c>
      <c r="W6" s="24" t="e">
        <f>'ModelParams Lw'!$B$3+'ModelParams Lw'!$B$4*LOG10($B6/3600/($D6*$F6))+'ModelParams Lw'!$B$5*LOG10(2*$G6/(1.2*($B6/3600/($D6*$F6))^2)+1)+10*LOG10($D6*$F6)+O6</f>
        <v>#DIV/0!</v>
      </c>
      <c r="X6" s="24" t="e">
        <f>10*LOG10(IF(P6="",0,POWER(10,((P6+'ModelParams Lw'!$O$4)/10))) +IF(Q6="",0,POWER(10,((Q6+'ModelParams Lw'!$P$4)/10))) +IF(R6="",0,POWER(10,((R6+'ModelParams Lw'!$Q$4)/10))) +IF(S6="",0,POWER(10,((S6+'ModelParams Lw'!$R$4)/10))) +IF(T6="",0,POWER(10,((T6+'ModelParams Lw'!$S$4)/10))) +IF(U6="",0,POWER(10,((U6+'ModelParams Lw'!$T$4)/10))) +IF(V6="",0,POWER(10,((V6+'ModelParams Lw'!$U$4)/10)))+IF(W6="",0,POWER(10,((W6+'ModelParams Lw'!$V$4)/10))))</f>
        <v>#DIV/0!</v>
      </c>
      <c r="Y6" s="24" t="e">
        <f t="shared" si="19"/>
        <v>#DIV/0!</v>
      </c>
      <c r="Z6" s="24" t="e">
        <f>(P6-'ModelParams Lw'!O$10)/'ModelParams Lw'!O$11</f>
        <v>#DIV/0!</v>
      </c>
      <c r="AA6" s="24" t="e">
        <f>(Q6-'ModelParams Lw'!P$10)/'ModelParams Lw'!P$11</f>
        <v>#DIV/0!</v>
      </c>
      <c r="AB6" s="24" t="e">
        <f>(R6-'ModelParams Lw'!Q$10)/'ModelParams Lw'!Q$11</f>
        <v>#DIV/0!</v>
      </c>
      <c r="AC6" s="24" t="e">
        <f>(S6-'ModelParams Lw'!R$10)/'ModelParams Lw'!R$11</f>
        <v>#DIV/0!</v>
      </c>
      <c r="AD6" s="24" t="e">
        <f>(T6-'ModelParams Lw'!S$10)/'ModelParams Lw'!S$11</f>
        <v>#DIV/0!</v>
      </c>
      <c r="AE6" s="24" t="e">
        <f>(U6-'ModelParams Lw'!T$10)/'ModelParams Lw'!T$11</f>
        <v>#DIV/0!</v>
      </c>
      <c r="AF6" s="24" t="e">
        <f>(V6-'ModelParams Lw'!U$10)/'ModelParams Lw'!U$11</f>
        <v>#DIV/0!</v>
      </c>
      <c r="AG6" s="24" t="e">
        <f>(W6-'ModelParams Lw'!V$10)/'ModelParams Lw'!V$11</f>
        <v>#DIV/0!</v>
      </c>
      <c r="AH6" s="24" t="e">
        <f t="shared" si="20"/>
        <v>#DIV/0!</v>
      </c>
      <c r="AI6" s="24" t="str">
        <f>IF(OR(Calcul!$D11="",Calcul!$E11=""),"",VLOOKUP(CONCATENATE(Calcul!$D11,Calcul!$E11),SilencerParams!$D$4:$R$82,8,FALSE))</f>
        <v/>
      </c>
      <c r="AJ6" s="24" t="str">
        <f>IF(OR(Calcul!$D11="",Calcul!$E11=""),"",VLOOKUP(CONCATENATE(Calcul!$D11,Calcul!$E11),SilencerParams!$D$4:$R$82,9,FALSE))</f>
        <v/>
      </c>
      <c r="AK6" s="24" t="str">
        <f>IF(OR(Calcul!$D11="",Calcul!$E11=""),"",VLOOKUP(CONCATENATE(Calcul!$D11,Calcul!$E11),SilencerParams!$D$4:$R$82,10,FALSE))</f>
        <v/>
      </c>
      <c r="AL6" s="24" t="str">
        <f>IF(OR(Calcul!$D11="",Calcul!$E11=""),"",VLOOKUP(CONCATENATE(Calcul!$D11,Calcul!$E11),SilencerParams!$D$4:$R$82,11,FALSE))</f>
        <v/>
      </c>
      <c r="AM6" s="24" t="str">
        <f>IF(OR(Calcul!$D11="",Calcul!$E11=""),"",VLOOKUP(CONCATENATE(Calcul!$D11,Calcul!$E11),SilencerParams!$D$4:$R$82,12,FALSE))</f>
        <v/>
      </c>
      <c r="AN6" s="24" t="str">
        <f>IF(OR(Calcul!$D11="",Calcul!$E11=""),"",VLOOKUP(CONCATENATE(Calcul!$D11,Calcul!$E11),SilencerParams!$D$4:$R$82,13,FALSE))</f>
        <v/>
      </c>
      <c r="AO6" s="24" t="str">
        <f>IF(OR(Calcul!$D11="",Calcul!$E11=""),"",VLOOKUP(CONCATENATE(Calcul!$D11,Calcul!$E11),SilencerParams!$D$4:$R$82,14,FALSE))</f>
        <v/>
      </c>
      <c r="AP6" s="24" t="str">
        <f>IF(OR(Calcul!$D11="",Calcul!$E11=""),"",VLOOKUP(CONCATENATE(Calcul!$D11,Calcul!$E11),SilencerParams!$D$4:$R$82,15,FALSE))</f>
        <v/>
      </c>
      <c r="AQ6" s="24" t="str">
        <f>IF(OR(Calcul!$D11="",Calcul!$E11=""),"",VLOOKUP(CONCATENATE(Calcul!$D11,Calcul!$E11),SilencerParams!$D$4:$Z$82,16,FALSE)*LOG($AH6)+VLOOKUP(CONCATENATE(Calcul!$D11,Calcul!$E11),SilencerParams!$D$4:$AH$82,24,FALSE))</f>
        <v/>
      </c>
      <c r="AR6" s="24" t="str">
        <f>IF(OR(Calcul!$D11="",Calcul!$E11=""),"",VLOOKUP(CONCATENATE(Calcul!$D11,Calcul!$E11),SilencerParams!$D$4:$Z$82,17,FALSE)*LOG($AH6)+VLOOKUP(CONCATENATE(Calcul!$D11,Calcul!$E11),SilencerParams!$D$4:$AH$82,25,FALSE))</f>
        <v/>
      </c>
      <c r="AS6" s="24" t="str">
        <f>IF(OR(Calcul!$D11="",Calcul!$E11=""),"",VLOOKUP(CONCATENATE(Calcul!$D11,Calcul!$E11),SilencerParams!$D$4:$Z$82,18,FALSE)*LOG($AH6)+VLOOKUP(CONCATENATE(Calcul!$D11,Calcul!$E11),SilencerParams!$D$4:$AH$82,26,FALSE))</f>
        <v/>
      </c>
      <c r="AT6" s="24" t="str">
        <f>IF(OR(Calcul!$D11="",Calcul!$E11=""),"",VLOOKUP(CONCATENATE(Calcul!$D11,Calcul!$E11),SilencerParams!$D$4:$Z$82,19,FALSE)*LOG($AH6)+VLOOKUP(CONCATENATE(Calcul!$D11,Calcul!$E11),SilencerParams!$D$4:$AH$82,27,FALSE))</f>
        <v/>
      </c>
      <c r="AU6" s="24" t="str">
        <f>IF(OR(Calcul!$D11="",Calcul!$E11=""),"",VLOOKUP(CONCATENATE(Calcul!$D11,Calcul!$E11),SilencerParams!$D$4:$Z$82,20,FALSE)*LOG($AH6)+VLOOKUP(CONCATENATE(Calcul!$D11,Calcul!$E11),SilencerParams!$D$4:$AH$82,28,FALSE))</f>
        <v/>
      </c>
      <c r="AV6" s="24" t="str">
        <f>IF(OR(Calcul!$D11="",Calcul!$E11=""),"",VLOOKUP(CONCATENATE(Calcul!$D11,Calcul!$E11),SilencerParams!$D$4:$Z$82,21,FALSE)*LOG($AH6)+VLOOKUP(CONCATENATE(Calcul!$D11,Calcul!$E11),SilencerParams!$D$4:$AH$82,29,FALSE))</f>
        <v/>
      </c>
      <c r="AW6" s="24" t="str">
        <f>IF(OR(Calcul!$D11="",Calcul!$E11=""),"",VLOOKUP(CONCATENATE(Calcul!$D11,Calcul!$E11),SilencerParams!$D$4:$Z$82,22,FALSE)*LOG($AH6)+VLOOKUP(CONCATENATE(Calcul!$D11,Calcul!$E11),SilencerParams!$D$4:$AH$82,30,FALSE))</f>
        <v/>
      </c>
      <c r="AX6" s="24" t="str">
        <f>IF(OR(Calcul!$D11="",Calcul!$E11=""),"",VLOOKUP(CONCATENATE(Calcul!$D11,Calcul!$E11),SilencerParams!$D$4:$Z$82,23,FALSE)*LOG($AH6)+VLOOKUP(CONCATENATE(Calcul!$D11,Calcul!$E11),SilencerParams!$D$4:$AH$82,31,FALSE))</f>
        <v/>
      </c>
      <c r="AY6" s="24" t="e">
        <f t="shared" si="1"/>
        <v>#DIV/0!</v>
      </c>
      <c r="AZ6" s="24" t="e">
        <f t="shared" si="2"/>
        <v>#DIV/0!</v>
      </c>
      <c r="BA6" s="24" t="e">
        <f t="shared" si="3"/>
        <v>#DIV/0!</v>
      </c>
      <c r="BB6" s="24" t="e">
        <f t="shared" si="4"/>
        <v>#DIV/0!</v>
      </c>
      <c r="BC6" s="24" t="e">
        <f t="shared" si="5"/>
        <v>#DIV/0!</v>
      </c>
      <c r="BD6" s="24" t="e">
        <f t="shared" si="6"/>
        <v>#DIV/0!</v>
      </c>
      <c r="BE6" s="24" t="e">
        <f t="shared" si="7"/>
        <v>#DIV/0!</v>
      </c>
      <c r="BF6" s="24" t="e">
        <f t="shared" si="8"/>
        <v>#DIV/0!</v>
      </c>
      <c r="BG6" s="24" t="e">
        <f>10*LOG10(IF(AY6="",0,POWER(10,((AY6+'ModelParams Lw'!$O$4)/10))) +IF(AZ6="",0,POWER(10,((AZ6+'ModelParams Lw'!$P$4)/10))) +IF(BA6="",0,POWER(10,((BA6+'ModelParams Lw'!$Q$4)/10))) +IF(BB6="",0,POWER(10,((BB6+'ModelParams Lw'!$R$4)/10))) +IF(BC6="",0,POWER(10,((BC6+'ModelParams Lw'!$S$4)/10))) +IF(BD6="",0,POWER(10,((BD6+'ModelParams Lw'!$T$4)/10))) +IF(BE6="",0,POWER(10,((BE6+'ModelParams Lw'!$U$4)/10)))+IF(BF6="",0,POWER(10,((BF6+'ModelParams Lw'!$V$4)/10))))</f>
        <v>#DIV/0!</v>
      </c>
      <c r="BH6" s="24" t="e">
        <f t="shared" si="21"/>
        <v>#DIV/0!</v>
      </c>
      <c r="BI6" s="24" t="e">
        <f>(AY6-'ModelParams Lw'!O$10)/'ModelParams Lw'!O$11</f>
        <v>#DIV/0!</v>
      </c>
      <c r="BJ6" s="24" t="e">
        <f>(AZ6-'ModelParams Lw'!P$10)/'ModelParams Lw'!P$11</f>
        <v>#DIV/0!</v>
      </c>
      <c r="BK6" s="24" t="e">
        <f>(BA6-'ModelParams Lw'!Q$10)/'ModelParams Lw'!Q$11</f>
        <v>#DIV/0!</v>
      </c>
      <c r="BL6" s="24" t="e">
        <f>(BB6-'ModelParams Lw'!R$10)/'ModelParams Lw'!R$11</f>
        <v>#DIV/0!</v>
      </c>
      <c r="BM6" s="24" t="e">
        <f>(BC6-'ModelParams Lw'!S$10)/'ModelParams Lw'!S$11</f>
        <v>#DIV/0!</v>
      </c>
      <c r="BN6" s="24" t="e">
        <f>(BD6-'ModelParams Lw'!T$10)/'ModelParams Lw'!T$11</f>
        <v>#DIV/0!</v>
      </c>
      <c r="BO6" s="24" t="e">
        <f>(BE6-'ModelParams Lw'!U$10)/'ModelParams Lw'!U$11</f>
        <v>#DIV/0!</v>
      </c>
      <c r="BP6" s="24" t="e">
        <f>(BF6-'ModelParams Lw'!V$10)/'ModelParams Lw'!V$11</f>
        <v>#DIV/0!</v>
      </c>
      <c r="BQ6" s="24">
        <f>IF(Calcul!$F11="SW",'ModelParams Lw'!C$18+'ModelParams Lw'!C$19*LOG(BQ$3)+'ModelParams Lw'!C$20*($D6*$E6),IF('ModelParams Lw'!C$21+'ModelParams Lw'!C$22*LOG(BQ$3)+'ModelParams Lw'!C$23*($D6*$E6)&lt;'ModelParams Lw'!C$18+'ModelParams Lw'!C$19*LOG(BQ$3)+'ModelParams Lw'!C$20*($D6*$E6),'ModelParams Lw'!C$18+'ModelParams Lw'!C$19*LOG(BQ$3)+'ModelParams Lw'!C$20*($D6*$E6),'ModelParams Lw'!C$21+'ModelParams Lw'!C$22*LOG(BQ$3)+'ModelParams Lw'!C$23*($D6*$E6)))</f>
        <v>29.232362061604213</v>
      </c>
      <c r="BR6" s="24">
        <f>IF(Calcul!$F11="SW",'ModelParams Lw'!D$18+'ModelParams Lw'!D$19*LOG(BR$3)+'ModelParams Lw'!D$20*($D6*$E6),IF('ModelParams Lw'!D$21+'ModelParams Lw'!D$22*LOG(BR$3)+'ModelParams Lw'!D$23*($D6*$E6)&lt;'ModelParams Lw'!D$18+'ModelParams Lw'!D$19*LOG(BR$3)+'ModelParams Lw'!D$20*($D6*$E6),'ModelParams Lw'!D$18+'ModelParams Lw'!D$19*LOG(BR$3)+'ModelParams Lw'!D$20*($D6*$E6),'ModelParams Lw'!D$21+'ModelParams Lw'!D$22*LOG(BR$3)+'ModelParams Lw'!D$23*($D6*$E6)))</f>
        <v>20.87664435983303</v>
      </c>
      <c r="BS6" s="24">
        <f>IF(Calcul!$F11="SW",'ModelParams Lw'!E$18+'ModelParams Lw'!E$19*LOG(BS$3)+'ModelParams Lw'!E$20*($D6*$E6),IF('ModelParams Lw'!E$21+'ModelParams Lw'!E$22*LOG(BS$3)+'ModelParams Lw'!E$23*($D6*$E6)&lt;'ModelParams Lw'!E$18+'ModelParams Lw'!E$19*LOG(BS$3)+'ModelParams Lw'!E$20*($D6*$E6),'ModelParams Lw'!E$18+'ModelParams Lw'!E$19*LOG(BS$3)+'ModelParams Lw'!E$20*($D6*$E6),'ModelParams Lw'!E$21+'ModelParams Lw'!E$22*LOG(BS$3)+'ModelParams Lw'!E$23*($D6*$E6)))</f>
        <v>19.403052886267911</v>
      </c>
      <c r="BT6" s="24">
        <f>IF(Calcul!$F11="SW",'ModelParams Lw'!F$18+'ModelParams Lw'!F$19*LOG(BT$3)+'ModelParams Lw'!F$20*($D6*$E6),IF('ModelParams Lw'!F$21+'ModelParams Lw'!F$22*LOG(BT$3)+'ModelParams Lw'!F$23*($D6*$E6)&lt;'ModelParams Lw'!F$18+'ModelParams Lw'!F$19*LOG(BT$3)+'ModelParams Lw'!F$20*($D6*$E6),'ModelParams Lw'!F$18+'ModelParams Lw'!F$19*LOG(BT$3)+'ModelParams Lw'!F$20*($D6*$E6),'ModelParams Lw'!F$21+'ModelParams Lw'!F$22*LOG(BT$3)+'ModelParams Lw'!F$23*($D6*$E6)))</f>
        <v>19.168948557312724</v>
      </c>
      <c r="BU6" s="24">
        <f>IF(Calcul!$F11="SW",'ModelParams Lw'!G$18+'ModelParams Lw'!G$19*LOG(BU$3)+'ModelParams Lw'!G$20*($D6*$E6),IF('ModelParams Lw'!G$21+'ModelParams Lw'!G$22*LOG(BU$3)+'ModelParams Lw'!G$23*($D6*$E6)&lt;'ModelParams Lw'!G$18+'ModelParams Lw'!G$19*LOG(BU$3)+'ModelParams Lw'!G$20*($D6*$E6),'ModelParams Lw'!G$18+'ModelParams Lw'!G$19*LOG(BU$3)+'ModelParams Lw'!G$20*($D6*$E6),'ModelParams Lw'!G$21+'ModelParams Lw'!G$22*LOG(BU$3)+'ModelParams Lw'!G$23*($D6*$E6)))</f>
        <v>19.253827318462619</v>
      </c>
      <c r="BV6" s="24">
        <f>IF(Calcul!$F11="SW",'ModelParams Lw'!H$18+'ModelParams Lw'!H$19*LOG(BV$3)+'ModelParams Lw'!H$20*($D6*$E6),IF('ModelParams Lw'!H$21+'ModelParams Lw'!H$22*LOG(BV$3)+'ModelParams Lw'!H$23*($D6*$E6)&lt;'ModelParams Lw'!H$18+'ModelParams Lw'!H$19*LOG(BV$3)+'ModelParams Lw'!H$20*($D6*$E6),'ModelParams Lw'!H$18+'ModelParams Lw'!H$19*LOG(BV$3)+'ModelParams Lw'!H$20*($D6*$E6),'ModelParams Lw'!H$21+'ModelParams Lw'!H$22*LOG(BV$3)+'ModelParams Lw'!H$23*($D6*$E6)))</f>
        <v>18.450549841027573</v>
      </c>
      <c r="BW6" s="24">
        <f>IF(Calcul!$F11="SW",'ModelParams Lw'!I$18+'ModelParams Lw'!I$19*LOG(BW$3)+'ModelParams Lw'!I$20*($D6*$E6),IF('ModelParams Lw'!I$21+'ModelParams Lw'!I$22*LOG(BW$3)+'ModelParams Lw'!I$23*($D6*$E6)&lt;'ModelParams Lw'!I$18+'ModelParams Lw'!I$19*LOG(BW$3)+'ModelParams Lw'!I$20*($D6*$E6),'ModelParams Lw'!I$18+'ModelParams Lw'!I$19*LOG(BW$3)+'ModelParams Lw'!I$20*($D6*$E6),'ModelParams Lw'!I$21+'ModelParams Lw'!I$22*LOG(BW$3)+'ModelParams Lw'!I$23*($D6*$E6)))</f>
        <v>24.339570323731252</v>
      </c>
      <c r="BX6" s="24">
        <f>IF(Calcul!$F11="SW",'ModelParams Lw'!J$18+'ModelParams Lw'!J$19*LOG(BX$3)+'ModelParams Lw'!J$20*($D6*$E6),IF('ModelParams Lw'!J$21+'ModelParams Lw'!J$22*LOG(BX$3)+'ModelParams Lw'!J$23*($D6*$E6)&lt;'ModelParams Lw'!J$18+'ModelParams Lw'!J$19*LOG(BX$3)+'ModelParams Lw'!J$20*($D6*$E6),'ModelParams Lw'!J$18+'ModelParams Lw'!J$19*LOG(BX$3)+'ModelParams Lw'!J$20*($D6*$E6),'ModelParams Lw'!J$21+'ModelParams Lw'!J$22*LOG(BX$3)+'ModelParams Lw'!J$23*($D6*$E6)))</f>
        <v>22.505852524315557</v>
      </c>
      <c r="BY6" s="24" t="e">
        <f t="shared" si="9"/>
        <v>#DIV/0!</v>
      </c>
      <c r="BZ6" s="24" t="e">
        <f t="shared" si="10"/>
        <v>#DIV/0!</v>
      </c>
      <c r="CA6" s="24" t="e">
        <f t="shared" si="11"/>
        <v>#DIV/0!</v>
      </c>
      <c r="CB6" s="24" t="e">
        <f t="shared" si="12"/>
        <v>#DIV/0!</v>
      </c>
      <c r="CC6" s="24" t="e">
        <f t="shared" si="13"/>
        <v>#DIV/0!</v>
      </c>
      <c r="CD6" s="24" t="e">
        <f t="shared" si="14"/>
        <v>#DIV/0!</v>
      </c>
      <c r="CE6" s="24" t="e">
        <f t="shared" si="15"/>
        <v>#DIV/0!</v>
      </c>
      <c r="CF6" s="24" t="e">
        <f t="shared" si="16"/>
        <v>#DIV/0!</v>
      </c>
      <c r="CG6" s="24" t="e">
        <f>10*LOG10(IF(BY6="",0,POWER(10,((BY6+'ModelParams Lw'!$O$4)/10))) +IF(BZ6="",0,POWER(10,((BZ6+'ModelParams Lw'!$P$4)/10))) +IF(CA6="",0,POWER(10,((CA6+'ModelParams Lw'!$Q$4)/10))) +IF(CB6="",0,POWER(10,((CB6+'ModelParams Lw'!$R$4)/10))) +IF(CC6="",0,POWER(10,((CC6+'ModelParams Lw'!$S$4)/10))) +IF(CD6="",0,POWER(10,((CD6+'ModelParams Lw'!$T$4)/10))) +IF(CE6="",0,POWER(10,((CE6+'ModelParams Lw'!$U$4)/10)))+IF(CF6="",0,POWER(10,((CF6+'ModelParams Lw'!$V$4)/10))))</f>
        <v>#DIV/0!</v>
      </c>
      <c r="CH6" s="24" t="e">
        <f t="shared" si="22"/>
        <v>#DIV/0!</v>
      </c>
      <c r="CI6" s="24" t="e">
        <f>(BY6-'ModelParams Lw'!$O$10)/'ModelParams Lw'!$O$11</f>
        <v>#DIV/0!</v>
      </c>
      <c r="CJ6" s="24" t="e">
        <f>(BZ6-'ModelParams Lw'!$P$10)/'ModelParams Lw'!$P$11</f>
        <v>#DIV/0!</v>
      </c>
      <c r="CK6" s="24" t="e">
        <f>(CA6-'ModelParams Lw'!$Q$10)/'ModelParams Lw'!$Q$11</f>
        <v>#DIV/0!</v>
      </c>
      <c r="CL6" s="24" t="e">
        <f>(CB6-'ModelParams Lw'!$R$10)/'ModelParams Lw'!$R$11</f>
        <v>#DIV/0!</v>
      </c>
      <c r="CM6" s="24" t="e">
        <f>(CC6-'ModelParams Lw'!$S$10)/'ModelParams Lw'!$S$11</f>
        <v>#DIV/0!</v>
      </c>
      <c r="CN6" s="24" t="e">
        <f>(CD6-'ModelParams Lw'!$T$10)/'ModelParams Lw'!$T$11</f>
        <v>#DIV/0!</v>
      </c>
      <c r="CO6" s="24" t="e">
        <f>(CE6-'ModelParams Lw'!$U$10)/'ModelParams Lw'!$U$11</f>
        <v>#DIV/0!</v>
      </c>
      <c r="CP6" s="24" t="e">
        <f>(CF6-'ModelParams Lw'!$V$10)/'ModelParams Lw'!$V$11</f>
        <v>#DIV/0!</v>
      </c>
    </row>
    <row r="7" spans="1:94" x14ac:dyDescent="0.2">
      <c r="A7" s="12">
        <f>Calcul!B12</f>
        <v>0</v>
      </c>
      <c r="B7" s="12">
        <f t="shared" si="17"/>
        <v>0</v>
      </c>
      <c r="C7" s="12">
        <f>Calcul!C12</f>
        <v>0</v>
      </c>
      <c r="D7" s="12">
        <f>Calcul!D12/1000</f>
        <v>0</v>
      </c>
      <c r="E7" s="12">
        <f>Calcul!E12/1000</f>
        <v>0</v>
      </c>
      <c r="F7" s="12">
        <f t="shared" si="18"/>
        <v>0</v>
      </c>
      <c r="G7" s="24" t="e">
        <f t="shared" si="0"/>
        <v>#DIV/0!</v>
      </c>
      <c r="H7" s="21" t="e">
        <f>'ModelParams Lw'!$B$6*(LN(H$3/(($B7/3600/($D7*$F7))^0.4*$G7^0.3)))^2+'ModelParams Lw'!$B$7*LN(H$3/(($B7/3600/($D7*$F7))^0.4*$G7^0.3))+'ModelParams Lw'!$B$8</f>
        <v>#DIV/0!</v>
      </c>
      <c r="I7" s="21" t="e">
        <f>'ModelParams Lw'!$B$6*(LN(I$3/(($B7/3600/($D7*$F7))^0.4*$G7^0.3)))^2+'ModelParams Lw'!$B$7*LN(I$3/(($B7/3600/($D7*$F7))^0.4*$G7^0.3))+'ModelParams Lw'!$B$8</f>
        <v>#DIV/0!</v>
      </c>
      <c r="J7" s="21" t="e">
        <f>'ModelParams Lw'!$B$6*(LN(J$3/(($B7/3600/($D7*$F7))^0.4*$G7^0.3)))^2+'ModelParams Lw'!$B$7*LN(J$3/(($B7/3600/($D7*$F7))^0.4*$G7^0.3))+'ModelParams Lw'!$B$8</f>
        <v>#DIV/0!</v>
      </c>
      <c r="K7" s="21" t="e">
        <f>'ModelParams Lw'!$B$6*(LN(K$3/(($B7/3600/($D7*$F7))^0.4*$G7^0.3)))^2+'ModelParams Lw'!$B$7*LN(K$3/(($B7/3600/($D7*$F7))^0.4*$G7^0.3))+'ModelParams Lw'!$B$8</f>
        <v>#DIV/0!</v>
      </c>
      <c r="L7" s="21" t="e">
        <f>'ModelParams Lw'!$B$6*(LN(L$3/(($B7/3600/($D7*$F7))^0.4*$G7^0.3)))^2+'ModelParams Lw'!$B$7*LN(L$3/(($B7/3600/($D7*$F7))^0.4*$G7^0.3))+'ModelParams Lw'!$B$8</f>
        <v>#DIV/0!</v>
      </c>
      <c r="M7" s="21" t="e">
        <f>'ModelParams Lw'!$B$6*(LN(M$3/(($B7/3600/($D7*$F7))^0.4*$G7^0.3)))^2+'ModelParams Lw'!$B$7*LN(M$3/(($B7/3600/($D7*$F7))^0.4*$G7^0.3))+'ModelParams Lw'!$B$8</f>
        <v>#DIV/0!</v>
      </c>
      <c r="N7" s="21" t="e">
        <f>'ModelParams Lw'!$B$6*(LN(N$3/(($B7/3600/($D7*$F7))^0.4*$G7^0.3)))^2+'ModelParams Lw'!$B$7*LN(N$3/(($B7/3600/($D7*$F7))^0.4*$G7^0.3))+'ModelParams Lw'!$B$8</f>
        <v>#DIV/0!</v>
      </c>
      <c r="O7" s="21" t="e">
        <f>'ModelParams Lw'!$B$6*(LN(O$3/(($B7/3600/($D7*$F7))^0.4*$G7^0.3)))^2+'ModelParams Lw'!$B$7*LN(O$3/(($B7/3600/($D7*$F7))^0.4*$G7^0.3))+'ModelParams Lw'!$B$8</f>
        <v>#DIV/0!</v>
      </c>
      <c r="P7" s="24" t="e">
        <f>'ModelParams Lw'!$B$3+'ModelParams Lw'!$B$4*LOG10($B7/3600/($D7*$F7))+'ModelParams Lw'!$B$5*LOG10(2*$G7/(1.2*($B7/3600/($D7*$F7))^2)+1)+10*LOG10($D7*$F7)+H7</f>
        <v>#DIV/0!</v>
      </c>
      <c r="Q7" s="24" t="e">
        <f>'ModelParams Lw'!$B$3+'ModelParams Lw'!$B$4*LOG10($B7/3600/($D7*$F7))+'ModelParams Lw'!$B$5*LOG10(2*$G7/(1.2*($B7/3600/($D7*$F7))^2)+1)+10*LOG10($D7*$F7)+I7</f>
        <v>#DIV/0!</v>
      </c>
      <c r="R7" s="24" t="e">
        <f>'ModelParams Lw'!$B$3+'ModelParams Lw'!$B$4*LOG10($B7/3600/($D7*$F7))+'ModelParams Lw'!$B$5*LOG10(2*$G7/(1.2*($B7/3600/($D7*$F7))^2)+1)+10*LOG10($D7*$F7)+J7</f>
        <v>#DIV/0!</v>
      </c>
      <c r="S7" s="24" t="e">
        <f>'ModelParams Lw'!$B$3+'ModelParams Lw'!$B$4*LOG10($B7/3600/($D7*$F7))+'ModelParams Lw'!$B$5*LOG10(2*$G7/(1.2*($B7/3600/($D7*$F7))^2)+1)+10*LOG10($D7*$F7)+K7</f>
        <v>#DIV/0!</v>
      </c>
      <c r="T7" s="24" t="e">
        <f>'ModelParams Lw'!$B$3+'ModelParams Lw'!$B$4*LOG10($B7/3600/($D7*$F7))+'ModelParams Lw'!$B$5*LOG10(2*$G7/(1.2*($B7/3600/($D7*$F7))^2)+1)+10*LOG10($D7*$F7)+L7</f>
        <v>#DIV/0!</v>
      </c>
      <c r="U7" s="24" t="e">
        <f>'ModelParams Lw'!$B$3+'ModelParams Lw'!$B$4*LOG10($B7/3600/($D7*$F7))+'ModelParams Lw'!$B$5*LOG10(2*$G7/(1.2*($B7/3600/($D7*$F7))^2)+1)+10*LOG10($D7*$F7)+M7</f>
        <v>#DIV/0!</v>
      </c>
      <c r="V7" s="24" t="e">
        <f>'ModelParams Lw'!$B$3+'ModelParams Lw'!$B$4*LOG10($B7/3600/($D7*$F7))+'ModelParams Lw'!$B$5*LOG10(2*$G7/(1.2*($B7/3600/($D7*$F7))^2)+1)+10*LOG10($D7*$F7)+N7</f>
        <v>#DIV/0!</v>
      </c>
      <c r="W7" s="24" t="e">
        <f>'ModelParams Lw'!$B$3+'ModelParams Lw'!$B$4*LOG10($B7/3600/($D7*$F7))+'ModelParams Lw'!$B$5*LOG10(2*$G7/(1.2*($B7/3600/($D7*$F7))^2)+1)+10*LOG10($D7*$F7)+O7</f>
        <v>#DIV/0!</v>
      </c>
      <c r="X7" s="24" t="e">
        <f>10*LOG10(IF(P7="",0,POWER(10,((P7+'ModelParams Lw'!$O$4)/10))) +IF(Q7="",0,POWER(10,((Q7+'ModelParams Lw'!$P$4)/10))) +IF(R7="",0,POWER(10,((R7+'ModelParams Lw'!$Q$4)/10))) +IF(S7="",0,POWER(10,((S7+'ModelParams Lw'!$R$4)/10))) +IF(T7="",0,POWER(10,((T7+'ModelParams Lw'!$S$4)/10))) +IF(U7="",0,POWER(10,((U7+'ModelParams Lw'!$T$4)/10))) +IF(V7="",0,POWER(10,((V7+'ModelParams Lw'!$U$4)/10)))+IF(W7="",0,POWER(10,((W7+'ModelParams Lw'!$V$4)/10))))</f>
        <v>#DIV/0!</v>
      </c>
      <c r="Y7" s="24" t="e">
        <f t="shared" si="19"/>
        <v>#DIV/0!</v>
      </c>
      <c r="Z7" s="24" t="e">
        <f>(P7-'ModelParams Lw'!O$10)/'ModelParams Lw'!O$11</f>
        <v>#DIV/0!</v>
      </c>
      <c r="AA7" s="24" t="e">
        <f>(Q7-'ModelParams Lw'!P$10)/'ModelParams Lw'!P$11</f>
        <v>#DIV/0!</v>
      </c>
      <c r="AB7" s="24" t="e">
        <f>(R7-'ModelParams Lw'!Q$10)/'ModelParams Lw'!Q$11</f>
        <v>#DIV/0!</v>
      </c>
      <c r="AC7" s="24" t="e">
        <f>(S7-'ModelParams Lw'!R$10)/'ModelParams Lw'!R$11</f>
        <v>#DIV/0!</v>
      </c>
      <c r="AD7" s="24" t="e">
        <f>(T7-'ModelParams Lw'!S$10)/'ModelParams Lw'!S$11</f>
        <v>#DIV/0!</v>
      </c>
      <c r="AE7" s="24" t="e">
        <f>(U7-'ModelParams Lw'!T$10)/'ModelParams Lw'!T$11</f>
        <v>#DIV/0!</v>
      </c>
      <c r="AF7" s="24" t="e">
        <f>(V7-'ModelParams Lw'!U$10)/'ModelParams Lw'!U$11</f>
        <v>#DIV/0!</v>
      </c>
      <c r="AG7" s="24" t="e">
        <f>(W7-'ModelParams Lw'!V$10)/'ModelParams Lw'!V$11</f>
        <v>#DIV/0!</v>
      </c>
      <c r="AH7" s="24" t="e">
        <f t="shared" si="20"/>
        <v>#DIV/0!</v>
      </c>
      <c r="AI7" s="24" t="str">
        <f>IF(OR(Calcul!$D12="",Calcul!$E12=""),"",VLOOKUP(CONCATENATE(Calcul!$D12,Calcul!$E12),SilencerParams!$D$4:$R$82,8,FALSE))</f>
        <v/>
      </c>
      <c r="AJ7" s="24" t="str">
        <f>IF(OR(Calcul!$D12="",Calcul!$E12=""),"",VLOOKUP(CONCATENATE(Calcul!$D12,Calcul!$E12),SilencerParams!$D$4:$R$82,9,FALSE))</f>
        <v/>
      </c>
      <c r="AK7" s="24" t="str">
        <f>IF(OR(Calcul!$D12="",Calcul!$E12=""),"",VLOOKUP(CONCATENATE(Calcul!$D12,Calcul!$E12),SilencerParams!$D$4:$R$82,10,FALSE))</f>
        <v/>
      </c>
      <c r="AL7" s="24" t="str">
        <f>IF(OR(Calcul!$D12="",Calcul!$E12=""),"",VLOOKUP(CONCATENATE(Calcul!$D12,Calcul!$E12),SilencerParams!$D$4:$R$82,11,FALSE))</f>
        <v/>
      </c>
      <c r="AM7" s="24" t="str">
        <f>IF(OR(Calcul!$D12="",Calcul!$E12=""),"",VLOOKUP(CONCATENATE(Calcul!$D12,Calcul!$E12),SilencerParams!$D$4:$R$82,12,FALSE))</f>
        <v/>
      </c>
      <c r="AN7" s="24" t="str">
        <f>IF(OR(Calcul!$D12="",Calcul!$E12=""),"",VLOOKUP(CONCATENATE(Calcul!$D12,Calcul!$E12),SilencerParams!$D$4:$R$82,13,FALSE))</f>
        <v/>
      </c>
      <c r="AO7" s="24" t="str">
        <f>IF(OR(Calcul!$D12="",Calcul!$E12=""),"",VLOOKUP(CONCATENATE(Calcul!$D12,Calcul!$E12),SilencerParams!$D$4:$R$82,14,FALSE))</f>
        <v/>
      </c>
      <c r="AP7" s="24" t="str">
        <f>IF(OR(Calcul!$D12="",Calcul!$E12=""),"",VLOOKUP(CONCATENATE(Calcul!$D12,Calcul!$E12),SilencerParams!$D$4:$R$82,15,FALSE))</f>
        <v/>
      </c>
      <c r="AQ7" s="24" t="str">
        <f>IF(OR(Calcul!$D12="",Calcul!$E12=""),"",VLOOKUP(CONCATENATE(Calcul!$D12,Calcul!$E12),SilencerParams!$D$4:$Z$82,16,FALSE)*LOG($AH7)+VLOOKUP(CONCATENATE(Calcul!$D12,Calcul!$E12),SilencerParams!$D$4:$AH$82,24,FALSE))</f>
        <v/>
      </c>
      <c r="AR7" s="24" t="str">
        <f>IF(OR(Calcul!$D12="",Calcul!$E12=""),"",VLOOKUP(CONCATENATE(Calcul!$D12,Calcul!$E12),SilencerParams!$D$4:$Z$82,17,FALSE)*LOG($AH7)+VLOOKUP(CONCATENATE(Calcul!$D12,Calcul!$E12),SilencerParams!$D$4:$AH$82,25,FALSE))</f>
        <v/>
      </c>
      <c r="AS7" s="24" t="str">
        <f>IF(OR(Calcul!$D12="",Calcul!$E12=""),"",VLOOKUP(CONCATENATE(Calcul!$D12,Calcul!$E12),SilencerParams!$D$4:$Z$82,18,FALSE)*LOG($AH7)+VLOOKUP(CONCATENATE(Calcul!$D12,Calcul!$E12),SilencerParams!$D$4:$AH$82,26,FALSE))</f>
        <v/>
      </c>
      <c r="AT7" s="24" t="str">
        <f>IF(OR(Calcul!$D12="",Calcul!$E12=""),"",VLOOKUP(CONCATENATE(Calcul!$D12,Calcul!$E12),SilencerParams!$D$4:$Z$82,19,FALSE)*LOG($AH7)+VLOOKUP(CONCATENATE(Calcul!$D12,Calcul!$E12),SilencerParams!$D$4:$AH$82,27,FALSE))</f>
        <v/>
      </c>
      <c r="AU7" s="24" t="str">
        <f>IF(OR(Calcul!$D12="",Calcul!$E12=""),"",VLOOKUP(CONCATENATE(Calcul!$D12,Calcul!$E12),SilencerParams!$D$4:$Z$82,20,FALSE)*LOG($AH7)+VLOOKUP(CONCATENATE(Calcul!$D12,Calcul!$E12),SilencerParams!$D$4:$AH$82,28,FALSE))</f>
        <v/>
      </c>
      <c r="AV7" s="24" t="str">
        <f>IF(OR(Calcul!$D12="",Calcul!$E12=""),"",VLOOKUP(CONCATENATE(Calcul!$D12,Calcul!$E12),SilencerParams!$D$4:$Z$82,21,FALSE)*LOG($AH7)+VLOOKUP(CONCATENATE(Calcul!$D12,Calcul!$E12),SilencerParams!$D$4:$AH$82,29,FALSE))</f>
        <v/>
      </c>
      <c r="AW7" s="24" t="str">
        <f>IF(OR(Calcul!$D12="",Calcul!$E12=""),"",VLOOKUP(CONCATENATE(Calcul!$D12,Calcul!$E12),SilencerParams!$D$4:$Z$82,22,FALSE)*LOG($AH7)+VLOOKUP(CONCATENATE(Calcul!$D12,Calcul!$E12),SilencerParams!$D$4:$AH$82,30,FALSE))</f>
        <v/>
      </c>
      <c r="AX7" s="24" t="str">
        <f>IF(OR(Calcul!$D12="",Calcul!$E12=""),"",VLOOKUP(CONCATENATE(Calcul!$D12,Calcul!$E12),SilencerParams!$D$4:$Z$82,23,FALSE)*LOG($AH7)+VLOOKUP(CONCATENATE(Calcul!$D12,Calcul!$E12),SilencerParams!$D$4:$AH$82,31,FALSE))</f>
        <v/>
      </c>
      <c r="AY7" s="24" t="e">
        <f t="shared" si="1"/>
        <v>#DIV/0!</v>
      </c>
      <c r="AZ7" s="24" t="e">
        <f t="shared" si="2"/>
        <v>#DIV/0!</v>
      </c>
      <c r="BA7" s="24" t="e">
        <f t="shared" si="3"/>
        <v>#DIV/0!</v>
      </c>
      <c r="BB7" s="24" t="e">
        <f t="shared" si="4"/>
        <v>#DIV/0!</v>
      </c>
      <c r="BC7" s="24" t="e">
        <f t="shared" si="5"/>
        <v>#DIV/0!</v>
      </c>
      <c r="BD7" s="24" t="e">
        <f t="shared" si="6"/>
        <v>#DIV/0!</v>
      </c>
      <c r="BE7" s="24" t="e">
        <f t="shared" si="7"/>
        <v>#DIV/0!</v>
      </c>
      <c r="BF7" s="24" t="e">
        <f t="shared" si="8"/>
        <v>#DIV/0!</v>
      </c>
      <c r="BG7" s="24" t="e">
        <f>10*LOG10(IF(AY7="",0,POWER(10,((AY7+'ModelParams Lw'!$O$4)/10))) +IF(AZ7="",0,POWER(10,((AZ7+'ModelParams Lw'!$P$4)/10))) +IF(BA7="",0,POWER(10,((BA7+'ModelParams Lw'!$Q$4)/10))) +IF(BB7="",0,POWER(10,((BB7+'ModelParams Lw'!$R$4)/10))) +IF(BC7="",0,POWER(10,((BC7+'ModelParams Lw'!$S$4)/10))) +IF(BD7="",0,POWER(10,((BD7+'ModelParams Lw'!$T$4)/10))) +IF(BE7="",0,POWER(10,((BE7+'ModelParams Lw'!$U$4)/10)))+IF(BF7="",0,POWER(10,((BF7+'ModelParams Lw'!$V$4)/10))))</f>
        <v>#DIV/0!</v>
      </c>
      <c r="BH7" s="24" t="e">
        <f t="shared" si="21"/>
        <v>#DIV/0!</v>
      </c>
      <c r="BI7" s="24" t="e">
        <f>(AY7-'ModelParams Lw'!O$10)/'ModelParams Lw'!O$11</f>
        <v>#DIV/0!</v>
      </c>
      <c r="BJ7" s="24" t="e">
        <f>(AZ7-'ModelParams Lw'!P$10)/'ModelParams Lw'!P$11</f>
        <v>#DIV/0!</v>
      </c>
      <c r="BK7" s="24" t="e">
        <f>(BA7-'ModelParams Lw'!Q$10)/'ModelParams Lw'!Q$11</f>
        <v>#DIV/0!</v>
      </c>
      <c r="BL7" s="24" t="e">
        <f>(BB7-'ModelParams Lw'!R$10)/'ModelParams Lw'!R$11</f>
        <v>#DIV/0!</v>
      </c>
      <c r="BM7" s="24" t="e">
        <f>(BC7-'ModelParams Lw'!S$10)/'ModelParams Lw'!S$11</f>
        <v>#DIV/0!</v>
      </c>
      <c r="BN7" s="24" t="e">
        <f>(BD7-'ModelParams Lw'!T$10)/'ModelParams Lw'!T$11</f>
        <v>#DIV/0!</v>
      </c>
      <c r="BO7" s="24" t="e">
        <f>(BE7-'ModelParams Lw'!U$10)/'ModelParams Lw'!U$11</f>
        <v>#DIV/0!</v>
      </c>
      <c r="BP7" s="24" t="e">
        <f>(BF7-'ModelParams Lw'!V$10)/'ModelParams Lw'!V$11</f>
        <v>#DIV/0!</v>
      </c>
      <c r="BQ7" s="24">
        <f>IF(Calcul!$F12="SW",'ModelParams Lw'!C$18+'ModelParams Lw'!C$19*LOG(BQ$3)+'ModelParams Lw'!C$20*($D7*$E7),IF('ModelParams Lw'!C$21+'ModelParams Lw'!C$22*LOG(BQ$3)+'ModelParams Lw'!C$23*($D7*$E7)&lt;'ModelParams Lw'!C$18+'ModelParams Lw'!C$19*LOG(BQ$3)+'ModelParams Lw'!C$20*($D7*$E7),'ModelParams Lw'!C$18+'ModelParams Lw'!C$19*LOG(BQ$3)+'ModelParams Lw'!C$20*($D7*$E7),'ModelParams Lw'!C$21+'ModelParams Lw'!C$22*LOG(BQ$3)+'ModelParams Lw'!C$23*($D7*$E7)))</f>
        <v>29.232362061604213</v>
      </c>
      <c r="BR7" s="24">
        <f>IF(Calcul!$F12="SW",'ModelParams Lw'!D$18+'ModelParams Lw'!D$19*LOG(BR$3)+'ModelParams Lw'!D$20*($D7*$E7),IF('ModelParams Lw'!D$21+'ModelParams Lw'!D$22*LOG(BR$3)+'ModelParams Lw'!D$23*($D7*$E7)&lt;'ModelParams Lw'!D$18+'ModelParams Lw'!D$19*LOG(BR$3)+'ModelParams Lw'!D$20*($D7*$E7),'ModelParams Lw'!D$18+'ModelParams Lw'!D$19*LOG(BR$3)+'ModelParams Lw'!D$20*($D7*$E7),'ModelParams Lw'!D$21+'ModelParams Lw'!D$22*LOG(BR$3)+'ModelParams Lw'!D$23*($D7*$E7)))</f>
        <v>20.87664435983303</v>
      </c>
      <c r="BS7" s="24">
        <f>IF(Calcul!$F12="SW",'ModelParams Lw'!E$18+'ModelParams Lw'!E$19*LOG(BS$3)+'ModelParams Lw'!E$20*($D7*$E7),IF('ModelParams Lw'!E$21+'ModelParams Lw'!E$22*LOG(BS$3)+'ModelParams Lw'!E$23*($D7*$E7)&lt;'ModelParams Lw'!E$18+'ModelParams Lw'!E$19*LOG(BS$3)+'ModelParams Lw'!E$20*($D7*$E7),'ModelParams Lw'!E$18+'ModelParams Lw'!E$19*LOG(BS$3)+'ModelParams Lw'!E$20*($D7*$E7),'ModelParams Lw'!E$21+'ModelParams Lw'!E$22*LOG(BS$3)+'ModelParams Lw'!E$23*($D7*$E7)))</f>
        <v>19.403052886267911</v>
      </c>
      <c r="BT7" s="24">
        <f>IF(Calcul!$F12="SW",'ModelParams Lw'!F$18+'ModelParams Lw'!F$19*LOG(BT$3)+'ModelParams Lw'!F$20*($D7*$E7),IF('ModelParams Lw'!F$21+'ModelParams Lw'!F$22*LOG(BT$3)+'ModelParams Lw'!F$23*($D7*$E7)&lt;'ModelParams Lw'!F$18+'ModelParams Lw'!F$19*LOG(BT$3)+'ModelParams Lw'!F$20*($D7*$E7),'ModelParams Lw'!F$18+'ModelParams Lw'!F$19*LOG(BT$3)+'ModelParams Lw'!F$20*($D7*$E7),'ModelParams Lw'!F$21+'ModelParams Lw'!F$22*LOG(BT$3)+'ModelParams Lw'!F$23*($D7*$E7)))</f>
        <v>19.168948557312724</v>
      </c>
      <c r="BU7" s="24">
        <f>IF(Calcul!$F12="SW",'ModelParams Lw'!G$18+'ModelParams Lw'!G$19*LOG(BU$3)+'ModelParams Lw'!G$20*($D7*$E7),IF('ModelParams Lw'!G$21+'ModelParams Lw'!G$22*LOG(BU$3)+'ModelParams Lw'!G$23*($D7*$E7)&lt;'ModelParams Lw'!G$18+'ModelParams Lw'!G$19*LOG(BU$3)+'ModelParams Lw'!G$20*($D7*$E7),'ModelParams Lw'!G$18+'ModelParams Lw'!G$19*LOG(BU$3)+'ModelParams Lw'!G$20*($D7*$E7),'ModelParams Lw'!G$21+'ModelParams Lw'!G$22*LOG(BU$3)+'ModelParams Lw'!G$23*($D7*$E7)))</f>
        <v>19.253827318462619</v>
      </c>
      <c r="BV7" s="24">
        <f>IF(Calcul!$F12="SW",'ModelParams Lw'!H$18+'ModelParams Lw'!H$19*LOG(BV$3)+'ModelParams Lw'!H$20*($D7*$E7),IF('ModelParams Lw'!H$21+'ModelParams Lw'!H$22*LOG(BV$3)+'ModelParams Lw'!H$23*($D7*$E7)&lt;'ModelParams Lw'!H$18+'ModelParams Lw'!H$19*LOG(BV$3)+'ModelParams Lw'!H$20*($D7*$E7),'ModelParams Lw'!H$18+'ModelParams Lw'!H$19*LOG(BV$3)+'ModelParams Lw'!H$20*($D7*$E7),'ModelParams Lw'!H$21+'ModelParams Lw'!H$22*LOG(BV$3)+'ModelParams Lw'!H$23*($D7*$E7)))</f>
        <v>18.450549841027573</v>
      </c>
      <c r="BW7" s="24">
        <f>IF(Calcul!$F12="SW",'ModelParams Lw'!I$18+'ModelParams Lw'!I$19*LOG(BW$3)+'ModelParams Lw'!I$20*($D7*$E7),IF('ModelParams Lw'!I$21+'ModelParams Lw'!I$22*LOG(BW$3)+'ModelParams Lw'!I$23*($D7*$E7)&lt;'ModelParams Lw'!I$18+'ModelParams Lw'!I$19*LOG(BW$3)+'ModelParams Lw'!I$20*($D7*$E7),'ModelParams Lw'!I$18+'ModelParams Lw'!I$19*LOG(BW$3)+'ModelParams Lw'!I$20*($D7*$E7),'ModelParams Lw'!I$21+'ModelParams Lw'!I$22*LOG(BW$3)+'ModelParams Lw'!I$23*($D7*$E7)))</f>
        <v>24.339570323731252</v>
      </c>
      <c r="BX7" s="24">
        <f>IF(Calcul!$F12="SW",'ModelParams Lw'!J$18+'ModelParams Lw'!J$19*LOG(BX$3)+'ModelParams Lw'!J$20*($D7*$E7),IF('ModelParams Lw'!J$21+'ModelParams Lw'!J$22*LOG(BX$3)+'ModelParams Lw'!J$23*($D7*$E7)&lt;'ModelParams Lw'!J$18+'ModelParams Lw'!J$19*LOG(BX$3)+'ModelParams Lw'!J$20*($D7*$E7),'ModelParams Lw'!J$18+'ModelParams Lw'!J$19*LOG(BX$3)+'ModelParams Lw'!J$20*($D7*$E7),'ModelParams Lw'!J$21+'ModelParams Lw'!J$22*LOG(BX$3)+'ModelParams Lw'!J$23*($D7*$E7)))</f>
        <v>22.505852524315557</v>
      </c>
      <c r="BY7" s="24" t="e">
        <f t="shared" si="9"/>
        <v>#DIV/0!</v>
      </c>
      <c r="BZ7" s="24" t="e">
        <f t="shared" si="10"/>
        <v>#DIV/0!</v>
      </c>
      <c r="CA7" s="24" t="e">
        <f t="shared" si="11"/>
        <v>#DIV/0!</v>
      </c>
      <c r="CB7" s="24" t="e">
        <f t="shared" si="12"/>
        <v>#DIV/0!</v>
      </c>
      <c r="CC7" s="24" t="e">
        <f t="shared" si="13"/>
        <v>#DIV/0!</v>
      </c>
      <c r="CD7" s="24" t="e">
        <f t="shared" si="14"/>
        <v>#DIV/0!</v>
      </c>
      <c r="CE7" s="24" t="e">
        <f t="shared" si="15"/>
        <v>#DIV/0!</v>
      </c>
      <c r="CF7" s="24" t="e">
        <f t="shared" si="16"/>
        <v>#DIV/0!</v>
      </c>
      <c r="CG7" s="24" t="e">
        <f>10*LOG10(IF(BY7="",0,POWER(10,((BY7+'ModelParams Lw'!$O$4)/10))) +IF(BZ7="",0,POWER(10,((BZ7+'ModelParams Lw'!$P$4)/10))) +IF(CA7="",0,POWER(10,((CA7+'ModelParams Lw'!$Q$4)/10))) +IF(CB7="",0,POWER(10,((CB7+'ModelParams Lw'!$R$4)/10))) +IF(CC7="",0,POWER(10,((CC7+'ModelParams Lw'!$S$4)/10))) +IF(CD7="",0,POWER(10,((CD7+'ModelParams Lw'!$T$4)/10))) +IF(CE7="",0,POWER(10,((CE7+'ModelParams Lw'!$U$4)/10)))+IF(CF7="",0,POWER(10,((CF7+'ModelParams Lw'!$V$4)/10))))</f>
        <v>#DIV/0!</v>
      </c>
      <c r="CH7" s="24" t="e">
        <f t="shared" si="22"/>
        <v>#DIV/0!</v>
      </c>
      <c r="CI7" s="24" t="e">
        <f>(BY7-'ModelParams Lw'!$O$10)/'ModelParams Lw'!$O$11</f>
        <v>#DIV/0!</v>
      </c>
      <c r="CJ7" s="24" t="e">
        <f>(BZ7-'ModelParams Lw'!$P$10)/'ModelParams Lw'!$P$11</f>
        <v>#DIV/0!</v>
      </c>
      <c r="CK7" s="24" t="e">
        <f>(CA7-'ModelParams Lw'!$Q$10)/'ModelParams Lw'!$Q$11</f>
        <v>#DIV/0!</v>
      </c>
      <c r="CL7" s="24" t="e">
        <f>(CB7-'ModelParams Lw'!$R$10)/'ModelParams Lw'!$R$11</f>
        <v>#DIV/0!</v>
      </c>
      <c r="CM7" s="24" t="e">
        <f>(CC7-'ModelParams Lw'!$S$10)/'ModelParams Lw'!$S$11</f>
        <v>#DIV/0!</v>
      </c>
      <c r="CN7" s="24" t="e">
        <f>(CD7-'ModelParams Lw'!$T$10)/'ModelParams Lw'!$T$11</f>
        <v>#DIV/0!</v>
      </c>
      <c r="CO7" s="24" t="e">
        <f>(CE7-'ModelParams Lw'!$U$10)/'ModelParams Lw'!$U$11</f>
        <v>#DIV/0!</v>
      </c>
      <c r="CP7" s="24" t="e">
        <f>(CF7-'ModelParams Lw'!$V$10)/'ModelParams Lw'!$V$11</f>
        <v>#DIV/0!</v>
      </c>
    </row>
    <row r="8" spans="1:94" x14ac:dyDescent="0.2">
      <c r="A8" s="12">
        <f>Calcul!B13</f>
        <v>0</v>
      </c>
      <c r="B8" s="12">
        <f t="shared" si="17"/>
        <v>0</v>
      </c>
      <c r="C8" s="12">
        <f>Calcul!C13</f>
        <v>0</v>
      </c>
      <c r="D8" s="12">
        <f>Calcul!D13/1000</f>
        <v>0</v>
      </c>
      <c r="E8" s="12">
        <f>Calcul!E13/1000</f>
        <v>0</v>
      </c>
      <c r="F8" s="12">
        <f t="shared" si="18"/>
        <v>0</v>
      </c>
      <c r="G8" s="24" t="e">
        <f t="shared" si="0"/>
        <v>#DIV/0!</v>
      </c>
      <c r="H8" s="21" t="e">
        <f>'ModelParams Lw'!$B$6*(LN(H$3/(($B8/3600/($D8*$F8))^0.4*$G8^0.3)))^2+'ModelParams Lw'!$B$7*LN(H$3/(($B8/3600/($D8*$F8))^0.4*$G8^0.3))+'ModelParams Lw'!$B$8</f>
        <v>#DIV/0!</v>
      </c>
      <c r="I8" s="21" t="e">
        <f>'ModelParams Lw'!$B$6*(LN(I$3/(($B8/3600/($D8*$F8))^0.4*$G8^0.3)))^2+'ModelParams Lw'!$B$7*LN(I$3/(($B8/3600/($D8*$F8))^0.4*$G8^0.3))+'ModelParams Lw'!$B$8</f>
        <v>#DIV/0!</v>
      </c>
      <c r="J8" s="21" t="e">
        <f>'ModelParams Lw'!$B$6*(LN(J$3/(($B8/3600/($D8*$F8))^0.4*$G8^0.3)))^2+'ModelParams Lw'!$B$7*LN(J$3/(($B8/3600/($D8*$F8))^0.4*$G8^0.3))+'ModelParams Lw'!$B$8</f>
        <v>#DIV/0!</v>
      </c>
      <c r="K8" s="21" t="e">
        <f>'ModelParams Lw'!$B$6*(LN(K$3/(($B8/3600/($D8*$F8))^0.4*$G8^0.3)))^2+'ModelParams Lw'!$B$7*LN(K$3/(($B8/3600/($D8*$F8))^0.4*$G8^0.3))+'ModelParams Lw'!$B$8</f>
        <v>#DIV/0!</v>
      </c>
      <c r="L8" s="21" t="e">
        <f>'ModelParams Lw'!$B$6*(LN(L$3/(($B8/3600/($D8*$F8))^0.4*$G8^0.3)))^2+'ModelParams Lw'!$B$7*LN(L$3/(($B8/3600/($D8*$F8))^0.4*$G8^0.3))+'ModelParams Lw'!$B$8</f>
        <v>#DIV/0!</v>
      </c>
      <c r="M8" s="21" t="e">
        <f>'ModelParams Lw'!$B$6*(LN(M$3/(($B8/3600/($D8*$F8))^0.4*$G8^0.3)))^2+'ModelParams Lw'!$B$7*LN(M$3/(($B8/3600/($D8*$F8))^0.4*$G8^0.3))+'ModelParams Lw'!$B$8</f>
        <v>#DIV/0!</v>
      </c>
      <c r="N8" s="21" t="e">
        <f>'ModelParams Lw'!$B$6*(LN(N$3/(($B8/3600/($D8*$F8))^0.4*$G8^0.3)))^2+'ModelParams Lw'!$B$7*LN(N$3/(($B8/3600/($D8*$F8))^0.4*$G8^0.3))+'ModelParams Lw'!$B$8</f>
        <v>#DIV/0!</v>
      </c>
      <c r="O8" s="21" t="e">
        <f>'ModelParams Lw'!$B$6*(LN(O$3/(($B8/3600/($D8*$F8))^0.4*$G8^0.3)))^2+'ModelParams Lw'!$B$7*LN(O$3/(($B8/3600/($D8*$F8))^0.4*$G8^0.3))+'ModelParams Lw'!$B$8</f>
        <v>#DIV/0!</v>
      </c>
      <c r="P8" s="24" t="e">
        <f>'ModelParams Lw'!$B$3+'ModelParams Lw'!$B$4*LOG10($B8/3600/($D8*$F8))+'ModelParams Lw'!$B$5*LOG10(2*$G8/(1.2*($B8/3600/($D8*$F8))^2)+1)+10*LOG10($D8*$F8)+H8</f>
        <v>#DIV/0!</v>
      </c>
      <c r="Q8" s="24" t="e">
        <f>'ModelParams Lw'!$B$3+'ModelParams Lw'!$B$4*LOG10($B8/3600/($D8*$F8))+'ModelParams Lw'!$B$5*LOG10(2*$G8/(1.2*($B8/3600/($D8*$F8))^2)+1)+10*LOG10($D8*$F8)+I8</f>
        <v>#DIV/0!</v>
      </c>
      <c r="R8" s="24" t="e">
        <f>'ModelParams Lw'!$B$3+'ModelParams Lw'!$B$4*LOG10($B8/3600/($D8*$F8))+'ModelParams Lw'!$B$5*LOG10(2*$G8/(1.2*($B8/3600/($D8*$F8))^2)+1)+10*LOG10($D8*$F8)+J8</f>
        <v>#DIV/0!</v>
      </c>
      <c r="S8" s="24" t="e">
        <f>'ModelParams Lw'!$B$3+'ModelParams Lw'!$B$4*LOG10($B8/3600/($D8*$F8))+'ModelParams Lw'!$B$5*LOG10(2*$G8/(1.2*($B8/3600/($D8*$F8))^2)+1)+10*LOG10($D8*$F8)+K8</f>
        <v>#DIV/0!</v>
      </c>
      <c r="T8" s="24" t="e">
        <f>'ModelParams Lw'!$B$3+'ModelParams Lw'!$B$4*LOG10($B8/3600/($D8*$F8))+'ModelParams Lw'!$B$5*LOG10(2*$G8/(1.2*($B8/3600/($D8*$F8))^2)+1)+10*LOG10($D8*$F8)+L8</f>
        <v>#DIV/0!</v>
      </c>
      <c r="U8" s="24" t="e">
        <f>'ModelParams Lw'!$B$3+'ModelParams Lw'!$B$4*LOG10($B8/3600/($D8*$F8))+'ModelParams Lw'!$B$5*LOG10(2*$G8/(1.2*($B8/3600/($D8*$F8))^2)+1)+10*LOG10($D8*$F8)+M8</f>
        <v>#DIV/0!</v>
      </c>
      <c r="V8" s="24" t="e">
        <f>'ModelParams Lw'!$B$3+'ModelParams Lw'!$B$4*LOG10($B8/3600/($D8*$F8))+'ModelParams Lw'!$B$5*LOG10(2*$G8/(1.2*($B8/3600/($D8*$F8))^2)+1)+10*LOG10($D8*$F8)+N8</f>
        <v>#DIV/0!</v>
      </c>
      <c r="W8" s="24" t="e">
        <f>'ModelParams Lw'!$B$3+'ModelParams Lw'!$B$4*LOG10($B8/3600/($D8*$F8))+'ModelParams Lw'!$B$5*LOG10(2*$G8/(1.2*($B8/3600/($D8*$F8))^2)+1)+10*LOG10($D8*$F8)+O8</f>
        <v>#DIV/0!</v>
      </c>
      <c r="X8" s="24" t="e">
        <f>10*LOG10(IF(P8="",0,POWER(10,((P8+'ModelParams Lw'!$O$4)/10))) +IF(Q8="",0,POWER(10,((Q8+'ModelParams Lw'!$P$4)/10))) +IF(R8="",0,POWER(10,((R8+'ModelParams Lw'!$Q$4)/10))) +IF(S8="",0,POWER(10,((S8+'ModelParams Lw'!$R$4)/10))) +IF(T8="",0,POWER(10,((T8+'ModelParams Lw'!$S$4)/10))) +IF(U8="",0,POWER(10,((U8+'ModelParams Lw'!$T$4)/10))) +IF(V8="",0,POWER(10,((V8+'ModelParams Lw'!$U$4)/10)))+IF(W8="",0,POWER(10,((W8+'ModelParams Lw'!$V$4)/10))))</f>
        <v>#DIV/0!</v>
      </c>
      <c r="Y8" s="24" t="e">
        <f t="shared" si="19"/>
        <v>#DIV/0!</v>
      </c>
      <c r="Z8" s="24" t="e">
        <f>(P8-'ModelParams Lw'!O$10)/'ModelParams Lw'!O$11</f>
        <v>#DIV/0!</v>
      </c>
      <c r="AA8" s="24" t="e">
        <f>(Q8-'ModelParams Lw'!P$10)/'ModelParams Lw'!P$11</f>
        <v>#DIV/0!</v>
      </c>
      <c r="AB8" s="24" t="e">
        <f>(R8-'ModelParams Lw'!Q$10)/'ModelParams Lw'!Q$11</f>
        <v>#DIV/0!</v>
      </c>
      <c r="AC8" s="24" t="e">
        <f>(S8-'ModelParams Lw'!R$10)/'ModelParams Lw'!R$11</f>
        <v>#DIV/0!</v>
      </c>
      <c r="AD8" s="24" t="e">
        <f>(T8-'ModelParams Lw'!S$10)/'ModelParams Lw'!S$11</f>
        <v>#DIV/0!</v>
      </c>
      <c r="AE8" s="24" t="e">
        <f>(U8-'ModelParams Lw'!T$10)/'ModelParams Lw'!T$11</f>
        <v>#DIV/0!</v>
      </c>
      <c r="AF8" s="24" t="e">
        <f>(V8-'ModelParams Lw'!U$10)/'ModelParams Lw'!U$11</f>
        <v>#DIV/0!</v>
      </c>
      <c r="AG8" s="24" t="e">
        <f>(W8-'ModelParams Lw'!V$10)/'ModelParams Lw'!V$11</f>
        <v>#DIV/0!</v>
      </c>
      <c r="AH8" s="24" t="e">
        <f t="shared" si="20"/>
        <v>#DIV/0!</v>
      </c>
      <c r="AI8" s="24" t="str">
        <f>IF(OR(Calcul!$D13="",Calcul!$E13=""),"",VLOOKUP(CONCATENATE(Calcul!$D13,Calcul!$E13),SilencerParams!$D$4:$R$82,8,FALSE))</f>
        <v/>
      </c>
      <c r="AJ8" s="24" t="str">
        <f>IF(OR(Calcul!$D13="",Calcul!$E13=""),"",VLOOKUP(CONCATENATE(Calcul!$D13,Calcul!$E13),SilencerParams!$D$4:$R$82,9,FALSE))</f>
        <v/>
      </c>
      <c r="AK8" s="24" t="str">
        <f>IF(OR(Calcul!$D13="",Calcul!$E13=""),"",VLOOKUP(CONCATENATE(Calcul!$D13,Calcul!$E13),SilencerParams!$D$4:$R$82,10,FALSE))</f>
        <v/>
      </c>
      <c r="AL8" s="24" t="str">
        <f>IF(OR(Calcul!$D13="",Calcul!$E13=""),"",VLOOKUP(CONCATENATE(Calcul!$D13,Calcul!$E13),SilencerParams!$D$4:$R$82,11,FALSE))</f>
        <v/>
      </c>
      <c r="AM8" s="24" t="str">
        <f>IF(OR(Calcul!$D13="",Calcul!$E13=""),"",VLOOKUP(CONCATENATE(Calcul!$D13,Calcul!$E13),SilencerParams!$D$4:$R$82,12,FALSE))</f>
        <v/>
      </c>
      <c r="AN8" s="24" t="str">
        <f>IF(OR(Calcul!$D13="",Calcul!$E13=""),"",VLOOKUP(CONCATENATE(Calcul!$D13,Calcul!$E13),SilencerParams!$D$4:$R$82,13,FALSE))</f>
        <v/>
      </c>
      <c r="AO8" s="24" t="str">
        <f>IF(OR(Calcul!$D13="",Calcul!$E13=""),"",VLOOKUP(CONCATENATE(Calcul!$D13,Calcul!$E13),SilencerParams!$D$4:$R$82,14,FALSE))</f>
        <v/>
      </c>
      <c r="AP8" s="24" t="str">
        <f>IF(OR(Calcul!$D13="",Calcul!$E13=""),"",VLOOKUP(CONCATENATE(Calcul!$D13,Calcul!$E13),SilencerParams!$D$4:$R$82,15,FALSE))</f>
        <v/>
      </c>
      <c r="AQ8" s="24" t="str">
        <f>IF(OR(Calcul!$D13="",Calcul!$E13=""),"",VLOOKUP(CONCATENATE(Calcul!$D13,Calcul!$E13),SilencerParams!$D$4:$Z$82,16,FALSE)*LOG($AH8)+VLOOKUP(CONCATENATE(Calcul!$D13,Calcul!$E13),SilencerParams!$D$4:$AH$82,24,FALSE))</f>
        <v/>
      </c>
      <c r="AR8" s="24" t="str">
        <f>IF(OR(Calcul!$D13="",Calcul!$E13=""),"",VLOOKUP(CONCATENATE(Calcul!$D13,Calcul!$E13),SilencerParams!$D$4:$Z$82,17,FALSE)*LOG($AH8)+VLOOKUP(CONCATENATE(Calcul!$D13,Calcul!$E13),SilencerParams!$D$4:$AH$82,25,FALSE))</f>
        <v/>
      </c>
      <c r="AS8" s="24" t="str">
        <f>IF(OR(Calcul!$D13="",Calcul!$E13=""),"",VLOOKUP(CONCATENATE(Calcul!$D13,Calcul!$E13),SilencerParams!$D$4:$Z$82,18,FALSE)*LOG($AH8)+VLOOKUP(CONCATENATE(Calcul!$D13,Calcul!$E13),SilencerParams!$D$4:$AH$82,26,FALSE))</f>
        <v/>
      </c>
      <c r="AT8" s="24" t="str">
        <f>IF(OR(Calcul!$D13="",Calcul!$E13=""),"",VLOOKUP(CONCATENATE(Calcul!$D13,Calcul!$E13),SilencerParams!$D$4:$Z$82,19,FALSE)*LOG($AH8)+VLOOKUP(CONCATENATE(Calcul!$D13,Calcul!$E13),SilencerParams!$D$4:$AH$82,27,FALSE))</f>
        <v/>
      </c>
      <c r="AU8" s="24" t="str">
        <f>IF(OR(Calcul!$D13="",Calcul!$E13=""),"",VLOOKUP(CONCATENATE(Calcul!$D13,Calcul!$E13),SilencerParams!$D$4:$Z$82,20,FALSE)*LOG($AH8)+VLOOKUP(CONCATENATE(Calcul!$D13,Calcul!$E13),SilencerParams!$D$4:$AH$82,28,FALSE))</f>
        <v/>
      </c>
      <c r="AV8" s="24" t="str">
        <f>IF(OR(Calcul!$D13="",Calcul!$E13=""),"",VLOOKUP(CONCATENATE(Calcul!$D13,Calcul!$E13),SilencerParams!$D$4:$Z$82,21,FALSE)*LOG($AH8)+VLOOKUP(CONCATENATE(Calcul!$D13,Calcul!$E13),SilencerParams!$D$4:$AH$82,29,FALSE))</f>
        <v/>
      </c>
      <c r="AW8" s="24" t="str">
        <f>IF(OR(Calcul!$D13="",Calcul!$E13=""),"",VLOOKUP(CONCATENATE(Calcul!$D13,Calcul!$E13),SilencerParams!$D$4:$Z$82,22,FALSE)*LOG($AH8)+VLOOKUP(CONCATENATE(Calcul!$D13,Calcul!$E13),SilencerParams!$D$4:$AH$82,30,FALSE))</f>
        <v/>
      </c>
      <c r="AX8" s="24" t="str">
        <f>IF(OR(Calcul!$D13="",Calcul!$E13=""),"",VLOOKUP(CONCATENATE(Calcul!$D13,Calcul!$E13),SilencerParams!$D$4:$Z$82,23,FALSE)*LOG($AH8)+VLOOKUP(CONCATENATE(Calcul!$D13,Calcul!$E13),SilencerParams!$D$4:$AH$82,31,FALSE))</f>
        <v/>
      </c>
      <c r="AY8" s="24" t="e">
        <f t="shared" si="1"/>
        <v>#DIV/0!</v>
      </c>
      <c r="AZ8" s="24" t="e">
        <f t="shared" si="2"/>
        <v>#DIV/0!</v>
      </c>
      <c r="BA8" s="24" t="e">
        <f t="shared" si="3"/>
        <v>#DIV/0!</v>
      </c>
      <c r="BB8" s="24" t="e">
        <f t="shared" si="4"/>
        <v>#DIV/0!</v>
      </c>
      <c r="BC8" s="24" t="e">
        <f t="shared" si="5"/>
        <v>#DIV/0!</v>
      </c>
      <c r="BD8" s="24" t="e">
        <f t="shared" si="6"/>
        <v>#DIV/0!</v>
      </c>
      <c r="BE8" s="24" t="e">
        <f t="shared" si="7"/>
        <v>#DIV/0!</v>
      </c>
      <c r="BF8" s="24" t="e">
        <f t="shared" si="8"/>
        <v>#DIV/0!</v>
      </c>
      <c r="BG8" s="24" t="e">
        <f>10*LOG10(IF(AY8="",0,POWER(10,((AY8+'ModelParams Lw'!$O$4)/10))) +IF(AZ8="",0,POWER(10,((AZ8+'ModelParams Lw'!$P$4)/10))) +IF(BA8="",0,POWER(10,((BA8+'ModelParams Lw'!$Q$4)/10))) +IF(BB8="",0,POWER(10,((BB8+'ModelParams Lw'!$R$4)/10))) +IF(BC8="",0,POWER(10,((BC8+'ModelParams Lw'!$S$4)/10))) +IF(BD8="",0,POWER(10,((BD8+'ModelParams Lw'!$T$4)/10))) +IF(BE8="",0,POWER(10,((BE8+'ModelParams Lw'!$U$4)/10)))+IF(BF8="",0,POWER(10,((BF8+'ModelParams Lw'!$V$4)/10))))</f>
        <v>#DIV/0!</v>
      </c>
      <c r="BH8" s="24" t="e">
        <f t="shared" si="21"/>
        <v>#DIV/0!</v>
      </c>
      <c r="BI8" s="24" t="e">
        <f>(AY8-'ModelParams Lw'!O$10)/'ModelParams Lw'!O$11</f>
        <v>#DIV/0!</v>
      </c>
      <c r="BJ8" s="24" t="e">
        <f>(AZ8-'ModelParams Lw'!P$10)/'ModelParams Lw'!P$11</f>
        <v>#DIV/0!</v>
      </c>
      <c r="BK8" s="24" t="e">
        <f>(BA8-'ModelParams Lw'!Q$10)/'ModelParams Lw'!Q$11</f>
        <v>#DIV/0!</v>
      </c>
      <c r="BL8" s="24" t="e">
        <f>(BB8-'ModelParams Lw'!R$10)/'ModelParams Lw'!R$11</f>
        <v>#DIV/0!</v>
      </c>
      <c r="BM8" s="24" t="e">
        <f>(BC8-'ModelParams Lw'!S$10)/'ModelParams Lw'!S$11</f>
        <v>#DIV/0!</v>
      </c>
      <c r="BN8" s="24" t="e">
        <f>(BD8-'ModelParams Lw'!T$10)/'ModelParams Lw'!T$11</f>
        <v>#DIV/0!</v>
      </c>
      <c r="BO8" s="24" t="e">
        <f>(BE8-'ModelParams Lw'!U$10)/'ModelParams Lw'!U$11</f>
        <v>#DIV/0!</v>
      </c>
      <c r="BP8" s="24" t="e">
        <f>(BF8-'ModelParams Lw'!V$10)/'ModelParams Lw'!V$11</f>
        <v>#DIV/0!</v>
      </c>
      <c r="BQ8" s="24">
        <f>IF(Calcul!$F13="SW",'ModelParams Lw'!C$18+'ModelParams Lw'!C$19*LOG(BQ$3)+'ModelParams Lw'!C$20*($D8*$E8),IF('ModelParams Lw'!C$21+'ModelParams Lw'!C$22*LOG(BQ$3)+'ModelParams Lw'!C$23*($D8*$E8)&lt;'ModelParams Lw'!C$18+'ModelParams Lw'!C$19*LOG(BQ$3)+'ModelParams Lw'!C$20*($D8*$E8),'ModelParams Lw'!C$18+'ModelParams Lw'!C$19*LOG(BQ$3)+'ModelParams Lw'!C$20*($D8*$E8),'ModelParams Lw'!C$21+'ModelParams Lw'!C$22*LOG(BQ$3)+'ModelParams Lw'!C$23*($D8*$E8)))</f>
        <v>29.232362061604213</v>
      </c>
      <c r="BR8" s="24">
        <f>IF(Calcul!$F13="SW",'ModelParams Lw'!D$18+'ModelParams Lw'!D$19*LOG(BR$3)+'ModelParams Lw'!D$20*($D8*$E8),IF('ModelParams Lw'!D$21+'ModelParams Lw'!D$22*LOG(BR$3)+'ModelParams Lw'!D$23*($D8*$E8)&lt;'ModelParams Lw'!D$18+'ModelParams Lw'!D$19*LOG(BR$3)+'ModelParams Lw'!D$20*($D8*$E8),'ModelParams Lw'!D$18+'ModelParams Lw'!D$19*LOG(BR$3)+'ModelParams Lw'!D$20*($D8*$E8),'ModelParams Lw'!D$21+'ModelParams Lw'!D$22*LOG(BR$3)+'ModelParams Lw'!D$23*($D8*$E8)))</f>
        <v>20.87664435983303</v>
      </c>
      <c r="BS8" s="24">
        <f>IF(Calcul!$F13="SW",'ModelParams Lw'!E$18+'ModelParams Lw'!E$19*LOG(BS$3)+'ModelParams Lw'!E$20*($D8*$E8),IF('ModelParams Lw'!E$21+'ModelParams Lw'!E$22*LOG(BS$3)+'ModelParams Lw'!E$23*($D8*$E8)&lt;'ModelParams Lw'!E$18+'ModelParams Lw'!E$19*LOG(BS$3)+'ModelParams Lw'!E$20*($D8*$E8),'ModelParams Lw'!E$18+'ModelParams Lw'!E$19*LOG(BS$3)+'ModelParams Lw'!E$20*($D8*$E8),'ModelParams Lw'!E$21+'ModelParams Lw'!E$22*LOG(BS$3)+'ModelParams Lw'!E$23*($D8*$E8)))</f>
        <v>19.403052886267911</v>
      </c>
      <c r="BT8" s="24">
        <f>IF(Calcul!$F13="SW",'ModelParams Lw'!F$18+'ModelParams Lw'!F$19*LOG(BT$3)+'ModelParams Lw'!F$20*($D8*$E8),IF('ModelParams Lw'!F$21+'ModelParams Lw'!F$22*LOG(BT$3)+'ModelParams Lw'!F$23*($D8*$E8)&lt;'ModelParams Lw'!F$18+'ModelParams Lw'!F$19*LOG(BT$3)+'ModelParams Lw'!F$20*($D8*$E8),'ModelParams Lw'!F$18+'ModelParams Lw'!F$19*LOG(BT$3)+'ModelParams Lw'!F$20*($D8*$E8),'ModelParams Lw'!F$21+'ModelParams Lw'!F$22*LOG(BT$3)+'ModelParams Lw'!F$23*($D8*$E8)))</f>
        <v>19.168948557312724</v>
      </c>
      <c r="BU8" s="24">
        <f>IF(Calcul!$F13="SW",'ModelParams Lw'!G$18+'ModelParams Lw'!G$19*LOG(BU$3)+'ModelParams Lw'!G$20*($D8*$E8),IF('ModelParams Lw'!G$21+'ModelParams Lw'!G$22*LOG(BU$3)+'ModelParams Lw'!G$23*($D8*$E8)&lt;'ModelParams Lw'!G$18+'ModelParams Lw'!G$19*LOG(BU$3)+'ModelParams Lw'!G$20*($D8*$E8),'ModelParams Lw'!G$18+'ModelParams Lw'!G$19*LOG(BU$3)+'ModelParams Lw'!G$20*($D8*$E8),'ModelParams Lw'!G$21+'ModelParams Lw'!G$22*LOG(BU$3)+'ModelParams Lw'!G$23*($D8*$E8)))</f>
        <v>19.253827318462619</v>
      </c>
      <c r="BV8" s="24">
        <f>IF(Calcul!$F13="SW",'ModelParams Lw'!H$18+'ModelParams Lw'!H$19*LOG(BV$3)+'ModelParams Lw'!H$20*($D8*$E8),IF('ModelParams Lw'!H$21+'ModelParams Lw'!H$22*LOG(BV$3)+'ModelParams Lw'!H$23*($D8*$E8)&lt;'ModelParams Lw'!H$18+'ModelParams Lw'!H$19*LOG(BV$3)+'ModelParams Lw'!H$20*($D8*$E8),'ModelParams Lw'!H$18+'ModelParams Lw'!H$19*LOG(BV$3)+'ModelParams Lw'!H$20*($D8*$E8),'ModelParams Lw'!H$21+'ModelParams Lw'!H$22*LOG(BV$3)+'ModelParams Lw'!H$23*($D8*$E8)))</f>
        <v>18.450549841027573</v>
      </c>
      <c r="BW8" s="24">
        <f>IF(Calcul!$F13="SW",'ModelParams Lw'!I$18+'ModelParams Lw'!I$19*LOG(BW$3)+'ModelParams Lw'!I$20*($D8*$E8),IF('ModelParams Lw'!I$21+'ModelParams Lw'!I$22*LOG(BW$3)+'ModelParams Lw'!I$23*($D8*$E8)&lt;'ModelParams Lw'!I$18+'ModelParams Lw'!I$19*LOG(BW$3)+'ModelParams Lw'!I$20*($D8*$E8),'ModelParams Lw'!I$18+'ModelParams Lw'!I$19*LOG(BW$3)+'ModelParams Lw'!I$20*($D8*$E8),'ModelParams Lw'!I$21+'ModelParams Lw'!I$22*LOG(BW$3)+'ModelParams Lw'!I$23*($D8*$E8)))</f>
        <v>24.339570323731252</v>
      </c>
      <c r="BX8" s="24">
        <f>IF(Calcul!$F13="SW",'ModelParams Lw'!J$18+'ModelParams Lw'!J$19*LOG(BX$3)+'ModelParams Lw'!J$20*($D8*$E8),IF('ModelParams Lw'!J$21+'ModelParams Lw'!J$22*LOG(BX$3)+'ModelParams Lw'!J$23*($D8*$E8)&lt;'ModelParams Lw'!J$18+'ModelParams Lw'!J$19*LOG(BX$3)+'ModelParams Lw'!J$20*($D8*$E8),'ModelParams Lw'!J$18+'ModelParams Lw'!J$19*LOG(BX$3)+'ModelParams Lw'!J$20*($D8*$E8),'ModelParams Lw'!J$21+'ModelParams Lw'!J$22*LOG(BX$3)+'ModelParams Lw'!J$23*($D8*$E8)))</f>
        <v>22.505852524315557</v>
      </c>
      <c r="BY8" s="24" t="e">
        <f t="shared" si="9"/>
        <v>#DIV/0!</v>
      </c>
      <c r="BZ8" s="24" t="e">
        <f t="shared" si="10"/>
        <v>#DIV/0!</v>
      </c>
      <c r="CA8" s="24" t="e">
        <f t="shared" si="11"/>
        <v>#DIV/0!</v>
      </c>
      <c r="CB8" s="24" t="e">
        <f t="shared" si="12"/>
        <v>#DIV/0!</v>
      </c>
      <c r="CC8" s="24" t="e">
        <f t="shared" si="13"/>
        <v>#DIV/0!</v>
      </c>
      <c r="CD8" s="24" t="e">
        <f t="shared" si="14"/>
        <v>#DIV/0!</v>
      </c>
      <c r="CE8" s="24" t="e">
        <f t="shared" si="15"/>
        <v>#DIV/0!</v>
      </c>
      <c r="CF8" s="24" t="e">
        <f t="shared" si="16"/>
        <v>#DIV/0!</v>
      </c>
      <c r="CG8" s="24" t="e">
        <f>10*LOG10(IF(BY8="",0,POWER(10,((BY8+'ModelParams Lw'!$O$4)/10))) +IF(BZ8="",0,POWER(10,((BZ8+'ModelParams Lw'!$P$4)/10))) +IF(CA8="",0,POWER(10,((CA8+'ModelParams Lw'!$Q$4)/10))) +IF(CB8="",0,POWER(10,((CB8+'ModelParams Lw'!$R$4)/10))) +IF(CC8="",0,POWER(10,((CC8+'ModelParams Lw'!$S$4)/10))) +IF(CD8="",0,POWER(10,((CD8+'ModelParams Lw'!$T$4)/10))) +IF(CE8="",0,POWER(10,((CE8+'ModelParams Lw'!$U$4)/10)))+IF(CF8="",0,POWER(10,((CF8+'ModelParams Lw'!$V$4)/10))))</f>
        <v>#DIV/0!</v>
      </c>
      <c r="CH8" s="24" t="e">
        <f t="shared" si="22"/>
        <v>#DIV/0!</v>
      </c>
      <c r="CI8" s="24" t="e">
        <f>(BY8-'ModelParams Lw'!$O$10)/'ModelParams Lw'!$O$11</f>
        <v>#DIV/0!</v>
      </c>
      <c r="CJ8" s="24" t="e">
        <f>(BZ8-'ModelParams Lw'!$P$10)/'ModelParams Lw'!$P$11</f>
        <v>#DIV/0!</v>
      </c>
      <c r="CK8" s="24" t="e">
        <f>(CA8-'ModelParams Lw'!$Q$10)/'ModelParams Lw'!$Q$11</f>
        <v>#DIV/0!</v>
      </c>
      <c r="CL8" s="24" t="e">
        <f>(CB8-'ModelParams Lw'!$R$10)/'ModelParams Lw'!$R$11</f>
        <v>#DIV/0!</v>
      </c>
      <c r="CM8" s="24" t="e">
        <f>(CC8-'ModelParams Lw'!$S$10)/'ModelParams Lw'!$S$11</f>
        <v>#DIV/0!</v>
      </c>
      <c r="CN8" s="24" t="e">
        <f>(CD8-'ModelParams Lw'!$T$10)/'ModelParams Lw'!$T$11</f>
        <v>#DIV/0!</v>
      </c>
      <c r="CO8" s="24" t="e">
        <f>(CE8-'ModelParams Lw'!$U$10)/'ModelParams Lw'!$U$11</f>
        <v>#DIV/0!</v>
      </c>
      <c r="CP8" s="24" t="e">
        <f>(CF8-'ModelParams Lw'!$V$10)/'ModelParams Lw'!$V$11</f>
        <v>#DIV/0!</v>
      </c>
    </row>
    <row r="9" spans="1:94" x14ac:dyDescent="0.2">
      <c r="A9" s="12">
        <f>Calcul!B14</f>
        <v>0</v>
      </c>
      <c r="B9" s="12">
        <f t="shared" si="17"/>
        <v>0</v>
      </c>
      <c r="C9" s="12">
        <f>Calcul!C14</f>
        <v>0</v>
      </c>
      <c r="D9" s="12">
        <f>Calcul!D14/1000</f>
        <v>0</v>
      </c>
      <c r="E9" s="12">
        <f>Calcul!E14/1000</f>
        <v>0</v>
      </c>
      <c r="F9" s="12">
        <f t="shared" si="18"/>
        <v>0</v>
      </c>
      <c r="G9" s="24" t="e">
        <f t="shared" si="0"/>
        <v>#DIV/0!</v>
      </c>
      <c r="H9" s="21" t="e">
        <f>'ModelParams Lw'!$B$6*(LN(H$3/(($B9/3600/($D9*$F9))^0.4*$G9^0.3)))^2+'ModelParams Lw'!$B$7*LN(H$3/(($B9/3600/($D9*$F9))^0.4*$G9^0.3))+'ModelParams Lw'!$B$8</f>
        <v>#DIV/0!</v>
      </c>
      <c r="I9" s="21" t="e">
        <f>'ModelParams Lw'!$B$6*(LN(I$3/(($B9/3600/($D9*$F9))^0.4*$G9^0.3)))^2+'ModelParams Lw'!$B$7*LN(I$3/(($B9/3600/($D9*$F9))^0.4*$G9^0.3))+'ModelParams Lw'!$B$8</f>
        <v>#DIV/0!</v>
      </c>
      <c r="J9" s="21" t="e">
        <f>'ModelParams Lw'!$B$6*(LN(J$3/(($B9/3600/($D9*$F9))^0.4*$G9^0.3)))^2+'ModelParams Lw'!$B$7*LN(J$3/(($B9/3600/($D9*$F9))^0.4*$G9^0.3))+'ModelParams Lw'!$B$8</f>
        <v>#DIV/0!</v>
      </c>
      <c r="K9" s="21" t="e">
        <f>'ModelParams Lw'!$B$6*(LN(K$3/(($B9/3600/($D9*$F9))^0.4*$G9^0.3)))^2+'ModelParams Lw'!$B$7*LN(K$3/(($B9/3600/($D9*$F9))^0.4*$G9^0.3))+'ModelParams Lw'!$B$8</f>
        <v>#DIV/0!</v>
      </c>
      <c r="L9" s="21" t="e">
        <f>'ModelParams Lw'!$B$6*(LN(L$3/(($B9/3600/($D9*$F9))^0.4*$G9^0.3)))^2+'ModelParams Lw'!$B$7*LN(L$3/(($B9/3600/($D9*$F9))^0.4*$G9^0.3))+'ModelParams Lw'!$B$8</f>
        <v>#DIV/0!</v>
      </c>
      <c r="M9" s="21" t="e">
        <f>'ModelParams Lw'!$B$6*(LN(M$3/(($B9/3600/($D9*$F9))^0.4*$G9^0.3)))^2+'ModelParams Lw'!$B$7*LN(M$3/(($B9/3600/($D9*$F9))^0.4*$G9^0.3))+'ModelParams Lw'!$B$8</f>
        <v>#DIV/0!</v>
      </c>
      <c r="N9" s="21" t="e">
        <f>'ModelParams Lw'!$B$6*(LN(N$3/(($B9/3600/($D9*$F9))^0.4*$G9^0.3)))^2+'ModelParams Lw'!$B$7*LN(N$3/(($B9/3600/($D9*$F9))^0.4*$G9^0.3))+'ModelParams Lw'!$B$8</f>
        <v>#DIV/0!</v>
      </c>
      <c r="O9" s="21" t="e">
        <f>'ModelParams Lw'!$B$6*(LN(O$3/(($B9/3600/($D9*$F9))^0.4*$G9^0.3)))^2+'ModelParams Lw'!$B$7*LN(O$3/(($B9/3600/($D9*$F9))^0.4*$G9^0.3))+'ModelParams Lw'!$B$8</f>
        <v>#DIV/0!</v>
      </c>
      <c r="P9" s="24" t="e">
        <f>'ModelParams Lw'!$B$3+'ModelParams Lw'!$B$4*LOG10($B9/3600/($D9*$F9))+'ModelParams Lw'!$B$5*LOG10(2*$G9/(1.2*($B9/3600/($D9*$F9))^2)+1)+10*LOG10($D9*$F9)+H9</f>
        <v>#DIV/0!</v>
      </c>
      <c r="Q9" s="24" t="e">
        <f>'ModelParams Lw'!$B$3+'ModelParams Lw'!$B$4*LOG10($B9/3600/($D9*$F9))+'ModelParams Lw'!$B$5*LOG10(2*$G9/(1.2*($B9/3600/($D9*$F9))^2)+1)+10*LOG10($D9*$F9)+I9</f>
        <v>#DIV/0!</v>
      </c>
      <c r="R9" s="24" t="e">
        <f>'ModelParams Lw'!$B$3+'ModelParams Lw'!$B$4*LOG10($B9/3600/($D9*$F9))+'ModelParams Lw'!$B$5*LOG10(2*$G9/(1.2*($B9/3600/($D9*$F9))^2)+1)+10*LOG10($D9*$F9)+J9</f>
        <v>#DIV/0!</v>
      </c>
      <c r="S9" s="24" t="e">
        <f>'ModelParams Lw'!$B$3+'ModelParams Lw'!$B$4*LOG10($B9/3600/($D9*$F9))+'ModelParams Lw'!$B$5*LOG10(2*$G9/(1.2*($B9/3600/($D9*$F9))^2)+1)+10*LOG10($D9*$F9)+K9</f>
        <v>#DIV/0!</v>
      </c>
      <c r="T9" s="24" t="e">
        <f>'ModelParams Lw'!$B$3+'ModelParams Lw'!$B$4*LOG10($B9/3600/($D9*$F9))+'ModelParams Lw'!$B$5*LOG10(2*$G9/(1.2*($B9/3600/($D9*$F9))^2)+1)+10*LOG10($D9*$F9)+L9</f>
        <v>#DIV/0!</v>
      </c>
      <c r="U9" s="24" t="e">
        <f>'ModelParams Lw'!$B$3+'ModelParams Lw'!$B$4*LOG10($B9/3600/($D9*$F9))+'ModelParams Lw'!$B$5*LOG10(2*$G9/(1.2*($B9/3600/($D9*$F9))^2)+1)+10*LOG10($D9*$F9)+M9</f>
        <v>#DIV/0!</v>
      </c>
      <c r="V9" s="24" t="e">
        <f>'ModelParams Lw'!$B$3+'ModelParams Lw'!$B$4*LOG10($B9/3600/($D9*$F9))+'ModelParams Lw'!$B$5*LOG10(2*$G9/(1.2*($B9/3600/($D9*$F9))^2)+1)+10*LOG10($D9*$F9)+N9</f>
        <v>#DIV/0!</v>
      </c>
      <c r="W9" s="24" t="e">
        <f>'ModelParams Lw'!$B$3+'ModelParams Lw'!$B$4*LOG10($B9/3600/($D9*$F9))+'ModelParams Lw'!$B$5*LOG10(2*$G9/(1.2*($B9/3600/($D9*$F9))^2)+1)+10*LOG10($D9*$F9)+O9</f>
        <v>#DIV/0!</v>
      </c>
      <c r="X9" s="24" t="e">
        <f>10*LOG10(IF(P9="",0,POWER(10,((P9+'ModelParams Lw'!$O$4)/10))) +IF(Q9="",0,POWER(10,((Q9+'ModelParams Lw'!$P$4)/10))) +IF(R9="",0,POWER(10,((R9+'ModelParams Lw'!$Q$4)/10))) +IF(S9="",0,POWER(10,((S9+'ModelParams Lw'!$R$4)/10))) +IF(T9="",0,POWER(10,((T9+'ModelParams Lw'!$S$4)/10))) +IF(U9="",0,POWER(10,((U9+'ModelParams Lw'!$T$4)/10))) +IF(V9="",0,POWER(10,((V9+'ModelParams Lw'!$U$4)/10)))+IF(W9="",0,POWER(10,((W9+'ModelParams Lw'!$V$4)/10))))</f>
        <v>#DIV/0!</v>
      </c>
      <c r="Y9" s="24" t="e">
        <f t="shared" si="19"/>
        <v>#DIV/0!</v>
      </c>
      <c r="Z9" s="24" t="e">
        <f>(P9-'ModelParams Lw'!O$10)/'ModelParams Lw'!O$11</f>
        <v>#DIV/0!</v>
      </c>
      <c r="AA9" s="24" t="e">
        <f>(Q9-'ModelParams Lw'!P$10)/'ModelParams Lw'!P$11</f>
        <v>#DIV/0!</v>
      </c>
      <c r="AB9" s="24" t="e">
        <f>(R9-'ModelParams Lw'!Q$10)/'ModelParams Lw'!Q$11</f>
        <v>#DIV/0!</v>
      </c>
      <c r="AC9" s="24" t="e">
        <f>(S9-'ModelParams Lw'!R$10)/'ModelParams Lw'!R$11</f>
        <v>#DIV/0!</v>
      </c>
      <c r="AD9" s="24" t="e">
        <f>(T9-'ModelParams Lw'!S$10)/'ModelParams Lw'!S$11</f>
        <v>#DIV/0!</v>
      </c>
      <c r="AE9" s="24" t="e">
        <f>(U9-'ModelParams Lw'!T$10)/'ModelParams Lw'!T$11</f>
        <v>#DIV/0!</v>
      </c>
      <c r="AF9" s="24" t="e">
        <f>(V9-'ModelParams Lw'!U$10)/'ModelParams Lw'!U$11</f>
        <v>#DIV/0!</v>
      </c>
      <c r="AG9" s="24" t="e">
        <f>(W9-'ModelParams Lw'!V$10)/'ModelParams Lw'!V$11</f>
        <v>#DIV/0!</v>
      </c>
      <c r="AH9" s="24" t="e">
        <f t="shared" si="20"/>
        <v>#DIV/0!</v>
      </c>
      <c r="AI9" s="24" t="str">
        <f>IF(OR(Calcul!$D14="",Calcul!$E14=""),"",VLOOKUP(CONCATENATE(Calcul!$D14,Calcul!$E14),SilencerParams!$D$4:$R$82,8,FALSE))</f>
        <v/>
      </c>
      <c r="AJ9" s="24" t="str">
        <f>IF(OR(Calcul!$D14="",Calcul!$E14=""),"",VLOOKUP(CONCATENATE(Calcul!$D14,Calcul!$E14),SilencerParams!$D$4:$R$82,9,FALSE))</f>
        <v/>
      </c>
      <c r="AK9" s="24" t="str">
        <f>IF(OR(Calcul!$D14="",Calcul!$E14=""),"",VLOOKUP(CONCATENATE(Calcul!$D14,Calcul!$E14),SilencerParams!$D$4:$R$82,10,FALSE))</f>
        <v/>
      </c>
      <c r="AL9" s="24" t="str">
        <f>IF(OR(Calcul!$D14="",Calcul!$E14=""),"",VLOOKUP(CONCATENATE(Calcul!$D14,Calcul!$E14),SilencerParams!$D$4:$R$82,11,FALSE))</f>
        <v/>
      </c>
      <c r="AM9" s="24" t="str">
        <f>IF(OR(Calcul!$D14="",Calcul!$E14=""),"",VLOOKUP(CONCATENATE(Calcul!$D14,Calcul!$E14),SilencerParams!$D$4:$R$82,12,FALSE))</f>
        <v/>
      </c>
      <c r="AN9" s="24" t="str">
        <f>IF(OR(Calcul!$D14="",Calcul!$E14=""),"",VLOOKUP(CONCATENATE(Calcul!$D14,Calcul!$E14),SilencerParams!$D$4:$R$82,13,FALSE))</f>
        <v/>
      </c>
      <c r="AO9" s="24" t="str">
        <f>IF(OR(Calcul!$D14="",Calcul!$E14=""),"",VLOOKUP(CONCATENATE(Calcul!$D14,Calcul!$E14),SilencerParams!$D$4:$R$82,14,FALSE))</f>
        <v/>
      </c>
      <c r="AP9" s="24" t="str">
        <f>IF(OR(Calcul!$D14="",Calcul!$E14=""),"",VLOOKUP(CONCATENATE(Calcul!$D14,Calcul!$E14),SilencerParams!$D$4:$R$82,15,FALSE))</f>
        <v/>
      </c>
      <c r="AQ9" s="24" t="str">
        <f>IF(OR(Calcul!$D14="",Calcul!$E14=""),"",VLOOKUP(CONCATENATE(Calcul!$D14,Calcul!$E14),SilencerParams!$D$4:$Z$82,16,FALSE)*LOG($AH9)+VLOOKUP(CONCATENATE(Calcul!$D14,Calcul!$E14),SilencerParams!$D$4:$AH$82,24,FALSE))</f>
        <v/>
      </c>
      <c r="AR9" s="24" t="str">
        <f>IF(OR(Calcul!$D14="",Calcul!$E14=""),"",VLOOKUP(CONCATENATE(Calcul!$D14,Calcul!$E14),SilencerParams!$D$4:$Z$82,17,FALSE)*LOG($AH9)+VLOOKUP(CONCATENATE(Calcul!$D14,Calcul!$E14),SilencerParams!$D$4:$AH$82,25,FALSE))</f>
        <v/>
      </c>
      <c r="AS9" s="24" t="str">
        <f>IF(OR(Calcul!$D14="",Calcul!$E14=""),"",VLOOKUP(CONCATENATE(Calcul!$D14,Calcul!$E14),SilencerParams!$D$4:$Z$82,18,FALSE)*LOG($AH9)+VLOOKUP(CONCATENATE(Calcul!$D14,Calcul!$E14),SilencerParams!$D$4:$AH$82,26,FALSE))</f>
        <v/>
      </c>
      <c r="AT9" s="24" t="str">
        <f>IF(OR(Calcul!$D14="",Calcul!$E14=""),"",VLOOKUP(CONCATENATE(Calcul!$D14,Calcul!$E14),SilencerParams!$D$4:$Z$82,19,FALSE)*LOG($AH9)+VLOOKUP(CONCATENATE(Calcul!$D14,Calcul!$E14),SilencerParams!$D$4:$AH$82,27,FALSE))</f>
        <v/>
      </c>
      <c r="AU9" s="24" t="str">
        <f>IF(OR(Calcul!$D14="",Calcul!$E14=""),"",VLOOKUP(CONCATENATE(Calcul!$D14,Calcul!$E14),SilencerParams!$D$4:$Z$82,20,FALSE)*LOG($AH9)+VLOOKUP(CONCATENATE(Calcul!$D14,Calcul!$E14),SilencerParams!$D$4:$AH$82,28,FALSE))</f>
        <v/>
      </c>
      <c r="AV9" s="24" t="str">
        <f>IF(OR(Calcul!$D14="",Calcul!$E14=""),"",VLOOKUP(CONCATENATE(Calcul!$D14,Calcul!$E14),SilencerParams!$D$4:$Z$82,21,FALSE)*LOG($AH9)+VLOOKUP(CONCATENATE(Calcul!$D14,Calcul!$E14),SilencerParams!$D$4:$AH$82,29,FALSE))</f>
        <v/>
      </c>
      <c r="AW9" s="24" t="str">
        <f>IF(OR(Calcul!$D14="",Calcul!$E14=""),"",VLOOKUP(CONCATENATE(Calcul!$D14,Calcul!$E14),SilencerParams!$D$4:$Z$82,22,FALSE)*LOG($AH9)+VLOOKUP(CONCATENATE(Calcul!$D14,Calcul!$E14),SilencerParams!$D$4:$AH$82,30,FALSE))</f>
        <v/>
      </c>
      <c r="AX9" s="24" t="str">
        <f>IF(OR(Calcul!$D14="",Calcul!$E14=""),"",VLOOKUP(CONCATENATE(Calcul!$D14,Calcul!$E14),SilencerParams!$D$4:$Z$82,23,FALSE)*LOG($AH9)+VLOOKUP(CONCATENATE(Calcul!$D14,Calcul!$E14),SilencerParams!$D$4:$AH$82,31,FALSE))</f>
        <v/>
      </c>
      <c r="AY9" s="24" t="e">
        <f t="shared" si="1"/>
        <v>#DIV/0!</v>
      </c>
      <c r="AZ9" s="24" t="e">
        <f t="shared" si="2"/>
        <v>#DIV/0!</v>
      </c>
      <c r="BA9" s="24" t="e">
        <f t="shared" si="3"/>
        <v>#DIV/0!</v>
      </c>
      <c r="BB9" s="24" t="e">
        <f t="shared" si="4"/>
        <v>#DIV/0!</v>
      </c>
      <c r="BC9" s="24" t="e">
        <f t="shared" si="5"/>
        <v>#DIV/0!</v>
      </c>
      <c r="BD9" s="24" t="e">
        <f t="shared" si="6"/>
        <v>#DIV/0!</v>
      </c>
      <c r="BE9" s="24" t="e">
        <f t="shared" si="7"/>
        <v>#DIV/0!</v>
      </c>
      <c r="BF9" s="24" t="e">
        <f t="shared" si="8"/>
        <v>#DIV/0!</v>
      </c>
      <c r="BG9" s="24" t="e">
        <f>10*LOG10(IF(AY9="",0,POWER(10,((AY9+'ModelParams Lw'!$O$4)/10))) +IF(AZ9="",0,POWER(10,((AZ9+'ModelParams Lw'!$P$4)/10))) +IF(BA9="",0,POWER(10,((BA9+'ModelParams Lw'!$Q$4)/10))) +IF(BB9="",0,POWER(10,((BB9+'ModelParams Lw'!$R$4)/10))) +IF(BC9="",0,POWER(10,((BC9+'ModelParams Lw'!$S$4)/10))) +IF(BD9="",0,POWER(10,((BD9+'ModelParams Lw'!$T$4)/10))) +IF(BE9="",0,POWER(10,((BE9+'ModelParams Lw'!$U$4)/10)))+IF(BF9="",0,POWER(10,((BF9+'ModelParams Lw'!$V$4)/10))))</f>
        <v>#DIV/0!</v>
      </c>
      <c r="BH9" s="24" t="e">
        <f t="shared" si="21"/>
        <v>#DIV/0!</v>
      </c>
      <c r="BI9" s="24" t="e">
        <f>(AY9-'ModelParams Lw'!O$10)/'ModelParams Lw'!O$11</f>
        <v>#DIV/0!</v>
      </c>
      <c r="BJ9" s="24" t="e">
        <f>(AZ9-'ModelParams Lw'!P$10)/'ModelParams Lw'!P$11</f>
        <v>#DIV/0!</v>
      </c>
      <c r="BK9" s="24" t="e">
        <f>(BA9-'ModelParams Lw'!Q$10)/'ModelParams Lw'!Q$11</f>
        <v>#DIV/0!</v>
      </c>
      <c r="BL9" s="24" t="e">
        <f>(BB9-'ModelParams Lw'!R$10)/'ModelParams Lw'!R$11</f>
        <v>#DIV/0!</v>
      </c>
      <c r="BM9" s="24" t="e">
        <f>(BC9-'ModelParams Lw'!S$10)/'ModelParams Lw'!S$11</f>
        <v>#DIV/0!</v>
      </c>
      <c r="BN9" s="24" t="e">
        <f>(BD9-'ModelParams Lw'!T$10)/'ModelParams Lw'!T$11</f>
        <v>#DIV/0!</v>
      </c>
      <c r="BO9" s="24" t="e">
        <f>(BE9-'ModelParams Lw'!U$10)/'ModelParams Lw'!U$11</f>
        <v>#DIV/0!</v>
      </c>
      <c r="BP9" s="24" t="e">
        <f>(BF9-'ModelParams Lw'!V$10)/'ModelParams Lw'!V$11</f>
        <v>#DIV/0!</v>
      </c>
      <c r="BQ9" s="24">
        <f>IF(Calcul!$F14="SW",'ModelParams Lw'!C$18+'ModelParams Lw'!C$19*LOG(BQ$3)+'ModelParams Lw'!C$20*($D9*$E9),IF('ModelParams Lw'!C$21+'ModelParams Lw'!C$22*LOG(BQ$3)+'ModelParams Lw'!C$23*($D9*$E9)&lt;'ModelParams Lw'!C$18+'ModelParams Lw'!C$19*LOG(BQ$3)+'ModelParams Lw'!C$20*($D9*$E9),'ModelParams Lw'!C$18+'ModelParams Lw'!C$19*LOG(BQ$3)+'ModelParams Lw'!C$20*($D9*$E9),'ModelParams Lw'!C$21+'ModelParams Lw'!C$22*LOG(BQ$3)+'ModelParams Lw'!C$23*($D9*$E9)))</f>
        <v>29.232362061604213</v>
      </c>
      <c r="BR9" s="24">
        <f>IF(Calcul!$F14="SW",'ModelParams Lw'!D$18+'ModelParams Lw'!D$19*LOG(BR$3)+'ModelParams Lw'!D$20*($D9*$E9),IF('ModelParams Lw'!D$21+'ModelParams Lw'!D$22*LOG(BR$3)+'ModelParams Lw'!D$23*($D9*$E9)&lt;'ModelParams Lw'!D$18+'ModelParams Lw'!D$19*LOG(BR$3)+'ModelParams Lw'!D$20*($D9*$E9),'ModelParams Lw'!D$18+'ModelParams Lw'!D$19*LOG(BR$3)+'ModelParams Lw'!D$20*($D9*$E9),'ModelParams Lw'!D$21+'ModelParams Lw'!D$22*LOG(BR$3)+'ModelParams Lw'!D$23*($D9*$E9)))</f>
        <v>20.87664435983303</v>
      </c>
      <c r="BS9" s="24">
        <f>IF(Calcul!$F14="SW",'ModelParams Lw'!E$18+'ModelParams Lw'!E$19*LOG(BS$3)+'ModelParams Lw'!E$20*($D9*$E9),IF('ModelParams Lw'!E$21+'ModelParams Lw'!E$22*LOG(BS$3)+'ModelParams Lw'!E$23*($D9*$E9)&lt;'ModelParams Lw'!E$18+'ModelParams Lw'!E$19*LOG(BS$3)+'ModelParams Lw'!E$20*($D9*$E9),'ModelParams Lw'!E$18+'ModelParams Lw'!E$19*LOG(BS$3)+'ModelParams Lw'!E$20*($D9*$E9),'ModelParams Lw'!E$21+'ModelParams Lw'!E$22*LOG(BS$3)+'ModelParams Lw'!E$23*($D9*$E9)))</f>
        <v>19.403052886267911</v>
      </c>
      <c r="BT9" s="24">
        <f>IF(Calcul!$F14="SW",'ModelParams Lw'!F$18+'ModelParams Lw'!F$19*LOG(BT$3)+'ModelParams Lw'!F$20*($D9*$E9),IF('ModelParams Lw'!F$21+'ModelParams Lw'!F$22*LOG(BT$3)+'ModelParams Lw'!F$23*($D9*$E9)&lt;'ModelParams Lw'!F$18+'ModelParams Lw'!F$19*LOG(BT$3)+'ModelParams Lw'!F$20*($D9*$E9),'ModelParams Lw'!F$18+'ModelParams Lw'!F$19*LOG(BT$3)+'ModelParams Lw'!F$20*($D9*$E9),'ModelParams Lw'!F$21+'ModelParams Lw'!F$22*LOG(BT$3)+'ModelParams Lw'!F$23*($D9*$E9)))</f>
        <v>19.168948557312724</v>
      </c>
      <c r="BU9" s="24">
        <f>IF(Calcul!$F14="SW",'ModelParams Lw'!G$18+'ModelParams Lw'!G$19*LOG(BU$3)+'ModelParams Lw'!G$20*($D9*$E9),IF('ModelParams Lw'!G$21+'ModelParams Lw'!G$22*LOG(BU$3)+'ModelParams Lw'!G$23*($D9*$E9)&lt;'ModelParams Lw'!G$18+'ModelParams Lw'!G$19*LOG(BU$3)+'ModelParams Lw'!G$20*($D9*$E9),'ModelParams Lw'!G$18+'ModelParams Lw'!G$19*LOG(BU$3)+'ModelParams Lw'!G$20*($D9*$E9),'ModelParams Lw'!G$21+'ModelParams Lw'!G$22*LOG(BU$3)+'ModelParams Lw'!G$23*($D9*$E9)))</f>
        <v>19.253827318462619</v>
      </c>
      <c r="BV9" s="24">
        <f>IF(Calcul!$F14="SW",'ModelParams Lw'!H$18+'ModelParams Lw'!H$19*LOG(BV$3)+'ModelParams Lw'!H$20*($D9*$E9),IF('ModelParams Lw'!H$21+'ModelParams Lw'!H$22*LOG(BV$3)+'ModelParams Lw'!H$23*($D9*$E9)&lt;'ModelParams Lw'!H$18+'ModelParams Lw'!H$19*LOG(BV$3)+'ModelParams Lw'!H$20*($D9*$E9),'ModelParams Lw'!H$18+'ModelParams Lw'!H$19*LOG(BV$3)+'ModelParams Lw'!H$20*($D9*$E9),'ModelParams Lw'!H$21+'ModelParams Lw'!H$22*LOG(BV$3)+'ModelParams Lw'!H$23*($D9*$E9)))</f>
        <v>18.450549841027573</v>
      </c>
      <c r="BW9" s="24">
        <f>IF(Calcul!$F14="SW",'ModelParams Lw'!I$18+'ModelParams Lw'!I$19*LOG(BW$3)+'ModelParams Lw'!I$20*($D9*$E9),IF('ModelParams Lw'!I$21+'ModelParams Lw'!I$22*LOG(BW$3)+'ModelParams Lw'!I$23*($D9*$E9)&lt;'ModelParams Lw'!I$18+'ModelParams Lw'!I$19*LOG(BW$3)+'ModelParams Lw'!I$20*($D9*$E9),'ModelParams Lw'!I$18+'ModelParams Lw'!I$19*LOG(BW$3)+'ModelParams Lw'!I$20*($D9*$E9),'ModelParams Lw'!I$21+'ModelParams Lw'!I$22*LOG(BW$3)+'ModelParams Lw'!I$23*($D9*$E9)))</f>
        <v>24.339570323731252</v>
      </c>
      <c r="BX9" s="24">
        <f>IF(Calcul!$F14="SW",'ModelParams Lw'!J$18+'ModelParams Lw'!J$19*LOG(BX$3)+'ModelParams Lw'!J$20*($D9*$E9),IF('ModelParams Lw'!J$21+'ModelParams Lw'!J$22*LOG(BX$3)+'ModelParams Lw'!J$23*($D9*$E9)&lt;'ModelParams Lw'!J$18+'ModelParams Lw'!J$19*LOG(BX$3)+'ModelParams Lw'!J$20*($D9*$E9),'ModelParams Lw'!J$18+'ModelParams Lw'!J$19*LOG(BX$3)+'ModelParams Lw'!J$20*($D9*$E9),'ModelParams Lw'!J$21+'ModelParams Lw'!J$22*LOG(BX$3)+'ModelParams Lw'!J$23*($D9*$E9)))</f>
        <v>22.505852524315557</v>
      </c>
      <c r="BY9" s="24" t="e">
        <f t="shared" si="9"/>
        <v>#DIV/0!</v>
      </c>
      <c r="BZ9" s="24" t="e">
        <f t="shared" si="10"/>
        <v>#DIV/0!</v>
      </c>
      <c r="CA9" s="24" t="e">
        <f t="shared" si="11"/>
        <v>#DIV/0!</v>
      </c>
      <c r="CB9" s="24" t="e">
        <f t="shared" si="12"/>
        <v>#DIV/0!</v>
      </c>
      <c r="CC9" s="24" t="e">
        <f t="shared" si="13"/>
        <v>#DIV/0!</v>
      </c>
      <c r="CD9" s="24" t="e">
        <f t="shared" si="14"/>
        <v>#DIV/0!</v>
      </c>
      <c r="CE9" s="24" t="e">
        <f t="shared" si="15"/>
        <v>#DIV/0!</v>
      </c>
      <c r="CF9" s="24" t="e">
        <f t="shared" si="16"/>
        <v>#DIV/0!</v>
      </c>
      <c r="CG9" s="24" t="e">
        <f>10*LOG10(IF(BY9="",0,POWER(10,((BY9+'ModelParams Lw'!$O$4)/10))) +IF(BZ9="",0,POWER(10,((BZ9+'ModelParams Lw'!$P$4)/10))) +IF(CA9="",0,POWER(10,((CA9+'ModelParams Lw'!$Q$4)/10))) +IF(CB9="",0,POWER(10,((CB9+'ModelParams Lw'!$R$4)/10))) +IF(CC9="",0,POWER(10,((CC9+'ModelParams Lw'!$S$4)/10))) +IF(CD9="",0,POWER(10,((CD9+'ModelParams Lw'!$T$4)/10))) +IF(CE9="",0,POWER(10,((CE9+'ModelParams Lw'!$U$4)/10)))+IF(CF9="",0,POWER(10,((CF9+'ModelParams Lw'!$V$4)/10))))</f>
        <v>#DIV/0!</v>
      </c>
      <c r="CH9" s="24" t="e">
        <f t="shared" si="22"/>
        <v>#DIV/0!</v>
      </c>
      <c r="CI9" s="24" t="e">
        <f>(BY9-'ModelParams Lw'!$O$10)/'ModelParams Lw'!$O$11</f>
        <v>#DIV/0!</v>
      </c>
      <c r="CJ9" s="24" t="e">
        <f>(BZ9-'ModelParams Lw'!$P$10)/'ModelParams Lw'!$P$11</f>
        <v>#DIV/0!</v>
      </c>
      <c r="CK9" s="24" t="e">
        <f>(CA9-'ModelParams Lw'!$Q$10)/'ModelParams Lw'!$Q$11</f>
        <v>#DIV/0!</v>
      </c>
      <c r="CL9" s="24" t="e">
        <f>(CB9-'ModelParams Lw'!$R$10)/'ModelParams Lw'!$R$11</f>
        <v>#DIV/0!</v>
      </c>
      <c r="CM9" s="24" t="e">
        <f>(CC9-'ModelParams Lw'!$S$10)/'ModelParams Lw'!$S$11</f>
        <v>#DIV/0!</v>
      </c>
      <c r="CN9" s="24" t="e">
        <f>(CD9-'ModelParams Lw'!$T$10)/'ModelParams Lw'!$T$11</f>
        <v>#DIV/0!</v>
      </c>
      <c r="CO9" s="24" t="e">
        <f>(CE9-'ModelParams Lw'!$U$10)/'ModelParams Lw'!$U$11</f>
        <v>#DIV/0!</v>
      </c>
      <c r="CP9" s="24" t="e">
        <f>(CF9-'ModelParams Lw'!$V$10)/'ModelParams Lw'!$V$11</f>
        <v>#DIV/0!</v>
      </c>
    </row>
    <row r="10" spans="1:94" x14ac:dyDescent="0.2">
      <c r="A10" s="12">
        <f>Calcul!B15</f>
        <v>0</v>
      </c>
      <c r="B10" s="12">
        <f t="shared" si="17"/>
        <v>0</v>
      </c>
      <c r="C10" s="12">
        <f>Calcul!C15</f>
        <v>0</v>
      </c>
      <c r="D10" s="12">
        <f>Calcul!D15/1000</f>
        <v>0</v>
      </c>
      <c r="E10" s="12">
        <f>Calcul!E15/1000</f>
        <v>0</v>
      </c>
      <c r="F10" s="12">
        <f t="shared" si="18"/>
        <v>0</v>
      </c>
      <c r="G10" s="24" t="e">
        <f t="shared" si="0"/>
        <v>#DIV/0!</v>
      </c>
      <c r="H10" s="21" t="e">
        <f>'ModelParams Lw'!$B$6*(LN(H$3/(($B10/3600/($D10*$F10))^0.4*$G10^0.3)))^2+'ModelParams Lw'!$B$7*LN(H$3/(($B10/3600/($D10*$F10))^0.4*$G10^0.3))+'ModelParams Lw'!$B$8</f>
        <v>#DIV/0!</v>
      </c>
      <c r="I10" s="21" t="e">
        <f>'ModelParams Lw'!$B$6*(LN(I$3/(($B10/3600/($D10*$F10))^0.4*$G10^0.3)))^2+'ModelParams Lw'!$B$7*LN(I$3/(($B10/3600/($D10*$F10))^0.4*$G10^0.3))+'ModelParams Lw'!$B$8</f>
        <v>#DIV/0!</v>
      </c>
      <c r="J10" s="21" t="e">
        <f>'ModelParams Lw'!$B$6*(LN(J$3/(($B10/3600/($D10*$F10))^0.4*$G10^0.3)))^2+'ModelParams Lw'!$B$7*LN(J$3/(($B10/3600/($D10*$F10))^0.4*$G10^0.3))+'ModelParams Lw'!$B$8</f>
        <v>#DIV/0!</v>
      </c>
      <c r="K10" s="21" t="e">
        <f>'ModelParams Lw'!$B$6*(LN(K$3/(($B10/3600/($D10*$F10))^0.4*$G10^0.3)))^2+'ModelParams Lw'!$B$7*LN(K$3/(($B10/3600/($D10*$F10))^0.4*$G10^0.3))+'ModelParams Lw'!$B$8</f>
        <v>#DIV/0!</v>
      </c>
      <c r="L10" s="21" t="e">
        <f>'ModelParams Lw'!$B$6*(LN(L$3/(($B10/3600/($D10*$F10))^0.4*$G10^0.3)))^2+'ModelParams Lw'!$B$7*LN(L$3/(($B10/3600/($D10*$F10))^0.4*$G10^0.3))+'ModelParams Lw'!$B$8</f>
        <v>#DIV/0!</v>
      </c>
      <c r="M10" s="21" t="e">
        <f>'ModelParams Lw'!$B$6*(LN(M$3/(($B10/3600/($D10*$F10))^0.4*$G10^0.3)))^2+'ModelParams Lw'!$B$7*LN(M$3/(($B10/3600/($D10*$F10))^0.4*$G10^0.3))+'ModelParams Lw'!$B$8</f>
        <v>#DIV/0!</v>
      </c>
      <c r="N10" s="21" t="e">
        <f>'ModelParams Lw'!$B$6*(LN(N$3/(($B10/3600/($D10*$F10))^0.4*$G10^0.3)))^2+'ModelParams Lw'!$B$7*LN(N$3/(($B10/3600/($D10*$F10))^0.4*$G10^0.3))+'ModelParams Lw'!$B$8</f>
        <v>#DIV/0!</v>
      </c>
      <c r="O10" s="21" t="e">
        <f>'ModelParams Lw'!$B$6*(LN(O$3/(($B10/3600/($D10*$F10))^0.4*$G10^0.3)))^2+'ModelParams Lw'!$B$7*LN(O$3/(($B10/3600/($D10*$F10))^0.4*$G10^0.3))+'ModelParams Lw'!$B$8</f>
        <v>#DIV/0!</v>
      </c>
      <c r="P10" s="24" t="e">
        <f>'ModelParams Lw'!$B$3+'ModelParams Lw'!$B$4*LOG10($B10/3600/($D10*$F10))+'ModelParams Lw'!$B$5*LOG10(2*$G10/(1.2*($B10/3600/($D10*$F10))^2)+1)+10*LOG10($D10*$F10)+H10</f>
        <v>#DIV/0!</v>
      </c>
      <c r="Q10" s="24" t="e">
        <f>'ModelParams Lw'!$B$3+'ModelParams Lw'!$B$4*LOG10($B10/3600/($D10*$F10))+'ModelParams Lw'!$B$5*LOG10(2*$G10/(1.2*($B10/3600/($D10*$F10))^2)+1)+10*LOG10($D10*$F10)+I10</f>
        <v>#DIV/0!</v>
      </c>
      <c r="R10" s="24" t="e">
        <f>'ModelParams Lw'!$B$3+'ModelParams Lw'!$B$4*LOG10($B10/3600/($D10*$F10))+'ModelParams Lw'!$B$5*LOG10(2*$G10/(1.2*($B10/3600/($D10*$F10))^2)+1)+10*LOG10($D10*$F10)+J10</f>
        <v>#DIV/0!</v>
      </c>
      <c r="S10" s="24" t="e">
        <f>'ModelParams Lw'!$B$3+'ModelParams Lw'!$B$4*LOG10($B10/3600/($D10*$F10))+'ModelParams Lw'!$B$5*LOG10(2*$G10/(1.2*($B10/3600/($D10*$F10))^2)+1)+10*LOG10($D10*$F10)+K10</f>
        <v>#DIV/0!</v>
      </c>
      <c r="T10" s="24" t="e">
        <f>'ModelParams Lw'!$B$3+'ModelParams Lw'!$B$4*LOG10($B10/3600/($D10*$F10))+'ModelParams Lw'!$B$5*LOG10(2*$G10/(1.2*($B10/3600/($D10*$F10))^2)+1)+10*LOG10($D10*$F10)+L10</f>
        <v>#DIV/0!</v>
      </c>
      <c r="U10" s="24" t="e">
        <f>'ModelParams Lw'!$B$3+'ModelParams Lw'!$B$4*LOG10($B10/3600/($D10*$F10))+'ModelParams Lw'!$B$5*LOG10(2*$G10/(1.2*($B10/3600/($D10*$F10))^2)+1)+10*LOG10($D10*$F10)+M10</f>
        <v>#DIV/0!</v>
      </c>
      <c r="V10" s="24" t="e">
        <f>'ModelParams Lw'!$B$3+'ModelParams Lw'!$B$4*LOG10($B10/3600/($D10*$F10))+'ModelParams Lw'!$B$5*LOG10(2*$G10/(1.2*($B10/3600/($D10*$F10))^2)+1)+10*LOG10($D10*$F10)+N10</f>
        <v>#DIV/0!</v>
      </c>
      <c r="W10" s="24" t="e">
        <f>'ModelParams Lw'!$B$3+'ModelParams Lw'!$B$4*LOG10($B10/3600/($D10*$F10))+'ModelParams Lw'!$B$5*LOG10(2*$G10/(1.2*($B10/3600/($D10*$F10))^2)+1)+10*LOG10($D10*$F10)+O10</f>
        <v>#DIV/0!</v>
      </c>
      <c r="X10" s="24" t="e">
        <f>10*LOG10(IF(P10="",0,POWER(10,((P10+'ModelParams Lw'!$O$4)/10))) +IF(Q10="",0,POWER(10,((Q10+'ModelParams Lw'!$P$4)/10))) +IF(R10="",0,POWER(10,((R10+'ModelParams Lw'!$Q$4)/10))) +IF(S10="",0,POWER(10,((S10+'ModelParams Lw'!$R$4)/10))) +IF(T10="",0,POWER(10,((T10+'ModelParams Lw'!$S$4)/10))) +IF(U10="",0,POWER(10,((U10+'ModelParams Lw'!$T$4)/10))) +IF(V10="",0,POWER(10,((V10+'ModelParams Lw'!$U$4)/10)))+IF(W10="",0,POWER(10,((W10+'ModelParams Lw'!$V$4)/10))))</f>
        <v>#DIV/0!</v>
      </c>
      <c r="Y10" s="24" t="e">
        <f t="shared" si="19"/>
        <v>#DIV/0!</v>
      </c>
      <c r="Z10" s="24" t="e">
        <f>(P10-'ModelParams Lw'!O$10)/'ModelParams Lw'!O$11</f>
        <v>#DIV/0!</v>
      </c>
      <c r="AA10" s="24" t="e">
        <f>(Q10-'ModelParams Lw'!P$10)/'ModelParams Lw'!P$11</f>
        <v>#DIV/0!</v>
      </c>
      <c r="AB10" s="24" t="e">
        <f>(R10-'ModelParams Lw'!Q$10)/'ModelParams Lw'!Q$11</f>
        <v>#DIV/0!</v>
      </c>
      <c r="AC10" s="24" t="e">
        <f>(S10-'ModelParams Lw'!R$10)/'ModelParams Lw'!R$11</f>
        <v>#DIV/0!</v>
      </c>
      <c r="AD10" s="24" t="e">
        <f>(T10-'ModelParams Lw'!S$10)/'ModelParams Lw'!S$11</f>
        <v>#DIV/0!</v>
      </c>
      <c r="AE10" s="24" t="e">
        <f>(U10-'ModelParams Lw'!T$10)/'ModelParams Lw'!T$11</f>
        <v>#DIV/0!</v>
      </c>
      <c r="AF10" s="24" t="e">
        <f>(V10-'ModelParams Lw'!U$10)/'ModelParams Lw'!U$11</f>
        <v>#DIV/0!</v>
      </c>
      <c r="AG10" s="24" t="e">
        <f>(W10-'ModelParams Lw'!V$10)/'ModelParams Lw'!V$11</f>
        <v>#DIV/0!</v>
      </c>
      <c r="AH10" s="24" t="e">
        <f t="shared" si="20"/>
        <v>#DIV/0!</v>
      </c>
      <c r="AI10" s="24" t="str">
        <f>IF(OR(Calcul!$D15="",Calcul!$E15=""),"",VLOOKUP(CONCATENATE(Calcul!$D15,Calcul!$E15),SilencerParams!$D$4:$R$82,8,FALSE))</f>
        <v/>
      </c>
      <c r="AJ10" s="24" t="str">
        <f>IF(OR(Calcul!$D15="",Calcul!$E15=""),"",VLOOKUP(CONCATENATE(Calcul!$D15,Calcul!$E15),SilencerParams!$D$4:$R$82,9,FALSE))</f>
        <v/>
      </c>
      <c r="AK10" s="24" t="str">
        <f>IF(OR(Calcul!$D15="",Calcul!$E15=""),"",VLOOKUP(CONCATENATE(Calcul!$D15,Calcul!$E15),SilencerParams!$D$4:$R$82,10,FALSE))</f>
        <v/>
      </c>
      <c r="AL10" s="24" t="str">
        <f>IF(OR(Calcul!$D15="",Calcul!$E15=""),"",VLOOKUP(CONCATENATE(Calcul!$D15,Calcul!$E15),SilencerParams!$D$4:$R$82,11,FALSE))</f>
        <v/>
      </c>
      <c r="AM10" s="24" t="str">
        <f>IF(OR(Calcul!$D15="",Calcul!$E15=""),"",VLOOKUP(CONCATENATE(Calcul!$D15,Calcul!$E15),SilencerParams!$D$4:$R$82,12,FALSE))</f>
        <v/>
      </c>
      <c r="AN10" s="24" t="str">
        <f>IF(OR(Calcul!$D15="",Calcul!$E15=""),"",VLOOKUP(CONCATENATE(Calcul!$D15,Calcul!$E15),SilencerParams!$D$4:$R$82,13,FALSE))</f>
        <v/>
      </c>
      <c r="AO10" s="24" t="str">
        <f>IF(OR(Calcul!$D15="",Calcul!$E15=""),"",VLOOKUP(CONCATENATE(Calcul!$D15,Calcul!$E15),SilencerParams!$D$4:$R$82,14,FALSE))</f>
        <v/>
      </c>
      <c r="AP10" s="24" t="str">
        <f>IF(OR(Calcul!$D15="",Calcul!$E15=""),"",VLOOKUP(CONCATENATE(Calcul!$D15,Calcul!$E15),SilencerParams!$D$4:$R$82,15,FALSE))</f>
        <v/>
      </c>
      <c r="AQ10" s="24" t="str">
        <f>IF(OR(Calcul!$D15="",Calcul!$E15=""),"",VLOOKUP(CONCATENATE(Calcul!$D15,Calcul!$E15),SilencerParams!$D$4:$Z$82,16,FALSE)*LOG($AH10)+VLOOKUP(CONCATENATE(Calcul!$D15,Calcul!$E15),SilencerParams!$D$4:$AH$82,24,FALSE))</f>
        <v/>
      </c>
      <c r="AR10" s="24" t="str">
        <f>IF(OR(Calcul!$D15="",Calcul!$E15=""),"",VLOOKUP(CONCATENATE(Calcul!$D15,Calcul!$E15),SilencerParams!$D$4:$Z$82,17,FALSE)*LOG($AH10)+VLOOKUP(CONCATENATE(Calcul!$D15,Calcul!$E15),SilencerParams!$D$4:$AH$82,25,FALSE))</f>
        <v/>
      </c>
      <c r="AS10" s="24" t="str">
        <f>IF(OR(Calcul!$D15="",Calcul!$E15=""),"",VLOOKUP(CONCATENATE(Calcul!$D15,Calcul!$E15),SilencerParams!$D$4:$Z$82,18,FALSE)*LOG($AH10)+VLOOKUP(CONCATENATE(Calcul!$D15,Calcul!$E15),SilencerParams!$D$4:$AH$82,26,FALSE))</f>
        <v/>
      </c>
      <c r="AT10" s="24" t="str">
        <f>IF(OR(Calcul!$D15="",Calcul!$E15=""),"",VLOOKUP(CONCATENATE(Calcul!$D15,Calcul!$E15),SilencerParams!$D$4:$Z$82,19,FALSE)*LOG($AH10)+VLOOKUP(CONCATENATE(Calcul!$D15,Calcul!$E15),SilencerParams!$D$4:$AH$82,27,FALSE))</f>
        <v/>
      </c>
      <c r="AU10" s="24" t="str">
        <f>IF(OR(Calcul!$D15="",Calcul!$E15=""),"",VLOOKUP(CONCATENATE(Calcul!$D15,Calcul!$E15),SilencerParams!$D$4:$Z$82,20,FALSE)*LOG($AH10)+VLOOKUP(CONCATENATE(Calcul!$D15,Calcul!$E15),SilencerParams!$D$4:$AH$82,28,FALSE))</f>
        <v/>
      </c>
      <c r="AV10" s="24" t="str">
        <f>IF(OR(Calcul!$D15="",Calcul!$E15=""),"",VLOOKUP(CONCATENATE(Calcul!$D15,Calcul!$E15),SilencerParams!$D$4:$Z$82,21,FALSE)*LOG($AH10)+VLOOKUP(CONCATENATE(Calcul!$D15,Calcul!$E15),SilencerParams!$D$4:$AH$82,29,FALSE))</f>
        <v/>
      </c>
      <c r="AW10" s="24" t="str">
        <f>IF(OR(Calcul!$D15="",Calcul!$E15=""),"",VLOOKUP(CONCATENATE(Calcul!$D15,Calcul!$E15),SilencerParams!$D$4:$Z$82,22,FALSE)*LOG($AH10)+VLOOKUP(CONCATENATE(Calcul!$D15,Calcul!$E15),SilencerParams!$D$4:$AH$82,30,FALSE))</f>
        <v/>
      </c>
      <c r="AX10" s="24" t="str">
        <f>IF(OR(Calcul!$D15="",Calcul!$E15=""),"",VLOOKUP(CONCATENATE(Calcul!$D15,Calcul!$E15),SilencerParams!$D$4:$Z$82,23,FALSE)*LOG($AH10)+VLOOKUP(CONCATENATE(Calcul!$D15,Calcul!$E15),SilencerParams!$D$4:$AH$82,31,FALSE))</f>
        <v/>
      </c>
      <c r="AY10" s="24" t="e">
        <f t="shared" si="1"/>
        <v>#DIV/0!</v>
      </c>
      <c r="AZ10" s="24" t="e">
        <f t="shared" si="2"/>
        <v>#DIV/0!</v>
      </c>
      <c r="BA10" s="24" t="e">
        <f t="shared" si="3"/>
        <v>#DIV/0!</v>
      </c>
      <c r="BB10" s="24" t="e">
        <f t="shared" si="4"/>
        <v>#DIV/0!</v>
      </c>
      <c r="BC10" s="24" t="e">
        <f t="shared" si="5"/>
        <v>#DIV/0!</v>
      </c>
      <c r="BD10" s="24" t="e">
        <f t="shared" si="6"/>
        <v>#DIV/0!</v>
      </c>
      <c r="BE10" s="24" t="e">
        <f t="shared" si="7"/>
        <v>#DIV/0!</v>
      </c>
      <c r="BF10" s="24" t="e">
        <f t="shared" si="8"/>
        <v>#DIV/0!</v>
      </c>
      <c r="BG10" s="24" t="e">
        <f>10*LOG10(IF(AY10="",0,POWER(10,((AY10+'ModelParams Lw'!$O$4)/10))) +IF(AZ10="",0,POWER(10,((AZ10+'ModelParams Lw'!$P$4)/10))) +IF(BA10="",0,POWER(10,((BA10+'ModelParams Lw'!$Q$4)/10))) +IF(BB10="",0,POWER(10,((BB10+'ModelParams Lw'!$R$4)/10))) +IF(BC10="",0,POWER(10,((BC10+'ModelParams Lw'!$S$4)/10))) +IF(BD10="",0,POWER(10,((BD10+'ModelParams Lw'!$T$4)/10))) +IF(BE10="",0,POWER(10,((BE10+'ModelParams Lw'!$U$4)/10)))+IF(BF10="",0,POWER(10,((BF10+'ModelParams Lw'!$V$4)/10))))</f>
        <v>#DIV/0!</v>
      </c>
      <c r="BH10" s="24" t="e">
        <f t="shared" si="21"/>
        <v>#DIV/0!</v>
      </c>
      <c r="BI10" s="24" t="e">
        <f>(AY10-'ModelParams Lw'!O$10)/'ModelParams Lw'!O$11</f>
        <v>#DIV/0!</v>
      </c>
      <c r="BJ10" s="24" t="e">
        <f>(AZ10-'ModelParams Lw'!P$10)/'ModelParams Lw'!P$11</f>
        <v>#DIV/0!</v>
      </c>
      <c r="BK10" s="24" t="e">
        <f>(BA10-'ModelParams Lw'!Q$10)/'ModelParams Lw'!Q$11</f>
        <v>#DIV/0!</v>
      </c>
      <c r="BL10" s="24" t="e">
        <f>(BB10-'ModelParams Lw'!R$10)/'ModelParams Lw'!R$11</f>
        <v>#DIV/0!</v>
      </c>
      <c r="BM10" s="24" t="e">
        <f>(BC10-'ModelParams Lw'!S$10)/'ModelParams Lw'!S$11</f>
        <v>#DIV/0!</v>
      </c>
      <c r="BN10" s="24" t="e">
        <f>(BD10-'ModelParams Lw'!T$10)/'ModelParams Lw'!T$11</f>
        <v>#DIV/0!</v>
      </c>
      <c r="BO10" s="24" t="e">
        <f>(BE10-'ModelParams Lw'!U$10)/'ModelParams Lw'!U$11</f>
        <v>#DIV/0!</v>
      </c>
      <c r="BP10" s="24" t="e">
        <f>(BF10-'ModelParams Lw'!V$10)/'ModelParams Lw'!V$11</f>
        <v>#DIV/0!</v>
      </c>
      <c r="BQ10" s="24">
        <f>IF(Calcul!$F15="SW",'ModelParams Lw'!C$18+'ModelParams Lw'!C$19*LOG(BQ$3)+'ModelParams Lw'!C$20*($D10*$E10),IF('ModelParams Lw'!C$21+'ModelParams Lw'!C$22*LOG(BQ$3)+'ModelParams Lw'!C$23*($D10*$E10)&lt;'ModelParams Lw'!C$18+'ModelParams Lw'!C$19*LOG(BQ$3)+'ModelParams Lw'!C$20*($D10*$E10),'ModelParams Lw'!C$18+'ModelParams Lw'!C$19*LOG(BQ$3)+'ModelParams Lw'!C$20*($D10*$E10),'ModelParams Lw'!C$21+'ModelParams Lw'!C$22*LOG(BQ$3)+'ModelParams Lw'!C$23*($D10*$E10)))</f>
        <v>29.232362061604213</v>
      </c>
      <c r="BR10" s="24">
        <f>IF(Calcul!$F15="SW",'ModelParams Lw'!D$18+'ModelParams Lw'!D$19*LOG(BR$3)+'ModelParams Lw'!D$20*($D10*$E10),IF('ModelParams Lw'!D$21+'ModelParams Lw'!D$22*LOG(BR$3)+'ModelParams Lw'!D$23*($D10*$E10)&lt;'ModelParams Lw'!D$18+'ModelParams Lw'!D$19*LOG(BR$3)+'ModelParams Lw'!D$20*($D10*$E10),'ModelParams Lw'!D$18+'ModelParams Lw'!D$19*LOG(BR$3)+'ModelParams Lw'!D$20*($D10*$E10),'ModelParams Lw'!D$21+'ModelParams Lw'!D$22*LOG(BR$3)+'ModelParams Lw'!D$23*($D10*$E10)))</f>
        <v>20.87664435983303</v>
      </c>
      <c r="BS10" s="24">
        <f>IF(Calcul!$F15="SW",'ModelParams Lw'!E$18+'ModelParams Lw'!E$19*LOG(BS$3)+'ModelParams Lw'!E$20*($D10*$E10),IF('ModelParams Lw'!E$21+'ModelParams Lw'!E$22*LOG(BS$3)+'ModelParams Lw'!E$23*($D10*$E10)&lt;'ModelParams Lw'!E$18+'ModelParams Lw'!E$19*LOG(BS$3)+'ModelParams Lw'!E$20*($D10*$E10),'ModelParams Lw'!E$18+'ModelParams Lw'!E$19*LOG(BS$3)+'ModelParams Lw'!E$20*($D10*$E10),'ModelParams Lw'!E$21+'ModelParams Lw'!E$22*LOG(BS$3)+'ModelParams Lw'!E$23*($D10*$E10)))</f>
        <v>19.403052886267911</v>
      </c>
      <c r="BT10" s="24">
        <f>IF(Calcul!$F15="SW",'ModelParams Lw'!F$18+'ModelParams Lw'!F$19*LOG(BT$3)+'ModelParams Lw'!F$20*($D10*$E10),IF('ModelParams Lw'!F$21+'ModelParams Lw'!F$22*LOG(BT$3)+'ModelParams Lw'!F$23*($D10*$E10)&lt;'ModelParams Lw'!F$18+'ModelParams Lw'!F$19*LOG(BT$3)+'ModelParams Lw'!F$20*($D10*$E10),'ModelParams Lw'!F$18+'ModelParams Lw'!F$19*LOG(BT$3)+'ModelParams Lw'!F$20*($D10*$E10),'ModelParams Lw'!F$21+'ModelParams Lw'!F$22*LOG(BT$3)+'ModelParams Lw'!F$23*($D10*$E10)))</f>
        <v>19.168948557312724</v>
      </c>
      <c r="BU10" s="24">
        <f>IF(Calcul!$F15="SW",'ModelParams Lw'!G$18+'ModelParams Lw'!G$19*LOG(BU$3)+'ModelParams Lw'!G$20*($D10*$E10),IF('ModelParams Lw'!G$21+'ModelParams Lw'!G$22*LOG(BU$3)+'ModelParams Lw'!G$23*($D10*$E10)&lt;'ModelParams Lw'!G$18+'ModelParams Lw'!G$19*LOG(BU$3)+'ModelParams Lw'!G$20*($D10*$E10),'ModelParams Lw'!G$18+'ModelParams Lw'!G$19*LOG(BU$3)+'ModelParams Lw'!G$20*($D10*$E10),'ModelParams Lw'!G$21+'ModelParams Lw'!G$22*LOG(BU$3)+'ModelParams Lw'!G$23*($D10*$E10)))</f>
        <v>19.253827318462619</v>
      </c>
      <c r="BV10" s="24">
        <f>IF(Calcul!$F15="SW",'ModelParams Lw'!H$18+'ModelParams Lw'!H$19*LOG(BV$3)+'ModelParams Lw'!H$20*($D10*$E10),IF('ModelParams Lw'!H$21+'ModelParams Lw'!H$22*LOG(BV$3)+'ModelParams Lw'!H$23*($D10*$E10)&lt;'ModelParams Lw'!H$18+'ModelParams Lw'!H$19*LOG(BV$3)+'ModelParams Lw'!H$20*($D10*$E10),'ModelParams Lw'!H$18+'ModelParams Lw'!H$19*LOG(BV$3)+'ModelParams Lw'!H$20*($D10*$E10),'ModelParams Lw'!H$21+'ModelParams Lw'!H$22*LOG(BV$3)+'ModelParams Lw'!H$23*($D10*$E10)))</f>
        <v>18.450549841027573</v>
      </c>
      <c r="BW10" s="24">
        <f>IF(Calcul!$F15="SW",'ModelParams Lw'!I$18+'ModelParams Lw'!I$19*LOG(BW$3)+'ModelParams Lw'!I$20*($D10*$E10),IF('ModelParams Lw'!I$21+'ModelParams Lw'!I$22*LOG(BW$3)+'ModelParams Lw'!I$23*($D10*$E10)&lt;'ModelParams Lw'!I$18+'ModelParams Lw'!I$19*LOG(BW$3)+'ModelParams Lw'!I$20*($D10*$E10),'ModelParams Lw'!I$18+'ModelParams Lw'!I$19*LOG(BW$3)+'ModelParams Lw'!I$20*($D10*$E10),'ModelParams Lw'!I$21+'ModelParams Lw'!I$22*LOG(BW$3)+'ModelParams Lw'!I$23*($D10*$E10)))</f>
        <v>24.339570323731252</v>
      </c>
      <c r="BX10" s="24">
        <f>IF(Calcul!$F15="SW",'ModelParams Lw'!J$18+'ModelParams Lw'!J$19*LOG(BX$3)+'ModelParams Lw'!J$20*($D10*$E10),IF('ModelParams Lw'!J$21+'ModelParams Lw'!J$22*LOG(BX$3)+'ModelParams Lw'!J$23*($D10*$E10)&lt;'ModelParams Lw'!J$18+'ModelParams Lw'!J$19*LOG(BX$3)+'ModelParams Lw'!J$20*($D10*$E10),'ModelParams Lw'!J$18+'ModelParams Lw'!J$19*LOG(BX$3)+'ModelParams Lw'!J$20*($D10*$E10),'ModelParams Lw'!J$21+'ModelParams Lw'!J$22*LOG(BX$3)+'ModelParams Lw'!J$23*($D10*$E10)))</f>
        <v>22.505852524315557</v>
      </c>
      <c r="BY10" s="24" t="e">
        <f t="shared" si="9"/>
        <v>#DIV/0!</v>
      </c>
      <c r="BZ10" s="24" t="e">
        <f t="shared" si="10"/>
        <v>#DIV/0!</v>
      </c>
      <c r="CA10" s="24" t="e">
        <f t="shared" si="11"/>
        <v>#DIV/0!</v>
      </c>
      <c r="CB10" s="24" t="e">
        <f t="shared" si="12"/>
        <v>#DIV/0!</v>
      </c>
      <c r="CC10" s="24" t="e">
        <f t="shared" si="13"/>
        <v>#DIV/0!</v>
      </c>
      <c r="CD10" s="24" t="e">
        <f t="shared" si="14"/>
        <v>#DIV/0!</v>
      </c>
      <c r="CE10" s="24" t="e">
        <f t="shared" si="15"/>
        <v>#DIV/0!</v>
      </c>
      <c r="CF10" s="24" t="e">
        <f t="shared" si="16"/>
        <v>#DIV/0!</v>
      </c>
      <c r="CG10" s="24" t="e">
        <f>10*LOG10(IF(BY10="",0,POWER(10,((BY10+'ModelParams Lw'!$O$4)/10))) +IF(BZ10="",0,POWER(10,((BZ10+'ModelParams Lw'!$P$4)/10))) +IF(CA10="",0,POWER(10,((CA10+'ModelParams Lw'!$Q$4)/10))) +IF(CB10="",0,POWER(10,((CB10+'ModelParams Lw'!$R$4)/10))) +IF(CC10="",0,POWER(10,((CC10+'ModelParams Lw'!$S$4)/10))) +IF(CD10="",0,POWER(10,((CD10+'ModelParams Lw'!$T$4)/10))) +IF(CE10="",0,POWER(10,((CE10+'ModelParams Lw'!$U$4)/10)))+IF(CF10="",0,POWER(10,((CF10+'ModelParams Lw'!$V$4)/10))))</f>
        <v>#DIV/0!</v>
      </c>
      <c r="CH10" s="24" t="e">
        <f t="shared" si="22"/>
        <v>#DIV/0!</v>
      </c>
      <c r="CI10" s="24" t="e">
        <f>(BY10-'ModelParams Lw'!$O$10)/'ModelParams Lw'!$O$11</f>
        <v>#DIV/0!</v>
      </c>
      <c r="CJ10" s="24" t="e">
        <f>(BZ10-'ModelParams Lw'!$P$10)/'ModelParams Lw'!$P$11</f>
        <v>#DIV/0!</v>
      </c>
      <c r="CK10" s="24" t="e">
        <f>(CA10-'ModelParams Lw'!$Q$10)/'ModelParams Lw'!$Q$11</f>
        <v>#DIV/0!</v>
      </c>
      <c r="CL10" s="24" t="e">
        <f>(CB10-'ModelParams Lw'!$R$10)/'ModelParams Lw'!$R$11</f>
        <v>#DIV/0!</v>
      </c>
      <c r="CM10" s="24" t="e">
        <f>(CC10-'ModelParams Lw'!$S$10)/'ModelParams Lw'!$S$11</f>
        <v>#DIV/0!</v>
      </c>
      <c r="CN10" s="24" t="e">
        <f>(CD10-'ModelParams Lw'!$T$10)/'ModelParams Lw'!$T$11</f>
        <v>#DIV/0!</v>
      </c>
      <c r="CO10" s="24" t="e">
        <f>(CE10-'ModelParams Lw'!$U$10)/'ModelParams Lw'!$U$11</f>
        <v>#DIV/0!</v>
      </c>
      <c r="CP10" s="24" t="e">
        <f>(CF10-'ModelParams Lw'!$V$10)/'ModelParams Lw'!$V$11</f>
        <v>#DIV/0!</v>
      </c>
    </row>
    <row r="11" spans="1:94" x14ac:dyDescent="0.2">
      <c r="A11" s="12">
        <f>Calcul!B16</f>
        <v>0</v>
      </c>
      <c r="B11" s="12">
        <f t="shared" si="17"/>
        <v>0</v>
      </c>
      <c r="C11" s="12">
        <f>Calcul!C16</f>
        <v>0</v>
      </c>
      <c r="D11" s="12">
        <f>Calcul!D16/1000</f>
        <v>0</v>
      </c>
      <c r="E11" s="12">
        <f>Calcul!E16/1000</f>
        <v>0</v>
      </c>
      <c r="F11" s="12">
        <f t="shared" si="18"/>
        <v>0</v>
      </c>
      <c r="G11" s="24" t="e">
        <f t="shared" si="0"/>
        <v>#DIV/0!</v>
      </c>
      <c r="H11" s="21" t="e">
        <f>'ModelParams Lw'!$B$6*(LN(H$3/(($B11/3600/($D11*$F11))^0.4*$G11^0.3)))^2+'ModelParams Lw'!$B$7*LN(H$3/(($B11/3600/($D11*$F11))^0.4*$G11^0.3))+'ModelParams Lw'!$B$8</f>
        <v>#DIV/0!</v>
      </c>
      <c r="I11" s="21" t="e">
        <f>'ModelParams Lw'!$B$6*(LN(I$3/(($B11/3600/($D11*$F11))^0.4*$G11^0.3)))^2+'ModelParams Lw'!$B$7*LN(I$3/(($B11/3600/($D11*$F11))^0.4*$G11^0.3))+'ModelParams Lw'!$B$8</f>
        <v>#DIV/0!</v>
      </c>
      <c r="J11" s="21" t="e">
        <f>'ModelParams Lw'!$B$6*(LN(J$3/(($B11/3600/($D11*$F11))^0.4*$G11^0.3)))^2+'ModelParams Lw'!$B$7*LN(J$3/(($B11/3600/($D11*$F11))^0.4*$G11^0.3))+'ModelParams Lw'!$B$8</f>
        <v>#DIV/0!</v>
      </c>
      <c r="K11" s="21" t="e">
        <f>'ModelParams Lw'!$B$6*(LN(K$3/(($B11/3600/($D11*$F11))^0.4*$G11^0.3)))^2+'ModelParams Lw'!$B$7*LN(K$3/(($B11/3600/($D11*$F11))^0.4*$G11^0.3))+'ModelParams Lw'!$B$8</f>
        <v>#DIV/0!</v>
      </c>
      <c r="L11" s="21" t="e">
        <f>'ModelParams Lw'!$B$6*(LN(L$3/(($B11/3600/($D11*$F11))^0.4*$G11^0.3)))^2+'ModelParams Lw'!$B$7*LN(L$3/(($B11/3600/($D11*$F11))^0.4*$G11^0.3))+'ModelParams Lw'!$B$8</f>
        <v>#DIV/0!</v>
      </c>
      <c r="M11" s="21" t="e">
        <f>'ModelParams Lw'!$B$6*(LN(M$3/(($B11/3600/($D11*$F11))^0.4*$G11^0.3)))^2+'ModelParams Lw'!$B$7*LN(M$3/(($B11/3600/($D11*$F11))^0.4*$G11^0.3))+'ModelParams Lw'!$B$8</f>
        <v>#DIV/0!</v>
      </c>
      <c r="N11" s="21" t="e">
        <f>'ModelParams Lw'!$B$6*(LN(N$3/(($B11/3600/($D11*$F11))^0.4*$G11^0.3)))^2+'ModelParams Lw'!$B$7*LN(N$3/(($B11/3600/($D11*$F11))^0.4*$G11^0.3))+'ModelParams Lw'!$B$8</f>
        <v>#DIV/0!</v>
      </c>
      <c r="O11" s="21" t="e">
        <f>'ModelParams Lw'!$B$6*(LN(O$3/(($B11/3600/($D11*$F11))^0.4*$G11^0.3)))^2+'ModelParams Lw'!$B$7*LN(O$3/(($B11/3600/($D11*$F11))^0.4*$G11^0.3))+'ModelParams Lw'!$B$8</f>
        <v>#DIV/0!</v>
      </c>
      <c r="P11" s="24" t="e">
        <f>'ModelParams Lw'!$B$3+'ModelParams Lw'!$B$4*LOG10($B11/3600/($D11*$F11))+'ModelParams Lw'!$B$5*LOG10(2*$G11/(1.2*($B11/3600/($D11*$F11))^2)+1)+10*LOG10($D11*$F11)+H11</f>
        <v>#DIV/0!</v>
      </c>
      <c r="Q11" s="24" t="e">
        <f>'ModelParams Lw'!$B$3+'ModelParams Lw'!$B$4*LOG10($B11/3600/($D11*$F11))+'ModelParams Lw'!$B$5*LOG10(2*$G11/(1.2*($B11/3600/($D11*$F11))^2)+1)+10*LOG10($D11*$F11)+I11</f>
        <v>#DIV/0!</v>
      </c>
      <c r="R11" s="24" t="e">
        <f>'ModelParams Lw'!$B$3+'ModelParams Lw'!$B$4*LOG10($B11/3600/($D11*$F11))+'ModelParams Lw'!$B$5*LOG10(2*$G11/(1.2*($B11/3600/($D11*$F11))^2)+1)+10*LOG10($D11*$F11)+J11</f>
        <v>#DIV/0!</v>
      </c>
      <c r="S11" s="24" t="e">
        <f>'ModelParams Lw'!$B$3+'ModelParams Lw'!$B$4*LOG10($B11/3600/($D11*$F11))+'ModelParams Lw'!$B$5*LOG10(2*$G11/(1.2*($B11/3600/($D11*$F11))^2)+1)+10*LOG10($D11*$F11)+K11</f>
        <v>#DIV/0!</v>
      </c>
      <c r="T11" s="24" t="e">
        <f>'ModelParams Lw'!$B$3+'ModelParams Lw'!$B$4*LOG10($B11/3600/($D11*$F11))+'ModelParams Lw'!$B$5*LOG10(2*$G11/(1.2*($B11/3600/($D11*$F11))^2)+1)+10*LOG10($D11*$F11)+L11</f>
        <v>#DIV/0!</v>
      </c>
      <c r="U11" s="24" t="e">
        <f>'ModelParams Lw'!$B$3+'ModelParams Lw'!$B$4*LOG10($B11/3600/($D11*$F11))+'ModelParams Lw'!$B$5*LOG10(2*$G11/(1.2*($B11/3600/($D11*$F11))^2)+1)+10*LOG10($D11*$F11)+M11</f>
        <v>#DIV/0!</v>
      </c>
      <c r="V11" s="24" t="e">
        <f>'ModelParams Lw'!$B$3+'ModelParams Lw'!$B$4*LOG10($B11/3600/($D11*$F11))+'ModelParams Lw'!$B$5*LOG10(2*$G11/(1.2*($B11/3600/($D11*$F11))^2)+1)+10*LOG10($D11*$F11)+N11</f>
        <v>#DIV/0!</v>
      </c>
      <c r="W11" s="24" t="e">
        <f>'ModelParams Lw'!$B$3+'ModelParams Lw'!$B$4*LOG10($B11/3600/($D11*$F11))+'ModelParams Lw'!$B$5*LOG10(2*$G11/(1.2*($B11/3600/($D11*$F11))^2)+1)+10*LOG10($D11*$F11)+O11</f>
        <v>#DIV/0!</v>
      </c>
      <c r="X11" s="24" t="e">
        <f>10*LOG10(IF(P11="",0,POWER(10,((P11+'ModelParams Lw'!$O$4)/10))) +IF(Q11="",0,POWER(10,((Q11+'ModelParams Lw'!$P$4)/10))) +IF(R11="",0,POWER(10,((R11+'ModelParams Lw'!$Q$4)/10))) +IF(S11="",0,POWER(10,((S11+'ModelParams Lw'!$R$4)/10))) +IF(T11="",0,POWER(10,((T11+'ModelParams Lw'!$S$4)/10))) +IF(U11="",0,POWER(10,((U11+'ModelParams Lw'!$T$4)/10))) +IF(V11="",0,POWER(10,((V11+'ModelParams Lw'!$U$4)/10)))+IF(W11="",0,POWER(10,((W11+'ModelParams Lw'!$V$4)/10))))</f>
        <v>#DIV/0!</v>
      </c>
      <c r="Y11" s="24" t="e">
        <f t="shared" si="19"/>
        <v>#DIV/0!</v>
      </c>
      <c r="Z11" s="24" t="e">
        <f>(P11-'ModelParams Lw'!O$10)/'ModelParams Lw'!O$11</f>
        <v>#DIV/0!</v>
      </c>
      <c r="AA11" s="24" t="e">
        <f>(Q11-'ModelParams Lw'!P$10)/'ModelParams Lw'!P$11</f>
        <v>#DIV/0!</v>
      </c>
      <c r="AB11" s="24" t="e">
        <f>(R11-'ModelParams Lw'!Q$10)/'ModelParams Lw'!Q$11</f>
        <v>#DIV/0!</v>
      </c>
      <c r="AC11" s="24" t="e">
        <f>(S11-'ModelParams Lw'!R$10)/'ModelParams Lw'!R$11</f>
        <v>#DIV/0!</v>
      </c>
      <c r="AD11" s="24" t="e">
        <f>(T11-'ModelParams Lw'!S$10)/'ModelParams Lw'!S$11</f>
        <v>#DIV/0!</v>
      </c>
      <c r="AE11" s="24" t="e">
        <f>(U11-'ModelParams Lw'!T$10)/'ModelParams Lw'!T$11</f>
        <v>#DIV/0!</v>
      </c>
      <c r="AF11" s="24" t="e">
        <f>(V11-'ModelParams Lw'!U$10)/'ModelParams Lw'!U$11</f>
        <v>#DIV/0!</v>
      </c>
      <c r="AG11" s="24" t="e">
        <f>(W11-'ModelParams Lw'!V$10)/'ModelParams Lw'!V$11</f>
        <v>#DIV/0!</v>
      </c>
      <c r="AH11" s="24" t="e">
        <f t="shared" si="20"/>
        <v>#DIV/0!</v>
      </c>
      <c r="AI11" s="24" t="str">
        <f>IF(OR(Calcul!$D16="",Calcul!$E16=""),"",VLOOKUP(CONCATENATE(Calcul!$D16,Calcul!$E16),SilencerParams!$D$4:$R$82,8,FALSE))</f>
        <v/>
      </c>
      <c r="AJ11" s="24" t="str">
        <f>IF(OR(Calcul!$D16="",Calcul!$E16=""),"",VLOOKUP(CONCATENATE(Calcul!$D16,Calcul!$E16),SilencerParams!$D$4:$R$82,9,FALSE))</f>
        <v/>
      </c>
      <c r="AK11" s="24" t="str">
        <f>IF(OR(Calcul!$D16="",Calcul!$E16=""),"",VLOOKUP(CONCATENATE(Calcul!$D16,Calcul!$E16),SilencerParams!$D$4:$R$82,10,FALSE))</f>
        <v/>
      </c>
      <c r="AL11" s="24" t="str">
        <f>IF(OR(Calcul!$D16="",Calcul!$E16=""),"",VLOOKUP(CONCATENATE(Calcul!$D16,Calcul!$E16),SilencerParams!$D$4:$R$82,11,FALSE))</f>
        <v/>
      </c>
      <c r="AM11" s="24" t="str">
        <f>IF(OR(Calcul!$D16="",Calcul!$E16=""),"",VLOOKUP(CONCATENATE(Calcul!$D16,Calcul!$E16),SilencerParams!$D$4:$R$82,12,FALSE))</f>
        <v/>
      </c>
      <c r="AN11" s="24" t="str">
        <f>IF(OR(Calcul!$D16="",Calcul!$E16=""),"",VLOOKUP(CONCATENATE(Calcul!$D16,Calcul!$E16),SilencerParams!$D$4:$R$82,13,FALSE))</f>
        <v/>
      </c>
      <c r="AO11" s="24" t="str">
        <f>IF(OR(Calcul!$D16="",Calcul!$E16=""),"",VLOOKUP(CONCATENATE(Calcul!$D16,Calcul!$E16),SilencerParams!$D$4:$R$82,14,FALSE))</f>
        <v/>
      </c>
      <c r="AP11" s="24" t="str">
        <f>IF(OR(Calcul!$D16="",Calcul!$E16=""),"",VLOOKUP(CONCATENATE(Calcul!$D16,Calcul!$E16),SilencerParams!$D$4:$R$82,15,FALSE))</f>
        <v/>
      </c>
      <c r="AQ11" s="24" t="str">
        <f>IF(OR(Calcul!$D16="",Calcul!$E16=""),"",VLOOKUP(CONCATENATE(Calcul!$D16,Calcul!$E16),SilencerParams!$D$4:$Z$82,16,FALSE)*LOG($AH11)+VLOOKUP(CONCATENATE(Calcul!$D16,Calcul!$E16),SilencerParams!$D$4:$AH$82,24,FALSE))</f>
        <v/>
      </c>
      <c r="AR11" s="24" t="str">
        <f>IF(OR(Calcul!$D16="",Calcul!$E16=""),"",VLOOKUP(CONCATENATE(Calcul!$D16,Calcul!$E16),SilencerParams!$D$4:$Z$82,17,FALSE)*LOG($AH11)+VLOOKUP(CONCATENATE(Calcul!$D16,Calcul!$E16),SilencerParams!$D$4:$AH$82,25,FALSE))</f>
        <v/>
      </c>
      <c r="AS11" s="24" t="str">
        <f>IF(OR(Calcul!$D16="",Calcul!$E16=""),"",VLOOKUP(CONCATENATE(Calcul!$D16,Calcul!$E16),SilencerParams!$D$4:$Z$82,18,FALSE)*LOG($AH11)+VLOOKUP(CONCATENATE(Calcul!$D16,Calcul!$E16),SilencerParams!$D$4:$AH$82,26,FALSE))</f>
        <v/>
      </c>
      <c r="AT11" s="24" t="str">
        <f>IF(OR(Calcul!$D16="",Calcul!$E16=""),"",VLOOKUP(CONCATENATE(Calcul!$D16,Calcul!$E16),SilencerParams!$D$4:$Z$82,19,FALSE)*LOG($AH11)+VLOOKUP(CONCATENATE(Calcul!$D16,Calcul!$E16),SilencerParams!$D$4:$AH$82,27,FALSE))</f>
        <v/>
      </c>
      <c r="AU11" s="24" t="str">
        <f>IF(OR(Calcul!$D16="",Calcul!$E16=""),"",VLOOKUP(CONCATENATE(Calcul!$D16,Calcul!$E16),SilencerParams!$D$4:$Z$82,20,FALSE)*LOG($AH11)+VLOOKUP(CONCATENATE(Calcul!$D16,Calcul!$E16),SilencerParams!$D$4:$AH$82,28,FALSE))</f>
        <v/>
      </c>
      <c r="AV11" s="24" t="str">
        <f>IF(OR(Calcul!$D16="",Calcul!$E16=""),"",VLOOKUP(CONCATENATE(Calcul!$D16,Calcul!$E16),SilencerParams!$D$4:$Z$82,21,FALSE)*LOG($AH11)+VLOOKUP(CONCATENATE(Calcul!$D16,Calcul!$E16),SilencerParams!$D$4:$AH$82,29,FALSE))</f>
        <v/>
      </c>
      <c r="AW11" s="24" t="str">
        <f>IF(OR(Calcul!$D16="",Calcul!$E16=""),"",VLOOKUP(CONCATENATE(Calcul!$D16,Calcul!$E16),SilencerParams!$D$4:$Z$82,22,FALSE)*LOG($AH11)+VLOOKUP(CONCATENATE(Calcul!$D16,Calcul!$E16),SilencerParams!$D$4:$AH$82,30,FALSE))</f>
        <v/>
      </c>
      <c r="AX11" s="24" t="str">
        <f>IF(OR(Calcul!$D16="",Calcul!$E16=""),"",VLOOKUP(CONCATENATE(Calcul!$D16,Calcul!$E16),SilencerParams!$D$4:$Z$82,23,FALSE)*LOG($AH11)+VLOOKUP(CONCATENATE(Calcul!$D16,Calcul!$E16),SilencerParams!$D$4:$AH$82,31,FALSE))</f>
        <v/>
      </c>
      <c r="AY11" s="24" t="e">
        <f t="shared" si="1"/>
        <v>#DIV/0!</v>
      </c>
      <c r="AZ11" s="24" t="e">
        <f t="shared" si="2"/>
        <v>#DIV/0!</v>
      </c>
      <c r="BA11" s="24" t="e">
        <f t="shared" si="3"/>
        <v>#DIV/0!</v>
      </c>
      <c r="BB11" s="24" t="e">
        <f t="shared" si="4"/>
        <v>#DIV/0!</v>
      </c>
      <c r="BC11" s="24" t="e">
        <f t="shared" si="5"/>
        <v>#DIV/0!</v>
      </c>
      <c r="BD11" s="24" t="e">
        <f t="shared" si="6"/>
        <v>#DIV/0!</v>
      </c>
      <c r="BE11" s="24" t="e">
        <f t="shared" si="7"/>
        <v>#DIV/0!</v>
      </c>
      <c r="BF11" s="24" t="e">
        <f t="shared" si="8"/>
        <v>#DIV/0!</v>
      </c>
      <c r="BG11" s="24" t="e">
        <f>10*LOG10(IF(AY11="",0,POWER(10,((AY11+'ModelParams Lw'!$O$4)/10))) +IF(AZ11="",0,POWER(10,((AZ11+'ModelParams Lw'!$P$4)/10))) +IF(BA11="",0,POWER(10,((BA11+'ModelParams Lw'!$Q$4)/10))) +IF(BB11="",0,POWER(10,((BB11+'ModelParams Lw'!$R$4)/10))) +IF(BC11="",0,POWER(10,((BC11+'ModelParams Lw'!$S$4)/10))) +IF(BD11="",0,POWER(10,((BD11+'ModelParams Lw'!$T$4)/10))) +IF(BE11="",0,POWER(10,((BE11+'ModelParams Lw'!$U$4)/10)))+IF(BF11="",0,POWER(10,((BF11+'ModelParams Lw'!$V$4)/10))))</f>
        <v>#DIV/0!</v>
      </c>
      <c r="BH11" s="24" t="e">
        <f t="shared" si="21"/>
        <v>#DIV/0!</v>
      </c>
      <c r="BI11" s="24" t="e">
        <f>(AY11-'ModelParams Lw'!O$10)/'ModelParams Lw'!O$11</f>
        <v>#DIV/0!</v>
      </c>
      <c r="BJ11" s="24" t="e">
        <f>(AZ11-'ModelParams Lw'!P$10)/'ModelParams Lw'!P$11</f>
        <v>#DIV/0!</v>
      </c>
      <c r="BK11" s="24" t="e">
        <f>(BA11-'ModelParams Lw'!Q$10)/'ModelParams Lw'!Q$11</f>
        <v>#DIV/0!</v>
      </c>
      <c r="BL11" s="24" t="e">
        <f>(BB11-'ModelParams Lw'!R$10)/'ModelParams Lw'!R$11</f>
        <v>#DIV/0!</v>
      </c>
      <c r="BM11" s="24" t="e">
        <f>(BC11-'ModelParams Lw'!S$10)/'ModelParams Lw'!S$11</f>
        <v>#DIV/0!</v>
      </c>
      <c r="BN11" s="24" t="e">
        <f>(BD11-'ModelParams Lw'!T$10)/'ModelParams Lw'!T$11</f>
        <v>#DIV/0!</v>
      </c>
      <c r="BO11" s="24" t="e">
        <f>(BE11-'ModelParams Lw'!U$10)/'ModelParams Lw'!U$11</f>
        <v>#DIV/0!</v>
      </c>
      <c r="BP11" s="24" t="e">
        <f>(BF11-'ModelParams Lw'!V$10)/'ModelParams Lw'!V$11</f>
        <v>#DIV/0!</v>
      </c>
      <c r="BQ11" s="24">
        <f>IF(Calcul!$F16="SW",'ModelParams Lw'!C$18+'ModelParams Lw'!C$19*LOG(BQ$3)+'ModelParams Lw'!C$20*($D11*$E11),IF('ModelParams Lw'!C$21+'ModelParams Lw'!C$22*LOG(BQ$3)+'ModelParams Lw'!C$23*($D11*$E11)&lt;'ModelParams Lw'!C$18+'ModelParams Lw'!C$19*LOG(BQ$3)+'ModelParams Lw'!C$20*($D11*$E11),'ModelParams Lw'!C$18+'ModelParams Lw'!C$19*LOG(BQ$3)+'ModelParams Lw'!C$20*($D11*$E11),'ModelParams Lw'!C$21+'ModelParams Lw'!C$22*LOG(BQ$3)+'ModelParams Lw'!C$23*($D11*$E11)))</f>
        <v>29.232362061604213</v>
      </c>
      <c r="BR11" s="24">
        <f>IF(Calcul!$F16="SW",'ModelParams Lw'!D$18+'ModelParams Lw'!D$19*LOG(BR$3)+'ModelParams Lw'!D$20*($D11*$E11),IF('ModelParams Lw'!D$21+'ModelParams Lw'!D$22*LOG(BR$3)+'ModelParams Lw'!D$23*($D11*$E11)&lt;'ModelParams Lw'!D$18+'ModelParams Lw'!D$19*LOG(BR$3)+'ModelParams Lw'!D$20*($D11*$E11),'ModelParams Lw'!D$18+'ModelParams Lw'!D$19*LOG(BR$3)+'ModelParams Lw'!D$20*($D11*$E11),'ModelParams Lw'!D$21+'ModelParams Lw'!D$22*LOG(BR$3)+'ModelParams Lw'!D$23*($D11*$E11)))</f>
        <v>20.87664435983303</v>
      </c>
      <c r="BS11" s="24">
        <f>IF(Calcul!$F16="SW",'ModelParams Lw'!E$18+'ModelParams Lw'!E$19*LOG(BS$3)+'ModelParams Lw'!E$20*($D11*$E11),IF('ModelParams Lw'!E$21+'ModelParams Lw'!E$22*LOG(BS$3)+'ModelParams Lw'!E$23*($D11*$E11)&lt;'ModelParams Lw'!E$18+'ModelParams Lw'!E$19*LOG(BS$3)+'ModelParams Lw'!E$20*($D11*$E11),'ModelParams Lw'!E$18+'ModelParams Lw'!E$19*LOG(BS$3)+'ModelParams Lw'!E$20*($D11*$E11),'ModelParams Lw'!E$21+'ModelParams Lw'!E$22*LOG(BS$3)+'ModelParams Lw'!E$23*($D11*$E11)))</f>
        <v>19.403052886267911</v>
      </c>
      <c r="BT11" s="24">
        <f>IF(Calcul!$F16="SW",'ModelParams Lw'!F$18+'ModelParams Lw'!F$19*LOG(BT$3)+'ModelParams Lw'!F$20*($D11*$E11),IF('ModelParams Lw'!F$21+'ModelParams Lw'!F$22*LOG(BT$3)+'ModelParams Lw'!F$23*($D11*$E11)&lt;'ModelParams Lw'!F$18+'ModelParams Lw'!F$19*LOG(BT$3)+'ModelParams Lw'!F$20*($D11*$E11),'ModelParams Lw'!F$18+'ModelParams Lw'!F$19*LOG(BT$3)+'ModelParams Lw'!F$20*($D11*$E11),'ModelParams Lw'!F$21+'ModelParams Lw'!F$22*LOG(BT$3)+'ModelParams Lw'!F$23*($D11*$E11)))</f>
        <v>19.168948557312724</v>
      </c>
      <c r="BU11" s="24">
        <f>IF(Calcul!$F16="SW",'ModelParams Lw'!G$18+'ModelParams Lw'!G$19*LOG(BU$3)+'ModelParams Lw'!G$20*($D11*$E11),IF('ModelParams Lw'!G$21+'ModelParams Lw'!G$22*LOG(BU$3)+'ModelParams Lw'!G$23*($D11*$E11)&lt;'ModelParams Lw'!G$18+'ModelParams Lw'!G$19*LOG(BU$3)+'ModelParams Lw'!G$20*($D11*$E11),'ModelParams Lw'!G$18+'ModelParams Lw'!G$19*LOG(BU$3)+'ModelParams Lw'!G$20*($D11*$E11),'ModelParams Lw'!G$21+'ModelParams Lw'!G$22*LOG(BU$3)+'ModelParams Lw'!G$23*($D11*$E11)))</f>
        <v>19.253827318462619</v>
      </c>
      <c r="BV11" s="24">
        <f>IF(Calcul!$F16="SW",'ModelParams Lw'!H$18+'ModelParams Lw'!H$19*LOG(BV$3)+'ModelParams Lw'!H$20*($D11*$E11),IF('ModelParams Lw'!H$21+'ModelParams Lw'!H$22*LOG(BV$3)+'ModelParams Lw'!H$23*($D11*$E11)&lt;'ModelParams Lw'!H$18+'ModelParams Lw'!H$19*LOG(BV$3)+'ModelParams Lw'!H$20*($D11*$E11),'ModelParams Lw'!H$18+'ModelParams Lw'!H$19*LOG(BV$3)+'ModelParams Lw'!H$20*($D11*$E11),'ModelParams Lw'!H$21+'ModelParams Lw'!H$22*LOG(BV$3)+'ModelParams Lw'!H$23*($D11*$E11)))</f>
        <v>18.450549841027573</v>
      </c>
      <c r="BW11" s="24">
        <f>IF(Calcul!$F16="SW",'ModelParams Lw'!I$18+'ModelParams Lw'!I$19*LOG(BW$3)+'ModelParams Lw'!I$20*($D11*$E11),IF('ModelParams Lw'!I$21+'ModelParams Lw'!I$22*LOG(BW$3)+'ModelParams Lw'!I$23*($D11*$E11)&lt;'ModelParams Lw'!I$18+'ModelParams Lw'!I$19*LOG(BW$3)+'ModelParams Lw'!I$20*($D11*$E11),'ModelParams Lw'!I$18+'ModelParams Lw'!I$19*LOG(BW$3)+'ModelParams Lw'!I$20*($D11*$E11),'ModelParams Lw'!I$21+'ModelParams Lw'!I$22*LOG(BW$3)+'ModelParams Lw'!I$23*($D11*$E11)))</f>
        <v>24.339570323731252</v>
      </c>
      <c r="BX11" s="24">
        <f>IF(Calcul!$F16="SW",'ModelParams Lw'!J$18+'ModelParams Lw'!J$19*LOG(BX$3)+'ModelParams Lw'!J$20*($D11*$E11),IF('ModelParams Lw'!J$21+'ModelParams Lw'!J$22*LOG(BX$3)+'ModelParams Lw'!J$23*($D11*$E11)&lt;'ModelParams Lw'!J$18+'ModelParams Lw'!J$19*LOG(BX$3)+'ModelParams Lw'!J$20*($D11*$E11),'ModelParams Lw'!J$18+'ModelParams Lw'!J$19*LOG(BX$3)+'ModelParams Lw'!J$20*($D11*$E11),'ModelParams Lw'!J$21+'ModelParams Lw'!J$22*LOG(BX$3)+'ModelParams Lw'!J$23*($D11*$E11)))</f>
        <v>22.505852524315557</v>
      </c>
      <c r="BY11" s="24" t="e">
        <f t="shared" si="9"/>
        <v>#DIV/0!</v>
      </c>
      <c r="BZ11" s="24" t="e">
        <f t="shared" si="10"/>
        <v>#DIV/0!</v>
      </c>
      <c r="CA11" s="24" t="e">
        <f t="shared" si="11"/>
        <v>#DIV/0!</v>
      </c>
      <c r="CB11" s="24" t="e">
        <f t="shared" si="12"/>
        <v>#DIV/0!</v>
      </c>
      <c r="CC11" s="24" t="e">
        <f t="shared" si="13"/>
        <v>#DIV/0!</v>
      </c>
      <c r="CD11" s="24" t="e">
        <f t="shared" si="14"/>
        <v>#DIV/0!</v>
      </c>
      <c r="CE11" s="24" t="e">
        <f t="shared" si="15"/>
        <v>#DIV/0!</v>
      </c>
      <c r="CF11" s="24" t="e">
        <f t="shared" si="16"/>
        <v>#DIV/0!</v>
      </c>
      <c r="CG11" s="24" t="e">
        <f>10*LOG10(IF(BY11="",0,POWER(10,((BY11+'ModelParams Lw'!$O$4)/10))) +IF(BZ11="",0,POWER(10,((BZ11+'ModelParams Lw'!$P$4)/10))) +IF(CA11="",0,POWER(10,((CA11+'ModelParams Lw'!$Q$4)/10))) +IF(CB11="",0,POWER(10,((CB11+'ModelParams Lw'!$R$4)/10))) +IF(CC11="",0,POWER(10,((CC11+'ModelParams Lw'!$S$4)/10))) +IF(CD11="",0,POWER(10,((CD11+'ModelParams Lw'!$T$4)/10))) +IF(CE11="",0,POWER(10,((CE11+'ModelParams Lw'!$U$4)/10)))+IF(CF11="",0,POWER(10,((CF11+'ModelParams Lw'!$V$4)/10))))</f>
        <v>#DIV/0!</v>
      </c>
      <c r="CH11" s="24" t="e">
        <f t="shared" si="22"/>
        <v>#DIV/0!</v>
      </c>
      <c r="CI11" s="24" t="e">
        <f>(BY11-'ModelParams Lw'!$O$10)/'ModelParams Lw'!$O$11</f>
        <v>#DIV/0!</v>
      </c>
      <c r="CJ11" s="24" t="e">
        <f>(BZ11-'ModelParams Lw'!$P$10)/'ModelParams Lw'!$P$11</f>
        <v>#DIV/0!</v>
      </c>
      <c r="CK11" s="24" t="e">
        <f>(CA11-'ModelParams Lw'!$Q$10)/'ModelParams Lw'!$Q$11</f>
        <v>#DIV/0!</v>
      </c>
      <c r="CL11" s="24" t="e">
        <f>(CB11-'ModelParams Lw'!$R$10)/'ModelParams Lw'!$R$11</f>
        <v>#DIV/0!</v>
      </c>
      <c r="CM11" s="24" t="e">
        <f>(CC11-'ModelParams Lw'!$S$10)/'ModelParams Lw'!$S$11</f>
        <v>#DIV/0!</v>
      </c>
      <c r="CN11" s="24" t="e">
        <f>(CD11-'ModelParams Lw'!$T$10)/'ModelParams Lw'!$T$11</f>
        <v>#DIV/0!</v>
      </c>
      <c r="CO11" s="24" t="e">
        <f>(CE11-'ModelParams Lw'!$U$10)/'ModelParams Lw'!$U$11</f>
        <v>#DIV/0!</v>
      </c>
      <c r="CP11" s="24" t="e">
        <f>(CF11-'ModelParams Lw'!$V$10)/'ModelParams Lw'!$V$11</f>
        <v>#DIV/0!</v>
      </c>
    </row>
    <row r="12" spans="1:94" x14ac:dyDescent="0.2">
      <c r="A12" s="12">
        <f>Calcul!B17</f>
        <v>0</v>
      </c>
      <c r="B12" s="12">
        <f t="shared" si="17"/>
        <v>0</v>
      </c>
      <c r="C12" s="12">
        <f>Calcul!C17</f>
        <v>0</v>
      </c>
      <c r="D12" s="12">
        <f>Calcul!D17/1000</f>
        <v>0</v>
      </c>
      <c r="E12" s="12">
        <f>Calcul!E17/1000</f>
        <v>0</v>
      </c>
      <c r="F12" s="12">
        <f t="shared" si="18"/>
        <v>0</v>
      </c>
      <c r="G12" s="24" t="e">
        <f t="shared" si="0"/>
        <v>#DIV/0!</v>
      </c>
      <c r="H12" s="21" t="e">
        <f>'ModelParams Lw'!$B$6*(LN(H$3/(($B12/3600/($D12*$F12))^0.4*$G12^0.3)))^2+'ModelParams Lw'!$B$7*LN(H$3/(($B12/3600/($D12*$F12))^0.4*$G12^0.3))+'ModelParams Lw'!$B$8</f>
        <v>#DIV/0!</v>
      </c>
      <c r="I12" s="21" t="e">
        <f>'ModelParams Lw'!$B$6*(LN(I$3/(($B12/3600/($D12*$F12))^0.4*$G12^0.3)))^2+'ModelParams Lw'!$B$7*LN(I$3/(($B12/3600/($D12*$F12))^0.4*$G12^0.3))+'ModelParams Lw'!$B$8</f>
        <v>#DIV/0!</v>
      </c>
      <c r="J12" s="21" t="e">
        <f>'ModelParams Lw'!$B$6*(LN(J$3/(($B12/3600/($D12*$F12))^0.4*$G12^0.3)))^2+'ModelParams Lw'!$B$7*LN(J$3/(($B12/3600/($D12*$F12))^0.4*$G12^0.3))+'ModelParams Lw'!$B$8</f>
        <v>#DIV/0!</v>
      </c>
      <c r="K12" s="21" t="e">
        <f>'ModelParams Lw'!$B$6*(LN(K$3/(($B12/3600/($D12*$F12))^0.4*$G12^0.3)))^2+'ModelParams Lw'!$B$7*LN(K$3/(($B12/3600/($D12*$F12))^0.4*$G12^0.3))+'ModelParams Lw'!$B$8</f>
        <v>#DIV/0!</v>
      </c>
      <c r="L12" s="21" t="e">
        <f>'ModelParams Lw'!$B$6*(LN(L$3/(($B12/3600/($D12*$F12))^0.4*$G12^0.3)))^2+'ModelParams Lw'!$B$7*LN(L$3/(($B12/3600/($D12*$F12))^0.4*$G12^0.3))+'ModelParams Lw'!$B$8</f>
        <v>#DIV/0!</v>
      </c>
      <c r="M12" s="21" t="e">
        <f>'ModelParams Lw'!$B$6*(LN(M$3/(($B12/3600/($D12*$F12))^0.4*$G12^0.3)))^2+'ModelParams Lw'!$B$7*LN(M$3/(($B12/3600/($D12*$F12))^0.4*$G12^0.3))+'ModelParams Lw'!$B$8</f>
        <v>#DIV/0!</v>
      </c>
      <c r="N12" s="21" t="e">
        <f>'ModelParams Lw'!$B$6*(LN(N$3/(($B12/3600/($D12*$F12))^0.4*$G12^0.3)))^2+'ModelParams Lw'!$B$7*LN(N$3/(($B12/3600/($D12*$F12))^0.4*$G12^0.3))+'ModelParams Lw'!$B$8</f>
        <v>#DIV/0!</v>
      </c>
      <c r="O12" s="21" t="e">
        <f>'ModelParams Lw'!$B$6*(LN(O$3/(($B12/3600/($D12*$F12))^0.4*$G12^0.3)))^2+'ModelParams Lw'!$B$7*LN(O$3/(($B12/3600/($D12*$F12))^0.4*$G12^0.3))+'ModelParams Lw'!$B$8</f>
        <v>#DIV/0!</v>
      </c>
      <c r="P12" s="24" t="e">
        <f>'ModelParams Lw'!$B$3+'ModelParams Lw'!$B$4*LOG10($B12/3600/($D12*$F12))+'ModelParams Lw'!$B$5*LOG10(2*$G12/(1.2*($B12/3600/($D12*$F12))^2)+1)+10*LOG10($D12*$F12)+H12</f>
        <v>#DIV/0!</v>
      </c>
      <c r="Q12" s="24" t="e">
        <f>'ModelParams Lw'!$B$3+'ModelParams Lw'!$B$4*LOG10($B12/3600/($D12*$F12))+'ModelParams Lw'!$B$5*LOG10(2*$G12/(1.2*($B12/3600/($D12*$F12))^2)+1)+10*LOG10($D12*$F12)+I12</f>
        <v>#DIV/0!</v>
      </c>
      <c r="R12" s="24" t="e">
        <f>'ModelParams Lw'!$B$3+'ModelParams Lw'!$B$4*LOG10($B12/3600/($D12*$F12))+'ModelParams Lw'!$B$5*LOG10(2*$G12/(1.2*($B12/3600/($D12*$F12))^2)+1)+10*LOG10($D12*$F12)+J12</f>
        <v>#DIV/0!</v>
      </c>
      <c r="S12" s="24" t="e">
        <f>'ModelParams Lw'!$B$3+'ModelParams Lw'!$B$4*LOG10($B12/3600/($D12*$F12))+'ModelParams Lw'!$B$5*LOG10(2*$G12/(1.2*($B12/3600/($D12*$F12))^2)+1)+10*LOG10($D12*$F12)+K12</f>
        <v>#DIV/0!</v>
      </c>
      <c r="T12" s="24" t="e">
        <f>'ModelParams Lw'!$B$3+'ModelParams Lw'!$B$4*LOG10($B12/3600/($D12*$F12))+'ModelParams Lw'!$B$5*LOG10(2*$G12/(1.2*($B12/3600/($D12*$F12))^2)+1)+10*LOG10($D12*$F12)+L12</f>
        <v>#DIV/0!</v>
      </c>
      <c r="U12" s="24" t="e">
        <f>'ModelParams Lw'!$B$3+'ModelParams Lw'!$B$4*LOG10($B12/3600/($D12*$F12))+'ModelParams Lw'!$B$5*LOG10(2*$G12/(1.2*($B12/3600/($D12*$F12))^2)+1)+10*LOG10($D12*$F12)+M12</f>
        <v>#DIV/0!</v>
      </c>
      <c r="V12" s="24" t="e">
        <f>'ModelParams Lw'!$B$3+'ModelParams Lw'!$B$4*LOG10($B12/3600/($D12*$F12))+'ModelParams Lw'!$B$5*LOG10(2*$G12/(1.2*($B12/3600/($D12*$F12))^2)+1)+10*LOG10($D12*$F12)+N12</f>
        <v>#DIV/0!</v>
      </c>
      <c r="W12" s="24" t="e">
        <f>'ModelParams Lw'!$B$3+'ModelParams Lw'!$B$4*LOG10($B12/3600/($D12*$F12))+'ModelParams Lw'!$B$5*LOG10(2*$G12/(1.2*($B12/3600/($D12*$F12))^2)+1)+10*LOG10($D12*$F12)+O12</f>
        <v>#DIV/0!</v>
      </c>
      <c r="X12" s="24" t="e">
        <f>10*LOG10(IF(P12="",0,POWER(10,((P12+'ModelParams Lw'!$O$4)/10))) +IF(Q12="",0,POWER(10,((Q12+'ModelParams Lw'!$P$4)/10))) +IF(R12="",0,POWER(10,((R12+'ModelParams Lw'!$Q$4)/10))) +IF(S12="",0,POWER(10,((S12+'ModelParams Lw'!$R$4)/10))) +IF(T12="",0,POWER(10,((T12+'ModelParams Lw'!$S$4)/10))) +IF(U12="",0,POWER(10,((U12+'ModelParams Lw'!$T$4)/10))) +IF(V12="",0,POWER(10,((V12+'ModelParams Lw'!$U$4)/10)))+IF(W12="",0,POWER(10,((W12+'ModelParams Lw'!$V$4)/10))))</f>
        <v>#DIV/0!</v>
      </c>
      <c r="Y12" s="24" t="e">
        <f t="shared" si="19"/>
        <v>#DIV/0!</v>
      </c>
      <c r="Z12" s="24" t="e">
        <f>(P12-'ModelParams Lw'!O$10)/'ModelParams Lw'!O$11</f>
        <v>#DIV/0!</v>
      </c>
      <c r="AA12" s="24" t="e">
        <f>(Q12-'ModelParams Lw'!P$10)/'ModelParams Lw'!P$11</f>
        <v>#DIV/0!</v>
      </c>
      <c r="AB12" s="24" t="e">
        <f>(R12-'ModelParams Lw'!Q$10)/'ModelParams Lw'!Q$11</f>
        <v>#DIV/0!</v>
      </c>
      <c r="AC12" s="24" t="e">
        <f>(S12-'ModelParams Lw'!R$10)/'ModelParams Lw'!R$11</f>
        <v>#DIV/0!</v>
      </c>
      <c r="AD12" s="24" t="e">
        <f>(T12-'ModelParams Lw'!S$10)/'ModelParams Lw'!S$11</f>
        <v>#DIV/0!</v>
      </c>
      <c r="AE12" s="24" t="e">
        <f>(U12-'ModelParams Lw'!T$10)/'ModelParams Lw'!T$11</f>
        <v>#DIV/0!</v>
      </c>
      <c r="AF12" s="24" t="e">
        <f>(V12-'ModelParams Lw'!U$10)/'ModelParams Lw'!U$11</f>
        <v>#DIV/0!</v>
      </c>
      <c r="AG12" s="24" t="e">
        <f>(W12-'ModelParams Lw'!V$10)/'ModelParams Lw'!V$11</f>
        <v>#DIV/0!</v>
      </c>
      <c r="AH12" s="24" t="e">
        <f t="shared" si="20"/>
        <v>#DIV/0!</v>
      </c>
      <c r="AI12" s="24" t="str">
        <f>IF(OR(Calcul!$D17="",Calcul!$E17=""),"",VLOOKUP(CONCATENATE(Calcul!$D17,Calcul!$E17),SilencerParams!$D$4:$R$82,8,FALSE))</f>
        <v/>
      </c>
      <c r="AJ12" s="24" t="str">
        <f>IF(OR(Calcul!$D17="",Calcul!$E17=""),"",VLOOKUP(CONCATENATE(Calcul!$D17,Calcul!$E17),SilencerParams!$D$4:$R$82,9,FALSE))</f>
        <v/>
      </c>
      <c r="AK12" s="24" t="str">
        <f>IF(OR(Calcul!$D17="",Calcul!$E17=""),"",VLOOKUP(CONCATENATE(Calcul!$D17,Calcul!$E17),SilencerParams!$D$4:$R$82,10,FALSE))</f>
        <v/>
      </c>
      <c r="AL12" s="24" t="str">
        <f>IF(OR(Calcul!$D17="",Calcul!$E17=""),"",VLOOKUP(CONCATENATE(Calcul!$D17,Calcul!$E17),SilencerParams!$D$4:$R$82,11,FALSE))</f>
        <v/>
      </c>
      <c r="AM12" s="24" t="str">
        <f>IF(OR(Calcul!$D17="",Calcul!$E17=""),"",VLOOKUP(CONCATENATE(Calcul!$D17,Calcul!$E17),SilencerParams!$D$4:$R$82,12,FALSE))</f>
        <v/>
      </c>
      <c r="AN12" s="24" t="str">
        <f>IF(OR(Calcul!$D17="",Calcul!$E17=""),"",VLOOKUP(CONCATENATE(Calcul!$D17,Calcul!$E17),SilencerParams!$D$4:$R$82,13,FALSE))</f>
        <v/>
      </c>
      <c r="AO12" s="24" t="str">
        <f>IF(OR(Calcul!$D17="",Calcul!$E17=""),"",VLOOKUP(CONCATENATE(Calcul!$D17,Calcul!$E17),SilencerParams!$D$4:$R$82,14,FALSE))</f>
        <v/>
      </c>
      <c r="AP12" s="24" t="str">
        <f>IF(OR(Calcul!$D17="",Calcul!$E17=""),"",VLOOKUP(CONCATENATE(Calcul!$D17,Calcul!$E17),SilencerParams!$D$4:$R$82,15,FALSE))</f>
        <v/>
      </c>
      <c r="AQ12" s="24" t="str">
        <f>IF(OR(Calcul!$D17="",Calcul!$E17=""),"",VLOOKUP(CONCATENATE(Calcul!$D17,Calcul!$E17),SilencerParams!$D$4:$Z$82,16,FALSE)*LOG($AH12)+VLOOKUP(CONCATENATE(Calcul!$D17,Calcul!$E17),SilencerParams!$D$4:$AH$82,24,FALSE))</f>
        <v/>
      </c>
      <c r="AR12" s="24" t="str">
        <f>IF(OR(Calcul!$D17="",Calcul!$E17=""),"",VLOOKUP(CONCATENATE(Calcul!$D17,Calcul!$E17),SilencerParams!$D$4:$Z$82,17,FALSE)*LOG($AH12)+VLOOKUP(CONCATENATE(Calcul!$D17,Calcul!$E17),SilencerParams!$D$4:$AH$82,25,FALSE))</f>
        <v/>
      </c>
      <c r="AS12" s="24" t="str">
        <f>IF(OR(Calcul!$D17="",Calcul!$E17=""),"",VLOOKUP(CONCATENATE(Calcul!$D17,Calcul!$E17),SilencerParams!$D$4:$Z$82,18,FALSE)*LOG($AH12)+VLOOKUP(CONCATENATE(Calcul!$D17,Calcul!$E17),SilencerParams!$D$4:$AH$82,26,FALSE))</f>
        <v/>
      </c>
      <c r="AT12" s="24" t="str">
        <f>IF(OR(Calcul!$D17="",Calcul!$E17=""),"",VLOOKUP(CONCATENATE(Calcul!$D17,Calcul!$E17),SilencerParams!$D$4:$Z$82,19,FALSE)*LOG($AH12)+VLOOKUP(CONCATENATE(Calcul!$D17,Calcul!$E17),SilencerParams!$D$4:$AH$82,27,FALSE))</f>
        <v/>
      </c>
      <c r="AU12" s="24" t="str">
        <f>IF(OR(Calcul!$D17="",Calcul!$E17=""),"",VLOOKUP(CONCATENATE(Calcul!$D17,Calcul!$E17),SilencerParams!$D$4:$Z$82,20,FALSE)*LOG($AH12)+VLOOKUP(CONCATENATE(Calcul!$D17,Calcul!$E17),SilencerParams!$D$4:$AH$82,28,FALSE))</f>
        <v/>
      </c>
      <c r="AV12" s="24" t="str">
        <f>IF(OR(Calcul!$D17="",Calcul!$E17=""),"",VLOOKUP(CONCATENATE(Calcul!$D17,Calcul!$E17),SilencerParams!$D$4:$Z$82,21,FALSE)*LOG($AH12)+VLOOKUP(CONCATENATE(Calcul!$D17,Calcul!$E17),SilencerParams!$D$4:$AH$82,29,FALSE))</f>
        <v/>
      </c>
      <c r="AW12" s="24" t="str">
        <f>IF(OR(Calcul!$D17="",Calcul!$E17=""),"",VLOOKUP(CONCATENATE(Calcul!$D17,Calcul!$E17),SilencerParams!$D$4:$Z$82,22,FALSE)*LOG($AH12)+VLOOKUP(CONCATENATE(Calcul!$D17,Calcul!$E17),SilencerParams!$D$4:$AH$82,30,FALSE))</f>
        <v/>
      </c>
      <c r="AX12" s="24" t="str">
        <f>IF(OR(Calcul!$D17="",Calcul!$E17=""),"",VLOOKUP(CONCATENATE(Calcul!$D17,Calcul!$E17),SilencerParams!$D$4:$Z$82,23,FALSE)*LOG($AH12)+VLOOKUP(CONCATENATE(Calcul!$D17,Calcul!$E17),SilencerParams!$D$4:$AH$82,31,FALSE))</f>
        <v/>
      </c>
      <c r="AY12" s="24" t="e">
        <f t="shared" si="1"/>
        <v>#DIV/0!</v>
      </c>
      <c r="AZ12" s="24" t="e">
        <f t="shared" si="2"/>
        <v>#DIV/0!</v>
      </c>
      <c r="BA12" s="24" t="e">
        <f t="shared" si="3"/>
        <v>#DIV/0!</v>
      </c>
      <c r="BB12" s="24" t="e">
        <f t="shared" si="4"/>
        <v>#DIV/0!</v>
      </c>
      <c r="BC12" s="24" t="e">
        <f t="shared" si="5"/>
        <v>#DIV/0!</v>
      </c>
      <c r="BD12" s="24" t="e">
        <f t="shared" si="6"/>
        <v>#DIV/0!</v>
      </c>
      <c r="BE12" s="24" t="e">
        <f t="shared" si="7"/>
        <v>#DIV/0!</v>
      </c>
      <c r="BF12" s="24" t="e">
        <f t="shared" si="8"/>
        <v>#DIV/0!</v>
      </c>
      <c r="BG12" s="24" t="e">
        <f>10*LOG10(IF(AY12="",0,POWER(10,((AY12+'ModelParams Lw'!$O$4)/10))) +IF(AZ12="",0,POWER(10,((AZ12+'ModelParams Lw'!$P$4)/10))) +IF(BA12="",0,POWER(10,((BA12+'ModelParams Lw'!$Q$4)/10))) +IF(BB12="",0,POWER(10,((BB12+'ModelParams Lw'!$R$4)/10))) +IF(BC12="",0,POWER(10,((BC12+'ModelParams Lw'!$S$4)/10))) +IF(BD12="",0,POWER(10,((BD12+'ModelParams Lw'!$T$4)/10))) +IF(BE12="",0,POWER(10,((BE12+'ModelParams Lw'!$U$4)/10)))+IF(BF12="",0,POWER(10,((BF12+'ModelParams Lw'!$V$4)/10))))</f>
        <v>#DIV/0!</v>
      </c>
      <c r="BH12" s="24" t="e">
        <f t="shared" si="21"/>
        <v>#DIV/0!</v>
      </c>
      <c r="BI12" s="24" t="e">
        <f>(AY12-'ModelParams Lw'!O$10)/'ModelParams Lw'!O$11</f>
        <v>#DIV/0!</v>
      </c>
      <c r="BJ12" s="24" t="e">
        <f>(AZ12-'ModelParams Lw'!P$10)/'ModelParams Lw'!P$11</f>
        <v>#DIV/0!</v>
      </c>
      <c r="BK12" s="24" t="e">
        <f>(BA12-'ModelParams Lw'!Q$10)/'ModelParams Lw'!Q$11</f>
        <v>#DIV/0!</v>
      </c>
      <c r="BL12" s="24" t="e">
        <f>(BB12-'ModelParams Lw'!R$10)/'ModelParams Lw'!R$11</f>
        <v>#DIV/0!</v>
      </c>
      <c r="BM12" s="24" t="e">
        <f>(BC12-'ModelParams Lw'!S$10)/'ModelParams Lw'!S$11</f>
        <v>#DIV/0!</v>
      </c>
      <c r="BN12" s="24" t="e">
        <f>(BD12-'ModelParams Lw'!T$10)/'ModelParams Lw'!T$11</f>
        <v>#DIV/0!</v>
      </c>
      <c r="BO12" s="24" t="e">
        <f>(BE12-'ModelParams Lw'!U$10)/'ModelParams Lw'!U$11</f>
        <v>#DIV/0!</v>
      </c>
      <c r="BP12" s="24" t="e">
        <f>(BF12-'ModelParams Lw'!V$10)/'ModelParams Lw'!V$11</f>
        <v>#DIV/0!</v>
      </c>
      <c r="BQ12" s="24">
        <f>IF(Calcul!$F17="SW",'ModelParams Lw'!C$18+'ModelParams Lw'!C$19*LOG(BQ$3)+'ModelParams Lw'!C$20*($D12*$E12),IF('ModelParams Lw'!C$21+'ModelParams Lw'!C$22*LOG(BQ$3)+'ModelParams Lw'!C$23*($D12*$E12)&lt;'ModelParams Lw'!C$18+'ModelParams Lw'!C$19*LOG(BQ$3)+'ModelParams Lw'!C$20*($D12*$E12),'ModelParams Lw'!C$18+'ModelParams Lw'!C$19*LOG(BQ$3)+'ModelParams Lw'!C$20*($D12*$E12),'ModelParams Lw'!C$21+'ModelParams Lw'!C$22*LOG(BQ$3)+'ModelParams Lw'!C$23*($D12*$E12)))</f>
        <v>29.232362061604213</v>
      </c>
      <c r="BR12" s="24">
        <f>IF(Calcul!$F17="SW",'ModelParams Lw'!D$18+'ModelParams Lw'!D$19*LOG(BR$3)+'ModelParams Lw'!D$20*($D12*$E12),IF('ModelParams Lw'!D$21+'ModelParams Lw'!D$22*LOG(BR$3)+'ModelParams Lw'!D$23*($D12*$E12)&lt;'ModelParams Lw'!D$18+'ModelParams Lw'!D$19*LOG(BR$3)+'ModelParams Lw'!D$20*($D12*$E12),'ModelParams Lw'!D$18+'ModelParams Lw'!D$19*LOG(BR$3)+'ModelParams Lw'!D$20*($D12*$E12),'ModelParams Lw'!D$21+'ModelParams Lw'!D$22*LOG(BR$3)+'ModelParams Lw'!D$23*($D12*$E12)))</f>
        <v>20.87664435983303</v>
      </c>
      <c r="BS12" s="24">
        <f>IF(Calcul!$F17="SW",'ModelParams Lw'!E$18+'ModelParams Lw'!E$19*LOG(BS$3)+'ModelParams Lw'!E$20*($D12*$E12),IF('ModelParams Lw'!E$21+'ModelParams Lw'!E$22*LOG(BS$3)+'ModelParams Lw'!E$23*($D12*$E12)&lt;'ModelParams Lw'!E$18+'ModelParams Lw'!E$19*LOG(BS$3)+'ModelParams Lw'!E$20*($D12*$E12),'ModelParams Lw'!E$18+'ModelParams Lw'!E$19*LOG(BS$3)+'ModelParams Lw'!E$20*($D12*$E12),'ModelParams Lw'!E$21+'ModelParams Lw'!E$22*LOG(BS$3)+'ModelParams Lw'!E$23*($D12*$E12)))</f>
        <v>19.403052886267911</v>
      </c>
      <c r="BT12" s="24">
        <f>IF(Calcul!$F17="SW",'ModelParams Lw'!F$18+'ModelParams Lw'!F$19*LOG(BT$3)+'ModelParams Lw'!F$20*($D12*$E12),IF('ModelParams Lw'!F$21+'ModelParams Lw'!F$22*LOG(BT$3)+'ModelParams Lw'!F$23*($D12*$E12)&lt;'ModelParams Lw'!F$18+'ModelParams Lw'!F$19*LOG(BT$3)+'ModelParams Lw'!F$20*($D12*$E12),'ModelParams Lw'!F$18+'ModelParams Lw'!F$19*LOG(BT$3)+'ModelParams Lw'!F$20*($D12*$E12),'ModelParams Lw'!F$21+'ModelParams Lw'!F$22*LOG(BT$3)+'ModelParams Lw'!F$23*($D12*$E12)))</f>
        <v>19.168948557312724</v>
      </c>
      <c r="BU12" s="24">
        <f>IF(Calcul!$F17="SW",'ModelParams Lw'!G$18+'ModelParams Lw'!G$19*LOG(BU$3)+'ModelParams Lw'!G$20*($D12*$E12),IF('ModelParams Lw'!G$21+'ModelParams Lw'!G$22*LOG(BU$3)+'ModelParams Lw'!G$23*($D12*$E12)&lt;'ModelParams Lw'!G$18+'ModelParams Lw'!G$19*LOG(BU$3)+'ModelParams Lw'!G$20*($D12*$E12),'ModelParams Lw'!G$18+'ModelParams Lw'!G$19*LOG(BU$3)+'ModelParams Lw'!G$20*($D12*$E12),'ModelParams Lw'!G$21+'ModelParams Lw'!G$22*LOG(BU$3)+'ModelParams Lw'!G$23*($D12*$E12)))</f>
        <v>19.253827318462619</v>
      </c>
      <c r="BV12" s="24">
        <f>IF(Calcul!$F17="SW",'ModelParams Lw'!H$18+'ModelParams Lw'!H$19*LOG(BV$3)+'ModelParams Lw'!H$20*($D12*$E12),IF('ModelParams Lw'!H$21+'ModelParams Lw'!H$22*LOG(BV$3)+'ModelParams Lw'!H$23*($D12*$E12)&lt;'ModelParams Lw'!H$18+'ModelParams Lw'!H$19*LOG(BV$3)+'ModelParams Lw'!H$20*($D12*$E12),'ModelParams Lw'!H$18+'ModelParams Lw'!H$19*LOG(BV$3)+'ModelParams Lw'!H$20*($D12*$E12),'ModelParams Lw'!H$21+'ModelParams Lw'!H$22*LOG(BV$3)+'ModelParams Lw'!H$23*($D12*$E12)))</f>
        <v>18.450549841027573</v>
      </c>
      <c r="BW12" s="24">
        <f>IF(Calcul!$F17="SW",'ModelParams Lw'!I$18+'ModelParams Lw'!I$19*LOG(BW$3)+'ModelParams Lw'!I$20*($D12*$E12),IF('ModelParams Lw'!I$21+'ModelParams Lw'!I$22*LOG(BW$3)+'ModelParams Lw'!I$23*($D12*$E12)&lt;'ModelParams Lw'!I$18+'ModelParams Lw'!I$19*LOG(BW$3)+'ModelParams Lw'!I$20*($D12*$E12),'ModelParams Lw'!I$18+'ModelParams Lw'!I$19*LOG(BW$3)+'ModelParams Lw'!I$20*($D12*$E12),'ModelParams Lw'!I$21+'ModelParams Lw'!I$22*LOG(BW$3)+'ModelParams Lw'!I$23*($D12*$E12)))</f>
        <v>24.339570323731252</v>
      </c>
      <c r="BX12" s="24">
        <f>IF(Calcul!$F17="SW",'ModelParams Lw'!J$18+'ModelParams Lw'!J$19*LOG(BX$3)+'ModelParams Lw'!J$20*($D12*$E12),IF('ModelParams Lw'!J$21+'ModelParams Lw'!J$22*LOG(BX$3)+'ModelParams Lw'!J$23*($D12*$E12)&lt;'ModelParams Lw'!J$18+'ModelParams Lw'!J$19*LOG(BX$3)+'ModelParams Lw'!J$20*($D12*$E12),'ModelParams Lw'!J$18+'ModelParams Lw'!J$19*LOG(BX$3)+'ModelParams Lw'!J$20*($D12*$E12),'ModelParams Lw'!J$21+'ModelParams Lw'!J$22*LOG(BX$3)+'ModelParams Lw'!J$23*($D12*$E12)))</f>
        <v>22.505852524315557</v>
      </c>
      <c r="BY12" s="24" t="e">
        <f t="shared" si="9"/>
        <v>#DIV/0!</v>
      </c>
      <c r="BZ12" s="24" t="e">
        <f t="shared" si="10"/>
        <v>#DIV/0!</v>
      </c>
      <c r="CA12" s="24" t="e">
        <f t="shared" si="11"/>
        <v>#DIV/0!</v>
      </c>
      <c r="CB12" s="24" t="e">
        <f t="shared" si="12"/>
        <v>#DIV/0!</v>
      </c>
      <c r="CC12" s="24" t="e">
        <f t="shared" si="13"/>
        <v>#DIV/0!</v>
      </c>
      <c r="CD12" s="24" t="e">
        <f t="shared" si="14"/>
        <v>#DIV/0!</v>
      </c>
      <c r="CE12" s="24" t="e">
        <f t="shared" si="15"/>
        <v>#DIV/0!</v>
      </c>
      <c r="CF12" s="24" t="e">
        <f t="shared" si="16"/>
        <v>#DIV/0!</v>
      </c>
      <c r="CG12" s="24" t="e">
        <f>10*LOG10(IF(BY12="",0,POWER(10,((BY12+'ModelParams Lw'!$O$4)/10))) +IF(BZ12="",0,POWER(10,((BZ12+'ModelParams Lw'!$P$4)/10))) +IF(CA12="",0,POWER(10,((CA12+'ModelParams Lw'!$Q$4)/10))) +IF(CB12="",0,POWER(10,((CB12+'ModelParams Lw'!$R$4)/10))) +IF(CC12="",0,POWER(10,((CC12+'ModelParams Lw'!$S$4)/10))) +IF(CD12="",0,POWER(10,((CD12+'ModelParams Lw'!$T$4)/10))) +IF(CE12="",0,POWER(10,((CE12+'ModelParams Lw'!$U$4)/10)))+IF(CF12="",0,POWER(10,((CF12+'ModelParams Lw'!$V$4)/10))))</f>
        <v>#DIV/0!</v>
      </c>
      <c r="CH12" s="24" t="e">
        <f t="shared" si="22"/>
        <v>#DIV/0!</v>
      </c>
      <c r="CI12" s="24" t="e">
        <f>(BY12-'ModelParams Lw'!$O$10)/'ModelParams Lw'!$O$11</f>
        <v>#DIV/0!</v>
      </c>
      <c r="CJ12" s="24" t="e">
        <f>(BZ12-'ModelParams Lw'!$P$10)/'ModelParams Lw'!$P$11</f>
        <v>#DIV/0!</v>
      </c>
      <c r="CK12" s="24" t="e">
        <f>(CA12-'ModelParams Lw'!$Q$10)/'ModelParams Lw'!$Q$11</f>
        <v>#DIV/0!</v>
      </c>
      <c r="CL12" s="24" t="e">
        <f>(CB12-'ModelParams Lw'!$R$10)/'ModelParams Lw'!$R$11</f>
        <v>#DIV/0!</v>
      </c>
      <c r="CM12" s="24" t="e">
        <f>(CC12-'ModelParams Lw'!$S$10)/'ModelParams Lw'!$S$11</f>
        <v>#DIV/0!</v>
      </c>
      <c r="CN12" s="24" t="e">
        <f>(CD12-'ModelParams Lw'!$T$10)/'ModelParams Lw'!$T$11</f>
        <v>#DIV/0!</v>
      </c>
      <c r="CO12" s="24" t="e">
        <f>(CE12-'ModelParams Lw'!$U$10)/'ModelParams Lw'!$U$11</f>
        <v>#DIV/0!</v>
      </c>
      <c r="CP12" s="24" t="e">
        <f>(CF12-'ModelParams Lw'!$V$10)/'ModelParams Lw'!$V$11</f>
        <v>#DIV/0!</v>
      </c>
    </row>
    <row r="13" spans="1:94" x14ac:dyDescent="0.2">
      <c r="A13" s="12">
        <f>Calcul!B18</f>
        <v>0</v>
      </c>
      <c r="B13" s="12">
        <f t="shared" si="17"/>
        <v>0</v>
      </c>
      <c r="C13" s="12">
        <f>Calcul!C18</f>
        <v>0</v>
      </c>
      <c r="D13" s="12">
        <f>Calcul!D18/1000</f>
        <v>0</v>
      </c>
      <c r="E13" s="12">
        <f>Calcul!E18/1000</f>
        <v>0</v>
      </c>
      <c r="F13" s="12">
        <f t="shared" si="18"/>
        <v>0</v>
      </c>
      <c r="G13" s="24" t="e">
        <f t="shared" si="0"/>
        <v>#DIV/0!</v>
      </c>
      <c r="H13" s="21" t="e">
        <f>'ModelParams Lw'!$B$6*(LN(H$3/(($B13/3600/($D13*$F13))^0.4*$G13^0.3)))^2+'ModelParams Lw'!$B$7*LN(H$3/(($B13/3600/($D13*$F13))^0.4*$G13^0.3))+'ModelParams Lw'!$B$8</f>
        <v>#DIV/0!</v>
      </c>
      <c r="I13" s="21" t="e">
        <f>'ModelParams Lw'!$B$6*(LN(I$3/(($B13/3600/($D13*$F13))^0.4*$G13^0.3)))^2+'ModelParams Lw'!$B$7*LN(I$3/(($B13/3600/($D13*$F13))^0.4*$G13^0.3))+'ModelParams Lw'!$B$8</f>
        <v>#DIV/0!</v>
      </c>
      <c r="J13" s="21" t="e">
        <f>'ModelParams Lw'!$B$6*(LN(J$3/(($B13/3600/($D13*$F13))^0.4*$G13^0.3)))^2+'ModelParams Lw'!$B$7*LN(J$3/(($B13/3600/($D13*$F13))^0.4*$G13^0.3))+'ModelParams Lw'!$B$8</f>
        <v>#DIV/0!</v>
      </c>
      <c r="K13" s="21" t="e">
        <f>'ModelParams Lw'!$B$6*(LN(K$3/(($B13/3600/($D13*$F13))^0.4*$G13^0.3)))^2+'ModelParams Lw'!$B$7*LN(K$3/(($B13/3600/($D13*$F13))^0.4*$G13^0.3))+'ModelParams Lw'!$B$8</f>
        <v>#DIV/0!</v>
      </c>
      <c r="L13" s="21" t="e">
        <f>'ModelParams Lw'!$B$6*(LN(L$3/(($B13/3600/($D13*$F13))^0.4*$G13^0.3)))^2+'ModelParams Lw'!$B$7*LN(L$3/(($B13/3600/($D13*$F13))^0.4*$G13^0.3))+'ModelParams Lw'!$B$8</f>
        <v>#DIV/0!</v>
      </c>
      <c r="M13" s="21" t="e">
        <f>'ModelParams Lw'!$B$6*(LN(M$3/(($B13/3600/($D13*$F13))^0.4*$G13^0.3)))^2+'ModelParams Lw'!$B$7*LN(M$3/(($B13/3600/($D13*$F13))^0.4*$G13^0.3))+'ModelParams Lw'!$B$8</f>
        <v>#DIV/0!</v>
      </c>
      <c r="N13" s="21" t="e">
        <f>'ModelParams Lw'!$B$6*(LN(N$3/(($B13/3600/($D13*$F13))^0.4*$G13^0.3)))^2+'ModelParams Lw'!$B$7*LN(N$3/(($B13/3600/($D13*$F13))^0.4*$G13^0.3))+'ModelParams Lw'!$B$8</f>
        <v>#DIV/0!</v>
      </c>
      <c r="O13" s="21" t="e">
        <f>'ModelParams Lw'!$B$6*(LN(O$3/(($B13/3600/($D13*$F13))^0.4*$G13^0.3)))^2+'ModelParams Lw'!$B$7*LN(O$3/(($B13/3600/($D13*$F13))^0.4*$G13^0.3))+'ModelParams Lw'!$B$8</f>
        <v>#DIV/0!</v>
      </c>
      <c r="P13" s="24" t="e">
        <f>'ModelParams Lw'!$B$3+'ModelParams Lw'!$B$4*LOG10($B13/3600/($D13*$F13))+'ModelParams Lw'!$B$5*LOG10(2*$G13/(1.2*($B13/3600/($D13*$F13))^2)+1)+10*LOG10($D13*$F13)+H13</f>
        <v>#DIV/0!</v>
      </c>
      <c r="Q13" s="24" t="e">
        <f>'ModelParams Lw'!$B$3+'ModelParams Lw'!$B$4*LOG10($B13/3600/($D13*$F13))+'ModelParams Lw'!$B$5*LOG10(2*$G13/(1.2*($B13/3600/($D13*$F13))^2)+1)+10*LOG10($D13*$F13)+I13</f>
        <v>#DIV/0!</v>
      </c>
      <c r="R13" s="24" t="e">
        <f>'ModelParams Lw'!$B$3+'ModelParams Lw'!$B$4*LOG10($B13/3600/($D13*$F13))+'ModelParams Lw'!$B$5*LOG10(2*$G13/(1.2*($B13/3600/($D13*$F13))^2)+1)+10*LOG10($D13*$F13)+J13</f>
        <v>#DIV/0!</v>
      </c>
      <c r="S13" s="24" t="e">
        <f>'ModelParams Lw'!$B$3+'ModelParams Lw'!$B$4*LOG10($B13/3600/($D13*$F13))+'ModelParams Lw'!$B$5*LOG10(2*$G13/(1.2*($B13/3600/($D13*$F13))^2)+1)+10*LOG10($D13*$F13)+K13</f>
        <v>#DIV/0!</v>
      </c>
      <c r="T13" s="24" t="e">
        <f>'ModelParams Lw'!$B$3+'ModelParams Lw'!$B$4*LOG10($B13/3600/($D13*$F13))+'ModelParams Lw'!$B$5*LOG10(2*$G13/(1.2*($B13/3600/($D13*$F13))^2)+1)+10*LOG10($D13*$F13)+L13</f>
        <v>#DIV/0!</v>
      </c>
      <c r="U13" s="24" t="e">
        <f>'ModelParams Lw'!$B$3+'ModelParams Lw'!$B$4*LOG10($B13/3600/($D13*$F13))+'ModelParams Lw'!$B$5*LOG10(2*$G13/(1.2*($B13/3600/($D13*$F13))^2)+1)+10*LOG10($D13*$F13)+M13</f>
        <v>#DIV/0!</v>
      </c>
      <c r="V13" s="24" t="e">
        <f>'ModelParams Lw'!$B$3+'ModelParams Lw'!$B$4*LOG10($B13/3600/($D13*$F13))+'ModelParams Lw'!$B$5*LOG10(2*$G13/(1.2*($B13/3600/($D13*$F13))^2)+1)+10*LOG10($D13*$F13)+N13</f>
        <v>#DIV/0!</v>
      </c>
      <c r="W13" s="24" t="e">
        <f>'ModelParams Lw'!$B$3+'ModelParams Lw'!$B$4*LOG10($B13/3600/($D13*$F13))+'ModelParams Lw'!$B$5*LOG10(2*$G13/(1.2*($B13/3600/($D13*$F13))^2)+1)+10*LOG10($D13*$F13)+O13</f>
        <v>#DIV/0!</v>
      </c>
      <c r="X13" s="24" t="e">
        <f>10*LOG10(IF(P13="",0,POWER(10,((P13+'ModelParams Lw'!$O$4)/10))) +IF(Q13="",0,POWER(10,((Q13+'ModelParams Lw'!$P$4)/10))) +IF(R13="",0,POWER(10,((R13+'ModelParams Lw'!$Q$4)/10))) +IF(S13="",0,POWER(10,((S13+'ModelParams Lw'!$R$4)/10))) +IF(T13="",0,POWER(10,((T13+'ModelParams Lw'!$S$4)/10))) +IF(U13="",0,POWER(10,((U13+'ModelParams Lw'!$T$4)/10))) +IF(V13="",0,POWER(10,((V13+'ModelParams Lw'!$U$4)/10)))+IF(W13="",0,POWER(10,((W13+'ModelParams Lw'!$V$4)/10))))</f>
        <v>#DIV/0!</v>
      </c>
      <c r="Y13" s="24" t="e">
        <f t="shared" si="19"/>
        <v>#DIV/0!</v>
      </c>
      <c r="Z13" s="24" t="e">
        <f>(P13-'ModelParams Lw'!O$10)/'ModelParams Lw'!O$11</f>
        <v>#DIV/0!</v>
      </c>
      <c r="AA13" s="24" t="e">
        <f>(Q13-'ModelParams Lw'!P$10)/'ModelParams Lw'!P$11</f>
        <v>#DIV/0!</v>
      </c>
      <c r="AB13" s="24" t="e">
        <f>(R13-'ModelParams Lw'!Q$10)/'ModelParams Lw'!Q$11</f>
        <v>#DIV/0!</v>
      </c>
      <c r="AC13" s="24" t="e">
        <f>(S13-'ModelParams Lw'!R$10)/'ModelParams Lw'!R$11</f>
        <v>#DIV/0!</v>
      </c>
      <c r="AD13" s="24" t="e">
        <f>(T13-'ModelParams Lw'!S$10)/'ModelParams Lw'!S$11</f>
        <v>#DIV/0!</v>
      </c>
      <c r="AE13" s="24" t="e">
        <f>(U13-'ModelParams Lw'!T$10)/'ModelParams Lw'!T$11</f>
        <v>#DIV/0!</v>
      </c>
      <c r="AF13" s="24" t="e">
        <f>(V13-'ModelParams Lw'!U$10)/'ModelParams Lw'!U$11</f>
        <v>#DIV/0!</v>
      </c>
      <c r="AG13" s="24" t="e">
        <f>(W13-'ModelParams Lw'!V$10)/'ModelParams Lw'!V$11</f>
        <v>#DIV/0!</v>
      </c>
      <c r="AH13" s="24" t="e">
        <f t="shared" si="20"/>
        <v>#DIV/0!</v>
      </c>
      <c r="AI13" s="24" t="str">
        <f>IF(OR(Calcul!$D18="",Calcul!$E18=""),"",VLOOKUP(CONCATENATE(Calcul!$D18,Calcul!$E18),SilencerParams!$D$4:$R$82,8,FALSE))</f>
        <v/>
      </c>
      <c r="AJ13" s="24" t="str">
        <f>IF(OR(Calcul!$D18="",Calcul!$E18=""),"",VLOOKUP(CONCATENATE(Calcul!$D18,Calcul!$E18),SilencerParams!$D$4:$R$82,9,FALSE))</f>
        <v/>
      </c>
      <c r="AK13" s="24" t="str">
        <f>IF(OR(Calcul!$D18="",Calcul!$E18=""),"",VLOOKUP(CONCATENATE(Calcul!$D18,Calcul!$E18),SilencerParams!$D$4:$R$82,10,FALSE))</f>
        <v/>
      </c>
      <c r="AL13" s="24" t="str">
        <f>IF(OR(Calcul!$D18="",Calcul!$E18=""),"",VLOOKUP(CONCATENATE(Calcul!$D18,Calcul!$E18),SilencerParams!$D$4:$R$82,11,FALSE))</f>
        <v/>
      </c>
      <c r="AM13" s="24" t="str">
        <f>IF(OR(Calcul!$D18="",Calcul!$E18=""),"",VLOOKUP(CONCATENATE(Calcul!$D18,Calcul!$E18),SilencerParams!$D$4:$R$82,12,FALSE))</f>
        <v/>
      </c>
      <c r="AN13" s="24" t="str">
        <f>IF(OR(Calcul!$D18="",Calcul!$E18=""),"",VLOOKUP(CONCATENATE(Calcul!$D18,Calcul!$E18),SilencerParams!$D$4:$R$82,13,FALSE))</f>
        <v/>
      </c>
      <c r="AO13" s="24" t="str">
        <f>IF(OR(Calcul!$D18="",Calcul!$E18=""),"",VLOOKUP(CONCATENATE(Calcul!$D18,Calcul!$E18),SilencerParams!$D$4:$R$82,14,FALSE))</f>
        <v/>
      </c>
      <c r="AP13" s="24" t="str">
        <f>IF(OR(Calcul!$D18="",Calcul!$E18=""),"",VLOOKUP(CONCATENATE(Calcul!$D18,Calcul!$E18),SilencerParams!$D$4:$R$82,15,FALSE))</f>
        <v/>
      </c>
      <c r="AQ13" s="24" t="str">
        <f>IF(OR(Calcul!$D18="",Calcul!$E18=""),"",VLOOKUP(CONCATENATE(Calcul!$D18,Calcul!$E18),SilencerParams!$D$4:$Z$82,16,FALSE)*LOG($AH13)+VLOOKUP(CONCATENATE(Calcul!$D18,Calcul!$E18),SilencerParams!$D$4:$AH$82,24,FALSE))</f>
        <v/>
      </c>
      <c r="AR13" s="24" t="str">
        <f>IF(OR(Calcul!$D18="",Calcul!$E18=""),"",VLOOKUP(CONCATENATE(Calcul!$D18,Calcul!$E18),SilencerParams!$D$4:$Z$82,17,FALSE)*LOG($AH13)+VLOOKUP(CONCATENATE(Calcul!$D18,Calcul!$E18),SilencerParams!$D$4:$AH$82,25,FALSE))</f>
        <v/>
      </c>
      <c r="AS13" s="24" t="str">
        <f>IF(OR(Calcul!$D18="",Calcul!$E18=""),"",VLOOKUP(CONCATENATE(Calcul!$D18,Calcul!$E18),SilencerParams!$D$4:$Z$82,18,FALSE)*LOG($AH13)+VLOOKUP(CONCATENATE(Calcul!$D18,Calcul!$E18),SilencerParams!$D$4:$AH$82,26,FALSE))</f>
        <v/>
      </c>
      <c r="AT13" s="24" t="str">
        <f>IF(OR(Calcul!$D18="",Calcul!$E18=""),"",VLOOKUP(CONCATENATE(Calcul!$D18,Calcul!$E18),SilencerParams!$D$4:$Z$82,19,FALSE)*LOG($AH13)+VLOOKUP(CONCATENATE(Calcul!$D18,Calcul!$E18),SilencerParams!$D$4:$AH$82,27,FALSE))</f>
        <v/>
      </c>
      <c r="AU13" s="24" t="str">
        <f>IF(OR(Calcul!$D18="",Calcul!$E18=""),"",VLOOKUP(CONCATENATE(Calcul!$D18,Calcul!$E18),SilencerParams!$D$4:$Z$82,20,FALSE)*LOG($AH13)+VLOOKUP(CONCATENATE(Calcul!$D18,Calcul!$E18),SilencerParams!$D$4:$AH$82,28,FALSE))</f>
        <v/>
      </c>
      <c r="AV13" s="24" t="str">
        <f>IF(OR(Calcul!$D18="",Calcul!$E18=""),"",VLOOKUP(CONCATENATE(Calcul!$D18,Calcul!$E18),SilencerParams!$D$4:$Z$82,21,FALSE)*LOG($AH13)+VLOOKUP(CONCATENATE(Calcul!$D18,Calcul!$E18),SilencerParams!$D$4:$AH$82,29,FALSE))</f>
        <v/>
      </c>
      <c r="AW13" s="24" t="str">
        <f>IF(OR(Calcul!$D18="",Calcul!$E18=""),"",VLOOKUP(CONCATENATE(Calcul!$D18,Calcul!$E18),SilencerParams!$D$4:$Z$82,22,FALSE)*LOG($AH13)+VLOOKUP(CONCATENATE(Calcul!$D18,Calcul!$E18),SilencerParams!$D$4:$AH$82,30,FALSE))</f>
        <v/>
      </c>
      <c r="AX13" s="24" t="str">
        <f>IF(OR(Calcul!$D18="",Calcul!$E18=""),"",VLOOKUP(CONCATENATE(Calcul!$D18,Calcul!$E18),SilencerParams!$D$4:$Z$82,23,FALSE)*LOG($AH13)+VLOOKUP(CONCATENATE(Calcul!$D18,Calcul!$E18),SilencerParams!$D$4:$AH$82,31,FALSE))</f>
        <v/>
      </c>
      <c r="AY13" s="24" t="e">
        <f t="shared" si="1"/>
        <v>#DIV/0!</v>
      </c>
      <c r="AZ13" s="24" t="e">
        <f t="shared" si="2"/>
        <v>#DIV/0!</v>
      </c>
      <c r="BA13" s="24" t="e">
        <f t="shared" si="3"/>
        <v>#DIV/0!</v>
      </c>
      <c r="BB13" s="24" t="e">
        <f t="shared" si="4"/>
        <v>#DIV/0!</v>
      </c>
      <c r="BC13" s="24" t="e">
        <f t="shared" si="5"/>
        <v>#DIV/0!</v>
      </c>
      <c r="BD13" s="24" t="e">
        <f t="shared" si="6"/>
        <v>#DIV/0!</v>
      </c>
      <c r="BE13" s="24" t="e">
        <f t="shared" si="7"/>
        <v>#DIV/0!</v>
      </c>
      <c r="BF13" s="24" t="e">
        <f t="shared" si="8"/>
        <v>#DIV/0!</v>
      </c>
      <c r="BG13" s="24" t="e">
        <f>10*LOG10(IF(AY13="",0,POWER(10,((AY13+'ModelParams Lw'!$O$4)/10))) +IF(AZ13="",0,POWER(10,((AZ13+'ModelParams Lw'!$P$4)/10))) +IF(BA13="",0,POWER(10,((BA13+'ModelParams Lw'!$Q$4)/10))) +IF(BB13="",0,POWER(10,((BB13+'ModelParams Lw'!$R$4)/10))) +IF(BC13="",0,POWER(10,((BC13+'ModelParams Lw'!$S$4)/10))) +IF(BD13="",0,POWER(10,((BD13+'ModelParams Lw'!$T$4)/10))) +IF(BE13="",0,POWER(10,((BE13+'ModelParams Lw'!$U$4)/10)))+IF(BF13="",0,POWER(10,((BF13+'ModelParams Lw'!$V$4)/10))))</f>
        <v>#DIV/0!</v>
      </c>
      <c r="BH13" s="24" t="e">
        <f t="shared" si="21"/>
        <v>#DIV/0!</v>
      </c>
      <c r="BI13" s="24" t="e">
        <f>(AY13-'ModelParams Lw'!O$10)/'ModelParams Lw'!O$11</f>
        <v>#DIV/0!</v>
      </c>
      <c r="BJ13" s="24" t="e">
        <f>(AZ13-'ModelParams Lw'!P$10)/'ModelParams Lw'!P$11</f>
        <v>#DIV/0!</v>
      </c>
      <c r="BK13" s="24" t="e">
        <f>(BA13-'ModelParams Lw'!Q$10)/'ModelParams Lw'!Q$11</f>
        <v>#DIV/0!</v>
      </c>
      <c r="BL13" s="24" t="e">
        <f>(BB13-'ModelParams Lw'!R$10)/'ModelParams Lw'!R$11</f>
        <v>#DIV/0!</v>
      </c>
      <c r="BM13" s="24" t="e">
        <f>(BC13-'ModelParams Lw'!S$10)/'ModelParams Lw'!S$11</f>
        <v>#DIV/0!</v>
      </c>
      <c r="BN13" s="24" t="e">
        <f>(BD13-'ModelParams Lw'!T$10)/'ModelParams Lw'!T$11</f>
        <v>#DIV/0!</v>
      </c>
      <c r="BO13" s="24" t="e">
        <f>(BE13-'ModelParams Lw'!U$10)/'ModelParams Lw'!U$11</f>
        <v>#DIV/0!</v>
      </c>
      <c r="BP13" s="24" t="e">
        <f>(BF13-'ModelParams Lw'!V$10)/'ModelParams Lw'!V$11</f>
        <v>#DIV/0!</v>
      </c>
      <c r="BQ13" s="24">
        <f>IF(Calcul!$F18="SW",'ModelParams Lw'!C$18+'ModelParams Lw'!C$19*LOG(BQ$3)+'ModelParams Lw'!C$20*($D13*$E13),IF('ModelParams Lw'!C$21+'ModelParams Lw'!C$22*LOG(BQ$3)+'ModelParams Lw'!C$23*($D13*$E13)&lt;'ModelParams Lw'!C$18+'ModelParams Lw'!C$19*LOG(BQ$3)+'ModelParams Lw'!C$20*($D13*$E13),'ModelParams Lw'!C$18+'ModelParams Lw'!C$19*LOG(BQ$3)+'ModelParams Lw'!C$20*($D13*$E13),'ModelParams Lw'!C$21+'ModelParams Lw'!C$22*LOG(BQ$3)+'ModelParams Lw'!C$23*($D13*$E13)))</f>
        <v>29.232362061604213</v>
      </c>
      <c r="BR13" s="24">
        <f>IF(Calcul!$F18="SW",'ModelParams Lw'!D$18+'ModelParams Lw'!D$19*LOG(BR$3)+'ModelParams Lw'!D$20*($D13*$E13),IF('ModelParams Lw'!D$21+'ModelParams Lw'!D$22*LOG(BR$3)+'ModelParams Lw'!D$23*($D13*$E13)&lt;'ModelParams Lw'!D$18+'ModelParams Lw'!D$19*LOG(BR$3)+'ModelParams Lw'!D$20*($D13*$E13),'ModelParams Lw'!D$18+'ModelParams Lw'!D$19*LOG(BR$3)+'ModelParams Lw'!D$20*($D13*$E13),'ModelParams Lw'!D$21+'ModelParams Lw'!D$22*LOG(BR$3)+'ModelParams Lw'!D$23*($D13*$E13)))</f>
        <v>20.87664435983303</v>
      </c>
      <c r="BS13" s="24">
        <f>IF(Calcul!$F18="SW",'ModelParams Lw'!E$18+'ModelParams Lw'!E$19*LOG(BS$3)+'ModelParams Lw'!E$20*($D13*$E13),IF('ModelParams Lw'!E$21+'ModelParams Lw'!E$22*LOG(BS$3)+'ModelParams Lw'!E$23*($D13*$E13)&lt;'ModelParams Lw'!E$18+'ModelParams Lw'!E$19*LOG(BS$3)+'ModelParams Lw'!E$20*($D13*$E13),'ModelParams Lw'!E$18+'ModelParams Lw'!E$19*LOG(BS$3)+'ModelParams Lw'!E$20*($D13*$E13),'ModelParams Lw'!E$21+'ModelParams Lw'!E$22*LOG(BS$3)+'ModelParams Lw'!E$23*($D13*$E13)))</f>
        <v>19.403052886267911</v>
      </c>
      <c r="BT13" s="24">
        <f>IF(Calcul!$F18="SW",'ModelParams Lw'!F$18+'ModelParams Lw'!F$19*LOG(BT$3)+'ModelParams Lw'!F$20*($D13*$E13),IF('ModelParams Lw'!F$21+'ModelParams Lw'!F$22*LOG(BT$3)+'ModelParams Lw'!F$23*($D13*$E13)&lt;'ModelParams Lw'!F$18+'ModelParams Lw'!F$19*LOG(BT$3)+'ModelParams Lw'!F$20*($D13*$E13),'ModelParams Lw'!F$18+'ModelParams Lw'!F$19*LOG(BT$3)+'ModelParams Lw'!F$20*($D13*$E13),'ModelParams Lw'!F$21+'ModelParams Lw'!F$22*LOG(BT$3)+'ModelParams Lw'!F$23*($D13*$E13)))</f>
        <v>19.168948557312724</v>
      </c>
      <c r="BU13" s="24">
        <f>IF(Calcul!$F18="SW",'ModelParams Lw'!G$18+'ModelParams Lw'!G$19*LOG(BU$3)+'ModelParams Lw'!G$20*($D13*$E13),IF('ModelParams Lw'!G$21+'ModelParams Lw'!G$22*LOG(BU$3)+'ModelParams Lw'!G$23*($D13*$E13)&lt;'ModelParams Lw'!G$18+'ModelParams Lw'!G$19*LOG(BU$3)+'ModelParams Lw'!G$20*($D13*$E13),'ModelParams Lw'!G$18+'ModelParams Lw'!G$19*LOG(BU$3)+'ModelParams Lw'!G$20*($D13*$E13),'ModelParams Lw'!G$21+'ModelParams Lw'!G$22*LOG(BU$3)+'ModelParams Lw'!G$23*($D13*$E13)))</f>
        <v>19.253827318462619</v>
      </c>
      <c r="BV13" s="24">
        <f>IF(Calcul!$F18="SW",'ModelParams Lw'!H$18+'ModelParams Lw'!H$19*LOG(BV$3)+'ModelParams Lw'!H$20*($D13*$E13),IF('ModelParams Lw'!H$21+'ModelParams Lw'!H$22*LOG(BV$3)+'ModelParams Lw'!H$23*($D13*$E13)&lt;'ModelParams Lw'!H$18+'ModelParams Lw'!H$19*LOG(BV$3)+'ModelParams Lw'!H$20*($D13*$E13),'ModelParams Lw'!H$18+'ModelParams Lw'!H$19*LOG(BV$3)+'ModelParams Lw'!H$20*($D13*$E13),'ModelParams Lw'!H$21+'ModelParams Lw'!H$22*LOG(BV$3)+'ModelParams Lw'!H$23*($D13*$E13)))</f>
        <v>18.450549841027573</v>
      </c>
      <c r="BW13" s="24">
        <f>IF(Calcul!$F18="SW",'ModelParams Lw'!I$18+'ModelParams Lw'!I$19*LOG(BW$3)+'ModelParams Lw'!I$20*($D13*$E13),IF('ModelParams Lw'!I$21+'ModelParams Lw'!I$22*LOG(BW$3)+'ModelParams Lw'!I$23*($D13*$E13)&lt;'ModelParams Lw'!I$18+'ModelParams Lw'!I$19*LOG(BW$3)+'ModelParams Lw'!I$20*($D13*$E13),'ModelParams Lw'!I$18+'ModelParams Lw'!I$19*LOG(BW$3)+'ModelParams Lw'!I$20*($D13*$E13),'ModelParams Lw'!I$21+'ModelParams Lw'!I$22*LOG(BW$3)+'ModelParams Lw'!I$23*($D13*$E13)))</f>
        <v>24.339570323731252</v>
      </c>
      <c r="BX13" s="24">
        <f>IF(Calcul!$F18="SW",'ModelParams Lw'!J$18+'ModelParams Lw'!J$19*LOG(BX$3)+'ModelParams Lw'!J$20*($D13*$E13),IF('ModelParams Lw'!J$21+'ModelParams Lw'!J$22*LOG(BX$3)+'ModelParams Lw'!J$23*($D13*$E13)&lt;'ModelParams Lw'!J$18+'ModelParams Lw'!J$19*LOG(BX$3)+'ModelParams Lw'!J$20*($D13*$E13),'ModelParams Lw'!J$18+'ModelParams Lw'!J$19*LOG(BX$3)+'ModelParams Lw'!J$20*($D13*$E13),'ModelParams Lw'!J$21+'ModelParams Lw'!J$22*LOG(BX$3)+'ModelParams Lw'!J$23*($D13*$E13)))</f>
        <v>22.505852524315557</v>
      </c>
      <c r="BY13" s="24" t="e">
        <f t="shared" si="9"/>
        <v>#DIV/0!</v>
      </c>
      <c r="BZ13" s="24" t="e">
        <f t="shared" si="10"/>
        <v>#DIV/0!</v>
      </c>
      <c r="CA13" s="24" t="e">
        <f t="shared" si="11"/>
        <v>#DIV/0!</v>
      </c>
      <c r="CB13" s="24" t="e">
        <f t="shared" si="12"/>
        <v>#DIV/0!</v>
      </c>
      <c r="CC13" s="24" t="e">
        <f t="shared" si="13"/>
        <v>#DIV/0!</v>
      </c>
      <c r="CD13" s="24" t="e">
        <f t="shared" si="14"/>
        <v>#DIV/0!</v>
      </c>
      <c r="CE13" s="24" t="e">
        <f t="shared" si="15"/>
        <v>#DIV/0!</v>
      </c>
      <c r="CF13" s="24" t="e">
        <f t="shared" si="16"/>
        <v>#DIV/0!</v>
      </c>
      <c r="CG13" s="24" t="e">
        <f>10*LOG10(IF(BY13="",0,POWER(10,((BY13+'ModelParams Lw'!$O$4)/10))) +IF(BZ13="",0,POWER(10,((BZ13+'ModelParams Lw'!$P$4)/10))) +IF(CA13="",0,POWER(10,((CA13+'ModelParams Lw'!$Q$4)/10))) +IF(CB13="",0,POWER(10,((CB13+'ModelParams Lw'!$R$4)/10))) +IF(CC13="",0,POWER(10,((CC13+'ModelParams Lw'!$S$4)/10))) +IF(CD13="",0,POWER(10,((CD13+'ModelParams Lw'!$T$4)/10))) +IF(CE13="",0,POWER(10,((CE13+'ModelParams Lw'!$U$4)/10)))+IF(CF13="",0,POWER(10,((CF13+'ModelParams Lw'!$V$4)/10))))</f>
        <v>#DIV/0!</v>
      </c>
      <c r="CH13" s="24" t="e">
        <f t="shared" si="22"/>
        <v>#DIV/0!</v>
      </c>
      <c r="CI13" s="24" t="e">
        <f>(BY13-'ModelParams Lw'!$O$10)/'ModelParams Lw'!$O$11</f>
        <v>#DIV/0!</v>
      </c>
      <c r="CJ13" s="24" t="e">
        <f>(BZ13-'ModelParams Lw'!$P$10)/'ModelParams Lw'!$P$11</f>
        <v>#DIV/0!</v>
      </c>
      <c r="CK13" s="24" t="e">
        <f>(CA13-'ModelParams Lw'!$Q$10)/'ModelParams Lw'!$Q$11</f>
        <v>#DIV/0!</v>
      </c>
      <c r="CL13" s="24" t="e">
        <f>(CB13-'ModelParams Lw'!$R$10)/'ModelParams Lw'!$R$11</f>
        <v>#DIV/0!</v>
      </c>
      <c r="CM13" s="24" t="e">
        <f>(CC13-'ModelParams Lw'!$S$10)/'ModelParams Lw'!$S$11</f>
        <v>#DIV/0!</v>
      </c>
      <c r="CN13" s="24" t="e">
        <f>(CD13-'ModelParams Lw'!$T$10)/'ModelParams Lw'!$T$11</f>
        <v>#DIV/0!</v>
      </c>
      <c r="CO13" s="24" t="e">
        <f>(CE13-'ModelParams Lw'!$U$10)/'ModelParams Lw'!$U$11</f>
        <v>#DIV/0!</v>
      </c>
      <c r="CP13" s="24" t="e">
        <f>(CF13-'ModelParams Lw'!$V$10)/'ModelParams Lw'!$V$11</f>
        <v>#DIV/0!</v>
      </c>
    </row>
    <row r="14" spans="1:94" x14ac:dyDescent="0.2">
      <c r="A14" s="12">
        <f>Calcul!B19</f>
        <v>0</v>
      </c>
      <c r="B14" s="12">
        <f t="shared" si="17"/>
        <v>0</v>
      </c>
      <c r="C14" s="12">
        <f>Calcul!C19</f>
        <v>0</v>
      </c>
      <c r="D14" s="12">
        <f>Calcul!D19/1000</f>
        <v>0</v>
      </c>
      <c r="E14" s="12">
        <f>Calcul!E19/1000</f>
        <v>0</v>
      </c>
      <c r="F14" s="12">
        <f t="shared" si="18"/>
        <v>0</v>
      </c>
      <c r="G14" s="24" t="e">
        <f t="shared" si="0"/>
        <v>#DIV/0!</v>
      </c>
      <c r="H14" s="21" t="e">
        <f>'ModelParams Lw'!$B$6*(LN(H$3/(($B14/3600/($D14*$F14))^0.4*$G14^0.3)))^2+'ModelParams Lw'!$B$7*LN(H$3/(($B14/3600/($D14*$F14))^0.4*$G14^0.3))+'ModelParams Lw'!$B$8</f>
        <v>#DIV/0!</v>
      </c>
      <c r="I14" s="21" t="e">
        <f>'ModelParams Lw'!$B$6*(LN(I$3/(($B14/3600/($D14*$F14))^0.4*$G14^0.3)))^2+'ModelParams Lw'!$B$7*LN(I$3/(($B14/3600/($D14*$F14))^0.4*$G14^0.3))+'ModelParams Lw'!$B$8</f>
        <v>#DIV/0!</v>
      </c>
      <c r="J14" s="21" t="e">
        <f>'ModelParams Lw'!$B$6*(LN(J$3/(($B14/3600/($D14*$F14))^0.4*$G14^0.3)))^2+'ModelParams Lw'!$B$7*LN(J$3/(($B14/3600/($D14*$F14))^0.4*$G14^0.3))+'ModelParams Lw'!$B$8</f>
        <v>#DIV/0!</v>
      </c>
      <c r="K14" s="21" t="e">
        <f>'ModelParams Lw'!$B$6*(LN(K$3/(($B14/3600/($D14*$F14))^0.4*$G14^0.3)))^2+'ModelParams Lw'!$B$7*LN(K$3/(($B14/3600/($D14*$F14))^0.4*$G14^0.3))+'ModelParams Lw'!$B$8</f>
        <v>#DIV/0!</v>
      </c>
      <c r="L14" s="21" t="e">
        <f>'ModelParams Lw'!$B$6*(LN(L$3/(($B14/3600/($D14*$F14))^0.4*$G14^0.3)))^2+'ModelParams Lw'!$B$7*LN(L$3/(($B14/3600/($D14*$F14))^0.4*$G14^0.3))+'ModelParams Lw'!$B$8</f>
        <v>#DIV/0!</v>
      </c>
      <c r="M14" s="21" t="e">
        <f>'ModelParams Lw'!$B$6*(LN(M$3/(($B14/3600/($D14*$F14))^0.4*$G14^0.3)))^2+'ModelParams Lw'!$B$7*LN(M$3/(($B14/3600/($D14*$F14))^0.4*$G14^0.3))+'ModelParams Lw'!$B$8</f>
        <v>#DIV/0!</v>
      </c>
      <c r="N14" s="21" t="e">
        <f>'ModelParams Lw'!$B$6*(LN(N$3/(($B14/3600/($D14*$F14))^0.4*$G14^0.3)))^2+'ModelParams Lw'!$B$7*LN(N$3/(($B14/3600/($D14*$F14))^0.4*$G14^0.3))+'ModelParams Lw'!$B$8</f>
        <v>#DIV/0!</v>
      </c>
      <c r="O14" s="21" t="e">
        <f>'ModelParams Lw'!$B$6*(LN(O$3/(($B14/3600/($D14*$F14))^0.4*$G14^0.3)))^2+'ModelParams Lw'!$B$7*LN(O$3/(($B14/3600/($D14*$F14))^0.4*$G14^0.3))+'ModelParams Lw'!$B$8</f>
        <v>#DIV/0!</v>
      </c>
      <c r="P14" s="24" t="e">
        <f>'ModelParams Lw'!$B$3+'ModelParams Lw'!$B$4*LOG10($B14/3600/($D14*$F14))+'ModelParams Lw'!$B$5*LOG10(2*$G14/(1.2*($B14/3600/($D14*$F14))^2)+1)+10*LOG10($D14*$F14)+H14</f>
        <v>#DIV/0!</v>
      </c>
      <c r="Q14" s="24" t="e">
        <f>'ModelParams Lw'!$B$3+'ModelParams Lw'!$B$4*LOG10($B14/3600/($D14*$F14))+'ModelParams Lw'!$B$5*LOG10(2*$G14/(1.2*($B14/3600/($D14*$F14))^2)+1)+10*LOG10($D14*$F14)+I14</f>
        <v>#DIV/0!</v>
      </c>
      <c r="R14" s="24" t="e">
        <f>'ModelParams Lw'!$B$3+'ModelParams Lw'!$B$4*LOG10($B14/3600/($D14*$F14))+'ModelParams Lw'!$B$5*LOG10(2*$G14/(1.2*($B14/3600/($D14*$F14))^2)+1)+10*LOG10($D14*$F14)+J14</f>
        <v>#DIV/0!</v>
      </c>
      <c r="S14" s="24" t="e">
        <f>'ModelParams Lw'!$B$3+'ModelParams Lw'!$B$4*LOG10($B14/3600/($D14*$F14))+'ModelParams Lw'!$B$5*LOG10(2*$G14/(1.2*($B14/3600/($D14*$F14))^2)+1)+10*LOG10($D14*$F14)+K14</f>
        <v>#DIV/0!</v>
      </c>
      <c r="T14" s="24" t="e">
        <f>'ModelParams Lw'!$B$3+'ModelParams Lw'!$B$4*LOG10($B14/3600/($D14*$F14))+'ModelParams Lw'!$B$5*LOG10(2*$G14/(1.2*($B14/3600/($D14*$F14))^2)+1)+10*LOG10($D14*$F14)+L14</f>
        <v>#DIV/0!</v>
      </c>
      <c r="U14" s="24" t="e">
        <f>'ModelParams Lw'!$B$3+'ModelParams Lw'!$B$4*LOG10($B14/3600/($D14*$F14))+'ModelParams Lw'!$B$5*LOG10(2*$G14/(1.2*($B14/3600/($D14*$F14))^2)+1)+10*LOG10($D14*$F14)+M14</f>
        <v>#DIV/0!</v>
      </c>
      <c r="V14" s="24" t="e">
        <f>'ModelParams Lw'!$B$3+'ModelParams Lw'!$B$4*LOG10($B14/3600/($D14*$F14))+'ModelParams Lw'!$B$5*LOG10(2*$G14/(1.2*($B14/3600/($D14*$F14))^2)+1)+10*LOG10($D14*$F14)+N14</f>
        <v>#DIV/0!</v>
      </c>
      <c r="W14" s="24" t="e">
        <f>'ModelParams Lw'!$B$3+'ModelParams Lw'!$B$4*LOG10($B14/3600/($D14*$F14))+'ModelParams Lw'!$B$5*LOG10(2*$G14/(1.2*($B14/3600/($D14*$F14))^2)+1)+10*LOG10($D14*$F14)+O14</f>
        <v>#DIV/0!</v>
      </c>
      <c r="X14" s="24" t="e">
        <f>10*LOG10(IF(P14="",0,POWER(10,((P14+'ModelParams Lw'!$O$4)/10))) +IF(Q14="",0,POWER(10,((Q14+'ModelParams Lw'!$P$4)/10))) +IF(R14="",0,POWER(10,((R14+'ModelParams Lw'!$Q$4)/10))) +IF(S14="",0,POWER(10,((S14+'ModelParams Lw'!$R$4)/10))) +IF(T14="",0,POWER(10,((T14+'ModelParams Lw'!$S$4)/10))) +IF(U14="",0,POWER(10,((U14+'ModelParams Lw'!$T$4)/10))) +IF(V14="",0,POWER(10,((V14+'ModelParams Lw'!$U$4)/10)))+IF(W14="",0,POWER(10,((W14+'ModelParams Lw'!$V$4)/10))))</f>
        <v>#DIV/0!</v>
      </c>
      <c r="Y14" s="24" t="e">
        <f t="shared" si="19"/>
        <v>#DIV/0!</v>
      </c>
      <c r="Z14" s="24" t="e">
        <f>(P14-'ModelParams Lw'!O$10)/'ModelParams Lw'!O$11</f>
        <v>#DIV/0!</v>
      </c>
      <c r="AA14" s="24" t="e">
        <f>(Q14-'ModelParams Lw'!P$10)/'ModelParams Lw'!P$11</f>
        <v>#DIV/0!</v>
      </c>
      <c r="AB14" s="24" t="e">
        <f>(R14-'ModelParams Lw'!Q$10)/'ModelParams Lw'!Q$11</f>
        <v>#DIV/0!</v>
      </c>
      <c r="AC14" s="24" t="e">
        <f>(S14-'ModelParams Lw'!R$10)/'ModelParams Lw'!R$11</f>
        <v>#DIV/0!</v>
      </c>
      <c r="AD14" s="24" t="e">
        <f>(T14-'ModelParams Lw'!S$10)/'ModelParams Lw'!S$11</f>
        <v>#DIV/0!</v>
      </c>
      <c r="AE14" s="24" t="e">
        <f>(U14-'ModelParams Lw'!T$10)/'ModelParams Lw'!T$11</f>
        <v>#DIV/0!</v>
      </c>
      <c r="AF14" s="24" t="e">
        <f>(V14-'ModelParams Lw'!U$10)/'ModelParams Lw'!U$11</f>
        <v>#DIV/0!</v>
      </c>
      <c r="AG14" s="24" t="e">
        <f>(W14-'ModelParams Lw'!V$10)/'ModelParams Lw'!V$11</f>
        <v>#DIV/0!</v>
      </c>
      <c r="AH14" s="24" t="e">
        <f t="shared" si="20"/>
        <v>#DIV/0!</v>
      </c>
      <c r="AI14" s="24" t="str">
        <f>IF(OR(Calcul!$D19="",Calcul!$E19=""),"",VLOOKUP(CONCATENATE(Calcul!$D19,Calcul!$E19),SilencerParams!$D$4:$R$82,8,FALSE))</f>
        <v/>
      </c>
      <c r="AJ14" s="24" t="str">
        <f>IF(OR(Calcul!$D19="",Calcul!$E19=""),"",VLOOKUP(CONCATENATE(Calcul!$D19,Calcul!$E19),SilencerParams!$D$4:$R$82,9,FALSE))</f>
        <v/>
      </c>
      <c r="AK14" s="24" t="str">
        <f>IF(OR(Calcul!$D19="",Calcul!$E19=""),"",VLOOKUP(CONCATENATE(Calcul!$D19,Calcul!$E19),SilencerParams!$D$4:$R$82,10,FALSE))</f>
        <v/>
      </c>
      <c r="AL14" s="24" t="str">
        <f>IF(OR(Calcul!$D19="",Calcul!$E19=""),"",VLOOKUP(CONCATENATE(Calcul!$D19,Calcul!$E19),SilencerParams!$D$4:$R$82,11,FALSE))</f>
        <v/>
      </c>
      <c r="AM14" s="24" t="str">
        <f>IF(OR(Calcul!$D19="",Calcul!$E19=""),"",VLOOKUP(CONCATENATE(Calcul!$D19,Calcul!$E19),SilencerParams!$D$4:$R$82,12,FALSE))</f>
        <v/>
      </c>
      <c r="AN14" s="24" t="str">
        <f>IF(OR(Calcul!$D19="",Calcul!$E19=""),"",VLOOKUP(CONCATENATE(Calcul!$D19,Calcul!$E19),SilencerParams!$D$4:$R$82,13,FALSE))</f>
        <v/>
      </c>
      <c r="AO14" s="24" t="str">
        <f>IF(OR(Calcul!$D19="",Calcul!$E19=""),"",VLOOKUP(CONCATENATE(Calcul!$D19,Calcul!$E19),SilencerParams!$D$4:$R$82,14,FALSE))</f>
        <v/>
      </c>
      <c r="AP14" s="24" t="str">
        <f>IF(OR(Calcul!$D19="",Calcul!$E19=""),"",VLOOKUP(CONCATENATE(Calcul!$D19,Calcul!$E19),SilencerParams!$D$4:$R$82,15,FALSE))</f>
        <v/>
      </c>
      <c r="AQ14" s="24" t="str">
        <f>IF(OR(Calcul!$D19="",Calcul!$E19=""),"",VLOOKUP(CONCATENATE(Calcul!$D19,Calcul!$E19),SilencerParams!$D$4:$Z$82,16,FALSE)*LOG($AH14)+VLOOKUP(CONCATENATE(Calcul!$D19,Calcul!$E19),SilencerParams!$D$4:$AH$82,24,FALSE))</f>
        <v/>
      </c>
      <c r="AR14" s="24" t="str">
        <f>IF(OR(Calcul!$D19="",Calcul!$E19=""),"",VLOOKUP(CONCATENATE(Calcul!$D19,Calcul!$E19),SilencerParams!$D$4:$Z$82,17,FALSE)*LOG($AH14)+VLOOKUP(CONCATENATE(Calcul!$D19,Calcul!$E19),SilencerParams!$D$4:$AH$82,25,FALSE))</f>
        <v/>
      </c>
      <c r="AS14" s="24" t="str">
        <f>IF(OR(Calcul!$D19="",Calcul!$E19=""),"",VLOOKUP(CONCATENATE(Calcul!$D19,Calcul!$E19),SilencerParams!$D$4:$Z$82,18,FALSE)*LOG($AH14)+VLOOKUP(CONCATENATE(Calcul!$D19,Calcul!$E19),SilencerParams!$D$4:$AH$82,26,FALSE))</f>
        <v/>
      </c>
      <c r="AT14" s="24" t="str">
        <f>IF(OR(Calcul!$D19="",Calcul!$E19=""),"",VLOOKUP(CONCATENATE(Calcul!$D19,Calcul!$E19),SilencerParams!$D$4:$Z$82,19,FALSE)*LOG($AH14)+VLOOKUP(CONCATENATE(Calcul!$D19,Calcul!$E19),SilencerParams!$D$4:$AH$82,27,FALSE))</f>
        <v/>
      </c>
      <c r="AU14" s="24" t="str">
        <f>IF(OR(Calcul!$D19="",Calcul!$E19=""),"",VLOOKUP(CONCATENATE(Calcul!$D19,Calcul!$E19),SilencerParams!$D$4:$Z$82,20,FALSE)*LOG($AH14)+VLOOKUP(CONCATENATE(Calcul!$D19,Calcul!$E19),SilencerParams!$D$4:$AH$82,28,FALSE))</f>
        <v/>
      </c>
      <c r="AV14" s="24" t="str">
        <f>IF(OR(Calcul!$D19="",Calcul!$E19=""),"",VLOOKUP(CONCATENATE(Calcul!$D19,Calcul!$E19),SilencerParams!$D$4:$Z$82,21,FALSE)*LOG($AH14)+VLOOKUP(CONCATENATE(Calcul!$D19,Calcul!$E19),SilencerParams!$D$4:$AH$82,29,FALSE))</f>
        <v/>
      </c>
      <c r="AW14" s="24" t="str">
        <f>IF(OR(Calcul!$D19="",Calcul!$E19=""),"",VLOOKUP(CONCATENATE(Calcul!$D19,Calcul!$E19),SilencerParams!$D$4:$Z$82,22,FALSE)*LOG($AH14)+VLOOKUP(CONCATENATE(Calcul!$D19,Calcul!$E19),SilencerParams!$D$4:$AH$82,30,FALSE))</f>
        <v/>
      </c>
      <c r="AX14" s="24" t="str">
        <f>IF(OR(Calcul!$D19="",Calcul!$E19=""),"",VLOOKUP(CONCATENATE(Calcul!$D19,Calcul!$E19),SilencerParams!$D$4:$Z$82,23,FALSE)*LOG($AH14)+VLOOKUP(CONCATENATE(Calcul!$D19,Calcul!$E19),SilencerParams!$D$4:$AH$82,31,FALSE))</f>
        <v/>
      </c>
      <c r="AY14" s="24" t="e">
        <f t="shared" si="1"/>
        <v>#DIV/0!</v>
      </c>
      <c r="AZ14" s="24" t="e">
        <f t="shared" si="2"/>
        <v>#DIV/0!</v>
      </c>
      <c r="BA14" s="24" t="e">
        <f t="shared" si="3"/>
        <v>#DIV/0!</v>
      </c>
      <c r="BB14" s="24" t="e">
        <f t="shared" si="4"/>
        <v>#DIV/0!</v>
      </c>
      <c r="BC14" s="24" t="e">
        <f t="shared" si="5"/>
        <v>#DIV/0!</v>
      </c>
      <c r="BD14" s="24" t="e">
        <f t="shared" si="6"/>
        <v>#DIV/0!</v>
      </c>
      <c r="BE14" s="24" t="e">
        <f t="shared" si="7"/>
        <v>#DIV/0!</v>
      </c>
      <c r="BF14" s="24" t="e">
        <f t="shared" si="8"/>
        <v>#DIV/0!</v>
      </c>
      <c r="BG14" s="24" t="e">
        <f>10*LOG10(IF(AY14="",0,POWER(10,((AY14+'ModelParams Lw'!$O$4)/10))) +IF(AZ14="",0,POWER(10,((AZ14+'ModelParams Lw'!$P$4)/10))) +IF(BA14="",0,POWER(10,((BA14+'ModelParams Lw'!$Q$4)/10))) +IF(BB14="",0,POWER(10,((BB14+'ModelParams Lw'!$R$4)/10))) +IF(BC14="",0,POWER(10,((BC14+'ModelParams Lw'!$S$4)/10))) +IF(BD14="",0,POWER(10,((BD14+'ModelParams Lw'!$T$4)/10))) +IF(BE14="",0,POWER(10,((BE14+'ModelParams Lw'!$U$4)/10)))+IF(BF14="",0,POWER(10,((BF14+'ModelParams Lw'!$V$4)/10))))</f>
        <v>#DIV/0!</v>
      </c>
      <c r="BH14" s="24" t="e">
        <f t="shared" si="21"/>
        <v>#DIV/0!</v>
      </c>
      <c r="BI14" s="24" t="e">
        <f>(AY14-'ModelParams Lw'!O$10)/'ModelParams Lw'!O$11</f>
        <v>#DIV/0!</v>
      </c>
      <c r="BJ14" s="24" t="e">
        <f>(AZ14-'ModelParams Lw'!P$10)/'ModelParams Lw'!P$11</f>
        <v>#DIV/0!</v>
      </c>
      <c r="BK14" s="24" t="e">
        <f>(BA14-'ModelParams Lw'!Q$10)/'ModelParams Lw'!Q$11</f>
        <v>#DIV/0!</v>
      </c>
      <c r="BL14" s="24" t="e">
        <f>(BB14-'ModelParams Lw'!R$10)/'ModelParams Lw'!R$11</f>
        <v>#DIV/0!</v>
      </c>
      <c r="BM14" s="24" t="e">
        <f>(BC14-'ModelParams Lw'!S$10)/'ModelParams Lw'!S$11</f>
        <v>#DIV/0!</v>
      </c>
      <c r="BN14" s="24" t="e">
        <f>(BD14-'ModelParams Lw'!T$10)/'ModelParams Lw'!T$11</f>
        <v>#DIV/0!</v>
      </c>
      <c r="BO14" s="24" t="e">
        <f>(BE14-'ModelParams Lw'!U$10)/'ModelParams Lw'!U$11</f>
        <v>#DIV/0!</v>
      </c>
      <c r="BP14" s="24" t="e">
        <f>(BF14-'ModelParams Lw'!V$10)/'ModelParams Lw'!V$11</f>
        <v>#DIV/0!</v>
      </c>
      <c r="BQ14" s="24">
        <f>IF(Calcul!$F19="SW",'ModelParams Lw'!C$18+'ModelParams Lw'!C$19*LOG(BQ$3)+'ModelParams Lw'!C$20*($D14*$E14),IF('ModelParams Lw'!C$21+'ModelParams Lw'!C$22*LOG(BQ$3)+'ModelParams Lw'!C$23*($D14*$E14)&lt;'ModelParams Lw'!C$18+'ModelParams Lw'!C$19*LOG(BQ$3)+'ModelParams Lw'!C$20*($D14*$E14),'ModelParams Lw'!C$18+'ModelParams Lw'!C$19*LOG(BQ$3)+'ModelParams Lw'!C$20*($D14*$E14),'ModelParams Lw'!C$21+'ModelParams Lw'!C$22*LOG(BQ$3)+'ModelParams Lw'!C$23*($D14*$E14)))</f>
        <v>29.232362061604213</v>
      </c>
      <c r="BR14" s="24">
        <f>IF(Calcul!$F19="SW",'ModelParams Lw'!D$18+'ModelParams Lw'!D$19*LOG(BR$3)+'ModelParams Lw'!D$20*($D14*$E14),IF('ModelParams Lw'!D$21+'ModelParams Lw'!D$22*LOG(BR$3)+'ModelParams Lw'!D$23*($D14*$E14)&lt;'ModelParams Lw'!D$18+'ModelParams Lw'!D$19*LOG(BR$3)+'ModelParams Lw'!D$20*($D14*$E14),'ModelParams Lw'!D$18+'ModelParams Lw'!D$19*LOG(BR$3)+'ModelParams Lw'!D$20*($D14*$E14),'ModelParams Lw'!D$21+'ModelParams Lw'!D$22*LOG(BR$3)+'ModelParams Lw'!D$23*($D14*$E14)))</f>
        <v>20.87664435983303</v>
      </c>
      <c r="BS14" s="24">
        <f>IF(Calcul!$F19="SW",'ModelParams Lw'!E$18+'ModelParams Lw'!E$19*LOG(BS$3)+'ModelParams Lw'!E$20*($D14*$E14),IF('ModelParams Lw'!E$21+'ModelParams Lw'!E$22*LOG(BS$3)+'ModelParams Lw'!E$23*($D14*$E14)&lt;'ModelParams Lw'!E$18+'ModelParams Lw'!E$19*LOG(BS$3)+'ModelParams Lw'!E$20*($D14*$E14),'ModelParams Lw'!E$18+'ModelParams Lw'!E$19*LOG(BS$3)+'ModelParams Lw'!E$20*($D14*$E14),'ModelParams Lw'!E$21+'ModelParams Lw'!E$22*LOG(BS$3)+'ModelParams Lw'!E$23*($D14*$E14)))</f>
        <v>19.403052886267911</v>
      </c>
      <c r="BT14" s="24">
        <f>IF(Calcul!$F19="SW",'ModelParams Lw'!F$18+'ModelParams Lw'!F$19*LOG(BT$3)+'ModelParams Lw'!F$20*($D14*$E14),IF('ModelParams Lw'!F$21+'ModelParams Lw'!F$22*LOG(BT$3)+'ModelParams Lw'!F$23*($D14*$E14)&lt;'ModelParams Lw'!F$18+'ModelParams Lw'!F$19*LOG(BT$3)+'ModelParams Lw'!F$20*($D14*$E14),'ModelParams Lw'!F$18+'ModelParams Lw'!F$19*LOG(BT$3)+'ModelParams Lw'!F$20*($D14*$E14),'ModelParams Lw'!F$21+'ModelParams Lw'!F$22*LOG(BT$3)+'ModelParams Lw'!F$23*($D14*$E14)))</f>
        <v>19.168948557312724</v>
      </c>
      <c r="BU14" s="24">
        <f>IF(Calcul!$F19="SW",'ModelParams Lw'!G$18+'ModelParams Lw'!G$19*LOG(BU$3)+'ModelParams Lw'!G$20*($D14*$E14),IF('ModelParams Lw'!G$21+'ModelParams Lw'!G$22*LOG(BU$3)+'ModelParams Lw'!G$23*($D14*$E14)&lt;'ModelParams Lw'!G$18+'ModelParams Lw'!G$19*LOG(BU$3)+'ModelParams Lw'!G$20*($D14*$E14),'ModelParams Lw'!G$18+'ModelParams Lw'!G$19*LOG(BU$3)+'ModelParams Lw'!G$20*($D14*$E14),'ModelParams Lw'!G$21+'ModelParams Lw'!G$22*LOG(BU$3)+'ModelParams Lw'!G$23*($D14*$E14)))</f>
        <v>19.253827318462619</v>
      </c>
      <c r="BV14" s="24">
        <f>IF(Calcul!$F19="SW",'ModelParams Lw'!H$18+'ModelParams Lw'!H$19*LOG(BV$3)+'ModelParams Lw'!H$20*($D14*$E14),IF('ModelParams Lw'!H$21+'ModelParams Lw'!H$22*LOG(BV$3)+'ModelParams Lw'!H$23*($D14*$E14)&lt;'ModelParams Lw'!H$18+'ModelParams Lw'!H$19*LOG(BV$3)+'ModelParams Lw'!H$20*($D14*$E14),'ModelParams Lw'!H$18+'ModelParams Lw'!H$19*LOG(BV$3)+'ModelParams Lw'!H$20*($D14*$E14),'ModelParams Lw'!H$21+'ModelParams Lw'!H$22*LOG(BV$3)+'ModelParams Lw'!H$23*($D14*$E14)))</f>
        <v>18.450549841027573</v>
      </c>
      <c r="BW14" s="24">
        <f>IF(Calcul!$F19="SW",'ModelParams Lw'!I$18+'ModelParams Lw'!I$19*LOG(BW$3)+'ModelParams Lw'!I$20*($D14*$E14),IF('ModelParams Lw'!I$21+'ModelParams Lw'!I$22*LOG(BW$3)+'ModelParams Lw'!I$23*($D14*$E14)&lt;'ModelParams Lw'!I$18+'ModelParams Lw'!I$19*LOG(BW$3)+'ModelParams Lw'!I$20*($D14*$E14),'ModelParams Lw'!I$18+'ModelParams Lw'!I$19*LOG(BW$3)+'ModelParams Lw'!I$20*($D14*$E14),'ModelParams Lw'!I$21+'ModelParams Lw'!I$22*LOG(BW$3)+'ModelParams Lw'!I$23*($D14*$E14)))</f>
        <v>24.339570323731252</v>
      </c>
      <c r="BX14" s="24">
        <f>IF(Calcul!$F19="SW",'ModelParams Lw'!J$18+'ModelParams Lw'!J$19*LOG(BX$3)+'ModelParams Lw'!J$20*($D14*$E14),IF('ModelParams Lw'!J$21+'ModelParams Lw'!J$22*LOG(BX$3)+'ModelParams Lw'!J$23*($D14*$E14)&lt;'ModelParams Lw'!J$18+'ModelParams Lw'!J$19*LOG(BX$3)+'ModelParams Lw'!J$20*($D14*$E14),'ModelParams Lw'!J$18+'ModelParams Lw'!J$19*LOG(BX$3)+'ModelParams Lw'!J$20*($D14*$E14),'ModelParams Lw'!J$21+'ModelParams Lw'!J$22*LOG(BX$3)+'ModelParams Lw'!J$23*($D14*$E14)))</f>
        <v>22.505852524315557</v>
      </c>
      <c r="BY14" s="24" t="e">
        <f t="shared" si="9"/>
        <v>#DIV/0!</v>
      </c>
      <c r="BZ14" s="24" t="e">
        <f t="shared" si="10"/>
        <v>#DIV/0!</v>
      </c>
      <c r="CA14" s="24" t="e">
        <f t="shared" si="11"/>
        <v>#DIV/0!</v>
      </c>
      <c r="CB14" s="24" t="e">
        <f t="shared" si="12"/>
        <v>#DIV/0!</v>
      </c>
      <c r="CC14" s="24" t="e">
        <f t="shared" si="13"/>
        <v>#DIV/0!</v>
      </c>
      <c r="CD14" s="24" t="e">
        <f t="shared" si="14"/>
        <v>#DIV/0!</v>
      </c>
      <c r="CE14" s="24" t="e">
        <f t="shared" si="15"/>
        <v>#DIV/0!</v>
      </c>
      <c r="CF14" s="24" t="e">
        <f t="shared" si="16"/>
        <v>#DIV/0!</v>
      </c>
      <c r="CG14" s="24" t="e">
        <f>10*LOG10(IF(BY14="",0,POWER(10,((BY14+'ModelParams Lw'!$O$4)/10))) +IF(BZ14="",0,POWER(10,((BZ14+'ModelParams Lw'!$P$4)/10))) +IF(CA14="",0,POWER(10,((CA14+'ModelParams Lw'!$Q$4)/10))) +IF(CB14="",0,POWER(10,((CB14+'ModelParams Lw'!$R$4)/10))) +IF(CC14="",0,POWER(10,((CC14+'ModelParams Lw'!$S$4)/10))) +IF(CD14="",0,POWER(10,((CD14+'ModelParams Lw'!$T$4)/10))) +IF(CE14="",0,POWER(10,((CE14+'ModelParams Lw'!$U$4)/10)))+IF(CF14="",0,POWER(10,((CF14+'ModelParams Lw'!$V$4)/10))))</f>
        <v>#DIV/0!</v>
      </c>
      <c r="CH14" s="24" t="e">
        <f t="shared" si="22"/>
        <v>#DIV/0!</v>
      </c>
      <c r="CI14" s="24" t="e">
        <f>(BY14-'ModelParams Lw'!$O$10)/'ModelParams Lw'!$O$11</f>
        <v>#DIV/0!</v>
      </c>
      <c r="CJ14" s="24" t="e">
        <f>(BZ14-'ModelParams Lw'!$P$10)/'ModelParams Lw'!$P$11</f>
        <v>#DIV/0!</v>
      </c>
      <c r="CK14" s="24" t="e">
        <f>(CA14-'ModelParams Lw'!$Q$10)/'ModelParams Lw'!$Q$11</f>
        <v>#DIV/0!</v>
      </c>
      <c r="CL14" s="24" t="e">
        <f>(CB14-'ModelParams Lw'!$R$10)/'ModelParams Lw'!$R$11</f>
        <v>#DIV/0!</v>
      </c>
      <c r="CM14" s="24" t="e">
        <f>(CC14-'ModelParams Lw'!$S$10)/'ModelParams Lw'!$S$11</f>
        <v>#DIV/0!</v>
      </c>
      <c r="CN14" s="24" t="e">
        <f>(CD14-'ModelParams Lw'!$T$10)/'ModelParams Lw'!$T$11</f>
        <v>#DIV/0!</v>
      </c>
      <c r="CO14" s="24" t="e">
        <f>(CE14-'ModelParams Lw'!$U$10)/'ModelParams Lw'!$U$11</f>
        <v>#DIV/0!</v>
      </c>
      <c r="CP14" s="24" t="e">
        <f>(CF14-'ModelParams Lw'!$V$10)/'ModelParams Lw'!$V$11</f>
        <v>#DIV/0!</v>
      </c>
    </row>
    <row r="15" spans="1:94" x14ac:dyDescent="0.2">
      <c r="A15" s="12">
        <f>Calcul!B20</f>
        <v>0</v>
      </c>
      <c r="B15" s="12">
        <f t="shared" si="17"/>
        <v>0</v>
      </c>
      <c r="C15" s="12">
        <f>Calcul!C20</f>
        <v>0</v>
      </c>
      <c r="D15" s="12">
        <f>Calcul!D20/1000</f>
        <v>0</v>
      </c>
      <c r="E15" s="12">
        <f>Calcul!E20/1000</f>
        <v>0</v>
      </c>
      <c r="F15" s="12">
        <f t="shared" si="18"/>
        <v>0</v>
      </c>
      <c r="G15" s="24" t="e">
        <f t="shared" si="0"/>
        <v>#DIV/0!</v>
      </c>
      <c r="H15" s="21" t="e">
        <f>'ModelParams Lw'!$B$6*(LN(H$3/(($B15/3600/($D15*$F15))^0.4*$G15^0.3)))^2+'ModelParams Lw'!$B$7*LN(H$3/(($B15/3600/($D15*$F15))^0.4*$G15^0.3))+'ModelParams Lw'!$B$8</f>
        <v>#DIV/0!</v>
      </c>
      <c r="I15" s="21" t="e">
        <f>'ModelParams Lw'!$B$6*(LN(I$3/(($B15/3600/($D15*$F15))^0.4*$G15^0.3)))^2+'ModelParams Lw'!$B$7*LN(I$3/(($B15/3600/($D15*$F15))^0.4*$G15^0.3))+'ModelParams Lw'!$B$8</f>
        <v>#DIV/0!</v>
      </c>
      <c r="J15" s="21" t="e">
        <f>'ModelParams Lw'!$B$6*(LN(J$3/(($B15/3600/($D15*$F15))^0.4*$G15^0.3)))^2+'ModelParams Lw'!$B$7*LN(J$3/(($B15/3600/($D15*$F15))^0.4*$G15^0.3))+'ModelParams Lw'!$B$8</f>
        <v>#DIV/0!</v>
      </c>
      <c r="K15" s="21" t="e">
        <f>'ModelParams Lw'!$B$6*(LN(K$3/(($B15/3600/($D15*$F15))^0.4*$G15^0.3)))^2+'ModelParams Lw'!$B$7*LN(K$3/(($B15/3600/($D15*$F15))^0.4*$G15^0.3))+'ModelParams Lw'!$B$8</f>
        <v>#DIV/0!</v>
      </c>
      <c r="L15" s="21" t="e">
        <f>'ModelParams Lw'!$B$6*(LN(L$3/(($B15/3600/($D15*$F15))^0.4*$G15^0.3)))^2+'ModelParams Lw'!$B$7*LN(L$3/(($B15/3600/($D15*$F15))^0.4*$G15^0.3))+'ModelParams Lw'!$B$8</f>
        <v>#DIV/0!</v>
      </c>
      <c r="M15" s="21" t="e">
        <f>'ModelParams Lw'!$B$6*(LN(M$3/(($B15/3600/($D15*$F15))^0.4*$G15^0.3)))^2+'ModelParams Lw'!$B$7*LN(M$3/(($B15/3600/($D15*$F15))^0.4*$G15^0.3))+'ModelParams Lw'!$B$8</f>
        <v>#DIV/0!</v>
      </c>
      <c r="N15" s="21" t="e">
        <f>'ModelParams Lw'!$B$6*(LN(N$3/(($B15/3600/($D15*$F15))^0.4*$G15^0.3)))^2+'ModelParams Lw'!$B$7*LN(N$3/(($B15/3600/($D15*$F15))^0.4*$G15^0.3))+'ModelParams Lw'!$B$8</f>
        <v>#DIV/0!</v>
      </c>
      <c r="O15" s="21" t="e">
        <f>'ModelParams Lw'!$B$6*(LN(O$3/(($B15/3600/($D15*$F15))^0.4*$G15^0.3)))^2+'ModelParams Lw'!$B$7*LN(O$3/(($B15/3600/($D15*$F15))^0.4*$G15^0.3))+'ModelParams Lw'!$B$8</f>
        <v>#DIV/0!</v>
      </c>
      <c r="P15" s="24" t="e">
        <f>'ModelParams Lw'!$B$3+'ModelParams Lw'!$B$4*LOG10($B15/3600/($D15*$F15))+'ModelParams Lw'!$B$5*LOG10(2*$G15/(1.2*($B15/3600/($D15*$F15))^2)+1)+10*LOG10($D15*$F15)+H15</f>
        <v>#DIV/0!</v>
      </c>
      <c r="Q15" s="24" t="e">
        <f>'ModelParams Lw'!$B$3+'ModelParams Lw'!$B$4*LOG10($B15/3600/($D15*$F15))+'ModelParams Lw'!$B$5*LOG10(2*$G15/(1.2*($B15/3600/($D15*$F15))^2)+1)+10*LOG10($D15*$F15)+I15</f>
        <v>#DIV/0!</v>
      </c>
      <c r="R15" s="24" t="e">
        <f>'ModelParams Lw'!$B$3+'ModelParams Lw'!$B$4*LOG10($B15/3600/($D15*$F15))+'ModelParams Lw'!$B$5*LOG10(2*$G15/(1.2*($B15/3600/($D15*$F15))^2)+1)+10*LOG10($D15*$F15)+J15</f>
        <v>#DIV/0!</v>
      </c>
      <c r="S15" s="24" t="e">
        <f>'ModelParams Lw'!$B$3+'ModelParams Lw'!$B$4*LOG10($B15/3600/($D15*$F15))+'ModelParams Lw'!$B$5*LOG10(2*$G15/(1.2*($B15/3600/($D15*$F15))^2)+1)+10*LOG10($D15*$F15)+K15</f>
        <v>#DIV/0!</v>
      </c>
      <c r="T15" s="24" t="e">
        <f>'ModelParams Lw'!$B$3+'ModelParams Lw'!$B$4*LOG10($B15/3600/($D15*$F15))+'ModelParams Lw'!$B$5*LOG10(2*$G15/(1.2*($B15/3600/($D15*$F15))^2)+1)+10*LOG10($D15*$F15)+L15</f>
        <v>#DIV/0!</v>
      </c>
      <c r="U15" s="24" t="e">
        <f>'ModelParams Lw'!$B$3+'ModelParams Lw'!$B$4*LOG10($B15/3600/($D15*$F15))+'ModelParams Lw'!$B$5*LOG10(2*$G15/(1.2*($B15/3600/($D15*$F15))^2)+1)+10*LOG10($D15*$F15)+M15</f>
        <v>#DIV/0!</v>
      </c>
      <c r="V15" s="24" t="e">
        <f>'ModelParams Lw'!$B$3+'ModelParams Lw'!$B$4*LOG10($B15/3600/($D15*$F15))+'ModelParams Lw'!$B$5*LOG10(2*$G15/(1.2*($B15/3600/($D15*$F15))^2)+1)+10*LOG10($D15*$F15)+N15</f>
        <v>#DIV/0!</v>
      </c>
      <c r="W15" s="24" t="e">
        <f>'ModelParams Lw'!$B$3+'ModelParams Lw'!$B$4*LOG10($B15/3600/($D15*$F15))+'ModelParams Lw'!$B$5*LOG10(2*$G15/(1.2*($B15/3600/($D15*$F15))^2)+1)+10*LOG10($D15*$F15)+O15</f>
        <v>#DIV/0!</v>
      </c>
      <c r="X15" s="24" t="e">
        <f>10*LOG10(IF(P15="",0,POWER(10,((P15+'ModelParams Lw'!$O$4)/10))) +IF(Q15="",0,POWER(10,((Q15+'ModelParams Lw'!$P$4)/10))) +IF(R15="",0,POWER(10,((R15+'ModelParams Lw'!$Q$4)/10))) +IF(S15="",0,POWER(10,((S15+'ModelParams Lw'!$R$4)/10))) +IF(T15="",0,POWER(10,((T15+'ModelParams Lw'!$S$4)/10))) +IF(U15="",0,POWER(10,((U15+'ModelParams Lw'!$T$4)/10))) +IF(V15="",0,POWER(10,((V15+'ModelParams Lw'!$U$4)/10)))+IF(W15="",0,POWER(10,((W15+'ModelParams Lw'!$V$4)/10))))</f>
        <v>#DIV/0!</v>
      </c>
      <c r="Y15" s="24" t="e">
        <f t="shared" si="19"/>
        <v>#DIV/0!</v>
      </c>
      <c r="Z15" s="24" t="e">
        <f>(P15-'ModelParams Lw'!O$10)/'ModelParams Lw'!O$11</f>
        <v>#DIV/0!</v>
      </c>
      <c r="AA15" s="24" t="e">
        <f>(Q15-'ModelParams Lw'!P$10)/'ModelParams Lw'!P$11</f>
        <v>#DIV/0!</v>
      </c>
      <c r="AB15" s="24" t="e">
        <f>(R15-'ModelParams Lw'!Q$10)/'ModelParams Lw'!Q$11</f>
        <v>#DIV/0!</v>
      </c>
      <c r="AC15" s="24" t="e">
        <f>(S15-'ModelParams Lw'!R$10)/'ModelParams Lw'!R$11</f>
        <v>#DIV/0!</v>
      </c>
      <c r="AD15" s="24" t="e">
        <f>(T15-'ModelParams Lw'!S$10)/'ModelParams Lw'!S$11</f>
        <v>#DIV/0!</v>
      </c>
      <c r="AE15" s="24" t="e">
        <f>(U15-'ModelParams Lw'!T$10)/'ModelParams Lw'!T$11</f>
        <v>#DIV/0!</v>
      </c>
      <c r="AF15" s="24" t="e">
        <f>(V15-'ModelParams Lw'!U$10)/'ModelParams Lw'!U$11</f>
        <v>#DIV/0!</v>
      </c>
      <c r="AG15" s="24" t="e">
        <f>(W15-'ModelParams Lw'!V$10)/'ModelParams Lw'!V$11</f>
        <v>#DIV/0!</v>
      </c>
      <c r="AH15" s="24" t="e">
        <f t="shared" si="20"/>
        <v>#DIV/0!</v>
      </c>
      <c r="AI15" s="24" t="str">
        <f>IF(OR(Calcul!$D20="",Calcul!$E20=""),"",VLOOKUP(CONCATENATE(Calcul!$D20,Calcul!$E20),SilencerParams!$D$4:$R$82,8,FALSE))</f>
        <v/>
      </c>
      <c r="AJ15" s="24" t="str">
        <f>IF(OR(Calcul!$D20="",Calcul!$E20=""),"",VLOOKUP(CONCATENATE(Calcul!$D20,Calcul!$E20),SilencerParams!$D$4:$R$82,9,FALSE))</f>
        <v/>
      </c>
      <c r="AK15" s="24" t="str">
        <f>IF(OR(Calcul!$D20="",Calcul!$E20=""),"",VLOOKUP(CONCATENATE(Calcul!$D20,Calcul!$E20),SilencerParams!$D$4:$R$82,10,FALSE))</f>
        <v/>
      </c>
      <c r="AL15" s="24" t="str">
        <f>IF(OR(Calcul!$D20="",Calcul!$E20=""),"",VLOOKUP(CONCATENATE(Calcul!$D20,Calcul!$E20),SilencerParams!$D$4:$R$82,11,FALSE))</f>
        <v/>
      </c>
      <c r="AM15" s="24" t="str">
        <f>IF(OR(Calcul!$D20="",Calcul!$E20=""),"",VLOOKUP(CONCATENATE(Calcul!$D20,Calcul!$E20),SilencerParams!$D$4:$R$82,12,FALSE))</f>
        <v/>
      </c>
      <c r="AN15" s="24" t="str">
        <f>IF(OR(Calcul!$D20="",Calcul!$E20=""),"",VLOOKUP(CONCATENATE(Calcul!$D20,Calcul!$E20),SilencerParams!$D$4:$R$82,13,FALSE))</f>
        <v/>
      </c>
      <c r="AO15" s="24" t="str">
        <f>IF(OR(Calcul!$D20="",Calcul!$E20=""),"",VLOOKUP(CONCATENATE(Calcul!$D20,Calcul!$E20),SilencerParams!$D$4:$R$82,14,FALSE))</f>
        <v/>
      </c>
      <c r="AP15" s="24" t="str">
        <f>IF(OR(Calcul!$D20="",Calcul!$E20=""),"",VLOOKUP(CONCATENATE(Calcul!$D20,Calcul!$E20),SilencerParams!$D$4:$R$82,15,FALSE))</f>
        <v/>
      </c>
      <c r="AQ15" s="24" t="str">
        <f>IF(OR(Calcul!$D20="",Calcul!$E20=""),"",VLOOKUP(CONCATENATE(Calcul!$D20,Calcul!$E20),SilencerParams!$D$4:$Z$82,16,FALSE)*LOG($AH15)+VLOOKUP(CONCATENATE(Calcul!$D20,Calcul!$E20),SilencerParams!$D$4:$AH$82,24,FALSE))</f>
        <v/>
      </c>
      <c r="AR15" s="24" t="str">
        <f>IF(OR(Calcul!$D20="",Calcul!$E20=""),"",VLOOKUP(CONCATENATE(Calcul!$D20,Calcul!$E20),SilencerParams!$D$4:$Z$82,17,FALSE)*LOG($AH15)+VLOOKUP(CONCATENATE(Calcul!$D20,Calcul!$E20),SilencerParams!$D$4:$AH$82,25,FALSE))</f>
        <v/>
      </c>
      <c r="AS15" s="24" t="str">
        <f>IF(OR(Calcul!$D20="",Calcul!$E20=""),"",VLOOKUP(CONCATENATE(Calcul!$D20,Calcul!$E20),SilencerParams!$D$4:$Z$82,18,FALSE)*LOG($AH15)+VLOOKUP(CONCATENATE(Calcul!$D20,Calcul!$E20),SilencerParams!$D$4:$AH$82,26,FALSE))</f>
        <v/>
      </c>
      <c r="AT15" s="24" t="str">
        <f>IF(OR(Calcul!$D20="",Calcul!$E20=""),"",VLOOKUP(CONCATENATE(Calcul!$D20,Calcul!$E20),SilencerParams!$D$4:$Z$82,19,FALSE)*LOG($AH15)+VLOOKUP(CONCATENATE(Calcul!$D20,Calcul!$E20),SilencerParams!$D$4:$AH$82,27,FALSE))</f>
        <v/>
      </c>
      <c r="AU15" s="24" t="str">
        <f>IF(OR(Calcul!$D20="",Calcul!$E20=""),"",VLOOKUP(CONCATENATE(Calcul!$D20,Calcul!$E20),SilencerParams!$D$4:$Z$82,20,FALSE)*LOG($AH15)+VLOOKUP(CONCATENATE(Calcul!$D20,Calcul!$E20),SilencerParams!$D$4:$AH$82,28,FALSE))</f>
        <v/>
      </c>
      <c r="AV15" s="24" t="str">
        <f>IF(OR(Calcul!$D20="",Calcul!$E20=""),"",VLOOKUP(CONCATENATE(Calcul!$D20,Calcul!$E20),SilencerParams!$D$4:$Z$82,21,FALSE)*LOG($AH15)+VLOOKUP(CONCATENATE(Calcul!$D20,Calcul!$E20),SilencerParams!$D$4:$AH$82,29,FALSE))</f>
        <v/>
      </c>
      <c r="AW15" s="24" t="str">
        <f>IF(OR(Calcul!$D20="",Calcul!$E20=""),"",VLOOKUP(CONCATENATE(Calcul!$D20,Calcul!$E20),SilencerParams!$D$4:$Z$82,22,FALSE)*LOG($AH15)+VLOOKUP(CONCATENATE(Calcul!$D20,Calcul!$E20),SilencerParams!$D$4:$AH$82,30,FALSE))</f>
        <v/>
      </c>
      <c r="AX15" s="24" t="str">
        <f>IF(OR(Calcul!$D20="",Calcul!$E20=""),"",VLOOKUP(CONCATENATE(Calcul!$D20,Calcul!$E20),SilencerParams!$D$4:$Z$82,23,FALSE)*LOG($AH15)+VLOOKUP(CONCATENATE(Calcul!$D20,Calcul!$E20),SilencerParams!$D$4:$AH$82,31,FALSE))</f>
        <v/>
      </c>
      <c r="AY15" s="24" t="e">
        <f t="shared" si="1"/>
        <v>#DIV/0!</v>
      </c>
      <c r="AZ15" s="24" t="e">
        <f t="shared" si="2"/>
        <v>#DIV/0!</v>
      </c>
      <c r="BA15" s="24" t="e">
        <f t="shared" si="3"/>
        <v>#DIV/0!</v>
      </c>
      <c r="BB15" s="24" t="e">
        <f t="shared" si="4"/>
        <v>#DIV/0!</v>
      </c>
      <c r="BC15" s="24" t="e">
        <f t="shared" si="5"/>
        <v>#DIV/0!</v>
      </c>
      <c r="BD15" s="24" t="e">
        <f t="shared" si="6"/>
        <v>#DIV/0!</v>
      </c>
      <c r="BE15" s="24" t="e">
        <f t="shared" si="7"/>
        <v>#DIV/0!</v>
      </c>
      <c r="BF15" s="24" t="e">
        <f t="shared" si="8"/>
        <v>#DIV/0!</v>
      </c>
      <c r="BG15" s="24" t="e">
        <f>10*LOG10(IF(AY15="",0,POWER(10,((AY15+'ModelParams Lw'!$O$4)/10))) +IF(AZ15="",0,POWER(10,((AZ15+'ModelParams Lw'!$P$4)/10))) +IF(BA15="",0,POWER(10,((BA15+'ModelParams Lw'!$Q$4)/10))) +IF(BB15="",0,POWER(10,((BB15+'ModelParams Lw'!$R$4)/10))) +IF(BC15="",0,POWER(10,((BC15+'ModelParams Lw'!$S$4)/10))) +IF(BD15="",0,POWER(10,((BD15+'ModelParams Lw'!$T$4)/10))) +IF(BE15="",0,POWER(10,((BE15+'ModelParams Lw'!$U$4)/10)))+IF(BF15="",0,POWER(10,((BF15+'ModelParams Lw'!$V$4)/10))))</f>
        <v>#DIV/0!</v>
      </c>
      <c r="BH15" s="24" t="e">
        <f t="shared" si="21"/>
        <v>#DIV/0!</v>
      </c>
      <c r="BI15" s="24" t="e">
        <f>(AY15-'ModelParams Lw'!O$10)/'ModelParams Lw'!O$11</f>
        <v>#DIV/0!</v>
      </c>
      <c r="BJ15" s="24" t="e">
        <f>(AZ15-'ModelParams Lw'!P$10)/'ModelParams Lw'!P$11</f>
        <v>#DIV/0!</v>
      </c>
      <c r="BK15" s="24" t="e">
        <f>(BA15-'ModelParams Lw'!Q$10)/'ModelParams Lw'!Q$11</f>
        <v>#DIV/0!</v>
      </c>
      <c r="BL15" s="24" t="e">
        <f>(BB15-'ModelParams Lw'!R$10)/'ModelParams Lw'!R$11</f>
        <v>#DIV/0!</v>
      </c>
      <c r="BM15" s="24" t="e">
        <f>(BC15-'ModelParams Lw'!S$10)/'ModelParams Lw'!S$11</f>
        <v>#DIV/0!</v>
      </c>
      <c r="BN15" s="24" t="e">
        <f>(BD15-'ModelParams Lw'!T$10)/'ModelParams Lw'!T$11</f>
        <v>#DIV/0!</v>
      </c>
      <c r="BO15" s="24" t="e">
        <f>(BE15-'ModelParams Lw'!U$10)/'ModelParams Lw'!U$11</f>
        <v>#DIV/0!</v>
      </c>
      <c r="BP15" s="24" t="e">
        <f>(BF15-'ModelParams Lw'!V$10)/'ModelParams Lw'!V$11</f>
        <v>#DIV/0!</v>
      </c>
      <c r="BQ15" s="24">
        <f>IF(Calcul!$F20="SW",'ModelParams Lw'!C$18+'ModelParams Lw'!C$19*LOG(BQ$3)+'ModelParams Lw'!C$20*($D15*$E15),IF('ModelParams Lw'!C$21+'ModelParams Lw'!C$22*LOG(BQ$3)+'ModelParams Lw'!C$23*($D15*$E15)&lt;'ModelParams Lw'!C$18+'ModelParams Lw'!C$19*LOG(BQ$3)+'ModelParams Lw'!C$20*($D15*$E15),'ModelParams Lw'!C$18+'ModelParams Lw'!C$19*LOG(BQ$3)+'ModelParams Lw'!C$20*($D15*$E15),'ModelParams Lw'!C$21+'ModelParams Lw'!C$22*LOG(BQ$3)+'ModelParams Lw'!C$23*($D15*$E15)))</f>
        <v>29.232362061604213</v>
      </c>
      <c r="BR15" s="24">
        <f>IF(Calcul!$F20="SW",'ModelParams Lw'!D$18+'ModelParams Lw'!D$19*LOG(BR$3)+'ModelParams Lw'!D$20*($D15*$E15),IF('ModelParams Lw'!D$21+'ModelParams Lw'!D$22*LOG(BR$3)+'ModelParams Lw'!D$23*($D15*$E15)&lt;'ModelParams Lw'!D$18+'ModelParams Lw'!D$19*LOG(BR$3)+'ModelParams Lw'!D$20*($D15*$E15),'ModelParams Lw'!D$18+'ModelParams Lw'!D$19*LOG(BR$3)+'ModelParams Lw'!D$20*($D15*$E15),'ModelParams Lw'!D$21+'ModelParams Lw'!D$22*LOG(BR$3)+'ModelParams Lw'!D$23*($D15*$E15)))</f>
        <v>20.87664435983303</v>
      </c>
      <c r="BS15" s="24">
        <f>IF(Calcul!$F20="SW",'ModelParams Lw'!E$18+'ModelParams Lw'!E$19*LOG(BS$3)+'ModelParams Lw'!E$20*($D15*$E15),IF('ModelParams Lw'!E$21+'ModelParams Lw'!E$22*LOG(BS$3)+'ModelParams Lw'!E$23*($D15*$E15)&lt;'ModelParams Lw'!E$18+'ModelParams Lw'!E$19*LOG(BS$3)+'ModelParams Lw'!E$20*($D15*$E15),'ModelParams Lw'!E$18+'ModelParams Lw'!E$19*LOG(BS$3)+'ModelParams Lw'!E$20*($D15*$E15),'ModelParams Lw'!E$21+'ModelParams Lw'!E$22*LOG(BS$3)+'ModelParams Lw'!E$23*($D15*$E15)))</f>
        <v>19.403052886267911</v>
      </c>
      <c r="BT15" s="24">
        <f>IF(Calcul!$F20="SW",'ModelParams Lw'!F$18+'ModelParams Lw'!F$19*LOG(BT$3)+'ModelParams Lw'!F$20*($D15*$E15),IF('ModelParams Lw'!F$21+'ModelParams Lw'!F$22*LOG(BT$3)+'ModelParams Lw'!F$23*($D15*$E15)&lt;'ModelParams Lw'!F$18+'ModelParams Lw'!F$19*LOG(BT$3)+'ModelParams Lw'!F$20*($D15*$E15),'ModelParams Lw'!F$18+'ModelParams Lw'!F$19*LOG(BT$3)+'ModelParams Lw'!F$20*($D15*$E15),'ModelParams Lw'!F$21+'ModelParams Lw'!F$22*LOG(BT$3)+'ModelParams Lw'!F$23*($D15*$E15)))</f>
        <v>19.168948557312724</v>
      </c>
      <c r="BU15" s="24">
        <f>IF(Calcul!$F20="SW",'ModelParams Lw'!G$18+'ModelParams Lw'!G$19*LOG(BU$3)+'ModelParams Lw'!G$20*($D15*$E15),IF('ModelParams Lw'!G$21+'ModelParams Lw'!G$22*LOG(BU$3)+'ModelParams Lw'!G$23*($D15*$E15)&lt;'ModelParams Lw'!G$18+'ModelParams Lw'!G$19*LOG(BU$3)+'ModelParams Lw'!G$20*($D15*$E15),'ModelParams Lw'!G$18+'ModelParams Lw'!G$19*LOG(BU$3)+'ModelParams Lw'!G$20*($D15*$E15),'ModelParams Lw'!G$21+'ModelParams Lw'!G$22*LOG(BU$3)+'ModelParams Lw'!G$23*($D15*$E15)))</f>
        <v>19.253827318462619</v>
      </c>
      <c r="BV15" s="24">
        <f>IF(Calcul!$F20="SW",'ModelParams Lw'!H$18+'ModelParams Lw'!H$19*LOG(BV$3)+'ModelParams Lw'!H$20*($D15*$E15),IF('ModelParams Lw'!H$21+'ModelParams Lw'!H$22*LOG(BV$3)+'ModelParams Lw'!H$23*($D15*$E15)&lt;'ModelParams Lw'!H$18+'ModelParams Lw'!H$19*LOG(BV$3)+'ModelParams Lw'!H$20*($D15*$E15),'ModelParams Lw'!H$18+'ModelParams Lw'!H$19*LOG(BV$3)+'ModelParams Lw'!H$20*($D15*$E15),'ModelParams Lw'!H$21+'ModelParams Lw'!H$22*LOG(BV$3)+'ModelParams Lw'!H$23*($D15*$E15)))</f>
        <v>18.450549841027573</v>
      </c>
      <c r="BW15" s="24">
        <f>IF(Calcul!$F20="SW",'ModelParams Lw'!I$18+'ModelParams Lw'!I$19*LOG(BW$3)+'ModelParams Lw'!I$20*($D15*$E15),IF('ModelParams Lw'!I$21+'ModelParams Lw'!I$22*LOG(BW$3)+'ModelParams Lw'!I$23*($D15*$E15)&lt;'ModelParams Lw'!I$18+'ModelParams Lw'!I$19*LOG(BW$3)+'ModelParams Lw'!I$20*($D15*$E15),'ModelParams Lw'!I$18+'ModelParams Lw'!I$19*LOG(BW$3)+'ModelParams Lw'!I$20*($D15*$E15),'ModelParams Lw'!I$21+'ModelParams Lw'!I$22*LOG(BW$3)+'ModelParams Lw'!I$23*($D15*$E15)))</f>
        <v>24.339570323731252</v>
      </c>
      <c r="BX15" s="24">
        <f>IF(Calcul!$F20="SW",'ModelParams Lw'!J$18+'ModelParams Lw'!J$19*LOG(BX$3)+'ModelParams Lw'!J$20*($D15*$E15),IF('ModelParams Lw'!J$21+'ModelParams Lw'!J$22*LOG(BX$3)+'ModelParams Lw'!J$23*($D15*$E15)&lt;'ModelParams Lw'!J$18+'ModelParams Lw'!J$19*LOG(BX$3)+'ModelParams Lw'!J$20*($D15*$E15),'ModelParams Lw'!J$18+'ModelParams Lw'!J$19*LOG(BX$3)+'ModelParams Lw'!J$20*($D15*$E15),'ModelParams Lw'!J$21+'ModelParams Lw'!J$22*LOG(BX$3)+'ModelParams Lw'!J$23*($D15*$E15)))</f>
        <v>22.505852524315557</v>
      </c>
      <c r="BY15" s="24" t="e">
        <f t="shared" si="9"/>
        <v>#DIV/0!</v>
      </c>
      <c r="BZ15" s="24" t="e">
        <f t="shared" si="10"/>
        <v>#DIV/0!</v>
      </c>
      <c r="CA15" s="24" t="e">
        <f t="shared" si="11"/>
        <v>#DIV/0!</v>
      </c>
      <c r="CB15" s="24" t="e">
        <f t="shared" si="12"/>
        <v>#DIV/0!</v>
      </c>
      <c r="CC15" s="24" t="e">
        <f t="shared" si="13"/>
        <v>#DIV/0!</v>
      </c>
      <c r="CD15" s="24" t="e">
        <f t="shared" si="14"/>
        <v>#DIV/0!</v>
      </c>
      <c r="CE15" s="24" t="e">
        <f t="shared" si="15"/>
        <v>#DIV/0!</v>
      </c>
      <c r="CF15" s="24" t="e">
        <f t="shared" si="16"/>
        <v>#DIV/0!</v>
      </c>
      <c r="CG15" s="24" t="e">
        <f>10*LOG10(IF(BY15="",0,POWER(10,((BY15+'ModelParams Lw'!$O$4)/10))) +IF(BZ15="",0,POWER(10,((BZ15+'ModelParams Lw'!$P$4)/10))) +IF(CA15="",0,POWER(10,((CA15+'ModelParams Lw'!$Q$4)/10))) +IF(CB15="",0,POWER(10,((CB15+'ModelParams Lw'!$R$4)/10))) +IF(CC15="",0,POWER(10,((CC15+'ModelParams Lw'!$S$4)/10))) +IF(CD15="",0,POWER(10,((CD15+'ModelParams Lw'!$T$4)/10))) +IF(CE15="",0,POWER(10,((CE15+'ModelParams Lw'!$U$4)/10)))+IF(CF15="",0,POWER(10,((CF15+'ModelParams Lw'!$V$4)/10))))</f>
        <v>#DIV/0!</v>
      </c>
      <c r="CH15" s="24" t="e">
        <f t="shared" si="22"/>
        <v>#DIV/0!</v>
      </c>
      <c r="CI15" s="24" t="e">
        <f>(BY15-'ModelParams Lw'!$O$10)/'ModelParams Lw'!$O$11</f>
        <v>#DIV/0!</v>
      </c>
      <c r="CJ15" s="24" t="e">
        <f>(BZ15-'ModelParams Lw'!$P$10)/'ModelParams Lw'!$P$11</f>
        <v>#DIV/0!</v>
      </c>
      <c r="CK15" s="24" t="e">
        <f>(CA15-'ModelParams Lw'!$Q$10)/'ModelParams Lw'!$Q$11</f>
        <v>#DIV/0!</v>
      </c>
      <c r="CL15" s="24" t="e">
        <f>(CB15-'ModelParams Lw'!$R$10)/'ModelParams Lw'!$R$11</f>
        <v>#DIV/0!</v>
      </c>
      <c r="CM15" s="24" t="e">
        <f>(CC15-'ModelParams Lw'!$S$10)/'ModelParams Lw'!$S$11</f>
        <v>#DIV/0!</v>
      </c>
      <c r="CN15" s="24" t="e">
        <f>(CD15-'ModelParams Lw'!$T$10)/'ModelParams Lw'!$T$11</f>
        <v>#DIV/0!</v>
      </c>
      <c r="CO15" s="24" t="e">
        <f>(CE15-'ModelParams Lw'!$U$10)/'ModelParams Lw'!$U$11</f>
        <v>#DIV/0!</v>
      </c>
      <c r="CP15" s="24" t="e">
        <f>(CF15-'ModelParams Lw'!$V$10)/'ModelParams Lw'!$V$11</f>
        <v>#DIV/0!</v>
      </c>
    </row>
    <row r="16" spans="1:94" x14ac:dyDescent="0.2">
      <c r="A16" s="12">
        <f>Calcul!B21</f>
        <v>0</v>
      </c>
      <c r="B16" s="12">
        <f t="shared" si="17"/>
        <v>0</v>
      </c>
      <c r="C16" s="12">
        <f>Calcul!C21</f>
        <v>0</v>
      </c>
      <c r="D16" s="12">
        <f>Calcul!D21/1000</f>
        <v>0</v>
      </c>
      <c r="E16" s="12">
        <f>Calcul!E21/1000</f>
        <v>0</v>
      </c>
      <c r="F16" s="12">
        <f t="shared" si="18"/>
        <v>0</v>
      </c>
      <c r="G16" s="24" t="e">
        <f t="shared" si="0"/>
        <v>#DIV/0!</v>
      </c>
      <c r="H16" s="21" t="e">
        <f>'ModelParams Lw'!$B$6*(LN(H$3/(($B16/3600/($D16*$F16))^0.4*$G16^0.3)))^2+'ModelParams Lw'!$B$7*LN(H$3/(($B16/3600/($D16*$F16))^0.4*$G16^0.3))+'ModelParams Lw'!$B$8</f>
        <v>#DIV/0!</v>
      </c>
      <c r="I16" s="21" t="e">
        <f>'ModelParams Lw'!$B$6*(LN(I$3/(($B16/3600/($D16*$F16))^0.4*$G16^0.3)))^2+'ModelParams Lw'!$B$7*LN(I$3/(($B16/3600/($D16*$F16))^0.4*$G16^0.3))+'ModelParams Lw'!$B$8</f>
        <v>#DIV/0!</v>
      </c>
      <c r="J16" s="21" t="e">
        <f>'ModelParams Lw'!$B$6*(LN(J$3/(($B16/3600/($D16*$F16))^0.4*$G16^0.3)))^2+'ModelParams Lw'!$B$7*LN(J$3/(($B16/3600/($D16*$F16))^0.4*$G16^0.3))+'ModelParams Lw'!$B$8</f>
        <v>#DIV/0!</v>
      </c>
      <c r="K16" s="21" t="e">
        <f>'ModelParams Lw'!$B$6*(LN(K$3/(($B16/3600/($D16*$F16))^0.4*$G16^0.3)))^2+'ModelParams Lw'!$B$7*LN(K$3/(($B16/3600/($D16*$F16))^0.4*$G16^0.3))+'ModelParams Lw'!$B$8</f>
        <v>#DIV/0!</v>
      </c>
      <c r="L16" s="21" t="e">
        <f>'ModelParams Lw'!$B$6*(LN(L$3/(($B16/3600/($D16*$F16))^0.4*$G16^0.3)))^2+'ModelParams Lw'!$B$7*LN(L$3/(($B16/3600/($D16*$F16))^0.4*$G16^0.3))+'ModelParams Lw'!$B$8</f>
        <v>#DIV/0!</v>
      </c>
      <c r="M16" s="21" t="e">
        <f>'ModelParams Lw'!$B$6*(LN(M$3/(($B16/3600/($D16*$F16))^0.4*$G16^0.3)))^2+'ModelParams Lw'!$B$7*LN(M$3/(($B16/3600/($D16*$F16))^0.4*$G16^0.3))+'ModelParams Lw'!$B$8</f>
        <v>#DIV/0!</v>
      </c>
      <c r="N16" s="21" t="e">
        <f>'ModelParams Lw'!$B$6*(LN(N$3/(($B16/3600/($D16*$F16))^0.4*$G16^0.3)))^2+'ModelParams Lw'!$B$7*LN(N$3/(($B16/3600/($D16*$F16))^0.4*$G16^0.3))+'ModelParams Lw'!$B$8</f>
        <v>#DIV/0!</v>
      </c>
      <c r="O16" s="21" t="e">
        <f>'ModelParams Lw'!$B$6*(LN(O$3/(($B16/3600/($D16*$F16))^0.4*$G16^0.3)))^2+'ModelParams Lw'!$B$7*LN(O$3/(($B16/3600/($D16*$F16))^0.4*$G16^0.3))+'ModelParams Lw'!$B$8</f>
        <v>#DIV/0!</v>
      </c>
      <c r="P16" s="24" t="e">
        <f>'ModelParams Lw'!$B$3+'ModelParams Lw'!$B$4*LOG10($B16/3600/($D16*$F16))+'ModelParams Lw'!$B$5*LOG10(2*$G16/(1.2*($B16/3600/($D16*$F16))^2)+1)+10*LOG10($D16*$F16)+H16</f>
        <v>#DIV/0!</v>
      </c>
      <c r="Q16" s="24" t="e">
        <f>'ModelParams Lw'!$B$3+'ModelParams Lw'!$B$4*LOG10($B16/3600/($D16*$F16))+'ModelParams Lw'!$B$5*LOG10(2*$G16/(1.2*($B16/3600/($D16*$F16))^2)+1)+10*LOG10($D16*$F16)+I16</f>
        <v>#DIV/0!</v>
      </c>
      <c r="R16" s="24" t="e">
        <f>'ModelParams Lw'!$B$3+'ModelParams Lw'!$B$4*LOG10($B16/3600/($D16*$F16))+'ModelParams Lw'!$B$5*LOG10(2*$G16/(1.2*($B16/3600/($D16*$F16))^2)+1)+10*LOG10($D16*$F16)+J16</f>
        <v>#DIV/0!</v>
      </c>
      <c r="S16" s="24" t="e">
        <f>'ModelParams Lw'!$B$3+'ModelParams Lw'!$B$4*LOG10($B16/3600/($D16*$F16))+'ModelParams Lw'!$B$5*LOG10(2*$G16/(1.2*($B16/3600/($D16*$F16))^2)+1)+10*LOG10($D16*$F16)+K16</f>
        <v>#DIV/0!</v>
      </c>
      <c r="T16" s="24" t="e">
        <f>'ModelParams Lw'!$B$3+'ModelParams Lw'!$B$4*LOG10($B16/3600/($D16*$F16))+'ModelParams Lw'!$B$5*LOG10(2*$G16/(1.2*($B16/3600/($D16*$F16))^2)+1)+10*LOG10($D16*$F16)+L16</f>
        <v>#DIV/0!</v>
      </c>
      <c r="U16" s="24" t="e">
        <f>'ModelParams Lw'!$B$3+'ModelParams Lw'!$B$4*LOG10($B16/3600/($D16*$F16))+'ModelParams Lw'!$B$5*LOG10(2*$G16/(1.2*($B16/3600/($D16*$F16))^2)+1)+10*LOG10($D16*$F16)+M16</f>
        <v>#DIV/0!</v>
      </c>
      <c r="V16" s="24" t="e">
        <f>'ModelParams Lw'!$B$3+'ModelParams Lw'!$B$4*LOG10($B16/3600/($D16*$F16))+'ModelParams Lw'!$B$5*LOG10(2*$G16/(1.2*($B16/3600/($D16*$F16))^2)+1)+10*LOG10($D16*$F16)+N16</f>
        <v>#DIV/0!</v>
      </c>
      <c r="W16" s="24" t="e">
        <f>'ModelParams Lw'!$B$3+'ModelParams Lw'!$B$4*LOG10($B16/3600/($D16*$F16))+'ModelParams Lw'!$B$5*LOG10(2*$G16/(1.2*($B16/3600/($D16*$F16))^2)+1)+10*LOG10($D16*$F16)+O16</f>
        <v>#DIV/0!</v>
      </c>
      <c r="X16" s="24" t="e">
        <f>10*LOG10(IF(P16="",0,POWER(10,((P16+'ModelParams Lw'!$O$4)/10))) +IF(Q16="",0,POWER(10,((Q16+'ModelParams Lw'!$P$4)/10))) +IF(R16="",0,POWER(10,((R16+'ModelParams Lw'!$Q$4)/10))) +IF(S16="",0,POWER(10,((S16+'ModelParams Lw'!$R$4)/10))) +IF(T16="",0,POWER(10,((T16+'ModelParams Lw'!$S$4)/10))) +IF(U16="",0,POWER(10,((U16+'ModelParams Lw'!$T$4)/10))) +IF(V16="",0,POWER(10,((V16+'ModelParams Lw'!$U$4)/10)))+IF(W16="",0,POWER(10,((W16+'ModelParams Lw'!$V$4)/10))))</f>
        <v>#DIV/0!</v>
      </c>
      <c r="Y16" s="24" t="e">
        <f t="shared" si="19"/>
        <v>#DIV/0!</v>
      </c>
      <c r="Z16" s="24" t="e">
        <f>(P16-'ModelParams Lw'!O$10)/'ModelParams Lw'!O$11</f>
        <v>#DIV/0!</v>
      </c>
      <c r="AA16" s="24" t="e">
        <f>(Q16-'ModelParams Lw'!P$10)/'ModelParams Lw'!P$11</f>
        <v>#DIV/0!</v>
      </c>
      <c r="AB16" s="24" t="e">
        <f>(R16-'ModelParams Lw'!Q$10)/'ModelParams Lw'!Q$11</f>
        <v>#DIV/0!</v>
      </c>
      <c r="AC16" s="24" t="e">
        <f>(S16-'ModelParams Lw'!R$10)/'ModelParams Lw'!R$11</f>
        <v>#DIV/0!</v>
      </c>
      <c r="AD16" s="24" t="e">
        <f>(T16-'ModelParams Lw'!S$10)/'ModelParams Lw'!S$11</f>
        <v>#DIV/0!</v>
      </c>
      <c r="AE16" s="24" t="e">
        <f>(U16-'ModelParams Lw'!T$10)/'ModelParams Lw'!T$11</f>
        <v>#DIV/0!</v>
      </c>
      <c r="AF16" s="24" t="e">
        <f>(V16-'ModelParams Lw'!U$10)/'ModelParams Lw'!U$11</f>
        <v>#DIV/0!</v>
      </c>
      <c r="AG16" s="24" t="e">
        <f>(W16-'ModelParams Lw'!V$10)/'ModelParams Lw'!V$11</f>
        <v>#DIV/0!</v>
      </c>
      <c r="AH16" s="24" t="e">
        <f t="shared" si="20"/>
        <v>#DIV/0!</v>
      </c>
      <c r="AI16" s="24" t="str">
        <f>IF(OR(Calcul!$D21="",Calcul!$E21=""),"",VLOOKUP(CONCATENATE(Calcul!$D21,Calcul!$E21),SilencerParams!$D$4:$R$82,8,FALSE))</f>
        <v/>
      </c>
      <c r="AJ16" s="24" t="str">
        <f>IF(OR(Calcul!$D21="",Calcul!$E21=""),"",VLOOKUP(CONCATENATE(Calcul!$D21,Calcul!$E21),SilencerParams!$D$4:$R$82,9,FALSE))</f>
        <v/>
      </c>
      <c r="AK16" s="24" t="str">
        <f>IF(OR(Calcul!$D21="",Calcul!$E21=""),"",VLOOKUP(CONCATENATE(Calcul!$D21,Calcul!$E21),SilencerParams!$D$4:$R$82,10,FALSE))</f>
        <v/>
      </c>
      <c r="AL16" s="24" t="str">
        <f>IF(OR(Calcul!$D21="",Calcul!$E21=""),"",VLOOKUP(CONCATENATE(Calcul!$D21,Calcul!$E21),SilencerParams!$D$4:$R$82,11,FALSE))</f>
        <v/>
      </c>
      <c r="AM16" s="24" t="str">
        <f>IF(OR(Calcul!$D21="",Calcul!$E21=""),"",VLOOKUP(CONCATENATE(Calcul!$D21,Calcul!$E21),SilencerParams!$D$4:$R$82,12,FALSE))</f>
        <v/>
      </c>
      <c r="AN16" s="24" t="str">
        <f>IF(OR(Calcul!$D21="",Calcul!$E21=""),"",VLOOKUP(CONCATENATE(Calcul!$D21,Calcul!$E21),SilencerParams!$D$4:$R$82,13,FALSE))</f>
        <v/>
      </c>
      <c r="AO16" s="24" t="str">
        <f>IF(OR(Calcul!$D21="",Calcul!$E21=""),"",VLOOKUP(CONCATENATE(Calcul!$D21,Calcul!$E21),SilencerParams!$D$4:$R$82,14,FALSE))</f>
        <v/>
      </c>
      <c r="AP16" s="24" t="str">
        <f>IF(OR(Calcul!$D21="",Calcul!$E21=""),"",VLOOKUP(CONCATENATE(Calcul!$D21,Calcul!$E21),SilencerParams!$D$4:$R$82,15,FALSE))</f>
        <v/>
      </c>
      <c r="AQ16" s="24" t="str">
        <f>IF(OR(Calcul!$D21="",Calcul!$E21=""),"",VLOOKUP(CONCATENATE(Calcul!$D21,Calcul!$E21),SilencerParams!$D$4:$Z$82,16,FALSE)*LOG($AH16)+VLOOKUP(CONCATENATE(Calcul!$D21,Calcul!$E21),SilencerParams!$D$4:$AH$82,24,FALSE))</f>
        <v/>
      </c>
      <c r="AR16" s="24" t="str">
        <f>IF(OR(Calcul!$D21="",Calcul!$E21=""),"",VLOOKUP(CONCATENATE(Calcul!$D21,Calcul!$E21),SilencerParams!$D$4:$Z$82,17,FALSE)*LOG($AH16)+VLOOKUP(CONCATENATE(Calcul!$D21,Calcul!$E21),SilencerParams!$D$4:$AH$82,25,FALSE))</f>
        <v/>
      </c>
      <c r="AS16" s="24" t="str">
        <f>IF(OR(Calcul!$D21="",Calcul!$E21=""),"",VLOOKUP(CONCATENATE(Calcul!$D21,Calcul!$E21),SilencerParams!$D$4:$Z$82,18,FALSE)*LOG($AH16)+VLOOKUP(CONCATENATE(Calcul!$D21,Calcul!$E21),SilencerParams!$D$4:$AH$82,26,FALSE))</f>
        <v/>
      </c>
      <c r="AT16" s="24" t="str">
        <f>IF(OR(Calcul!$D21="",Calcul!$E21=""),"",VLOOKUP(CONCATENATE(Calcul!$D21,Calcul!$E21),SilencerParams!$D$4:$Z$82,19,FALSE)*LOG($AH16)+VLOOKUP(CONCATENATE(Calcul!$D21,Calcul!$E21),SilencerParams!$D$4:$AH$82,27,FALSE))</f>
        <v/>
      </c>
      <c r="AU16" s="24" t="str">
        <f>IF(OR(Calcul!$D21="",Calcul!$E21=""),"",VLOOKUP(CONCATENATE(Calcul!$D21,Calcul!$E21),SilencerParams!$D$4:$Z$82,20,FALSE)*LOG($AH16)+VLOOKUP(CONCATENATE(Calcul!$D21,Calcul!$E21),SilencerParams!$D$4:$AH$82,28,FALSE))</f>
        <v/>
      </c>
      <c r="AV16" s="24" t="str">
        <f>IF(OR(Calcul!$D21="",Calcul!$E21=""),"",VLOOKUP(CONCATENATE(Calcul!$D21,Calcul!$E21),SilencerParams!$D$4:$Z$82,21,FALSE)*LOG($AH16)+VLOOKUP(CONCATENATE(Calcul!$D21,Calcul!$E21),SilencerParams!$D$4:$AH$82,29,FALSE))</f>
        <v/>
      </c>
      <c r="AW16" s="24" t="str">
        <f>IF(OR(Calcul!$D21="",Calcul!$E21=""),"",VLOOKUP(CONCATENATE(Calcul!$D21,Calcul!$E21),SilencerParams!$D$4:$Z$82,22,FALSE)*LOG($AH16)+VLOOKUP(CONCATENATE(Calcul!$D21,Calcul!$E21),SilencerParams!$D$4:$AH$82,30,FALSE))</f>
        <v/>
      </c>
      <c r="AX16" s="24" t="str">
        <f>IF(OR(Calcul!$D21="",Calcul!$E21=""),"",VLOOKUP(CONCATENATE(Calcul!$D21,Calcul!$E21),SilencerParams!$D$4:$Z$82,23,FALSE)*LOG($AH16)+VLOOKUP(CONCATENATE(Calcul!$D21,Calcul!$E21),SilencerParams!$D$4:$AH$82,31,FALSE))</f>
        <v/>
      </c>
      <c r="AY16" s="24" t="e">
        <f t="shared" si="1"/>
        <v>#DIV/0!</v>
      </c>
      <c r="AZ16" s="24" t="e">
        <f t="shared" si="2"/>
        <v>#DIV/0!</v>
      </c>
      <c r="BA16" s="24" t="e">
        <f t="shared" si="3"/>
        <v>#DIV/0!</v>
      </c>
      <c r="BB16" s="24" t="e">
        <f t="shared" si="4"/>
        <v>#DIV/0!</v>
      </c>
      <c r="BC16" s="24" t="e">
        <f t="shared" si="5"/>
        <v>#DIV/0!</v>
      </c>
      <c r="BD16" s="24" t="e">
        <f t="shared" si="6"/>
        <v>#DIV/0!</v>
      </c>
      <c r="BE16" s="24" t="e">
        <f t="shared" si="7"/>
        <v>#DIV/0!</v>
      </c>
      <c r="BF16" s="24" t="e">
        <f t="shared" si="8"/>
        <v>#DIV/0!</v>
      </c>
      <c r="BG16" s="24" t="e">
        <f>10*LOG10(IF(AY16="",0,POWER(10,((AY16+'ModelParams Lw'!$O$4)/10))) +IF(AZ16="",0,POWER(10,((AZ16+'ModelParams Lw'!$P$4)/10))) +IF(BA16="",0,POWER(10,((BA16+'ModelParams Lw'!$Q$4)/10))) +IF(BB16="",0,POWER(10,((BB16+'ModelParams Lw'!$R$4)/10))) +IF(BC16="",0,POWER(10,((BC16+'ModelParams Lw'!$S$4)/10))) +IF(BD16="",0,POWER(10,((BD16+'ModelParams Lw'!$T$4)/10))) +IF(BE16="",0,POWER(10,((BE16+'ModelParams Lw'!$U$4)/10)))+IF(BF16="",0,POWER(10,((BF16+'ModelParams Lw'!$V$4)/10))))</f>
        <v>#DIV/0!</v>
      </c>
      <c r="BH16" s="24" t="e">
        <f t="shared" si="21"/>
        <v>#DIV/0!</v>
      </c>
      <c r="BI16" s="24" t="e">
        <f>(AY16-'ModelParams Lw'!O$10)/'ModelParams Lw'!O$11</f>
        <v>#DIV/0!</v>
      </c>
      <c r="BJ16" s="24" t="e">
        <f>(AZ16-'ModelParams Lw'!P$10)/'ModelParams Lw'!P$11</f>
        <v>#DIV/0!</v>
      </c>
      <c r="BK16" s="24" t="e">
        <f>(BA16-'ModelParams Lw'!Q$10)/'ModelParams Lw'!Q$11</f>
        <v>#DIV/0!</v>
      </c>
      <c r="BL16" s="24" t="e">
        <f>(BB16-'ModelParams Lw'!R$10)/'ModelParams Lw'!R$11</f>
        <v>#DIV/0!</v>
      </c>
      <c r="BM16" s="24" t="e">
        <f>(BC16-'ModelParams Lw'!S$10)/'ModelParams Lw'!S$11</f>
        <v>#DIV/0!</v>
      </c>
      <c r="BN16" s="24" t="e">
        <f>(BD16-'ModelParams Lw'!T$10)/'ModelParams Lw'!T$11</f>
        <v>#DIV/0!</v>
      </c>
      <c r="BO16" s="24" t="e">
        <f>(BE16-'ModelParams Lw'!U$10)/'ModelParams Lw'!U$11</f>
        <v>#DIV/0!</v>
      </c>
      <c r="BP16" s="24" t="e">
        <f>(BF16-'ModelParams Lw'!V$10)/'ModelParams Lw'!V$11</f>
        <v>#DIV/0!</v>
      </c>
      <c r="BQ16" s="24">
        <f>IF(Calcul!$F21="SW",'ModelParams Lw'!C$18+'ModelParams Lw'!C$19*LOG(BQ$3)+'ModelParams Lw'!C$20*($D16*$E16),IF('ModelParams Lw'!C$21+'ModelParams Lw'!C$22*LOG(BQ$3)+'ModelParams Lw'!C$23*($D16*$E16)&lt;'ModelParams Lw'!C$18+'ModelParams Lw'!C$19*LOG(BQ$3)+'ModelParams Lw'!C$20*($D16*$E16),'ModelParams Lw'!C$18+'ModelParams Lw'!C$19*LOG(BQ$3)+'ModelParams Lw'!C$20*($D16*$E16),'ModelParams Lw'!C$21+'ModelParams Lw'!C$22*LOG(BQ$3)+'ModelParams Lw'!C$23*($D16*$E16)))</f>
        <v>29.232362061604213</v>
      </c>
      <c r="BR16" s="24">
        <f>IF(Calcul!$F21="SW",'ModelParams Lw'!D$18+'ModelParams Lw'!D$19*LOG(BR$3)+'ModelParams Lw'!D$20*($D16*$E16),IF('ModelParams Lw'!D$21+'ModelParams Lw'!D$22*LOG(BR$3)+'ModelParams Lw'!D$23*($D16*$E16)&lt;'ModelParams Lw'!D$18+'ModelParams Lw'!D$19*LOG(BR$3)+'ModelParams Lw'!D$20*($D16*$E16),'ModelParams Lw'!D$18+'ModelParams Lw'!D$19*LOG(BR$3)+'ModelParams Lw'!D$20*($D16*$E16),'ModelParams Lw'!D$21+'ModelParams Lw'!D$22*LOG(BR$3)+'ModelParams Lw'!D$23*($D16*$E16)))</f>
        <v>20.87664435983303</v>
      </c>
      <c r="BS16" s="24">
        <f>IF(Calcul!$F21="SW",'ModelParams Lw'!E$18+'ModelParams Lw'!E$19*LOG(BS$3)+'ModelParams Lw'!E$20*($D16*$E16),IF('ModelParams Lw'!E$21+'ModelParams Lw'!E$22*LOG(BS$3)+'ModelParams Lw'!E$23*($D16*$E16)&lt;'ModelParams Lw'!E$18+'ModelParams Lw'!E$19*LOG(BS$3)+'ModelParams Lw'!E$20*($D16*$E16),'ModelParams Lw'!E$18+'ModelParams Lw'!E$19*LOG(BS$3)+'ModelParams Lw'!E$20*($D16*$E16),'ModelParams Lw'!E$21+'ModelParams Lw'!E$22*LOG(BS$3)+'ModelParams Lw'!E$23*($D16*$E16)))</f>
        <v>19.403052886267911</v>
      </c>
      <c r="BT16" s="24">
        <f>IF(Calcul!$F21="SW",'ModelParams Lw'!F$18+'ModelParams Lw'!F$19*LOG(BT$3)+'ModelParams Lw'!F$20*($D16*$E16),IF('ModelParams Lw'!F$21+'ModelParams Lw'!F$22*LOG(BT$3)+'ModelParams Lw'!F$23*($D16*$E16)&lt;'ModelParams Lw'!F$18+'ModelParams Lw'!F$19*LOG(BT$3)+'ModelParams Lw'!F$20*($D16*$E16),'ModelParams Lw'!F$18+'ModelParams Lw'!F$19*LOG(BT$3)+'ModelParams Lw'!F$20*($D16*$E16),'ModelParams Lw'!F$21+'ModelParams Lw'!F$22*LOG(BT$3)+'ModelParams Lw'!F$23*($D16*$E16)))</f>
        <v>19.168948557312724</v>
      </c>
      <c r="BU16" s="24">
        <f>IF(Calcul!$F21="SW",'ModelParams Lw'!G$18+'ModelParams Lw'!G$19*LOG(BU$3)+'ModelParams Lw'!G$20*($D16*$E16),IF('ModelParams Lw'!G$21+'ModelParams Lw'!G$22*LOG(BU$3)+'ModelParams Lw'!G$23*($D16*$E16)&lt;'ModelParams Lw'!G$18+'ModelParams Lw'!G$19*LOG(BU$3)+'ModelParams Lw'!G$20*($D16*$E16),'ModelParams Lw'!G$18+'ModelParams Lw'!G$19*LOG(BU$3)+'ModelParams Lw'!G$20*($D16*$E16),'ModelParams Lw'!G$21+'ModelParams Lw'!G$22*LOG(BU$3)+'ModelParams Lw'!G$23*($D16*$E16)))</f>
        <v>19.253827318462619</v>
      </c>
      <c r="BV16" s="24">
        <f>IF(Calcul!$F21="SW",'ModelParams Lw'!H$18+'ModelParams Lw'!H$19*LOG(BV$3)+'ModelParams Lw'!H$20*($D16*$E16),IF('ModelParams Lw'!H$21+'ModelParams Lw'!H$22*LOG(BV$3)+'ModelParams Lw'!H$23*($D16*$E16)&lt;'ModelParams Lw'!H$18+'ModelParams Lw'!H$19*LOG(BV$3)+'ModelParams Lw'!H$20*($D16*$E16),'ModelParams Lw'!H$18+'ModelParams Lw'!H$19*LOG(BV$3)+'ModelParams Lw'!H$20*($D16*$E16),'ModelParams Lw'!H$21+'ModelParams Lw'!H$22*LOG(BV$3)+'ModelParams Lw'!H$23*($D16*$E16)))</f>
        <v>18.450549841027573</v>
      </c>
      <c r="BW16" s="24">
        <f>IF(Calcul!$F21="SW",'ModelParams Lw'!I$18+'ModelParams Lw'!I$19*LOG(BW$3)+'ModelParams Lw'!I$20*($D16*$E16),IF('ModelParams Lw'!I$21+'ModelParams Lw'!I$22*LOG(BW$3)+'ModelParams Lw'!I$23*($D16*$E16)&lt;'ModelParams Lw'!I$18+'ModelParams Lw'!I$19*LOG(BW$3)+'ModelParams Lw'!I$20*($D16*$E16),'ModelParams Lw'!I$18+'ModelParams Lw'!I$19*LOG(BW$3)+'ModelParams Lw'!I$20*($D16*$E16),'ModelParams Lw'!I$21+'ModelParams Lw'!I$22*LOG(BW$3)+'ModelParams Lw'!I$23*($D16*$E16)))</f>
        <v>24.339570323731252</v>
      </c>
      <c r="BX16" s="24">
        <f>IF(Calcul!$F21="SW",'ModelParams Lw'!J$18+'ModelParams Lw'!J$19*LOG(BX$3)+'ModelParams Lw'!J$20*($D16*$E16),IF('ModelParams Lw'!J$21+'ModelParams Lw'!J$22*LOG(BX$3)+'ModelParams Lw'!J$23*($D16*$E16)&lt;'ModelParams Lw'!J$18+'ModelParams Lw'!J$19*LOG(BX$3)+'ModelParams Lw'!J$20*($D16*$E16),'ModelParams Lw'!J$18+'ModelParams Lw'!J$19*LOG(BX$3)+'ModelParams Lw'!J$20*($D16*$E16),'ModelParams Lw'!J$21+'ModelParams Lw'!J$22*LOG(BX$3)+'ModelParams Lw'!J$23*($D16*$E16)))</f>
        <v>22.505852524315557</v>
      </c>
      <c r="BY16" s="24" t="e">
        <f t="shared" si="9"/>
        <v>#DIV/0!</v>
      </c>
      <c r="BZ16" s="24" t="e">
        <f t="shared" si="10"/>
        <v>#DIV/0!</v>
      </c>
      <c r="CA16" s="24" t="e">
        <f t="shared" si="11"/>
        <v>#DIV/0!</v>
      </c>
      <c r="CB16" s="24" t="e">
        <f t="shared" si="12"/>
        <v>#DIV/0!</v>
      </c>
      <c r="CC16" s="24" t="e">
        <f t="shared" si="13"/>
        <v>#DIV/0!</v>
      </c>
      <c r="CD16" s="24" t="e">
        <f t="shared" si="14"/>
        <v>#DIV/0!</v>
      </c>
      <c r="CE16" s="24" t="e">
        <f t="shared" si="15"/>
        <v>#DIV/0!</v>
      </c>
      <c r="CF16" s="24" t="e">
        <f t="shared" si="16"/>
        <v>#DIV/0!</v>
      </c>
      <c r="CG16" s="24" t="e">
        <f>10*LOG10(IF(BY16="",0,POWER(10,((BY16+'ModelParams Lw'!$O$4)/10))) +IF(BZ16="",0,POWER(10,((BZ16+'ModelParams Lw'!$P$4)/10))) +IF(CA16="",0,POWER(10,((CA16+'ModelParams Lw'!$Q$4)/10))) +IF(CB16="",0,POWER(10,((CB16+'ModelParams Lw'!$R$4)/10))) +IF(CC16="",0,POWER(10,((CC16+'ModelParams Lw'!$S$4)/10))) +IF(CD16="",0,POWER(10,((CD16+'ModelParams Lw'!$T$4)/10))) +IF(CE16="",0,POWER(10,((CE16+'ModelParams Lw'!$U$4)/10)))+IF(CF16="",0,POWER(10,((CF16+'ModelParams Lw'!$V$4)/10))))</f>
        <v>#DIV/0!</v>
      </c>
      <c r="CH16" s="24" t="e">
        <f t="shared" si="22"/>
        <v>#DIV/0!</v>
      </c>
      <c r="CI16" s="24" t="e">
        <f>(BY16-'ModelParams Lw'!$O$10)/'ModelParams Lw'!$O$11</f>
        <v>#DIV/0!</v>
      </c>
      <c r="CJ16" s="24" t="e">
        <f>(BZ16-'ModelParams Lw'!$P$10)/'ModelParams Lw'!$P$11</f>
        <v>#DIV/0!</v>
      </c>
      <c r="CK16" s="24" t="e">
        <f>(CA16-'ModelParams Lw'!$Q$10)/'ModelParams Lw'!$Q$11</f>
        <v>#DIV/0!</v>
      </c>
      <c r="CL16" s="24" t="e">
        <f>(CB16-'ModelParams Lw'!$R$10)/'ModelParams Lw'!$R$11</f>
        <v>#DIV/0!</v>
      </c>
      <c r="CM16" s="24" t="e">
        <f>(CC16-'ModelParams Lw'!$S$10)/'ModelParams Lw'!$S$11</f>
        <v>#DIV/0!</v>
      </c>
      <c r="CN16" s="24" t="e">
        <f>(CD16-'ModelParams Lw'!$T$10)/'ModelParams Lw'!$T$11</f>
        <v>#DIV/0!</v>
      </c>
      <c r="CO16" s="24" t="e">
        <f>(CE16-'ModelParams Lw'!$U$10)/'ModelParams Lw'!$U$11</f>
        <v>#DIV/0!</v>
      </c>
      <c r="CP16" s="24" t="e">
        <f>(CF16-'ModelParams Lw'!$V$10)/'ModelParams Lw'!$V$11</f>
        <v>#DIV/0!</v>
      </c>
    </row>
    <row r="17" spans="1:94" x14ac:dyDescent="0.2">
      <c r="A17" s="12">
        <f>Calcul!B22</f>
        <v>0</v>
      </c>
      <c r="B17" s="12">
        <f t="shared" si="17"/>
        <v>0</v>
      </c>
      <c r="C17" s="12">
        <f>Calcul!C22</f>
        <v>0</v>
      </c>
      <c r="D17" s="12">
        <f>Calcul!D22/1000</f>
        <v>0</v>
      </c>
      <c r="E17" s="12">
        <f>Calcul!E22/1000</f>
        <v>0</v>
      </c>
      <c r="F17" s="12">
        <f t="shared" si="18"/>
        <v>0</v>
      </c>
      <c r="G17" s="24" t="e">
        <f t="shared" si="0"/>
        <v>#DIV/0!</v>
      </c>
      <c r="H17" s="21" t="e">
        <f>'ModelParams Lw'!$B$6*(LN(H$3/(($B17/3600/($D17*$F17))^0.4*$G17^0.3)))^2+'ModelParams Lw'!$B$7*LN(H$3/(($B17/3600/($D17*$F17))^0.4*$G17^0.3))+'ModelParams Lw'!$B$8</f>
        <v>#DIV/0!</v>
      </c>
      <c r="I17" s="21" t="e">
        <f>'ModelParams Lw'!$B$6*(LN(I$3/(($B17/3600/($D17*$F17))^0.4*$G17^0.3)))^2+'ModelParams Lw'!$B$7*LN(I$3/(($B17/3600/($D17*$F17))^0.4*$G17^0.3))+'ModelParams Lw'!$B$8</f>
        <v>#DIV/0!</v>
      </c>
      <c r="J17" s="21" t="e">
        <f>'ModelParams Lw'!$B$6*(LN(J$3/(($B17/3600/($D17*$F17))^0.4*$G17^0.3)))^2+'ModelParams Lw'!$B$7*LN(J$3/(($B17/3600/($D17*$F17))^0.4*$G17^0.3))+'ModelParams Lw'!$B$8</f>
        <v>#DIV/0!</v>
      </c>
      <c r="K17" s="21" t="e">
        <f>'ModelParams Lw'!$B$6*(LN(K$3/(($B17/3600/($D17*$F17))^0.4*$G17^0.3)))^2+'ModelParams Lw'!$B$7*LN(K$3/(($B17/3600/($D17*$F17))^0.4*$G17^0.3))+'ModelParams Lw'!$B$8</f>
        <v>#DIV/0!</v>
      </c>
      <c r="L17" s="21" t="e">
        <f>'ModelParams Lw'!$B$6*(LN(L$3/(($B17/3600/($D17*$F17))^0.4*$G17^0.3)))^2+'ModelParams Lw'!$B$7*LN(L$3/(($B17/3600/($D17*$F17))^0.4*$G17^0.3))+'ModelParams Lw'!$B$8</f>
        <v>#DIV/0!</v>
      </c>
      <c r="M17" s="21" t="e">
        <f>'ModelParams Lw'!$B$6*(LN(M$3/(($B17/3600/($D17*$F17))^0.4*$G17^0.3)))^2+'ModelParams Lw'!$B$7*LN(M$3/(($B17/3600/($D17*$F17))^0.4*$G17^0.3))+'ModelParams Lw'!$B$8</f>
        <v>#DIV/0!</v>
      </c>
      <c r="N17" s="21" t="e">
        <f>'ModelParams Lw'!$B$6*(LN(N$3/(($B17/3600/($D17*$F17))^0.4*$G17^0.3)))^2+'ModelParams Lw'!$B$7*LN(N$3/(($B17/3600/($D17*$F17))^0.4*$G17^0.3))+'ModelParams Lw'!$B$8</f>
        <v>#DIV/0!</v>
      </c>
      <c r="O17" s="21" t="e">
        <f>'ModelParams Lw'!$B$6*(LN(O$3/(($B17/3600/($D17*$F17))^0.4*$G17^0.3)))^2+'ModelParams Lw'!$B$7*LN(O$3/(($B17/3600/($D17*$F17))^0.4*$G17^0.3))+'ModelParams Lw'!$B$8</f>
        <v>#DIV/0!</v>
      </c>
      <c r="P17" s="24" t="e">
        <f>'ModelParams Lw'!$B$3+'ModelParams Lw'!$B$4*LOG10($B17/3600/($D17*$F17))+'ModelParams Lw'!$B$5*LOG10(2*$G17/(1.2*($B17/3600/($D17*$F17))^2)+1)+10*LOG10($D17*$F17)+H17</f>
        <v>#DIV/0!</v>
      </c>
      <c r="Q17" s="24" t="e">
        <f>'ModelParams Lw'!$B$3+'ModelParams Lw'!$B$4*LOG10($B17/3600/($D17*$F17))+'ModelParams Lw'!$B$5*LOG10(2*$G17/(1.2*($B17/3600/($D17*$F17))^2)+1)+10*LOG10($D17*$F17)+I17</f>
        <v>#DIV/0!</v>
      </c>
      <c r="R17" s="24" t="e">
        <f>'ModelParams Lw'!$B$3+'ModelParams Lw'!$B$4*LOG10($B17/3600/($D17*$F17))+'ModelParams Lw'!$B$5*LOG10(2*$G17/(1.2*($B17/3600/($D17*$F17))^2)+1)+10*LOG10($D17*$F17)+J17</f>
        <v>#DIV/0!</v>
      </c>
      <c r="S17" s="24" t="e">
        <f>'ModelParams Lw'!$B$3+'ModelParams Lw'!$B$4*LOG10($B17/3600/($D17*$F17))+'ModelParams Lw'!$B$5*LOG10(2*$G17/(1.2*($B17/3600/($D17*$F17))^2)+1)+10*LOG10($D17*$F17)+K17</f>
        <v>#DIV/0!</v>
      </c>
      <c r="T17" s="24" t="e">
        <f>'ModelParams Lw'!$B$3+'ModelParams Lw'!$B$4*LOG10($B17/3600/($D17*$F17))+'ModelParams Lw'!$B$5*LOG10(2*$G17/(1.2*($B17/3600/($D17*$F17))^2)+1)+10*LOG10($D17*$F17)+L17</f>
        <v>#DIV/0!</v>
      </c>
      <c r="U17" s="24" t="e">
        <f>'ModelParams Lw'!$B$3+'ModelParams Lw'!$B$4*LOG10($B17/3600/($D17*$F17))+'ModelParams Lw'!$B$5*LOG10(2*$G17/(1.2*($B17/3600/($D17*$F17))^2)+1)+10*LOG10($D17*$F17)+M17</f>
        <v>#DIV/0!</v>
      </c>
      <c r="V17" s="24" t="e">
        <f>'ModelParams Lw'!$B$3+'ModelParams Lw'!$B$4*LOG10($B17/3600/($D17*$F17))+'ModelParams Lw'!$B$5*LOG10(2*$G17/(1.2*($B17/3600/($D17*$F17))^2)+1)+10*LOG10($D17*$F17)+N17</f>
        <v>#DIV/0!</v>
      </c>
      <c r="W17" s="24" t="e">
        <f>'ModelParams Lw'!$B$3+'ModelParams Lw'!$B$4*LOG10($B17/3600/($D17*$F17))+'ModelParams Lw'!$B$5*LOG10(2*$G17/(1.2*($B17/3600/($D17*$F17))^2)+1)+10*LOG10($D17*$F17)+O17</f>
        <v>#DIV/0!</v>
      </c>
      <c r="X17" s="24" t="e">
        <f>10*LOG10(IF(P17="",0,POWER(10,((P17+'ModelParams Lw'!$O$4)/10))) +IF(Q17="",0,POWER(10,((Q17+'ModelParams Lw'!$P$4)/10))) +IF(R17="",0,POWER(10,((R17+'ModelParams Lw'!$Q$4)/10))) +IF(S17="",0,POWER(10,((S17+'ModelParams Lw'!$R$4)/10))) +IF(T17="",0,POWER(10,((T17+'ModelParams Lw'!$S$4)/10))) +IF(U17="",0,POWER(10,((U17+'ModelParams Lw'!$T$4)/10))) +IF(V17="",0,POWER(10,((V17+'ModelParams Lw'!$U$4)/10)))+IF(W17="",0,POWER(10,((W17+'ModelParams Lw'!$V$4)/10))))</f>
        <v>#DIV/0!</v>
      </c>
      <c r="Y17" s="24" t="e">
        <f t="shared" si="19"/>
        <v>#DIV/0!</v>
      </c>
      <c r="Z17" s="24" t="e">
        <f>(P17-'ModelParams Lw'!O$10)/'ModelParams Lw'!O$11</f>
        <v>#DIV/0!</v>
      </c>
      <c r="AA17" s="24" t="e">
        <f>(Q17-'ModelParams Lw'!P$10)/'ModelParams Lw'!P$11</f>
        <v>#DIV/0!</v>
      </c>
      <c r="AB17" s="24" t="e">
        <f>(R17-'ModelParams Lw'!Q$10)/'ModelParams Lw'!Q$11</f>
        <v>#DIV/0!</v>
      </c>
      <c r="AC17" s="24" t="e">
        <f>(S17-'ModelParams Lw'!R$10)/'ModelParams Lw'!R$11</f>
        <v>#DIV/0!</v>
      </c>
      <c r="AD17" s="24" t="e">
        <f>(T17-'ModelParams Lw'!S$10)/'ModelParams Lw'!S$11</f>
        <v>#DIV/0!</v>
      </c>
      <c r="AE17" s="24" t="e">
        <f>(U17-'ModelParams Lw'!T$10)/'ModelParams Lw'!T$11</f>
        <v>#DIV/0!</v>
      </c>
      <c r="AF17" s="24" t="e">
        <f>(V17-'ModelParams Lw'!U$10)/'ModelParams Lw'!U$11</f>
        <v>#DIV/0!</v>
      </c>
      <c r="AG17" s="24" t="e">
        <f>(W17-'ModelParams Lw'!V$10)/'ModelParams Lw'!V$11</f>
        <v>#DIV/0!</v>
      </c>
      <c r="AH17" s="24" t="e">
        <f t="shared" si="20"/>
        <v>#DIV/0!</v>
      </c>
      <c r="AI17" s="24" t="str">
        <f>IF(OR(Calcul!$D22="",Calcul!$E22=""),"",VLOOKUP(CONCATENATE(Calcul!$D22,Calcul!$E22),SilencerParams!$D$4:$R$82,8,FALSE))</f>
        <v/>
      </c>
      <c r="AJ17" s="24" t="str">
        <f>IF(OR(Calcul!$D22="",Calcul!$E22=""),"",VLOOKUP(CONCATENATE(Calcul!$D22,Calcul!$E22),SilencerParams!$D$4:$R$82,9,FALSE))</f>
        <v/>
      </c>
      <c r="AK17" s="24" t="str">
        <f>IF(OR(Calcul!$D22="",Calcul!$E22=""),"",VLOOKUP(CONCATENATE(Calcul!$D22,Calcul!$E22),SilencerParams!$D$4:$R$82,10,FALSE))</f>
        <v/>
      </c>
      <c r="AL17" s="24" t="str">
        <f>IF(OR(Calcul!$D22="",Calcul!$E22=""),"",VLOOKUP(CONCATENATE(Calcul!$D22,Calcul!$E22),SilencerParams!$D$4:$R$82,11,FALSE))</f>
        <v/>
      </c>
      <c r="AM17" s="24" t="str">
        <f>IF(OR(Calcul!$D22="",Calcul!$E22=""),"",VLOOKUP(CONCATENATE(Calcul!$D22,Calcul!$E22),SilencerParams!$D$4:$R$82,12,FALSE))</f>
        <v/>
      </c>
      <c r="AN17" s="24" t="str">
        <f>IF(OR(Calcul!$D22="",Calcul!$E22=""),"",VLOOKUP(CONCATENATE(Calcul!$D22,Calcul!$E22),SilencerParams!$D$4:$R$82,13,FALSE))</f>
        <v/>
      </c>
      <c r="AO17" s="24" t="str">
        <f>IF(OR(Calcul!$D22="",Calcul!$E22=""),"",VLOOKUP(CONCATENATE(Calcul!$D22,Calcul!$E22),SilencerParams!$D$4:$R$82,14,FALSE))</f>
        <v/>
      </c>
      <c r="AP17" s="24" t="str">
        <f>IF(OR(Calcul!$D22="",Calcul!$E22=""),"",VLOOKUP(CONCATENATE(Calcul!$D22,Calcul!$E22),SilencerParams!$D$4:$R$82,15,FALSE))</f>
        <v/>
      </c>
      <c r="AQ17" s="24" t="str">
        <f>IF(OR(Calcul!$D22="",Calcul!$E22=""),"",VLOOKUP(CONCATENATE(Calcul!$D22,Calcul!$E22),SilencerParams!$D$4:$Z$82,16,FALSE)*LOG($AH17)+VLOOKUP(CONCATENATE(Calcul!$D22,Calcul!$E22),SilencerParams!$D$4:$AH$82,24,FALSE))</f>
        <v/>
      </c>
      <c r="AR17" s="24" t="str">
        <f>IF(OR(Calcul!$D22="",Calcul!$E22=""),"",VLOOKUP(CONCATENATE(Calcul!$D22,Calcul!$E22),SilencerParams!$D$4:$Z$82,17,FALSE)*LOG($AH17)+VLOOKUP(CONCATENATE(Calcul!$D22,Calcul!$E22),SilencerParams!$D$4:$AH$82,25,FALSE))</f>
        <v/>
      </c>
      <c r="AS17" s="24" t="str">
        <f>IF(OR(Calcul!$D22="",Calcul!$E22=""),"",VLOOKUP(CONCATENATE(Calcul!$D22,Calcul!$E22),SilencerParams!$D$4:$Z$82,18,FALSE)*LOG($AH17)+VLOOKUP(CONCATENATE(Calcul!$D22,Calcul!$E22),SilencerParams!$D$4:$AH$82,26,FALSE))</f>
        <v/>
      </c>
      <c r="AT17" s="24" t="str">
        <f>IF(OR(Calcul!$D22="",Calcul!$E22=""),"",VLOOKUP(CONCATENATE(Calcul!$D22,Calcul!$E22),SilencerParams!$D$4:$Z$82,19,FALSE)*LOG($AH17)+VLOOKUP(CONCATENATE(Calcul!$D22,Calcul!$E22),SilencerParams!$D$4:$AH$82,27,FALSE))</f>
        <v/>
      </c>
      <c r="AU17" s="24" t="str">
        <f>IF(OR(Calcul!$D22="",Calcul!$E22=""),"",VLOOKUP(CONCATENATE(Calcul!$D22,Calcul!$E22),SilencerParams!$D$4:$Z$82,20,FALSE)*LOG($AH17)+VLOOKUP(CONCATENATE(Calcul!$D22,Calcul!$E22),SilencerParams!$D$4:$AH$82,28,FALSE))</f>
        <v/>
      </c>
      <c r="AV17" s="24" t="str">
        <f>IF(OR(Calcul!$D22="",Calcul!$E22=""),"",VLOOKUP(CONCATENATE(Calcul!$D22,Calcul!$E22),SilencerParams!$D$4:$Z$82,21,FALSE)*LOG($AH17)+VLOOKUP(CONCATENATE(Calcul!$D22,Calcul!$E22),SilencerParams!$D$4:$AH$82,29,FALSE))</f>
        <v/>
      </c>
      <c r="AW17" s="24" t="str">
        <f>IF(OR(Calcul!$D22="",Calcul!$E22=""),"",VLOOKUP(CONCATENATE(Calcul!$D22,Calcul!$E22),SilencerParams!$D$4:$Z$82,22,FALSE)*LOG($AH17)+VLOOKUP(CONCATENATE(Calcul!$D22,Calcul!$E22),SilencerParams!$D$4:$AH$82,30,FALSE))</f>
        <v/>
      </c>
      <c r="AX17" s="24" t="str">
        <f>IF(OR(Calcul!$D22="",Calcul!$E22=""),"",VLOOKUP(CONCATENATE(Calcul!$D22,Calcul!$E22),SilencerParams!$D$4:$Z$82,23,FALSE)*LOG($AH17)+VLOOKUP(CONCATENATE(Calcul!$D22,Calcul!$E22),SilencerParams!$D$4:$AH$82,31,FALSE))</f>
        <v/>
      </c>
      <c r="AY17" s="24" t="e">
        <f t="shared" si="1"/>
        <v>#DIV/0!</v>
      </c>
      <c r="AZ17" s="24" t="e">
        <f t="shared" si="2"/>
        <v>#DIV/0!</v>
      </c>
      <c r="BA17" s="24" t="e">
        <f t="shared" si="3"/>
        <v>#DIV/0!</v>
      </c>
      <c r="BB17" s="24" t="e">
        <f t="shared" si="4"/>
        <v>#DIV/0!</v>
      </c>
      <c r="BC17" s="24" t="e">
        <f t="shared" si="5"/>
        <v>#DIV/0!</v>
      </c>
      <c r="BD17" s="24" t="e">
        <f t="shared" si="6"/>
        <v>#DIV/0!</v>
      </c>
      <c r="BE17" s="24" t="e">
        <f t="shared" si="7"/>
        <v>#DIV/0!</v>
      </c>
      <c r="BF17" s="24" t="e">
        <f t="shared" si="8"/>
        <v>#DIV/0!</v>
      </c>
      <c r="BG17" s="24" t="e">
        <f>10*LOG10(IF(AY17="",0,POWER(10,((AY17+'ModelParams Lw'!$O$4)/10))) +IF(AZ17="",0,POWER(10,((AZ17+'ModelParams Lw'!$P$4)/10))) +IF(BA17="",0,POWER(10,((BA17+'ModelParams Lw'!$Q$4)/10))) +IF(BB17="",0,POWER(10,((BB17+'ModelParams Lw'!$R$4)/10))) +IF(BC17="",0,POWER(10,((BC17+'ModelParams Lw'!$S$4)/10))) +IF(BD17="",0,POWER(10,((BD17+'ModelParams Lw'!$T$4)/10))) +IF(BE17="",0,POWER(10,((BE17+'ModelParams Lw'!$U$4)/10)))+IF(BF17="",0,POWER(10,((BF17+'ModelParams Lw'!$V$4)/10))))</f>
        <v>#DIV/0!</v>
      </c>
      <c r="BH17" s="24" t="e">
        <f t="shared" si="21"/>
        <v>#DIV/0!</v>
      </c>
      <c r="BI17" s="24" t="e">
        <f>(AY17-'ModelParams Lw'!O$10)/'ModelParams Lw'!O$11</f>
        <v>#DIV/0!</v>
      </c>
      <c r="BJ17" s="24" t="e">
        <f>(AZ17-'ModelParams Lw'!P$10)/'ModelParams Lw'!P$11</f>
        <v>#DIV/0!</v>
      </c>
      <c r="BK17" s="24" t="e">
        <f>(BA17-'ModelParams Lw'!Q$10)/'ModelParams Lw'!Q$11</f>
        <v>#DIV/0!</v>
      </c>
      <c r="BL17" s="24" t="e">
        <f>(BB17-'ModelParams Lw'!R$10)/'ModelParams Lw'!R$11</f>
        <v>#DIV/0!</v>
      </c>
      <c r="BM17" s="24" t="e">
        <f>(BC17-'ModelParams Lw'!S$10)/'ModelParams Lw'!S$11</f>
        <v>#DIV/0!</v>
      </c>
      <c r="BN17" s="24" t="e">
        <f>(BD17-'ModelParams Lw'!T$10)/'ModelParams Lw'!T$11</f>
        <v>#DIV/0!</v>
      </c>
      <c r="BO17" s="24" t="e">
        <f>(BE17-'ModelParams Lw'!U$10)/'ModelParams Lw'!U$11</f>
        <v>#DIV/0!</v>
      </c>
      <c r="BP17" s="24" t="e">
        <f>(BF17-'ModelParams Lw'!V$10)/'ModelParams Lw'!V$11</f>
        <v>#DIV/0!</v>
      </c>
      <c r="BQ17" s="24">
        <f>IF(Calcul!$F22="SW",'ModelParams Lw'!C$18+'ModelParams Lw'!C$19*LOG(BQ$3)+'ModelParams Lw'!C$20*($D17*$E17),IF('ModelParams Lw'!C$21+'ModelParams Lw'!C$22*LOG(BQ$3)+'ModelParams Lw'!C$23*($D17*$E17)&lt;'ModelParams Lw'!C$18+'ModelParams Lw'!C$19*LOG(BQ$3)+'ModelParams Lw'!C$20*($D17*$E17),'ModelParams Lw'!C$18+'ModelParams Lw'!C$19*LOG(BQ$3)+'ModelParams Lw'!C$20*($D17*$E17),'ModelParams Lw'!C$21+'ModelParams Lw'!C$22*LOG(BQ$3)+'ModelParams Lw'!C$23*($D17*$E17)))</f>
        <v>29.232362061604213</v>
      </c>
      <c r="BR17" s="24">
        <f>IF(Calcul!$F22="SW",'ModelParams Lw'!D$18+'ModelParams Lw'!D$19*LOG(BR$3)+'ModelParams Lw'!D$20*($D17*$E17),IF('ModelParams Lw'!D$21+'ModelParams Lw'!D$22*LOG(BR$3)+'ModelParams Lw'!D$23*($D17*$E17)&lt;'ModelParams Lw'!D$18+'ModelParams Lw'!D$19*LOG(BR$3)+'ModelParams Lw'!D$20*($D17*$E17),'ModelParams Lw'!D$18+'ModelParams Lw'!D$19*LOG(BR$3)+'ModelParams Lw'!D$20*($D17*$E17),'ModelParams Lw'!D$21+'ModelParams Lw'!D$22*LOG(BR$3)+'ModelParams Lw'!D$23*($D17*$E17)))</f>
        <v>20.87664435983303</v>
      </c>
      <c r="BS17" s="24">
        <f>IF(Calcul!$F22="SW",'ModelParams Lw'!E$18+'ModelParams Lw'!E$19*LOG(BS$3)+'ModelParams Lw'!E$20*($D17*$E17),IF('ModelParams Lw'!E$21+'ModelParams Lw'!E$22*LOG(BS$3)+'ModelParams Lw'!E$23*($D17*$E17)&lt;'ModelParams Lw'!E$18+'ModelParams Lw'!E$19*LOG(BS$3)+'ModelParams Lw'!E$20*($D17*$E17),'ModelParams Lw'!E$18+'ModelParams Lw'!E$19*LOG(BS$3)+'ModelParams Lw'!E$20*($D17*$E17),'ModelParams Lw'!E$21+'ModelParams Lw'!E$22*LOG(BS$3)+'ModelParams Lw'!E$23*($D17*$E17)))</f>
        <v>19.403052886267911</v>
      </c>
      <c r="BT17" s="24">
        <f>IF(Calcul!$F22="SW",'ModelParams Lw'!F$18+'ModelParams Lw'!F$19*LOG(BT$3)+'ModelParams Lw'!F$20*($D17*$E17),IF('ModelParams Lw'!F$21+'ModelParams Lw'!F$22*LOG(BT$3)+'ModelParams Lw'!F$23*($D17*$E17)&lt;'ModelParams Lw'!F$18+'ModelParams Lw'!F$19*LOG(BT$3)+'ModelParams Lw'!F$20*($D17*$E17),'ModelParams Lw'!F$18+'ModelParams Lw'!F$19*LOG(BT$3)+'ModelParams Lw'!F$20*($D17*$E17),'ModelParams Lw'!F$21+'ModelParams Lw'!F$22*LOG(BT$3)+'ModelParams Lw'!F$23*($D17*$E17)))</f>
        <v>19.168948557312724</v>
      </c>
      <c r="BU17" s="24">
        <f>IF(Calcul!$F22="SW",'ModelParams Lw'!G$18+'ModelParams Lw'!G$19*LOG(BU$3)+'ModelParams Lw'!G$20*($D17*$E17),IF('ModelParams Lw'!G$21+'ModelParams Lw'!G$22*LOG(BU$3)+'ModelParams Lw'!G$23*($D17*$E17)&lt;'ModelParams Lw'!G$18+'ModelParams Lw'!G$19*LOG(BU$3)+'ModelParams Lw'!G$20*($D17*$E17),'ModelParams Lw'!G$18+'ModelParams Lw'!G$19*LOG(BU$3)+'ModelParams Lw'!G$20*($D17*$E17),'ModelParams Lw'!G$21+'ModelParams Lw'!G$22*LOG(BU$3)+'ModelParams Lw'!G$23*($D17*$E17)))</f>
        <v>19.253827318462619</v>
      </c>
      <c r="BV17" s="24">
        <f>IF(Calcul!$F22="SW",'ModelParams Lw'!H$18+'ModelParams Lw'!H$19*LOG(BV$3)+'ModelParams Lw'!H$20*($D17*$E17),IF('ModelParams Lw'!H$21+'ModelParams Lw'!H$22*LOG(BV$3)+'ModelParams Lw'!H$23*($D17*$E17)&lt;'ModelParams Lw'!H$18+'ModelParams Lw'!H$19*LOG(BV$3)+'ModelParams Lw'!H$20*($D17*$E17),'ModelParams Lw'!H$18+'ModelParams Lw'!H$19*LOG(BV$3)+'ModelParams Lw'!H$20*($D17*$E17),'ModelParams Lw'!H$21+'ModelParams Lw'!H$22*LOG(BV$3)+'ModelParams Lw'!H$23*($D17*$E17)))</f>
        <v>18.450549841027573</v>
      </c>
      <c r="BW17" s="24">
        <f>IF(Calcul!$F22="SW",'ModelParams Lw'!I$18+'ModelParams Lw'!I$19*LOG(BW$3)+'ModelParams Lw'!I$20*($D17*$E17),IF('ModelParams Lw'!I$21+'ModelParams Lw'!I$22*LOG(BW$3)+'ModelParams Lw'!I$23*($D17*$E17)&lt;'ModelParams Lw'!I$18+'ModelParams Lw'!I$19*LOG(BW$3)+'ModelParams Lw'!I$20*($D17*$E17),'ModelParams Lw'!I$18+'ModelParams Lw'!I$19*LOG(BW$3)+'ModelParams Lw'!I$20*($D17*$E17),'ModelParams Lw'!I$21+'ModelParams Lw'!I$22*LOG(BW$3)+'ModelParams Lw'!I$23*($D17*$E17)))</f>
        <v>24.339570323731252</v>
      </c>
      <c r="BX17" s="24">
        <f>IF(Calcul!$F22="SW",'ModelParams Lw'!J$18+'ModelParams Lw'!J$19*LOG(BX$3)+'ModelParams Lw'!J$20*($D17*$E17),IF('ModelParams Lw'!J$21+'ModelParams Lw'!J$22*LOG(BX$3)+'ModelParams Lw'!J$23*($D17*$E17)&lt;'ModelParams Lw'!J$18+'ModelParams Lw'!J$19*LOG(BX$3)+'ModelParams Lw'!J$20*($D17*$E17),'ModelParams Lw'!J$18+'ModelParams Lw'!J$19*LOG(BX$3)+'ModelParams Lw'!J$20*($D17*$E17),'ModelParams Lw'!J$21+'ModelParams Lw'!J$22*LOG(BX$3)+'ModelParams Lw'!J$23*($D17*$E17)))</f>
        <v>22.505852524315557</v>
      </c>
      <c r="BY17" s="24" t="e">
        <f t="shared" si="9"/>
        <v>#DIV/0!</v>
      </c>
      <c r="BZ17" s="24" t="e">
        <f t="shared" si="10"/>
        <v>#DIV/0!</v>
      </c>
      <c r="CA17" s="24" t="e">
        <f t="shared" si="11"/>
        <v>#DIV/0!</v>
      </c>
      <c r="CB17" s="24" t="e">
        <f t="shared" si="12"/>
        <v>#DIV/0!</v>
      </c>
      <c r="CC17" s="24" t="e">
        <f t="shared" si="13"/>
        <v>#DIV/0!</v>
      </c>
      <c r="CD17" s="24" t="e">
        <f t="shared" si="14"/>
        <v>#DIV/0!</v>
      </c>
      <c r="CE17" s="24" t="e">
        <f t="shared" si="15"/>
        <v>#DIV/0!</v>
      </c>
      <c r="CF17" s="24" t="e">
        <f t="shared" si="16"/>
        <v>#DIV/0!</v>
      </c>
      <c r="CG17" s="24" t="e">
        <f>10*LOG10(IF(BY17="",0,POWER(10,((BY17+'ModelParams Lw'!$O$4)/10))) +IF(BZ17="",0,POWER(10,((BZ17+'ModelParams Lw'!$P$4)/10))) +IF(CA17="",0,POWER(10,((CA17+'ModelParams Lw'!$Q$4)/10))) +IF(CB17="",0,POWER(10,((CB17+'ModelParams Lw'!$R$4)/10))) +IF(CC17="",0,POWER(10,((CC17+'ModelParams Lw'!$S$4)/10))) +IF(CD17="",0,POWER(10,((CD17+'ModelParams Lw'!$T$4)/10))) +IF(CE17="",0,POWER(10,((CE17+'ModelParams Lw'!$U$4)/10)))+IF(CF17="",0,POWER(10,((CF17+'ModelParams Lw'!$V$4)/10))))</f>
        <v>#DIV/0!</v>
      </c>
      <c r="CH17" s="24" t="e">
        <f t="shared" si="22"/>
        <v>#DIV/0!</v>
      </c>
      <c r="CI17" s="24" t="e">
        <f>(BY17-'ModelParams Lw'!$O$10)/'ModelParams Lw'!$O$11</f>
        <v>#DIV/0!</v>
      </c>
      <c r="CJ17" s="24" t="e">
        <f>(BZ17-'ModelParams Lw'!$P$10)/'ModelParams Lw'!$P$11</f>
        <v>#DIV/0!</v>
      </c>
      <c r="CK17" s="24" t="e">
        <f>(CA17-'ModelParams Lw'!$Q$10)/'ModelParams Lw'!$Q$11</f>
        <v>#DIV/0!</v>
      </c>
      <c r="CL17" s="24" t="e">
        <f>(CB17-'ModelParams Lw'!$R$10)/'ModelParams Lw'!$R$11</f>
        <v>#DIV/0!</v>
      </c>
      <c r="CM17" s="24" t="e">
        <f>(CC17-'ModelParams Lw'!$S$10)/'ModelParams Lw'!$S$11</f>
        <v>#DIV/0!</v>
      </c>
      <c r="CN17" s="24" t="e">
        <f>(CD17-'ModelParams Lw'!$T$10)/'ModelParams Lw'!$T$11</f>
        <v>#DIV/0!</v>
      </c>
      <c r="CO17" s="24" t="e">
        <f>(CE17-'ModelParams Lw'!$U$10)/'ModelParams Lw'!$U$11</f>
        <v>#DIV/0!</v>
      </c>
      <c r="CP17" s="24" t="e">
        <f>(CF17-'ModelParams Lw'!$V$10)/'ModelParams Lw'!$V$11</f>
        <v>#DIV/0!</v>
      </c>
    </row>
    <row r="18" spans="1:94" x14ac:dyDescent="0.2">
      <c r="A18" s="12">
        <f>Calcul!B23</f>
        <v>0</v>
      </c>
      <c r="B18" s="12">
        <f t="shared" si="17"/>
        <v>0</v>
      </c>
      <c r="C18" s="12">
        <f>Calcul!C23</f>
        <v>0</v>
      </c>
      <c r="D18" s="12">
        <f>Calcul!D23/1000</f>
        <v>0</v>
      </c>
      <c r="E18" s="12">
        <f>Calcul!E23/1000</f>
        <v>0</v>
      </c>
      <c r="F18" s="12">
        <f t="shared" si="18"/>
        <v>0</v>
      </c>
      <c r="G18" s="24" t="e">
        <f t="shared" si="0"/>
        <v>#DIV/0!</v>
      </c>
      <c r="H18" s="21" t="e">
        <f>'ModelParams Lw'!$B$6*(LN(H$3/(($B18/3600/($D18*$F18))^0.4*$G18^0.3)))^2+'ModelParams Lw'!$B$7*LN(H$3/(($B18/3600/($D18*$F18))^0.4*$G18^0.3))+'ModelParams Lw'!$B$8</f>
        <v>#DIV/0!</v>
      </c>
      <c r="I18" s="21" t="e">
        <f>'ModelParams Lw'!$B$6*(LN(I$3/(($B18/3600/($D18*$F18))^0.4*$G18^0.3)))^2+'ModelParams Lw'!$B$7*LN(I$3/(($B18/3600/($D18*$F18))^0.4*$G18^0.3))+'ModelParams Lw'!$B$8</f>
        <v>#DIV/0!</v>
      </c>
      <c r="J18" s="21" t="e">
        <f>'ModelParams Lw'!$B$6*(LN(J$3/(($B18/3600/($D18*$F18))^0.4*$G18^0.3)))^2+'ModelParams Lw'!$B$7*LN(J$3/(($B18/3600/($D18*$F18))^0.4*$G18^0.3))+'ModelParams Lw'!$B$8</f>
        <v>#DIV/0!</v>
      </c>
      <c r="K18" s="21" t="e">
        <f>'ModelParams Lw'!$B$6*(LN(K$3/(($B18/3600/($D18*$F18))^0.4*$G18^0.3)))^2+'ModelParams Lw'!$B$7*LN(K$3/(($B18/3600/($D18*$F18))^0.4*$G18^0.3))+'ModelParams Lw'!$B$8</f>
        <v>#DIV/0!</v>
      </c>
      <c r="L18" s="21" t="e">
        <f>'ModelParams Lw'!$B$6*(LN(L$3/(($B18/3600/($D18*$F18))^0.4*$G18^0.3)))^2+'ModelParams Lw'!$B$7*LN(L$3/(($B18/3600/($D18*$F18))^0.4*$G18^0.3))+'ModelParams Lw'!$B$8</f>
        <v>#DIV/0!</v>
      </c>
      <c r="M18" s="21" t="e">
        <f>'ModelParams Lw'!$B$6*(LN(M$3/(($B18/3600/($D18*$F18))^0.4*$G18^0.3)))^2+'ModelParams Lw'!$B$7*LN(M$3/(($B18/3600/($D18*$F18))^0.4*$G18^0.3))+'ModelParams Lw'!$B$8</f>
        <v>#DIV/0!</v>
      </c>
      <c r="N18" s="21" t="e">
        <f>'ModelParams Lw'!$B$6*(LN(N$3/(($B18/3600/($D18*$F18))^0.4*$G18^0.3)))^2+'ModelParams Lw'!$B$7*LN(N$3/(($B18/3600/($D18*$F18))^0.4*$G18^0.3))+'ModelParams Lw'!$B$8</f>
        <v>#DIV/0!</v>
      </c>
      <c r="O18" s="21" t="e">
        <f>'ModelParams Lw'!$B$6*(LN(O$3/(($B18/3600/($D18*$F18))^0.4*$G18^0.3)))^2+'ModelParams Lw'!$B$7*LN(O$3/(($B18/3600/($D18*$F18))^0.4*$G18^0.3))+'ModelParams Lw'!$B$8</f>
        <v>#DIV/0!</v>
      </c>
      <c r="P18" s="24" t="e">
        <f>'ModelParams Lw'!$B$3+'ModelParams Lw'!$B$4*LOG10($B18/3600/($D18*$F18))+'ModelParams Lw'!$B$5*LOG10(2*$G18/(1.2*($B18/3600/($D18*$F18))^2)+1)+10*LOG10($D18*$F18)+H18</f>
        <v>#DIV/0!</v>
      </c>
      <c r="Q18" s="24" t="e">
        <f>'ModelParams Lw'!$B$3+'ModelParams Lw'!$B$4*LOG10($B18/3600/($D18*$F18))+'ModelParams Lw'!$B$5*LOG10(2*$G18/(1.2*($B18/3600/($D18*$F18))^2)+1)+10*LOG10($D18*$F18)+I18</f>
        <v>#DIV/0!</v>
      </c>
      <c r="R18" s="24" t="e">
        <f>'ModelParams Lw'!$B$3+'ModelParams Lw'!$B$4*LOG10($B18/3600/($D18*$F18))+'ModelParams Lw'!$B$5*LOG10(2*$G18/(1.2*($B18/3600/($D18*$F18))^2)+1)+10*LOG10($D18*$F18)+J18</f>
        <v>#DIV/0!</v>
      </c>
      <c r="S18" s="24" t="e">
        <f>'ModelParams Lw'!$B$3+'ModelParams Lw'!$B$4*LOG10($B18/3600/($D18*$F18))+'ModelParams Lw'!$B$5*LOG10(2*$G18/(1.2*($B18/3600/($D18*$F18))^2)+1)+10*LOG10($D18*$F18)+K18</f>
        <v>#DIV/0!</v>
      </c>
      <c r="T18" s="24" t="e">
        <f>'ModelParams Lw'!$B$3+'ModelParams Lw'!$B$4*LOG10($B18/3600/($D18*$F18))+'ModelParams Lw'!$B$5*LOG10(2*$G18/(1.2*($B18/3600/($D18*$F18))^2)+1)+10*LOG10($D18*$F18)+L18</f>
        <v>#DIV/0!</v>
      </c>
      <c r="U18" s="24" t="e">
        <f>'ModelParams Lw'!$B$3+'ModelParams Lw'!$B$4*LOG10($B18/3600/($D18*$F18))+'ModelParams Lw'!$B$5*LOG10(2*$G18/(1.2*($B18/3600/($D18*$F18))^2)+1)+10*LOG10($D18*$F18)+M18</f>
        <v>#DIV/0!</v>
      </c>
      <c r="V18" s="24" t="e">
        <f>'ModelParams Lw'!$B$3+'ModelParams Lw'!$B$4*LOG10($B18/3600/($D18*$F18))+'ModelParams Lw'!$B$5*LOG10(2*$G18/(1.2*($B18/3600/($D18*$F18))^2)+1)+10*LOG10($D18*$F18)+N18</f>
        <v>#DIV/0!</v>
      </c>
      <c r="W18" s="24" t="e">
        <f>'ModelParams Lw'!$B$3+'ModelParams Lw'!$B$4*LOG10($B18/3600/($D18*$F18))+'ModelParams Lw'!$B$5*LOG10(2*$G18/(1.2*($B18/3600/($D18*$F18))^2)+1)+10*LOG10($D18*$F18)+O18</f>
        <v>#DIV/0!</v>
      </c>
      <c r="X18" s="24" t="e">
        <f>10*LOG10(IF(P18="",0,POWER(10,((P18+'ModelParams Lw'!$O$4)/10))) +IF(Q18="",0,POWER(10,((Q18+'ModelParams Lw'!$P$4)/10))) +IF(R18="",0,POWER(10,((R18+'ModelParams Lw'!$Q$4)/10))) +IF(S18="",0,POWER(10,((S18+'ModelParams Lw'!$R$4)/10))) +IF(T18="",0,POWER(10,((T18+'ModelParams Lw'!$S$4)/10))) +IF(U18="",0,POWER(10,((U18+'ModelParams Lw'!$T$4)/10))) +IF(V18="",0,POWER(10,((V18+'ModelParams Lw'!$U$4)/10)))+IF(W18="",0,POWER(10,((W18+'ModelParams Lw'!$V$4)/10))))</f>
        <v>#DIV/0!</v>
      </c>
      <c r="Y18" s="24" t="e">
        <f t="shared" si="19"/>
        <v>#DIV/0!</v>
      </c>
      <c r="Z18" s="24" t="e">
        <f>(P18-'ModelParams Lw'!O$10)/'ModelParams Lw'!O$11</f>
        <v>#DIV/0!</v>
      </c>
      <c r="AA18" s="24" t="e">
        <f>(Q18-'ModelParams Lw'!P$10)/'ModelParams Lw'!P$11</f>
        <v>#DIV/0!</v>
      </c>
      <c r="AB18" s="24" t="e">
        <f>(R18-'ModelParams Lw'!Q$10)/'ModelParams Lw'!Q$11</f>
        <v>#DIV/0!</v>
      </c>
      <c r="AC18" s="24" t="e">
        <f>(S18-'ModelParams Lw'!R$10)/'ModelParams Lw'!R$11</f>
        <v>#DIV/0!</v>
      </c>
      <c r="AD18" s="24" t="e">
        <f>(T18-'ModelParams Lw'!S$10)/'ModelParams Lw'!S$11</f>
        <v>#DIV/0!</v>
      </c>
      <c r="AE18" s="24" t="e">
        <f>(U18-'ModelParams Lw'!T$10)/'ModelParams Lw'!T$11</f>
        <v>#DIV/0!</v>
      </c>
      <c r="AF18" s="24" t="e">
        <f>(V18-'ModelParams Lw'!U$10)/'ModelParams Lw'!U$11</f>
        <v>#DIV/0!</v>
      </c>
      <c r="AG18" s="24" t="e">
        <f>(W18-'ModelParams Lw'!V$10)/'ModelParams Lw'!V$11</f>
        <v>#DIV/0!</v>
      </c>
      <c r="AH18" s="24" t="e">
        <f t="shared" si="20"/>
        <v>#DIV/0!</v>
      </c>
      <c r="AI18" s="24" t="str">
        <f>IF(OR(Calcul!$D23="",Calcul!$E23=""),"",VLOOKUP(CONCATENATE(Calcul!$D23,Calcul!$E23),SilencerParams!$D$4:$R$82,8,FALSE))</f>
        <v/>
      </c>
      <c r="AJ18" s="24" t="str">
        <f>IF(OR(Calcul!$D23="",Calcul!$E23=""),"",VLOOKUP(CONCATENATE(Calcul!$D23,Calcul!$E23),SilencerParams!$D$4:$R$82,9,FALSE))</f>
        <v/>
      </c>
      <c r="AK18" s="24" t="str">
        <f>IF(OR(Calcul!$D23="",Calcul!$E23=""),"",VLOOKUP(CONCATENATE(Calcul!$D23,Calcul!$E23),SilencerParams!$D$4:$R$82,10,FALSE))</f>
        <v/>
      </c>
      <c r="AL18" s="24" t="str">
        <f>IF(OR(Calcul!$D23="",Calcul!$E23=""),"",VLOOKUP(CONCATENATE(Calcul!$D23,Calcul!$E23),SilencerParams!$D$4:$R$82,11,FALSE))</f>
        <v/>
      </c>
      <c r="AM18" s="24" t="str">
        <f>IF(OR(Calcul!$D23="",Calcul!$E23=""),"",VLOOKUP(CONCATENATE(Calcul!$D23,Calcul!$E23),SilencerParams!$D$4:$R$82,12,FALSE))</f>
        <v/>
      </c>
      <c r="AN18" s="24" t="str">
        <f>IF(OR(Calcul!$D23="",Calcul!$E23=""),"",VLOOKUP(CONCATENATE(Calcul!$D23,Calcul!$E23),SilencerParams!$D$4:$R$82,13,FALSE))</f>
        <v/>
      </c>
      <c r="AO18" s="24" t="str">
        <f>IF(OR(Calcul!$D23="",Calcul!$E23=""),"",VLOOKUP(CONCATENATE(Calcul!$D23,Calcul!$E23),SilencerParams!$D$4:$R$82,14,FALSE))</f>
        <v/>
      </c>
      <c r="AP18" s="24" t="str">
        <f>IF(OR(Calcul!$D23="",Calcul!$E23=""),"",VLOOKUP(CONCATENATE(Calcul!$D23,Calcul!$E23),SilencerParams!$D$4:$R$82,15,FALSE))</f>
        <v/>
      </c>
      <c r="AQ18" s="24" t="str">
        <f>IF(OR(Calcul!$D23="",Calcul!$E23=""),"",VLOOKUP(CONCATENATE(Calcul!$D23,Calcul!$E23),SilencerParams!$D$4:$Z$82,16,FALSE)*LOG($AH18)+VLOOKUP(CONCATENATE(Calcul!$D23,Calcul!$E23),SilencerParams!$D$4:$AH$82,24,FALSE))</f>
        <v/>
      </c>
      <c r="AR18" s="24" t="str">
        <f>IF(OR(Calcul!$D23="",Calcul!$E23=""),"",VLOOKUP(CONCATENATE(Calcul!$D23,Calcul!$E23),SilencerParams!$D$4:$Z$82,17,FALSE)*LOG($AH18)+VLOOKUP(CONCATENATE(Calcul!$D23,Calcul!$E23),SilencerParams!$D$4:$AH$82,25,FALSE))</f>
        <v/>
      </c>
      <c r="AS18" s="24" t="str">
        <f>IF(OR(Calcul!$D23="",Calcul!$E23=""),"",VLOOKUP(CONCATENATE(Calcul!$D23,Calcul!$E23),SilencerParams!$D$4:$Z$82,18,FALSE)*LOG($AH18)+VLOOKUP(CONCATENATE(Calcul!$D23,Calcul!$E23),SilencerParams!$D$4:$AH$82,26,FALSE))</f>
        <v/>
      </c>
      <c r="AT18" s="24" t="str">
        <f>IF(OR(Calcul!$D23="",Calcul!$E23=""),"",VLOOKUP(CONCATENATE(Calcul!$D23,Calcul!$E23),SilencerParams!$D$4:$Z$82,19,FALSE)*LOG($AH18)+VLOOKUP(CONCATENATE(Calcul!$D23,Calcul!$E23),SilencerParams!$D$4:$AH$82,27,FALSE))</f>
        <v/>
      </c>
      <c r="AU18" s="24" t="str">
        <f>IF(OR(Calcul!$D23="",Calcul!$E23=""),"",VLOOKUP(CONCATENATE(Calcul!$D23,Calcul!$E23),SilencerParams!$D$4:$Z$82,20,FALSE)*LOG($AH18)+VLOOKUP(CONCATENATE(Calcul!$D23,Calcul!$E23),SilencerParams!$D$4:$AH$82,28,FALSE))</f>
        <v/>
      </c>
      <c r="AV18" s="24" t="str">
        <f>IF(OR(Calcul!$D23="",Calcul!$E23=""),"",VLOOKUP(CONCATENATE(Calcul!$D23,Calcul!$E23),SilencerParams!$D$4:$Z$82,21,FALSE)*LOG($AH18)+VLOOKUP(CONCATENATE(Calcul!$D23,Calcul!$E23),SilencerParams!$D$4:$AH$82,29,FALSE))</f>
        <v/>
      </c>
      <c r="AW18" s="24" t="str">
        <f>IF(OR(Calcul!$D23="",Calcul!$E23=""),"",VLOOKUP(CONCATENATE(Calcul!$D23,Calcul!$E23),SilencerParams!$D$4:$Z$82,22,FALSE)*LOG($AH18)+VLOOKUP(CONCATENATE(Calcul!$D23,Calcul!$E23),SilencerParams!$D$4:$AH$82,30,FALSE))</f>
        <v/>
      </c>
      <c r="AX18" s="24" t="str">
        <f>IF(OR(Calcul!$D23="",Calcul!$E23=""),"",VLOOKUP(CONCATENATE(Calcul!$D23,Calcul!$E23),SilencerParams!$D$4:$Z$82,23,FALSE)*LOG($AH18)+VLOOKUP(CONCATENATE(Calcul!$D23,Calcul!$E23),SilencerParams!$D$4:$AH$82,31,FALSE))</f>
        <v/>
      </c>
      <c r="AY18" s="24" t="e">
        <f t="shared" si="1"/>
        <v>#DIV/0!</v>
      </c>
      <c r="AZ18" s="24" t="e">
        <f t="shared" si="2"/>
        <v>#DIV/0!</v>
      </c>
      <c r="BA18" s="24" t="e">
        <f t="shared" si="3"/>
        <v>#DIV/0!</v>
      </c>
      <c r="BB18" s="24" t="e">
        <f t="shared" si="4"/>
        <v>#DIV/0!</v>
      </c>
      <c r="BC18" s="24" t="e">
        <f t="shared" si="5"/>
        <v>#DIV/0!</v>
      </c>
      <c r="BD18" s="24" t="e">
        <f t="shared" si="6"/>
        <v>#DIV/0!</v>
      </c>
      <c r="BE18" s="24" t="e">
        <f t="shared" si="7"/>
        <v>#DIV/0!</v>
      </c>
      <c r="BF18" s="24" t="e">
        <f t="shared" si="8"/>
        <v>#DIV/0!</v>
      </c>
      <c r="BG18" s="24" t="e">
        <f>10*LOG10(IF(AY18="",0,POWER(10,((AY18+'ModelParams Lw'!$O$4)/10))) +IF(AZ18="",0,POWER(10,((AZ18+'ModelParams Lw'!$P$4)/10))) +IF(BA18="",0,POWER(10,((BA18+'ModelParams Lw'!$Q$4)/10))) +IF(BB18="",0,POWER(10,((BB18+'ModelParams Lw'!$R$4)/10))) +IF(BC18="",0,POWER(10,((BC18+'ModelParams Lw'!$S$4)/10))) +IF(BD18="",0,POWER(10,((BD18+'ModelParams Lw'!$T$4)/10))) +IF(BE18="",0,POWER(10,((BE18+'ModelParams Lw'!$U$4)/10)))+IF(BF18="",0,POWER(10,((BF18+'ModelParams Lw'!$V$4)/10))))</f>
        <v>#DIV/0!</v>
      </c>
      <c r="BH18" s="24" t="e">
        <f t="shared" si="21"/>
        <v>#DIV/0!</v>
      </c>
      <c r="BI18" s="24" t="e">
        <f>(AY18-'ModelParams Lw'!O$10)/'ModelParams Lw'!O$11</f>
        <v>#DIV/0!</v>
      </c>
      <c r="BJ18" s="24" t="e">
        <f>(AZ18-'ModelParams Lw'!P$10)/'ModelParams Lw'!P$11</f>
        <v>#DIV/0!</v>
      </c>
      <c r="BK18" s="24" t="e">
        <f>(BA18-'ModelParams Lw'!Q$10)/'ModelParams Lw'!Q$11</f>
        <v>#DIV/0!</v>
      </c>
      <c r="BL18" s="24" t="e">
        <f>(BB18-'ModelParams Lw'!R$10)/'ModelParams Lw'!R$11</f>
        <v>#DIV/0!</v>
      </c>
      <c r="BM18" s="24" t="e">
        <f>(BC18-'ModelParams Lw'!S$10)/'ModelParams Lw'!S$11</f>
        <v>#DIV/0!</v>
      </c>
      <c r="BN18" s="24" t="e">
        <f>(BD18-'ModelParams Lw'!T$10)/'ModelParams Lw'!T$11</f>
        <v>#DIV/0!</v>
      </c>
      <c r="BO18" s="24" t="e">
        <f>(BE18-'ModelParams Lw'!U$10)/'ModelParams Lw'!U$11</f>
        <v>#DIV/0!</v>
      </c>
      <c r="BP18" s="24" t="e">
        <f>(BF18-'ModelParams Lw'!V$10)/'ModelParams Lw'!V$11</f>
        <v>#DIV/0!</v>
      </c>
      <c r="BQ18" s="24">
        <f>IF(Calcul!$F23="SW",'ModelParams Lw'!C$18+'ModelParams Lw'!C$19*LOG(BQ$3)+'ModelParams Lw'!C$20*($D18*$E18),IF('ModelParams Lw'!C$21+'ModelParams Lw'!C$22*LOG(BQ$3)+'ModelParams Lw'!C$23*($D18*$E18)&lt;'ModelParams Lw'!C$18+'ModelParams Lw'!C$19*LOG(BQ$3)+'ModelParams Lw'!C$20*($D18*$E18),'ModelParams Lw'!C$18+'ModelParams Lw'!C$19*LOG(BQ$3)+'ModelParams Lw'!C$20*($D18*$E18),'ModelParams Lw'!C$21+'ModelParams Lw'!C$22*LOG(BQ$3)+'ModelParams Lw'!C$23*($D18*$E18)))</f>
        <v>29.232362061604213</v>
      </c>
      <c r="BR18" s="24">
        <f>IF(Calcul!$F23="SW",'ModelParams Lw'!D$18+'ModelParams Lw'!D$19*LOG(BR$3)+'ModelParams Lw'!D$20*($D18*$E18),IF('ModelParams Lw'!D$21+'ModelParams Lw'!D$22*LOG(BR$3)+'ModelParams Lw'!D$23*($D18*$E18)&lt;'ModelParams Lw'!D$18+'ModelParams Lw'!D$19*LOG(BR$3)+'ModelParams Lw'!D$20*($D18*$E18),'ModelParams Lw'!D$18+'ModelParams Lw'!D$19*LOG(BR$3)+'ModelParams Lw'!D$20*($D18*$E18),'ModelParams Lw'!D$21+'ModelParams Lw'!D$22*LOG(BR$3)+'ModelParams Lw'!D$23*($D18*$E18)))</f>
        <v>20.87664435983303</v>
      </c>
      <c r="BS18" s="24">
        <f>IF(Calcul!$F23="SW",'ModelParams Lw'!E$18+'ModelParams Lw'!E$19*LOG(BS$3)+'ModelParams Lw'!E$20*($D18*$E18),IF('ModelParams Lw'!E$21+'ModelParams Lw'!E$22*LOG(BS$3)+'ModelParams Lw'!E$23*($D18*$E18)&lt;'ModelParams Lw'!E$18+'ModelParams Lw'!E$19*LOG(BS$3)+'ModelParams Lw'!E$20*($D18*$E18),'ModelParams Lw'!E$18+'ModelParams Lw'!E$19*LOG(BS$3)+'ModelParams Lw'!E$20*($D18*$E18),'ModelParams Lw'!E$21+'ModelParams Lw'!E$22*LOG(BS$3)+'ModelParams Lw'!E$23*($D18*$E18)))</f>
        <v>19.403052886267911</v>
      </c>
      <c r="BT18" s="24">
        <f>IF(Calcul!$F23="SW",'ModelParams Lw'!F$18+'ModelParams Lw'!F$19*LOG(BT$3)+'ModelParams Lw'!F$20*($D18*$E18),IF('ModelParams Lw'!F$21+'ModelParams Lw'!F$22*LOG(BT$3)+'ModelParams Lw'!F$23*($D18*$E18)&lt;'ModelParams Lw'!F$18+'ModelParams Lw'!F$19*LOG(BT$3)+'ModelParams Lw'!F$20*($D18*$E18),'ModelParams Lw'!F$18+'ModelParams Lw'!F$19*LOG(BT$3)+'ModelParams Lw'!F$20*($D18*$E18),'ModelParams Lw'!F$21+'ModelParams Lw'!F$22*LOG(BT$3)+'ModelParams Lw'!F$23*($D18*$E18)))</f>
        <v>19.168948557312724</v>
      </c>
      <c r="BU18" s="24">
        <f>IF(Calcul!$F23="SW",'ModelParams Lw'!G$18+'ModelParams Lw'!G$19*LOG(BU$3)+'ModelParams Lw'!G$20*($D18*$E18),IF('ModelParams Lw'!G$21+'ModelParams Lw'!G$22*LOG(BU$3)+'ModelParams Lw'!G$23*($D18*$E18)&lt;'ModelParams Lw'!G$18+'ModelParams Lw'!G$19*LOG(BU$3)+'ModelParams Lw'!G$20*($D18*$E18),'ModelParams Lw'!G$18+'ModelParams Lw'!G$19*LOG(BU$3)+'ModelParams Lw'!G$20*($D18*$E18),'ModelParams Lw'!G$21+'ModelParams Lw'!G$22*LOG(BU$3)+'ModelParams Lw'!G$23*($D18*$E18)))</f>
        <v>19.253827318462619</v>
      </c>
      <c r="BV18" s="24">
        <f>IF(Calcul!$F23="SW",'ModelParams Lw'!H$18+'ModelParams Lw'!H$19*LOG(BV$3)+'ModelParams Lw'!H$20*($D18*$E18),IF('ModelParams Lw'!H$21+'ModelParams Lw'!H$22*LOG(BV$3)+'ModelParams Lw'!H$23*($D18*$E18)&lt;'ModelParams Lw'!H$18+'ModelParams Lw'!H$19*LOG(BV$3)+'ModelParams Lw'!H$20*($D18*$E18),'ModelParams Lw'!H$18+'ModelParams Lw'!H$19*LOG(BV$3)+'ModelParams Lw'!H$20*($D18*$E18),'ModelParams Lw'!H$21+'ModelParams Lw'!H$22*LOG(BV$3)+'ModelParams Lw'!H$23*($D18*$E18)))</f>
        <v>18.450549841027573</v>
      </c>
      <c r="BW18" s="24">
        <f>IF(Calcul!$F23="SW",'ModelParams Lw'!I$18+'ModelParams Lw'!I$19*LOG(BW$3)+'ModelParams Lw'!I$20*($D18*$E18),IF('ModelParams Lw'!I$21+'ModelParams Lw'!I$22*LOG(BW$3)+'ModelParams Lw'!I$23*($D18*$E18)&lt;'ModelParams Lw'!I$18+'ModelParams Lw'!I$19*LOG(BW$3)+'ModelParams Lw'!I$20*($D18*$E18),'ModelParams Lw'!I$18+'ModelParams Lw'!I$19*LOG(BW$3)+'ModelParams Lw'!I$20*($D18*$E18),'ModelParams Lw'!I$21+'ModelParams Lw'!I$22*LOG(BW$3)+'ModelParams Lw'!I$23*($D18*$E18)))</f>
        <v>24.339570323731252</v>
      </c>
      <c r="BX18" s="24">
        <f>IF(Calcul!$F23="SW",'ModelParams Lw'!J$18+'ModelParams Lw'!J$19*LOG(BX$3)+'ModelParams Lw'!J$20*($D18*$E18),IF('ModelParams Lw'!J$21+'ModelParams Lw'!J$22*LOG(BX$3)+'ModelParams Lw'!J$23*($D18*$E18)&lt;'ModelParams Lw'!J$18+'ModelParams Lw'!J$19*LOG(BX$3)+'ModelParams Lw'!J$20*($D18*$E18),'ModelParams Lw'!J$18+'ModelParams Lw'!J$19*LOG(BX$3)+'ModelParams Lw'!J$20*($D18*$E18),'ModelParams Lw'!J$21+'ModelParams Lw'!J$22*LOG(BX$3)+'ModelParams Lw'!J$23*($D18*$E18)))</f>
        <v>22.505852524315557</v>
      </c>
      <c r="BY18" s="24" t="e">
        <f t="shared" si="9"/>
        <v>#DIV/0!</v>
      </c>
      <c r="BZ18" s="24" t="e">
        <f t="shared" si="10"/>
        <v>#DIV/0!</v>
      </c>
      <c r="CA18" s="24" t="e">
        <f t="shared" si="11"/>
        <v>#DIV/0!</v>
      </c>
      <c r="CB18" s="24" t="e">
        <f t="shared" si="12"/>
        <v>#DIV/0!</v>
      </c>
      <c r="CC18" s="24" t="e">
        <f t="shared" si="13"/>
        <v>#DIV/0!</v>
      </c>
      <c r="CD18" s="24" t="e">
        <f t="shared" si="14"/>
        <v>#DIV/0!</v>
      </c>
      <c r="CE18" s="24" t="e">
        <f t="shared" si="15"/>
        <v>#DIV/0!</v>
      </c>
      <c r="CF18" s="24" t="e">
        <f t="shared" si="16"/>
        <v>#DIV/0!</v>
      </c>
      <c r="CG18" s="24" t="e">
        <f>10*LOG10(IF(BY18="",0,POWER(10,((BY18+'ModelParams Lw'!$O$4)/10))) +IF(BZ18="",0,POWER(10,((BZ18+'ModelParams Lw'!$P$4)/10))) +IF(CA18="",0,POWER(10,((CA18+'ModelParams Lw'!$Q$4)/10))) +IF(CB18="",0,POWER(10,((CB18+'ModelParams Lw'!$R$4)/10))) +IF(CC18="",0,POWER(10,((CC18+'ModelParams Lw'!$S$4)/10))) +IF(CD18="",0,POWER(10,((CD18+'ModelParams Lw'!$T$4)/10))) +IF(CE18="",0,POWER(10,((CE18+'ModelParams Lw'!$U$4)/10)))+IF(CF18="",0,POWER(10,((CF18+'ModelParams Lw'!$V$4)/10))))</f>
        <v>#DIV/0!</v>
      </c>
      <c r="CH18" s="24" t="e">
        <f t="shared" si="22"/>
        <v>#DIV/0!</v>
      </c>
      <c r="CI18" s="24" t="e">
        <f>(BY18-'ModelParams Lw'!$O$10)/'ModelParams Lw'!$O$11</f>
        <v>#DIV/0!</v>
      </c>
      <c r="CJ18" s="24" t="e">
        <f>(BZ18-'ModelParams Lw'!$P$10)/'ModelParams Lw'!$P$11</f>
        <v>#DIV/0!</v>
      </c>
      <c r="CK18" s="24" t="e">
        <f>(CA18-'ModelParams Lw'!$Q$10)/'ModelParams Lw'!$Q$11</f>
        <v>#DIV/0!</v>
      </c>
      <c r="CL18" s="24" t="e">
        <f>(CB18-'ModelParams Lw'!$R$10)/'ModelParams Lw'!$R$11</f>
        <v>#DIV/0!</v>
      </c>
      <c r="CM18" s="24" t="e">
        <f>(CC18-'ModelParams Lw'!$S$10)/'ModelParams Lw'!$S$11</f>
        <v>#DIV/0!</v>
      </c>
      <c r="CN18" s="24" t="e">
        <f>(CD18-'ModelParams Lw'!$T$10)/'ModelParams Lw'!$T$11</f>
        <v>#DIV/0!</v>
      </c>
      <c r="CO18" s="24" t="e">
        <f>(CE18-'ModelParams Lw'!$U$10)/'ModelParams Lw'!$U$11</f>
        <v>#DIV/0!</v>
      </c>
      <c r="CP18" s="24" t="e">
        <f>(CF18-'ModelParams Lw'!$V$10)/'ModelParams Lw'!$V$11</f>
        <v>#DIV/0!</v>
      </c>
    </row>
    <row r="19" spans="1:94" x14ac:dyDescent="0.2">
      <c r="A19" s="12">
        <f>Calcul!B24</f>
        <v>0</v>
      </c>
      <c r="B19" s="12">
        <f t="shared" si="17"/>
        <v>0</v>
      </c>
      <c r="C19" s="12">
        <f>Calcul!C24</f>
        <v>0</v>
      </c>
      <c r="D19" s="12">
        <f>Calcul!D24/1000</f>
        <v>0</v>
      </c>
      <c r="E19" s="12">
        <f>Calcul!E24/1000</f>
        <v>0</v>
      </c>
      <c r="F19" s="12">
        <f t="shared" si="18"/>
        <v>0</v>
      </c>
      <c r="G19" s="24" t="e">
        <f t="shared" si="0"/>
        <v>#DIV/0!</v>
      </c>
      <c r="H19" s="21" t="e">
        <f>'ModelParams Lw'!$B$6*(LN(H$3/(($B19/3600/($D19*$F19))^0.4*$G19^0.3)))^2+'ModelParams Lw'!$B$7*LN(H$3/(($B19/3600/($D19*$F19))^0.4*$G19^0.3))+'ModelParams Lw'!$B$8</f>
        <v>#DIV/0!</v>
      </c>
      <c r="I19" s="21" t="e">
        <f>'ModelParams Lw'!$B$6*(LN(I$3/(($B19/3600/($D19*$F19))^0.4*$G19^0.3)))^2+'ModelParams Lw'!$B$7*LN(I$3/(($B19/3600/($D19*$F19))^0.4*$G19^0.3))+'ModelParams Lw'!$B$8</f>
        <v>#DIV/0!</v>
      </c>
      <c r="J19" s="21" t="e">
        <f>'ModelParams Lw'!$B$6*(LN(J$3/(($B19/3600/($D19*$F19))^0.4*$G19^0.3)))^2+'ModelParams Lw'!$B$7*LN(J$3/(($B19/3600/($D19*$F19))^0.4*$G19^0.3))+'ModelParams Lw'!$B$8</f>
        <v>#DIV/0!</v>
      </c>
      <c r="K19" s="21" t="e">
        <f>'ModelParams Lw'!$B$6*(LN(K$3/(($B19/3600/($D19*$F19))^0.4*$G19^0.3)))^2+'ModelParams Lw'!$B$7*LN(K$3/(($B19/3600/($D19*$F19))^0.4*$G19^0.3))+'ModelParams Lw'!$B$8</f>
        <v>#DIV/0!</v>
      </c>
      <c r="L19" s="21" t="e">
        <f>'ModelParams Lw'!$B$6*(LN(L$3/(($B19/3600/($D19*$F19))^0.4*$G19^0.3)))^2+'ModelParams Lw'!$B$7*LN(L$3/(($B19/3600/($D19*$F19))^0.4*$G19^0.3))+'ModelParams Lw'!$B$8</f>
        <v>#DIV/0!</v>
      </c>
      <c r="M19" s="21" t="e">
        <f>'ModelParams Lw'!$B$6*(LN(M$3/(($B19/3600/($D19*$F19))^0.4*$G19^0.3)))^2+'ModelParams Lw'!$B$7*LN(M$3/(($B19/3600/($D19*$F19))^0.4*$G19^0.3))+'ModelParams Lw'!$B$8</f>
        <v>#DIV/0!</v>
      </c>
      <c r="N19" s="21" t="e">
        <f>'ModelParams Lw'!$B$6*(LN(N$3/(($B19/3600/($D19*$F19))^0.4*$G19^0.3)))^2+'ModelParams Lw'!$B$7*LN(N$3/(($B19/3600/($D19*$F19))^0.4*$G19^0.3))+'ModelParams Lw'!$B$8</f>
        <v>#DIV/0!</v>
      </c>
      <c r="O19" s="21" t="e">
        <f>'ModelParams Lw'!$B$6*(LN(O$3/(($B19/3600/($D19*$F19))^0.4*$G19^0.3)))^2+'ModelParams Lw'!$B$7*LN(O$3/(($B19/3600/($D19*$F19))^0.4*$G19^0.3))+'ModelParams Lw'!$B$8</f>
        <v>#DIV/0!</v>
      </c>
      <c r="P19" s="24" t="e">
        <f>'ModelParams Lw'!$B$3+'ModelParams Lw'!$B$4*LOG10($B19/3600/($D19*$F19))+'ModelParams Lw'!$B$5*LOG10(2*$G19/(1.2*($B19/3600/($D19*$F19))^2)+1)+10*LOG10($D19*$F19)+H19</f>
        <v>#DIV/0!</v>
      </c>
      <c r="Q19" s="24" t="e">
        <f>'ModelParams Lw'!$B$3+'ModelParams Lw'!$B$4*LOG10($B19/3600/($D19*$F19))+'ModelParams Lw'!$B$5*LOG10(2*$G19/(1.2*($B19/3600/($D19*$F19))^2)+1)+10*LOG10($D19*$F19)+I19</f>
        <v>#DIV/0!</v>
      </c>
      <c r="R19" s="24" t="e">
        <f>'ModelParams Lw'!$B$3+'ModelParams Lw'!$B$4*LOG10($B19/3600/($D19*$F19))+'ModelParams Lw'!$B$5*LOG10(2*$G19/(1.2*($B19/3600/($D19*$F19))^2)+1)+10*LOG10($D19*$F19)+J19</f>
        <v>#DIV/0!</v>
      </c>
      <c r="S19" s="24" t="e">
        <f>'ModelParams Lw'!$B$3+'ModelParams Lw'!$B$4*LOG10($B19/3600/($D19*$F19))+'ModelParams Lw'!$B$5*LOG10(2*$G19/(1.2*($B19/3600/($D19*$F19))^2)+1)+10*LOG10($D19*$F19)+K19</f>
        <v>#DIV/0!</v>
      </c>
      <c r="T19" s="24" t="e">
        <f>'ModelParams Lw'!$B$3+'ModelParams Lw'!$B$4*LOG10($B19/3600/($D19*$F19))+'ModelParams Lw'!$B$5*LOG10(2*$G19/(1.2*($B19/3600/($D19*$F19))^2)+1)+10*LOG10($D19*$F19)+L19</f>
        <v>#DIV/0!</v>
      </c>
      <c r="U19" s="24" t="e">
        <f>'ModelParams Lw'!$B$3+'ModelParams Lw'!$B$4*LOG10($B19/3600/($D19*$F19))+'ModelParams Lw'!$B$5*LOG10(2*$G19/(1.2*($B19/3600/($D19*$F19))^2)+1)+10*LOG10($D19*$F19)+M19</f>
        <v>#DIV/0!</v>
      </c>
      <c r="V19" s="24" t="e">
        <f>'ModelParams Lw'!$B$3+'ModelParams Lw'!$B$4*LOG10($B19/3600/($D19*$F19))+'ModelParams Lw'!$B$5*LOG10(2*$G19/(1.2*($B19/3600/($D19*$F19))^2)+1)+10*LOG10($D19*$F19)+N19</f>
        <v>#DIV/0!</v>
      </c>
      <c r="W19" s="24" t="e">
        <f>'ModelParams Lw'!$B$3+'ModelParams Lw'!$B$4*LOG10($B19/3600/($D19*$F19))+'ModelParams Lw'!$B$5*LOG10(2*$G19/(1.2*($B19/3600/($D19*$F19))^2)+1)+10*LOG10($D19*$F19)+O19</f>
        <v>#DIV/0!</v>
      </c>
      <c r="X19" s="24" t="e">
        <f>10*LOG10(IF(P19="",0,POWER(10,((P19+'ModelParams Lw'!$O$4)/10))) +IF(Q19="",0,POWER(10,((Q19+'ModelParams Lw'!$P$4)/10))) +IF(R19="",0,POWER(10,((R19+'ModelParams Lw'!$Q$4)/10))) +IF(S19="",0,POWER(10,((S19+'ModelParams Lw'!$R$4)/10))) +IF(T19="",0,POWER(10,((T19+'ModelParams Lw'!$S$4)/10))) +IF(U19="",0,POWER(10,((U19+'ModelParams Lw'!$T$4)/10))) +IF(V19="",0,POWER(10,((V19+'ModelParams Lw'!$U$4)/10)))+IF(W19="",0,POWER(10,((W19+'ModelParams Lw'!$V$4)/10))))</f>
        <v>#DIV/0!</v>
      </c>
      <c r="Y19" s="24" t="e">
        <f t="shared" si="19"/>
        <v>#DIV/0!</v>
      </c>
      <c r="Z19" s="24" t="e">
        <f>(P19-'ModelParams Lw'!O$10)/'ModelParams Lw'!O$11</f>
        <v>#DIV/0!</v>
      </c>
      <c r="AA19" s="24" t="e">
        <f>(Q19-'ModelParams Lw'!P$10)/'ModelParams Lw'!P$11</f>
        <v>#DIV/0!</v>
      </c>
      <c r="AB19" s="24" t="e">
        <f>(R19-'ModelParams Lw'!Q$10)/'ModelParams Lw'!Q$11</f>
        <v>#DIV/0!</v>
      </c>
      <c r="AC19" s="24" t="e">
        <f>(S19-'ModelParams Lw'!R$10)/'ModelParams Lw'!R$11</f>
        <v>#DIV/0!</v>
      </c>
      <c r="AD19" s="24" t="e">
        <f>(T19-'ModelParams Lw'!S$10)/'ModelParams Lw'!S$11</f>
        <v>#DIV/0!</v>
      </c>
      <c r="AE19" s="24" t="e">
        <f>(U19-'ModelParams Lw'!T$10)/'ModelParams Lw'!T$11</f>
        <v>#DIV/0!</v>
      </c>
      <c r="AF19" s="24" t="e">
        <f>(V19-'ModelParams Lw'!U$10)/'ModelParams Lw'!U$11</f>
        <v>#DIV/0!</v>
      </c>
      <c r="AG19" s="24" t="e">
        <f>(W19-'ModelParams Lw'!V$10)/'ModelParams Lw'!V$11</f>
        <v>#DIV/0!</v>
      </c>
      <c r="AH19" s="24" t="e">
        <f t="shared" si="20"/>
        <v>#DIV/0!</v>
      </c>
      <c r="AI19" s="24" t="str">
        <f>IF(OR(Calcul!$D24="",Calcul!$E24=""),"",VLOOKUP(CONCATENATE(Calcul!$D24,Calcul!$E24),SilencerParams!$D$4:$R$82,8,FALSE))</f>
        <v/>
      </c>
      <c r="AJ19" s="24" t="str">
        <f>IF(OR(Calcul!$D24="",Calcul!$E24=""),"",VLOOKUP(CONCATENATE(Calcul!$D24,Calcul!$E24),SilencerParams!$D$4:$R$82,9,FALSE))</f>
        <v/>
      </c>
      <c r="AK19" s="24" t="str">
        <f>IF(OR(Calcul!$D24="",Calcul!$E24=""),"",VLOOKUP(CONCATENATE(Calcul!$D24,Calcul!$E24),SilencerParams!$D$4:$R$82,10,FALSE))</f>
        <v/>
      </c>
      <c r="AL19" s="24" t="str">
        <f>IF(OR(Calcul!$D24="",Calcul!$E24=""),"",VLOOKUP(CONCATENATE(Calcul!$D24,Calcul!$E24),SilencerParams!$D$4:$R$82,11,FALSE))</f>
        <v/>
      </c>
      <c r="AM19" s="24" t="str">
        <f>IF(OR(Calcul!$D24="",Calcul!$E24=""),"",VLOOKUP(CONCATENATE(Calcul!$D24,Calcul!$E24),SilencerParams!$D$4:$R$82,12,FALSE))</f>
        <v/>
      </c>
      <c r="AN19" s="24" t="str">
        <f>IF(OR(Calcul!$D24="",Calcul!$E24=""),"",VLOOKUP(CONCATENATE(Calcul!$D24,Calcul!$E24),SilencerParams!$D$4:$R$82,13,FALSE))</f>
        <v/>
      </c>
      <c r="AO19" s="24" t="str">
        <f>IF(OR(Calcul!$D24="",Calcul!$E24=""),"",VLOOKUP(CONCATENATE(Calcul!$D24,Calcul!$E24),SilencerParams!$D$4:$R$82,14,FALSE))</f>
        <v/>
      </c>
      <c r="AP19" s="24" t="str">
        <f>IF(OR(Calcul!$D24="",Calcul!$E24=""),"",VLOOKUP(CONCATENATE(Calcul!$D24,Calcul!$E24),SilencerParams!$D$4:$R$82,15,FALSE))</f>
        <v/>
      </c>
      <c r="AQ19" s="24" t="str">
        <f>IF(OR(Calcul!$D24="",Calcul!$E24=""),"",VLOOKUP(CONCATENATE(Calcul!$D24,Calcul!$E24),SilencerParams!$D$4:$Z$82,16,FALSE)*LOG($AH19)+VLOOKUP(CONCATENATE(Calcul!$D24,Calcul!$E24),SilencerParams!$D$4:$AH$82,24,FALSE))</f>
        <v/>
      </c>
      <c r="AR19" s="24" t="str">
        <f>IF(OR(Calcul!$D24="",Calcul!$E24=""),"",VLOOKUP(CONCATENATE(Calcul!$D24,Calcul!$E24),SilencerParams!$D$4:$Z$82,17,FALSE)*LOG($AH19)+VLOOKUP(CONCATENATE(Calcul!$D24,Calcul!$E24),SilencerParams!$D$4:$AH$82,25,FALSE))</f>
        <v/>
      </c>
      <c r="AS19" s="24" t="str">
        <f>IF(OR(Calcul!$D24="",Calcul!$E24=""),"",VLOOKUP(CONCATENATE(Calcul!$D24,Calcul!$E24),SilencerParams!$D$4:$Z$82,18,FALSE)*LOG($AH19)+VLOOKUP(CONCATENATE(Calcul!$D24,Calcul!$E24),SilencerParams!$D$4:$AH$82,26,FALSE))</f>
        <v/>
      </c>
      <c r="AT19" s="24" t="str">
        <f>IF(OR(Calcul!$D24="",Calcul!$E24=""),"",VLOOKUP(CONCATENATE(Calcul!$D24,Calcul!$E24),SilencerParams!$D$4:$Z$82,19,FALSE)*LOG($AH19)+VLOOKUP(CONCATENATE(Calcul!$D24,Calcul!$E24),SilencerParams!$D$4:$AH$82,27,FALSE))</f>
        <v/>
      </c>
      <c r="AU19" s="24" t="str">
        <f>IF(OR(Calcul!$D24="",Calcul!$E24=""),"",VLOOKUP(CONCATENATE(Calcul!$D24,Calcul!$E24),SilencerParams!$D$4:$Z$82,20,FALSE)*LOG($AH19)+VLOOKUP(CONCATENATE(Calcul!$D24,Calcul!$E24),SilencerParams!$D$4:$AH$82,28,FALSE))</f>
        <v/>
      </c>
      <c r="AV19" s="24" t="str">
        <f>IF(OR(Calcul!$D24="",Calcul!$E24=""),"",VLOOKUP(CONCATENATE(Calcul!$D24,Calcul!$E24),SilencerParams!$D$4:$Z$82,21,FALSE)*LOG($AH19)+VLOOKUP(CONCATENATE(Calcul!$D24,Calcul!$E24),SilencerParams!$D$4:$AH$82,29,FALSE))</f>
        <v/>
      </c>
      <c r="AW19" s="24" t="str">
        <f>IF(OR(Calcul!$D24="",Calcul!$E24=""),"",VLOOKUP(CONCATENATE(Calcul!$D24,Calcul!$E24),SilencerParams!$D$4:$Z$82,22,FALSE)*LOG($AH19)+VLOOKUP(CONCATENATE(Calcul!$D24,Calcul!$E24),SilencerParams!$D$4:$AH$82,30,FALSE))</f>
        <v/>
      </c>
      <c r="AX19" s="24" t="str">
        <f>IF(OR(Calcul!$D24="",Calcul!$E24=""),"",VLOOKUP(CONCATENATE(Calcul!$D24,Calcul!$E24),SilencerParams!$D$4:$Z$82,23,FALSE)*LOG($AH19)+VLOOKUP(CONCATENATE(Calcul!$D24,Calcul!$E24),SilencerParams!$D$4:$AH$82,31,FALSE))</f>
        <v/>
      </c>
      <c r="AY19" s="24" t="e">
        <f t="shared" si="1"/>
        <v>#DIV/0!</v>
      </c>
      <c r="AZ19" s="24" t="e">
        <f t="shared" si="2"/>
        <v>#DIV/0!</v>
      </c>
      <c r="BA19" s="24" t="e">
        <f t="shared" si="3"/>
        <v>#DIV/0!</v>
      </c>
      <c r="BB19" s="24" t="e">
        <f t="shared" si="4"/>
        <v>#DIV/0!</v>
      </c>
      <c r="BC19" s="24" t="e">
        <f t="shared" si="5"/>
        <v>#DIV/0!</v>
      </c>
      <c r="BD19" s="24" t="e">
        <f t="shared" si="6"/>
        <v>#DIV/0!</v>
      </c>
      <c r="BE19" s="24" t="e">
        <f t="shared" si="7"/>
        <v>#DIV/0!</v>
      </c>
      <c r="BF19" s="24" t="e">
        <f t="shared" si="8"/>
        <v>#DIV/0!</v>
      </c>
      <c r="BG19" s="24" t="e">
        <f>10*LOG10(IF(AY19="",0,POWER(10,((AY19+'ModelParams Lw'!$O$4)/10))) +IF(AZ19="",0,POWER(10,((AZ19+'ModelParams Lw'!$P$4)/10))) +IF(BA19="",0,POWER(10,((BA19+'ModelParams Lw'!$Q$4)/10))) +IF(BB19="",0,POWER(10,((BB19+'ModelParams Lw'!$R$4)/10))) +IF(BC19="",0,POWER(10,((BC19+'ModelParams Lw'!$S$4)/10))) +IF(BD19="",0,POWER(10,((BD19+'ModelParams Lw'!$T$4)/10))) +IF(BE19="",0,POWER(10,((BE19+'ModelParams Lw'!$U$4)/10)))+IF(BF19="",0,POWER(10,((BF19+'ModelParams Lw'!$V$4)/10))))</f>
        <v>#DIV/0!</v>
      </c>
      <c r="BH19" s="24" t="e">
        <f t="shared" si="21"/>
        <v>#DIV/0!</v>
      </c>
      <c r="BI19" s="24" t="e">
        <f>(AY19-'ModelParams Lw'!O$10)/'ModelParams Lw'!O$11</f>
        <v>#DIV/0!</v>
      </c>
      <c r="BJ19" s="24" t="e">
        <f>(AZ19-'ModelParams Lw'!P$10)/'ModelParams Lw'!P$11</f>
        <v>#DIV/0!</v>
      </c>
      <c r="BK19" s="24" t="e">
        <f>(BA19-'ModelParams Lw'!Q$10)/'ModelParams Lw'!Q$11</f>
        <v>#DIV/0!</v>
      </c>
      <c r="BL19" s="24" t="e">
        <f>(BB19-'ModelParams Lw'!R$10)/'ModelParams Lw'!R$11</f>
        <v>#DIV/0!</v>
      </c>
      <c r="BM19" s="24" t="e">
        <f>(BC19-'ModelParams Lw'!S$10)/'ModelParams Lw'!S$11</f>
        <v>#DIV/0!</v>
      </c>
      <c r="BN19" s="24" t="e">
        <f>(BD19-'ModelParams Lw'!T$10)/'ModelParams Lw'!T$11</f>
        <v>#DIV/0!</v>
      </c>
      <c r="BO19" s="24" t="e">
        <f>(BE19-'ModelParams Lw'!U$10)/'ModelParams Lw'!U$11</f>
        <v>#DIV/0!</v>
      </c>
      <c r="BP19" s="24" t="e">
        <f>(BF19-'ModelParams Lw'!V$10)/'ModelParams Lw'!V$11</f>
        <v>#DIV/0!</v>
      </c>
      <c r="BQ19" s="24">
        <f>IF(Calcul!$F24="SW",'ModelParams Lw'!C$18+'ModelParams Lw'!C$19*LOG(BQ$3)+'ModelParams Lw'!C$20*($D19*$E19),IF('ModelParams Lw'!C$21+'ModelParams Lw'!C$22*LOG(BQ$3)+'ModelParams Lw'!C$23*($D19*$E19)&lt;'ModelParams Lw'!C$18+'ModelParams Lw'!C$19*LOG(BQ$3)+'ModelParams Lw'!C$20*($D19*$E19),'ModelParams Lw'!C$18+'ModelParams Lw'!C$19*LOG(BQ$3)+'ModelParams Lw'!C$20*($D19*$E19),'ModelParams Lw'!C$21+'ModelParams Lw'!C$22*LOG(BQ$3)+'ModelParams Lw'!C$23*($D19*$E19)))</f>
        <v>29.232362061604213</v>
      </c>
      <c r="BR19" s="24">
        <f>IF(Calcul!$F24="SW",'ModelParams Lw'!D$18+'ModelParams Lw'!D$19*LOG(BR$3)+'ModelParams Lw'!D$20*($D19*$E19),IF('ModelParams Lw'!D$21+'ModelParams Lw'!D$22*LOG(BR$3)+'ModelParams Lw'!D$23*($D19*$E19)&lt;'ModelParams Lw'!D$18+'ModelParams Lw'!D$19*LOG(BR$3)+'ModelParams Lw'!D$20*($D19*$E19),'ModelParams Lw'!D$18+'ModelParams Lw'!D$19*LOG(BR$3)+'ModelParams Lw'!D$20*($D19*$E19),'ModelParams Lw'!D$21+'ModelParams Lw'!D$22*LOG(BR$3)+'ModelParams Lw'!D$23*($D19*$E19)))</f>
        <v>20.87664435983303</v>
      </c>
      <c r="BS19" s="24">
        <f>IF(Calcul!$F24="SW",'ModelParams Lw'!E$18+'ModelParams Lw'!E$19*LOG(BS$3)+'ModelParams Lw'!E$20*($D19*$E19),IF('ModelParams Lw'!E$21+'ModelParams Lw'!E$22*LOG(BS$3)+'ModelParams Lw'!E$23*($D19*$E19)&lt;'ModelParams Lw'!E$18+'ModelParams Lw'!E$19*LOG(BS$3)+'ModelParams Lw'!E$20*($D19*$E19),'ModelParams Lw'!E$18+'ModelParams Lw'!E$19*LOG(BS$3)+'ModelParams Lw'!E$20*($D19*$E19),'ModelParams Lw'!E$21+'ModelParams Lw'!E$22*LOG(BS$3)+'ModelParams Lw'!E$23*($D19*$E19)))</f>
        <v>19.403052886267911</v>
      </c>
      <c r="BT19" s="24">
        <f>IF(Calcul!$F24="SW",'ModelParams Lw'!F$18+'ModelParams Lw'!F$19*LOG(BT$3)+'ModelParams Lw'!F$20*($D19*$E19),IF('ModelParams Lw'!F$21+'ModelParams Lw'!F$22*LOG(BT$3)+'ModelParams Lw'!F$23*($D19*$E19)&lt;'ModelParams Lw'!F$18+'ModelParams Lw'!F$19*LOG(BT$3)+'ModelParams Lw'!F$20*($D19*$E19),'ModelParams Lw'!F$18+'ModelParams Lw'!F$19*LOG(BT$3)+'ModelParams Lw'!F$20*($D19*$E19),'ModelParams Lw'!F$21+'ModelParams Lw'!F$22*LOG(BT$3)+'ModelParams Lw'!F$23*($D19*$E19)))</f>
        <v>19.168948557312724</v>
      </c>
      <c r="BU19" s="24">
        <f>IF(Calcul!$F24="SW",'ModelParams Lw'!G$18+'ModelParams Lw'!G$19*LOG(BU$3)+'ModelParams Lw'!G$20*($D19*$E19),IF('ModelParams Lw'!G$21+'ModelParams Lw'!G$22*LOG(BU$3)+'ModelParams Lw'!G$23*($D19*$E19)&lt;'ModelParams Lw'!G$18+'ModelParams Lw'!G$19*LOG(BU$3)+'ModelParams Lw'!G$20*($D19*$E19),'ModelParams Lw'!G$18+'ModelParams Lw'!G$19*LOG(BU$3)+'ModelParams Lw'!G$20*($D19*$E19),'ModelParams Lw'!G$21+'ModelParams Lw'!G$22*LOG(BU$3)+'ModelParams Lw'!G$23*($D19*$E19)))</f>
        <v>19.253827318462619</v>
      </c>
      <c r="BV19" s="24">
        <f>IF(Calcul!$F24="SW",'ModelParams Lw'!H$18+'ModelParams Lw'!H$19*LOG(BV$3)+'ModelParams Lw'!H$20*($D19*$E19),IF('ModelParams Lw'!H$21+'ModelParams Lw'!H$22*LOG(BV$3)+'ModelParams Lw'!H$23*($D19*$E19)&lt;'ModelParams Lw'!H$18+'ModelParams Lw'!H$19*LOG(BV$3)+'ModelParams Lw'!H$20*($D19*$E19),'ModelParams Lw'!H$18+'ModelParams Lw'!H$19*LOG(BV$3)+'ModelParams Lw'!H$20*($D19*$E19),'ModelParams Lw'!H$21+'ModelParams Lw'!H$22*LOG(BV$3)+'ModelParams Lw'!H$23*($D19*$E19)))</f>
        <v>18.450549841027573</v>
      </c>
      <c r="BW19" s="24">
        <f>IF(Calcul!$F24="SW",'ModelParams Lw'!I$18+'ModelParams Lw'!I$19*LOG(BW$3)+'ModelParams Lw'!I$20*($D19*$E19),IF('ModelParams Lw'!I$21+'ModelParams Lw'!I$22*LOG(BW$3)+'ModelParams Lw'!I$23*($D19*$E19)&lt;'ModelParams Lw'!I$18+'ModelParams Lw'!I$19*LOG(BW$3)+'ModelParams Lw'!I$20*($D19*$E19),'ModelParams Lw'!I$18+'ModelParams Lw'!I$19*LOG(BW$3)+'ModelParams Lw'!I$20*($D19*$E19),'ModelParams Lw'!I$21+'ModelParams Lw'!I$22*LOG(BW$3)+'ModelParams Lw'!I$23*($D19*$E19)))</f>
        <v>24.339570323731252</v>
      </c>
      <c r="BX19" s="24">
        <f>IF(Calcul!$F24="SW",'ModelParams Lw'!J$18+'ModelParams Lw'!J$19*LOG(BX$3)+'ModelParams Lw'!J$20*($D19*$E19),IF('ModelParams Lw'!J$21+'ModelParams Lw'!J$22*LOG(BX$3)+'ModelParams Lw'!J$23*($D19*$E19)&lt;'ModelParams Lw'!J$18+'ModelParams Lw'!J$19*LOG(BX$3)+'ModelParams Lw'!J$20*($D19*$E19),'ModelParams Lw'!J$18+'ModelParams Lw'!J$19*LOG(BX$3)+'ModelParams Lw'!J$20*($D19*$E19),'ModelParams Lw'!J$21+'ModelParams Lw'!J$22*LOG(BX$3)+'ModelParams Lw'!J$23*($D19*$E19)))</f>
        <v>22.505852524315557</v>
      </c>
      <c r="BY19" s="24" t="e">
        <f t="shared" si="9"/>
        <v>#DIV/0!</v>
      </c>
      <c r="BZ19" s="24" t="e">
        <f t="shared" si="10"/>
        <v>#DIV/0!</v>
      </c>
      <c r="CA19" s="24" t="e">
        <f t="shared" si="11"/>
        <v>#DIV/0!</v>
      </c>
      <c r="CB19" s="24" t="e">
        <f t="shared" si="12"/>
        <v>#DIV/0!</v>
      </c>
      <c r="CC19" s="24" t="e">
        <f t="shared" si="13"/>
        <v>#DIV/0!</v>
      </c>
      <c r="CD19" s="24" t="e">
        <f t="shared" si="14"/>
        <v>#DIV/0!</v>
      </c>
      <c r="CE19" s="24" t="e">
        <f t="shared" si="15"/>
        <v>#DIV/0!</v>
      </c>
      <c r="CF19" s="24" t="e">
        <f t="shared" si="16"/>
        <v>#DIV/0!</v>
      </c>
      <c r="CG19" s="24" t="e">
        <f>10*LOG10(IF(BY19="",0,POWER(10,((BY19+'ModelParams Lw'!$O$4)/10))) +IF(BZ19="",0,POWER(10,((BZ19+'ModelParams Lw'!$P$4)/10))) +IF(CA19="",0,POWER(10,((CA19+'ModelParams Lw'!$Q$4)/10))) +IF(CB19="",0,POWER(10,((CB19+'ModelParams Lw'!$R$4)/10))) +IF(CC19="",0,POWER(10,((CC19+'ModelParams Lw'!$S$4)/10))) +IF(CD19="",0,POWER(10,((CD19+'ModelParams Lw'!$T$4)/10))) +IF(CE19="",0,POWER(10,((CE19+'ModelParams Lw'!$U$4)/10)))+IF(CF19="",0,POWER(10,((CF19+'ModelParams Lw'!$V$4)/10))))</f>
        <v>#DIV/0!</v>
      </c>
      <c r="CH19" s="24" t="e">
        <f t="shared" si="22"/>
        <v>#DIV/0!</v>
      </c>
      <c r="CI19" s="24" t="e">
        <f>(BY19-'ModelParams Lw'!$O$10)/'ModelParams Lw'!$O$11</f>
        <v>#DIV/0!</v>
      </c>
      <c r="CJ19" s="24" t="e">
        <f>(BZ19-'ModelParams Lw'!$P$10)/'ModelParams Lw'!$P$11</f>
        <v>#DIV/0!</v>
      </c>
      <c r="CK19" s="24" t="e">
        <f>(CA19-'ModelParams Lw'!$Q$10)/'ModelParams Lw'!$Q$11</f>
        <v>#DIV/0!</v>
      </c>
      <c r="CL19" s="24" t="e">
        <f>(CB19-'ModelParams Lw'!$R$10)/'ModelParams Lw'!$R$11</f>
        <v>#DIV/0!</v>
      </c>
      <c r="CM19" s="24" t="e">
        <f>(CC19-'ModelParams Lw'!$S$10)/'ModelParams Lw'!$S$11</f>
        <v>#DIV/0!</v>
      </c>
      <c r="CN19" s="24" t="e">
        <f>(CD19-'ModelParams Lw'!$T$10)/'ModelParams Lw'!$T$11</f>
        <v>#DIV/0!</v>
      </c>
      <c r="CO19" s="24" t="e">
        <f>(CE19-'ModelParams Lw'!$U$10)/'ModelParams Lw'!$U$11</f>
        <v>#DIV/0!</v>
      </c>
      <c r="CP19" s="24" t="e">
        <f>(CF19-'ModelParams Lw'!$V$10)/'ModelParams Lw'!$V$11</f>
        <v>#DIV/0!</v>
      </c>
    </row>
    <row r="20" spans="1:94" x14ac:dyDescent="0.2">
      <c r="A20" s="12">
        <f>Calcul!B25</f>
        <v>0</v>
      </c>
      <c r="B20" s="12">
        <f t="shared" si="17"/>
        <v>0</v>
      </c>
      <c r="C20" s="12">
        <f>Calcul!C25</f>
        <v>0</v>
      </c>
      <c r="D20" s="12">
        <f>Calcul!D25/1000</f>
        <v>0</v>
      </c>
      <c r="E20" s="12">
        <f>Calcul!E25/1000</f>
        <v>0</v>
      </c>
      <c r="F20" s="12">
        <f t="shared" si="18"/>
        <v>0</v>
      </c>
      <c r="G20" s="24" t="e">
        <f t="shared" si="0"/>
        <v>#DIV/0!</v>
      </c>
      <c r="H20" s="21" t="e">
        <f>'ModelParams Lw'!$B$6*(LN(H$3/(($B20/3600/($D20*$F20))^0.4*$G20^0.3)))^2+'ModelParams Lw'!$B$7*LN(H$3/(($B20/3600/($D20*$F20))^0.4*$G20^0.3))+'ModelParams Lw'!$B$8</f>
        <v>#DIV/0!</v>
      </c>
      <c r="I20" s="21" t="e">
        <f>'ModelParams Lw'!$B$6*(LN(I$3/(($B20/3600/($D20*$F20))^0.4*$G20^0.3)))^2+'ModelParams Lw'!$B$7*LN(I$3/(($B20/3600/($D20*$F20))^0.4*$G20^0.3))+'ModelParams Lw'!$B$8</f>
        <v>#DIV/0!</v>
      </c>
      <c r="J20" s="21" t="e">
        <f>'ModelParams Lw'!$B$6*(LN(J$3/(($B20/3600/($D20*$F20))^0.4*$G20^0.3)))^2+'ModelParams Lw'!$B$7*LN(J$3/(($B20/3600/($D20*$F20))^0.4*$G20^0.3))+'ModelParams Lw'!$B$8</f>
        <v>#DIV/0!</v>
      </c>
      <c r="K20" s="21" t="e">
        <f>'ModelParams Lw'!$B$6*(LN(K$3/(($B20/3600/($D20*$F20))^0.4*$G20^0.3)))^2+'ModelParams Lw'!$B$7*LN(K$3/(($B20/3600/($D20*$F20))^0.4*$G20^0.3))+'ModelParams Lw'!$B$8</f>
        <v>#DIV/0!</v>
      </c>
      <c r="L20" s="21" t="e">
        <f>'ModelParams Lw'!$B$6*(LN(L$3/(($B20/3600/($D20*$F20))^0.4*$G20^0.3)))^2+'ModelParams Lw'!$B$7*LN(L$3/(($B20/3600/($D20*$F20))^0.4*$G20^0.3))+'ModelParams Lw'!$B$8</f>
        <v>#DIV/0!</v>
      </c>
      <c r="M20" s="21" t="e">
        <f>'ModelParams Lw'!$B$6*(LN(M$3/(($B20/3600/($D20*$F20))^0.4*$G20^0.3)))^2+'ModelParams Lw'!$B$7*LN(M$3/(($B20/3600/($D20*$F20))^0.4*$G20^0.3))+'ModelParams Lw'!$B$8</f>
        <v>#DIV/0!</v>
      </c>
      <c r="N20" s="21" t="e">
        <f>'ModelParams Lw'!$B$6*(LN(N$3/(($B20/3600/($D20*$F20))^0.4*$G20^0.3)))^2+'ModelParams Lw'!$B$7*LN(N$3/(($B20/3600/($D20*$F20))^0.4*$G20^0.3))+'ModelParams Lw'!$B$8</f>
        <v>#DIV/0!</v>
      </c>
      <c r="O20" s="21" t="e">
        <f>'ModelParams Lw'!$B$6*(LN(O$3/(($B20/3600/($D20*$F20))^0.4*$G20^0.3)))^2+'ModelParams Lw'!$B$7*LN(O$3/(($B20/3600/($D20*$F20))^0.4*$G20^0.3))+'ModelParams Lw'!$B$8</f>
        <v>#DIV/0!</v>
      </c>
      <c r="P20" s="24" t="e">
        <f>'ModelParams Lw'!$B$3+'ModelParams Lw'!$B$4*LOG10($B20/3600/($D20*$F20))+'ModelParams Lw'!$B$5*LOG10(2*$G20/(1.2*($B20/3600/($D20*$F20))^2)+1)+10*LOG10($D20*$F20)+H20</f>
        <v>#DIV/0!</v>
      </c>
      <c r="Q20" s="24" t="e">
        <f>'ModelParams Lw'!$B$3+'ModelParams Lw'!$B$4*LOG10($B20/3600/($D20*$F20))+'ModelParams Lw'!$B$5*LOG10(2*$G20/(1.2*($B20/3600/($D20*$F20))^2)+1)+10*LOG10($D20*$F20)+I20</f>
        <v>#DIV/0!</v>
      </c>
      <c r="R20" s="24" t="e">
        <f>'ModelParams Lw'!$B$3+'ModelParams Lw'!$B$4*LOG10($B20/3600/($D20*$F20))+'ModelParams Lw'!$B$5*LOG10(2*$G20/(1.2*($B20/3600/($D20*$F20))^2)+1)+10*LOG10($D20*$F20)+J20</f>
        <v>#DIV/0!</v>
      </c>
      <c r="S20" s="24" t="e">
        <f>'ModelParams Lw'!$B$3+'ModelParams Lw'!$B$4*LOG10($B20/3600/($D20*$F20))+'ModelParams Lw'!$B$5*LOG10(2*$G20/(1.2*($B20/3600/($D20*$F20))^2)+1)+10*LOG10($D20*$F20)+K20</f>
        <v>#DIV/0!</v>
      </c>
      <c r="T20" s="24" t="e">
        <f>'ModelParams Lw'!$B$3+'ModelParams Lw'!$B$4*LOG10($B20/3600/($D20*$F20))+'ModelParams Lw'!$B$5*LOG10(2*$G20/(1.2*($B20/3600/($D20*$F20))^2)+1)+10*LOG10($D20*$F20)+L20</f>
        <v>#DIV/0!</v>
      </c>
      <c r="U20" s="24" t="e">
        <f>'ModelParams Lw'!$B$3+'ModelParams Lw'!$B$4*LOG10($B20/3600/($D20*$F20))+'ModelParams Lw'!$B$5*LOG10(2*$G20/(1.2*($B20/3600/($D20*$F20))^2)+1)+10*LOG10($D20*$F20)+M20</f>
        <v>#DIV/0!</v>
      </c>
      <c r="V20" s="24" t="e">
        <f>'ModelParams Lw'!$B$3+'ModelParams Lw'!$B$4*LOG10($B20/3600/($D20*$F20))+'ModelParams Lw'!$B$5*LOG10(2*$G20/(1.2*($B20/3600/($D20*$F20))^2)+1)+10*LOG10($D20*$F20)+N20</f>
        <v>#DIV/0!</v>
      </c>
      <c r="W20" s="24" t="e">
        <f>'ModelParams Lw'!$B$3+'ModelParams Lw'!$B$4*LOG10($B20/3600/($D20*$F20))+'ModelParams Lw'!$B$5*LOG10(2*$G20/(1.2*($B20/3600/($D20*$F20))^2)+1)+10*LOG10($D20*$F20)+O20</f>
        <v>#DIV/0!</v>
      </c>
      <c r="X20" s="24" t="e">
        <f>10*LOG10(IF(P20="",0,POWER(10,((P20+'ModelParams Lw'!$O$4)/10))) +IF(Q20="",0,POWER(10,((Q20+'ModelParams Lw'!$P$4)/10))) +IF(R20="",0,POWER(10,((R20+'ModelParams Lw'!$Q$4)/10))) +IF(S20="",0,POWER(10,((S20+'ModelParams Lw'!$R$4)/10))) +IF(T20="",0,POWER(10,((T20+'ModelParams Lw'!$S$4)/10))) +IF(U20="",0,POWER(10,((U20+'ModelParams Lw'!$T$4)/10))) +IF(V20="",0,POWER(10,((V20+'ModelParams Lw'!$U$4)/10)))+IF(W20="",0,POWER(10,((W20+'ModelParams Lw'!$V$4)/10))))</f>
        <v>#DIV/0!</v>
      </c>
      <c r="Y20" s="24" t="e">
        <f t="shared" si="19"/>
        <v>#DIV/0!</v>
      </c>
      <c r="Z20" s="24" t="e">
        <f>(P20-'ModelParams Lw'!O$10)/'ModelParams Lw'!O$11</f>
        <v>#DIV/0!</v>
      </c>
      <c r="AA20" s="24" t="e">
        <f>(Q20-'ModelParams Lw'!P$10)/'ModelParams Lw'!P$11</f>
        <v>#DIV/0!</v>
      </c>
      <c r="AB20" s="24" t="e">
        <f>(R20-'ModelParams Lw'!Q$10)/'ModelParams Lw'!Q$11</f>
        <v>#DIV/0!</v>
      </c>
      <c r="AC20" s="24" t="e">
        <f>(S20-'ModelParams Lw'!R$10)/'ModelParams Lw'!R$11</f>
        <v>#DIV/0!</v>
      </c>
      <c r="AD20" s="24" t="e">
        <f>(T20-'ModelParams Lw'!S$10)/'ModelParams Lw'!S$11</f>
        <v>#DIV/0!</v>
      </c>
      <c r="AE20" s="24" t="e">
        <f>(U20-'ModelParams Lw'!T$10)/'ModelParams Lw'!T$11</f>
        <v>#DIV/0!</v>
      </c>
      <c r="AF20" s="24" t="e">
        <f>(V20-'ModelParams Lw'!U$10)/'ModelParams Lw'!U$11</f>
        <v>#DIV/0!</v>
      </c>
      <c r="AG20" s="24" t="e">
        <f>(W20-'ModelParams Lw'!V$10)/'ModelParams Lw'!V$11</f>
        <v>#DIV/0!</v>
      </c>
      <c r="AH20" s="24" t="e">
        <f t="shared" si="20"/>
        <v>#DIV/0!</v>
      </c>
      <c r="AI20" s="24" t="str">
        <f>IF(OR(Calcul!$D25="",Calcul!$E25=""),"",VLOOKUP(CONCATENATE(Calcul!$D25,Calcul!$E25),SilencerParams!$D$4:$R$82,8,FALSE))</f>
        <v/>
      </c>
      <c r="AJ20" s="24" t="str">
        <f>IF(OR(Calcul!$D25="",Calcul!$E25=""),"",VLOOKUP(CONCATENATE(Calcul!$D25,Calcul!$E25),SilencerParams!$D$4:$R$82,9,FALSE))</f>
        <v/>
      </c>
      <c r="AK20" s="24" t="str">
        <f>IF(OR(Calcul!$D25="",Calcul!$E25=""),"",VLOOKUP(CONCATENATE(Calcul!$D25,Calcul!$E25),SilencerParams!$D$4:$R$82,10,FALSE))</f>
        <v/>
      </c>
      <c r="AL20" s="24" t="str">
        <f>IF(OR(Calcul!$D25="",Calcul!$E25=""),"",VLOOKUP(CONCATENATE(Calcul!$D25,Calcul!$E25),SilencerParams!$D$4:$R$82,11,FALSE))</f>
        <v/>
      </c>
      <c r="AM20" s="24" t="str">
        <f>IF(OR(Calcul!$D25="",Calcul!$E25=""),"",VLOOKUP(CONCATENATE(Calcul!$D25,Calcul!$E25),SilencerParams!$D$4:$R$82,12,FALSE))</f>
        <v/>
      </c>
      <c r="AN20" s="24" t="str">
        <f>IF(OR(Calcul!$D25="",Calcul!$E25=""),"",VLOOKUP(CONCATENATE(Calcul!$D25,Calcul!$E25),SilencerParams!$D$4:$R$82,13,FALSE))</f>
        <v/>
      </c>
      <c r="AO20" s="24" t="str">
        <f>IF(OR(Calcul!$D25="",Calcul!$E25=""),"",VLOOKUP(CONCATENATE(Calcul!$D25,Calcul!$E25),SilencerParams!$D$4:$R$82,14,FALSE))</f>
        <v/>
      </c>
      <c r="AP20" s="24" t="str">
        <f>IF(OR(Calcul!$D25="",Calcul!$E25=""),"",VLOOKUP(CONCATENATE(Calcul!$D25,Calcul!$E25),SilencerParams!$D$4:$R$82,15,FALSE))</f>
        <v/>
      </c>
      <c r="AQ20" s="24" t="str">
        <f>IF(OR(Calcul!$D25="",Calcul!$E25=""),"",VLOOKUP(CONCATENATE(Calcul!$D25,Calcul!$E25),SilencerParams!$D$4:$Z$82,16,FALSE)*LOG($AH20)+VLOOKUP(CONCATENATE(Calcul!$D25,Calcul!$E25),SilencerParams!$D$4:$AH$82,24,FALSE))</f>
        <v/>
      </c>
      <c r="AR20" s="24" t="str">
        <f>IF(OR(Calcul!$D25="",Calcul!$E25=""),"",VLOOKUP(CONCATENATE(Calcul!$D25,Calcul!$E25),SilencerParams!$D$4:$Z$82,17,FALSE)*LOG($AH20)+VLOOKUP(CONCATENATE(Calcul!$D25,Calcul!$E25),SilencerParams!$D$4:$AH$82,25,FALSE))</f>
        <v/>
      </c>
      <c r="AS20" s="24" t="str">
        <f>IF(OR(Calcul!$D25="",Calcul!$E25=""),"",VLOOKUP(CONCATENATE(Calcul!$D25,Calcul!$E25),SilencerParams!$D$4:$Z$82,18,FALSE)*LOG($AH20)+VLOOKUP(CONCATENATE(Calcul!$D25,Calcul!$E25),SilencerParams!$D$4:$AH$82,26,FALSE))</f>
        <v/>
      </c>
      <c r="AT20" s="24" t="str">
        <f>IF(OR(Calcul!$D25="",Calcul!$E25=""),"",VLOOKUP(CONCATENATE(Calcul!$D25,Calcul!$E25),SilencerParams!$D$4:$Z$82,19,FALSE)*LOG($AH20)+VLOOKUP(CONCATENATE(Calcul!$D25,Calcul!$E25),SilencerParams!$D$4:$AH$82,27,FALSE))</f>
        <v/>
      </c>
      <c r="AU20" s="24" t="str">
        <f>IF(OR(Calcul!$D25="",Calcul!$E25=""),"",VLOOKUP(CONCATENATE(Calcul!$D25,Calcul!$E25),SilencerParams!$D$4:$Z$82,20,FALSE)*LOG($AH20)+VLOOKUP(CONCATENATE(Calcul!$D25,Calcul!$E25),SilencerParams!$D$4:$AH$82,28,FALSE))</f>
        <v/>
      </c>
      <c r="AV20" s="24" t="str">
        <f>IF(OR(Calcul!$D25="",Calcul!$E25=""),"",VLOOKUP(CONCATENATE(Calcul!$D25,Calcul!$E25),SilencerParams!$D$4:$Z$82,21,FALSE)*LOG($AH20)+VLOOKUP(CONCATENATE(Calcul!$D25,Calcul!$E25),SilencerParams!$D$4:$AH$82,29,FALSE))</f>
        <v/>
      </c>
      <c r="AW20" s="24" t="str">
        <f>IF(OR(Calcul!$D25="",Calcul!$E25=""),"",VLOOKUP(CONCATENATE(Calcul!$D25,Calcul!$E25),SilencerParams!$D$4:$Z$82,22,FALSE)*LOG($AH20)+VLOOKUP(CONCATENATE(Calcul!$D25,Calcul!$E25),SilencerParams!$D$4:$AH$82,30,FALSE))</f>
        <v/>
      </c>
      <c r="AX20" s="24" t="str">
        <f>IF(OR(Calcul!$D25="",Calcul!$E25=""),"",VLOOKUP(CONCATENATE(Calcul!$D25,Calcul!$E25),SilencerParams!$D$4:$Z$82,23,FALSE)*LOG($AH20)+VLOOKUP(CONCATENATE(Calcul!$D25,Calcul!$E25),SilencerParams!$D$4:$AH$82,31,FALSE))</f>
        <v/>
      </c>
      <c r="AY20" s="24" t="e">
        <f t="shared" si="1"/>
        <v>#DIV/0!</v>
      </c>
      <c r="AZ20" s="24" t="e">
        <f t="shared" si="2"/>
        <v>#DIV/0!</v>
      </c>
      <c r="BA20" s="24" t="e">
        <f t="shared" si="3"/>
        <v>#DIV/0!</v>
      </c>
      <c r="BB20" s="24" t="e">
        <f t="shared" si="4"/>
        <v>#DIV/0!</v>
      </c>
      <c r="BC20" s="24" t="e">
        <f t="shared" si="5"/>
        <v>#DIV/0!</v>
      </c>
      <c r="BD20" s="24" t="e">
        <f t="shared" si="6"/>
        <v>#DIV/0!</v>
      </c>
      <c r="BE20" s="24" t="e">
        <f t="shared" si="7"/>
        <v>#DIV/0!</v>
      </c>
      <c r="BF20" s="24" t="e">
        <f t="shared" si="8"/>
        <v>#DIV/0!</v>
      </c>
      <c r="BG20" s="24" t="e">
        <f>10*LOG10(IF(AY20="",0,POWER(10,((AY20+'ModelParams Lw'!$O$4)/10))) +IF(AZ20="",0,POWER(10,((AZ20+'ModelParams Lw'!$P$4)/10))) +IF(BA20="",0,POWER(10,((BA20+'ModelParams Lw'!$Q$4)/10))) +IF(BB20="",0,POWER(10,((BB20+'ModelParams Lw'!$R$4)/10))) +IF(BC20="",0,POWER(10,((BC20+'ModelParams Lw'!$S$4)/10))) +IF(BD20="",0,POWER(10,((BD20+'ModelParams Lw'!$T$4)/10))) +IF(BE20="",0,POWER(10,((BE20+'ModelParams Lw'!$U$4)/10)))+IF(BF20="",0,POWER(10,((BF20+'ModelParams Lw'!$V$4)/10))))</f>
        <v>#DIV/0!</v>
      </c>
      <c r="BH20" s="24" t="e">
        <f t="shared" si="21"/>
        <v>#DIV/0!</v>
      </c>
      <c r="BI20" s="24" t="e">
        <f>(AY20-'ModelParams Lw'!O$10)/'ModelParams Lw'!O$11</f>
        <v>#DIV/0!</v>
      </c>
      <c r="BJ20" s="24" t="e">
        <f>(AZ20-'ModelParams Lw'!P$10)/'ModelParams Lw'!P$11</f>
        <v>#DIV/0!</v>
      </c>
      <c r="BK20" s="24" t="e">
        <f>(BA20-'ModelParams Lw'!Q$10)/'ModelParams Lw'!Q$11</f>
        <v>#DIV/0!</v>
      </c>
      <c r="BL20" s="24" t="e">
        <f>(BB20-'ModelParams Lw'!R$10)/'ModelParams Lw'!R$11</f>
        <v>#DIV/0!</v>
      </c>
      <c r="BM20" s="24" t="e">
        <f>(BC20-'ModelParams Lw'!S$10)/'ModelParams Lw'!S$11</f>
        <v>#DIV/0!</v>
      </c>
      <c r="BN20" s="24" t="e">
        <f>(BD20-'ModelParams Lw'!T$10)/'ModelParams Lw'!T$11</f>
        <v>#DIV/0!</v>
      </c>
      <c r="BO20" s="24" t="e">
        <f>(BE20-'ModelParams Lw'!U$10)/'ModelParams Lw'!U$11</f>
        <v>#DIV/0!</v>
      </c>
      <c r="BP20" s="24" t="e">
        <f>(BF20-'ModelParams Lw'!V$10)/'ModelParams Lw'!V$11</f>
        <v>#DIV/0!</v>
      </c>
      <c r="BQ20" s="24">
        <f>IF(Calcul!$F25="SW",'ModelParams Lw'!C$18+'ModelParams Lw'!C$19*LOG(BQ$3)+'ModelParams Lw'!C$20*($D20*$E20),IF('ModelParams Lw'!C$21+'ModelParams Lw'!C$22*LOG(BQ$3)+'ModelParams Lw'!C$23*($D20*$E20)&lt;'ModelParams Lw'!C$18+'ModelParams Lw'!C$19*LOG(BQ$3)+'ModelParams Lw'!C$20*($D20*$E20),'ModelParams Lw'!C$18+'ModelParams Lw'!C$19*LOG(BQ$3)+'ModelParams Lw'!C$20*($D20*$E20),'ModelParams Lw'!C$21+'ModelParams Lw'!C$22*LOG(BQ$3)+'ModelParams Lw'!C$23*($D20*$E20)))</f>
        <v>29.232362061604213</v>
      </c>
      <c r="BR20" s="24">
        <f>IF(Calcul!$F25="SW",'ModelParams Lw'!D$18+'ModelParams Lw'!D$19*LOG(BR$3)+'ModelParams Lw'!D$20*($D20*$E20),IF('ModelParams Lw'!D$21+'ModelParams Lw'!D$22*LOG(BR$3)+'ModelParams Lw'!D$23*($D20*$E20)&lt;'ModelParams Lw'!D$18+'ModelParams Lw'!D$19*LOG(BR$3)+'ModelParams Lw'!D$20*($D20*$E20),'ModelParams Lw'!D$18+'ModelParams Lw'!D$19*LOG(BR$3)+'ModelParams Lw'!D$20*($D20*$E20),'ModelParams Lw'!D$21+'ModelParams Lw'!D$22*LOG(BR$3)+'ModelParams Lw'!D$23*($D20*$E20)))</f>
        <v>20.87664435983303</v>
      </c>
      <c r="BS20" s="24">
        <f>IF(Calcul!$F25="SW",'ModelParams Lw'!E$18+'ModelParams Lw'!E$19*LOG(BS$3)+'ModelParams Lw'!E$20*($D20*$E20),IF('ModelParams Lw'!E$21+'ModelParams Lw'!E$22*LOG(BS$3)+'ModelParams Lw'!E$23*($D20*$E20)&lt;'ModelParams Lw'!E$18+'ModelParams Lw'!E$19*LOG(BS$3)+'ModelParams Lw'!E$20*($D20*$E20),'ModelParams Lw'!E$18+'ModelParams Lw'!E$19*LOG(BS$3)+'ModelParams Lw'!E$20*($D20*$E20),'ModelParams Lw'!E$21+'ModelParams Lw'!E$22*LOG(BS$3)+'ModelParams Lw'!E$23*($D20*$E20)))</f>
        <v>19.403052886267911</v>
      </c>
      <c r="BT20" s="24">
        <f>IF(Calcul!$F25="SW",'ModelParams Lw'!F$18+'ModelParams Lw'!F$19*LOG(BT$3)+'ModelParams Lw'!F$20*($D20*$E20),IF('ModelParams Lw'!F$21+'ModelParams Lw'!F$22*LOG(BT$3)+'ModelParams Lw'!F$23*($D20*$E20)&lt;'ModelParams Lw'!F$18+'ModelParams Lw'!F$19*LOG(BT$3)+'ModelParams Lw'!F$20*($D20*$E20),'ModelParams Lw'!F$18+'ModelParams Lw'!F$19*LOG(BT$3)+'ModelParams Lw'!F$20*($D20*$E20),'ModelParams Lw'!F$21+'ModelParams Lw'!F$22*LOG(BT$3)+'ModelParams Lw'!F$23*($D20*$E20)))</f>
        <v>19.168948557312724</v>
      </c>
      <c r="BU20" s="24">
        <f>IF(Calcul!$F25="SW",'ModelParams Lw'!G$18+'ModelParams Lw'!G$19*LOG(BU$3)+'ModelParams Lw'!G$20*($D20*$E20),IF('ModelParams Lw'!G$21+'ModelParams Lw'!G$22*LOG(BU$3)+'ModelParams Lw'!G$23*($D20*$E20)&lt;'ModelParams Lw'!G$18+'ModelParams Lw'!G$19*LOG(BU$3)+'ModelParams Lw'!G$20*($D20*$E20),'ModelParams Lw'!G$18+'ModelParams Lw'!G$19*LOG(BU$3)+'ModelParams Lw'!G$20*($D20*$E20),'ModelParams Lw'!G$21+'ModelParams Lw'!G$22*LOG(BU$3)+'ModelParams Lw'!G$23*($D20*$E20)))</f>
        <v>19.253827318462619</v>
      </c>
      <c r="BV20" s="24">
        <f>IF(Calcul!$F25="SW",'ModelParams Lw'!H$18+'ModelParams Lw'!H$19*LOG(BV$3)+'ModelParams Lw'!H$20*($D20*$E20),IF('ModelParams Lw'!H$21+'ModelParams Lw'!H$22*LOG(BV$3)+'ModelParams Lw'!H$23*($D20*$E20)&lt;'ModelParams Lw'!H$18+'ModelParams Lw'!H$19*LOG(BV$3)+'ModelParams Lw'!H$20*($D20*$E20),'ModelParams Lw'!H$18+'ModelParams Lw'!H$19*LOG(BV$3)+'ModelParams Lw'!H$20*($D20*$E20),'ModelParams Lw'!H$21+'ModelParams Lw'!H$22*LOG(BV$3)+'ModelParams Lw'!H$23*($D20*$E20)))</f>
        <v>18.450549841027573</v>
      </c>
      <c r="BW20" s="24">
        <f>IF(Calcul!$F25="SW",'ModelParams Lw'!I$18+'ModelParams Lw'!I$19*LOG(BW$3)+'ModelParams Lw'!I$20*($D20*$E20),IF('ModelParams Lw'!I$21+'ModelParams Lw'!I$22*LOG(BW$3)+'ModelParams Lw'!I$23*($D20*$E20)&lt;'ModelParams Lw'!I$18+'ModelParams Lw'!I$19*LOG(BW$3)+'ModelParams Lw'!I$20*($D20*$E20),'ModelParams Lw'!I$18+'ModelParams Lw'!I$19*LOG(BW$3)+'ModelParams Lw'!I$20*($D20*$E20),'ModelParams Lw'!I$21+'ModelParams Lw'!I$22*LOG(BW$3)+'ModelParams Lw'!I$23*($D20*$E20)))</f>
        <v>24.339570323731252</v>
      </c>
      <c r="BX20" s="24">
        <f>IF(Calcul!$F25="SW",'ModelParams Lw'!J$18+'ModelParams Lw'!J$19*LOG(BX$3)+'ModelParams Lw'!J$20*($D20*$E20),IF('ModelParams Lw'!J$21+'ModelParams Lw'!J$22*LOG(BX$3)+'ModelParams Lw'!J$23*($D20*$E20)&lt;'ModelParams Lw'!J$18+'ModelParams Lw'!J$19*LOG(BX$3)+'ModelParams Lw'!J$20*($D20*$E20),'ModelParams Lw'!J$18+'ModelParams Lw'!J$19*LOG(BX$3)+'ModelParams Lw'!J$20*($D20*$E20),'ModelParams Lw'!J$21+'ModelParams Lw'!J$22*LOG(BX$3)+'ModelParams Lw'!J$23*($D20*$E20)))</f>
        <v>22.505852524315557</v>
      </c>
      <c r="BY20" s="24" t="e">
        <f t="shared" si="9"/>
        <v>#DIV/0!</v>
      </c>
      <c r="BZ20" s="24" t="e">
        <f t="shared" si="10"/>
        <v>#DIV/0!</v>
      </c>
      <c r="CA20" s="24" t="e">
        <f t="shared" si="11"/>
        <v>#DIV/0!</v>
      </c>
      <c r="CB20" s="24" t="e">
        <f t="shared" si="12"/>
        <v>#DIV/0!</v>
      </c>
      <c r="CC20" s="24" t="e">
        <f t="shared" si="13"/>
        <v>#DIV/0!</v>
      </c>
      <c r="CD20" s="24" t="e">
        <f t="shared" si="14"/>
        <v>#DIV/0!</v>
      </c>
      <c r="CE20" s="24" t="e">
        <f t="shared" si="15"/>
        <v>#DIV/0!</v>
      </c>
      <c r="CF20" s="24" t="e">
        <f t="shared" si="16"/>
        <v>#DIV/0!</v>
      </c>
      <c r="CG20" s="24" t="e">
        <f>10*LOG10(IF(BY20="",0,POWER(10,((BY20+'ModelParams Lw'!$O$4)/10))) +IF(BZ20="",0,POWER(10,((BZ20+'ModelParams Lw'!$P$4)/10))) +IF(CA20="",0,POWER(10,((CA20+'ModelParams Lw'!$Q$4)/10))) +IF(CB20="",0,POWER(10,((CB20+'ModelParams Lw'!$R$4)/10))) +IF(CC20="",0,POWER(10,((CC20+'ModelParams Lw'!$S$4)/10))) +IF(CD20="",0,POWER(10,((CD20+'ModelParams Lw'!$T$4)/10))) +IF(CE20="",0,POWER(10,((CE20+'ModelParams Lw'!$U$4)/10)))+IF(CF20="",0,POWER(10,((CF20+'ModelParams Lw'!$V$4)/10))))</f>
        <v>#DIV/0!</v>
      </c>
      <c r="CH20" s="24" t="e">
        <f t="shared" si="22"/>
        <v>#DIV/0!</v>
      </c>
      <c r="CI20" s="24" t="e">
        <f>(BY20-'ModelParams Lw'!$O$10)/'ModelParams Lw'!$O$11</f>
        <v>#DIV/0!</v>
      </c>
      <c r="CJ20" s="24" t="e">
        <f>(BZ20-'ModelParams Lw'!$P$10)/'ModelParams Lw'!$P$11</f>
        <v>#DIV/0!</v>
      </c>
      <c r="CK20" s="24" t="e">
        <f>(CA20-'ModelParams Lw'!$Q$10)/'ModelParams Lw'!$Q$11</f>
        <v>#DIV/0!</v>
      </c>
      <c r="CL20" s="24" t="e">
        <f>(CB20-'ModelParams Lw'!$R$10)/'ModelParams Lw'!$R$11</f>
        <v>#DIV/0!</v>
      </c>
      <c r="CM20" s="24" t="e">
        <f>(CC20-'ModelParams Lw'!$S$10)/'ModelParams Lw'!$S$11</f>
        <v>#DIV/0!</v>
      </c>
      <c r="CN20" s="24" t="e">
        <f>(CD20-'ModelParams Lw'!$T$10)/'ModelParams Lw'!$T$11</f>
        <v>#DIV/0!</v>
      </c>
      <c r="CO20" s="24" t="e">
        <f>(CE20-'ModelParams Lw'!$U$10)/'ModelParams Lw'!$U$11</f>
        <v>#DIV/0!</v>
      </c>
      <c r="CP20" s="24" t="e">
        <f>(CF20-'ModelParams Lw'!$V$10)/'ModelParams Lw'!$V$11</f>
        <v>#DIV/0!</v>
      </c>
    </row>
    <row r="21" spans="1:94" x14ac:dyDescent="0.2">
      <c r="A21" s="12">
        <f>Calcul!B26</f>
        <v>0</v>
      </c>
      <c r="B21" s="12">
        <f t="shared" si="17"/>
        <v>0</v>
      </c>
      <c r="C21" s="12">
        <f>Calcul!C26</f>
        <v>0</v>
      </c>
      <c r="D21" s="12">
        <f>Calcul!D26/1000</f>
        <v>0</v>
      </c>
      <c r="E21" s="12">
        <f>Calcul!E26/1000</f>
        <v>0</v>
      </c>
      <c r="F21" s="12">
        <f t="shared" si="18"/>
        <v>0</v>
      </c>
      <c r="G21" s="24" t="e">
        <f t="shared" si="0"/>
        <v>#DIV/0!</v>
      </c>
      <c r="H21" s="21" t="e">
        <f>'ModelParams Lw'!$B$6*(LN(H$3/(($B21/3600/($D21*$F21))^0.4*$G21^0.3)))^2+'ModelParams Lw'!$B$7*LN(H$3/(($B21/3600/($D21*$F21))^0.4*$G21^0.3))+'ModelParams Lw'!$B$8</f>
        <v>#DIV/0!</v>
      </c>
      <c r="I21" s="21" t="e">
        <f>'ModelParams Lw'!$B$6*(LN(I$3/(($B21/3600/($D21*$F21))^0.4*$G21^0.3)))^2+'ModelParams Lw'!$B$7*LN(I$3/(($B21/3600/($D21*$F21))^0.4*$G21^0.3))+'ModelParams Lw'!$B$8</f>
        <v>#DIV/0!</v>
      </c>
      <c r="J21" s="21" t="e">
        <f>'ModelParams Lw'!$B$6*(LN(J$3/(($B21/3600/($D21*$F21))^0.4*$G21^0.3)))^2+'ModelParams Lw'!$B$7*LN(J$3/(($B21/3600/($D21*$F21))^0.4*$G21^0.3))+'ModelParams Lw'!$B$8</f>
        <v>#DIV/0!</v>
      </c>
      <c r="K21" s="21" t="e">
        <f>'ModelParams Lw'!$B$6*(LN(K$3/(($B21/3600/($D21*$F21))^0.4*$G21^0.3)))^2+'ModelParams Lw'!$B$7*LN(K$3/(($B21/3600/($D21*$F21))^0.4*$G21^0.3))+'ModelParams Lw'!$B$8</f>
        <v>#DIV/0!</v>
      </c>
      <c r="L21" s="21" t="e">
        <f>'ModelParams Lw'!$B$6*(LN(L$3/(($B21/3600/($D21*$F21))^0.4*$G21^0.3)))^2+'ModelParams Lw'!$B$7*LN(L$3/(($B21/3600/($D21*$F21))^0.4*$G21^0.3))+'ModelParams Lw'!$B$8</f>
        <v>#DIV/0!</v>
      </c>
      <c r="M21" s="21" t="e">
        <f>'ModelParams Lw'!$B$6*(LN(M$3/(($B21/3600/($D21*$F21))^0.4*$G21^0.3)))^2+'ModelParams Lw'!$B$7*LN(M$3/(($B21/3600/($D21*$F21))^0.4*$G21^0.3))+'ModelParams Lw'!$B$8</f>
        <v>#DIV/0!</v>
      </c>
      <c r="N21" s="21" t="e">
        <f>'ModelParams Lw'!$B$6*(LN(N$3/(($B21/3600/($D21*$F21))^0.4*$G21^0.3)))^2+'ModelParams Lw'!$B$7*LN(N$3/(($B21/3600/($D21*$F21))^0.4*$G21^0.3))+'ModelParams Lw'!$B$8</f>
        <v>#DIV/0!</v>
      </c>
      <c r="O21" s="21" t="e">
        <f>'ModelParams Lw'!$B$6*(LN(O$3/(($B21/3600/($D21*$F21))^0.4*$G21^0.3)))^2+'ModelParams Lw'!$B$7*LN(O$3/(($B21/3600/($D21*$F21))^0.4*$G21^0.3))+'ModelParams Lw'!$B$8</f>
        <v>#DIV/0!</v>
      </c>
      <c r="P21" s="24" t="e">
        <f>'ModelParams Lw'!$B$3+'ModelParams Lw'!$B$4*LOG10($B21/3600/($D21*$F21))+'ModelParams Lw'!$B$5*LOG10(2*$G21/(1.2*($B21/3600/($D21*$F21))^2)+1)+10*LOG10($D21*$F21)+H21</f>
        <v>#DIV/0!</v>
      </c>
      <c r="Q21" s="24" t="e">
        <f>'ModelParams Lw'!$B$3+'ModelParams Lw'!$B$4*LOG10($B21/3600/($D21*$F21))+'ModelParams Lw'!$B$5*LOG10(2*$G21/(1.2*($B21/3600/($D21*$F21))^2)+1)+10*LOG10($D21*$F21)+I21</f>
        <v>#DIV/0!</v>
      </c>
      <c r="R21" s="24" t="e">
        <f>'ModelParams Lw'!$B$3+'ModelParams Lw'!$B$4*LOG10($B21/3600/($D21*$F21))+'ModelParams Lw'!$B$5*LOG10(2*$G21/(1.2*($B21/3600/($D21*$F21))^2)+1)+10*LOG10($D21*$F21)+J21</f>
        <v>#DIV/0!</v>
      </c>
      <c r="S21" s="24" t="e">
        <f>'ModelParams Lw'!$B$3+'ModelParams Lw'!$B$4*LOG10($B21/3600/($D21*$F21))+'ModelParams Lw'!$B$5*LOG10(2*$G21/(1.2*($B21/3600/($D21*$F21))^2)+1)+10*LOG10($D21*$F21)+K21</f>
        <v>#DIV/0!</v>
      </c>
      <c r="T21" s="24" t="e">
        <f>'ModelParams Lw'!$B$3+'ModelParams Lw'!$B$4*LOG10($B21/3600/($D21*$F21))+'ModelParams Lw'!$B$5*LOG10(2*$G21/(1.2*($B21/3600/($D21*$F21))^2)+1)+10*LOG10($D21*$F21)+L21</f>
        <v>#DIV/0!</v>
      </c>
      <c r="U21" s="24" t="e">
        <f>'ModelParams Lw'!$B$3+'ModelParams Lw'!$B$4*LOG10($B21/3600/($D21*$F21))+'ModelParams Lw'!$B$5*LOG10(2*$G21/(1.2*($B21/3600/($D21*$F21))^2)+1)+10*LOG10($D21*$F21)+M21</f>
        <v>#DIV/0!</v>
      </c>
      <c r="V21" s="24" t="e">
        <f>'ModelParams Lw'!$B$3+'ModelParams Lw'!$B$4*LOG10($B21/3600/($D21*$F21))+'ModelParams Lw'!$B$5*LOG10(2*$G21/(1.2*($B21/3600/($D21*$F21))^2)+1)+10*LOG10($D21*$F21)+N21</f>
        <v>#DIV/0!</v>
      </c>
      <c r="W21" s="24" t="e">
        <f>'ModelParams Lw'!$B$3+'ModelParams Lw'!$B$4*LOG10($B21/3600/($D21*$F21))+'ModelParams Lw'!$B$5*LOG10(2*$G21/(1.2*($B21/3600/($D21*$F21))^2)+1)+10*LOG10($D21*$F21)+O21</f>
        <v>#DIV/0!</v>
      </c>
      <c r="X21" s="24" t="e">
        <f>10*LOG10(IF(P21="",0,POWER(10,((P21+'ModelParams Lw'!$O$4)/10))) +IF(Q21="",0,POWER(10,((Q21+'ModelParams Lw'!$P$4)/10))) +IF(R21="",0,POWER(10,((R21+'ModelParams Lw'!$Q$4)/10))) +IF(S21="",0,POWER(10,((S21+'ModelParams Lw'!$R$4)/10))) +IF(T21="",0,POWER(10,((T21+'ModelParams Lw'!$S$4)/10))) +IF(U21="",0,POWER(10,((U21+'ModelParams Lw'!$T$4)/10))) +IF(V21="",0,POWER(10,((V21+'ModelParams Lw'!$U$4)/10)))+IF(W21="",0,POWER(10,((W21+'ModelParams Lw'!$V$4)/10))))</f>
        <v>#DIV/0!</v>
      </c>
      <c r="Y21" s="24" t="e">
        <f t="shared" si="19"/>
        <v>#DIV/0!</v>
      </c>
      <c r="Z21" s="24" t="e">
        <f>(P21-'ModelParams Lw'!O$10)/'ModelParams Lw'!O$11</f>
        <v>#DIV/0!</v>
      </c>
      <c r="AA21" s="24" t="e">
        <f>(Q21-'ModelParams Lw'!P$10)/'ModelParams Lw'!P$11</f>
        <v>#DIV/0!</v>
      </c>
      <c r="AB21" s="24" t="e">
        <f>(R21-'ModelParams Lw'!Q$10)/'ModelParams Lw'!Q$11</f>
        <v>#DIV/0!</v>
      </c>
      <c r="AC21" s="24" t="e">
        <f>(S21-'ModelParams Lw'!R$10)/'ModelParams Lw'!R$11</f>
        <v>#DIV/0!</v>
      </c>
      <c r="AD21" s="24" t="e">
        <f>(T21-'ModelParams Lw'!S$10)/'ModelParams Lw'!S$11</f>
        <v>#DIV/0!</v>
      </c>
      <c r="AE21" s="24" t="e">
        <f>(U21-'ModelParams Lw'!T$10)/'ModelParams Lw'!T$11</f>
        <v>#DIV/0!</v>
      </c>
      <c r="AF21" s="24" t="e">
        <f>(V21-'ModelParams Lw'!U$10)/'ModelParams Lw'!U$11</f>
        <v>#DIV/0!</v>
      </c>
      <c r="AG21" s="24" t="e">
        <f>(W21-'ModelParams Lw'!V$10)/'ModelParams Lw'!V$11</f>
        <v>#DIV/0!</v>
      </c>
      <c r="AH21" s="24" t="e">
        <f t="shared" si="20"/>
        <v>#DIV/0!</v>
      </c>
      <c r="AI21" s="24" t="str">
        <f>IF(OR(Calcul!$D26="",Calcul!$E26=""),"",VLOOKUP(CONCATENATE(Calcul!$D26,Calcul!$E26),SilencerParams!$D$4:$R$82,8,FALSE))</f>
        <v/>
      </c>
      <c r="AJ21" s="24" t="str">
        <f>IF(OR(Calcul!$D26="",Calcul!$E26=""),"",VLOOKUP(CONCATENATE(Calcul!$D26,Calcul!$E26),SilencerParams!$D$4:$R$82,9,FALSE))</f>
        <v/>
      </c>
      <c r="AK21" s="24" t="str">
        <f>IF(OR(Calcul!$D26="",Calcul!$E26=""),"",VLOOKUP(CONCATENATE(Calcul!$D26,Calcul!$E26),SilencerParams!$D$4:$R$82,10,FALSE))</f>
        <v/>
      </c>
      <c r="AL21" s="24" t="str">
        <f>IF(OR(Calcul!$D26="",Calcul!$E26=""),"",VLOOKUP(CONCATENATE(Calcul!$D26,Calcul!$E26),SilencerParams!$D$4:$R$82,11,FALSE))</f>
        <v/>
      </c>
      <c r="AM21" s="24" t="str">
        <f>IF(OR(Calcul!$D26="",Calcul!$E26=""),"",VLOOKUP(CONCATENATE(Calcul!$D26,Calcul!$E26),SilencerParams!$D$4:$R$82,12,FALSE))</f>
        <v/>
      </c>
      <c r="AN21" s="24" t="str">
        <f>IF(OR(Calcul!$D26="",Calcul!$E26=""),"",VLOOKUP(CONCATENATE(Calcul!$D26,Calcul!$E26),SilencerParams!$D$4:$R$82,13,FALSE))</f>
        <v/>
      </c>
      <c r="AO21" s="24" t="str">
        <f>IF(OR(Calcul!$D26="",Calcul!$E26=""),"",VLOOKUP(CONCATENATE(Calcul!$D26,Calcul!$E26),SilencerParams!$D$4:$R$82,14,FALSE))</f>
        <v/>
      </c>
      <c r="AP21" s="24" t="str">
        <f>IF(OR(Calcul!$D26="",Calcul!$E26=""),"",VLOOKUP(CONCATENATE(Calcul!$D26,Calcul!$E26),SilencerParams!$D$4:$R$82,15,FALSE))</f>
        <v/>
      </c>
      <c r="AQ21" s="24" t="str">
        <f>IF(OR(Calcul!$D26="",Calcul!$E26=""),"",VLOOKUP(CONCATENATE(Calcul!$D26,Calcul!$E26),SilencerParams!$D$4:$Z$82,16,FALSE)*LOG($AH21)+VLOOKUP(CONCATENATE(Calcul!$D26,Calcul!$E26),SilencerParams!$D$4:$AH$82,24,FALSE))</f>
        <v/>
      </c>
      <c r="AR21" s="24" t="str">
        <f>IF(OR(Calcul!$D26="",Calcul!$E26=""),"",VLOOKUP(CONCATENATE(Calcul!$D26,Calcul!$E26),SilencerParams!$D$4:$Z$82,17,FALSE)*LOG($AH21)+VLOOKUP(CONCATENATE(Calcul!$D26,Calcul!$E26),SilencerParams!$D$4:$AH$82,25,FALSE))</f>
        <v/>
      </c>
      <c r="AS21" s="24" t="str">
        <f>IF(OR(Calcul!$D26="",Calcul!$E26=""),"",VLOOKUP(CONCATENATE(Calcul!$D26,Calcul!$E26),SilencerParams!$D$4:$Z$82,18,FALSE)*LOG($AH21)+VLOOKUP(CONCATENATE(Calcul!$D26,Calcul!$E26),SilencerParams!$D$4:$AH$82,26,FALSE))</f>
        <v/>
      </c>
      <c r="AT21" s="24" t="str">
        <f>IF(OR(Calcul!$D26="",Calcul!$E26=""),"",VLOOKUP(CONCATENATE(Calcul!$D26,Calcul!$E26),SilencerParams!$D$4:$Z$82,19,FALSE)*LOG($AH21)+VLOOKUP(CONCATENATE(Calcul!$D26,Calcul!$E26),SilencerParams!$D$4:$AH$82,27,FALSE))</f>
        <v/>
      </c>
      <c r="AU21" s="24" t="str">
        <f>IF(OR(Calcul!$D26="",Calcul!$E26=""),"",VLOOKUP(CONCATENATE(Calcul!$D26,Calcul!$E26),SilencerParams!$D$4:$Z$82,20,FALSE)*LOG($AH21)+VLOOKUP(CONCATENATE(Calcul!$D26,Calcul!$E26),SilencerParams!$D$4:$AH$82,28,FALSE))</f>
        <v/>
      </c>
      <c r="AV21" s="24" t="str">
        <f>IF(OR(Calcul!$D26="",Calcul!$E26=""),"",VLOOKUP(CONCATENATE(Calcul!$D26,Calcul!$E26),SilencerParams!$D$4:$Z$82,21,FALSE)*LOG($AH21)+VLOOKUP(CONCATENATE(Calcul!$D26,Calcul!$E26),SilencerParams!$D$4:$AH$82,29,FALSE))</f>
        <v/>
      </c>
      <c r="AW21" s="24" t="str">
        <f>IF(OR(Calcul!$D26="",Calcul!$E26=""),"",VLOOKUP(CONCATENATE(Calcul!$D26,Calcul!$E26),SilencerParams!$D$4:$Z$82,22,FALSE)*LOG($AH21)+VLOOKUP(CONCATENATE(Calcul!$D26,Calcul!$E26),SilencerParams!$D$4:$AH$82,30,FALSE))</f>
        <v/>
      </c>
      <c r="AX21" s="24" t="str">
        <f>IF(OR(Calcul!$D26="",Calcul!$E26=""),"",VLOOKUP(CONCATENATE(Calcul!$D26,Calcul!$E26),SilencerParams!$D$4:$Z$82,23,FALSE)*LOG($AH21)+VLOOKUP(CONCATENATE(Calcul!$D26,Calcul!$E26),SilencerParams!$D$4:$AH$82,31,FALSE))</f>
        <v/>
      </c>
      <c r="AY21" s="24" t="e">
        <f t="shared" si="1"/>
        <v>#DIV/0!</v>
      </c>
      <c r="AZ21" s="24" t="e">
        <f t="shared" si="2"/>
        <v>#DIV/0!</v>
      </c>
      <c r="BA21" s="24" t="e">
        <f t="shared" si="3"/>
        <v>#DIV/0!</v>
      </c>
      <c r="BB21" s="24" t="e">
        <f t="shared" si="4"/>
        <v>#DIV/0!</v>
      </c>
      <c r="BC21" s="24" t="e">
        <f t="shared" si="5"/>
        <v>#DIV/0!</v>
      </c>
      <c r="BD21" s="24" t="e">
        <f t="shared" si="6"/>
        <v>#DIV/0!</v>
      </c>
      <c r="BE21" s="24" t="e">
        <f t="shared" si="7"/>
        <v>#DIV/0!</v>
      </c>
      <c r="BF21" s="24" t="e">
        <f t="shared" si="8"/>
        <v>#DIV/0!</v>
      </c>
      <c r="BG21" s="24" t="e">
        <f>10*LOG10(IF(AY21="",0,POWER(10,((AY21+'ModelParams Lw'!$O$4)/10))) +IF(AZ21="",0,POWER(10,((AZ21+'ModelParams Lw'!$P$4)/10))) +IF(BA21="",0,POWER(10,((BA21+'ModelParams Lw'!$Q$4)/10))) +IF(BB21="",0,POWER(10,((BB21+'ModelParams Lw'!$R$4)/10))) +IF(BC21="",0,POWER(10,((BC21+'ModelParams Lw'!$S$4)/10))) +IF(BD21="",0,POWER(10,((BD21+'ModelParams Lw'!$T$4)/10))) +IF(BE21="",0,POWER(10,((BE21+'ModelParams Lw'!$U$4)/10)))+IF(BF21="",0,POWER(10,((BF21+'ModelParams Lw'!$V$4)/10))))</f>
        <v>#DIV/0!</v>
      </c>
      <c r="BH21" s="24" t="e">
        <f t="shared" si="21"/>
        <v>#DIV/0!</v>
      </c>
      <c r="BI21" s="24" t="e">
        <f>(AY21-'ModelParams Lw'!O$10)/'ModelParams Lw'!O$11</f>
        <v>#DIV/0!</v>
      </c>
      <c r="BJ21" s="24" t="e">
        <f>(AZ21-'ModelParams Lw'!P$10)/'ModelParams Lw'!P$11</f>
        <v>#DIV/0!</v>
      </c>
      <c r="BK21" s="24" t="e">
        <f>(BA21-'ModelParams Lw'!Q$10)/'ModelParams Lw'!Q$11</f>
        <v>#DIV/0!</v>
      </c>
      <c r="BL21" s="24" t="e">
        <f>(BB21-'ModelParams Lw'!R$10)/'ModelParams Lw'!R$11</f>
        <v>#DIV/0!</v>
      </c>
      <c r="BM21" s="24" t="e">
        <f>(BC21-'ModelParams Lw'!S$10)/'ModelParams Lw'!S$11</f>
        <v>#DIV/0!</v>
      </c>
      <c r="BN21" s="24" t="e">
        <f>(BD21-'ModelParams Lw'!T$10)/'ModelParams Lw'!T$11</f>
        <v>#DIV/0!</v>
      </c>
      <c r="BO21" s="24" t="e">
        <f>(BE21-'ModelParams Lw'!U$10)/'ModelParams Lw'!U$11</f>
        <v>#DIV/0!</v>
      </c>
      <c r="BP21" s="24" t="e">
        <f>(BF21-'ModelParams Lw'!V$10)/'ModelParams Lw'!V$11</f>
        <v>#DIV/0!</v>
      </c>
      <c r="BQ21" s="24">
        <f>IF(Calcul!$F26="SW",'ModelParams Lw'!C$18+'ModelParams Lw'!C$19*LOG(BQ$3)+'ModelParams Lw'!C$20*($D21*$E21),IF('ModelParams Lw'!C$21+'ModelParams Lw'!C$22*LOG(BQ$3)+'ModelParams Lw'!C$23*($D21*$E21)&lt;'ModelParams Lw'!C$18+'ModelParams Lw'!C$19*LOG(BQ$3)+'ModelParams Lw'!C$20*($D21*$E21),'ModelParams Lw'!C$18+'ModelParams Lw'!C$19*LOG(BQ$3)+'ModelParams Lw'!C$20*($D21*$E21),'ModelParams Lw'!C$21+'ModelParams Lw'!C$22*LOG(BQ$3)+'ModelParams Lw'!C$23*($D21*$E21)))</f>
        <v>29.232362061604213</v>
      </c>
      <c r="BR21" s="24">
        <f>IF(Calcul!$F26="SW",'ModelParams Lw'!D$18+'ModelParams Lw'!D$19*LOG(BR$3)+'ModelParams Lw'!D$20*($D21*$E21),IF('ModelParams Lw'!D$21+'ModelParams Lw'!D$22*LOG(BR$3)+'ModelParams Lw'!D$23*($D21*$E21)&lt;'ModelParams Lw'!D$18+'ModelParams Lw'!D$19*LOG(BR$3)+'ModelParams Lw'!D$20*($D21*$E21),'ModelParams Lw'!D$18+'ModelParams Lw'!D$19*LOG(BR$3)+'ModelParams Lw'!D$20*($D21*$E21),'ModelParams Lw'!D$21+'ModelParams Lw'!D$22*LOG(BR$3)+'ModelParams Lw'!D$23*($D21*$E21)))</f>
        <v>20.87664435983303</v>
      </c>
      <c r="BS21" s="24">
        <f>IF(Calcul!$F26="SW",'ModelParams Lw'!E$18+'ModelParams Lw'!E$19*LOG(BS$3)+'ModelParams Lw'!E$20*($D21*$E21),IF('ModelParams Lw'!E$21+'ModelParams Lw'!E$22*LOG(BS$3)+'ModelParams Lw'!E$23*($D21*$E21)&lt;'ModelParams Lw'!E$18+'ModelParams Lw'!E$19*LOG(BS$3)+'ModelParams Lw'!E$20*($D21*$E21),'ModelParams Lw'!E$18+'ModelParams Lw'!E$19*LOG(BS$3)+'ModelParams Lw'!E$20*($D21*$E21),'ModelParams Lw'!E$21+'ModelParams Lw'!E$22*LOG(BS$3)+'ModelParams Lw'!E$23*($D21*$E21)))</f>
        <v>19.403052886267911</v>
      </c>
      <c r="BT21" s="24">
        <f>IF(Calcul!$F26="SW",'ModelParams Lw'!F$18+'ModelParams Lw'!F$19*LOG(BT$3)+'ModelParams Lw'!F$20*($D21*$E21),IF('ModelParams Lw'!F$21+'ModelParams Lw'!F$22*LOG(BT$3)+'ModelParams Lw'!F$23*($D21*$E21)&lt;'ModelParams Lw'!F$18+'ModelParams Lw'!F$19*LOG(BT$3)+'ModelParams Lw'!F$20*($D21*$E21),'ModelParams Lw'!F$18+'ModelParams Lw'!F$19*LOG(BT$3)+'ModelParams Lw'!F$20*($D21*$E21),'ModelParams Lw'!F$21+'ModelParams Lw'!F$22*LOG(BT$3)+'ModelParams Lw'!F$23*($D21*$E21)))</f>
        <v>19.168948557312724</v>
      </c>
      <c r="BU21" s="24">
        <f>IF(Calcul!$F26="SW",'ModelParams Lw'!G$18+'ModelParams Lw'!G$19*LOG(BU$3)+'ModelParams Lw'!G$20*($D21*$E21),IF('ModelParams Lw'!G$21+'ModelParams Lw'!G$22*LOG(BU$3)+'ModelParams Lw'!G$23*($D21*$E21)&lt;'ModelParams Lw'!G$18+'ModelParams Lw'!G$19*LOG(BU$3)+'ModelParams Lw'!G$20*($D21*$E21),'ModelParams Lw'!G$18+'ModelParams Lw'!G$19*LOG(BU$3)+'ModelParams Lw'!G$20*($D21*$E21),'ModelParams Lw'!G$21+'ModelParams Lw'!G$22*LOG(BU$3)+'ModelParams Lw'!G$23*($D21*$E21)))</f>
        <v>19.253827318462619</v>
      </c>
      <c r="BV21" s="24">
        <f>IF(Calcul!$F26="SW",'ModelParams Lw'!H$18+'ModelParams Lw'!H$19*LOG(BV$3)+'ModelParams Lw'!H$20*($D21*$E21),IF('ModelParams Lw'!H$21+'ModelParams Lw'!H$22*LOG(BV$3)+'ModelParams Lw'!H$23*($D21*$E21)&lt;'ModelParams Lw'!H$18+'ModelParams Lw'!H$19*LOG(BV$3)+'ModelParams Lw'!H$20*($D21*$E21),'ModelParams Lw'!H$18+'ModelParams Lw'!H$19*LOG(BV$3)+'ModelParams Lw'!H$20*($D21*$E21),'ModelParams Lw'!H$21+'ModelParams Lw'!H$22*LOG(BV$3)+'ModelParams Lw'!H$23*($D21*$E21)))</f>
        <v>18.450549841027573</v>
      </c>
      <c r="BW21" s="24">
        <f>IF(Calcul!$F26="SW",'ModelParams Lw'!I$18+'ModelParams Lw'!I$19*LOG(BW$3)+'ModelParams Lw'!I$20*($D21*$E21),IF('ModelParams Lw'!I$21+'ModelParams Lw'!I$22*LOG(BW$3)+'ModelParams Lw'!I$23*($D21*$E21)&lt;'ModelParams Lw'!I$18+'ModelParams Lw'!I$19*LOG(BW$3)+'ModelParams Lw'!I$20*($D21*$E21),'ModelParams Lw'!I$18+'ModelParams Lw'!I$19*LOG(BW$3)+'ModelParams Lw'!I$20*($D21*$E21),'ModelParams Lw'!I$21+'ModelParams Lw'!I$22*LOG(BW$3)+'ModelParams Lw'!I$23*($D21*$E21)))</f>
        <v>24.339570323731252</v>
      </c>
      <c r="BX21" s="24">
        <f>IF(Calcul!$F26="SW",'ModelParams Lw'!J$18+'ModelParams Lw'!J$19*LOG(BX$3)+'ModelParams Lw'!J$20*($D21*$E21),IF('ModelParams Lw'!J$21+'ModelParams Lw'!J$22*LOG(BX$3)+'ModelParams Lw'!J$23*($D21*$E21)&lt;'ModelParams Lw'!J$18+'ModelParams Lw'!J$19*LOG(BX$3)+'ModelParams Lw'!J$20*($D21*$E21),'ModelParams Lw'!J$18+'ModelParams Lw'!J$19*LOG(BX$3)+'ModelParams Lw'!J$20*($D21*$E21),'ModelParams Lw'!J$21+'ModelParams Lw'!J$22*LOG(BX$3)+'ModelParams Lw'!J$23*($D21*$E21)))</f>
        <v>22.505852524315557</v>
      </c>
      <c r="BY21" s="24" t="e">
        <f t="shared" si="9"/>
        <v>#DIV/0!</v>
      </c>
      <c r="BZ21" s="24" t="e">
        <f t="shared" si="10"/>
        <v>#DIV/0!</v>
      </c>
      <c r="CA21" s="24" t="e">
        <f t="shared" si="11"/>
        <v>#DIV/0!</v>
      </c>
      <c r="CB21" s="24" t="e">
        <f t="shared" si="12"/>
        <v>#DIV/0!</v>
      </c>
      <c r="CC21" s="24" t="e">
        <f t="shared" si="13"/>
        <v>#DIV/0!</v>
      </c>
      <c r="CD21" s="24" t="e">
        <f t="shared" si="14"/>
        <v>#DIV/0!</v>
      </c>
      <c r="CE21" s="24" t="e">
        <f t="shared" si="15"/>
        <v>#DIV/0!</v>
      </c>
      <c r="CF21" s="24" t="e">
        <f t="shared" si="16"/>
        <v>#DIV/0!</v>
      </c>
      <c r="CG21" s="24" t="e">
        <f>10*LOG10(IF(BY21="",0,POWER(10,((BY21+'ModelParams Lw'!$O$4)/10))) +IF(BZ21="",0,POWER(10,((BZ21+'ModelParams Lw'!$P$4)/10))) +IF(CA21="",0,POWER(10,((CA21+'ModelParams Lw'!$Q$4)/10))) +IF(CB21="",0,POWER(10,((CB21+'ModelParams Lw'!$R$4)/10))) +IF(CC21="",0,POWER(10,((CC21+'ModelParams Lw'!$S$4)/10))) +IF(CD21="",0,POWER(10,((CD21+'ModelParams Lw'!$T$4)/10))) +IF(CE21="",0,POWER(10,((CE21+'ModelParams Lw'!$U$4)/10)))+IF(CF21="",0,POWER(10,((CF21+'ModelParams Lw'!$V$4)/10))))</f>
        <v>#DIV/0!</v>
      </c>
      <c r="CH21" s="24" t="e">
        <f t="shared" si="22"/>
        <v>#DIV/0!</v>
      </c>
      <c r="CI21" s="24" t="e">
        <f>(BY21-'ModelParams Lw'!$O$10)/'ModelParams Lw'!$O$11</f>
        <v>#DIV/0!</v>
      </c>
      <c r="CJ21" s="24" t="e">
        <f>(BZ21-'ModelParams Lw'!$P$10)/'ModelParams Lw'!$P$11</f>
        <v>#DIV/0!</v>
      </c>
      <c r="CK21" s="24" t="e">
        <f>(CA21-'ModelParams Lw'!$Q$10)/'ModelParams Lw'!$Q$11</f>
        <v>#DIV/0!</v>
      </c>
      <c r="CL21" s="24" t="e">
        <f>(CB21-'ModelParams Lw'!$R$10)/'ModelParams Lw'!$R$11</f>
        <v>#DIV/0!</v>
      </c>
      <c r="CM21" s="24" t="e">
        <f>(CC21-'ModelParams Lw'!$S$10)/'ModelParams Lw'!$S$11</f>
        <v>#DIV/0!</v>
      </c>
      <c r="CN21" s="24" t="e">
        <f>(CD21-'ModelParams Lw'!$T$10)/'ModelParams Lw'!$T$11</f>
        <v>#DIV/0!</v>
      </c>
      <c r="CO21" s="24" t="e">
        <f>(CE21-'ModelParams Lw'!$U$10)/'ModelParams Lw'!$U$11</f>
        <v>#DIV/0!</v>
      </c>
      <c r="CP21" s="24" t="e">
        <f>(CF21-'ModelParams Lw'!$V$10)/'ModelParams Lw'!$V$11</f>
        <v>#DIV/0!</v>
      </c>
    </row>
    <row r="22" spans="1:94" x14ac:dyDescent="0.2">
      <c r="A22" s="12">
        <f>Calcul!B27</f>
        <v>0</v>
      </c>
      <c r="B22" s="12">
        <f t="shared" si="17"/>
        <v>0</v>
      </c>
      <c r="C22" s="12">
        <f>Calcul!C27</f>
        <v>0</v>
      </c>
      <c r="D22" s="12">
        <f>Calcul!D27/1000</f>
        <v>0</v>
      </c>
      <c r="E22" s="12">
        <f>Calcul!E27/1000</f>
        <v>0</v>
      </c>
      <c r="F22" s="12">
        <f t="shared" si="18"/>
        <v>0</v>
      </c>
      <c r="G22" s="24" t="e">
        <f t="shared" si="0"/>
        <v>#DIV/0!</v>
      </c>
      <c r="H22" s="21" t="e">
        <f>'ModelParams Lw'!$B$6*(LN(H$3/(($B22/3600/($D22*$F22))^0.4*$G22^0.3)))^2+'ModelParams Lw'!$B$7*LN(H$3/(($B22/3600/($D22*$F22))^0.4*$G22^0.3))+'ModelParams Lw'!$B$8</f>
        <v>#DIV/0!</v>
      </c>
      <c r="I22" s="21" t="e">
        <f>'ModelParams Lw'!$B$6*(LN(I$3/(($B22/3600/($D22*$F22))^0.4*$G22^0.3)))^2+'ModelParams Lw'!$B$7*LN(I$3/(($B22/3600/($D22*$F22))^0.4*$G22^0.3))+'ModelParams Lw'!$B$8</f>
        <v>#DIV/0!</v>
      </c>
      <c r="J22" s="21" t="e">
        <f>'ModelParams Lw'!$B$6*(LN(J$3/(($B22/3600/($D22*$F22))^0.4*$G22^0.3)))^2+'ModelParams Lw'!$B$7*LN(J$3/(($B22/3600/($D22*$F22))^0.4*$G22^0.3))+'ModelParams Lw'!$B$8</f>
        <v>#DIV/0!</v>
      </c>
      <c r="K22" s="21" t="e">
        <f>'ModelParams Lw'!$B$6*(LN(K$3/(($B22/3600/($D22*$F22))^0.4*$G22^0.3)))^2+'ModelParams Lw'!$B$7*LN(K$3/(($B22/3600/($D22*$F22))^0.4*$G22^0.3))+'ModelParams Lw'!$B$8</f>
        <v>#DIV/0!</v>
      </c>
      <c r="L22" s="21" t="e">
        <f>'ModelParams Lw'!$B$6*(LN(L$3/(($B22/3600/($D22*$F22))^0.4*$G22^0.3)))^2+'ModelParams Lw'!$B$7*LN(L$3/(($B22/3600/($D22*$F22))^0.4*$G22^0.3))+'ModelParams Lw'!$B$8</f>
        <v>#DIV/0!</v>
      </c>
      <c r="M22" s="21" t="e">
        <f>'ModelParams Lw'!$B$6*(LN(M$3/(($B22/3600/($D22*$F22))^0.4*$G22^0.3)))^2+'ModelParams Lw'!$B$7*LN(M$3/(($B22/3600/($D22*$F22))^0.4*$G22^0.3))+'ModelParams Lw'!$B$8</f>
        <v>#DIV/0!</v>
      </c>
      <c r="N22" s="21" t="e">
        <f>'ModelParams Lw'!$B$6*(LN(N$3/(($B22/3600/($D22*$F22))^0.4*$G22^0.3)))^2+'ModelParams Lw'!$B$7*LN(N$3/(($B22/3600/($D22*$F22))^0.4*$G22^0.3))+'ModelParams Lw'!$B$8</f>
        <v>#DIV/0!</v>
      </c>
      <c r="O22" s="21" t="e">
        <f>'ModelParams Lw'!$B$6*(LN(O$3/(($B22/3600/($D22*$F22))^0.4*$G22^0.3)))^2+'ModelParams Lw'!$B$7*LN(O$3/(($B22/3600/($D22*$F22))^0.4*$G22^0.3))+'ModelParams Lw'!$B$8</f>
        <v>#DIV/0!</v>
      </c>
      <c r="P22" s="24" t="e">
        <f>'ModelParams Lw'!$B$3+'ModelParams Lw'!$B$4*LOG10($B22/3600/($D22*$F22))+'ModelParams Lw'!$B$5*LOG10(2*$G22/(1.2*($B22/3600/($D22*$F22))^2)+1)+10*LOG10($D22*$F22)+H22</f>
        <v>#DIV/0!</v>
      </c>
      <c r="Q22" s="24" t="e">
        <f>'ModelParams Lw'!$B$3+'ModelParams Lw'!$B$4*LOG10($B22/3600/($D22*$F22))+'ModelParams Lw'!$B$5*LOG10(2*$G22/(1.2*($B22/3600/($D22*$F22))^2)+1)+10*LOG10($D22*$F22)+I22</f>
        <v>#DIV/0!</v>
      </c>
      <c r="R22" s="24" t="e">
        <f>'ModelParams Lw'!$B$3+'ModelParams Lw'!$B$4*LOG10($B22/3600/($D22*$F22))+'ModelParams Lw'!$B$5*LOG10(2*$G22/(1.2*($B22/3600/($D22*$F22))^2)+1)+10*LOG10($D22*$F22)+J22</f>
        <v>#DIV/0!</v>
      </c>
      <c r="S22" s="24" t="e">
        <f>'ModelParams Lw'!$B$3+'ModelParams Lw'!$B$4*LOG10($B22/3600/($D22*$F22))+'ModelParams Lw'!$B$5*LOG10(2*$G22/(1.2*($B22/3600/($D22*$F22))^2)+1)+10*LOG10($D22*$F22)+K22</f>
        <v>#DIV/0!</v>
      </c>
      <c r="T22" s="24" t="e">
        <f>'ModelParams Lw'!$B$3+'ModelParams Lw'!$B$4*LOG10($B22/3600/($D22*$F22))+'ModelParams Lw'!$B$5*LOG10(2*$G22/(1.2*($B22/3600/($D22*$F22))^2)+1)+10*LOG10($D22*$F22)+L22</f>
        <v>#DIV/0!</v>
      </c>
      <c r="U22" s="24" t="e">
        <f>'ModelParams Lw'!$B$3+'ModelParams Lw'!$B$4*LOG10($B22/3600/($D22*$F22))+'ModelParams Lw'!$B$5*LOG10(2*$G22/(1.2*($B22/3600/($D22*$F22))^2)+1)+10*LOG10($D22*$F22)+M22</f>
        <v>#DIV/0!</v>
      </c>
      <c r="V22" s="24" t="e">
        <f>'ModelParams Lw'!$B$3+'ModelParams Lw'!$B$4*LOG10($B22/3600/($D22*$F22))+'ModelParams Lw'!$B$5*LOG10(2*$G22/(1.2*($B22/3600/($D22*$F22))^2)+1)+10*LOG10($D22*$F22)+N22</f>
        <v>#DIV/0!</v>
      </c>
      <c r="W22" s="24" t="e">
        <f>'ModelParams Lw'!$B$3+'ModelParams Lw'!$B$4*LOG10($B22/3600/($D22*$F22))+'ModelParams Lw'!$B$5*LOG10(2*$G22/(1.2*($B22/3600/($D22*$F22))^2)+1)+10*LOG10($D22*$F22)+O22</f>
        <v>#DIV/0!</v>
      </c>
      <c r="X22" s="24" t="e">
        <f>10*LOG10(IF(P22="",0,POWER(10,((P22+'ModelParams Lw'!$O$4)/10))) +IF(Q22="",0,POWER(10,((Q22+'ModelParams Lw'!$P$4)/10))) +IF(R22="",0,POWER(10,((R22+'ModelParams Lw'!$Q$4)/10))) +IF(S22="",0,POWER(10,((S22+'ModelParams Lw'!$R$4)/10))) +IF(T22="",0,POWER(10,((T22+'ModelParams Lw'!$S$4)/10))) +IF(U22="",0,POWER(10,((U22+'ModelParams Lw'!$T$4)/10))) +IF(V22="",0,POWER(10,((V22+'ModelParams Lw'!$U$4)/10)))+IF(W22="",0,POWER(10,((W22+'ModelParams Lw'!$V$4)/10))))</f>
        <v>#DIV/0!</v>
      </c>
      <c r="Y22" s="24" t="e">
        <f t="shared" si="19"/>
        <v>#DIV/0!</v>
      </c>
      <c r="Z22" s="24" t="e">
        <f>(P22-'ModelParams Lw'!O$10)/'ModelParams Lw'!O$11</f>
        <v>#DIV/0!</v>
      </c>
      <c r="AA22" s="24" t="e">
        <f>(Q22-'ModelParams Lw'!P$10)/'ModelParams Lw'!P$11</f>
        <v>#DIV/0!</v>
      </c>
      <c r="AB22" s="24" t="e">
        <f>(R22-'ModelParams Lw'!Q$10)/'ModelParams Lw'!Q$11</f>
        <v>#DIV/0!</v>
      </c>
      <c r="AC22" s="24" t="e">
        <f>(S22-'ModelParams Lw'!R$10)/'ModelParams Lw'!R$11</f>
        <v>#DIV/0!</v>
      </c>
      <c r="AD22" s="24" t="e">
        <f>(T22-'ModelParams Lw'!S$10)/'ModelParams Lw'!S$11</f>
        <v>#DIV/0!</v>
      </c>
      <c r="AE22" s="24" t="e">
        <f>(U22-'ModelParams Lw'!T$10)/'ModelParams Lw'!T$11</f>
        <v>#DIV/0!</v>
      </c>
      <c r="AF22" s="24" t="e">
        <f>(V22-'ModelParams Lw'!U$10)/'ModelParams Lw'!U$11</f>
        <v>#DIV/0!</v>
      </c>
      <c r="AG22" s="24" t="e">
        <f>(W22-'ModelParams Lw'!V$10)/'ModelParams Lw'!V$11</f>
        <v>#DIV/0!</v>
      </c>
      <c r="AH22" s="24" t="e">
        <f t="shared" si="20"/>
        <v>#DIV/0!</v>
      </c>
      <c r="AI22" s="24" t="str">
        <f>IF(OR(Calcul!$D27="",Calcul!$E27=""),"",VLOOKUP(CONCATENATE(Calcul!$D27,Calcul!$E27),SilencerParams!$D$4:$R$82,8,FALSE))</f>
        <v/>
      </c>
      <c r="AJ22" s="24" t="str">
        <f>IF(OR(Calcul!$D27="",Calcul!$E27=""),"",VLOOKUP(CONCATENATE(Calcul!$D27,Calcul!$E27),SilencerParams!$D$4:$R$82,9,FALSE))</f>
        <v/>
      </c>
      <c r="AK22" s="24" t="str">
        <f>IF(OR(Calcul!$D27="",Calcul!$E27=""),"",VLOOKUP(CONCATENATE(Calcul!$D27,Calcul!$E27),SilencerParams!$D$4:$R$82,10,FALSE))</f>
        <v/>
      </c>
      <c r="AL22" s="24" t="str">
        <f>IF(OR(Calcul!$D27="",Calcul!$E27=""),"",VLOOKUP(CONCATENATE(Calcul!$D27,Calcul!$E27),SilencerParams!$D$4:$R$82,11,FALSE))</f>
        <v/>
      </c>
      <c r="AM22" s="24" t="str">
        <f>IF(OR(Calcul!$D27="",Calcul!$E27=""),"",VLOOKUP(CONCATENATE(Calcul!$D27,Calcul!$E27),SilencerParams!$D$4:$R$82,12,FALSE))</f>
        <v/>
      </c>
      <c r="AN22" s="24" t="str">
        <f>IF(OR(Calcul!$D27="",Calcul!$E27=""),"",VLOOKUP(CONCATENATE(Calcul!$D27,Calcul!$E27),SilencerParams!$D$4:$R$82,13,FALSE))</f>
        <v/>
      </c>
      <c r="AO22" s="24" t="str">
        <f>IF(OR(Calcul!$D27="",Calcul!$E27=""),"",VLOOKUP(CONCATENATE(Calcul!$D27,Calcul!$E27),SilencerParams!$D$4:$R$82,14,FALSE))</f>
        <v/>
      </c>
      <c r="AP22" s="24" t="str">
        <f>IF(OR(Calcul!$D27="",Calcul!$E27=""),"",VLOOKUP(CONCATENATE(Calcul!$D27,Calcul!$E27),SilencerParams!$D$4:$R$82,15,FALSE))</f>
        <v/>
      </c>
      <c r="AQ22" s="24" t="str">
        <f>IF(OR(Calcul!$D27="",Calcul!$E27=""),"",VLOOKUP(CONCATENATE(Calcul!$D27,Calcul!$E27),SilencerParams!$D$4:$Z$82,16,FALSE)*LOG($AH22)+VLOOKUP(CONCATENATE(Calcul!$D27,Calcul!$E27),SilencerParams!$D$4:$AH$82,24,FALSE))</f>
        <v/>
      </c>
      <c r="AR22" s="24" t="str">
        <f>IF(OR(Calcul!$D27="",Calcul!$E27=""),"",VLOOKUP(CONCATENATE(Calcul!$D27,Calcul!$E27),SilencerParams!$D$4:$Z$82,17,FALSE)*LOG($AH22)+VLOOKUP(CONCATENATE(Calcul!$D27,Calcul!$E27),SilencerParams!$D$4:$AH$82,25,FALSE))</f>
        <v/>
      </c>
      <c r="AS22" s="24" t="str">
        <f>IF(OR(Calcul!$D27="",Calcul!$E27=""),"",VLOOKUP(CONCATENATE(Calcul!$D27,Calcul!$E27),SilencerParams!$D$4:$Z$82,18,FALSE)*LOG($AH22)+VLOOKUP(CONCATENATE(Calcul!$D27,Calcul!$E27),SilencerParams!$D$4:$AH$82,26,FALSE))</f>
        <v/>
      </c>
      <c r="AT22" s="24" t="str">
        <f>IF(OR(Calcul!$D27="",Calcul!$E27=""),"",VLOOKUP(CONCATENATE(Calcul!$D27,Calcul!$E27),SilencerParams!$D$4:$Z$82,19,FALSE)*LOG($AH22)+VLOOKUP(CONCATENATE(Calcul!$D27,Calcul!$E27),SilencerParams!$D$4:$AH$82,27,FALSE))</f>
        <v/>
      </c>
      <c r="AU22" s="24" t="str">
        <f>IF(OR(Calcul!$D27="",Calcul!$E27=""),"",VLOOKUP(CONCATENATE(Calcul!$D27,Calcul!$E27),SilencerParams!$D$4:$Z$82,20,FALSE)*LOG($AH22)+VLOOKUP(CONCATENATE(Calcul!$D27,Calcul!$E27),SilencerParams!$D$4:$AH$82,28,FALSE))</f>
        <v/>
      </c>
      <c r="AV22" s="24" t="str">
        <f>IF(OR(Calcul!$D27="",Calcul!$E27=""),"",VLOOKUP(CONCATENATE(Calcul!$D27,Calcul!$E27),SilencerParams!$D$4:$Z$82,21,FALSE)*LOG($AH22)+VLOOKUP(CONCATENATE(Calcul!$D27,Calcul!$E27),SilencerParams!$D$4:$AH$82,29,FALSE))</f>
        <v/>
      </c>
      <c r="AW22" s="24" t="str">
        <f>IF(OR(Calcul!$D27="",Calcul!$E27=""),"",VLOOKUP(CONCATENATE(Calcul!$D27,Calcul!$E27),SilencerParams!$D$4:$Z$82,22,FALSE)*LOG($AH22)+VLOOKUP(CONCATENATE(Calcul!$D27,Calcul!$E27),SilencerParams!$D$4:$AH$82,30,FALSE))</f>
        <v/>
      </c>
      <c r="AX22" s="24" t="str">
        <f>IF(OR(Calcul!$D27="",Calcul!$E27=""),"",VLOOKUP(CONCATENATE(Calcul!$D27,Calcul!$E27),SilencerParams!$D$4:$Z$82,23,FALSE)*LOG($AH22)+VLOOKUP(CONCATENATE(Calcul!$D27,Calcul!$E27),SilencerParams!$D$4:$AH$82,31,FALSE))</f>
        <v/>
      </c>
      <c r="AY22" s="24" t="e">
        <f t="shared" si="1"/>
        <v>#DIV/0!</v>
      </c>
      <c r="AZ22" s="24" t="e">
        <f t="shared" si="2"/>
        <v>#DIV/0!</v>
      </c>
      <c r="BA22" s="24" t="e">
        <f t="shared" si="3"/>
        <v>#DIV/0!</v>
      </c>
      <c r="BB22" s="24" t="e">
        <f t="shared" si="4"/>
        <v>#DIV/0!</v>
      </c>
      <c r="BC22" s="24" t="e">
        <f t="shared" si="5"/>
        <v>#DIV/0!</v>
      </c>
      <c r="BD22" s="24" t="e">
        <f t="shared" si="6"/>
        <v>#DIV/0!</v>
      </c>
      <c r="BE22" s="24" t="e">
        <f t="shared" si="7"/>
        <v>#DIV/0!</v>
      </c>
      <c r="BF22" s="24" t="e">
        <f t="shared" si="8"/>
        <v>#DIV/0!</v>
      </c>
      <c r="BG22" s="24" t="e">
        <f>10*LOG10(IF(AY22="",0,POWER(10,((AY22+'ModelParams Lw'!$O$4)/10))) +IF(AZ22="",0,POWER(10,((AZ22+'ModelParams Lw'!$P$4)/10))) +IF(BA22="",0,POWER(10,((BA22+'ModelParams Lw'!$Q$4)/10))) +IF(BB22="",0,POWER(10,((BB22+'ModelParams Lw'!$R$4)/10))) +IF(BC22="",0,POWER(10,((BC22+'ModelParams Lw'!$S$4)/10))) +IF(BD22="",0,POWER(10,((BD22+'ModelParams Lw'!$T$4)/10))) +IF(BE22="",0,POWER(10,((BE22+'ModelParams Lw'!$U$4)/10)))+IF(BF22="",0,POWER(10,((BF22+'ModelParams Lw'!$V$4)/10))))</f>
        <v>#DIV/0!</v>
      </c>
      <c r="BH22" s="24" t="e">
        <f t="shared" si="21"/>
        <v>#DIV/0!</v>
      </c>
      <c r="BI22" s="24" t="e">
        <f>(AY22-'ModelParams Lw'!O$10)/'ModelParams Lw'!O$11</f>
        <v>#DIV/0!</v>
      </c>
      <c r="BJ22" s="24" t="e">
        <f>(AZ22-'ModelParams Lw'!P$10)/'ModelParams Lw'!P$11</f>
        <v>#DIV/0!</v>
      </c>
      <c r="BK22" s="24" t="e">
        <f>(BA22-'ModelParams Lw'!Q$10)/'ModelParams Lw'!Q$11</f>
        <v>#DIV/0!</v>
      </c>
      <c r="BL22" s="24" t="e">
        <f>(BB22-'ModelParams Lw'!R$10)/'ModelParams Lw'!R$11</f>
        <v>#DIV/0!</v>
      </c>
      <c r="BM22" s="24" t="e">
        <f>(BC22-'ModelParams Lw'!S$10)/'ModelParams Lw'!S$11</f>
        <v>#DIV/0!</v>
      </c>
      <c r="BN22" s="24" t="e">
        <f>(BD22-'ModelParams Lw'!T$10)/'ModelParams Lw'!T$11</f>
        <v>#DIV/0!</v>
      </c>
      <c r="BO22" s="24" t="e">
        <f>(BE22-'ModelParams Lw'!U$10)/'ModelParams Lw'!U$11</f>
        <v>#DIV/0!</v>
      </c>
      <c r="BP22" s="24" t="e">
        <f>(BF22-'ModelParams Lw'!V$10)/'ModelParams Lw'!V$11</f>
        <v>#DIV/0!</v>
      </c>
      <c r="BQ22" s="24">
        <f>IF(Calcul!$F27="SW",'ModelParams Lw'!C$18+'ModelParams Lw'!C$19*LOG(BQ$3)+'ModelParams Lw'!C$20*($D22*$E22),IF('ModelParams Lw'!C$21+'ModelParams Lw'!C$22*LOG(BQ$3)+'ModelParams Lw'!C$23*($D22*$E22)&lt;'ModelParams Lw'!C$18+'ModelParams Lw'!C$19*LOG(BQ$3)+'ModelParams Lw'!C$20*($D22*$E22),'ModelParams Lw'!C$18+'ModelParams Lw'!C$19*LOG(BQ$3)+'ModelParams Lw'!C$20*($D22*$E22),'ModelParams Lw'!C$21+'ModelParams Lw'!C$22*LOG(BQ$3)+'ModelParams Lw'!C$23*($D22*$E22)))</f>
        <v>29.232362061604213</v>
      </c>
      <c r="BR22" s="24">
        <f>IF(Calcul!$F27="SW",'ModelParams Lw'!D$18+'ModelParams Lw'!D$19*LOG(BR$3)+'ModelParams Lw'!D$20*($D22*$E22),IF('ModelParams Lw'!D$21+'ModelParams Lw'!D$22*LOG(BR$3)+'ModelParams Lw'!D$23*($D22*$E22)&lt;'ModelParams Lw'!D$18+'ModelParams Lw'!D$19*LOG(BR$3)+'ModelParams Lw'!D$20*($D22*$E22),'ModelParams Lw'!D$18+'ModelParams Lw'!D$19*LOG(BR$3)+'ModelParams Lw'!D$20*($D22*$E22),'ModelParams Lw'!D$21+'ModelParams Lw'!D$22*LOG(BR$3)+'ModelParams Lw'!D$23*($D22*$E22)))</f>
        <v>20.87664435983303</v>
      </c>
      <c r="BS22" s="24">
        <f>IF(Calcul!$F27="SW",'ModelParams Lw'!E$18+'ModelParams Lw'!E$19*LOG(BS$3)+'ModelParams Lw'!E$20*($D22*$E22),IF('ModelParams Lw'!E$21+'ModelParams Lw'!E$22*LOG(BS$3)+'ModelParams Lw'!E$23*($D22*$E22)&lt;'ModelParams Lw'!E$18+'ModelParams Lw'!E$19*LOG(BS$3)+'ModelParams Lw'!E$20*($D22*$E22),'ModelParams Lw'!E$18+'ModelParams Lw'!E$19*LOG(BS$3)+'ModelParams Lw'!E$20*($D22*$E22),'ModelParams Lw'!E$21+'ModelParams Lw'!E$22*LOG(BS$3)+'ModelParams Lw'!E$23*($D22*$E22)))</f>
        <v>19.403052886267911</v>
      </c>
      <c r="BT22" s="24">
        <f>IF(Calcul!$F27="SW",'ModelParams Lw'!F$18+'ModelParams Lw'!F$19*LOG(BT$3)+'ModelParams Lw'!F$20*($D22*$E22),IF('ModelParams Lw'!F$21+'ModelParams Lw'!F$22*LOG(BT$3)+'ModelParams Lw'!F$23*($D22*$E22)&lt;'ModelParams Lw'!F$18+'ModelParams Lw'!F$19*LOG(BT$3)+'ModelParams Lw'!F$20*($D22*$E22),'ModelParams Lw'!F$18+'ModelParams Lw'!F$19*LOG(BT$3)+'ModelParams Lw'!F$20*($D22*$E22),'ModelParams Lw'!F$21+'ModelParams Lw'!F$22*LOG(BT$3)+'ModelParams Lw'!F$23*($D22*$E22)))</f>
        <v>19.168948557312724</v>
      </c>
      <c r="BU22" s="24">
        <f>IF(Calcul!$F27="SW",'ModelParams Lw'!G$18+'ModelParams Lw'!G$19*LOG(BU$3)+'ModelParams Lw'!G$20*($D22*$E22),IF('ModelParams Lw'!G$21+'ModelParams Lw'!G$22*LOG(BU$3)+'ModelParams Lw'!G$23*($D22*$E22)&lt;'ModelParams Lw'!G$18+'ModelParams Lw'!G$19*LOG(BU$3)+'ModelParams Lw'!G$20*($D22*$E22),'ModelParams Lw'!G$18+'ModelParams Lw'!G$19*LOG(BU$3)+'ModelParams Lw'!G$20*($D22*$E22),'ModelParams Lw'!G$21+'ModelParams Lw'!G$22*LOG(BU$3)+'ModelParams Lw'!G$23*($D22*$E22)))</f>
        <v>19.253827318462619</v>
      </c>
      <c r="BV22" s="24">
        <f>IF(Calcul!$F27="SW",'ModelParams Lw'!H$18+'ModelParams Lw'!H$19*LOG(BV$3)+'ModelParams Lw'!H$20*($D22*$E22),IF('ModelParams Lw'!H$21+'ModelParams Lw'!H$22*LOG(BV$3)+'ModelParams Lw'!H$23*($D22*$E22)&lt;'ModelParams Lw'!H$18+'ModelParams Lw'!H$19*LOG(BV$3)+'ModelParams Lw'!H$20*($D22*$E22),'ModelParams Lw'!H$18+'ModelParams Lw'!H$19*LOG(BV$3)+'ModelParams Lw'!H$20*($D22*$E22),'ModelParams Lw'!H$21+'ModelParams Lw'!H$22*LOG(BV$3)+'ModelParams Lw'!H$23*($D22*$E22)))</f>
        <v>18.450549841027573</v>
      </c>
      <c r="BW22" s="24">
        <f>IF(Calcul!$F27="SW",'ModelParams Lw'!I$18+'ModelParams Lw'!I$19*LOG(BW$3)+'ModelParams Lw'!I$20*($D22*$E22),IF('ModelParams Lw'!I$21+'ModelParams Lw'!I$22*LOG(BW$3)+'ModelParams Lw'!I$23*($D22*$E22)&lt;'ModelParams Lw'!I$18+'ModelParams Lw'!I$19*LOG(BW$3)+'ModelParams Lw'!I$20*($D22*$E22),'ModelParams Lw'!I$18+'ModelParams Lw'!I$19*LOG(BW$3)+'ModelParams Lw'!I$20*($D22*$E22),'ModelParams Lw'!I$21+'ModelParams Lw'!I$22*LOG(BW$3)+'ModelParams Lw'!I$23*($D22*$E22)))</f>
        <v>24.339570323731252</v>
      </c>
      <c r="BX22" s="24">
        <f>IF(Calcul!$F27="SW",'ModelParams Lw'!J$18+'ModelParams Lw'!J$19*LOG(BX$3)+'ModelParams Lw'!J$20*($D22*$E22),IF('ModelParams Lw'!J$21+'ModelParams Lw'!J$22*LOG(BX$3)+'ModelParams Lw'!J$23*($D22*$E22)&lt;'ModelParams Lw'!J$18+'ModelParams Lw'!J$19*LOG(BX$3)+'ModelParams Lw'!J$20*($D22*$E22),'ModelParams Lw'!J$18+'ModelParams Lw'!J$19*LOG(BX$3)+'ModelParams Lw'!J$20*($D22*$E22),'ModelParams Lw'!J$21+'ModelParams Lw'!J$22*LOG(BX$3)+'ModelParams Lw'!J$23*($D22*$E22)))</f>
        <v>22.505852524315557</v>
      </c>
      <c r="BY22" s="24" t="e">
        <f t="shared" si="9"/>
        <v>#DIV/0!</v>
      </c>
      <c r="BZ22" s="24" t="e">
        <f t="shared" si="10"/>
        <v>#DIV/0!</v>
      </c>
      <c r="CA22" s="24" t="e">
        <f t="shared" si="11"/>
        <v>#DIV/0!</v>
      </c>
      <c r="CB22" s="24" t="e">
        <f t="shared" si="12"/>
        <v>#DIV/0!</v>
      </c>
      <c r="CC22" s="24" t="e">
        <f t="shared" si="13"/>
        <v>#DIV/0!</v>
      </c>
      <c r="CD22" s="24" t="e">
        <f t="shared" si="14"/>
        <v>#DIV/0!</v>
      </c>
      <c r="CE22" s="24" t="e">
        <f t="shared" si="15"/>
        <v>#DIV/0!</v>
      </c>
      <c r="CF22" s="24" t="e">
        <f t="shared" si="16"/>
        <v>#DIV/0!</v>
      </c>
      <c r="CG22" s="24" t="e">
        <f>10*LOG10(IF(BY22="",0,POWER(10,((BY22+'ModelParams Lw'!$O$4)/10))) +IF(BZ22="",0,POWER(10,((BZ22+'ModelParams Lw'!$P$4)/10))) +IF(CA22="",0,POWER(10,((CA22+'ModelParams Lw'!$Q$4)/10))) +IF(CB22="",0,POWER(10,((CB22+'ModelParams Lw'!$R$4)/10))) +IF(CC22="",0,POWER(10,((CC22+'ModelParams Lw'!$S$4)/10))) +IF(CD22="",0,POWER(10,((CD22+'ModelParams Lw'!$T$4)/10))) +IF(CE22="",0,POWER(10,((CE22+'ModelParams Lw'!$U$4)/10)))+IF(CF22="",0,POWER(10,((CF22+'ModelParams Lw'!$V$4)/10))))</f>
        <v>#DIV/0!</v>
      </c>
      <c r="CH22" s="24" t="e">
        <f t="shared" si="22"/>
        <v>#DIV/0!</v>
      </c>
      <c r="CI22" s="24" t="e">
        <f>(BY22-'ModelParams Lw'!$O$10)/'ModelParams Lw'!$O$11</f>
        <v>#DIV/0!</v>
      </c>
      <c r="CJ22" s="24" t="e">
        <f>(BZ22-'ModelParams Lw'!$P$10)/'ModelParams Lw'!$P$11</f>
        <v>#DIV/0!</v>
      </c>
      <c r="CK22" s="24" t="e">
        <f>(CA22-'ModelParams Lw'!$Q$10)/'ModelParams Lw'!$Q$11</f>
        <v>#DIV/0!</v>
      </c>
      <c r="CL22" s="24" t="e">
        <f>(CB22-'ModelParams Lw'!$R$10)/'ModelParams Lw'!$R$11</f>
        <v>#DIV/0!</v>
      </c>
      <c r="CM22" s="24" t="e">
        <f>(CC22-'ModelParams Lw'!$S$10)/'ModelParams Lw'!$S$11</f>
        <v>#DIV/0!</v>
      </c>
      <c r="CN22" s="24" t="e">
        <f>(CD22-'ModelParams Lw'!$T$10)/'ModelParams Lw'!$T$11</f>
        <v>#DIV/0!</v>
      </c>
      <c r="CO22" s="24" t="e">
        <f>(CE22-'ModelParams Lw'!$U$10)/'ModelParams Lw'!$U$11</f>
        <v>#DIV/0!</v>
      </c>
      <c r="CP22" s="24" t="e">
        <f>(CF22-'ModelParams Lw'!$V$10)/'ModelParams Lw'!$V$11</f>
        <v>#DIV/0!</v>
      </c>
    </row>
    <row r="23" spans="1:94" x14ac:dyDescent="0.2">
      <c r="A23" s="12">
        <f>Calcul!B28</f>
        <v>0</v>
      </c>
      <c r="B23" s="12">
        <f t="shared" si="17"/>
        <v>0</v>
      </c>
      <c r="C23" s="12">
        <f>Calcul!C28</f>
        <v>0</v>
      </c>
      <c r="D23" s="12">
        <f>Calcul!D28/1000</f>
        <v>0</v>
      </c>
      <c r="E23" s="12">
        <f>Calcul!E28/1000</f>
        <v>0</v>
      </c>
      <c r="F23" s="12">
        <f t="shared" si="18"/>
        <v>0</v>
      </c>
      <c r="G23" s="24" t="e">
        <f t="shared" si="0"/>
        <v>#DIV/0!</v>
      </c>
      <c r="H23" s="21" t="e">
        <f>'ModelParams Lw'!$B$6*(LN(H$3/(($B23/3600/($D23*$F23))^0.4*$G23^0.3)))^2+'ModelParams Lw'!$B$7*LN(H$3/(($B23/3600/($D23*$F23))^0.4*$G23^0.3))+'ModelParams Lw'!$B$8</f>
        <v>#DIV/0!</v>
      </c>
      <c r="I23" s="21" t="e">
        <f>'ModelParams Lw'!$B$6*(LN(I$3/(($B23/3600/($D23*$F23))^0.4*$G23^0.3)))^2+'ModelParams Lw'!$B$7*LN(I$3/(($B23/3600/($D23*$F23))^0.4*$G23^0.3))+'ModelParams Lw'!$B$8</f>
        <v>#DIV/0!</v>
      </c>
      <c r="J23" s="21" t="e">
        <f>'ModelParams Lw'!$B$6*(LN(J$3/(($B23/3600/($D23*$F23))^0.4*$G23^0.3)))^2+'ModelParams Lw'!$B$7*LN(J$3/(($B23/3600/($D23*$F23))^0.4*$G23^0.3))+'ModelParams Lw'!$B$8</f>
        <v>#DIV/0!</v>
      </c>
      <c r="K23" s="21" t="e">
        <f>'ModelParams Lw'!$B$6*(LN(K$3/(($B23/3600/($D23*$F23))^0.4*$G23^0.3)))^2+'ModelParams Lw'!$B$7*LN(K$3/(($B23/3600/($D23*$F23))^0.4*$G23^0.3))+'ModelParams Lw'!$B$8</f>
        <v>#DIV/0!</v>
      </c>
      <c r="L23" s="21" t="e">
        <f>'ModelParams Lw'!$B$6*(LN(L$3/(($B23/3600/($D23*$F23))^0.4*$G23^0.3)))^2+'ModelParams Lw'!$B$7*LN(L$3/(($B23/3600/($D23*$F23))^0.4*$G23^0.3))+'ModelParams Lw'!$B$8</f>
        <v>#DIV/0!</v>
      </c>
      <c r="M23" s="21" t="e">
        <f>'ModelParams Lw'!$B$6*(LN(M$3/(($B23/3600/($D23*$F23))^0.4*$G23^0.3)))^2+'ModelParams Lw'!$B$7*LN(M$3/(($B23/3600/($D23*$F23))^0.4*$G23^0.3))+'ModelParams Lw'!$B$8</f>
        <v>#DIV/0!</v>
      </c>
      <c r="N23" s="21" t="e">
        <f>'ModelParams Lw'!$B$6*(LN(N$3/(($B23/3600/($D23*$F23))^0.4*$G23^0.3)))^2+'ModelParams Lw'!$B$7*LN(N$3/(($B23/3600/($D23*$F23))^0.4*$G23^0.3))+'ModelParams Lw'!$B$8</f>
        <v>#DIV/0!</v>
      </c>
      <c r="O23" s="21" t="e">
        <f>'ModelParams Lw'!$B$6*(LN(O$3/(($B23/3600/($D23*$F23))^0.4*$G23^0.3)))^2+'ModelParams Lw'!$B$7*LN(O$3/(($B23/3600/($D23*$F23))^0.4*$G23^0.3))+'ModelParams Lw'!$B$8</f>
        <v>#DIV/0!</v>
      </c>
      <c r="P23" s="24" t="e">
        <f>'ModelParams Lw'!$B$3+'ModelParams Lw'!$B$4*LOG10($B23/3600/($D23*$F23))+'ModelParams Lw'!$B$5*LOG10(2*$G23/(1.2*($B23/3600/($D23*$F23))^2)+1)+10*LOG10($D23*$F23)+H23</f>
        <v>#DIV/0!</v>
      </c>
      <c r="Q23" s="24" t="e">
        <f>'ModelParams Lw'!$B$3+'ModelParams Lw'!$B$4*LOG10($B23/3600/($D23*$F23))+'ModelParams Lw'!$B$5*LOG10(2*$G23/(1.2*($B23/3600/($D23*$F23))^2)+1)+10*LOG10($D23*$F23)+I23</f>
        <v>#DIV/0!</v>
      </c>
      <c r="R23" s="24" t="e">
        <f>'ModelParams Lw'!$B$3+'ModelParams Lw'!$B$4*LOG10($B23/3600/($D23*$F23))+'ModelParams Lw'!$B$5*LOG10(2*$G23/(1.2*($B23/3600/($D23*$F23))^2)+1)+10*LOG10($D23*$F23)+J23</f>
        <v>#DIV/0!</v>
      </c>
      <c r="S23" s="24" t="e">
        <f>'ModelParams Lw'!$B$3+'ModelParams Lw'!$B$4*LOG10($B23/3600/($D23*$F23))+'ModelParams Lw'!$B$5*LOG10(2*$G23/(1.2*($B23/3600/($D23*$F23))^2)+1)+10*LOG10($D23*$F23)+K23</f>
        <v>#DIV/0!</v>
      </c>
      <c r="T23" s="24" t="e">
        <f>'ModelParams Lw'!$B$3+'ModelParams Lw'!$B$4*LOG10($B23/3600/($D23*$F23))+'ModelParams Lw'!$B$5*LOG10(2*$G23/(1.2*($B23/3600/($D23*$F23))^2)+1)+10*LOG10($D23*$F23)+L23</f>
        <v>#DIV/0!</v>
      </c>
      <c r="U23" s="24" t="e">
        <f>'ModelParams Lw'!$B$3+'ModelParams Lw'!$B$4*LOG10($B23/3600/($D23*$F23))+'ModelParams Lw'!$B$5*LOG10(2*$G23/(1.2*($B23/3600/($D23*$F23))^2)+1)+10*LOG10($D23*$F23)+M23</f>
        <v>#DIV/0!</v>
      </c>
      <c r="V23" s="24" t="e">
        <f>'ModelParams Lw'!$B$3+'ModelParams Lw'!$B$4*LOG10($B23/3600/($D23*$F23))+'ModelParams Lw'!$B$5*LOG10(2*$G23/(1.2*($B23/3600/($D23*$F23))^2)+1)+10*LOG10($D23*$F23)+N23</f>
        <v>#DIV/0!</v>
      </c>
      <c r="W23" s="24" t="e">
        <f>'ModelParams Lw'!$B$3+'ModelParams Lw'!$B$4*LOG10($B23/3600/($D23*$F23))+'ModelParams Lw'!$B$5*LOG10(2*$G23/(1.2*($B23/3600/($D23*$F23))^2)+1)+10*LOG10($D23*$F23)+O23</f>
        <v>#DIV/0!</v>
      </c>
      <c r="X23" s="24" t="e">
        <f>10*LOG10(IF(P23="",0,POWER(10,((P23+'ModelParams Lw'!$O$4)/10))) +IF(Q23="",0,POWER(10,((Q23+'ModelParams Lw'!$P$4)/10))) +IF(R23="",0,POWER(10,((R23+'ModelParams Lw'!$Q$4)/10))) +IF(S23="",0,POWER(10,((S23+'ModelParams Lw'!$R$4)/10))) +IF(T23="",0,POWER(10,((T23+'ModelParams Lw'!$S$4)/10))) +IF(U23="",0,POWER(10,((U23+'ModelParams Lw'!$T$4)/10))) +IF(V23="",0,POWER(10,((V23+'ModelParams Lw'!$U$4)/10)))+IF(W23="",0,POWER(10,((W23+'ModelParams Lw'!$V$4)/10))))</f>
        <v>#DIV/0!</v>
      </c>
      <c r="Y23" s="24" t="e">
        <f t="shared" si="19"/>
        <v>#DIV/0!</v>
      </c>
      <c r="Z23" s="24" t="e">
        <f>(P23-'ModelParams Lw'!O$10)/'ModelParams Lw'!O$11</f>
        <v>#DIV/0!</v>
      </c>
      <c r="AA23" s="24" t="e">
        <f>(Q23-'ModelParams Lw'!P$10)/'ModelParams Lw'!P$11</f>
        <v>#DIV/0!</v>
      </c>
      <c r="AB23" s="24" t="e">
        <f>(R23-'ModelParams Lw'!Q$10)/'ModelParams Lw'!Q$11</f>
        <v>#DIV/0!</v>
      </c>
      <c r="AC23" s="24" t="e">
        <f>(S23-'ModelParams Lw'!R$10)/'ModelParams Lw'!R$11</f>
        <v>#DIV/0!</v>
      </c>
      <c r="AD23" s="24" t="e">
        <f>(T23-'ModelParams Lw'!S$10)/'ModelParams Lw'!S$11</f>
        <v>#DIV/0!</v>
      </c>
      <c r="AE23" s="24" t="e">
        <f>(U23-'ModelParams Lw'!T$10)/'ModelParams Lw'!T$11</f>
        <v>#DIV/0!</v>
      </c>
      <c r="AF23" s="24" t="e">
        <f>(V23-'ModelParams Lw'!U$10)/'ModelParams Lw'!U$11</f>
        <v>#DIV/0!</v>
      </c>
      <c r="AG23" s="24" t="e">
        <f>(W23-'ModelParams Lw'!V$10)/'ModelParams Lw'!V$11</f>
        <v>#DIV/0!</v>
      </c>
      <c r="AH23" s="24" t="e">
        <f t="shared" si="20"/>
        <v>#DIV/0!</v>
      </c>
      <c r="AI23" s="24" t="str">
        <f>IF(OR(Calcul!$D28="",Calcul!$E28=""),"",VLOOKUP(CONCATENATE(Calcul!$D28,Calcul!$E28),SilencerParams!$D$4:$R$82,8,FALSE))</f>
        <v/>
      </c>
      <c r="AJ23" s="24" t="str">
        <f>IF(OR(Calcul!$D28="",Calcul!$E28=""),"",VLOOKUP(CONCATENATE(Calcul!$D28,Calcul!$E28),SilencerParams!$D$4:$R$82,9,FALSE))</f>
        <v/>
      </c>
      <c r="AK23" s="24" t="str">
        <f>IF(OR(Calcul!$D28="",Calcul!$E28=""),"",VLOOKUP(CONCATENATE(Calcul!$D28,Calcul!$E28),SilencerParams!$D$4:$R$82,10,FALSE))</f>
        <v/>
      </c>
      <c r="AL23" s="24" t="str">
        <f>IF(OR(Calcul!$D28="",Calcul!$E28=""),"",VLOOKUP(CONCATENATE(Calcul!$D28,Calcul!$E28),SilencerParams!$D$4:$R$82,11,FALSE))</f>
        <v/>
      </c>
      <c r="AM23" s="24" t="str">
        <f>IF(OR(Calcul!$D28="",Calcul!$E28=""),"",VLOOKUP(CONCATENATE(Calcul!$D28,Calcul!$E28),SilencerParams!$D$4:$R$82,12,FALSE))</f>
        <v/>
      </c>
      <c r="AN23" s="24" t="str">
        <f>IF(OR(Calcul!$D28="",Calcul!$E28=""),"",VLOOKUP(CONCATENATE(Calcul!$D28,Calcul!$E28),SilencerParams!$D$4:$R$82,13,FALSE))</f>
        <v/>
      </c>
      <c r="AO23" s="24" t="str">
        <f>IF(OR(Calcul!$D28="",Calcul!$E28=""),"",VLOOKUP(CONCATENATE(Calcul!$D28,Calcul!$E28),SilencerParams!$D$4:$R$82,14,FALSE))</f>
        <v/>
      </c>
      <c r="AP23" s="24" t="str">
        <f>IF(OR(Calcul!$D28="",Calcul!$E28=""),"",VLOOKUP(CONCATENATE(Calcul!$D28,Calcul!$E28),SilencerParams!$D$4:$R$82,15,FALSE))</f>
        <v/>
      </c>
      <c r="AQ23" s="24" t="str">
        <f>IF(OR(Calcul!$D28="",Calcul!$E28=""),"",VLOOKUP(CONCATENATE(Calcul!$D28,Calcul!$E28),SilencerParams!$D$4:$Z$82,16,FALSE)*LOG($AH23)+VLOOKUP(CONCATENATE(Calcul!$D28,Calcul!$E28),SilencerParams!$D$4:$AH$82,24,FALSE))</f>
        <v/>
      </c>
      <c r="AR23" s="24" t="str">
        <f>IF(OR(Calcul!$D28="",Calcul!$E28=""),"",VLOOKUP(CONCATENATE(Calcul!$D28,Calcul!$E28),SilencerParams!$D$4:$Z$82,17,FALSE)*LOG($AH23)+VLOOKUP(CONCATENATE(Calcul!$D28,Calcul!$E28),SilencerParams!$D$4:$AH$82,25,FALSE))</f>
        <v/>
      </c>
      <c r="AS23" s="24" t="str">
        <f>IF(OR(Calcul!$D28="",Calcul!$E28=""),"",VLOOKUP(CONCATENATE(Calcul!$D28,Calcul!$E28),SilencerParams!$D$4:$Z$82,18,FALSE)*LOG($AH23)+VLOOKUP(CONCATENATE(Calcul!$D28,Calcul!$E28),SilencerParams!$D$4:$AH$82,26,FALSE))</f>
        <v/>
      </c>
      <c r="AT23" s="24" t="str">
        <f>IF(OR(Calcul!$D28="",Calcul!$E28=""),"",VLOOKUP(CONCATENATE(Calcul!$D28,Calcul!$E28),SilencerParams!$D$4:$Z$82,19,FALSE)*LOG($AH23)+VLOOKUP(CONCATENATE(Calcul!$D28,Calcul!$E28),SilencerParams!$D$4:$AH$82,27,FALSE))</f>
        <v/>
      </c>
      <c r="AU23" s="24" t="str">
        <f>IF(OR(Calcul!$D28="",Calcul!$E28=""),"",VLOOKUP(CONCATENATE(Calcul!$D28,Calcul!$E28),SilencerParams!$D$4:$Z$82,20,FALSE)*LOG($AH23)+VLOOKUP(CONCATENATE(Calcul!$D28,Calcul!$E28),SilencerParams!$D$4:$AH$82,28,FALSE))</f>
        <v/>
      </c>
      <c r="AV23" s="24" t="str">
        <f>IF(OR(Calcul!$D28="",Calcul!$E28=""),"",VLOOKUP(CONCATENATE(Calcul!$D28,Calcul!$E28),SilencerParams!$D$4:$Z$82,21,FALSE)*LOG($AH23)+VLOOKUP(CONCATENATE(Calcul!$D28,Calcul!$E28),SilencerParams!$D$4:$AH$82,29,FALSE))</f>
        <v/>
      </c>
      <c r="AW23" s="24" t="str">
        <f>IF(OR(Calcul!$D28="",Calcul!$E28=""),"",VLOOKUP(CONCATENATE(Calcul!$D28,Calcul!$E28),SilencerParams!$D$4:$Z$82,22,FALSE)*LOG($AH23)+VLOOKUP(CONCATENATE(Calcul!$D28,Calcul!$E28),SilencerParams!$D$4:$AH$82,30,FALSE))</f>
        <v/>
      </c>
      <c r="AX23" s="24" t="str">
        <f>IF(OR(Calcul!$D28="",Calcul!$E28=""),"",VLOOKUP(CONCATENATE(Calcul!$D28,Calcul!$E28),SilencerParams!$D$4:$Z$82,23,FALSE)*LOG($AH23)+VLOOKUP(CONCATENATE(Calcul!$D28,Calcul!$E28),SilencerParams!$D$4:$AH$82,31,FALSE))</f>
        <v/>
      </c>
      <c r="AY23" s="24" t="e">
        <f t="shared" si="1"/>
        <v>#DIV/0!</v>
      </c>
      <c r="AZ23" s="24" t="e">
        <f t="shared" si="2"/>
        <v>#DIV/0!</v>
      </c>
      <c r="BA23" s="24" t="e">
        <f t="shared" si="3"/>
        <v>#DIV/0!</v>
      </c>
      <c r="BB23" s="24" t="e">
        <f t="shared" si="4"/>
        <v>#DIV/0!</v>
      </c>
      <c r="BC23" s="24" t="e">
        <f t="shared" si="5"/>
        <v>#DIV/0!</v>
      </c>
      <c r="BD23" s="24" t="e">
        <f t="shared" si="6"/>
        <v>#DIV/0!</v>
      </c>
      <c r="BE23" s="24" t="e">
        <f t="shared" si="7"/>
        <v>#DIV/0!</v>
      </c>
      <c r="BF23" s="24" t="e">
        <f t="shared" si="8"/>
        <v>#DIV/0!</v>
      </c>
      <c r="BG23" s="24" t="e">
        <f>10*LOG10(IF(AY23="",0,POWER(10,((AY23+'ModelParams Lw'!$O$4)/10))) +IF(AZ23="",0,POWER(10,((AZ23+'ModelParams Lw'!$P$4)/10))) +IF(BA23="",0,POWER(10,((BA23+'ModelParams Lw'!$Q$4)/10))) +IF(BB23="",0,POWER(10,((BB23+'ModelParams Lw'!$R$4)/10))) +IF(BC23="",0,POWER(10,((BC23+'ModelParams Lw'!$S$4)/10))) +IF(BD23="",0,POWER(10,((BD23+'ModelParams Lw'!$T$4)/10))) +IF(BE23="",0,POWER(10,((BE23+'ModelParams Lw'!$U$4)/10)))+IF(BF23="",0,POWER(10,((BF23+'ModelParams Lw'!$V$4)/10))))</f>
        <v>#DIV/0!</v>
      </c>
      <c r="BH23" s="24" t="e">
        <f t="shared" si="21"/>
        <v>#DIV/0!</v>
      </c>
      <c r="BI23" s="24" t="e">
        <f>(AY23-'ModelParams Lw'!O$10)/'ModelParams Lw'!O$11</f>
        <v>#DIV/0!</v>
      </c>
      <c r="BJ23" s="24" t="e">
        <f>(AZ23-'ModelParams Lw'!P$10)/'ModelParams Lw'!P$11</f>
        <v>#DIV/0!</v>
      </c>
      <c r="BK23" s="24" t="e">
        <f>(BA23-'ModelParams Lw'!Q$10)/'ModelParams Lw'!Q$11</f>
        <v>#DIV/0!</v>
      </c>
      <c r="BL23" s="24" t="e">
        <f>(BB23-'ModelParams Lw'!R$10)/'ModelParams Lw'!R$11</f>
        <v>#DIV/0!</v>
      </c>
      <c r="BM23" s="24" t="e">
        <f>(BC23-'ModelParams Lw'!S$10)/'ModelParams Lw'!S$11</f>
        <v>#DIV/0!</v>
      </c>
      <c r="BN23" s="24" t="e">
        <f>(BD23-'ModelParams Lw'!T$10)/'ModelParams Lw'!T$11</f>
        <v>#DIV/0!</v>
      </c>
      <c r="BO23" s="24" t="e">
        <f>(BE23-'ModelParams Lw'!U$10)/'ModelParams Lw'!U$11</f>
        <v>#DIV/0!</v>
      </c>
      <c r="BP23" s="24" t="e">
        <f>(BF23-'ModelParams Lw'!V$10)/'ModelParams Lw'!V$11</f>
        <v>#DIV/0!</v>
      </c>
      <c r="BQ23" s="24">
        <f>IF(Calcul!$F28="SW",'ModelParams Lw'!C$18+'ModelParams Lw'!C$19*LOG(BQ$3)+'ModelParams Lw'!C$20*($D23*$E23),IF('ModelParams Lw'!C$21+'ModelParams Lw'!C$22*LOG(BQ$3)+'ModelParams Lw'!C$23*($D23*$E23)&lt;'ModelParams Lw'!C$18+'ModelParams Lw'!C$19*LOG(BQ$3)+'ModelParams Lw'!C$20*($D23*$E23),'ModelParams Lw'!C$18+'ModelParams Lw'!C$19*LOG(BQ$3)+'ModelParams Lw'!C$20*($D23*$E23),'ModelParams Lw'!C$21+'ModelParams Lw'!C$22*LOG(BQ$3)+'ModelParams Lw'!C$23*($D23*$E23)))</f>
        <v>29.232362061604213</v>
      </c>
      <c r="BR23" s="24">
        <f>IF(Calcul!$F28="SW",'ModelParams Lw'!D$18+'ModelParams Lw'!D$19*LOG(BR$3)+'ModelParams Lw'!D$20*($D23*$E23),IF('ModelParams Lw'!D$21+'ModelParams Lw'!D$22*LOG(BR$3)+'ModelParams Lw'!D$23*($D23*$E23)&lt;'ModelParams Lw'!D$18+'ModelParams Lw'!D$19*LOG(BR$3)+'ModelParams Lw'!D$20*($D23*$E23),'ModelParams Lw'!D$18+'ModelParams Lw'!D$19*LOG(BR$3)+'ModelParams Lw'!D$20*($D23*$E23),'ModelParams Lw'!D$21+'ModelParams Lw'!D$22*LOG(BR$3)+'ModelParams Lw'!D$23*($D23*$E23)))</f>
        <v>20.87664435983303</v>
      </c>
      <c r="BS23" s="24">
        <f>IF(Calcul!$F28="SW",'ModelParams Lw'!E$18+'ModelParams Lw'!E$19*LOG(BS$3)+'ModelParams Lw'!E$20*($D23*$E23),IF('ModelParams Lw'!E$21+'ModelParams Lw'!E$22*LOG(BS$3)+'ModelParams Lw'!E$23*($D23*$E23)&lt;'ModelParams Lw'!E$18+'ModelParams Lw'!E$19*LOG(BS$3)+'ModelParams Lw'!E$20*($D23*$E23),'ModelParams Lw'!E$18+'ModelParams Lw'!E$19*LOG(BS$3)+'ModelParams Lw'!E$20*($D23*$E23),'ModelParams Lw'!E$21+'ModelParams Lw'!E$22*LOG(BS$3)+'ModelParams Lw'!E$23*($D23*$E23)))</f>
        <v>19.403052886267911</v>
      </c>
      <c r="BT23" s="24">
        <f>IF(Calcul!$F28="SW",'ModelParams Lw'!F$18+'ModelParams Lw'!F$19*LOG(BT$3)+'ModelParams Lw'!F$20*($D23*$E23),IF('ModelParams Lw'!F$21+'ModelParams Lw'!F$22*LOG(BT$3)+'ModelParams Lw'!F$23*($D23*$E23)&lt;'ModelParams Lw'!F$18+'ModelParams Lw'!F$19*LOG(BT$3)+'ModelParams Lw'!F$20*($D23*$E23),'ModelParams Lw'!F$18+'ModelParams Lw'!F$19*LOG(BT$3)+'ModelParams Lw'!F$20*($D23*$E23),'ModelParams Lw'!F$21+'ModelParams Lw'!F$22*LOG(BT$3)+'ModelParams Lw'!F$23*($D23*$E23)))</f>
        <v>19.168948557312724</v>
      </c>
      <c r="BU23" s="24">
        <f>IF(Calcul!$F28="SW",'ModelParams Lw'!G$18+'ModelParams Lw'!G$19*LOG(BU$3)+'ModelParams Lw'!G$20*($D23*$E23),IF('ModelParams Lw'!G$21+'ModelParams Lw'!G$22*LOG(BU$3)+'ModelParams Lw'!G$23*($D23*$E23)&lt;'ModelParams Lw'!G$18+'ModelParams Lw'!G$19*LOG(BU$3)+'ModelParams Lw'!G$20*($D23*$E23),'ModelParams Lw'!G$18+'ModelParams Lw'!G$19*LOG(BU$3)+'ModelParams Lw'!G$20*($D23*$E23),'ModelParams Lw'!G$21+'ModelParams Lw'!G$22*LOG(BU$3)+'ModelParams Lw'!G$23*($D23*$E23)))</f>
        <v>19.253827318462619</v>
      </c>
      <c r="BV23" s="24">
        <f>IF(Calcul!$F28="SW",'ModelParams Lw'!H$18+'ModelParams Lw'!H$19*LOG(BV$3)+'ModelParams Lw'!H$20*($D23*$E23),IF('ModelParams Lw'!H$21+'ModelParams Lw'!H$22*LOG(BV$3)+'ModelParams Lw'!H$23*($D23*$E23)&lt;'ModelParams Lw'!H$18+'ModelParams Lw'!H$19*LOG(BV$3)+'ModelParams Lw'!H$20*($D23*$E23),'ModelParams Lw'!H$18+'ModelParams Lw'!H$19*LOG(BV$3)+'ModelParams Lw'!H$20*($D23*$E23),'ModelParams Lw'!H$21+'ModelParams Lw'!H$22*LOG(BV$3)+'ModelParams Lw'!H$23*($D23*$E23)))</f>
        <v>18.450549841027573</v>
      </c>
      <c r="BW23" s="24">
        <f>IF(Calcul!$F28="SW",'ModelParams Lw'!I$18+'ModelParams Lw'!I$19*LOG(BW$3)+'ModelParams Lw'!I$20*($D23*$E23),IF('ModelParams Lw'!I$21+'ModelParams Lw'!I$22*LOG(BW$3)+'ModelParams Lw'!I$23*($D23*$E23)&lt;'ModelParams Lw'!I$18+'ModelParams Lw'!I$19*LOG(BW$3)+'ModelParams Lw'!I$20*($D23*$E23),'ModelParams Lw'!I$18+'ModelParams Lw'!I$19*LOG(BW$3)+'ModelParams Lw'!I$20*($D23*$E23),'ModelParams Lw'!I$21+'ModelParams Lw'!I$22*LOG(BW$3)+'ModelParams Lw'!I$23*($D23*$E23)))</f>
        <v>24.339570323731252</v>
      </c>
      <c r="BX23" s="24">
        <f>IF(Calcul!$F28="SW",'ModelParams Lw'!J$18+'ModelParams Lw'!J$19*LOG(BX$3)+'ModelParams Lw'!J$20*($D23*$E23),IF('ModelParams Lw'!J$21+'ModelParams Lw'!J$22*LOG(BX$3)+'ModelParams Lw'!J$23*($D23*$E23)&lt;'ModelParams Lw'!J$18+'ModelParams Lw'!J$19*LOG(BX$3)+'ModelParams Lw'!J$20*($D23*$E23),'ModelParams Lw'!J$18+'ModelParams Lw'!J$19*LOG(BX$3)+'ModelParams Lw'!J$20*($D23*$E23),'ModelParams Lw'!J$21+'ModelParams Lw'!J$22*LOG(BX$3)+'ModelParams Lw'!J$23*($D23*$E23)))</f>
        <v>22.505852524315557</v>
      </c>
      <c r="BY23" s="24" t="e">
        <f t="shared" si="9"/>
        <v>#DIV/0!</v>
      </c>
      <c r="BZ23" s="24" t="e">
        <f t="shared" si="10"/>
        <v>#DIV/0!</v>
      </c>
      <c r="CA23" s="24" t="e">
        <f t="shared" si="11"/>
        <v>#DIV/0!</v>
      </c>
      <c r="CB23" s="24" t="e">
        <f t="shared" si="12"/>
        <v>#DIV/0!</v>
      </c>
      <c r="CC23" s="24" t="e">
        <f t="shared" si="13"/>
        <v>#DIV/0!</v>
      </c>
      <c r="CD23" s="24" t="e">
        <f t="shared" si="14"/>
        <v>#DIV/0!</v>
      </c>
      <c r="CE23" s="24" t="e">
        <f t="shared" si="15"/>
        <v>#DIV/0!</v>
      </c>
      <c r="CF23" s="24" t="e">
        <f t="shared" si="16"/>
        <v>#DIV/0!</v>
      </c>
      <c r="CG23" s="24" t="e">
        <f>10*LOG10(IF(BY23="",0,POWER(10,((BY23+'ModelParams Lw'!$O$4)/10))) +IF(BZ23="",0,POWER(10,((BZ23+'ModelParams Lw'!$P$4)/10))) +IF(CA23="",0,POWER(10,((CA23+'ModelParams Lw'!$Q$4)/10))) +IF(CB23="",0,POWER(10,((CB23+'ModelParams Lw'!$R$4)/10))) +IF(CC23="",0,POWER(10,((CC23+'ModelParams Lw'!$S$4)/10))) +IF(CD23="",0,POWER(10,((CD23+'ModelParams Lw'!$T$4)/10))) +IF(CE23="",0,POWER(10,((CE23+'ModelParams Lw'!$U$4)/10)))+IF(CF23="",0,POWER(10,((CF23+'ModelParams Lw'!$V$4)/10))))</f>
        <v>#DIV/0!</v>
      </c>
      <c r="CH23" s="24" t="e">
        <f t="shared" si="22"/>
        <v>#DIV/0!</v>
      </c>
      <c r="CI23" s="24" t="e">
        <f>(BY23-'ModelParams Lw'!$O$10)/'ModelParams Lw'!$O$11</f>
        <v>#DIV/0!</v>
      </c>
      <c r="CJ23" s="24" t="e">
        <f>(BZ23-'ModelParams Lw'!$P$10)/'ModelParams Lw'!$P$11</f>
        <v>#DIV/0!</v>
      </c>
      <c r="CK23" s="24" t="e">
        <f>(CA23-'ModelParams Lw'!$Q$10)/'ModelParams Lw'!$Q$11</f>
        <v>#DIV/0!</v>
      </c>
      <c r="CL23" s="24" t="e">
        <f>(CB23-'ModelParams Lw'!$R$10)/'ModelParams Lw'!$R$11</f>
        <v>#DIV/0!</v>
      </c>
      <c r="CM23" s="24" t="e">
        <f>(CC23-'ModelParams Lw'!$S$10)/'ModelParams Lw'!$S$11</f>
        <v>#DIV/0!</v>
      </c>
      <c r="CN23" s="24" t="e">
        <f>(CD23-'ModelParams Lw'!$T$10)/'ModelParams Lw'!$T$11</f>
        <v>#DIV/0!</v>
      </c>
      <c r="CO23" s="24" t="e">
        <f>(CE23-'ModelParams Lw'!$U$10)/'ModelParams Lw'!$U$11</f>
        <v>#DIV/0!</v>
      </c>
      <c r="CP23" s="24" t="e">
        <f>(CF23-'ModelParams Lw'!$V$10)/'ModelParams Lw'!$V$11</f>
        <v>#DIV/0!</v>
      </c>
    </row>
    <row r="24" spans="1:94" x14ac:dyDescent="0.2">
      <c r="A24" s="12">
        <f>Calcul!B29</f>
        <v>0</v>
      </c>
      <c r="B24" s="12">
        <f t="shared" si="17"/>
        <v>0</v>
      </c>
      <c r="C24" s="12">
        <f>Calcul!C29</f>
        <v>0</v>
      </c>
      <c r="D24" s="12">
        <f>Calcul!D29/1000</f>
        <v>0</v>
      </c>
      <c r="E24" s="12">
        <f>Calcul!E29/1000</f>
        <v>0</v>
      </c>
      <c r="F24" s="12">
        <f t="shared" si="18"/>
        <v>0</v>
      </c>
      <c r="G24" s="24" t="e">
        <f t="shared" si="0"/>
        <v>#DIV/0!</v>
      </c>
      <c r="H24" s="21" t="e">
        <f>'ModelParams Lw'!$B$6*(LN(H$3/(($B24/3600/($D24*$F24))^0.4*$G24^0.3)))^2+'ModelParams Lw'!$B$7*LN(H$3/(($B24/3600/($D24*$F24))^0.4*$G24^0.3))+'ModelParams Lw'!$B$8</f>
        <v>#DIV/0!</v>
      </c>
      <c r="I24" s="21" t="e">
        <f>'ModelParams Lw'!$B$6*(LN(I$3/(($B24/3600/($D24*$F24))^0.4*$G24^0.3)))^2+'ModelParams Lw'!$B$7*LN(I$3/(($B24/3600/($D24*$F24))^0.4*$G24^0.3))+'ModelParams Lw'!$B$8</f>
        <v>#DIV/0!</v>
      </c>
      <c r="J24" s="21" t="e">
        <f>'ModelParams Lw'!$B$6*(LN(J$3/(($B24/3600/($D24*$F24))^0.4*$G24^0.3)))^2+'ModelParams Lw'!$B$7*LN(J$3/(($B24/3600/($D24*$F24))^0.4*$G24^0.3))+'ModelParams Lw'!$B$8</f>
        <v>#DIV/0!</v>
      </c>
      <c r="K24" s="21" t="e">
        <f>'ModelParams Lw'!$B$6*(LN(K$3/(($B24/3600/($D24*$F24))^0.4*$G24^0.3)))^2+'ModelParams Lw'!$B$7*LN(K$3/(($B24/3600/($D24*$F24))^0.4*$G24^0.3))+'ModelParams Lw'!$B$8</f>
        <v>#DIV/0!</v>
      </c>
      <c r="L24" s="21" t="e">
        <f>'ModelParams Lw'!$B$6*(LN(L$3/(($B24/3600/($D24*$F24))^0.4*$G24^0.3)))^2+'ModelParams Lw'!$B$7*LN(L$3/(($B24/3600/($D24*$F24))^0.4*$G24^0.3))+'ModelParams Lw'!$B$8</f>
        <v>#DIV/0!</v>
      </c>
      <c r="M24" s="21" t="e">
        <f>'ModelParams Lw'!$B$6*(LN(M$3/(($B24/3600/($D24*$F24))^0.4*$G24^0.3)))^2+'ModelParams Lw'!$B$7*LN(M$3/(($B24/3600/($D24*$F24))^0.4*$G24^0.3))+'ModelParams Lw'!$B$8</f>
        <v>#DIV/0!</v>
      </c>
      <c r="N24" s="21" t="e">
        <f>'ModelParams Lw'!$B$6*(LN(N$3/(($B24/3600/($D24*$F24))^0.4*$G24^0.3)))^2+'ModelParams Lw'!$B$7*LN(N$3/(($B24/3600/($D24*$F24))^0.4*$G24^0.3))+'ModelParams Lw'!$B$8</f>
        <v>#DIV/0!</v>
      </c>
      <c r="O24" s="21" t="e">
        <f>'ModelParams Lw'!$B$6*(LN(O$3/(($B24/3600/($D24*$F24))^0.4*$G24^0.3)))^2+'ModelParams Lw'!$B$7*LN(O$3/(($B24/3600/($D24*$F24))^0.4*$G24^0.3))+'ModelParams Lw'!$B$8</f>
        <v>#DIV/0!</v>
      </c>
      <c r="P24" s="24" t="e">
        <f>'ModelParams Lw'!$B$3+'ModelParams Lw'!$B$4*LOG10($B24/3600/($D24*$F24))+'ModelParams Lw'!$B$5*LOG10(2*$G24/(1.2*($B24/3600/($D24*$F24))^2)+1)+10*LOG10($D24*$F24)+H24</f>
        <v>#DIV/0!</v>
      </c>
      <c r="Q24" s="24" t="e">
        <f>'ModelParams Lw'!$B$3+'ModelParams Lw'!$B$4*LOG10($B24/3600/($D24*$F24))+'ModelParams Lw'!$B$5*LOG10(2*$G24/(1.2*($B24/3600/($D24*$F24))^2)+1)+10*LOG10($D24*$F24)+I24</f>
        <v>#DIV/0!</v>
      </c>
      <c r="R24" s="24" t="e">
        <f>'ModelParams Lw'!$B$3+'ModelParams Lw'!$B$4*LOG10($B24/3600/($D24*$F24))+'ModelParams Lw'!$B$5*LOG10(2*$G24/(1.2*($B24/3600/($D24*$F24))^2)+1)+10*LOG10($D24*$F24)+J24</f>
        <v>#DIV/0!</v>
      </c>
      <c r="S24" s="24" t="e">
        <f>'ModelParams Lw'!$B$3+'ModelParams Lw'!$B$4*LOG10($B24/3600/($D24*$F24))+'ModelParams Lw'!$B$5*LOG10(2*$G24/(1.2*($B24/3600/($D24*$F24))^2)+1)+10*LOG10($D24*$F24)+K24</f>
        <v>#DIV/0!</v>
      </c>
      <c r="T24" s="24" t="e">
        <f>'ModelParams Lw'!$B$3+'ModelParams Lw'!$B$4*LOG10($B24/3600/($D24*$F24))+'ModelParams Lw'!$B$5*LOG10(2*$G24/(1.2*($B24/3600/($D24*$F24))^2)+1)+10*LOG10($D24*$F24)+L24</f>
        <v>#DIV/0!</v>
      </c>
      <c r="U24" s="24" t="e">
        <f>'ModelParams Lw'!$B$3+'ModelParams Lw'!$B$4*LOG10($B24/3600/($D24*$F24))+'ModelParams Lw'!$B$5*LOG10(2*$G24/(1.2*($B24/3600/($D24*$F24))^2)+1)+10*LOG10($D24*$F24)+M24</f>
        <v>#DIV/0!</v>
      </c>
      <c r="V24" s="24" t="e">
        <f>'ModelParams Lw'!$B$3+'ModelParams Lw'!$B$4*LOG10($B24/3600/($D24*$F24))+'ModelParams Lw'!$B$5*LOG10(2*$G24/(1.2*($B24/3600/($D24*$F24))^2)+1)+10*LOG10($D24*$F24)+N24</f>
        <v>#DIV/0!</v>
      </c>
      <c r="W24" s="24" t="e">
        <f>'ModelParams Lw'!$B$3+'ModelParams Lw'!$B$4*LOG10($B24/3600/($D24*$F24))+'ModelParams Lw'!$B$5*LOG10(2*$G24/(1.2*($B24/3600/($D24*$F24))^2)+1)+10*LOG10($D24*$F24)+O24</f>
        <v>#DIV/0!</v>
      </c>
      <c r="X24" s="24" t="e">
        <f>10*LOG10(IF(P24="",0,POWER(10,((P24+'ModelParams Lw'!$O$4)/10))) +IF(Q24="",0,POWER(10,((Q24+'ModelParams Lw'!$P$4)/10))) +IF(R24="",0,POWER(10,((R24+'ModelParams Lw'!$Q$4)/10))) +IF(S24="",0,POWER(10,((S24+'ModelParams Lw'!$R$4)/10))) +IF(T24="",0,POWER(10,((T24+'ModelParams Lw'!$S$4)/10))) +IF(U24="",0,POWER(10,((U24+'ModelParams Lw'!$T$4)/10))) +IF(V24="",0,POWER(10,((V24+'ModelParams Lw'!$U$4)/10)))+IF(W24="",0,POWER(10,((W24+'ModelParams Lw'!$V$4)/10))))</f>
        <v>#DIV/0!</v>
      </c>
      <c r="Y24" s="24" t="e">
        <f t="shared" si="19"/>
        <v>#DIV/0!</v>
      </c>
      <c r="Z24" s="24" t="e">
        <f>(P24-'ModelParams Lw'!O$10)/'ModelParams Lw'!O$11</f>
        <v>#DIV/0!</v>
      </c>
      <c r="AA24" s="24" t="e">
        <f>(Q24-'ModelParams Lw'!P$10)/'ModelParams Lw'!P$11</f>
        <v>#DIV/0!</v>
      </c>
      <c r="AB24" s="24" t="e">
        <f>(R24-'ModelParams Lw'!Q$10)/'ModelParams Lw'!Q$11</f>
        <v>#DIV/0!</v>
      </c>
      <c r="AC24" s="24" t="e">
        <f>(S24-'ModelParams Lw'!R$10)/'ModelParams Lw'!R$11</f>
        <v>#DIV/0!</v>
      </c>
      <c r="AD24" s="24" t="e">
        <f>(T24-'ModelParams Lw'!S$10)/'ModelParams Lw'!S$11</f>
        <v>#DIV/0!</v>
      </c>
      <c r="AE24" s="24" t="e">
        <f>(U24-'ModelParams Lw'!T$10)/'ModelParams Lw'!T$11</f>
        <v>#DIV/0!</v>
      </c>
      <c r="AF24" s="24" t="e">
        <f>(V24-'ModelParams Lw'!U$10)/'ModelParams Lw'!U$11</f>
        <v>#DIV/0!</v>
      </c>
      <c r="AG24" s="24" t="e">
        <f>(W24-'ModelParams Lw'!V$10)/'ModelParams Lw'!V$11</f>
        <v>#DIV/0!</v>
      </c>
      <c r="AH24" s="24" t="e">
        <f t="shared" si="20"/>
        <v>#DIV/0!</v>
      </c>
      <c r="AI24" s="24" t="str">
        <f>IF(OR(Calcul!$D29="",Calcul!$E29=""),"",VLOOKUP(CONCATENATE(Calcul!$D29,Calcul!$E29),SilencerParams!$D$4:$R$82,8,FALSE))</f>
        <v/>
      </c>
      <c r="AJ24" s="24" t="str">
        <f>IF(OR(Calcul!$D29="",Calcul!$E29=""),"",VLOOKUP(CONCATENATE(Calcul!$D29,Calcul!$E29),SilencerParams!$D$4:$R$82,9,FALSE))</f>
        <v/>
      </c>
      <c r="AK24" s="24" t="str">
        <f>IF(OR(Calcul!$D29="",Calcul!$E29=""),"",VLOOKUP(CONCATENATE(Calcul!$D29,Calcul!$E29),SilencerParams!$D$4:$R$82,10,FALSE))</f>
        <v/>
      </c>
      <c r="AL24" s="24" t="str">
        <f>IF(OR(Calcul!$D29="",Calcul!$E29=""),"",VLOOKUP(CONCATENATE(Calcul!$D29,Calcul!$E29),SilencerParams!$D$4:$R$82,11,FALSE))</f>
        <v/>
      </c>
      <c r="AM24" s="24" t="str">
        <f>IF(OR(Calcul!$D29="",Calcul!$E29=""),"",VLOOKUP(CONCATENATE(Calcul!$D29,Calcul!$E29),SilencerParams!$D$4:$R$82,12,FALSE))</f>
        <v/>
      </c>
      <c r="AN24" s="24" t="str">
        <f>IF(OR(Calcul!$D29="",Calcul!$E29=""),"",VLOOKUP(CONCATENATE(Calcul!$D29,Calcul!$E29),SilencerParams!$D$4:$R$82,13,FALSE))</f>
        <v/>
      </c>
      <c r="AO24" s="24" t="str">
        <f>IF(OR(Calcul!$D29="",Calcul!$E29=""),"",VLOOKUP(CONCATENATE(Calcul!$D29,Calcul!$E29),SilencerParams!$D$4:$R$82,14,FALSE))</f>
        <v/>
      </c>
      <c r="AP24" s="24" t="str">
        <f>IF(OR(Calcul!$D29="",Calcul!$E29=""),"",VLOOKUP(CONCATENATE(Calcul!$D29,Calcul!$E29),SilencerParams!$D$4:$R$82,15,FALSE))</f>
        <v/>
      </c>
      <c r="AQ24" s="24" t="str">
        <f>IF(OR(Calcul!$D29="",Calcul!$E29=""),"",VLOOKUP(CONCATENATE(Calcul!$D29,Calcul!$E29),SilencerParams!$D$4:$Z$82,16,FALSE)*LOG($AH24)+VLOOKUP(CONCATENATE(Calcul!$D29,Calcul!$E29),SilencerParams!$D$4:$AH$82,24,FALSE))</f>
        <v/>
      </c>
      <c r="AR24" s="24" t="str">
        <f>IF(OR(Calcul!$D29="",Calcul!$E29=""),"",VLOOKUP(CONCATENATE(Calcul!$D29,Calcul!$E29),SilencerParams!$D$4:$Z$82,17,FALSE)*LOG($AH24)+VLOOKUP(CONCATENATE(Calcul!$D29,Calcul!$E29),SilencerParams!$D$4:$AH$82,25,FALSE))</f>
        <v/>
      </c>
      <c r="AS24" s="24" t="str">
        <f>IF(OR(Calcul!$D29="",Calcul!$E29=""),"",VLOOKUP(CONCATENATE(Calcul!$D29,Calcul!$E29),SilencerParams!$D$4:$Z$82,18,FALSE)*LOG($AH24)+VLOOKUP(CONCATENATE(Calcul!$D29,Calcul!$E29),SilencerParams!$D$4:$AH$82,26,FALSE))</f>
        <v/>
      </c>
      <c r="AT24" s="24" t="str">
        <f>IF(OR(Calcul!$D29="",Calcul!$E29=""),"",VLOOKUP(CONCATENATE(Calcul!$D29,Calcul!$E29),SilencerParams!$D$4:$Z$82,19,FALSE)*LOG($AH24)+VLOOKUP(CONCATENATE(Calcul!$D29,Calcul!$E29),SilencerParams!$D$4:$AH$82,27,FALSE))</f>
        <v/>
      </c>
      <c r="AU24" s="24" t="str">
        <f>IF(OR(Calcul!$D29="",Calcul!$E29=""),"",VLOOKUP(CONCATENATE(Calcul!$D29,Calcul!$E29),SilencerParams!$D$4:$Z$82,20,FALSE)*LOG($AH24)+VLOOKUP(CONCATENATE(Calcul!$D29,Calcul!$E29),SilencerParams!$D$4:$AH$82,28,FALSE))</f>
        <v/>
      </c>
      <c r="AV24" s="24" t="str">
        <f>IF(OR(Calcul!$D29="",Calcul!$E29=""),"",VLOOKUP(CONCATENATE(Calcul!$D29,Calcul!$E29),SilencerParams!$D$4:$Z$82,21,FALSE)*LOG($AH24)+VLOOKUP(CONCATENATE(Calcul!$D29,Calcul!$E29),SilencerParams!$D$4:$AH$82,29,FALSE))</f>
        <v/>
      </c>
      <c r="AW24" s="24" t="str">
        <f>IF(OR(Calcul!$D29="",Calcul!$E29=""),"",VLOOKUP(CONCATENATE(Calcul!$D29,Calcul!$E29),SilencerParams!$D$4:$Z$82,22,FALSE)*LOG($AH24)+VLOOKUP(CONCATENATE(Calcul!$D29,Calcul!$E29),SilencerParams!$D$4:$AH$82,30,FALSE))</f>
        <v/>
      </c>
      <c r="AX24" s="24" t="str">
        <f>IF(OR(Calcul!$D29="",Calcul!$E29=""),"",VLOOKUP(CONCATENATE(Calcul!$D29,Calcul!$E29),SilencerParams!$D$4:$Z$82,23,FALSE)*LOG($AH24)+VLOOKUP(CONCATENATE(Calcul!$D29,Calcul!$E29),SilencerParams!$D$4:$AH$82,31,FALSE))</f>
        <v/>
      </c>
      <c r="AY24" s="24" t="e">
        <f t="shared" si="1"/>
        <v>#DIV/0!</v>
      </c>
      <c r="AZ24" s="24" t="e">
        <f t="shared" si="2"/>
        <v>#DIV/0!</v>
      </c>
      <c r="BA24" s="24" t="e">
        <f t="shared" si="3"/>
        <v>#DIV/0!</v>
      </c>
      <c r="BB24" s="24" t="e">
        <f t="shared" si="4"/>
        <v>#DIV/0!</v>
      </c>
      <c r="BC24" s="24" t="e">
        <f t="shared" si="5"/>
        <v>#DIV/0!</v>
      </c>
      <c r="BD24" s="24" t="e">
        <f t="shared" si="6"/>
        <v>#DIV/0!</v>
      </c>
      <c r="BE24" s="24" t="e">
        <f t="shared" si="7"/>
        <v>#DIV/0!</v>
      </c>
      <c r="BF24" s="24" t="e">
        <f t="shared" si="8"/>
        <v>#DIV/0!</v>
      </c>
      <c r="BG24" s="24" t="e">
        <f>10*LOG10(IF(AY24="",0,POWER(10,((AY24+'ModelParams Lw'!$O$4)/10))) +IF(AZ24="",0,POWER(10,((AZ24+'ModelParams Lw'!$P$4)/10))) +IF(BA24="",0,POWER(10,((BA24+'ModelParams Lw'!$Q$4)/10))) +IF(BB24="",0,POWER(10,((BB24+'ModelParams Lw'!$R$4)/10))) +IF(BC24="",0,POWER(10,((BC24+'ModelParams Lw'!$S$4)/10))) +IF(BD24="",0,POWER(10,((BD24+'ModelParams Lw'!$T$4)/10))) +IF(BE24="",0,POWER(10,((BE24+'ModelParams Lw'!$U$4)/10)))+IF(BF24="",0,POWER(10,((BF24+'ModelParams Lw'!$V$4)/10))))</f>
        <v>#DIV/0!</v>
      </c>
      <c r="BH24" s="24" t="e">
        <f t="shared" si="21"/>
        <v>#DIV/0!</v>
      </c>
      <c r="BI24" s="24" t="e">
        <f>(AY24-'ModelParams Lw'!O$10)/'ModelParams Lw'!O$11</f>
        <v>#DIV/0!</v>
      </c>
      <c r="BJ24" s="24" t="e">
        <f>(AZ24-'ModelParams Lw'!P$10)/'ModelParams Lw'!P$11</f>
        <v>#DIV/0!</v>
      </c>
      <c r="BK24" s="24" t="e">
        <f>(BA24-'ModelParams Lw'!Q$10)/'ModelParams Lw'!Q$11</f>
        <v>#DIV/0!</v>
      </c>
      <c r="BL24" s="24" t="e">
        <f>(BB24-'ModelParams Lw'!R$10)/'ModelParams Lw'!R$11</f>
        <v>#DIV/0!</v>
      </c>
      <c r="BM24" s="24" t="e">
        <f>(BC24-'ModelParams Lw'!S$10)/'ModelParams Lw'!S$11</f>
        <v>#DIV/0!</v>
      </c>
      <c r="BN24" s="24" t="e">
        <f>(BD24-'ModelParams Lw'!T$10)/'ModelParams Lw'!T$11</f>
        <v>#DIV/0!</v>
      </c>
      <c r="BO24" s="24" t="e">
        <f>(BE24-'ModelParams Lw'!U$10)/'ModelParams Lw'!U$11</f>
        <v>#DIV/0!</v>
      </c>
      <c r="BP24" s="24" t="e">
        <f>(BF24-'ModelParams Lw'!V$10)/'ModelParams Lw'!V$11</f>
        <v>#DIV/0!</v>
      </c>
      <c r="BQ24" s="24">
        <f>IF(Calcul!$F29="SW",'ModelParams Lw'!C$18+'ModelParams Lw'!C$19*LOG(BQ$3)+'ModelParams Lw'!C$20*($D24*$E24),IF('ModelParams Lw'!C$21+'ModelParams Lw'!C$22*LOG(BQ$3)+'ModelParams Lw'!C$23*($D24*$E24)&lt;'ModelParams Lw'!C$18+'ModelParams Lw'!C$19*LOG(BQ$3)+'ModelParams Lw'!C$20*($D24*$E24),'ModelParams Lw'!C$18+'ModelParams Lw'!C$19*LOG(BQ$3)+'ModelParams Lw'!C$20*($D24*$E24),'ModelParams Lw'!C$21+'ModelParams Lw'!C$22*LOG(BQ$3)+'ModelParams Lw'!C$23*($D24*$E24)))</f>
        <v>29.232362061604213</v>
      </c>
      <c r="BR24" s="24">
        <f>IF(Calcul!$F29="SW",'ModelParams Lw'!D$18+'ModelParams Lw'!D$19*LOG(BR$3)+'ModelParams Lw'!D$20*($D24*$E24),IF('ModelParams Lw'!D$21+'ModelParams Lw'!D$22*LOG(BR$3)+'ModelParams Lw'!D$23*($D24*$E24)&lt;'ModelParams Lw'!D$18+'ModelParams Lw'!D$19*LOG(BR$3)+'ModelParams Lw'!D$20*($D24*$E24),'ModelParams Lw'!D$18+'ModelParams Lw'!D$19*LOG(BR$3)+'ModelParams Lw'!D$20*($D24*$E24),'ModelParams Lw'!D$21+'ModelParams Lw'!D$22*LOG(BR$3)+'ModelParams Lw'!D$23*($D24*$E24)))</f>
        <v>20.87664435983303</v>
      </c>
      <c r="BS24" s="24">
        <f>IF(Calcul!$F29="SW",'ModelParams Lw'!E$18+'ModelParams Lw'!E$19*LOG(BS$3)+'ModelParams Lw'!E$20*($D24*$E24),IF('ModelParams Lw'!E$21+'ModelParams Lw'!E$22*LOG(BS$3)+'ModelParams Lw'!E$23*($D24*$E24)&lt;'ModelParams Lw'!E$18+'ModelParams Lw'!E$19*LOG(BS$3)+'ModelParams Lw'!E$20*($D24*$E24),'ModelParams Lw'!E$18+'ModelParams Lw'!E$19*LOG(BS$3)+'ModelParams Lw'!E$20*($D24*$E24),'ModelParams Lw'!E$21+'ModelParams Lw'!E$22*LOG(BS$3)+'ModelParams Lw'!E$23*($D24*$E24)))</f>
        <v>19.403052886267911</v>
      </c>
      <c r="BT24" s="24">
        <f>IF(Calcul!$F29="SW",'ModelParams Lw'!F$18+'ModelParams Lw'!F$19*LOG(BT$3)+'ModelParams Lw'!F$20*($D24*$E24),IF('ModelParams Lw'!F$21+'ModelParams Lw'!F$22*LOG(BT$3)+'ModelParams Lw'!F$23*($D24*$E24)&lt;'ModelParams Lw'!F$18+'ModelParams Lw'!F$19*LOG(BT$3)+'ModelParams Lw'!F$20*($D24*$E24),'ModelParams Lw'!F$18+'ModelParams Lw'!F$19*LOG(BT$3)+'ModelParams Lw'!F$20*($D24*$E24),'ModelParams Lw'!F$21+'ModelParams Lw'!F$22*LOG(BT$3)+'ModelParams Lw'!F$23*($D24*$E24)))</f>
        <v>19.168948557312724</v>
      </c>
      <c r="BU24" s="24">
        <f>IF(Calcul!$F29="SW",'ModelParams Lw'!G$18+'ModelParams Lw'!G$19*LOG(BU$3)+'ModelParams Lw'!G$20*($D24*$E24),IF('ModelParams Lw'!G$21+'ModelParams Lw'!G$22*LOG(BU$3)+'ModelParams Lw'!G$23*($D24*$E24)&lt;'ModelParams Lw'!G$18+'ModelParams Lw'!G$19*LOG(BU$3)+'ModelParams Lw'!G$20*($D24*$E24),'ModelParams Lw'!G$18+'ModelParams Lw'!G$19*LOG(BU$3)+'ModelParams Lw'!G$20*($D24*$E24),'ModelParams Lw'!G$21+'ModelParams Lw'!G$22*LOG(BU$3)+'ModelParams Lw'!G$23*($D24*$E24)))</f>
        <v>19.253827318462619</v>
      </c>
      <c r="BV24" s="24">
        <f>IF(Calcul!$F29="SW",'ModelParams Lw'!H$18+'ModelParams Lw'!H$19*LOG(BV$3)+'ModelParams Lw'!H$20*($D24*$E24),IF('ModelParams Lw'!H$21+'ModelParams Lw'!H$22*LOG(BV$3)+'ModelParams Lw'!H$23*($D24*$E24)&lt;'ModelParams Lw'!H$18+'ModelParams Lw'!H$19*LOG(BV$3)+'ModelParams Lw'!H$20*($D24*$E24),'ModelParams Lw'!H$18+'ModelParams Lw'!H$19*LOG(BV$3)+'ModelParams Lw'!H$20*($D24*$E24),'ModelParams Lw'!H$21+'ModelParams Lw'!H$22*LOG(BV$3)+'ModelParams Lw'!H$23*($D24*$E24)))</f>
        <v>18.450549841027573</v>
      </c>
      <c r="BW24" s="24">
        <f>IF(Calcul!$F29="SW",'ModelParams Lw'!I$18+'ModelParams Lw'!I$19*LOG(BW$3)+'ModelParams Lw'!I$20*($D24*$E24),IF('ModelParams Lw'!I$21+'ModelParams Lw'!I$22*LOG(BW$3)+'ModelParams Lw'!I$23*($D24*$E24)&lt;'ModelParams Lw'!I$18+'ModelParams Lw'!I$19*LOG(BW$3)+'ModelParams Lw'!I$20*($D24*$E24),'ModelParams Lw'!I$18+'ModelParams Lw'!I$19*LOG(BW$3)+'ModelParams Lw'!I$20*($D24*$E24),'ModelParams Lw'!I$21+'ModelParams Lw'!I$22*LOG(BW$3)+'ModelParams Lw'!I$23*($D24*$E24)))</f>
        <v>24.339570323731252</v>
      </c>
      <c r="BX24" s="24">
        <f>IF(Calcul!$F29="SW",'ModelParams Lw'!J$18+'ModelParams Lw'!J$19*LOG(BX$3)+'ModelParams Lw'!J$20*($D24*$E24),IF('ModelParams Lw'!J$21+'ModelParams Lw'!J$22*LOG(BX$3)+'ModelParams Lw'!J$23*($D24*$E24)&lt;'ModelParams Lw'!J$18+'ModelParams Lw'!J$19*LOG(BX$3)+'ModelParams Lw'!J$20*($D24*$E24),'ModelParams Lw'!J$18+'ModelParams Lw'!J$19*LOG(BX$3)+'ModelParams Lw'!J$20*($D24*$E24),'ModelParams Lw'!J$21+'ModelParams Lw'!J$22*LOG(BX$3)+'ModelParams Lw'!J$23*($D24*$E24)))</f>
        <v>22.505852524315557</v>
      </c>
      <c r="BY24" s="24" t="e">
        <f t="shared" si="9"/>
        <v>#DIV/0!</v>
      </c>
      <c r="BZ24" s="24" t="e">
        <f t="shared" si="10"/>
        <v>#DIV/0!</v>
      </c>
      <c r="CA24" s="24" t="e">
        <f t="shared" si="11"/>
        <v>#DIV/0!</v>
      </c>
      <c r="CB24" s="24" t="e">
        <f t="shared" si="12"/>
        <v>#DIV/0!</v>
      </c>
      <c r="CC24" s="24" t="e">
        <f t="shared" si="13"/>
        <v>#DIV/0!</v>
      </c>
      <c r="CD24" s="24" t="e">
        <f t="shared" si="14"/>
        <v>#DIV/0!</v>
      </c>
      <c r="CE24" s="24" t="e">
        <f t="shared" si="15"/>
        <v>#DIV/0!</v>
      </c>
      <c r="CF24" s="24" t="e">
        <f t="shared" si="16"/>
        <v>#DIV/0!</v>
      </c>
      <c r="CG24" s="24" t="e">
        <f>10*LOG10(IF(BY24="",0,POWER(10,((BY24+'ModelParams Lw'!$O$4)/10))) +IF(BZ24="",0,POWER(10,((BZ24+'ModelParams Lw'!$P$4)/10))) +IF(CA24="",0,POWER(10,((CA24+'ModelParams Lw'!$Q$4)/10))) +IF(CB24="",0,POWER(10,((CB24+'ModelParams Lw'!$R$4)/10))) +IF(CC24="",0,POWER(10,((CC24+'ModelParams Lw'!$S$4)/10))) +IF(CD24="",0,POWER(10,((CD24+'ModelParams Lw'!$T$4)/10))) +IF(CE24="",0,POWER(10,((CE24+'ModelParams Lw'!$U$4)/10)))+IF(CF24="",0,POWER(10,((CF24+'ModelParams Lw'!$V$4)/10))))</f>
        <v>#DIV/0!</v>
      </c>
      <c r="CH24" s="24" t="e">
        <f t="shared" si="22"/>
        <v>#DIV/0!</v>
      </c>
      <c r="CI24" s="24" t="e">
        <f>(BY24-'ModelParams Lw'!$O$10)/'ModelParams Lw'!$O$11</f>
        <v>#DIV/0!</v>
      </c>
      <c r="CJ24" s="24" t="e">
        <f>(BZ24-'ModelParams Lw'!$P$10)/'ModelParams Lw'!$P$11</f>
        <v>#DIV/0!</v>
      </c>
      <c r="CK24" s="24" t="e">
        <f>(CA24-'ModelParams Lw'!$Q$10)/'ModelParams Lw'!$Q$11</f>
        <v>#DIV/0!</v>
      </c>
      <c r="CL24" s="24" t="e">
        <f>(CB24-'ModelParams Lw'!$R$10)/'ModelParams Lw'!$R$11</f>
        <v>#DIV/0!</v>
      </c>
      <c r="CM24" s="24" t="e">
        <f>(CC24-'ModelParams Lw'!$S$10)/'ModelParams Lw'!$S$11</f>
        <v>#DIV/0!</v>
      </c>
      <c r="CN24" s="24" t="e">
        <f>(CD24-'ModelParams Lw'!$T$10)/'ModelParams Lw'!$T$11</f>
        <v>#DIV/0!</v>
      </c>
      <c r="CO24" s="24" t="e">
        <f>(CE24-'ModelParams Lw'!$U$10)/'ModelParams Lw'!$U$11</f>
        <v>#DIV/0!</v>
      </c>
      <c r="CP24" s="24" t="e">
        <f>(CF24-'ModelParams Lw'!$V$10)/'ModelParams Lw'!$V$11</f>
        <v>#DIV/0!</v>
      </c>
    </row>
    <row r="25" spans="1:94" x14ac:dyDescent="0.2">
      <c r="A25" s="12">
        <f>Calcul!B30</f>
        <v>0</v>
      </c>
      <c r="B25" s="12">
        <f t="shared" si="17"/>
        <v>0</v>
      </c>
      <c r="C25" s="12">
        <f>Calcul!C30</f>
        <v>0</v>
      </c>
      <c r="D25" s="12">
        <f>Calcul!D30/1000</f>
        <v>0</v>
      </c>
      <c r="E25" s="12">
        <f>Calcul!E30/1000</f>
        <v>0</v>
      </c>
      <c r="F25" s="12">
        <f t="shared" si="18"/>
        <v>0</v>
      </c>
      <c r="G25" s="24" t="e">
        <f t="shared" si="0"/>
        <v>#DIV/0!</v>
      </c>
      <c r="H25" s="21" t="e">
        <f>'ModelParams Lw'!$B$6*(LN(H$3/(($B25/3600/($D25*$F25))^0.4*$G25^0.3)))^2+'ModelParams Lw'!$B$7*LN(H$3/(($B25/3600/($D25*$F25))^0.4*$G25^0.3))+'ModelParams Lw'!$B$8</f>
        <v>#DIV/0!</v>
      </c>
      <c r="I25" s="21" t="e">
        <f>'ModelParams Lw'!$B$6*(LN(I$3/(($B25/3600/($D25*$F25))^0.4*$G25^0.3)))^2+'ModelParams Lw'!$B$7*LN(I$3/(($B25/3600/($D25*$F25))^0.4*$G25^0.3))+'ModelParams Lw'!$B$8</f>
        <v>#DIV/0!</v>
      </c>
      <c r="J25" s="21" t="e">
        <f>'ModelParams Lw'!$B$6*(LN(J$3/(($B25/3600/($D25*$F25))^0.4*$G25^0.3)))^2+'ModelParams Lw'!$B$7*LN(J$3/(($B25/3600/($D25*$F25))^0.4*$G25^0.3))+'ModelParams Lw'!$B$8</f>
        <v>#DIV/0!</v>
      </c>
      <c r="K25" s="21" t="e">
        <f>'ModelParams Lw'!$B$6*(LN(K$3/(($B25/3600/($D25*$F25))^0.4*$G25^0.3)))^2+'ModelParams Lw'!$B$7*LN(K$3/(($B25/3600/($D25*$F25))^0.4*$G25^0.3))+'ModelParams Lw'!$B$8</f>
        <v>#DIV/0!</v>
      </c>
      <c r="L25" s="21" t="e">
        <f>'ModelParams Lw'!$B$6*(LN(L$3/(($B25/3600/($D25*$F25))^0.4*$G25^0.3)))^2+'ModelParams Lw'!$B$7*LN(L$3/(($B25/3600/($D25*$F25))^0.4*$G25^0.3))+'ModelParams Lw'!$B$8</f>
        <v>#DIV/0!</v>
      </c>
      <c r="M25" s="21" t="e">
        <f>'ModelParams Lw'!$B$6*(LN(M$3/(($B25/3600/($D25*$F25))^0.4*$G25^0.3)))^2+'ModelParams Lw'!$B$7*LN(M$3/(($B25/3600/($D25*$F25))^0.4*$G25^0.3))+'ModelParams Lw'!$B$8</f>
        <v>#DIV/0!</v>
      </c>
      <c r="N25" s="21" t="e">
        <f>'ModelParams Lw'!$B$6*(LN(N$3/(($B25/3600/($D25*$F25))^0.4*$G25^0.3)))^2+'ModelParams Lw'!$B$7*LN(N$3/(($B25/3600/($D25*$F25))^0.4*$G25^0.3))+'ModelParams Lw'!$B$8</f>
        <v>#DIV/0!</v>
      </c>
      <c r="O25" s="21" t="e">
        <f>'ModelParams Lw'!$B$6*(LN(O$3/(($B25/3600/($D25*$F25))^0.4*$G25^0.3)))^2+'ModelParams Lw'!$B$7*LN(O$3/(($B25/3600/($D25*$F25))^0.4*$G25^0.3))+'ModelParams Lw'!$B$8</f>
        <v>#DIV/0!</v>
      </c>
      <c r="P25" s="24" t="e">
        <f>'ModelParams Lw'!$B$3+'ModelParams Lw'!$B$4*LOG10($B25/3600/($D25*$F25))+'ModelParams Lw'!$B$5*LOG10(2*$G25/(1.2*($B25/3600/($D25*$F25))^2)+1)+10*LOG10($D25*$F25)+H25</f>
        <v>#DIV/0!</v>
      </c>
      <c r="Q25" s="24" t="e">
        <f>'ModelParams Lw'!$B$3+'ModelParams Lw'!$B$4*LOG10($B25/3600/($D25*$F25))+'ModelParams Lw'!$B$5*LOG10(2*$G25/(1.2*($B25/3600/($D25*$F25))^2)+1)+10*LOG10($D25*$F25)+I25</f>
        <v>#DIV/0!</v>
      </c>
      <c r="R25" s="24" t="e">
        <f>'ModelParams Lw'!$B$3+'ModelParams Lw'!$B$4*LOG10($B25/3600/($D25*$F25))+'ModelParams Lw'!$B$5*LOG10(2*$G25/(1.2*($B25/3600/($D25*$F25))^2)+1)+10*LOG10($D25*$F25)+J25</f>
        <v>#DIV/0!</v>
      </c>
      <c r="S25" s="24" t="e">
        <f>'ModelParams Lw'!$B$3+'ModelParams Lw'!$B$4*LOG10($B25/3600/($D25*$F25))+'ModelParams Lw'!$B$5*LOG10(2*$G25/(1.2*($B25/3600/($D25*$F25))^2)+1)+10*LOG10($D25*$F25)+K25</f>
        <v>#DIV/0!</v>
      </c>
      <c r="T25" s="24" t="e">
        <f>'ModelParams Lw'!$B$3+'ModelParams Lw'!$B$4*LOG10($B25/3600/($D25*$F25))+'ModelParams Lw'!$B$5*LOG10(2*$G25/(1.2*($B25/3600/($D25*$F25))^2)+1)+10*LOG10($D25*$F25)+L25</f>
        <v>#DIV/0!</v>
      </c>
      <c r="U25" s="24" t="e">
        <f>'ModelParams Lw'!$B$3+'ModelParams Lw'!$B$4*LOG10($B25/3600/($D25*$F25))+'ModelParams Lw'!$B$5*LOG10(2*$G25/(1.2*($B25/3600/($D25*$F25))^2)+1)+10*LOG10($D25*$F25)+M25</f>
        <v>#DIV/0!</v>
      </c>
      <c r="V25" s="24" t="e">
        <f>'ModelParams Lw'!$B$3+'ModelParams Lw'!$B$4*LOG10($B25/3600/($D25*$F25))+'ModelParams Lw'!$B$5*LOG10(2*$G25/(1.2*($B25/3600/($D25*$F25))^2)+1)+10*LOG10($D25*$F25)+N25</f>
        <v>#DIV/0!</v>
      </c>
      <c r="W25" s="24" t="e">
        <f>'ModelParams Lw'!$B$3+'ModelParams Lw'!$B$4*LOG10($B25/3600/($D25*$F25))+'ModelParams Lw'!$B$5*LOG10(2*$G25/(1.2*($B25/3600/($D25*$F25))^2)+1)+10*LOG10($D25*$F25)+O25</f>
        <v>#DIV/0!</v>
      </c>
      <c r="X25" s="24" t="e">
        <f>10*LOG10(IF(P25="",0,POWER(10,((P25+'ModelParams Lw'!$O$4)/10))) +IF(Q25="",0,POWER(10,((Q25+'ModelParams Lw'!$P$4)/10))) +IF(R25="",0,POWER(10,((R25+'ModelParams Lw'!$Q$4)/10))) +IF(S25="",0,POWER(10,((S25+'ModelParams Lw'!$R$4)/10))) +IF(T25="",0,POWER(10,((T25+'ModelParams Lw'!$S$4)/10))) +IF(U25="",0,POWER(10,((U25+'ModelParams Lw'!$T$4)/10))) +IF(V25="",0,POWER(10,((V25+'ModelParams Lw'!$U$4)/10)))+IF(W25="",0,POWER(10,((W25+'ModelParams Lw'!$V$4)/10))))</f>
        <v>#DIV/0!</v>
      </c>
      <c r="Y25" s="24" t="e">
        <f t="shared" si="19"/>
        <v>#DIV/0!</v>
      </c>
      <c r="Z25" s="24" t="e">
        <f>(P25-'ModelParams Lw'!O$10)/'ModelParams Lw'!O$11</f>
        <v>#DIV/0!</v>
      </c>
      <c r="AA25" s="24" t="e">
        <f>(Q25-'ModelParams Lw'!P$10)/'ModelParams Lw'!P$11</f>
        <v>#DIV/0!</v>
      </c>
      <c r="AB25" s="24" t="e">
        <f>(R25-'ModelParams Lw'!Q$10)/'ModelParams Lw'!Q$11</f>
        <v>#DIV/0!</v>
      </c>
      <c r="AC25" s="24" t="e">
        <f>(S25-'ModelParams Lw'!R$10)/'ModelParams Lw'!R$11</f>
        <v>#DIV/0!</v>
      </c>
      <c r="AD25" s="24" t="e">
        <f>(T25-'ModelParams Lw'!S$10)/'ModelParams Lw'!S$11</f>
        <v>#DIV/0!</v>
      </c>
      <c r="AE25" s="24" t="e">
        <f>(U25-'ModelParams Lw'!T$10)/'ModelParams Lw'!T$11</f>
        <v>#DIV/0!</v>
      </c>
      <c r="AF25" s="24" t="e">
        <f>(V25-'ModelParams Lw'!U$10)/'ModelParams Lw'!U$11</f>
        <v>#DIV/0!</v>
      </c>
      <c r="AG25" s="24" t="e">
        <f>(W25-'ModelParams Lw'!V$10)/'ModelParams Lw'!V$11</f>
        <v>#DIV/0!</v>
      </c>
      <c r="AH25" s="24" t="e">
        <f t="shared" si="20"/>
        <v>#DIV/0!</v>
      </c>
      <c r="AI25" s="24" t="str">
        <f>IF(OR(Calcul!$D30="",Calcul!$E30=""),"",VLOOKUP(CONCATENATE(Calcul!$D30,Calcul!$E30),SilencerParams!$D$4:$R$82,8,FALSE))</f>
        <v/>
      </c>
      <c r="AJ25" s="24" t="str">
        <f>IF(OR(Calcul!$D30="",Calcul!$E30=""),"",VLOOKUP(CONCATENATE(Calcul!$D30,Calcul!$E30),SilencerParams!$D$4:$R$82,9,FALSE))</f>
        <v/>
      </c>
      <c r="AK25" s="24" t="str">
        <f>IF(OR(Calcul!$D30="",Calcul!$E30=""),"",VLOOKUP(CONCATENATE(Calcul!$D30,Calcul!$E30),SilencerParams!$D$4:$R$82,10,FALSE))</f>
        <v/>
      </c>
      <c r="AL25" s="24" t="str">
        <f>IF(OR(Calcul!$D30="",Calcul!$E30=""),"",VLOOKUP(CONCATENATE(Calcul!$D30,Calcul!$E30),SilencerParams!$D$4:$R$82,11,FALSE))</f>
        <v/>
      </c>
      <c r="AM25" s="24" t="str">
        <f>IF(OR(Calcul!$D30="",Calcul!$E30=""),"",VLOOKUP(CONCATENATE(Calcul!$D30,Calcul!$E30),SilencerParams!$D$4:$R$82,12,FALSE))</f>
        <v/>
      </c>
      <c r="AN25" s="24" t="str">
        <f>IF(OR(Calcul!$D30="",Calcul!$E30=""),"",VLOOKUP(CONCATENATE(Calcul!$D30,Calcul!$E30),SilencerParams!$D$4:$R$82,13,FALSE))</f>
        <v/>
      </c>
      <c r="AO25" s="24" t="str">
        <f>IF(OR(Calcul!$D30="",Calcul!$E30=""),"",VLOOKUP(CONCATENATE(Calcul!$D30,Calcul!$E30),SilencerParams!$D$4:$R$82,14,FALSE))</f>
        <v/>
      </c>
      <c r="AP25" s="24" t="str">
        <f>IF(OR(Calcul!$D30="",Calcul!$E30=""),"",VLOOKUP(CONCATENATE(Calcul!$D30,Calcul!$E30),SilencerParams!$D$4:$R$82,15,FALSE))</f>
        <v/>
      </c>
      <c r="AQ25" s="24" t="str">
        <f>IF(OR(Calcul!$D30="",Calcul!$E30=""),"",VLOOKUP(CONCATENATE(Calcul!$D30,Calcul!$E30),SilencerParams!$D$4:$Z$82,16,FALSE)*LOG($AH25)+VLOOKUP(CONCATENATE(Calcul!$D30,Calcul!$E30),SilencerParams!$D$4:$AH$82,24,FALSE))</f>
        <v/>
      </c>
      <c r="AR25" s="24" t="str">
        <f>IF(OR(Calcul!$D30="",Calcul!$E30=""),"",VLOOKUP(CONCATENATE(Calcul!$D30,Calcul!$E30),SilencerParams!$D$4:$Z$82,17,FALSE)*LOG($AH25)+VLOOKUP(CONCATENATE(Calcul!$D30,Calcul!$E30),SilencerParams!$D$4:$AH$82,25,FALSE))</f>
        <v/>
      </c>
      <c r="AS25" s="24" t="str">
        <f>IF(OR(Calcul!$D30="",Calcul!$E30=""),"",VLOOKUP(CONCATENATE(Calcul!$D30,Calcul!$E30),SilencerParams!$D$4:$Z$82,18,FALSE)*LOG($AH25)+VLOOKUP(CONCATENATE(Calcul!$D30,Calcul!$E30),SilencerParams!$D$4:$AH$82,26,FALSE))</f>
        <v/>
      </c>
      <c r="AT25" s="24" t="str">
        <f>IF(OR(Calcul!$D30="",Calcul!$E30=""),"",VLOOKUP(CONCATENATE(Calcul!$D30,Calcul!$E30),SilencerParams!$D$4:$Z$82,19,FALSE)*LOG($AH25)+VLOOKUP(CONCATENATE(Calcul!$D30,Calcul!$E30),SilencerParams!$D$4:$AH$82,27,FALSE))</f>
        <v/>
      </c>
      <c r="AU25" s="24" t="str">
        <f>IF(OR(Calcul!$D30="",Calcul!$E30=""),"",VLOOKUP(CONCATENATE(Calcul!$D30,Calcul!$E30),SilencerParams!$D$4:$Z$82,20,FALSE)*LOG($AH25)+VLOOKUP(CONCATENATE(Calcul!$D30,Calcul!$E30),SilencerParams!$D$4:$AH$82,28,FALSE))</f>
        <v/>
      </c>
      <c r="AV25" s="24" t="str">
        <f>IF(OR(Calcul!$D30="",Calcul!$E30=""),"",VLOOKUP(CONCATENATE(Calcul!$D30,Calcul!$E30),SilencerParams!$D$4:$Z$82,21,FALSE)*LOG($AH25)+VLOOKUP(CONCATENATE(Calcul!$D30,Calcul!$E30),SilencerParams!$D$4:$AH$82,29,FALSE))</f>
        <v/>
      </c>
      <c r="AW25" s="24" t="str">
        <f>IF(OR(Calcul!$D30="",Calcul!$E30=""),"",VLOOKUP(CONCATENATE(Calcul!$D30,Calcul!$E30),SilencerParams!$D$4:$Z$82,22,FALSE)*LOG($AH25)+VLOOKUP(CONCATENATE(Calcul!$D30,Calcul!$E30),SilencerParams!$D$4:$AH$82,30,FALSE))</f>
        <v/>
      </c>
      <c r="AX25" s="24" t="str">
        <f>IF(OR(Calcul!$D30="",Calcul!$E30=""),"",VLOOKUP(CONCATENATE(Calcul!$D30,Calcul!$E30),SilencerParams!$D$4:$Z$82,23,FALSE)*LOG($AH25)+VLOOKUP(CONCATENATE(Calcul!$D30,Calcul!$E30),SilencerParams!$D$4:$AH$82,31,FALSE))</f>
        <v/>
      </c>
      <c r="AY25" s="24" t="e">
        <f t="shared" si="1"/>
        <v>#DIV/0!</v>
      </c>
      <c r="AZ25" s="24" t="e">
        <f t="shared" si="2"/>
        <v>#DIV/0!</v>
      </c>
      <c r="BA25" s="24" t="e">
        <f t="shared" si="3"/>
        <v>#DIV/0!</v>
      </c>
      <c r="BB25" s="24" t="e">
        <f t="shared" si="4"/>
        <v>#DIV/0!</v>
      </c>
      <c r="BC25" s="24" t="e">
        <f t="shared" si="5"/>
        <v>#DIV/0!</v>
      </c>
      <c r="BD25" s="24" t="e">
        <f t="shared" si="6"/>
        <v>#DIV/0!</v>
      </c>
      <c r="BE25" s="24" t="e">
        <f t="shared" si="7"/>
        <v>#DIV/0!</v>
      </c>
      <c r="BF25" s="24" t="e">
        <f t="shared" si="8"/>
        <v>#DIV/0!</v>
      </c>
      <c r="BG25" s="24" t="e">
        <f>10*LOG10(IF(AY25="",0,POWER(10,((AY25+'ModelParams Lw'!$O$4)/10))) +IF(AZ25="",0,POWER(10,((AZ25+'ModelParams Lw'!$P$4)/10))) +IF(BA25="",0,POWER(10,((BA25+'ModelParams Lw'!$Q$4)/10))) +IF(BB25="",0,POWER(10,((BB25+'ModelParams Lw'!$R$4)/10))) +IF(BC25="",0,POWER(10,((BC25+'ModelParams Lw'!$S$4)/10))) +IF(BD25="",0,POWER(10,((BD25+'ModelParams Lw'!$T$4)/10))) +IF(BE25="",0,POWER(10,((BE25+'ModelParams Lw'!$U$4)/10)))+IF(BF25="",0,POWER(10,((BF25+'ModelParams Lw'!$V$4)/10))))</f>
        <v>#DIV/0!</v>
      </c>
      <c r="BH25" s="24" t="e">
        <f t="shared" si="21"/>
        <v>#DIV/0!</v>
      </c>
      <c r="BI25" s="24" t="e">
        <f>(AY25-'ModelParams Lw'!O$10)/'ModelParams Lw'!O$11</f>
        <v>#DIV/0!</v>
      </c>
      <c r="BJ25" s="24" t="e">
        <f>(AZ25-'ModelParams Lw'!P$10)/'ModelParams Lw'!P$11</f>
        <v>#DIV/0!</v>
      </c>
      <c r="BK25" s="24" t="e">
        <f>(BA25-'ModelParams Lw'!Q$10)/'ModelParams Lw'!Q$11</f>
        <v>#DIV/0!</v>
      </c>
      <c r="BL25" s="24" t="e">
        <f>(BB25-'ModelParams Lw'!R$10)/'ModelParams Lw'!R$11</f>
        <v>#DIV/0!</v>
      </c>
      <c r="BM25" s="24" t="e">
        <f>(BC25-'ModelParams Lw'!S$10)/'ModelParams Lw'!S$11</f>
        <v>#DIV/0!</v>
      </c>
      <c r="BN25" s="24" t="e">
        <f>(BD25-'ModelParams Lw'!T$10)/'ModelParams Lw'!T$11</f>
        <v>#DIV/0!</v>
      </c>
      <c r="BO25" s="24" t="e">
        <f>(BE25-'ModelParams Lw'!U$10)/'ModelParams Lw'!U$11</f>
        <v>#DIV/0!</v>
      </c>
      <c r="BP25" s="24" t="e">
        <f>(BF25-'ModelParams Lw'!V$10)/'ModelParams Lw'!V$11</f>
        <v>#DIV/0!</v>
      </c>
      <c r="BQ25" s="24">
        <f>IF(Calcul!$F30="SW",'ModelParams Lw'!C$18+'ModelParams Lw'!C$19*LOG(BQ$3)+'ModelParams Lw'!C$20*($D25*$E25),IF('ModelParams Lw'!C$21+'ModelParams Lw'!C$22*LOG(BQ$3)+'ModelParams Lw'!C$23*($D25*$E25)&lt;'ModelParams Lw'!C$18+'ModelParams Lw'!C$19*LOG(BQ$3)+'ModelParams Lw'!C$20*($D25*$E25),'ModelParams Lw'!C$18+'ModelParams Lw'!C$19*LOG(BQ$3)+'ModelParams Lw'!C$20*($D25*$E25),'ModelParams Lw'!C$21+'ModelParams Lw'!C$22*LOG(BQ$3)+'ModelParams Lw'!C$23*($D25*$E25)))</f>
        <v>29.232362061604213</v>
      </c>
      <c r="BR25" s="24">
        <f>IF(Calcul!$F30="SW",'ModelParams Lw'!D$18+'ModelParams Lw'!D$19*LOG(BR$3)+'ModelParams Lw'!D$20*($D25*$E25),IF('ModelParams Lw'!D$21+'ModelParams Lw'!D$22*LOG(BR$3)+'ModelParams Lw'!D$23*($D25*$E25)&lt;'ModelParams Lw'!D$18+'ModelParams Lw'!D$19*LOG(BR$3)+'ModelParams Lw'!D$20*($D25*$E25),'ModelParams Lw'!D$18+'ModelParams Lw'!D$19*LOG(BR$3)+'ModelParams Lw'!D$20*($D25*$E25),'ModelParams Lw'!D$21+'ModelParams Lw'!D$22*LOG(BR$3)+'ModelParams Lw'!D$23*($D25*$E25)))</f>
        <v>20.87664435983303</v>
      </c>
      <c r="BS25" s="24">
        <f>IF(Calcul!$F30="SW",'ModelParams Lw'!E$18+'ModelParams Lw'!E$19*LOG(BS$3)+'ModelParams Lw'!E$20*($D25*$E25),IF('ModelParams Lw'!E$21+'ModelParams Lw'!E$22*LOG(BS$3)+'ModelParams Lw'!E$23*($D25*$E25)&lt;'ModelParams Lw'!E$18+'ModelParams Lw'!E$19*LOG(BS$3)+'ModelParams Lw'!E$20*($D25*$E25),'ModelParams Lw'!E$18+'ModelParams Lw'!E$19*LOG(BS$3)+'ModelParams Lw'!E$20*($D25*$E25),'ModelParams Lw'!E$21+'ModelParams Lw'!E$22*LOG(BS$3)+'ModelParams Lw'!E$23*($D25*$E25)))</f>
        <v>19.403052886267911</v>
      </c>
      <c r="BT25" s="24">
        <f>IF(Calcul!$F30="SW",'ModelParams Lw'!F$18+'ModelParams Lw'!F$19*LOG(BT$3)+'ModelParams Lw'!F$20*($D25*$E25),IF('ModelParams Lw'!F$21+'ModelParams Lw'!F$22*LOG(BT$3)+'ModelParams Lw'!F$23*($D25*$E25)&lt;'ModelParams Lw'!F$18+'ModelParams Lw'!F$19*LOG(BT$3)+'ModelParams Lw'!F$20*($D25*$E25),'ModelParams Lw'!F$18+'ModelParams Lw'!F$19*LOG(BT$3)+'ModelParams Lw'!F$20*($D25*$E25),'ModelParams Lw'!F$21+'ModelParams Lw'!F$22*LOG(BT$3)+'ModelParams Lw'!F$23*($D25*$E25)))</f>
        <v>19.168948557312724</v>
      </c>
      <c r="BU25" s="24">
        <f>IF(Calcul!$F30="SW",'ModelParams Lw'!G$18+'ModelParams Lw'!G$19*LOG(BU$3)+'ModelParams Lw'!G$20*($D25*$E25),IF('ModelParams Lw'!G$21+'ModelParams Lw'!G$22*LOG(BU$3)+'ModelParams Lw'!G$23*($D25*$E25)&lt;'ModelParams Lw'!G$18+'ModelParams Lw'!G$19*LOG(BU$3)+'ModelParams Lw'!G$20*($D25*$E25),'ModelParams Lw'!G$18+'ModelParams Lw'!G$19*LOG(BU$3)+'ModelParams Lw'!G$20*($D25*$E25),'ModelParams Lw'!G$21+'ModelParams Lw'!G$22*LOG(BU$3)+'ModelParams Lw'!G$23*($D25*$E25)))</f>
        <v>19.253827318462619</v>
      </c>
      <c r="BV25" s="24">
        <f>IF(Calcul!$F30="SW",'ModelParams Lw'!H$18+'ModelParams Lw'!H$19*LOG(BV$3)+'ModelParams Lw'!H$20*($D25*$E25),IF('ModelParams Lw'!H$21+'ModelParams Lw'!H$22*LOG(BV$3)+'ModelParams Lw'!H$23*($D25*$E25)&lt;'ModelParams Lw'!H$18+'ModelParams Lw'!H$19*LOG(BV$3)+'ModelParams Lw'!H$20*($D25*$E25),'ModelParams Lw'!H$18+'ModelParams Lw'!H$19*LOG(BV$3)+'ModelParams Lw'!H$20*($D25*$E25),'ModelParams Lw'!H$21+'ModelParams Lw'!H$22*LOG(BV$3)+'ModelParams Lw'!H$23*($D25*$E25)))</f>
        <v>18.450549841027573</v>
      </c>
      <c r="BW25" s="24">
        <f>IF(Calcul!$F30="SW",'ModelParams Lw'!I$18+'ModelParams Lw'!I$19*LOG(BW$3)+'ModelParams Lw'!I$20*($D25*$E25),IF('ModelParams Lw'!I$21+'ModelParams Lw'!I$22*LOG(BW$3)+'ModelParams Lw'!I$23*($D25*$E25)&lt;'ModelParams Lw'!I$18+'ModelParams Lw'!I$19*LOG(BW$3)+'ModelParams Lw'!I$20*($D25*$E25),'ModelParams Lw'!I$18+'ModelParams Lw'!I$19*LOG(BW$3)+'ModelParams Lw'!I$20*($D25*$E25),'ModelParams Lw'!I$21+'ModelParams Lw'!I$22*LOG(BW$3)+'ModelParams Lw'!I$23*($D25*$E25)))</f>
        <v>24.339570323731252</v>
      </c>
      <c r="BX25" s="24">
        <f>IF(Calcul!$F30="SW",'ModelParams Lw'!J$18+'ModelParams Lw'!J$19*LOG(BX$3)+'ModelParams Lw'!J$20*($D25*$E25),IF('ModelParams Lw'!J$21+'ModelParams Lw'!J$22*LOG(BX$3)+'ModelParams Lw'!J$23*($D25*$E25)&lt;'ModelParams Lw'!J$18+'ModelParams Lw'!J$19*LOG(BX$3)+'ModelParams Lw'!J$20*($D25*$E25),'ModelParams Lw'!J$18+'ModelParams Lw'!J$19*LOG(BX$3)+'ModelParams Lw'!J$20*($D25*$E25),'ModelParams Lw'!J$21+'ModelParams Lw'!J$22*LOG(BX$3)+'ModelParams Lw'!J$23*($D25*$E25)))</f>
        <v>22.505852524315557</v>
      </c>
      <c r="BY25" s="24" t="e">
        <f t="shared" si="9"/>
        <v>#DIV/0!</v>
      </c>
      <c r="BZ25" s="24" t="e">
        <f t="shared" si="10"/>
        <v>#DIV/0!</v>
      </c>
      <c r="CA25" s="24" t="e">
        <f t="shared" si="11"/>
        <v>#DIV/0!</v>
      </c>
      <c r="CB25" s="24" t="e">
        <f t="shared" si="12"/>
        <v>#DIV/0!</v>
      </c>
      <c r="CC25" s="24" t="e">
        <f t="shared" si="13"/>
        <v>#DIV/0!</v>
      </c>
      <c r="CD25" s="24" t="e">
        <f t="shared" si="14"/>
        <v>#DIV/0!</v>
      </c>
      <c r="CE25" s="24" t="e">
        <f t="shared" si="15"/>
        <v>#DIV/0!</v>
      </c>
      <c r="CF25" s="24" t="e">
        <f t="shared" si="16"/>
        <v>#DIV/0!</v>
      </c>
      <c r="CG25" s="24" t="e">
        <f>10*LOG10(IF(BY25="",0,POWER(10,((BY25+'ModelParams Lw'!$O$4)/10))) +IF(BZ25="",0,POWER(10,((BZ25+'ModelParams Lw'!$P$4)/10))) +IF(CA25="",0,POWER(10,((CA25+'ModelParams Lw'!$Q$4)/10))) +IF(CB25="",0,POWER(10,((CB25+'ModelParams Lw'!$R$4)/10))) +IF(CC25="",0,POWER(10,((CC25+'ModelParams Lw'!$S$4)/10))) +IF(CD25="",0,POWER(10,((CD25+'ModelParams Lw'!$T$4)/10))) +IF(CE25="",0,POWER(10,((CE25+'ModelParams Lw'!$U$4)/10)))+IF(CF25="",0,POWER(10,((CF25+'ModelParams Lw'!$V$4)/10))))</f>
        <v>#DIV/0!</v>
      </c>
      <c r="CH25" s="24" t="e">
        <f t="shared" si="22"/>
        <v>#DIV/0!</v>
      </c>
      <c r="CI25" s="24" t="e">
        <f>(BY25-'ModelParams Lw'!$O$10)/'ModelParams Lw'!$O$11</f>
        <v>#DIV/0!</v>
      </c>
      <c r="CJ25" s="24" t="e">
        <f>(BZ25-'ModelParams Lw'!$P$10)/'ModelParams Lw'!$P$11</f>
        <v>#DIV/0!</v>
      </c>
      <c r="CK25" s="24" t="e">
        <f>(CA25-'ModelParams Lw'!$Q$10)/'ModelParams Lw'!$Q$11</f>
        <v>#DIV/0!</v>
      </c>
      <c r="CL25" s="24" t="e">
        <f>(CB25-'ModelParams Lw'!$R$10)/'ModelParams Lw'!$R$11</f>
        <v>#DIV/0!</v>
      </c>
      <c r="CM25" s="24" t="e">
        <f>(CC25-'ModelParams Lw'!$S$10)/'ModelParams Lw'!$S$11</f>
        <v>#DIV/0!</v>
      </c>
      <c r="CN25" s="24" t="e">
        <f>(CD25-'ModelParams Lw'!$T$10)/'ModelParams Lw'!$T$11</f>
        <v>#DIV/0!</v>
      </c>
      <c r="CO25" s="24" t="e">
        <f>(CE25-'ModelParams Lw'!$U$10)/'ModelParams Lw'!$U$11</f>
        <v>#DIV/0!</v>
      </c>
      <c r="CP25" s="24" t="e">
        <f>(CF25-'ModelParams Lw'!$V$10)/'ModelParams Lw'!$V$11</f>
        <v>#DIV/0!</v>
      </c>
    </row>
    <row r="26" spans="1:94" x14ac:dyDescent="0.2">
      <c r="A26" s="12">
        <f>Calcul!B31</f>
        <v>0</v>
      </c>
      <c r="B26" s="12">
        <f t="shared" si="17"/>
        <v>0</v>
      </c>
      <c r="C26" s="12">
        <f>Calcul!C31</f>
        <v>0</v>
      </c>
      <c r="D26" s="12">
        <f>Calcul!D31/1000</f>
        <v>0</v>
      </c>
      <c r="E26" s="12">
        <f>Calcul!E31/1000</f>
        <v>0</v>
      </c>
      <c r="F26" s="12">
        <f t="shared" si="18"/>
        <v>0</v>
      </c>
      <c r="G26" s="24" t="e">
        <f t="shared" si="0"/>
        <v>#DIV/0!</v>
      </c>
      <c r="H26" s="21" t="e">
        <f>'ModelParams Lw'!$B$6*(LN(H$3/(($B26/3600/($D26*$F26))^0.4*$G26^0.3)))^2+'ModelParams Lw'!$B$7*LN(H$3/(($B26/3600/($D26*$F26))^0.4*$G26^0.3))+'ModelParams Lw'!$B$8</f>
        <v>#DIV/0!</v>
      </c>
      <c r="I26" s="21" t="e">
        <f>'ModelParams Lw'!$B$6*(LN(I$3/(($B26/3600/($D26*$F26))^0.4*$G26^0.3)))^2+'ModelParams Lw'!$B$7*LN(I$3/(($B26/3600/($D26*$F26))^0.4*$G26^0.3))+'ModelParams Lw'!$B$8</f>
        <v>#DIV/0!</v>
      </c>
      <c r="J26" s="21" t="e">
        <f>'ModelParams Lw'!$B$6*(LN(J$3/(($B26/3600/($D26*$F26))^0.4*$G26^0.3)))^2+'ModelParams Lw'!$B$7*LN(J$3/(($B26/3600/($D26*$F26))^0.4*$G26^0.3))+'ModelParams Lw'!$B$8</f>
        <v>#DIV/0!</v>
      </c>
      <c r="K26" s="21" t="e">
        <f>'ModelParams Lw'!$B$6*(LN(K$3/(($B26/3600/($D26*$F26))^0.4*$G26^0.3)))^2+'ModelParams Lw'!$B$7*LN(K$3/(($B26/3600/($D26*$F26))^0.4*$G26^0.3))+'ModelParams Lw'!$B$8</f>
        <v>#DIV/0!</v>
      </c>
      <c r="L26" s="21" t="e">
        <f>'ModelParams Lw'!$B$6*(LN(L$3/(($B26/3600/($D26*$F26))^0.4*$G26^0.3)))^2+'ModelParams Lw'!$B$7*LN(L$3/(($B26/3600/($D26*$F26))^0.4*$G26^0.3))+'ModelParams Lw'!$B$8</f>
        <v>#DIV/0!</v>
      </c>
      <c r="M26" s="21" t="e">
        <f>'ModelParams Lw'!$B$6*(LN(M$3/(($B26/3600/($D26*$F26))^0.4*$G26^0.3)))^2+'ModelParams Lw'!$B$7*LN(M$3/(($B26/3600/($D26*$F26))^0.4*$G26^0.3))+'ModelParams Lw'!$B$8</f>
        <v>#DIV/0!</v>
      </c>
      <c r="N26" s="21" t="e">
        <f>'ModelParams Lw'!$B$6*(LN(N$3/(($B26/3600/($D26*$F26))^0.4*$G26^0.3)))^2+'ModelParams Lw'!$B$7*LN(N$3/(($B26/3600/($D26*$F26))^0.4*$G26^0.3))+'ModelParams Lw'!$B$8</f>
        <v>#DIV/0!</v>
      </c>
      <c r="O26" s="21" t="e">
        <f>'ModelParams Lw'!$B$6*(LN(O$3/(($B26/3600/($D26*$F26))^0.4*$G26^0.3)))^2+'ModelParams Lw'!$B$7*LN(O$3/(($B26/3600/($D26*$F26))^0.4*$G26^0.3))+'ModelParams Lw'!$B$8</f>
        <v>#DIV/0!</v>
      </c>
      <c r="P26" s="24" t="e">
        <f>'ModelParams Lw'!$B$3+'ModelParams Lw'!$B$4*LOG10($B26/3600/($D26*$F26))+'ModelParams Lw'!$B$5*LOG10(2*$G26/(1.2*($B26/3600/($D26*$F26))^2)+1)+10*LOG10($D26*$F26)+H26</f>
        <v>#DIV/0!</v>
      </c>
      <c r="Q26" s="24" t="e">
        <f>'ModelParams Lw'!$B$3+'ModelParams Lw'!$B$4*LOG10($B26/3600/($D26*$F26))+'ModelParams Lw'!$B$5*LOG10(2*$G26/(1.2*($B26/3600/($D26*$F26))^2)+1)+10*LOG10($D26*$F26)+I26</f>
        <v>#DIV/0!</v>
      </c>
      <c r="R26" s="24" t="e">
        <f>'ModelParams Lw'!$B$3+'ModelParams Lw'!$B$4*LOG10($B26/3600/($D26*$F26))+'ModelParams Lw'!$B$5*LOG10(2*$G26/(1.2*($B26/3600/($D26*$F26))^2)+1)+10*LOG10($D26*$F26)+J26</f>
        <v>#DIV/0!</v>
      </c>
      <c r="S26" s="24" t="e">
        <f>'ModelParams Lw'!$B$3+'ModelParams Lw'!$B$4*LOG10($B26/3600/($D26*$F26))+'ModelParams Lw'!$B$5*LOG10(2*$G26/(1.2*($B26/3600/($D26*$F26))^2)+1)+10*LOG10($D26*$F26)+K26</f>
        <v>#DIV/0!</v>
      </c>
      <c r="T26" s="24" t="e">
        <f>'ModelParams Lw'!$B$3+'ModelParams Lw'!$B$4*LOG10($B26/3600/($D26*$F26))+'ModelParams Lw'!$B$5*LOG10(2*$G26/(1.2*($B26/3600/($D26*$F26))^2)+1)+10*LOG10($D26*$F26)+L26</f>
        <v>#DIV/0!</v>
      </c>
      <c r="U26" s="24" t="e">
        <f>'ModelParams Lw'!$B$3+'ModelParams Lw'!$B$4*LOG10($B26/3600/($D26*$F26))+'ModelParams Lw'!$B$5*LOG10(2*$G26/(1.2*($B26/3600/($D26*$F26))^2)+1)+10*LOG10($D26*$F26)+M26</f>
        <v>#DIV/0!</v>
      </c>
      <c r="V26" s="24" t="e">
        <f>'ModelParams Lw'!$B$3+'ModelParams Lw'!$B$4*LOG10($B26/3600/($D26*$F26))+'ModelParams Lw'!$B$5*LOG10(2*$G26/(1.2*($B26/3600/($D26*$F26))^2)+1)+10*LOG10($D26*$F26)+N26</f>
        <v>#DIV/0!</v>
      </c>
      <c r="W26" s="24" t="e">
        <f>'ModelParams Lw'!$B$3+'ModelParams Lw'!$B$4*LOG10($B26/3600/($D26*$F26))+'ModelParams Lw'!$B$5*LOG10(2*$G26/(1.2*($B26/3600/($D26*$F26))^2)+1)+10*LOG10($D26*$F26)+O26</f>
        <v>#DIV/0!</v>
      </c>
      <c r="X26" s="24" t="e">
        <f>10*LOG10(IF(P26="",0,POWER(10,((P26+'ModelParams Lw'!$O$4)/10))) +IF(Q26="",0,POWER(10,((Q26+'ModelParams Lw'!$P$4)/10))) +IF(R26="",0,POWER(10,((R26+'ModelParams Lw'!$Q$4)/10))) +IF(S26="",0,POWER(10,((S26+'ModelParams Lw'!$R$4)/10))) +IF(T26="",0,POWER(10,((T26+'ModelParams Lw'!$S$4)/10))) +IF(U26="",0,POWER(10,((U26+'ModelParams Lw'!$T$4)/10))) +IF(V26="",0,POWER(10,((V26+'ModelParams Lw'!$U$4)/10)))+IF(W26="",0,POWER(10,((W26+'ModelParams Lw'!$V$4)/10))))</f>
        <v>#DIV/0!</v>
      </c>
      <c r="Y26" s="24" t="e">
        <f t="shared" si="19"/>
        <v>#DIV/0!</v>
      </c>
      <c r="Z26" s="24" t="e">
        <f>(P26-'ModelParams Lw'!O$10)/'ModelParams Lw'!O$11</f>
        <v>#DIV/0!</v>
      </c>
      <c r="AA26" s="24" t="e">
        <f>(Q26-'ModelParams Lw'!P$10)/'ModelParams Lw'!P$11</f>
        <v>#DIV/0!</v>
      </c>
      <c r="AB26" s="24" t="e">
        <f>(R26-'ModelParams Lw'!Q$10)/'ModelParams Lw'!Q$11</f>
        <v>#DIV/0!</v>
      </c>
      <c r="AC26" s="24" t="e">
        <f>(S26-'ModelParams Lw'!R$10)/'ModelParams Lw'!R$11</f>
        <v>#DIV/0!</v>
      </c>
      <c r="AD26" s="24" t="e">
        <f>(T26-'ModelParams Lw'!S$10)/'ModelParams Lw'!S$11</f>
        <v>#DIV/0!</v>
      </c>
      <c r="AE26" s="24" t="e">
        <f>(U26-'ModelParams Lw'!T$10)/'ModelParams Lw'!T$11</f>
        <v>#DIV/0!</v>
      </c>
      <c r="AF26" s="24" t="e">
        <f>(V26-'ModelParams Lw'!U$10)/'ModelParams Lw'!U$11</f>
        <v>#DIV/0!</v>
      </c>
      <c r="AG26" s="24" t="e">
        <f>(W26-'ModelParams Lw'!V$10)/'ModelParams Lw'!V$11</f>
        <v>#DIV/0!</v>
      </c>
      <c r="AH26" s="24" t="e">
        <f t="shared" si="20"/>
        <v>#DIV/0!</v>
      </c>
      <c r="AI26" s="24" t="str">
        <f>IF(OR(Calcul!$D31="",Calcul!$E31=""),"",VLOOKUP(CONCATENATE(Calcul!$D31,Calcul!$E31),SilencerParams!$D$4:$R$82,8,FALSE))</f>
        <v/>
      </c>
      <c r="AJ26" s="24" t="str">
        <f>IF(OR(Calcul!$D31="",Calcul!$E31=""),"",VLOOKUP(CONCATENATE(Calcul!$D31,Calcul!$E31),SilencerParams!$D$4:$R$82,9,FALSE))</f>
        <v/>
      </c>
      <c r="AK26" s="24" t="str">
        <f>IF(OR(Calcul!$D31="",Calcul!$E31=""),"",VLOOKUP(CONCATENATE(Calcul!$D31,Calcul!$E31),SilencerParams!$D$4:$R$82,10,FALSE))</f>
        <v/>
      </c>
      <c r="AL26" s="24" t="str">
        <f>IF(OR(Calcul!$D31="",Calcul!$E31=""),"",VLOOKUP(CONCATENATE(Calcul!$D31,Calcul!$E31),SilencerParams!$D$4:$R$82,11,FALSE))</f>
        <v/>
      </c>
      <c r="AM26" s="24" t="str">
        <f>IF(OR(Calcul!$D31="",Calcul!$E31=""),"",VLOOKUP(CONCATENATE(Calcul!$D31,Calcul!$E31),SilencerParams!$D$4:$R$82,12,FALSE))</f>
        <v/>
      </c>
      <c r="AN26" s="24" t="str">
        <f>IF(OR(Calcul!$D31="",Calcul!$E31=""),"",VLOOKUP(CONCATENATE(Calcul!$D31,Calcul!$E31),SilencerParams!$D$4:$R$82,13,FALSE))</f>
        <v/>
      </c>
      <c r="AO26" s="24" t="str">
        <f>IF(OR(Calcul!$D31="",Calcul!$E31=""),"",VLOOKUP(CONCATENATE(Calcul!$D31,Calcul!$E31),SilencerParams!$D$4:$R$82,14,FALSE))</f>
        <v/>
      </c>
      <c r="AP26" s="24" t="str">
        <f>IF(OR(Calcul!$D31="",Calcul!$E31=""),"",VLOOKUP(CONCATENATE(Calcul!$D31,Calcul!$E31),SilencerParams!$D$4:$R$82,15,FALSE))</f>
        <v/>
      </c>
      <c r="AQ26" s="24" t="str">
        <f>IF(OR(Calcul!$D31="",Calcul!$E31=""),"",VLOOKUP(CONCATENATE(Calcul!$D31,Calcul!$E31),SilencerParams!$D$4:$Z$82,16,FALSE)*LOG($AH26)+VLOOKUP(CONCATENATE(Calcul!$D31,Calcul!$E31),SilencerParams!$D$4:$AH$82,24,FALSE))</f>
        <v/>
      </c>
      <c r="AR26" s="24" t="str">
        <f>IF(OR(Calcul!$D31="",Calcul!$E31=""),"",VLOOKUP(CONCATENATE(Calcul!$D31,Calcul!$E31),SilencerParams!$D$4:$Z$82,17,FALSE)*LOG($AH26)+VLOOKUP(CONCATENATE(Calcul!$D31,Calcul!$E31),SilencerParams!$D$4:$AH$82,25,FALSE))</f>
        <v/>
      </c>
      <c r="AS26" s="24" t="str">
        <f>IF(OR(Calcul!$D31="",Calcul!$E31=""),"",VLOOKUP(CONCATENATE(Calcul!$D31,Calcul!$E31),SilencerParams!$D$4:$Z$82,18,FALSE)*LOG($AH26)+VLOOKUP(CONCATENATE(Calcul!$D31,Calcul!$E31),SilencerParams!$D$4:$AH$82,26,FALSE))</f>
        <v/>
      </c>
      <c r="AT26" s="24" t="str">
        <f>IF(OR(Calcul!$D31="",Calcul!$E31=""),"",VLOOKUP(CONCATENATE(Calcul!$D31,Calcul!$E31),SilencerParams!$D$4:$Z$82,19,FALSE)*LOG($AH26)+VLOOKUP(CONCATENATE(Calcul!$D31,Calcul!$E31),SilencerParams!$D$4:$AH$82,27,FALSE))</f>
        <v/>
      </c>
      <c r="AU26" s="24" t="str">
        <f>IF(OR(Calcul!$D31="",Calcul!$E31=""),"",VLOOKUP(CONCATENATE(Calcul!$D31,Calcul!$E31),SilencerParams!$D$4:$Z$82,20,FALSE)*LOG($AH26)+VLOOKUP(CONCATENATE(Calcul!$D31,Calcul!$E31),SilencerParams!$D$4:$AH$82,28,FALSE))</f>
        <v/>
      </c>
      <c r="AV26" s="24" t="str">
        <f>IF(OR(Calcul!$D31="",Calcul!$E31=""),"",VLOOKUP(CONCATENATE(Calcul!$D31,Calcul!$E31),SilencerParams!$D$4:$Z$82,21,FALSE)*LOG($AH26)+VLOOKUP(CONCATENATE(Calcul!$D31,Calcul!$E31),SilencerParams!$D$4:$AH$82,29,FALSE))</f>
        <v/>
      </c>
      <c r="AW26" s="24" t="str">
        <f>IF(OR(Calcul!$D31="",Calcul!$E31=""),"",VLOOKUP(CONCATENATE(Calcul!$D31,Calcul!$E31),SilencerParams!$D$4:$Z$82,22,FALSE)*LOG($AH26)+VLOOKUP(CONCATENATE(Calcul!$D31,Calcul!$E31),SilencerParams!$D$4:$AH$82,30,FALSE))</f>
        <v/>
      </c>
      <c r="AX26" s="24" t="str">
        <f>IF(OR(Calcul!$D31="",Calcul!$E31=""),"",VLOOKUP(CONCATENATE(Calcul!$D31,Calcul!$E31),SilencerParams!$D$4:$Z$82,23,FALSE)*LOG($AH26)+VLOOKUP(CONCATENATE(Calcul!$D31,Calcul!$E31),SilencerParams!$D$4:$AH$82,31,FALSE))</f>
        <v/>
      </c>
      <c r="AY26" s="24" t="e">
        <f t="shared" si="1"/>
        <v>#DIV/0!</v>
      </c>
      <c r="AZ26" s="24" t="e">
        <f t="shared" si="2"/>
        <v>#DIV/0!</v>
      </c>
      <c r="BA26" s="24" t="e">
        <f t="shared" si="3"/>
        <v>#DIV/0!</v>
      </c>
      <c r="BB26" s="24" t="e">
        <f t="shared" si="4"/>
        <v>#DIV/0!</v>
      </c>
      <c r="BC26" s="24" t="e">
        <f t="shared" si="5"/>
        <v>#DIV/0!</v>
      </c>
      <c r="BD26" s="24" t="e">
        <f t="shared" si="6"/>
        <v>#DIV/0!</v>
      </c>
      <c r="BE26" s="24" t="e">
        <f t="shared" si="7"/>
        <v>#DIV/0!</v>
      </c>
      <c r="BF26" s="24" t="e">
        <f t="shared" si="8"/>
        <v>#DIV/0!</v>
      </c>
      <c r="BG26" s="24" t="e">
        <f>10*LOG10(IF(AY26="",0,POWER(10,((AY26+'ModelParams Lw'!$O$4)/10))) +IF(AZ26="",0,POWER(10,((AZ26+'ModelParams Lw'!$P$4)/10))) +IF(BA26="",0,POWER(10,((BA26+'ModelParams Lw'!$Q$4)/10))) +IF(BB26="",0,POWER(10,((BB26+'ModelParams Lw'!$R$4)/10))) +IF(BC26="",0,POWER(10,((BC26+'ModelParams Lw'!$S$4)/10))) +IF(BD26="",0,POWER(10,((BD26+'ModelParams Lw'!$T$4)/10))) +IF(BE26="",0,POWER(10,((BE26+'ModelParams Lw'!$U$4)/10)))+IF(BF26="",0,POWER(10,((BF26+'ModelParams Lw'!$V$4)/10))))</f>
        <v>#DIV/0!</v>
      </c>
      <c r="BH26" s="24" t="e">
        <f t="shared" si="21"/>
        <v>#DIV/0!</v>
      </c>
      <c r="BI26" s="24" t="e">
        <f>(AY26-'ModelParams Lw'!O$10)/'ModelParams Lw'!O$11</f>
        <v>#DIV/0!</v>
      </c>
      <c r="BJ26" s="24" t="e">
        <f>(AZ26-'ModelParams Lw'!P$10)/'ModelParams Lw'!P$11</f>
        <v>#DIV/0!</v>
      </c>
      <c r="BK26" s="24" t="e">
        <f>(BA26-'ModelParams Lw'!Q$10)/'ModelParams Lw'!Q$11</f>
        <v>#DIV/0!</v>
      </c>
      <c r="BL26" s="24" t="e">
        <f>(BB26-'ModelParams Lw'!R$10)/'ModelParams Lw'!R$11</f>
        <v>#DIV/0!</v>
      </c>
      <c r="BM26" s="24" t="e">
        <f>(BC26-'ModelParams Lw'!S$10)/'ModelParams Lw'!S$11</f>
        <v>#DIV/0!</v>
      </c>
      <c r="BN26" s="24" t="e">
        <f>(BD26-'ModelParams Lw'!T$10)/'ModelParams Lw'!T$11</f>
        <v>#DIV/0!</v>
      </c>
      <c r="BO26" s="24" t="e">
        <f>(BE26-'ModelParams Lw'!U$10)/'ModelParams Lw'!U$11</f>
        <v>#DIV/0!</v>
      </c>
      <c r="BP26" s="24" t="e">
        <f>(BF26-'ModelParams Lw'!V$10)/'ModelParams Lw'!V$11</f>
        <v>#DIV/0!</v>
      </c>
      <c r="BQ26" s="24">
        <f>IF(Calcul!$F31="SW",'ModelParams Lw'!C$18+'ModelParams Lw'!C$19*LOG(BQ$3)+'ModelParams Lw'!C$20*($D26*$E26),IF('ModelParams Lw'!C$21+'ModelParams Lw'!C$22*LOG(BQ$3)+'ModelParams Lw'!C$23*($D26*$E26)&lt;'ModelParams Lw'!C$18+'ModelParams Lw'!C$19*LOG(BQ$3)+'ModelParams Lw'!C$20*($D26*$E26),'ModelParams Lw'!C$18+'ModelParams Lw'!C$19*LOG(BQ$3)+'ModelParams Lw'!C$20*($D26*$E26),'ModelParams Lw'!C$21+'ModelParams Lw'!C$22*LOG(BQ$3)+'ModelParams Lw'!C$23*($D26*$E26)))</f>
        <v>29.232362061604213</v>
      </c>
      <c r="BR26" s="24">
        <f>IF(Calcul!$F31="SW",'ModelParams Lw'!D$18+'ModelParams Lw'!D$19*LOG(BR$3)+'ModelParams Lw'!D$20*($D26*$E26),IF('ModelParams Lw'!D$21+'ModelParams Lw'!D$22*LOG(BR$3)+'ModelParams Lw'!D$23*($D26*$E26)&lt;'ModelParams Lw'!D$18+'ModelParams Lw'!D$19*LOG(BR$3)+'ModelParams Lw'!D$20*($D26*$E26),'ModelParams Lw'!D$18+'ModelParams Lw'!D$19*LOG(BR$3)+'ModelParams Lw'!D$20*($D26*$E26),'ModelParams Lw'!D$21+'ModelParams Lw'!D$22*LOG(BR$3)+'ModelParams Lw'!D$23*($D26*$E26)))</f>
        <v>20.87664435983303</v>
      </c>
      <c r="BS26" s="24">
        <f>IF(Calcul!$F31="SW",'ModelParams Lw'!E$18+'ModelParams Lw'!E$19*LOG(BS$3)+'ModelParams Lw'!E$20*($D26*$E26),IF('ModelParams Lw'!E$21+'ModelParams Lw'!E$22*LOG(BS$3)+'ModelParams Lw'!E$23*($D26*$E26)&lt;'ModelParams Lw'!E$18+'ModelParams Lw'!E$19*LOG(BS$3)+'ModelParams Lw'!E$20*($D26*$E26),'ModelParams Lw'!E$18+'ModelParams Lw'!E$19*LOG(BS$3)+'ModelParams Lw'!E$20*($D26*$E26),'ModelParams Lw'!E$21+'ModelParams Lw'!E$22*LOG(BS$3)+'ModelParams Lw'!E$23*($D26*$E26)))</f>
        <v>19.403052886267911</v>
      </c>
      <c r="BT26" s="24">
        <f>IF(Calcul!$F31="SW",'ModelParams Lw'!F$18+'ModelParams Lw'!F$19*LOG(BT$3)+'ModelParams Lw'!F$20*($D26*$E26),IF('ModelParams Lw'!F$21+'ModelParams Lw'!F$22*LOG(BT$3)+'ModelParams Lw'!F$23*($D26*$E26)&lt;'ModelParams Lw'!F$18+'ModelParams Lw'!F$19*LOG(BT$3)+'ModelParams Lw'!F$20*($D26*$E26),'ModelParams Lw'!F$18+'ModelParams Lw'!F$19*LOG(BT$3)+'ModelParams Lw'!F$20*($D26*$E26),'ModelParams Lw'!F$21+'ModelParams Lw'!F$22*LOG(BT$3)+'ModelParams Lw'!F$23*($D26*$E26)))</f>
        <v>19.168948557312724</v>
      </c>
      <c r="BU26" s="24">
        <f>IF(Calcul!$F31="SW",'ModelParams Lw'!G$18+'ModelParams Lw'!G$19*LOG(BU$3)+'ModelParams Lw'!G$20*($D26*$E26),IF('ModelParams Lw'!G$21+'ModelParams Lw'!G$22*LOG(BU$3)+'ModelParams Lw'!G$23*($D26*$E26)&lt;'ModelParams Lw'!G$18+'ModelParams Lw'!G$19*LOG(BU$3)+'ModelParams Lw'!G$20*($D26*$E26),'ModelParams Lw'!G$18+'ModelParams Lw'!G$19*LOG(BU$3)+'ModelParams Lw'!G$20*($D26*$E26),'ModelParams Lw'!G$21+'ModelParams Lw'!G$22*LOG(BU$3)+'ModelParams Lw'!G$23*($D26*$E26)))</f>
        <v>19.253827318462619</v>
      </c>
      <c r="BV26" s="24">
        <f>IF(Calcul!$F31="SW",'ModelParams Lw'!H$18+'ModelParams Lw'!H$19*LOG(BV$3)+'ModelParams Lw'!H$20*($D26*$E26),IF('ModelParams Lw'!H$21+'ModelParams Lw'!H$22*LOG(BV$3)+'ModelParams Lw'!H$23*($D26*$E26)&lt;'ModelParams Lw'!H$18+'ModelParams Lw'!H$19*LOG(BV$3)+'ModelParams Lw'!H$20*($D26*$E26),'ModelParams Lw'!H$18+'ModelParams Lw'!H$19*LOG(BV$3)+'ModelParams Lw'!H$20*($D26*$E26),'ModelParams Lw'!H$21+'ModelParams Lw'!H$22*LOG(BV$3)+'ModelParams Lw'!H$23*($D26*$E26)))</f>
        <v>18.450549841027573</v>
      </c>
      <c r="BW26" s="24">
        <f>IF(Calcul!$F31="SW",'ModelParams Lw'!I$18+'ModelParams Lw'!I$19*LOG(BW$3)+'ModelParams Lw'!I$20*($D26*$E26),IF('ModelParams Lw'!I$21+'ModelParams Lw'!I$22*LOG(BW$3)+'ModelParams Lw'!I$23*($D26*$E26)&lt;'ModelParams Lw'!I$18+'ModelParams Lw'!I$19*LOG(BW$3)+'ModelParams Lw'!I$20*($D26*$E26),'ModelParams Lw'!I$18+'ModelParams Lw'!I$19*LOG(BW$3)+'ModelParams Lw'!I$20*($D26*$E26),'ModelParams Lw'!I$21+'ModelParams Lw'!I$22*LOG(BW$3)+'ModelParams Lw'!I$23*($D26*$E26)))</f>
        <v>24.339570323731252</v>
      </c>
      <c r="BX26" s="24">
        <f>IF(Calcul!$F31="SW",'ModelParams Lw'!J$18+'ModelParams Lw'!J$19*LOG(BX$3)+'ModelParams Lw'!J$20*($D26*$E26),IF('ModelParams Lw'!J$21+'ModelParams Lw'!J$22*LOG(BX$3)+'ModelParams Lw'!J$23*($D26*$E26)&lt;'ModelParams Lw'!J$18+'ModelParams Lw'!J$19*LOG(BX$3)+'ModelParams Lw'!J$20*($D26*$E26),'ModelParams Lw'!J$18+'ModelParams Lw'!J$19*LOG(BX$3)+'ModelParams Lw'!J$20*($D26*$E26),'ModelParams Lw'!J$21+'ModelParams Lw'!J$22*LOG(BX$3)+'ModelParams Lw'!J$23*($D26*$E26)))</f>
        <v>22.505852524315557</v>
      </c>
      <c r="BY26" s="24" t="e">
        <f t="shared" si="9"/>
        <v>#DIV/0!</v>
      </c>
      <c r="BZ26" s="24" t="e">
        <f t="shared" si="10"/>
        <v>#DIV/0!</v>
      </c>
      <c r="CA26" s="24" t="e">
        <f t="shared" si="11"/>
        <v>#DIV/0!</v>
      </c>
      <c r="CB26" s="24" t="e">
        <f t="shared" si="12"/>
        <v>#DIV/0!</v>
      </c>
      <c r="CC26" s="24" t="e">
        <f t="shared" si="13"/>
        <v>#DIV/0!</v>
      </c>
      <c r="CD26" s="24" t="e">
        <f t="shared" si="14"/>
        <v>#DIV/0!</v>
      </c>
      <c r="CE26" s="24" t="e">
        <f t="shared" si="15"/>
        <v>#DIV/0!</v>
      </c>
      <c r="CF26" s="24" t="e">
        <f t="shared" si="16"/>
        <v>#DIV/0!</v>
      </c>
      <c r="CG26" s="24" t="e">
        <f>10*LOG10(IF(BY26="",0,POWER(10,((BY26+'ModelParams Lw'!$O$4)/10))) +IF(BZ26="",0,POWER(10,((BZ26+'ModelParams Lw'!$P$4)/10))) +IF(CA26="",0,POWER(10,((CA26+'ModelParams Lw'!$Q$4)/10))) +IF(CB26="",0,POWER(10,((CB26+'ModelParams Lw'!$R$4)/10))) +IF(CC26="",0,POWER(10,((CC26+'ModelParams Lw'!$S$4)/10))) +IF(CD26="",0,POWER(10,((CD26+'ModelParams Lw'!$T$4)/10))) +IF(CE26="",0,POWER(10,((CE26+'ModelParams Lw'!$U$4)/10)))+IF(CF26="",0,POWER(10,((CF26+'ModelParams Lw'!$V$4)/10))))</f>
        <v>#DIV/0!</v>
      </c>
      <c r="CH26" s="24" t="e">
        <f t="shared" si="22"/>
        <v>#DIV/0!</v>
      </c>
      <c r="CI26" s="24" t="e">
        <f>(BY26-'ModelParams Lw'!$O$10)/'ModelParams Lw'!$O$11</f>
        <v>#DIV/0!</v>
      </c>
      <c r="CJ26" s="24" t="e">
        <f>(BZ26-'ModelParams Lw'!$P$10)/'ModelParams Lw'!$P$11</f>
        <v>#DIV/0!</v>
      </c>
      <c r="CK26" s="24" t="e">
        <f>(CA26-'ModelParams Lw'!$Q$10)/'ModelParams Lw'!$Q$11</f>
        <v>#DIV/0!</v>
      </c>
      <c r="CL26" s="24" t="e">
        <f>(CB26-'ModelParams Lw'!$R$10)/'ModelParams Lw'!$R$11</f>
        <v>#DIV/0!</v>
      </c>
      <c r="CM26" s="24" t="e">
        <f>(CC26-'ModelParams Lw'!$S$10)/'ModelParams Lw'!$S$11</f>
        <v>#DIV/0!</v>
      </c>
      <c r="CN26" s="24" t="e">
        <f>(CD26-'ModelParams Lw'!$T$10)/'ModelParams Lw'!$T$11</f>
        <v>#DIV/0!</v>
      </c>
      <c r="CO26" s="24" t="e">
        <f>(CE26-'ModelParams Lw'!$U$10)/'ModelParams Lw'!$U$11</f>
        <v>#DIV/0!</v>
      </c>
      <c r="CP26" s="24" t="e">
        <f>(CF26-'ModelParams Lw'!$V$10)/'ModelParams Lw'!$V$11</f>
        <v>#DIV/0!</v>
      </c>
    </row>
    <row r="27" spans="1:94" x14ac:dyDescent="0.2">
      <c r="A27" s="12">
        <f>Calcul!B32</f>
        <v>0</v>
      </c>
      <c r="B27" s="12">
        <f t="shared" si="17"/>
        <v>0</v>
      </c>
      <c r="C27" s="12">
        <f>Calcul!C32</f>
        <v>0</v>
      </c>
      <c r="D27" s="12">
        <f>Calcul!D32/1000</f>
        <v>0</v>
      </c>
      <c r="E27" s="12">
        <f>Calcul!E32/1000</f>
        <v>0</v>
      </c>
      <c r="F27" s="12">
        <f t="shared" si="18"/>
        <v>0</v>
      </c>
      <c r="G27" s="24" t="e">
        <f t="shared" si="0"/>
        <v>#DIV/0!</v>
      </c>
      <c r="H27" s="21" t="e">
        <f>'ModelParams Lw'!$B$6*(LN(H$3/(($B27/3600/($D27*$F27))^0.4*$G27^0.3)))^2+'ModelParams Lw'!$B$7*LN(H$3/(($B27/3600/($D27*$F27))^0.4*$G27^0.3))+'ModelParams Lw'!$B$8</f>
        <v>#DIV/0!</v>
      </c>
      <c r="I27" s="21" t="e">
        <f>'ModelParams Lw'!$B$6*(LN(I$3/(($B27/3600/($D27*$F27))^0.4*$G27^0.3)))^2+'ModelParams Lw'!$B$7*LN(I$3/(($B27/3600/($D27*$F27))^0.4*$G27^0.3))+'ModelParams Lw'!$B$8</f>
        <v>#DIV/0!</v>
      </c>
      <c r="J27" s="21" t="e">
        <f>'ModelParams Lw'!$B$6*(LN(J$3/(($B27/3600/($D27*$F27))^0.4*$G27^0.3)))^2+'ModelParams Lw'!$B$7*LN(J$3/(($B27/3600/($D27*$F27))^0.4*$G27^0.3))+'ModelParams Lw'!$B$8</f>
        <v>#DIV/0!</v>
      </c>
      <c r="K27" s="21" t="e">
        <f>'ModelParams Lw'!$B$6*(LN(K$3/(($B27/3600/($D27*$F27))^0.4*$G27^0.3)))^2+'ModelParams Lw'!$B$7*LN(K$3/(($B27/3600/($D27*$F27))^0.4*$G27^0.3))+'ModelParams Lw'!$B$8</f>
        <v>#DIV/0!</v>
      </c>
      <c r="L27" s="21" t="e">
        <f>'ModelParams Lw'!$B$6*(LN(L$3/(($B27/3600/($D27*$F27))^0.4*$G27^0.3)))^2+'ModelParams Lw'!$B$7*LN(L$3/(($B27/3600/($D27*$F27))^0.4*$G27^0.3))+'ModelParams Lw'!$B$8</f>
        <v>#DIV/0!</v>
      </c>
      <c r="M27" s="21" t="e">
        <f>'ModelParams Lw'!$B$6*(LN(M$3/(($B27/3600/($D27*$F27))^0.4*$G27^0.3)))^2+'ModelParams Lw'!$B$7*LN(M$3/(($B27/3600/($D27*$F27))^0.4*$G27^0.3))+'ModelParams Lw'!$B$8</f>
        <v>#DIV/0!</v>
      </c>
      <c r="N27" s="21" t="e">
        <f>'ModelParams Lw'!$B$6*(LN(N$3/(($B27/3600/($D27*$F27))^0.4*$G27^0.3)))^2+'ModelParams Lw'!$B$7*LN(N$3/(($B27/3600/($D27*$F27))^0.4*$G27^0.3))+'ModelParams Lw'!$B$8</f>
        <v>#DIV/0!</v>
      </c>
      <c r="O27" s="21" t="e">
        <f>'ModelParams Lw'!$B$6*(LN(O$3/(($B27/3600/($D27*$F27))^0.4*$G27^0.3)))^2+'ModelParams Lw'!$B$7*LN(O$3/(($B27/3600/($D27*$F27))^0.4*$G27^0.3))+'ModelParams Lw'!$B$8</f>
        <v>#DIV/0!</v>
      </c>
      <c r="P27" s="24" t="e">
        <f>'ModelParams Lw'!$B$3+'ModelParams Lw'!$B$4*LOG10($B27/3600/($D27*$F27))+'ModelParams Lw'!$B$5*LOG10(2*$G27/(1.2*($B27/3600/($D27*$F27))^2)+1)+10*LOG10($D27*$F27)+H27</f>
        <v>#DIV/0!</v>
      </c>
      <c r="Q27" s="24" t="e">
        <f>'ModelParams Lw'!$B$3+'ModelParams Lw'!$B$4*LOG10($B27/3600/($D27*$F27))+'ModelParams Lw'!$B$5*LOG10(2*$G27/(1.2*($B27/3600/($D27*$F27))^2)+1)+10*LOG10($D27*$F27)+I27</f>
        <v>#DIV/0!</v>
      </c>
      <c r="R27" s="24" t="e">
        <f>'ModelParams Lw'!$B$3+'ModelParams Lw'!$B$4*LOG10($B27/3600/($D27*$F27))+'ModelParams Lw'!$B$5*LOG10(2*$G27/(1.2*($B27/3600/($D27*$F27))^2)+1)+10*LOG10($D27*$F27)+J27</f>
        <v>#DIV/0!</v>
      </c>
      <c r="S27" s="24" t="e">
        <f>'ModelParams Lw'!$B$3+'ModelParams Lw'!$B$4*LOG10($B27/3600/($D27*$F27))+'ModelParams Lw'!$B$5*LOG10(2*$G27/(1.2*($B27/3600/($D27*$F27))^2)+1)+10*LOG10($D27*$F27)+K27</f>
        <v>#DIV/0!</v>
      </c>
      <c r="T27" s="24" t="e">
        <f>'ModelParams Lw'!$B$3+'ModelParams Lw'!$B$4*LOG10($B27/3600/($D27*$F27))+'ModelParams Lw'!$B$5*LOG10(2*$G27/(1.2*($B27/3600/($D27*$F27))^2)+1)+10*LOG10($D27*$F27)+L27</f>
        <v>#DIV/0!</v>
      </c>
      <c r="U27" s="24" t="e">
        <f>'ModelParams Lw'!$B$3+'ModelParams Lw'!$B$4*LOG10($B27/3600/($D27*$F27))+'ModelParams Lw'!$B$5*LOG10(2*$G27/(1.2*($B27/3600/($D27*$F27))^2)+1)+10*LOG10($D27*$F27)+M27</f>
        <v>#DIV/0!</v>
      </c>
      <c r="V27" s="24" t="e">
        <f>'ModelParams Lw'!$B$3+'ModelParams Lw'!$B$4*LOG10($B27/3600/($D27*$F27))+'ModelParams Lw'!$B$5*LOG10(2*$G27/(1.2*($B27/3600/($D27*$F27))^2)+1)+10*LOG10($D27*$F27)+N27</f>
        <v>#DIV/0!</v>
      </c>
      <c r="W27" s="24" t="e">
        <f>'ModelParams Lw'!$B$3+'ModelParams Lw'!$B$4*LOG10($B27/3600/($D27*$F27))+'ModelParams Lw'!$B$5*LOG10(2*$G27/(1.2*($B27/3600/($D27*$F27))^2)+1)+10*LOG10($D27*$F27)+O27</f>
        <v>#DIV/0!</v>
      </c>
      <c r="X27" s="24" t="e">
        <f>10*LOG10(IF(P27="",0,POWER(10,((P27+'ModelParams Lw'!$O$4)/10))) +IF(Q27="",0,POWER(10,((Q27+'ModelParams Lw'!$P$4)/10))) +IF(R27="",0,POWER(10,((R27+'ModelParams Lw'!$Q$4)/10))) +IF(S27="",0,POWER(10,((S27+'ModelParams Lw'!$R$4)/10))) +IF(T27="",0,POWER(10,((T27+'ModelParams Lw'!$S$4)/10))) +IF(U27="",0,POWER(10,((U27+'ModelParams Lw'!$T$4)/10))) +IF(V27="",0,POWER(10,((V27+'ModelParams Lw'!$U$4)/10)))+IF(W27="",0,POWER(10,((W27+'ModelParams Lw'!$V$4)/10))))</f>
        <v>#DIV/0!</v>
      </c>
      <c r="Y27" s="24" t="e">
        <f t="shared" si="19"/>
        <v>#DIV/0!</v>
      </c>
      <c r="Z27" s="24" t="e">
        <f>(P27-'ModelParams Lw'!O$10)/'ModelParams Lw'!O$11</f>
        <v>#DIV/0!</v>
      </c>
      <c r="AA27" s="24" t="e">
        <f>(Q27-'ModelParams Lw'!P$10)/'ModelParams Lw'!P$11</f>
        <v>#DIV/0!</v>
      </c>
      <c r="AB27" s="24" t="e">
        <f>(R27-'ModelParams Lw'!Q$10)/'ModelParams Lw'!Q$11</f>
        <v>#DIV/0!</v>
      </c>
      <c r="AC27" s="24" t="e">
        <f>(S27-'ModelParams Lw'!R$10)/'ModelParams Lw'!R$11</f>
        <v>#DIV/0!</v>
      </c>
      <c r="AD27" s="24" t="e">
        <f>(T27-'ModelParams Lw'!S$10)/'ModelParams Lw'!S$11</f>
        <v>#DIV/0!</v>
      </c>
      <c r="AE27" s="24" t="e">
        <f>(U27-'ModelParams Lw'!T$10)/'ModelParams Lw'!T$11</f>
        <v>#DIV/0!</v>
      </c>
      <c r="AF27" s="24" t="e">
        <f>(V27-'ModelParams Lw'!U$10)/'ModelParams Lw'!U$11</f>
        <v>#DIV/0!</v>
      </c>
      <c r="AG27" s="24" t="e">
        <f>(W27-'ModelParams Lw'!V$10)/'ModelParams Lw'!V$11</f>
        <v>#DIV/0!</v>
      </c>
      <c r="AH27" s="24" t="e">
        <f t="shared" si="20"/>
        <v>#DIV/0!</v>
      </c>
      <c r="AI27" s="24" t="str">
        <f>IF(OR(Calcul!$D32="",Calcul!$E32=""),"",VLOOKUP(CONCATENATE(Calcul!$D32,Calcul!$E32),SilencerParams!$D$4:$R$82,8,FALSE))</f>
        <v/>
      </c>
      <c r="AJ27" s="24" t="str">
        <f>IF(OR(Calcul!$D32="",Calcul!$E32=""),"",VLOOKUP(CONCATENATE(Calcul!$D32,Calcul!$E32),SilencerParams!$D$4:$R$82,9,FALSE))</f>
        <v/>
      </c>
      <c r="AK27" s="24" t="str">
        <f>IF(OR(Calcul!$D32="",Calcul!$E32=""),"",VLOOKUP(CONCATENATE(Calcul!$D32,Calcul!$E32),SilencerParams!$D$4:$R$82,10,FALSE))</f>
        <v/>
      </c>
      <c r="AL27" s="24" t="str">
        <f>IF(OR(Calcul!$D32="",Calcul!$E32=""),"",VLOOKUP(CONCATENATE(Calcul!$D32,Calcul!$E32),SilencerParams!$D$4:$R$82,11,FALSE))</f>
        <v/>
      </c>
      <c r="AM27" s="24" t="str">
        <f>IF(OR(Calcul!$D32="",Calcul!$E32=""),"",VLOOKUP(CONCATENATE(Calcul!$D32,Calcul!$E32),SilencerParams!$D$4:$R$82,12,FALSE))</f>
        <v/>
      </c>
      <c r="AN27" s="24" t="str">
        <f>IF(OR(Calcul!$D32="",Calcul!$E32=""),"",VLOOKUP(CONCATENATE(Calcul!$D32,Calcul!$E32),SilencerParams!$D$4:$R$82,13,FALSE))</f>
        <v/>
      </c>
      <c r="AO27" s="24" t="str">
        <f>IF(OR(Calcul!$D32="",Calcul!$E32=""),"",VLOOKUP(CONCATENATE(Calcul!$D32,Calcul!$E32),SilencerParams!$D$4:$R$82,14,FALSE))</f>
        <v/>
      </c>
      <c r="AP27" s="24" t="str">
        <f>IF(OR(Calcul!$D32="",Calcul!$E32=""),"",VLOOKUP(CONCATENATE(Calcul!$D32,Calcul!$E32),SilencerParams!$D$4:$R$82,15,FALSE))</f>
        <v/>
      </c>
      <c r="AQ27" s="24" t="str">
        <f>IF(OR(Calcul!$D32="",Calcul!$E32=""),"",VLOOKUP(CONCATENATE(Calcul!$D32,Calcul!$E32),SilencerParams!$D$4:$Z$82,16,FALSE)*LOG($AH27)+VLOOKUP(CONCATENATE(Calcul!$D32,Calcul!$E32),SilencerParams!$D$4:$AH$82,24,FALSE))</f>
        <v/>
      </c>
      <c r="AR27" s="24" t="str">
        <f>IF(OR(Calcul!$D32="",Calcul!$E32=""),"",VLOOKUP(CONCATENATE(Calcul!$D32,Calcul!$E32),SilencerParams!$D$4:$Z$82,17,FALSE)*LOG($AH27)+VLOOKUP(CONCATENATE(Calcul!$D32,Calcul!$E32),SilencerParams!$D$4:$AH$82,25,FALSE))</f>
        <v/>
      </c>
      <c r="AS27" s="24" t="str">
        <f>IF(OR(Calcul!$D32="",Calcul!$E32=""),"",VLOOKUP(CONCATENATE(Calcul!$D32,Calcul!$E32),SilencerParams!$D$4:$Z$82,18,FALSE)*LOG($AH27)+VLOOKUP(CONCATENATE(Calcul!$D32,Calcul!$E32),SilencerParams!$D$4:$AH$82,26,FALSE))</f>
        <v/>
      </c>
      <c r="AT27" s="24" t="str">
        <f>IF(OR(Calcul!$D32="",Calcul!$E32=""),"",VLOOKUP(CONCATENATE(Calcul!$D32,Calcul!$E32),SilencerParams!$D$4:$Z$82,19,FALSE)*LOG($AH27)+VLOOKUP(CONCATENATE(Calcul!$D32,Calcul!$E32),SilencerParams!$D$4:$AH$82,27,FALSE))</f>
        <v/>
      </c>
      <c r="AU27" s="24" t="str">
        <f>IF(OR(Calcul!$D32="",Calcul!$E32=""),"",VLOOKUP(CONCATENATE(Calcul!$D32,Calcul!$E32),SilencerParams!$D$4:$Z$82,20,FALSE)*LOG($AH27)+VLOOKUP(CONCATENATE(Calcul!$D32,Calcul!$E32),SilencerParams!$D$4:$AH$82,28,FALSE))</f>
        <v/>
      </c>
      <c r="AV27" s="24" t="str">
        <f>IF(OR(Calcul!$D32="",Calcul!$E32=""),"",VLOOKUP(CONCATENATE(Calcul!$D32,Calcul!$E32),SilencerParams!$D$4:$Z$82,21,FALSE)*LOG($AH27)+VLOOKUP(CONCATENATE(Calcul!$D32,Calcul!$E32),SilencerParams!$D$4:$AH$82,29,FALSE))</f>
        <v/>
      </c>
      <c r="AW27" s="24" t="str">
        <f>IF(OR(Calcul!$D32="",Calcul!$E32=""),"",VLOOKUP(CONCATENATE(Calcul!$D32,Calcul!$E32),SilencerParams!$D$4:$Z$82,22,FALSE)*LOG($AH27)+VLOOKUP(CONCATENATE(Calcul!$D32,Calcul!$E32),SilencerParams!$D$4:$AH$82,30,FALSE))</f>
        <v/>
      </c>
      <c r="AX27" s="24" t="str">
        <f>IF(OR(Calcul!$D32="",Calcul!$E32=""),"",VLOOKUP(CONCATENATE(Calcul!$D32,Calcul!$E32),SilencerParams!$D$4:$Z$82,23,FALSE)*LOG($AH27)+VLOOKUP(CONCATENATE(Calcul!$D32,Calcul!$E32),SilencerParams!$D$4:$AH$82,31,FALSE))</f>
        <v/>
      </c>
      <c r="AY27" s="24" t="e">
        <f t="shared" si="1"/>
        <v>#DIV/0!</v>
      </c>
      <c r="AZ27" s="24" t="e">
        <f t="shared" si="2"/>
        <v>#DIV/0!</v>
      </c>
      <c r="BA27" s="24" t="e">
        <f t="shared" si="3"/>
        <v>#DIV/0!</v>
      </c>
      <c r="BB27" s="24" t="e">
        <f t="shared" si="4"/>
        <v>#DIV/0!</v>
      </c>
      <c r="BC27" s="24" t="e">
        <f t="shared" si="5"/>
        <v>#DIV/0!</v>
      </c>
      <c r="BD27" s="24" t="e">
        <f t="shared" si="6"/>
        <v>#DIV/0!</v>
      </c>
      <c r="BE27" s="24" t="e">
        <f t="shared" si="7"/>
        <v>#DIV/0!</v>
      </c>
      <c r="BF27" s="24" t="e">
        <f t="shared" si="8"/>
        <v>#DIV/0!</v>
      </c>
      <c r="BG27" s="24" t="e">
        <f>10*LOG10(IF(AY27="",0,POWER(10,((AY27+'ModelParams Lw'!$O$4)/10))) +IF(AZ27="",0,POWER(10,((AZ27+'ModelParams Lw'!$P$4)/10))) +IF(BA27="",0,POWER(10,((BA27+'ModelParams Lw'!$Q$4)/10))) +IF(BB27="",0,POWER(10,((BB27+'ModelParams Lw'!$R$4)/10))) +IF(BC27="",0,POWER(10,((BC27+'ModelParams Lw'!$S$4)/10))) +IF(BD27="",0,POWER(10,((BD27+'ModelParams Lw'!$T$4)/10))) +IF(BE27="",0,POWER(10,((BE27+'ModelParams Lw'!$U$4)/10)))+IF(BF27="",0,POWER(10,((BF27+'ModelParams Lw'!$V$4)/10))))</f>
        <v>#DIV/0!</v>
      </c>
      <c r="BH27" s="24" t="e">
        <f t="shared" si="21"/>
        <v>#DIV/0!</v>
      </c>
      <c r="BI27" s="24" t="e">
        <f>(AY27-'ModelParams Lw'!O$10)/'ModelParams Lw'!O$11</f>
        <v>#DIV/0!</v>
      </c>
      <c r="BJ27" s="24" t="e">
        <f>(AZ27-'ModelParams Lw'!P$10)/'ModelParams Lw'!P$11</f>
        <v>#DIV/0!</v>
      </c>
      <c r="BK27" s="24" t="e">
        <f>(BA27-'ModelParams Lw'!Q$10)/'ModelParams Lw'!Q$11</f>
        <v>#DIV/0!</v>
      </c>
      <c r="BL27" s="24" t="e">
        <f>(BB27-'ModelParams Lw'!R$10)/'ModelParams Lw'!R$11</f>
        <v>#DIV/0!</v>
      </c>
      <c r="BM27" s="24" t="e">
        <f>(BC27-'ModelParams Lw'!S$10)/'ModelParams Lw'!S$11</f>
        <v>#DIV/0!</v>
      </c>
      <c r="BN27" s="24" t="e">
        <f>(BD27-'ModelParams Lw'!T$10)/'ModelParams Lw'!T$11</f>
        <v>#DIV/0!</v>
      </c>
      <c r="BO27" s="24" t="e">
        <f>(BE27-'ModelParams Lw'!U$10)/'ModelParams Lw'!U$11</f>
        <v>#DIV/0!</v>
      </c>
      <c r="BP27" s="24" t="e">
        <f>(BF27-'ModelParams Lw'!V$10)/'ModelParams Lw'!V$11</f>
        <v>#DIV/0!</v>
      </c>
      <c r="BQ27" s="24">
        <f>IF(Calcul!$F32="SW",'ModelParams Lw'!C$18+'ModelParams Lw'!C$19*LOG(BQ$3)+'ModelParams Lw'!C$20*($D27*$E27),IF('ModelParams Lw'!C$21+'ModelParams Lw'!C$22*LOG(BQ$3)+'ModelParams Lw'!C$23*($D27*$E27)&lt;'ModelParams Lw'!C$18+'ModelParams Lw'!C$19*LOG(BQ$3)+'ModelParams Lw'!C$20*($D27*$E27),'ModelParams Lw'!C$18+'ModelParams Lw'!C$19*LOG(BQ$3)+'ModelParams Lw'!C$20*($D27*$E27),'ModelParams Lw'!C$21+'ModelParams Lw'!C$22*LOG(BQ$3)+'ModelParams Lw'!C$23*($D27*$E27)))</f>
        <v>29.232362061604213</v>
      </c>
      <c r="BR27" s="24">
        <f>IF(Calcul!$F32="SW",'ModelParams Lw'!D$18+'ModelParams Lw'!D$19*LOG(BR$3)+'ModelParams Lw'!D$20*($D27*$E27),IF('ModelParams Lw'!D$21+'ModelParams Lw'!D$22*LOG(BR$3)+'ModelParams Lw'!D$23*($D27*$E27)&lt;'ModelParams Lw'!D$18+'ModelParams Lw'!D$19*LOG(BR$3)+'ModelParams Lw'!D$20*($D27*$E27),'ModelParams Lw'!D$18+'ModelParams Lw'!D$19*LOG(BR$3)+'ModelParams Lw'!D$20*($D27*$E27),'ModelParams Lw'!D$21+'ModelParams Lw'!D$22*LOG(BR$3)+'ModelParams Lw'!D$23*($D27*$E27)))</f>
        <v>20.87664435983303</v>
      </c>
      <c r="BS27" s="24">
        <f>IF(Calcul!$F32="SW",'ModelParams Lw'!E$18+'ModelParams Lw'!E$19*LOG(BS$3)+'ModelParams Lw'!E$20*($D27*$E27),IF('ModelParams Lw'!E$21+'ModelParams Lw'!E$22*LOG(BS$3)+'ModelParams Lw'!E$23*($D27*$E27)&lt;'ModelParams Lw'!E$18+'ModelParams Lw'!E$19*LOG(BS$3)+'ModelParams Lw'!E$20*($D27*$E27),'ModelParams Lw'!E$18+'ModelParams Lw'!E$19*LOG(BS$3)+'ModelParams Lw'!E$20*($D27*$E27),'ModelParams Lw'!E$21+'ModelParams Lw'!E$22*LOG(BS$3)+'ModelParams Lw'!E$23*($D27*$E27)))</f>
        <v>19.403052886267911</v>
      </c>
      <c r="BT27" s="24">
        <f>IF(Calcul!$F32="SW",'ModelParams Lw'!F$18+'ModelParams Lw'!F$19*LOG(BT$3)+'ModelParams Lw'!F$20*($D27*$E27),IF('ModelParams Lw'!F$21+'ModelParams Lw'!F$22*LOG(BT$3)+'ModelParams Lw'!F$23*($D27*$E27)&lt;'ModelParams Lw'!F$18+'ModelParams Lw'!F$19*LOG(BT$3)+'ModelParams Lw'!F$20*($D27*$E27),'ModelParams Lw'!F$18+'ModelParams Lw'!F$19*LOG(BT$3)+'ModelParams Lw'!F$20*($D27*$E27),'ModelParams Lw'!F$21+'ModelParams Lw'!F$22*LOG(BT$3)+'ModelParams Lw'!F$23*($D27*$E27)))</f>
        <v>19.168948557312724</v>
      </c>
      <c r="BU27" s="24">
        <f>IF(Calcul!$F32="SW",'ModelParams Lw'!G$18+'ModelParams Lw'!G$19*LOG(BU$3)+'ModelParams Lw'!G$20*($D27*$E27),IF('ModelParams Lw'!G$21+'ModelParams Lw'!G$22*LOG(BU$3)+'ModelParams Lw'!G$23*($D27*$E27)&lt;'ModelParams Lw'!G$18+'ModelParams Lw'!G$19*LOG(BU$3)+'ModelParams Lw'!G$20*($D27*$E27),'ModelParams Lw'!G$18+'ModelParams Lw'!G$19*LOG(BU$3)+'ModelParams Lw'!G$20*($D27*$E27),'ModelParams Lw'!G$21+'ModelParams Lw'!G$22*LOG(BU$3)+'ModelParams Lw'!G$23*($D27*$E27)))</f>
        <v>19.253827318462619</v>
      </c>
      <c r="BV27" s="24">
        <f>IF(Calcul!$F32="SW",'ModelParams Lw'!H$18+'ModelParams Lw'!H$19*LOG(BV$3)+'ModelParams Lw'!H$20*($D27*$E27),IF('ModelParams Lw'!H$21+'ModelParams Lw'!H$22*LOG(BV$3)+'ModelParams Lw'!H$23*($D27*$E27)&lt;'ModelParams Lw'!H$18+'ModelParams Lw'!H$19*LOG(BV$3)+'ModelParams Lw'!H$20*($D27*$E27),'ModelParams Lw'!H$18+'ModelParams Lw'!H$19*LOG(BV$3)+'ModelParams Lw'!H$20*($D27*$E27),'ModelParams Lw'!H$21+'ModelParams Lw'!H$22*LOG(BV$3)+'ModelParams Lw'!H$23*($D27*$E27)))</f>
        <v>18.450549841027573</v>
      </c>
      <c r="BW27" s="24">
        <f>IF(Calcul!$F32="SW",'ModelParams Lw'!I$18+'ModelParams Lw'!I$19*LOG(BW$3)+'ModelParams Lw'!I$20*($D27*$E27),IF('ModelParams Lw'!I$21+'ModelParams Lw'!I$22*LOG(BW$3)+'ModelParams Lw'!I$23*($D27*$E27)&lt;'ModelParams Lw'!I$18+'ModelParams Lw'!I$19*LOG(BW$3)+'ModelParams Lw'!I$20*($D27*$E27),'ModelParams Lw'!I$18+'ModelParams Lw'!I$19*LOG(BW$3)+'ModelParams Lw'!I$20*($D27*$E27),'ModelParams Lw'!I$21+'ModelParams Lw'!I$22*LOG(BW$3)+'ModelParams Lw'!I$23*($D27*$E27)))</f>
        <v>24.339570323731252</v>
      </c>
      <c r="BX27" s="24">
        <f>IF(Calcul!$F32="SW",'ModelParams Lw'!J$18+'ModelParams Lw'!J$19*LOG(BX$3)+'ModelParams Lw'!J$20*($D27*$E27),IF('ModelParams Lw'!J$21+'ModelParams Lw'!J$22*LOG(BX$3)+'ModelParams Lw'!J$23*($D27*$E27)&lt;'ModelParams Lw'!J$18+'ModelParams Lw'!J$19*LOG(BX$3)+'ModelParams Lw'!J$20*($D27*$E27),'ModelParams Lw'!J$18+'ModelParams Lw'!J$19*LOG(BX$3)+'ModelParams Lw'!J$20*($D27*$E27),'ModelParams Lw'!J$21+'ModelParams Lw'!J$22*LOG(BX$3)+'ModelParams Lw'!J$23*($D27*$E27)))</f>
        <v>22.505852524315557</v>
      </c>
      <c r="BY27" s="24" t="e">
        <f t="shared" si="9"/>
        <v>#DIV/0!</v>
      </c>
      <c r="BZ27" s="24" t="e">
        <f t="shared" si="10"/>
        <v>#DIV/0!</v>
      </c>
      <c r="CA27" s="24" t="e">
        <f t="shared" si="11"/>
        <v>#DIV/0!</v>
      </c>
      <c r="CB27" s="24" t="e">
        <f t="shared" si="12"/>
        <v>#DIV/0!</v>
      </c>
      <c r="CC27" s="24" t="e">
        <f t="shared" si="13"/>
        <v>#DIV/0!</v>
      </c>
      <c r="CD27" s="24" t="e">
        <f t="shared" si="14"/>
        <v>#DIV/0!</v>
      </c>
      <c r="CE27" s="24" t="e">
        <f t="shared" si="15"/>
        <v>#DIV/0!</v>
      </c>
      <c r="CF27" s="24" t="e">
        <f t="shared" si="16"/>
        <v>#DIV/0!</v>
      </c>
      <c r="CG27" s="24" t="e">
        <f>10*LOG10(IF(BY27="",0,POWER(10,((BY27+'ModelParams Lw'!$O$4)/10))) +IF(BZ27="",0,POWER(10,((BZ27+'ModelParams Lw'!$P$4)/10))) +IF(CA27="",0,POWER(10,((CA27+'ModelParams Lw'!$Q$4)/10))) +IF(CB27="",0,POWER(10,((CB27+'ModelParams Lw'!$R$4)/10))) +IF(CC27="",0,POWER(10,((CC27+'ModelParams Lw'!$S$4)/10))) +IF(CD27="",0,POWER(10,((CD27+'ModelParams Lw'!$T$4)/10))) +IF(CE27="",0,POWER(10,((CE27+'ModelParams Lw'!$U$4)/10)))+IF(CF27="",0,POWER(10,((CF27+'ModelParams Lw'!$V$4)/10))))</f>
        <v>#DIV/0!</v>
      </c>
      <c r="CH27" s="24" t="e">
        <f t="shared" si="22"/>
        <v>#DIV/0!</v>
      </c>
      <c r="CI27" s="24" t="e">
        <f>(BY27-'ModelParams Lw'!$O$10)/'ModelParams Lw'!$O$11</f>
        <v>#DIV/0!</v>
      </c>
      <c r="CJ27" s="24" t="e">
        <f>(BZ27-'ModelParams Lw'!$P$10)/'ModelParams Lw'!$P$11</f>
        <v>#DIV/0!</v>
      </c>
      <c r="CK27" s="24" t="e">
        <f>(CA27-'ModelParams Lw'!$Q$10)/'ModelParams Lw'!$Q$11</f>
        <v>#DIV/0!</v>
      </c>
      <c r="CL27" s="24" t="e">
        <f>(CB27-'ModelParams Lw'!$R$10)/'ModelParams Lw'!$R$11</f>
        <v>#DIV/0!</v>
      </c>
      <c r="CM27" s="24" t="e">
        <f>(CC27-'ModelParams Lw'!$S$10)/'ModelParams Lw'!$S$11</f>
        <v>#DIV/0!</v>
      </c>
      <c r="CN27" s="24" t="e">
        <f>(CD27-'ModelParams Lw'!$T$10)/'ModelParams Lw'!$T$11</f>
        <v>#DIV/0!</v>
      </c>
      <c r="CO27" s="24" t="e">
        <f>(CE27-'ModelParams Lw'!$U$10)/'ModelParams Lw'!$U$11</f>
        <v>#DIV/0!</v>
      </c>
      <c r="CP27" s="24" t="e">
        <f>(CF27-'ModelParams Lw'!$V$10)/'ModelParams Lw'!$V$11</f>
        <v>#DIV/0!</v>
      </c>
    </row>
    <row r="28" spans="1:94" x14ac:dyDescent="0.2">
      <c r="A28" s="12">
        <f>Calcul!B33</f>
        <v>0</v>
      </c>
      <c r="B28" s="12">
        <f t="shared" si="17"/>
        <v>0</v>
      </c>
      <c r="C28" s="12">
        <f>Calcul!C33</f>
        <v>0</v>
      </c>
      <c r="D28" s="12">
        <f>Calcul!D33/1000</f>
        <v>0</v>
      </c>
      <c r="E28" s="12">
        <f>Calcul!E33/1000</f>
        <v>0</v>
      </c>
      <c r="F28" s="12">
        <f t="shared" si="18"/>
        <v>0</v>
      </c>
      <c r="G28" s="24" t="e">
        <f t="shared" si="0"/>
        <v>#DIV/0!</v>
      </c>
      <c r="H28" s="21" t="e">
        <f>'ModelParams Lw'!$B$6*(LN(H$3/(($B28/3600/($D28*$F28))^0.4*$G28^0.3)))^2+'ModelParams Lw'!$B$7*LN(H$3/(($B28/3600/($D28*$F28))^0.4*$G28^0.3))+'ModelParams Lw'!$B$8</f>
        <v>#DIV/0!</v>
      </c>
      <c r="I28" s="21" t="e">
        <f>'ModelParams Lw'!$B$6*(LN(I$3/(($B28/3600/($D28*$F28))^0.4*$G28^0.3)))^2+'ModelParams Lw'!$B$7*LN(I$3/(($B28/3600/($D28*$F28))^0.4*$G28^0.3))+'ModelParams Lw'!$B$8</f>
        <v>#DIV/0!</v>
      </c>
      <c r="J28" s="21" t="e">
        <f>'ModelParams Lw'!$B$6*(LN(J$3/(($B28/3600/($D28*$F28))^0.4*$G28^0.3)))^2+'ModelParams Lw'!$B$7*LN(J$3/(($B28/3600/($D28*$F28))^0.4*$G28^0.3))+'ModelParams Lw'!$B$8</f>
        <v>#DIV/0!</v>
      </c>
      <c r="K28" s="21" t="e">
        <f>'ModelParams Lw'!$B$6*(LN(K$3/(($B28/3600/($D28*$F28))^0.4*$G28^0.3)))^2+'ModelParams Lw'!$B$7*LN(K$3/(($B28/3600/($D28*$F28))^0.4*$G28^0.3))+'ModelParams Lw'!$B$8</f>
        <v>#DIV/0!</v>
      </c>
      <c r="L28" s="21" t="e">
        <f>'ModelParams Lw'!$B$6*(LN(L$3/(($B28/3600/($D28*$F28))^0.4*$G28^0.3)))^2+'ModelParams Lw'!$B$7*LN(L$3/(($B28/3600/($D28*$F28))^0.4*$G28^0.3))+'ModelParams Lw'!$B$8</f>
        <v>#DIV/0!</v>
      </c>
      <c r="M28" s="21" t="e">
        <f>'ModelParams Lw'!$B$6*(LN(M$3/(($B28/3600/($D28*$F28))^0.4*$G28^0.3)))^2+'ModelParams Lw'!$B$7*LN(M$3/(($B28/3600/($D28*$F28))^0.4*$G28^0.3))+'ModelParams Lw'!$B$8</f>
        <v>#DIV/0!</v>
      </c>
      <c r="N28" s="21" t="e">
        <f>'ModelParams Lw'!$B$6*(LN(N$3/(($B28/3600/($D28*$F28))^0.4*$G28^0.3)))^2+'ModelParams Lw'!$B$7*LN(N$3/(($B28/3600/($D28*$F28))^0.4*$G28^0.3))+'ModelParams Lw'!$B$8</f>
        <v>#DIV/0!</v>
      </c>
      <c r="O28" s="21" t="e">
        <f>'ModelParams Lw'!$B$6*(LN(O$3/(($B28/3600/($D28*$F28))^0.4*$G28^0.3)))^2+'ModelParams Lw'!$B$7*LN(O$3/(($B28/3600/($D28*$F28))^0.4*$G28^0.3))+'ModelParams Lw'!$B$8</f>
        <v>#DIV/0!</v>
      </c>
      <c r="P28" s="24" t="e">
        <f>'ModelParams Lw'!$B$3+'ModelParams Lw'!$B$4*LOG10($B28/3600/($D28*$F28))+'ModelParams Lw'!$B$5*LOG10(2*$G28/(1.2*($B28/3600/($D28*$F28))^2)+1)+10*LOG10($D28*$F28)+H28</f>
        <v>#DIV/0!</v>
      </c>
      <c r="Q28" s="24" t="e">
        <f>'ModelParams Lw'!$B$3+'ModelParams Lw'!$B$4*LOG10($B28/3600/($D28*$F28))+'ModelParams Lw'!$B$5*LOG10(2*$G28/(1.2*($B28/3600/($D28*$F28))^2)+1)+10*LOG10($D28*$F28)+I28</f>
        <v>#DIV/0!</v>
      </c>
      <c r="R28" s="24" t="e">
        <f>'ModelParams Lw'!$B$3+'ModelParams Lw'!$B$4*LOG10($B28/3600/($D28*$F28))+'ModelParams Lw'!$B$5*LOG10(2*$G28/(1.2*($B28/3600/($D28*$F28))^2)+1)+10*LOG10($D28*$F28)+J28</f>
        <v>#DIV/0!</v>
      </c>
      <c r="S28" s="24" t="e">
        <f>'ModelParams Lw'!$B$3+'ModelParams Lw'!$B$4*LOG10($B28/3600/($D28*$F28))+'ModelParams Lw'!$B$5*LOG10(2*$G28/(1.2*($B28/3600/($D28*$F28))^2)+1)+10*LOG10($D28*$F28)+K28</f>
        <v>#DIV/0!</v>
      </c>
      <c r="T28" s="24" t="e">
        <f>'ModelParams Lw'!$B$3+'ModelParams Lw'!$B$4*LOG10($B28/3600/($D28*$F28))+'ModelParams Lw'!$B$5*LOG10(2*$G28/(1.2*($B28/3600/($D28*$F28))^2)+1)+10*LOG10($D28*$F28)+L28</f>
        <v>#DIV/0!</v>
      </c>
      <c r="U28" s="24" t="e">
        <f>'ModelParams Lw'!$B$3+'ModelParams Lw'!$B$4*LOG10($B28/3600/($D28*$F28))+'ModelParams Lw'!$B$5*LOG10(2*$G28/(1.2*($B28/3600/($D28*$F28))^2)+1)+10*LOG10($D28*$F28)+M28</f>
        <v>#DIV/0!</v>
      </c>
      <c r="V28" s="24" t="e">
        <f>'ModelParams Lw'!$B$3+'ModelParams Lw'!$B$4*LOG10($B28/3600/($D28*$F28))+'ModelParams Lw'!$B$5*LOG10(2*$G28/(1.2*($B28/3600/($D28*$F28))^2)+1)+10*LOG10($D28*$F28)+N28</f>
        <v>#DIV/0!</v>
      </c>
      <c r="W28" s="24" t="e">
        <f>'ModelParams Lw'!$B$3+'ModelParams Lw'!$B$4*LOG10($B28/3600/($D28*$F28))+'ModelParams Lw'!$B$5*LOG10(2*$G28/(1.2*($B28/3600/($D28*$F28))^2)+1)+10*LOG10($D28*$F28)+O28</f>
        <v>#DIV/0!</v>
      </c>
      <c r="X28" s="24" t="e">
        <f>10*LOG10(IF(P28="",0,POWER(10,((P28+'ModelParams Lw'!$O$4)/10))) +IF(Q28="",0,POWER(10,((Q28+'ModelParams Lw'!$P$4)/10))) +IF(R28="",0,POWER(10,((R28+'ModelParams Lw'!$Q$4)/10))) +IF(S28="",0,POWER(10,((S28+'ModelParams Lw'!$R$4)/10))) +IF(T28="",0,POWER(10,((T28+'ModelParams Lw'!$S$4)/10))) +IF(U28="",0,POWER(10,((U28+'ModelParams Lw'!$T$4)/10))) +IF(V28="",0,POWER(10,((V28+'ModelParams Lw'!$U$4)/10)))+IF(W28="",0,POWER(10,((W28+'ModelParams Lw'!$V$4)/10))))</f>
        <v>#DIV/0!</v>
      </c>
      <c r="Y28" s="24" t="e">
        <f t="shared" si="19"/>
        <v>#DIV/0!</v>
      </c>
      <c r="Z28" s="24" t="e">
        <f>(P28-'ModelParams Lw'!O$10)/'ModelParams Lw'!O$11</f>
        <v>#DIV/0!</v>
      </c>
      <c r="AA28" s="24" t="e">
        <f>(Q28-'ModelParams Lw'!P$10)/'ModelParams Lw'!P$11</f>
        <v>#DIV/0!</v>
      </c>
      <c r="AB28" s="24" t="e">
        <f>(R28-'ModelParams Lw'!Q$10)/'ModelParams Lw'!Q$11</f>
        <v>#DIV/0!</v>
      </c>
      <c r="AC28" s="24" t="e">
        <f>(S28-'ModelParams Lw'!R$10)/'ModelParams Lw'!R$11</f>
        <v>#DIV/0!</v>
      </c>
      <c r="AD28" s="24" t="e">
        <f>(T28-'ModelParams Lw'!S$10)/'ModelParams Lw'!S$11</f>
        <v>#DIV/0!</v>
      </c>
      <c r="AE28" s="24" t="e">
        <f>(U28-'ModelParams Lw'!T$10)/'ModelParams Lw'!T$11</f>
        <v>#DIV/0!</v>
      </c>
      <c r="AF28" s="24" t="e">
        <f>(V28-'ModelParams Lw'!U$10)/'ModelParams Lw'!U$11</f>
        <v>#DIV/0!</v>
      </c>
      <c r="AG28" s="24" t="e">
        <f>(W28-'ModelParams Lw'!V$10)/'ModelParams Lw'!V$11</f>
        <v>#DIV/0!</v>
      </c>
      <c r="AH28" s="24" t="e">
        <f t="shared" si="20"/>
        <v>#DIV/0!</v>
      </c>
      <c r="AI28" s="24" t="str">
        <f>IF(OR(Calcul!$D33="",Calcul!$E33=""),"",VLOOKUP(CONCATENATE(Calcul!$D33,Calcul!$E33),SilencerParams!$D$4:$R$82,8,FALSE))</f>
        <v/>
      </c>
      <c r="AJ28" s="24" t="str">
        <f>IF(OR(Calcul!$D33="",Calcul!$E33=""),"",VLOOKUP(CONCATENATE(Calcul!$D33,Calcul!$E33),SilencerParams!$D$4:$R$82,9,FALSE))</f>
        <v/>
      </c>
      <c r="AK28" s="24" t="str">
        <f>IF(OR(Calcul!$D33="",Calcul!$E33=""),"",VLOOKUP(CONCATENATE(Calcul!$D33,Calcul!$E33),SilencerParams!$D$4:$R$82,10,FALSE))</f>
        <v/>
      </c>
      <c r="AL28" s="24" t="str">
        <f>IF(OR(Calcul!$D33="",Calcul!$E33=""),"",VLOOKUP(CONCATENATE(Calcul!$D33,Calcul!$E33),SilencerParams!$D$4:$R$82,11,FALSE))</f>
        <v/>
      </c>
      <c r="AM28" s="24" t="str">
        <f>IF(OR(Calcul!$D33="",Calcul!$E33=""),"",VLOOKUP(CONCATENATE(Calcul!$D33,Calcul!$E33),SilencerParams!$D$4:$R$82,12,FALSE))</f>
        <v/>
      </c>
      <c r="AN28" s="24" t="str">
        <f>IF(OR(Calcul!$D33="",Calcul!$E33=""),"",VLOOKUP(CONCATENATE(Calcul!$D33,Calcul!$E33),SilencerParams!$D$4:$R$82,13,FALSE))</f>
        <v/>
      </c>
      <c r="AO28" s="24" t="str">
        <f>IF(OR(Calcul!$D33="",Calcul!$E33=""),"",VLOOKUP(CONCATENATE(Calcul!$D33,Calcul!$E33),SilencerParams!$D$4:$R$82,14,FALSE))</f>
        <v/>
      </c>
      <c r="AP28" s="24" t="str">
        <f>IF(OR(Calcul!$D33="",Calcul!$E33=""),"",VLOOKUP(CONCATENATE(Calcul!$D33,Calcul!$E33),SilencerParams!$D$4:$R$82,15,FALSE))</f>
        <v/>
      </c>
      <c r="AQ28" s="24" t="str">
        <f>IF(OR(Calcul!$D33="",Calcul!$E33=""),"",VLOOKUP(CONCATENATE(Calcul!$D33,Calcul!$E33),SilencerParams!$D$4:$Z$82,16,FALSE)*LOG($AH28)+VLOOKUP(CONCATENATE(Calcul!$D33,Calcul!$E33),SilencerParams!$D$4:$AH$82,24,FALSE))</f>
        <v/>
      </c>
      <c r="AR28" s="24" t="str">
        <f>IF(OR(Calcul!$D33="",Calcul!$E33=""),"",VLOOKUP(CONCATENATE(Calcul!$D33,Calcul!$E33),SilencerParams!$D$4:$Z$82,17,FALSE)*LOG($AH28)+VLOOKUP(CONCATENATE(Calcul!$D33,Calcul!$E33),SilencerParams!$D$4:$AH$82,25,FALSE))</f>
        <v/>
      </c>
      <c r="AS28" s="24" t="str">
        <f>IF(OR(Calcul!$D33="",Calcul!$E33=""),"",VLOOKUP(CONCATENATE(Calcul!$D33,Calcul!$E33),SilencerParams!$D$4:$Z$82,18,FALSE)*LOG($AH28)+VLOOKUP(CONCATENATE(Calcul!$D33,Calcul!$E33),SilencerParams!$D$4:$AH$82,26,FALSE))</f>
        <v/>
      </c>
      <c r="AT28" s="24" t="str">
        <f>IF(OR(Calcul!$D33="",Calcul!$E33=""),"",VLOOKUP(CONCATENATE(Calcul!$D33,Calcul!$E33),SilencerParams!$D$4:$Z$82,19,FALSE)*LOG($AH28)+VLOOKUP(CONCATENATE(Calcul!$D33,Calcul!$E33),SilencerParams!$D$4:$AH$82,27,FALSE))</f>
        <v/>
      </c>
      <c r="AU28" s="24" t="str">
        <f>IF(OR(Calcul!$D33="",Calcul!$E33=""),"",VLOOKUP(CONCATENATE(Calcul!$D33,Calcul!$E33),SilencerParams!$D$4:$Z$82,20,FALSE)*LOG($AH28)+VLOOKUP(CONCATENATE(Calcul!$D33,Calcul!$E33),SilencerParams!$D$4:$AH$82,28,FALSE))</f>
        <v/>
      </c>
      <c r="AV28" s="24" t="str">
        <f>IF(OR(Calcul!$D33="",Calcul!$E33=""),"",VLOOKUP(CONCATENATE(Calcul!$D33,Calcul!$E33),SilencerParams!$D$4:$Z$82,21,FALSE)*LOG($AH28)+VLOOKUP(CONCATENATE(Calcul!$D33,Calcul!$E33),SilencerParams!$D$4:$AH$82,29,FALSE))</f>
        <v/>
      </c>
      <c r="AW28" s="24" t="str">
        <f>IF(OR(Calcul!$D33="",Calcul!$E33=""),"",VLOOKUP(CONCATENATE(Calcul!$D33,Calcul!$E33),SilencerParams!$D$4:$Z$82,22,FALSE)*LOG($AH28)+VLOOKUP(CONCATENATE(Calcul!$D33,Calcul!$E33),SilencerParams!$D$4:$AH$82,30,FALSE))</f>
        <v/>
      </c>
      <c r="AX28" s="24" t="str">
        <f>IF(OR(Calcul!$D33="",Calcul!$E33=""),"",VLOOKUP(CONCATENATE(Calcul!$D33,Calcul!$E33),SilencerParams!$D$4:$Z$82,23,FALSE)*LOG($AH28)+VLOOKUP(CONCATENATE(Calcul!$D33,Calcul!$E33),SilencerParams!$D$4:$AH$82,31,FALSE))</f>
        <v/>
      </c>
      <c r="AY28" s="24" t="e">
        <f t="shared" si="1"/>
        <v>#DIV/0!</v>
      </c>
      <c r="AZ28" s="24" t="e">
        <f t="shared" si="2"/>
        <v>#DIV/0!</v>
      </c>
      <c r="BA28" s="24" t="e">
        <f t="shared" si="3"/>
        <v>#DIV/0!</v>
      </c>
      <c r="BB28" s="24" t="e">
        <f t="shared" si="4"/>
        <v>#DIV/0!</v>
      </c>
      <c r="BC28" s="24" t="e">
        <f t="shared" si="5"/>
        <v>#DIV/0!</v>
      </c>
      <c r="BD28" s="24" t="e">
        <f t="shared" si="6"/>
        <v>#DIV/0!</v>
      </c>
      <c r="BE28" s="24" t="e">
        <f t="shared" si="7"/>
        <v>#DIV/0!</v>
      </c>
      <c r="BF28" s="24" t="e">
        <f t="shared" si="8"/>
        <v>#DIV/0!</v>
      </c>
      <c r="BG28" s="24" t="e">
        <f>10*LOG10(IF(AY28="",0,POWER(10,((AY28+'ModelParams Lw'!$O$4)/10))) +IF(AZ28="",0,POWER(10,((AZ28+'ModelParams Lw'!$P$4)/10))) +IF(BA28="",0,POWER(10,((BA28+'ModelParams Lw'!$Q$4)/10))) +IF(BB28="",0,POWER(10,((BB28+'ModelParams Lw'!$R$4)/10))) +IF(BC28="",0,POWER(10,((BC28+'ModelParams Lw'!$S$4)/10))) +IF(BD28="",0,POWER(10,((BD28+'ModelParams Lw'!$T$4)/10))) +IF(BE28="",0,POWER(10,((BE28+'ModelParams Lw'!$U$4)/10)))+IF(BF28="",0,POWER(10,((BF28+'ModelParams Lw'!$V$4)/10))))</f>
        <v>#DIV/0!</v>
      </c>
      <c r="BH28" s="24" t="e">
        <f t="shared" si="21"/>
        <v>#DIV/0!</v>
      </c>
      <c r="BI28" s="24" t="e">
        <f>(AY28-'ModelParams Lw'!O$10)/'ModelParams Lw'!O$11</f>
        <v>#DIV/0!</v>
      </c>
      <c r="BJ28" s="24" t="e">
        <f>(AZ28-'ModelParams Lw'!P$10)/'ModelParams Lw'!P$11</f>
        <v>#DIV/0!</v>
      </c>
      <c r="BK28" s="24" t="e">
        <f>(BA28-'ModelParams Lw'!Q$10)/'ModelParams Lw'!Q$11</f>
        <v>#DIV/0!</v>
      </c>
      <c r="BL28" s="24" t="e">
        <f>(BB28-'ModelParams Lw'!R$10)/'ModelParams Lw'!R$11</f>
        <v>#DIV/0!</v>
      </c>
      <c r="BM28" s="24" t="e">
        <f>(BC28-'ModelParams Lw'!S$10)/'ModelParams Lw'!S$11</f>
        <v>#DIV/0!</v>
      </c>
      <c r="BN28" s="24" t="e">
        <f>(BD28-'ModelParams Lw'!T$10)/'ModelParams Lw'!T$11</f>
        <v>#DIV/0!</v>
      </c>
      <c r="BO28" s="24" t="e">
        <f>(BE28-'ModelParams Lw'!U$10)/'ModelParams Lw'!U$11</f>
        <v>#DIV/0!</v>
      </c>
      <c r="BP28" s="24" t="e">
        <f>(BF28-'ModelParams Lw'!V$10)/'ModelParams Lw'!V$11</f>
        <v>#DIV/0!</v>
      </c>
      <c r="BQ28" s="24">
        <f>IF(Calcul!$F33="SW",'ModelParams Lw'!C$18+'ModelParams Lw'!C$19*LOG(BQ$3)+'ModelParams Lw'!C$20*($D28*$E28),IF('ModelParams Lw'!C$21+'ModelParams Lw'!C$22*LOG(BQ$3)+'ModelParams Lw'!C$23*($D28*$E28)&lt;'ModelParams Lw'!C$18+'ModelParams Lw'!C$19*LOG(BQ$3)+'ModelParams Lw'!C$20*($D28*$E28),'ModelParams Lw'!C$18+'ModelParams Lw'!C$19*LOG(BQ$3)+'ModelParams Lw'!C$20*($D28*$E28),'ModelParams Lw'!C$21+'ModelParams Lw'!C$22*LOG(BQ$3)+'ModelParams Lw'!C$23*($D28*$E28)))</f>
        <v>29.232362061604213</v>
      </c>
      <c r="BR28" s="24">
        <f>IF(Calcul!$F33="SW",'ModelParams Lw'!D$18+'ModelParams Lw'!D$19*LOG(BR$3)+'ModelParams Lw'!D$20*($D28*$E28),IF('ModelParams Lw'!D$21+'ModelParams Lw'!D$22*LOG(BR$3)+'ModelParams Lw'!D$23*($D28*$E28)&lt;'ModelParams Lw'!D$18+'ModelParams Lw'!D$19*LOG(BR$3)+'ModelParams Lw'!D$20*($D28*$E28),'ModelParams Lw'!D$18+'ModelParams Lw'!D$19*LOG(BR$3)+'ModelParams Lw'!D$20*($D28*$E28),'ModelParams Lw'!D$21+'ModelParams Lw'!D$22*LOG(BR$3)+'ModelParams Lw'!D$23*($D28*$E28)))</f>
        <v>20.87664435983303</v>
      </c>
      <c r="BS28" s="24">
        <f>IF(Calcul!$F33="SW",'ModelParams Lw'!E$18+'ModelParams Lw'!E$19*LOG(BS$3)+'ModelParams Lw'!E$20*($D28*$E28),IF('ModelParams Lw'!E$21+'ModelParams Lw'!E$22*LOG(BS$3)+'ModelParams Lw'!E$23*($D28*$E28)&lt;'ModelParams Lw'!E$18+'ModelParams Lw'!E$19*LOG(BS$3)+'ModelParams Lw'!E$20*($D28*$E28),'ModelParams Lw'!E$18+'ModelParams Lw'!E$19*LOG(BS$3)+'ModelParams Lw'!E$20*($D28*$E28),'ModelParams Lw'!E$21+'ModelParams Lw'!E$22*LOG(BS$3)+'ModelParams Lw'!E$23*($D28*$E28)))</f>
        <v>19.403052886267911</v>
      </c>
      <c r="BT28" s="24">
        <f>IF(Calcul!$F33="SW",'ModelParams Lw'!F$18+'ModelParams Lw'!F$19*LOG(BT$3)+'ModelParams Lw'!F$20*($D28*$E28),IF('ModelParams Lw'!F$21+'ModelParams Lw'!F$22*LOG(BT$3)+'ModelParams Lw'!F$23*($D28*$E28)&lt;'ModelParams Lw'!F$18+'ModelParams Lw'!F$19*LOG(BT$3)+'ModelParams Lw'!F$20*($D28*$E28),'ModelParams Lw'!F$18+'ModelParams Lw'!F$19*LOG(BT$3)+'ModelParams Lw'!F$20*($D28*$E28),'ModelParams Lw'!F$21+'ModelParams Lw'!F$22*LOG(BT$3)+'ModelParams Lw'!F$23*($D28*$E28)))</f>
        <v>19.168948557312724</v>
      </c>
      <c r="BU28" s="24">
        <f>IF(Calcul!$F33="SW",'ModelParams Lw'!G$18+'ModelParams Lw'!G$19*LOG(BU$3)+'ModelParams Lw'!G$20*($D28*$E28),IF('ModelParams Lw'!G$21+'ModelParams Lw'!G$22*LOG(BU$3)+'ModelParams Lw'!G$23*($D28*$E28)&lt;'ModelParams Lw'!G$18+'ModelParams Lw'!G$19*LOG(BU$3)+'ModelParams Lw'!G$20*($D28*$E28),'ModelParams Lw'!G$18+'ModelParams Lw'!G$19*LOG(BU$3)+'ModelParams Lw'!G$20*($D28*$E28),'ModelParams Lw'!G$21+'ModelParams Lw'!G$22*LOG(BU$3)+'ModelParams Lw'!G$23*($D28*$E28)))</f>
        <v>19.253827318462619</v>
      </c>
      <c r="BV28" s="24">
        <f>IF(Calcul!$F33="SW",'ModelParams Lw'!H$18+'ModelParams Lw'!H$19*LOG(BV$3)+'ModelParams Lw'!H$20*($D28*$E28),IF('ModelParams Lw'!H$21+'ModelParams Lw'!H$22*LOG(BV$3)+'ModelParams Lw'!H$23*($D28*$E28)&lt;'ModelParams Lw'!H$18+'ModelParams Lw'!H$19*LOG(BV$3)+'ModelParams Lw'!H$20*($D28*$E28),'ModelParams Lw'!H$18+'ModelParams Lw'!H$19*LOG(BV$3)+'ModelParams Lw'!H$20*($D28*$E28),'ModelParams Lw'!H$21+'ModelParams Lw'!H$22*LOG(BV$3)+'ModelParams Lw'!H$23*($D28*$E28)))</f>
        <v>18.450549841027573</v>
      </c>
      <c r="BW28" s="24">
        <f>IF(Calcul!$F33="SW",'ModelParams Lw'!I$18+'ModelParams Lw'!I$19*LOG(BW$3)+'ModelParams Lw'!I$20*($D28*$E28),IF('ModelParams Lw'!I$21+'ModelParams Lw'!I$22*LOG(BW$3)+'ModelParams Lw'!I$23*($D28*$E28)&lt;'ModelParams Lw'!I$18+'ModelParams Lw'!I$19*LOG(BW$3)+'ModelParams Lw'!I$20*($D28*$E28),'ModelParams Lw'!I$18+'ModelParams Lw'!I$19*LOG(BW$3)+'ModelParams Lw'!I$20*($D28*$E28),'ModelParams Lw'!I$21+'ModelParams Lw'!I$22*LOG(BW$3)+'ModelParams Lw'!I$23*($D28*$E28)))</f>
        <v>24.339570323731252</v>
      </c>
      <c r="BX28" s="24">
        <f>IF(Calcul!$F33="SW",'ModelParams Lw'!J$18+'ModelParams Lw'!J$19*LOG(BX$3)+'ModelParams Lw'!J$20*($D28*$E28),IF('ModelParams Lw'!J$21+'ModelParams Lw'!J$22*LOG(BX$3)+'ModelParams Lw'!J$23*($D28*$E28)&lt;'ModelParams Lw'!J$18+'ModelParams Lw'!J$19*LOG(BX$3)+'ModelParams Lw'!J$20*($D28*$E28),'ModelParams Lw'!J$18+'ModelParams Lw'!J$19*LOG(BX$3)+'ModelParams Lw'!J$20*($D28*$E28),'ModelParams Lw'!J$21+'ModelParams Lw'!J$22*LOG(BX$3)+'ModelParams Lw'!J$23*($D28*$E28)))</f>
        <v>22.505852524315557</v>
      </c>
      <c r="BY28" s="24" t="e">
        <f t="shared" si="9"/>
        <v>#DIV/0!</v>
      </c>
      <c r="BZ28" s="24" t="e">
        <f t="shared" si="10"/>
        <v>#DIV/0!</v>
      </c>
      <c r="CA28" s="24" t="e">
        <f t="shared" si="11"/>
        <v>#DIV/0!</v>
      </c>
      <c r="CB28" s="24" t="e">
        <f t="shared" si="12"/>
        <v>#DIV/0!</v>
      </c>
      <c r="CC28" s="24" t="e">
        <f t="shared" si="13"/>
        <v>#DIV/0!</v>
      </c>
      <c r="CD28" s="24" t="e">
        <f t="shared" si="14"/>
        <v>#DIV/0!</v>
      </c>
      <c r="CE28" s="24" t="e">
        <f t="shared" si="15"/>
        <v>#DIV/0!</v>
      </c>
      <c r="CF28" s="24" t="e">
        <f t="shared" si="16"/>
        <v>#DIV/0!</v>
      </c>
      <c r="CG28" s="24" t="e">
        <f>10*LOG10(IF(BY28="",0,POWER(10,((BY28+'ModelParams Lw'!$O$4)/10))) +IF(BZ28="",0,POWER(10,((BZ28+'ModelParams Lw'!$P$4)/10))) +IF(CA28="",0,POWER(10,((CA28+'ModelParams Lw'!$Q$4)/10))) +IF(CB28="",0,POWER(10,((CB28+'ModelParams Lw'!$R$4)/10))) +IF(CC28="",0,POWER(10,((CC28+'ModelParams Lw'!$S$4)/10))) +IF(CD28="",0,POWER(10,((CD28+'ModelParams Lw'!$T$4)/10))) +IF(CE28="",0,POWER(10,((CE28+'ModelParams Lw'!$U$4)/10)))+IF(CF28="",0,POWER(10,((CF28+'ModelParams Lw'!$V$4)/10))))</f>
        <v>#DIV/0!</v>
      </c>
      <c r="CH28" s="24" t="e">
        <f t="shared" si="22"/>
        <v>#DIV/0!</v>
      </c>
      <c r="CI28" s="24" t="e">
        <f>(BY28-'ModelParams Lw'!$O$10)/'ModelParams Lw'!$O$11</f>
        <v>#DIV/0!</v>
      </c>
      <c r="CJ28" s="24" t="e">
        <f>(BZ28-'ModelParams Lw'!$P$10)/'ModelParams Lw'!$P$11</f>
        <v>#DIV/0!</v>
      </c>
      <c r="CK28" s="24" t="e">
        <f>(CA28-'ModelParams Lw'!$Q$10)/'ModelParams Lw'!$Q$11</f>
        <v>#DIV/0!</v>
      </c>
      <c r="CL28" s="24" t="e">
        <f>(CB28-'ModelParams Lw'!$R$10)/'ModelParams Lw'!$R$11</f>
        <v>#DIV/0!</v>
      </c>
      <c r="CM28" s="24" t="e">
        <f>(CC28-'ModelParams Lw'!$S$10)/'ModelParams Lw'!$S$11</f>
        <v>#DIV/0!</v>
      </c>
      <c r="CN28" s="24" t="e">
        <f>(CD28-'ModelParams Lw'!$T$10)/'ModelParams Lw'!$T$11</f>
        <v>#DIV/0!</v>
      </c>
      <c r="CO28" s="24" t="e">
        <f>(CE28-'ModelParams Lw'!$U$10)/'ModelParams Lw'!$U$11</f>
        <v>#DIV/0!</v>
      </c>
      <c r="CP28" s="24" t="e">
        <f>(CF28-'ModelParams Lw'!$V$10)/'ModelParams Lw'!$V$11</f>
        <v>#DIV/0!</v>
      </c>
    </row>
    <row r="29" spans="1:94" x14ac:dyDescent="0.2">
      <c r="A29" s="12">
        <f>Calcul!B34</f>
        <v>0</v>
      </c>
      <c r="B29" s="12">
        <f t="shared" si="17"/>
        <v>0</v>
      </c>
      <c r="C29" s="12">
        <f>Calcul!C34</f>
        <v>0</v>
      </c>
      <c r="D29" s="12">
        <f>Calcul!D34/1000</f>
        <v>0</v>
      </c>
      <c r="E29" s="12">
        <f>Calcul!E34/1000</f>
        <v>0</v>
      </c>
      <c r="F29" s="12">
        <f t="shared" si="18"/>
        <v>0</v>
      </c>
      <c r="G29" s="24" t="e">
        <f t="shared" si="0"/>
        <v>#DIV/0!</v>
      </c>
      <c r="H29" s="21" t="e">
        <f>'ModelParams Lw'!$B$6*(LN(H$3/(($B29/3600/($D29*$F29))^0.4*$G29^0.3)))^2+'ModelParams Lw'!$B$7*LN(H$3/(($B29/3600/($D29*$F29))^0.4*$G29^0.3))+'ModelParams Lw'!$B$8</f>
        <v>#DIV/0!</v>
      </c>
      <c r="I29" s="21" t="e">
        <f>'ModelParams Lw'!$B$6*(LN(I$3/(($B29/3600/($D29*$F29))^0.4*$G29^0.3)))^2+'ModelParams Lw'!$B$7*LN(I$3/(($B29/3600/($D29*$F29))^0.4*$G29^0.3))+'ModelParams Lw'!$B$8</f>
        <v>#DIV/0!</v>
      </c>
      <c r="J29" s="21" t="e">
        <f>'ModelParams Lw'!$B$6*(LN(J$3/(($B29/3600/($D29*$F29))^0.4*$G29^0.3)))^2+'ModelParams Lw'!$B$7*LN(J$3/(($B29/3600/($D29*$F29))^0.4*$G29^0.3))+'ModelParams Lw'!$B$8</f>
        <v>#DIV/0!</v>
      </c>
      <c r="K29" s="21" t="e">
        <f>'ModelParams Lw'!$B$6*(LN(K$3/(($B29/3600/($D29*$F29))^0.4*$G29^0.3)))^2+'ModelParams Lw'!$B$7*LN(K$3/(($B29/3600/($D29*$F29))^0.4*$G29^0.3))+'ModelParams Lw'!$B$8</f>
        <v>#DIV/0!</v>
      </c>
      <c r="L29" s="21" t="e">
        <f>'ModelParams Lw'!$B$6*(LN(L$3/(($B29/3600/($D29*$F29))^0.4*$G29^0.3)))^2+'ModelParams Lw'!$B$7*LN(L$3/(($B29/3600/($D29*$F29))^0.4*$G29^0.3))+'ModelParams Lw'!$B$8</f>
        <v>#DIV/0!</v>
      </c>
      <c r="M29" s="21" t="e">
        <f>'ModelParams Lw'!$B$6*(LN(M$3/(($B29/3600/($D29*$F29))^0.4*$G29^0.3)))^2+'ModelParams Lw'!$B$7*LN(M$3/(($B29/3600/($D29*$F29))^0.4*$G29^0.3))+'ModelParams Lw'!$B$8</f>
        <v>#DIV/0!</v>
      </c>
      <c r="N29" s="21" t="e">
        <f>'ModelParams Lw'!$B$6*(LN(N$3/(($B29/3600/($D29*$F29))^0.4*$G29^0.3)))^2+'ModelParams Lw'!$B$7*LN(N$3/(($B29/3600/($D29*$F29))^0.4*$G29^0.3))+'ModelParams Lw'!$B$8</f>
        <v>#DIV/0!</v>
      </c>
      <c r="O29" s="21" t="e">
        <f>'ModelParams Lw'!$B$6*(LN(O$3/(($B29/3600/($D29*$F29))^0.4*$G29^0.3)))^2+'ModelParams Lw'!$B$7*LN(O$3/(($B29/3600/($D29*$F29))^0.4*$G29^0.3))+'ModelParams Lw'!$B$8</f>
        <v>#DIV/0!</v>
      </c>
      <c r="P29" s="24" t="e">
        <f>'ModelParams Lw'!$B$3+'ModelParams Lw'!$B$4*LOG10($B29/3600/($D29*$F29))+'ModelParams Lw'!$B$5*LOG10(2*$G29/(1.2*($B29/3600/($D29*$F29))^2)+1)+10*LOG10($D29*$F29)+H29</f>
        <v>#DIV/0!</v>
      </c>
      <c r="Q29" s="24" t="e">
        <f>'ModelParams Lw'!$B$3+'ModelParams Lw'!$B$4*LOG10($B29/3600/($D29*$F29))+'ModelParams Lw'!$B$5*LOG10(2*$G29/(1.2*($B29/3600/($D29*$F29))^2)+1)+10*LOG10($D29*$F29)+I29</f>
        <v>#DIV/0!</v>
      </c>
      <c r="R29" s="24" t="e">
        <f>'ModelParams Lw'!$B$3+'ModelParams Lw'!$B$4*LOG10($B29/3600/($D29*$F29))+'ModelParams Lw'!$B$5*LOG10(2*$G29/(1.2*($B29/3600/($D29*$F29))^2)+1)+10*LOG10($D29*$F29)+J29</f>
        <v>#DIV/0!</v>
      </c>
      <c r="S29" s="24" t="e">
        <f>'ModelParams Lw'!$B$3+'ModelParams Lw'!$B$4*LOG10($B29/3600/($D29*$F29))+'ModelParams Lw'!$B$5*LOG10(2*$G29/(1.2*($B29/3600/($D29*$F29))^2)+1)+10*LOG10($D29*$F29)+K29</f>
        <v>#DIV/0!</v>
      </c>
      <c r="T29" s="24" t="e">
        <f>'ModelParams Lw'!$B$3+'ModelParams Lw'!$B$4*LOG10($B29/3600/($D29*$F29))+'ModelParams Lw'!$B$5*LOG10(2*$G29/(1.2*($B29/3600/($D29*$F29))^2)+1)+10*LOG10($D29*$F29)+L29</f>
        <v>#DIV/0!</v>
      </c>
      <c r="U29" s="24" t="e">
        <f>'ModelParams Lw'!$B$3+'ModelParams Lw'!$B$4*LOG10($B29/3600/($D29*$F29))+'ModelParams Lw'!$B$5*LOG10(2*$G29/(1.2*($B29/3600/($D29*$F29))^2)+1)+10*LOG10($D29*$F29)+M29</f>
        <v>#DIV/0!</v>
      </c>
      <c r="V29" s="24" t="e">
        <f>'ModelParams Lw'!$B$3+'ModelParams Lw'!$B$4*LOG10($B29/3600/($D29*$F29))+'ModelParams Lw'!$B$5*LOG10(2*$G29/(1.2*($B29/3600/($D29*$F29))^2)+1)+10*LOG10($D29*$F29)+N29</f>
        <v>#DIV/0!</v>
      </c>
      <c r="W29" s="24" t="e">
        <f>'ModelParams Lw'!$B$3+'ModelParams Lw'!$B$4*LOG10($B29/3600/($D29*$F29))+'ModelParams Lw'!$B$5*LOG10(2*$G29/(1.2*($B29/3600/($D29*$F29))^2)+1)+10*LOG10($D29*$F29)+O29</f>
        <v>#DIV/0!</v>
      </c>
      <c r="X29" s="24" t="e">
        <f>10*LOG10(IF(P29="",0,POWER(10,((P29+'ModelParams Lw'!$O$4)/10))) +IF(Q29="",0,POWER(10,((Q29+'ModelParams Lw'!$P$4)/10))) +IF(R29="",0,POWER(10,((R29+'ModelParams Lw'!$Q$4)/10))) +IF(S29="",0,POWER(10,((S29+'ModelParams Lw'!$R$4)/10))) +IF(T29="",0,POWER(10,((T29+'ModelParams Lw'!$S$4)/10))) +IF(U29="",0,POWER(10,((U29+'ModelParams Lw'!$T$4)/10))) +IF(V29="",0,POWER(10,((V29+'ModelParams Lw'!$U$4)/10)))+IF(W29="",0,POWER(10,((W29+'ModelParams Lw'!$V$4)/10))))</f>
        <v>#DIV/0!</v>
      </c>
      <c r="Y29" s="24" t="e">
        <f t="shared" si="19"/>
        <v>#DIV/0!</v>
      </c>
      <c r="Z29" s="24" t="e">
        <f>(P29-'ModelParams Lw'!O$10)/'ModelParams Lw'!O$11</f>
        <v>#DIV/0!</v>
      </c>
      <c r="AA29" s="24" t="e">
        <f>(Q29-'ModelParams Lw'!P$10)/'ModelParams Lw'!P$11</f>
        <v>#DIV/0!</v>
      </c>
      <c r="AB29" s="24" t="e">
        <f>(R29-'ModelParams Lw'!Q$10)/'ModelParams Lw'!Q$11</f>
        <v>#DIV/0!</v>
      </c>
      <c r="AC29" s="24" t="e">
        <f>(S29-'ModelParams Lw'!R$10)/'ModelParams Lw'!R$11</f>
        <v>#DIV/0!</v>
      </c>
      <c r="AD29" s="24" t="e">
        <f>(T29-'ModelParams Lw'!S$10)/'ModelParams Lw'!S$11</f>
        <v>#DIV/0!</v>
      </c>
      <c r="AE29" s="24" t="e">
        <f>(U29-'ModelParams Lw'!T$10)/'ModelParams Lw'!T$11</f>
        <v>#DIV/0!</v>
      </c>
      <c r="AF29" s="24" t="e">
        <f>(V29-'ModelParams Lw'!U$10)/'ModelParams Lw'!U$11</f>
        <v>#DIV/0!</v>
      </c>
      <c r="AG29" s="24" t="e">
        <f>(W29-'ModelParams Lw'!V$10)/'ModelParams Lw'!V$11</f>
        <v>#DIV/0!</v>
      </c>
      <c r="AH29" s="24" t="e">
        <f t="shared" si="20"/>
        <v>#DIV/0!</v>
      </c>
      <c r="AI29" s="24" t="str">
        <f>IF(OR(Calcul!$D34="",Calcul!$E34=""),"",VLOOKUP(CONCATENATE(Calcul!$D34,Calcul!$E34),SilencerParams!$D$4:$R$82,8,FALSE))</f>
        <v/>
      </c>
      <c r="AJ29" s="24" t="str">
        <f>IF(OR(Calcul!$D34="",Calcul!$E34=""),"",VLOOKUP(CONCATENATE(Calcul!$D34,Calcul!$E34),SilencerParams!$D$4:$R$82,9,FALSE))</f>
        <v/>
      </c>
      <c r="AK29" s="24" t="str">
        <f>IF(OR(Calcul!$D34="",Calcul!$E34=""),"",VLOOKUP(CONCATENATE(Calcul!$D34,Calcul!$E34),SilencerParams!$D$4:$R$82,10,FALSE))</f>
        <v/>
      </c>
      <c r="AL29" s="24" t="str">
        <f>IF(OR(Calcul!$D34="",Calcul!$E34=""),"",VLOOKUP(CONCATENATE(Calcul!$D34,Calcul!$E34),SilencerParams!$D$4:$R$82,11,FALSE))</f>
        <v/>
      </c>
      <c r="AM29" s="24" t="str">
        <f>IF(OR(Calcul!$D34="",Calcul!$E34=""),"",VLOOKUP(CONCATENATE(Calcul!$D34,Calcul!$E34),SilencerParams!$D$4:$R$82,12,FALSE))</f>
        <v/>
      </c>
      <c r="AN29" s="24" t="str">
        <f>IF(OR(Calcul!$D34="",Calcul!$E34=""),"",VLOOKUP(CONCATENATE(Calcul!$D34,Calcul!$E34),SilencerParams!$D$4:$R$82,13,FALSE))</f>
        <v/>
      </c>
      <c r="AO29" s="24" t="str">
        <f>IF(OR(Calcul!$D34="",Calcul!$E34=""),"",VLOOKUP(CONCATENATE(Calcul!$D34,Calcul!$E34),SilencerParams!$D$4:$R$82,14,FALSE))</f>
        <v/>
      </c>
      <c r="AP29" s="24" t="str">
        <f>IF(OR(Calcul!$D34="",Calcul!$E34=""),"",VLOOKUP(CONCATENATE(Calcul!$D34,Calcul!$E34),SilencerParams!$D$4:$R$82,15,FALSE))</f>
        <v/>
      </c>
      <c r="AQ29" s="24" t="str">
        <f>IF(OR(Calcul!$D34="",Calcul!$E34=""),"",VLOOKUP(CONCATENATE(Calcul!$D34,Calcul!$E34),SilencerParams!$D$4:$Z$82,16,FALSE)*LOG($AH29)+VLOOKUP(CONCATENATE(Calcul!$D34,Calcul!$E34),SilencerParams!$D$4:$AH$82,24,FALSE))</f>
        <v/>
      </c>
      <c r="AR29" s="24" t="str">
        <f>IF(OR(Calcul!$D34="",Calcul!$E34=""),"",VLOOKUP(CONCATENATE(Calcul!$D34,Calcul!$E34),SilencerParams!$D$4:$Z$82,17,FALSE)*LOG($AH29)+VLOOKUP(CONCATENATE(Calcul!$D34,Calcul!$E34),SilencerParams!$D$4:$AH$82,25,FALSE))</f>
        <v/>
      </c>
      <c r="AS29" s="24" t="str">
        <f>IF(OR(Calcul!$D34="",Calcul!$E34=""),"",VLOOKUP(CONCATENATE(Calcul!$D34,Calcul!$E34),SilencerParams!$D$4:$Z$82,18,FALSE)*LOG($AH29)+VLOOKUP(CONCATENATE(Calcul!$D34,Calcul!$E34),SilencerParams!$D$4:$AH$82,26,FALSE))</f>
        <v/>
      </c>
      <c r="AT29" s="24" t="str">
        <f>IF(OR(Calcul!$D34="",Calcul!$E34=""),"",VLOOKUP(CONCATENATE(Calcul!$D34,Calcul!$E34),SilencerParams!$D$4:$Z$82,19,FALSE)*LOG($AH29)+VLOOKUP(CONCATENATE(Calcul!$D34,Calcul!$E34),SilencerParams!$D$4:$AH$82,27,FALSE))</f>
        <v/>
      </c>
      <c r="AU29" s="24" t="str">
        <f>IF(OR(Calcul!$D34="",Calcul!$E34=""),"",VLOOKUP(CONCATENATE(Calcul!$D34,Calcul!$E34),SilencerParams!$D$4:$Z$82,20,FALSE)*LOG($AH29)+VLOOKUP(CONCATENATE(Calcul!$D34,Calcul!$E34),SilencerParams!$D$4:$AH$82,28,FALSE))</f>
        <v/>
      </c>
      <c r="AV29" s="24" t="str">
        <f>IF(OR(Calcul!$D34="",Calcul!$E34=""),"",VLOOKUP(CONCATENATE(Calcul!$D34,Calcul!$E34),SilencerParams!$D$4:$Z$82,21,FALSE)*LOG($AH29)+VLOOKUP(CONCATENATE(Calcul!$D34,Calcul!$E34),SilencerParams!$D$4:$AH$82,29,FALSE))</f>
        <v/>
      </c>
      <c r="AW29" s="24" t="str">
        <f>IF(OR(Calcul!$D34="",Calcul!$E34=""),"",VLOOKUP(CONCATENATE(Calcul!$D34,Calcul!$E34),SilencerParams!$D$4:$Z$82,22,FALSE)*LOG($AH29)+VLOOKUP(CONCATENATE(Calcul!$D34,Calcul!$E34),SilencerParams!$D$4:$AH$82,30,FALSE))</f>
        <v/>
      </c>
      <c r="AX29" s="24" t="str">
        <f>IF(OR(Calcul!$D34="",Calcul!$E34=""),"",VLOOKUP(CONCATENATE(Calcul!$D34,Calcul!$E34),SilencerParams!$D$4:$Z$82,23,FALSE)*LOG($AH29)+VLOOKUP(CONCATENATE(Calcul!$D34,Calcul!$E34),SilencerParams!$D$4:$AH$82,31,FALSE))</f>
        <v/>
      </c>
      <c r="AY29" s="24" t="e">
        <f t="shared" si="1"/>
        <v>#DIV/0!</v>
      </c>
      <c r="AZ29" s="24" t="e">
        <f t="shared" si="2"/>
        <v>#DIV/0!</v>
      </c>
      <c r="BA29" s="24" t="e">
        <f t="shared" si="3"/>
        <v>#DIV/0!</v>
      </c>
      <c r="BB29" s="24" t="e">
        <f t="shared" si="4"/>
        <v>#DIV/0!</v>
      </c>
      <c r="BC29" s="24" t="e">
        <f t="shared" si="5"/>
        <v>#DIV/0!</v>
      </c>
      <c r="BD29" s="24" t="e">
        <f t="shared" si="6"/>
        <v>#DIV/0!</v>
      </c>
      <c r="BE29" s="24" t="e">
        <f t="shared" si="7"/>
        <v>#DIV/0!</v>
      </c>
      <c r="BF29" s="24" t="e">
        <f t="shared" si="8"/>
        <v>#DIV/0!</v>
      </c>
      <c r="BG29" s="24" t="e">
        <f>10*LOG10(IF(AY29="",0,POWER(10,((AY29+'ModelParams Lw'!$O$4)/10))) +IF(AZ29="",0,POWER(10,((AZ29+'ModelParams Lw'!$P$4)/10))) +IF(BA29="",0,POWER(10,((BA29+'ModelParams Lw'!$Q$4)/10))) +IF(BB29="",0,POWER(10,((BB29+'ModelParams Lw'!$R$4)/10))) +IF(BC29="",0,POWER(10,((BC29+'ModelParams Lw'!$S$4)/10))) +IF(BD29="",0,POWER(10,((BD29+'ModelParams Lw'!$T$4)/10))) +IF(BE29="",0,POWER(10,((BE29+'ModelParams Lw'!$U$4)/10)))+IF(BF29="",0,POWER(10,((BF29+'ModelParams Lw'!$V$4)/10))))</f>
        <v>#DIV/0!</v>
      </c>
      <c r="BH29" s="24" t="e">
        <f t="shared" si="21"/>
        <v>#DIV/0!</v>
      </c>
      <c r="BI29" s="24" t="e">
        <f>(AY29-'ModelParams Lw'!O$10)/'ModelParams Lw'!O$11</f>
        <v>#DIV/0!</v>
      </c>
      <c r="BJ29" s="24" t="e">
        <f>(AZ29-'ModelParams Lw'!P$10)/'ModelParams Lw'!P$11</f>
        <v>#DIV/0!</v>
      </c>
      <c r="BK29" s="24" t="e">
        <f>(BA29-'ModelParams Lw'!Q$10)/'ModelParams Lw'!Q$11</f>
        <v>#DIV/0!</v>
      </c>
      <c r="BL29" s="24" t="e">
        <f>(BB29-'ModelParams Lw'!R$10)/'ModelParams Lw'!R$11</f>
        <v>#DIV/0!</v>
      </c>
      <c r="BM29" s="24" t="e">
        <f>(BC29-'ModelParams Lw'!S$10)/'ModelParams Lw'!S$11</f>
        <v>#DIV/0!</v>
      </c>
      <c r="BN29" s="24" t="e">
        <f>(BD29-'ModelParams Lw'!T$10)/'ModelParams Lw'!T$11</f>
        <v>#DIV/0!</v>
      </c>
      <c r="BO29" s="24" t="e">
        <f>(BE29-'ModelParams Lw'!U$10)/'ModelParams Lw'!U$11</f>
        <v>#DIV/0!</v>
      </c>
      <c r="BP29" s="24" t="e">
        <f>(BF29-'ModelParams Lw'!V$10)/'ModelParams Lw'!V$11</f>
        <v>#DIV/0!</v>
      </c>
      <c r="BQ29" s="24">
        <f>IF(Calcul!$F34="SW",'ModelParams Lw'!C$18+'ModelParams Lw'!C$19*LOG(BQ$3)+'ModelParams Lw'!C$20*($D29*$E29),IF('ModelParams Lw'!C$21+'ModelParams Lw'!C$22*LOG(BQ$3)+'ModelParams Lw'!C$23*($D29*$E29)&lt;'ModelParams Lw'!C$18+'ModelParams Lw'!C$19*LOG(BQ$3)+'ModelParams Lw'!C$20*($D29*$E29),'ModelParams Lw'!C$18+'ModelParams Lw'!C$19*LOG(BQ$3)+'ModelParams Lw'!C$20*($D29*$E29),'ModelParams Lw'!C$21+'ModelParams Lw'!C$22*LOG(BQ$3)+'ModelParams Lw'!C$23*($D29*$E29)))</f>
        <v>29.232362061604213</v>
      </c>
      <c r="BR29" s="24">
        <f>IF(Calcul!$F34="SW",'ModelParams Lw'!D$18+'ModelParams Lw'!D$19*LOG(BR$3)+'ModelParams Lw'!D$20*($D29*$E29),IF('ModelParams Lw'!D$21+'ModelParams Lw'!D$22*LOG(BR$3)+'ModelParams Lw'!D$23*($D29*$E29)&lt;'ModelParams Lw'!D$18+'ModelParams Lw'!D$19*LOG(BR$3)+'ModelParams Lw'!D$20*($D29*$E29),'ModelParams Lw'!D$18+'ModelParams Lw'!D$19*LOG(BR$3)+'ModelParams Lw'!D$20*($D29*$E29),'ModelParams Lw'!D$21+'ModelParams Lw'!D$22*LOG(BR$3)+'ModelParams Lw'!D$23*($D29*$E29)))</f>
        <v>20.87664435983303</v>
      </c>
      <c r="BS29" s="24">
        <f>IF(Calcul!$F34="SW",'ModelParams Lw'!E$18+'ModelParams Lw'!E$19*LOG(BS$3)+'ModelParams Lw'!E$20*($D29*$E29),IF('ModelParams Lw'!E$21+'ModelParams Lw'!E$22*LOG(BS$3)+'ModelParams Lw'!E$23*($D29*$E29)&lt;'ModelParams Lw'!E$18+'ModelParams Lw'!E$19*LOG(BS$3)+'ModelParams Lw'!E$20*($D29*$E29),'ModelParams Lw'!E$18+'ModelParams Lw'!E$19*LOG(BS$3)+'ModelParams Lw'!E$20*($D29*$E29),'ModelParams Lw'!E$21+'ModelParams Lw'!E$22*LOG(BS$3)+'ModelParams Lw'!E$23*($D29*$E29)))</f>
        <v>19.403052886267911</v>
      </c>
      <c r="BT29" s="24">
        <f>IF(Calcul!$F34="SW",'ModelParams Lw'!F$18+'ModelParams Lw'!F$19*LOG(BT$3)+'ModelParams Lw'!F$20*($D29*$E29),IF('ModelParams Lw'!F$21+'ModelParams Lw'!F$22*LOG(BT$3)+'ModelParams Lw'!F$23*($D29*$E29)&lt;'ModelParams Lw'!F$18+'ModelParams Lw'!F$19*LOG(BT$3)+'ModelParams Lw'!F$20*($D29*$E29),'ModelParams Lw'!F$18+'ModelParams Lw'!F$19*LOG(BT$3)+'ModelParams Lw'!F$20*($D29*$E29),'ModelParams Lw'!F$21+'ModelParams Lw'!F$22*LOG(BT$3)+'ModelParams Lw'!F$23*($D29*$E29)))</f>
        <v>19.168948557312724</v>
      </c>
      <c r="BU29" s="24">
        <f>IF(Calcul!$F34="SW",'ModelParams Lw'!G$18+'ModelParams Lw'!G$19*LOG(BU$3)+'ModelParams Lw'!G$20*($D29*$E29),IF('ModelParams Lw'!G$21+'ModelParams Lw'!G$22*LOG(BU$3)+'ModelParams Lw'!G$23*($D29*$E29)&lt;'ModelParams Lw'!G$18+'ModelParams Lw'!G$19*LOG(BU$3)+'ModelParams Lw'!G$20*($D29*$E29),'ModelParams Lw'!G$18+'ModelParams Lw'!G$19*LOG(BU$3)+'ModelParams Lw'!G$20*($D29*$E29),'ModelParams Lw'!G$21+'ModelParams Lw'!G$22*LOG(BU$3)+'ModelParams Lw'!G$23*($D29*$E29)))</f>
        <v>19.253827318462619</v>
      </c>
      <c r="BV29" s="24">
        <f>IF(Calcul!$F34="SW",'ModelParams Lw'!H$18+'ModelParams Lw'!H$19*LOG(BV$3)+'ModelParams Lw'!H$20*($D29*$E29),IF('ModelParams Lw'!H$21+'ModelParams Lw'!H$22*LOG(BV$3)+'ModelParams Lw'!H$23*($D29*$E29)&lt;'ModelParams Lw'!H$18+'ModelParams Lw'!H$19*LOG(BV$3)+'ModelParams Lw'!H$20*($D29*$E29),'ModelParams Lw'!H$18+'ModelParams Lw'!H$19*LOG(BV$3)+'ModelParams Lw'!H$20*($D29*$E29),'ModelParams Lw'!H$21+'ModelParams Lw'!H$22*LOG(BV$3)+'ModelParams Lw'!H$23*($D29*$E29)))</f>
        <v>18.450549841027573</v>
      </c>
      <c r="BW29" s="24">
        <f>IF(Calcul!$F34="SW",'ModelParams Lw'!I$18+'ModelParams Lw'!I$19*LOG(BW$3)+'ModelParams Lw'!I$20*($D29*$E29),IF('ModelParams Lw'!I$21+'ModelParams Lw'!I$22*LOG(BW$3)+'ModelParams Lw'!I$23*($D29*$E29)&lt;'ModelParams Lw'!I$18+'ModelParams Lw'!I$19*LOG(BW$3)+'ModelParams Lw'!I$20*($D29*$E29),'ModelParams Lw'!I$18+'ModelParams Lw'!I$19*LOG(BW$3)+'ModelParams Lw'!I$20*($D29*$E29),'ModelParams Lw'!I$21+'ModelParams Lw'!I$22*LOG(BW$3)+'ModelParams Lw'!I$23*($D29*$E29)))</f>
        <v>24.339570323731252</v>
      </c>
      <c r="BX29" s="24">
        <f>IF(Calcul!$F34="SW",'ModelParams Lw'!J$18+'ModelParams Lw'!J$19*LOG(BX$3)+'ModelParams Lw'!J$20*($D29*$E29),IF('ModelParams Lw'!J$21+'ModelParams Lw'!J$22*LOG(BX$3)+'ModelParams Lw'!J$23*($D29*$E29)&lt;'ModelParams Lw'!J$18+'ModelParams Lw'!J$19*LOG(BX$3)+'ModelParams Lw'!J$20*($D29*$E29),'ModelParams Lw'!J$18+'ModelParams Lw'!J$19*LOG(BX$3)+'ModelParams Lw'!J$20*($D29*$E29),'ModelParams Lw'!J$21+'ModelParams Lw'!J$22*LOG(BX$3)+'ModelParams Lw'!J$23*($D29*$E29)))</f>
        <v>22.505852524315557</v>
      </c>
      <c r="BY29" s="24" t="e">
        <f t="shared" si="9"/>
        <v>#DIV/0!</v>
      </c>
      <c r="BZ29" s="24" t="e">
        <f t="shared" si="10"/>
        <v>#DIV/0!</v>
      </c>
      <c r="CA29" s="24" t="e">
        <f t="shared" si="11"/>
        <v>#DIV/0!</v>
      </c>
      <c r="CB29" s="24" t="e">
        <f t="shared" si="12"/>
        <v>#DIV/0!</v>
      </c>
      <c r="CC29" s="24" t="e">
        <f t="shared" si="13"/>
        <v>#DIV/0!</v>
      </c>
      <c r="CD29" s="24" t="e">
        <f t="shared" si="14"/>
        <v>#DIV/0!</v>
      </c>
      <c r="CE29" s="24" t="e">
        <f t="shared" si="15"/>
        <v>#DIV/0!</v>
      </c>
      <c r="CF29" s="24" t="e">
        <f t="shared" si="16"/>
        <v>#DIV/0!</v>
      </c>
      <c r="CG29" s="24" t="e">
        <f>10*LOG10(IF(BY29="",0,POWER(10,((BY29+'ModelParams Lw'!$O$4)/10))) +IF(BZ29="",0,POWER(10,((BZ29+'ModelParams Lw'!$P$4)/10))) +IF(CA29="",0,POWER(10,((CA29+'ModelParams Lw'!$Q$4)/10))) +IF(CB29="",0,POWER(10,((CB29+'ModelParams Lw'!$R$4)/10))) +IF(CC29="",0,POWER(10,((CC29+'ModelParams Lw'!$S$4)/10))) +IF(CD29="",0,POWER(10,((CD29+'ModelParams Lw'!$T$4)/10))) +IF(CE29="",0,POWER(10,((CE29+'ModelParams Lw'!$U$4)/10)))+IF(CF29="",0,POWER(10,((CF29+'ModelParams Lw'!$V$4)/10))))</f>
        <v>#DIV/0!</v>
      </c>
      <c r="CH29" s="24" t="e">
        <f t="shared" si="22"/>
        <v>#DIV/0!</v>
      </c>
      <c r="CI29" s="24" t="e">
        <f>(BY29-'ModelParams Lw'!$O$10)/'ModelParams Lw'!$O$11</f>
        <v>#DIV/0!</v>
      </c>
      <c r="CJ29" s="24" t="e">
        <f>(BZ29-'ModelParams Lw'!$P$10)/'ModelParams Lw'!$P$11</f>
        <v>#DIV/0!</v>
      </c>
      <c r="CK29" s="24" t="e">
        <f>(CA29-'ModelParams Lw'!$Q$10)/'ModelParams Lw'!$Q$11</f>
        <v>#DIV/0!</v>
      </c>
      <c r="CL29" s="24" t="e">
        <f>(CB29-'ModelParams Lw'!$R$10)/'ModelParams Lw'!$R$11</f>
        <v>#DIV/0!</v>
      </c>
      <c r="CM29" s="24" t="e">
        <f>(CC29-'ModelParams Lw'!$S$10)/'ModelParams Lw'!$S$11</f>
        <v>#DIV/0!</v>
      </c>
      <c r="CN29" s="24" t="e">
        <f>(CD29-'ModelParams Lw'!$T$10)/'ModelParams Lw'!$T$11</f>
        <v>#DIV/0!</v>
      </c>
      <c r="CO29" s="24" t="e">
        <f>(CE29-'ModelParams Lw'!$U$10)/'ModelParams Lw'!$U$11</f>
        <v>#DIV/0!</v>
      </c>
      <c r="CP29" s="24" t="e">
        <f>(CF29-'ModelParams Lw'!$V$10)/'ModelParams Lw'!$V$11</f>
        <v>#DIV/0!</v>
      </c>
    </row>
    <row r="30" spans="1:94" x14ac:dyDescent="0.2">
      <c r="A30" s="12">
        <f>Calcul!B35</f>
        <v>0</v>
      </c>
      <c r="B30" s="12">
        <f t="shared" si="17"/>
        <v>0</v>
      </c>
      <c r="C30" s="12">
        <f>Calcul!C35</f>
        <v>0</v>
      </c>
      <c r="D30" s="12">
        <f>Calcul!D35/1000</f>
        <v>0</v>
      </c>
      <c r="E30" s="12">
        <f>Calcul!E35/1000</f>
        <v>0</v>
      </c>
      <c r="F30" s="12">
        <f t="shared" si="18"/>
        <v>0</v>
      </c>
      <c r="G30" s="24" t="e">
        <f t="shared" si="0"/>
        <v>#DIV/0!</v>
      </c>
      <c r="H30" s="21" t="e">
        <f>'ModelParams Lw'!$B$6*(LN(H$3/(($B30/3600/($D30*$F30))^0.4*$G30^0.3)))^2+'ModelParams Lw'!$B$7*LN(H$3/(($B30/3600/($D30*$F30))^0.4*$G30^0.3))+'ModelParams Lw'!$B$8</f>
        <v>#DIV/0!</v>
      </c>
      <c r="I30" s="21" t="e">
        <f>'ModelParams Lw'!$B$6*(LN(I$3/(($B30/3600/($D30*$F30))^0.4*$G30^0.3)))^2+'ModelParams Lw'!$B$7*LN(I$3/(($B30/3600/($D30*$F30))^0.4*$G30^0.3))+'ModelParams Lw'!$B$8</f>
        <v>#DIV/0!</v>
      </c>
      <c r="J30" s="21" t="e">
        <f>'ModelParams Lw'!$B$6*(LN(J$3/(($B30/3600/($D30*$F30))^0.4*$G30^0.3)))^2+'ModelParams Lw'!$B$7*LN(J$3/(($B30/3600/($D30*$F30))^0.4*$G30^0.3))+'ModelParams Lw'!$B$8</f>
        <v>#DIV/0!</v>
      </c>
      <c r="K30" s="21" t="e">
        <f>'ModelParams Lw'!$B$6*(LN(K$3/(($B30/3600/($D30*$F30))^0.4*$G30^0.3)))^2+'ModelParams Lw'!$B$7*LN(K$3/(($B30/3600/($D30*$F30))^0.4*$G30^0.3))+'ModelParams Lw'!$B$8</f>
        <v>#DIV/0!</v>
      </c>
      <c r="L30" s="21" t="e">
        <f>'ModelParams Lw'!$B$6*(LN(L$3/(($B30/3600/($D30*$F30))^0.4*$G30^0.3)))^2+'ModelParams Lw'!$B$7*LN(L$3/(($B30/3600/($D30*$F30))^0.4*$G30^0.3))+'ModelParams Lw'!$B$8</f>
        <v>#DIV/0!</v>
      </c>
      <c r="M30" s="21" t="e">
        <f>'ModelParams Lw'!$B$6*(LN(M$3/(($B30/3600/($D30*$F30))^0.4*$G30^0.3)))^2+'ModelParams Lw'!$B$7*LN(M$3/(($B30/3600/($D30*$F30))^0.4*$G30^0.3))+'ModelParams Lw'!$B$8</f>
        <v>#DIV/0!</v>
      </c>
      <c r="N30" s="21" t="e">
        <f>'ModelParams Lw'!$B$6*(LN(N$3/(($B30/3600/($D30*$F30))^0.4*$G30^0.3)))^2+'ModelParams Lw'!$B$7*LN(N$3/(($B30/3600/($D30*$F30))^0.4*$G30^0.3))+'ModelParams Lw'!$B$8</f>
        <v>#DIV/0!</v>
      </c>
      <c r="O30" s="21" t="e">
        <f>'ModelParams Lw'!$B$6*(LN(O$3/(($B30/3600/($D30*$F30))^0.4*$G30^0.3)))^2+'ModelParams Lw'!$B$7*LN(O$3/(($B30/3600/($D30*$F30))^0.4*$G30^0.3))+'ModelParams Lw'!$B$8</f>
        <v>#DIV/0!</v>
      </c>
      <c r="P30" s="24" t="e">
        <f>'ModelParams Lw'!$B$3+'ModelParams Lw'!$B$4*LOG10($B30/3600/($D30*$F30))+'ModelParams Lw'!$B$5*LOG10(2*$G30/(1.2*($B30/3600/($D30*$F30))^2)+1)+10*LOG10($D30*$F30)+H30</f>
        <v>#DIV/0!</v>
      </c>
      <c r="Q30" s="24" t="e">
        <f>'ModelParams Lw'!$B$3+'ModelParams Lw'!$B$4*LOG10($B30/3600/($D30*$F30))+'ModelParams Lw'!$B$5*LOG10(2*$G30/(1.2*($B30/3600/($D30*$F30))^2)+1)+10*LOG10($D30*$F30)+I30</f>
        <v>#DIV/0!</v>
      </c>
      <c r="R30" s="24" t="e">
        <f>'ModelParams Lw'!$B$3+'ModelParams Lw'!$B$4*LOG10($B30/3600/($D30*$F30))+'ModelParams Lw'!$B$5*LOG10(2*$G30/(1.2*($B30/3600/($D30*$F30))^2)+1)+10*LOG10($D30*$F30)+J30</f>
        <v>#DIV/0!</v>
      </c>
      <c r="S30" s="24" t="e">
        <f>'ModelParams Lw'!$B$3+'ModelParams Lw'!$B$4*LOG10($B30/3600/($D30*$F30))+'ModelParams Lw'!$B$5*LOG10(2*$G30/(1.2*($B30/3600/($D30*$F30))^2)+1)+10*LOG10($D30*$F30)+K30</f>
        <v>#DIV/0!</v>
      </c>
      <c r="T30" s="24" t="e">
        <f>'ModelParams Lw'!$B$3+'ModelParams Lw'!$B$4*LOG10($B30/3600/($D30*$F30))+'ModelParams Lw'!$B$5*LOG10(2*$G30/(1.2*($B30/3600/($D30*$F30))^2)+1)+10*LOG10($D30*$F30)+L30</f>
        <v>#DIV/0!</v>
      </c>
      <c r="U30" s="24" t="e">
        <f>'ModelParams Lw'!$B$3+'ModelParams Lw'!$B$4*LOG10($B30/3600/($D30*$F30))+'ModelParams Lw'!$B$5*LOG10(2*$G30/(1.2*($B30/3600/($D30*$F30))^2)+1)+10*LOG10($D30*$F30)+M30</f>
        <v>#DIV/0!</v>
      </c>
      <c r="V30" s="24" t="e">
        <f>'ModelParams Lw'!$B$3+'ModelParams Lw'!$B$4*LOG10($B30/3600/($D30*$F30))+'ModelParams Lw'!$B$5*LOG10(2*$G30/(1.2*($B30/3600/($D30*$F30))^2)+1)+10*LOG10($D30*$F30)+N30</f>
        <v>#DIV/0!</v>
      </c>
      <c r="W30" s="24" t="e">
        <f>'ModelParams Lw'!$B$3+'ModelParams Lw'!$B$4*LOG10($B30/3600/($D30*$F30))+'ModelParams Lw'!$B$5*LOG10(2*$G30/(1.2*($B30/3600/($D30*$F30))^2)+1)+10*LOG10($D30*$F30)+O30</f>
        <v>#DIV/0!</v>
      </c>
      <c r="X30" s="24" t="e">
        <f>10*LOG10(IF(P30="",0,POWER(10,((P30+'ModelParams Lw'!$O$4)/10))) +IF(Q30="",0,POWER(10,((Q30+'ModelParams Lw'!$P$4)/10))) +IF(R30="",0,POWER(10,((R30+'ModelParams Lw'!$Q$4)/10))) +IF(S30="",0,POWER(10,((S30+'ModelParams Lw'!$R$4)/10))) +IF(T30="",0,POWER(10,((T30+'ModelParams Lw'!$S$4)/10))) +IF(U30="",0,POWER(10,((U30+'ModelParams Lw'!$T$4)/10))) +IF(V30="",0,POWER(10,((V30+'ModelParams Lw'!$U$4)/10)))+IF(W30="",0,POWER(10,((W30+'ModelParams Lw'!$V$4)/10))))</f>
        <v>#DIV/0!</v>
      </c>
      <c r="Y30" s="24" t="e">
        <f t="shared" si="19"/>
        <v>#DIV/0!</v>
      </c>
      <c r="Z30" s="24" t="e">
        <f>(P30-'ModelParams Lw'!O$10)/'ModelParams Lw'!O$11</f>
        <v>#DIV/0!</v>
      </c>
      <c r="AA30" s="24" t="e">
        <f>(Q30-'ModelParams Lw'!P$10)/'ModelParams Lw'!P$11</f>
        <v>#DIV/0!</v>
      </c>
      <c r="AB30" s="24" t="e">
        <f>(R30-'ModelParams Lw'!Q$10)/'ModelParams Lw'!Q$11</f>
        <v>#DIV/0!</v>
      </c>
      <c r="AC30" s="24" t="e">
        <f>(S30-'ModelParams Lw'!R$10)/'ModelParams Lw'!R$11</f>
        <v>#DIV/0!</v>
      </c>
      <c r="AD30" s="24" t="e">
        <f>(T30-'ModelParams Lw'!S$10)/'ModelParams Lw'!S$11</f>
        <v>#DIV/0!</v>
      </c>
      <c r="AE30" s="24" t="e">
        <f>(U30-'ModelParams Lw'!T$10)/'ModelParams Lw'!T$11</f>
        <v>#DIV/0!</v>
      </c>
      <c r="AF30" s="24" t="e">
        <f>(V30-'ModelParams Lw'!U$10)/'ModelParams Lw'!U$11</f>
        <v>#DIV/0!</v>
      </c>
      <c r="AG30" s="24" t="e">
        <f>(W30-'ModelParams Lw'!V$10)/'ModelParams Lw'!V$11</f>
        <v>#DIV/0!</v>
      </c>
      <c r="AH30" s="24" t="e">
        <f t="shared" si="20"/>
        <v>#DIV/0!</v>
      </c>
      <c r="AI30" s="24" t="str">
        <f>IF(OR(Calcul!$D35="",Calcul!$E35=""),"",VLOOKUP(CONCATENATE(Calcul!$D35,Calcul!$E35),SilencerParams!$D$4:$R$82,8,FALSE))</f>
        <v/>
      </c>
      <c r="AJ30" s="24" t="str">
        <f>IF(OR(Calcul!$D35="",Calcul!$E35=""),"",VLOOKUP(CONCATENATE(Calcul!$D35,Calcul!$E35),SilencerParams!$D$4:$R$82,9,FALSE))</f>
        <v/>
      </c>
      <c r="AK30" s="24" t="str">
        <f>IF(OR(Calcul!$D35="",Calcul!$E35=""),"",VLOOKUP(CONCATENATE(Calcul!$D35,Calcul!$E35),SilencerParams!$D$4:$R$82,10,FALSE))</f>
        <v/>
      </c>
      <c r="AL30" s="24" t="str">
        <f>IF(OR(Calcul!$D35="",Calcul!$E35=""),"",VLOOKUP(CONCATENATE(Calcul!$D35,Calcul!$E35),SilencerParams!$D$4:$R$82,11,FALSE))</f>
        <v/>
      </c>
      <c r="AM30" s="24" t="str">
        <f>IF(OR(Calcul!$D35="",Calcul!$E35=""),"",VLOOKUP(CONCATENATE(Calcul!$D35,Calcul!$E35),SilencerParams!$D$4:$R$82,12,FALSE))</f>
        <v/>
      </c>
      <c r="AN30" s="24" t="str">
        <f>IF(OR(Calcul!$D35="",Calcul!$E35=""),"",VLOOKUP(CONCATENATE(Calcul!$D35,Calcul!$E35),SilencerParams!$D$4:$R$82,13,FALSE))</f>
        <v/>
      </c>
      <c r="AO30" s="24" t="str">
        <f>IF(OR(Calcul!$D35="",Calcul!$E35=""),"",VLOOKUP(CONCATENATE(Calcul!$D35,Calcul!$E35),SilencerParams!$D$4:$R$82,14,FALSE))</f>
        <v/>
      </c>
      <c r="AP30" s="24" t="str">
        <f>IF(OR(Calcul!$D35="",Calcul!$E35=""),"",VLOOKUP(CONCATENATE(Calcul!$D35,Calcul!$E35),SilencerParams!$D$4:$R$82,15,FALSE))</f>
        <v/>
      </c>
      <c r="AQ30" s="24" t="str">
        <f>IF(OR(Calcul!$D35="",Calcul!$E35=""),"",VLOOKUP(CONCATENATE(Calcul!$D35,Calcul!$E35),SilencerParams!$D$4:$Z$82,16,FALSE)*LOG($AH30)+VLOOKUP(CONCATENATE(Calcul!$D35,Calcul!$E35),SilencerParams!$D$4:$AH$82,24,FALSE))</f>
        <v/>
      </c>
      <c r="AR30" s="24" t="str">
        <f>IF(OR(Calcul!$D35="",Calcul!$E35=""),"",VLOOKUP(CONCATENATE(Calcul!$D35,Calcul!$E35),SilencerParams!$D$4:$Z$82,17,FALSE)*LOG($AH30)+VLOOKUP(CONCATENATE(Calcul!$D35,Calcul!$E35),SilencerParams!$D$4:$AH$82,25,FALSE))</f>
        <v/>
      </c>
      <c r="AS30" s="24" t="str">
        <f>IF(OR(Calcul!$D35="",Calcul!$E35=""),"",VLOOKUP(CONCATENATE(Calcul!$D35,Calcul!$E35),SilencerParams!$D$4:$Z$82,18,FALSE)*LOG($AH30)+VLOOKUP(CONCATENATE(Calcul!$D35,Calcul!$E35),SilencerParams!$D$4:$AH$82,26,FALSE))</f>
        <v/>
      </c>
      <c r="AT30" s="24" t="str">
        <f>IF(OR(Calcul!$D35="",Calcul!$E35=""),"",VLOOKUP(CONCATENATE(Calcul!$D35,Calcul!$E35),SilencerParams!$D$4:$Z$82,19,FALSE)*LOG($AH30)+VLOOKUP(CONCATENATE(Calcul!$D35,Calcul!$E35),SilencerParams!$D$4:$AH$82,27,FALSE))</f>
        <v/>
      </c>
      <c r="AU30" s="24" t="str">
        <f>IF(OR(Calcul!$D35="",Calcul!$E35=""),"",VLOOKUP(CONCATENATE(Calcul!$D35,Calcul!$E35),SilencerParams!$D$4:$Z$82,20,FALSE)*LOG($AH30)+VLOOKUP(CONCATENATE(Calcul!$D35,Calcul!$E35),SilencerParams!$D$4:$AH$82,28,FALSE))</f>
        <v/>
      </c>
      <c r="AV30" s="24" t="str">
        <f>IF(OR(Calcul!$D35="",Calcul!$E35=""),"",VLOOKUP(CONCATENATE(Calcul!$D35,Calcul!$E35),SilencerParams!$D$4:$Z$82,21,FALSE)*LOG($AH30)+VLOOKUP(CONCATENATE(Calcul!$D35,Calcul!$E35),SilencerParams!$D$4:$AH$82,29,FALSE))</f>
        <v/>
      </c>
      <c r="AW30" s="24" t="str">
        <f>IF(OR(Calcul!$D35="",Calcul!$E35=""),"",VLOOKUP(CONCATENATE(Calcul!$D35,Calcul!$E35),SilencerParams!$D$4:$Z$82,22,FALSE)*LOG($AH30)+VLOOKUP(CONCATENATE(Calcul!$D35,Calcul!$E35),SilencerParams!$D$4:$AH$82,30,FALSE))</f>
        <v/>
      </c>
      <c r="AX30" s="24" t="str">
        <f>IF(OR(Calcul!$D35="",Calcul!$E35=""),"",VLOOKUP(CONCATENATE(Calcul!$D35,Calcul!$E35),SilencerParams!$D$4:$Z$82,23,FALSE)*LOG($AH30)+VLOOKUP(CONCATENATE(Calcul!$D35,Calcul!$E35),SilencerParams!$D$4:$AH$82,31,FALSE))</f>
        <v/>
      </c>
      <c r="AY30" s="24" t="e">
        <f t="shared" si="1"/>
        <v>#DIV/0!</v>
      </c>
      <c r="AZ30" s="24" t="e">
        <f t="shared" si="2"/>
        <v>#DIV/0!</v>
      </c>
      <c r="BA30" s="24" t="e">
        <f t="shared" si="3"/>
        <v>#DIV/0!</v>
      </c>
      <c r="BB30" s="24" t="e">
        <f t="shared" si="4"/>
        <v>#DIV/0!</v>
      </c>
      <c r="BC30" s="24" t="e">
        <f t="shared" si="5"/>
        <v>#DIV/0!</v>
      </c>
      <c r="BD30" s="24" t="e">
        <f t="shared" si="6"/>
        <v>#DIV/0!</v>
      </c>
      <c r="BE30" s="24" t="e">
        <f t="shared" si="7"/>
        <v>#DIV/0!</v>
      </c>
      <c r="BF30" s="24" t="e">
        <f t="shared" si="8"/>
        <v>#DIV/0!</v>
      </c>
      <c r="BG30" s="24" t="e">
        <f>10*LOG10(IF(AY30="",0,POWER(10,((AY30+'ModelParams Lw'!$O$4)/10))) +IF(AZ30="",0,POWER(10,((AZ30+'ModelParams Lw'!$P$4)/10))) +IF(BA30="",0,POWER(10,((BA30+'ModelParams Lw'!$Q$4)/10))) +IF(BB30="",0,POWER(10,((BB30+'ModelParams Lw'!$R$4)/10))) +IF(BC30="",0,POWER(10,((BC30+'ModelParams Lw'!$S$4)/10))) +IF(BD30="",0,POWER(10,((BD30+'ModelParams Lw'!$T$4)/10))) +IF(BE30="",0,POWER(10,((BE30+'ModelParams Lw'!$U$4)/10)))+IF(BF30="",0,POWER(10,((BF30+'ModelParams Lw'!$V$4)/10))))</f>
        <v>#DIV/0!</v>
      </c>
      <c r="BH30" s="24" t="e">
        <f t="shared" si="21"/>
        <v>#DIV/0!</v>
      </c>
      <c r="BI30" s="24" t="e">
        <f>(AY30-'ModelParams Lw'!O$10)/'ModelParams Lw'!O$11</f>
        <v>#DIV/0!</v>
      </c>
      <c r="BJ30" s="24" t="e">
        <f>(AZ30-'ModelParams Lw'!P$10)/'ModelParams Lw'!P$11</f>
        <v>#DIV/0!</v>
      </c>
      <c r="BK30" s="24" t="e">
        <f>(BA30-'ModelParams Lw'!Q$10)/'ModelParams Lw'!Q$11</f>
        <v>#DIV/0!</v>
      </c>
      <c r="BL30" s="24" t="e">
        <f>(BB30-'ModelParams Lw'!R$10)/'ModelParams Lw'!R$11</f>
        <v>#DIV/0!</v>
      </c>
      <c r="BM30" s="24" t="e">
        <f>(BC30-'ModelParams Lw'!S$10)/'ModelParams Lw'!S$11</f>
        <v>#DIV/0!</v>
      </c>
      <c r="BN30" s="24" t="e">
        <f>(BD30-'ModelParams Lw'!T$10)/'ModelParams Lw'!T$11</f>
        <v>#DIV/0!</v>
      </c>
      <c r="BO30" s="24" t="e">
        <f>(BE30-'ModelParams Lw'!U$10)/'ModelParams Lw'!U$11</f>
        <v>#DIV/0!</v>
      </c>
      <c r="BP30" s="24" t="e">
        <f>(BF30-'ModelParams Lw'!V$10)/'ModelParams Lw'!V$11</f>
        <v>#DIV/0!</v>
      </c>
      <c r="BQ30" s="24">
        <f>IF(Calcul!$F35="SW",'ModelParams Lw'!C$18+'ModelParams Lw'!C$19*LOG(BQ$3)+'ModelParams Lw'!C$20*($D30*$E30),IF('ModelParams Lw'!C$21+'ModelParams Lw'!C$22*LOG(BQ$3)+'ModelParams Lw'!C$23*($D30*$E30)&lt;'ModelParams Lw'!C$18+'ModelParams Lw'!C$19*LOG(BQ$3)+'ModelParams Lw'!C$20*($D30*$E30),'ModelParams Lw'!C$18+'ModelParams Lw'!C$19*LOG(BQ$3)+'ModelParams Lw'!C$20*($D30*$E30),'ModelParams Lw'!C$21+'ModelParams Lw'!C$22*LOG(BQ$3)+'ModelParams Lw'!C$23*($D30*$E30)))</f>
        <v>29.232362061604213</v>
      </c>
      <c r="BR30" s="24">
        <f>IF(Calcul!$F35="SW",'ModelParams Lw'!D$18+'ModelParams Lw'!D$19*LOG(BR$3)+'ModelParams Lw'!D$20*($D30*$E30),IF('ModelParams Lw'!D$21+'ModelParams Lw'!D$22*LOG(BR$3)+'ModelParams Lw'!D$23*($D30*$E30)&lt;'ModelParams Lw'!D$18+'ModelParams Lw'!D$19*LOG(BR$3)+'ModelParams Lw'!D$20*($D30*$E30),'ModelParams Lw'!D$18+'ModelParams Lw'!D$19*LOG(BR$3)+'ModelParams Lw'!D$20*($D30*$E30),'ModelParams Lw'!D$21+'ModelParams Lw'!D$22*LOG(BR$3)+'ModelParams Lw'!D$23*($D30*$E30)))</f>
        <v>20.87664435983303</v>
      </c>
      <c r="BS30" s="24">
        <f>IF(Calcul!$F35="SW",'ModelParams Lw'!E$18+'ModelParams Lw'!E$19*LOG(BS$3)+'ModelParams Lw'!E$20*($D30*$E30),IF('ModelParams Lw'!E$21+'ModelParams Lw'!E$22*LOG(BS$3)+'ModelParams Lw'!E$23*($D30*$E30)&lt;'ModelParams Lw'!E$18+'ModelParams Lw'!E$19*LOG(BS$3)+'ModelParams Lw'!E$20*($D30*$E30),'ModelParams Lw'!E$18+'ModelParams Lw'!E$19*LOG(BS$3)+'ModelParams Lw'!E$20*($D30*$E30),'ModelParams Lw'!E$21+'ModelParams Lw'!E$22*LOG(BS$3)+'ModelParams Lw'!E$23*($D30*$E30)))</f>
        <v>19.403052886267911</v>
      </c>
      <c r="BT30" s="24">
        <f>IF(Calcul!$F35="SW",'ModelParams Lw'!F$18+'ModelParams Lw'!F$19*LOG(BT$3)+'ModelParams Lw'!F$20*($D30*$E30),IF('ModelParams Lw'!F$21+'ModelParams Lw'!F$22*LOG(BT$3)+'ModelParams Lw'!F$23*($D30*$E30)&lt;'ModelParams Lw'!F$18+'ModelParams Lw'!F$19*LOG(BT$3)+'ModelParams Lw'!F$20*($D30*$E30),'ModelParams Lw'!F$18+'ModelParams Lw'!F$19*LOG(BT$3)+'ModelParams Lw'!F$20*($D30*$E30),'ModelParams Lw'!F$21+'ModelParams Lw'!F$22*LOG(BT$3)+'ModelParams Lw'!F$23*($D30*$E30)))</f>
        <v>19.168948557312724</v>
      </c>
      <c r="BU30" s="24">
        <f>IF(Calcul!$F35="SW",'ModelParams Lw'!G$18+'ModelParams Lw'!G$19*LOG(BU$3)+'ModelParams Lw'!G$20*($D30*$E30),IF('ModelParams Lw'!G$21+'ModelParams Lw'!G$22*LOG(BU$3)+'ModelParams Lw'!G$23*($D30*$E30)&lt;'ModelParams Lw'!G$18+'ModelParams Lw'!G$19*LOG(BU$3)+'ModelParams Lw'!G$20*($D30*$E30),'ModelParams Lw'!G$18+'ModelParams Lw'!G$19*LOG(BU$3)+'ModelParams Lw'!G$20*($D30*$E30),'ModelParams Lw'!G$21+'ModelParams Lw'!G$22*LOG(BU$3)+'ModelParams Lw'!G$23*($D30*$E30)))</f>
        <v>19.253827318462619</v>
      </c>
      <c r="BV30" s="24">
        <f>IF(Calcul!$F35="SW",'ModelParams Lw'!H$18+'ModelParams Lw'!H$19*LOG(BV$3)+'ModelParams Lw'!H$20*($D30*$E30),IF('ModelParams Lw'!H$21+'ModelParams Lw'!H$22*LOG(BV$3)+'ModelParams Lw'!H$23*($D30*$E30)&lt;'ModelParams Lw'!H$18+'ModelParams Lw'!H$19*LOG(BV$3)+'ModelParams Lw'!H$20*($D30*$E30),'ModelParams Lw'!H$18+'ModelParams Lw'!H$19*LOG(BV$3)+'ModelParams Lw'!H$20*($D30*$E30),'ModelParams Lw'!H$21+'ModelParams Lw'!H$22*LOG(BV$3)+'ModelParams Lw'!H$23*($D30*$E30)))</f>
        <v>18.450549841027573</v>
      </c>
      <c r="BW30" s="24">
        <f>IF(Calcul!$F35="SW",'ModelParams Lw'!I$18+'ModelParams Lw'!I$19*LOG(BW$3)+'ModelParams Lw'!I$20*($D30*$E30),IF('ModelParams Lw'!I$21+'ModelParams Lw'!I$22*LOG(BW$3)+'ModelParams Lw'!I$23*($D30*$E30)&lt;'ModelParams Lw'!I$18+'ModelParams Lw'!I$19*LOG(BW$3)+'ModelParams Lw'!I$20*($D30*$E30),'ModelParams Lw'!I$18+'ModelParams Lw'!I$19*LOG(BW$3)+'ModelParams Lw'!I$20*($D30*$E30),'ModelParams Lw'!I$21+'ModelParams Lw'!I$22*LOG(BW$3)+'ModelParams Lw'!I$23*($D30*$E30)))</f>
        <v>24.339570323731252</v>
      </c>
      <c r="BX30" s="24">
        <f>IF(Calcul!$F35="SW",'ModelParams Lw'!J$18+'ModelParams Lw'!J$19*LOG(BX$3)+'ModelParams Lw'!J$20*($D30*$E30),IF('ModelParams Lw'!J$21+'ModelParams Lw'!J$22*LOG(BX$3)+'ModelParams Lw'!J$23*($D30*$E30)&lt;'ModelParams Lw'!J$18+'ModelParams Lw'!J$19*LOG(BX$3)+'ModelParams Lw'!J$20*($D30*$E30),'ModelParams Lw'!J$18+'ModelParams Lw'!J$19*LOG(BX$3)+'ModelParams Lw'!J$20*($D30*$E30),'ModelParams Lw'!J$21+'ModelParams Lw'!J$22*LOG(BX$3)+'ModelParams Lw'!J$23*($D30*$E30)))</f>
        <v>22.505852524315557</v>
      </c>
      <c r="BY30" s="24" t="e">
        <f t="shared" si="9"/>
        <v>#DIV/0!</v>
      </c>
      <c r="BZ30" s="24" t="e">
        <f t="shared" si="10"/>
        <v>#DIV/0!</v>
      </c>
      <c r="CA30" s="24" t="e">
        <f t="shared" si="11"/>
        <v>#DIV/0!</v>
      </c>
      <c r="CB30" s="24" t="e">
        <f t="shared" si="12"/>
        <v>#DIV/0!</v>
      </c>
      <c r="CC30" s="24" t="e">
        <f t="shared" si="13"/>
        <v>#DIV/0!</v>
      </c>
      <c r="CD30" s="24" t="e">
        <f t="shared" si="14"/>
        <v>#DIV/0!</v>
      </c>
      <c r="CE30" s="24" t="e">
        <f t="shared" si="15"/>
        <v>#DIV/0!</v>
      </c>
      <c r="CF30" s="24" t="e">
        <f t="shared" si="16"/>
        <v>#DIV/0!</v>
      </c>
      <c r="CG30" s="24" t="e">
        <f>10*LOG10(IF(BY30="",0,POWER(10,((BY30+'ModelParams Lw'!$O$4)/10))) +IF(BZ30="",0,POWER(10,((BZ30+'ModelParams Lw'!$P$4)/10))) +IF(CA30="",0,POWER(10,((CA30+'ModelParams Lw'!$Q$4)/10))) +IF(CB30="",0,POWER(10,((CB30+'ModelParams Lw'!$R$4)/10))) +IF(CC30="",0,POWER(10,((CC30+'ModelParams Lw'!$S$4)/10))) +IF(CD30="",0,POWER(10,((CD30+'ModelParams Lw'!$T$4)/10))) +IF(CE30="",0,POWER(10,((CE30+'ModelParams Lw'!$U$4)/10)))+IF(CF30="",0,POWER(10,((CF30+'ModelParams Lw'!$V$4)/10))))</f>
        <v>#DIV/0!</v>
      </c>
      <c r="CH30" s="24" t="e">
        <f t="shared" si="22"/>
        <v>#DIV/0!</v>
      </c>
      <c r="CI30" s="24" t="e">
        <f>(BY30-'ModelParams Lw'!$O$10)/'ModelParams Lw'!$O$11</f>
        <v>#DIV/0!</v>
      </c>
      <c r="CJ30" s="24" t="e">
        <f>(BZ30-'ModelParams Lw'!$P$10)/'ModelParams Lw'!$P$11</f>
        <v>#DIV/0!</v>
      </c>
      <c r="CK30" s="24" t="e">
        <f>(CA30-'ModelParams Lw'!$Q$10)/'ModelParams Lw'!$Q$11</f>
        <v>#DIV/0!</v>
      </c>
      <c r="CL30" s="24" t="e">
        <f>(CB30-'ModelParams Lw'!$R$10)/'ModelParams Lw'!$R$11</f>
        <v>#DIV/0!</v>
      </c>
      <c r="CM30" s="24" t="e">
        <f>(CC30-'ModelParams Lw'!$S$10)/'ModelParams Lw'!$S$11</f>
        <v>#DIV/0!</v>
      </c>
      <c r="CN30" s="24" t="e">
        <f>(CD30-'ModelParams Lw'!$T$10)/'ModelParams Lw'!$T$11</f>
        <v>#DIV/0!</v>
      </c>
      <c r="CO30" s="24" t="e">
        <f>(CE30-'ModelParams Lw'!$U$10)/'ModelParams Lw'!$U$11</f>
        <v>#DIV/0!</v>
      </c>
      <c r="CP30" s="24" t="e">
        <f>(CF30-'ModelParams Lw'!$V$10)/'ModelParams Lw'!$V$11</f>
        <v>#DIV/0!</v>
      </c>
    </row>
    <row r="31" spans="1:94" x14ac:dyDescent="0.2">
      <c r="A31" s="12">
        <f>Calcul!B36</f>
        <v>0</v>
      </c>
      <c r="B31" s="12">
        <f t="shared" si="17"/>
        <v>0</v>
      </c>
      <c r="C31" s="12">
        <f>Calcul!C36</f>
        <v>0</v>
      </c>
      <c r="D31" s="12">
        <f>Calcul!D36/1000</f>
        <v>0</v>
      </c>
      <c r="E31" s="12">
        <f>Calcul!E36/1000</f>
        <v>0</v>
      </c>
      <c r="F31" s="12">
        <f t="shared" si="18"/>
        <v>0</v>
      </c>
      <c r="G31" s="24" t="e">
        <f t="shared" si="0"/>
        <v>#DIV/0!</v>
      </c>
      <c r="H31" s="21" t="e">
        <f>'ModelParams Lw'!$B$6*(LN(H$3/(($B31/3600/($D31*$F31))^0.4*$G31^0.3)))^2+'ModelParams Lw'!$B$7*LN(H$3/(($B31/3600/($D31*$F31))^0.4*$G31^0.3))+'ModelParams Lw'!$B$8</f>
        <v>#DIV/0!</v>
      </c>
      <c r="I31" s="21" t="e">
        <f>'ModelParams Lw'!$B$6*(LN(I$3/(($B31/3600/($D31*$F31))^0.4*$G31^0.3)))^2+'ModelParams Lw'!$B$7*LN(I$3/(($B31/3600/($D31*$F31))^0.4*$G31^0.3))+'ModelParams Lw'!$B$8</f>
        <v>#DIV/0!</v>
      </c>
      <c r="J31" s="21" t="e">
        <f>'ModelParams Lw'!$B$6*(LN(J$3/(($B31/3600/($D31*$F31))^0.4*$G31^0.3)))^2+'ModelParams Lw'!$B$7*LN(J$3/(($B31/3600/($D31*$F31))^0.4*$G31^0.3))+'ModelParams Lw'!$B$8</f>
        <v>#DIV/0!</v>
      </c>
      <c r="K31" s="21" t="e">
        <f>'ModelParams Lw'!$B$6*(LN(K$3/(($B31/3600/($D31*$F31))^0.4*$G31^0.3)))^2+'ModelParams Lw'!$B$7*LN(K$3/(($B31/3600/($D31*$F31))^0.4*$G31^0.3))+'ModelParams Lw'!$B$8</f>
        <v>#DIV/0!</v>
      </c>
      <c r="L31" s="21" t="e">
        <f>'ModelParams Lw'!$B$6*(LN(L$3/(($B31/3600/($D31*$F31))^0.4*$G31^0.3)))^2+'ModelParams Lw'!$B$7*LN(L$3/(($B31/3600/($D31*$F31))^0.4*$G31^0.3))+'ModelParams Lw'!$B$8</f>
        <v>#DIV/0!</v>
      </c>
      <c r="M31" s="21" t="e">
        <f>'ModelParams Lw'!$B$6*(LN(M$3/(($B31/3600/($D31*$F31))^0.4*$G31^0.3)))^2+'ModelParams Lw'!$B$7*LN(M$3/(($B31/3600/($D31*$F31))^0.4*$G31^0.3))+'ModelParams Lw'!$B$8</f>
        <v>#DIV/0!</v>
      </c>
      <c r="N31" s="21" t="e">
        <f>'ModelParams Lw'!$B$6*(LN(N$3/(($B31/3600/($D31*$F31))^0.4*$G31^0.3)))^2+'ModelParams Lw'!$B$7*LN(N$3/(($B31/3600/($D31*$F31))^0.4*$G31^0.3))+'ModelParams Lw'!$B$8</f>
        <v>#DIV/0!</v>
      </c>
      <c r="O31" s="21" t="e">
        <f>'ModelParams Lw'!$B$6*(LN(O$3/(($B31/3600/($D31*$F31))^0.4*$G31^0.3)))^2+'ModelParams Lw'!$B$7*LN(O$3/(($B31/3600/($D31*$F31))^0.4*$G31^0.3))+'ModelParams Lw'!$B$8</f>
        <v>#DIV/0!</v>
      </c>
      <c r="P31" s="24" t="e">
        <f>'ModelParams Lw'!$B$3+'ModelParams Lw'!$B$4*LOG10($B31/3600/($D31*$F31))+'ModelParams Lw'!$B$5*LOG10(2*$G31/(1.2*($B31/3600/($D31*$F31))^2)+1)+10*LOG10($D31*$F31)+H31</f>
        <v>#DIV/0!</v>
      </c>
      <c r="Q31" s="24" t="e">
        <f>'ModelParams Lw'!$B$3+'ModelParams Lw'!$B$4*LOG10($B31/3600/($D31*$F31))+'ModelParams Lw'!$B$5*LOG10(2*$G31/(1.2*($B31/3600/($D31*$F31))^2)+1)+10*LOG10($D31*$F31)+I31</f>
        <v>#DIV/0!</v>
      </c>
      <c r="R31" s="24" t="e">
        <f>'ModelParams Lw'!$B$3+'ModelParams Lw'!$B$4*LOG10($B31/3600/($D31*$F31))+'ModelParams Lw'!$B$5*LOG10(2*$G31/(1.2*($B31/3600/($D31*$F31))^2)+1)+10*LOG10($D31*$F31)+J31</f>
        <v>#DIV/0!</v>
      </c>
      <c r="S31" s="24" t="e">
        <f>'ModelParams Lw'!$B$3+'ModelParams Lw'!$B$4*LOG10($B31/3600/($D31*$F31))+'ModelParams Lw'!$B$5*LOG10(2*$G31/(1.2*($B31/3600/($D31*$F31))^2)+1)+10*LOG10($D31*$F31)+K31</f>
        <v>#DIV/0!</v>
      </c>
      <c r="T31" s="24" t="e">
        <f>'ModelParams Lw'!$B$3+'ModelParams Lw'!$B$4*LOG10($B31/3600/($D31*$F31))+'ModelParams Lw'!$B$5*LOG10(2*$G31/(1.2*($B31/3600/($D31*$F31))^2)+1)+10*LOG10($D31*$F31)+L31</f>
        <v>#DIV/0!</v>
      </c>
      <c r="U31" s="24" t="e">
        <f>'ModelParams Lw'!$B$3+'ModelParams Lw'!$B$4*LOG10($B31/3600/($D31*$F31))+'ModelParams Lw'!$B$5*LOG10(2*$G31/(1.2*($B31/3600/($D31*$F31))^2)+1)+10*LOG10($D31*$F31)+M31</f>
        <v>#DIV/0!</v>
      </c>
      <c r="V31" s="24" t="e">
        <f>'ModelParams Lw'!$B$3+'ModelParams Lw'!$B$4*LOG10($B31/3600/($D31*$F31))+'ModelParams Lw'!$B$5*LOG10(2*$G31/(1.2*($B31/3600/($D31*$F31))^2)+1)+10*LOG10($D31*$F31)+N31</f>
        <v>#DIV/0!</v>
      </c>
      <c r="W31" s="24" t="e">
        <f>'ModelParams Lw'!$B$3+'ModelParams Lw'!$B$4*LOG10($B31/3600/($D31*$F31))+'ModelParams Lw'!$B$5*LOG10(2*$G31/(1.2*($B31/3600/($D31*$F31))^2)+1)+10*LOG10($D31*$F31)+O31</f>
        <v>#DIV/0!</v>
      </c>
      <c r="X31" s="24" t="e">
        <f>10*LOG10(IF(P31="",0,POWER(10,((P31+'ModelParams Lw'!$O$4)/10))) +IF(Q31="",0,POWER(10,((Q31+'ModelParams Lw'!$P$4)/10))) +IF(R31="",0,POWER(10,((R31+'ModelParams Lw'!$Q$4)/10))) +IF(S31="",0,POWER(10,((S31+'ModelParams Lw'!$R$4)/10))) +IF(T31="",0,POWER(10,((T31+'ModelParams Lw'!$S$4)/10))) +IF(U31="",0,POWER(10,((U31+'ModelParams Lw'!$T$4)/10))) +IF(V31="",0,POWER(10,((V31+'ModelParams Lw'!$U$4)/10)))+IF(W31="",0,POWER(10,((W31+'ModelParams Lw'!$V$4)/10))))</f>
        <v>#DIV/0!</v>
      </c>
      <c r="Y31" s="24" t="e">
        <f t="shared" si="19"/>
        <v>#DIV/0!</v>
      </c>
      <c r="Z31" s="24" t="e">
        <f>(P31-'ModelParams Lw'!O$10)/'ModelParams Lw'!O$11</f>
        <v>#DIV/0!</v>
      </c>
      <c r="AA31" s="24" t="e">
        <f>(Q31-'ModelParams Lw'!P$10)/'ModelParams Lw'!P$11</f>
        <v>#DIV/0!</v>
      </c>
      <c r="AB31" s="24" t="e">
        <f>(R31-'ModelParams Lw'!Q$10)/'ModelParams Lw'!Q$11</f>
        <v>#DIV/0!</v>
      </c>
      <c r="AC31" s="24" t="e">
        <f>(S31-'ModelParams Lw'!R$10)/'ModelParams Lw'!R$11</f>
        <v>#DIV/0!</v>
      </c>
      <c r="AD31" s="24" t="e">
        <f>(T31-'ModelParams Lw'!S$10)/'ModelParams Lw'!S$11</f>
        <v>#DIV/0!</v>
      </c>
      <c r="AE31" s="24" t="e">
        <f>(U31-'ModelParams Lw'!T$10)/'ModelParams Lw'!T$11</f>
        <v>#DIV/0!</v>
      </c>
      <c r="AF31" s="24" t="e">
        <f>(V31-'ModelParams Lw'!U$10)/'ModelParams Lw'!U$11</f>
        <v>#DIV/0!</v>
      </c>
      <c r="AG31" s="24" t="e">
        <f>(W31-'ModelParams Lw'!V$10)/'ModelParams Lw'!V$11</f>
        <v>#DIV/0!</v>
      </c>
      <c r="AH31" s="24" t="e">
        <f t="shared" si="20"/>
        <v>#DIV/0!</v>
      </c>
      <c r="AI31" s="24" t="str">
        <f>IF(OR(Calcul!$D36="",Calcul!$E36=""),"",VLOOKUP(CONCATENATE(Calcul!$D36,Calcul!$E36),SilencerParams!$D$4:$R$82,8,FALSE))</f>
        <v/>
      </c>
      <c r="AJ31" s="24" t="str">
        <f>IF(OR(Calcul!$D36="",Calcul!$E36=""),"",VLOOKUP(CONCATENATE(Calcul!$D36,Calcul!$E36),SilencerParams!$D$4:$R$82,9,FALSE))</f>
        <v/>
      </c>
      <c r="AK31" s="24" t="str">
        <f>IF(OR(Calcul!$D36="",Calcul!$E36=""),"",VLOOKUP(CONCATENATE(Calcul!$D36,Calcul!$E36),SilencerParams!$D$4:$R$82,10,FALSE))</f>
        <v/>
      </c>
      <c r="AL31" s="24" t="str">
        <f>IF(OR(Calcul!$D36="",Calcul!$E36=""),"",VLOOKUP(CONCATENATE(Calcul!$D36,Calcul!$E36),SilencerParams!$D$4:$R$82,11,FALSE))</f>
        <v/>
      </c>
      <c r="AM31" s="24" t="str">
        <f>IF(OR(Calcul!$D36="",Calcul!$E36=""),"",VLOOKUP(CONCATENATE(Calcul!$D36,Calcul!$E36),SilencerParams!$D$4:$R$82,12,FALSE))</f>
        <v/>
      </c>
      <c r="AN31" s="24" t="str">
        <f>IF(OR(Calcul!$D36="",Calcul!$E36=""),"",VLOOKUP(CONCATENATE(Calcul!$D36,Calcul!$E36),SilencerParams!$D$4:$R$82,13,FALSE))</f>
        <v/>
      </c>
      <c r="AO31" s="24" t="str">
        <f>IF(OR(Calcul!$D36="",Calcul!$E36=""),"",VLOOKUP(CONCATENATE(Calcul!$D36,Calcul!$E36),SilencerParams!$D$4:$R$82,14,FALSE))</f>
        <v/>
      </c>
      <c r="AP31" s="24" t="str">
        <f>IF(OR(Calcul!$D36="",Calcul!$E36=""),"",VLOOKUP(CONCATENATE(Calcul!$D36,Calcul!$E36),SilencerParams!$D$4:$R$82,15,FALSE))</f>
        <v/>
      </c>
      <c r="AQ31" s="24" t="str">
        <f>IF(OR(Calcul!$D36="",Calcul!$E36=""),"",VLOOKUP(CONCATENATE(Calcul!$D36,Calcul!$E36),SilencerParams!$D$4:$Z$82,16,FALSE)*LOG($AH31)+VLOOKUP(CONCATENATE(Calcul!$D36,Calcul!$E36),SilencerParams!$D$4:$AH$82,24,FALSE))</f>
        <v/>
      </c>
      <c r="AR31" s="24" t="str">
        <f>IF(OR(Calcul!$D36="",Calcul!$E36=""),"",VLOOKUP(CONCATENATE(Calcul!$D36,Calcul!$E36),SilencerParams!$D$4:$Z$82,17,FALSE)*LOG($AH31)+VLOOKUP(CONCATENATE(Calcul!$D36,Calcul!$E36),SilencerParams!$D$4:$AH$82,25,FALSE))</f>
        <v/>
      </c>
      <c r="AS31" s="24" t="str">
        <f>IF(OR(Calcul!$D36="",Calcul!$E36=""),"",VLOOKUP(CONCATENATE(Calcul!$D36,Calcul!$E36),SilencerParams!$D$4:$Z$82,18,FALSE)*LOG($AH31)+VLOOKUP(CONCATENATE(Calcul!$D36,Calcul!$E36),SilencerParams!$D$4:$AH$82,26,FALSE))</f>
        <v/>
      </c>
      <c r="AT31" s="24" t="str">
        <f>IF(OR(Calcul!$D36="",Calcul!$E36=""),"",VLOOKUP(CONCATENATE(Calcul!$D36,Calcul!$E36),SilencerParams!$D$4:$Z$82,19,FALSE)*LOG($AH31)+VLOOKUP(CONCATENATE(Calcul!$D36,Calcul!$E36),SilencerParams!$D$4:$AH$82,27,FALSE))</f>
        <v/>
      </c>
      <c r="AU31" s="24" t="str">
        <f>IF(OR(Calcul!$D36="",Calcul!$E36=""),"",VLOOKUP(CONCATENATE(Calcul!$D36,Calcul!$E36),SilencerParams!$D$4:$Z$82,20,FALSE)*LOG($AH31)+VLOOKUP(CONCATENATE(Calcul!$D36,Calcul!$E36),SilencerParams!$D$4:$AH$82,28,FALSE))</f>
        <v/>
      </c>
      <c r="AV31" s="24" t="str">
        <f>IF(OR(Calcul!$D36="",Calcul!$E36=""),"",VLOOKUP(CONCATENATE(Calcul!$D36,Calcul!$E36),SilencerParams!$D$4:$Z$82,21,FALSE)*LOG($AH31)+VLOOKUP(CONCATENATE(Calcul!$D36,Calcul!$E36),SilencerParams!$D$4:$AH$82,29,FALSE))</f>
        <v/>
      </c>
      <c r="AW31" s="24" t="str">
        <f>IF(OR(Calcul!$D36="",Calcul!$E36=""),"",VLOOKUP(CONCATENATE(Calcul!$D36,Calcul!$E36),SilencerParams!$D$4:$Z$82,22,FALSE)*LOG($AH31)+VLOOKUP(CONCATENATE(Calcul!$D36,Calcul!$E36),SilencerParams!$D$4:$AH$82,30,FALSE))</f>
        <v/>
      </c>
      <c r="AX31" s="24" t="str">
        <f>IF(OR(Calcul!$D36="",Calcul!$E36=""),"",VLOOKUP(CONCATENATE(Calcul!$D36,Calcul!$E36),SilencerParams!$D$4:$Z$82,23,FALSE)*LOG($AH31)+VLOOKUP(CONCATENATE(Calcul!$D36,Calcul!$E36),SilencerParams!$D$4:$AH$82,31,FALSE))</f>
        <v/>
      </c>
      <c r="AY31" s="24" t="e">
        <f t="shared" si="1"/>
        <v>#DIV/0!</v>
      </c>
      <c r="AZ31" s="24" t="e">
        <f t="shared" si="2"/>
        <v>#DIV/0!</v>
      </c>
      <c r="BA31" s="24" t="e">
        <f t="shared" si="3"/>
        <v>#DIV/0!</v>
      </c>
      <c r="BB31" s="24" t="e">
        <f t="shared" si="4"/>
        <v>#DIV/0!</v>
      </c>
      <c r="BC31" s="24" t="e">
        <f t="shared" si="5"/>
        <v>#DIV/0!</v>
      </c>
      <c r="BD31" s="24" t="e">
        <f t="shared" si="6"/>
        <v>#DIV/0!</v>
      </c>
      <c r="BE31" s="24" t="e">
        <f t="shared" si="7"/>
        <v>#DIV/0!</v>
      </c>
      <c r="BF31" s="24" t="e">
        <f t="shared" si="8"/>
        <v>#DIV/0!</v>
      </c>
      <c r="BG31" s="24" t="e">
        <f>10*LOG10(IF(AY31="",0,POWER(10,((AY31+'ModelParams Lw'!$O$4)/10))) +IF(AZ31="",0,POWER(10,((AZ31+'ModelParams Lw'!$P$4)/10))) +IF(BA31="",0,POWER(10,((BA31+'ModelParams Lw'!$Q$4)/10))) +IF(BB31="",0,POWER(10,((BB31+'ModelParams Lw'!$R$4)/10))) +IF(BC31="",0,POWER(10,((BC31+'ModelParams Lw'!$S$4)/10))) +IF(BD31="",0,POWER(10,((BD31+'ModelParams Lw'!$T$4)/10))) +IF(BE31="",0,POWER(10,((BE31+'ModelParams Lw'!$U$4)/10)))+IF(BF31="",0,POWER(10,((BF31+'ModelParams Lw'!$V$4)/10))))</f>
        <v>#DIV/0!</v>
      </c>
      <c r="BH31" s="24" t="e">
        <f t="shared" si="21"/>
        <v>#DIV/0!</v>
      </c>
      <c r="BI31" s="24" t="e">
        <f>(AY31-'ModelParams Lw'!O$10)/'ModelParams Lw'!O$11</f>
        <v>#DIV/0!</v>
      </c>
      <c r="BJ31" s="24" t="e">
        <f>(AZ31-'ModelParams Lw'!P$10)/'ModelParams Lw'!P$11</f>
        <v>#DIV/0!</v>
      </c>
      <c r="BK31" s="24" t="e">
        <f>(BA31-'ModelParams Lw'!Q$10)/'ModelParams Lw'!Q$11</f>
        <v>#DIV/0!</v>
      </c>
      <c r="BL31" s="24" t="e">
        <f>(BB31-'ModelParams Lw'!R$10)/'ModelParams Lw'!R$11</f>
        <v>#DIV/0!</v>
      </c>
      <c r="BM31" s="24" t="e">
        <f>(BC31-'ModelParams Lw'!S$10)/'ModelParams Lw'!S$11</f>
        <v>#DIV/0!</v>
      </c>
      <c r="BN31" s="24" t="e">
        <f>(BD31-'ModelParams Lw'!T$10)/'ModelParams Lw'!T$11</f>
        <v>#DIV/0!</v>
      </c>
      <c r="BO31" s="24" t="e">
        <f>(BE31-'ModelParams Lw'!U$10)/'ModelParams Lw'!U$11</f>
        <v>#DIV/0!</v>
      </c>
      <c r="BP31" s="24" t="e">
        <f>(BF31-'ModelParams Lw'!V$10)/'ModelParams Lw'!V$11</f>
        <v>#DIV/0!</v>
      </c>
      <c r="BQ31" s="24">
        <f>IF(Calcul!$F36="SW",'ModelParams Lw'!C$18+'ModelParams Lw'!C$19*LOG(BQ$3)+'ModelParams Lw'!C$20*($D31*$E31),IF('ModelParams Lw'!C$21+'ModelParams Lw'!C$22*LOG(BQ$3)+'ModelParams Lw'!C$23*($D31*$E31)&lt;'ModelParams Lw'!C$18+'ModelParams Lw'!C$19*LOG(BQ$3)+'ModelParams Lw'!C$20*($D31*$E31),'ModelParams Lw'!C$18+'ModelParams Lw'!C$19*LOG(BQ$3)+'ModelParams Lw'!C$20*($D31*$E31),'ModelParams Lw'!C$21+'ModelParams Lw'!C$22*LOG(BQ$3)+'ModelParams Lw'!C$23*($D31*$E31)))</f>
        <v>29.232362061604213</v>
      </c>
      <c r="BR31" s="24">
        <f>IF(Calcul!$F36="SW",'ModelParams Lw'!D$18+'ModelParams Lw'!D$19*LOG(BR$3)+'ModelParams Lw'!D$20*($D31*$E31),IF('ModelParams Lw'!D$21+'ModelParams Lw'!D$22*LOG(BR$3)+'ModelParams Lw'!D$23*($D31*$E31)&lt;'ModelParams Lw'!D$18+'ModelParams Lw'!D$19*LOG(BR$3)+'ModelParams Lw'!D$20*($D31*$E31),'ModelParams Lw'!D$18+'ModelParams Lw'!D$19*LOG(BR$3)+'ModelParams Lw'!D$20*($D31*$E31),'ModelParams Lw'!D$21+'ModelParams Lw'!D$22*LOG(BR$3)+'ModelParams Lw'!D$23*($D31*$E31)))</f>
        <v>20.87664435983303</v>
      </c>
      <c r="BS31" s="24">
        <f>IF(Calcul!$F36="SW",'ModelParams Lw'!E$18+'ModelParams Lw'!E$19*LOG(BS$3)+'ModelParams Lw'!E$20*($D31*$E31),IF('ModelParams Lw'!E$21+'ModelParams Lw'!E$22*LOG(BS$3)+'ModelParams Lw'!E$23*($D31*$E31)&lt;'ModelParams Lw'!E$18+'ModelParams Lw'!E$19*LOG(BS$3)+'ModelParams Lw'!E$20*($D31*$E31),'ModelParams Lw'!E$18+'ModelParams Lw'!E$19*LOG(BS$3)+'ModelParams Lw'!E$20*($D31*$E31),'ModelParams Lw'!E$21+'ModelParams Lw'!E$22*LOG(BS$3)+'ModelParams Lw'!E$23*($D31*$E31)))</f>
        <v>19.403052886267911</v>
      </c>
      <c r="BT31" s="24">
        <f>IF(Calcul!$F36="SW",'ModelParams Lw'!F$18+'ModelParams Lw'!F$19*LOG(BT$3)+'ModelParams Lw'!F$20*($D31*$E31),IF('ModelParams Lw'!F$21+'ModelParams Lw'!F$22*LOG(BT$3)+'ModelParams Lw'!F$23*($D31*$E31)&lt;'ModelParams Lw'!F$18+'ModelParams Lw'!F$19*LOG(BT$3)+'ModelParams Lw'!F$20*($D31*$E31),'ModelParams Lw'!F$18+'ModelParams Lw'!F$19*LOG(BT$3)+'ModelParams Lw'!F$20*($D31*$E31),'ModelParams Lw'!F$21+'ModelParams Lw'!F$22*LOG(BT$3)+'ModelParams Lw'!F$23*($D31*$E31)))</f>
        <v>19.168948557312724</v>
      </c>
      <c r="BU31" s="24">
        <f>IF(Calcul!$F36="SW",'ModelParams Lw'!G$18+'ModelParams Lw'!G$19*LOG(BU$3)+'ModelParams Lw'!G$20*($D31*$E31),IF('ModelParams Lw'!G$21+'ModelParams Lw'!G$22*LOG(BU$3)+'ModelParams Lw'!G$23*($D31*$E31)&lt;'ModelParams Lw'!G$18+'ModelParams Lw'!G$19*LOG(BU$3)+'ModelParams Lw'!G$20*($D31*$E31),'ModelParams Lw'!G$18+'ModelParams Lw'!G$19*LOG(BU$3)+'ModelParams Lw'!G$20*($D31*$E31),'ModelParams Lw'!G$21+'ModelParams Lw'!G$22*LOG(BU$3)+'ModelParams Lw'!G$23*($D31*$E31)))</f>
        <v>19.253827318462619</v>
      </c>
      <c r="BV31" s="24">
        <f>IF(Calcul!$F36="SW",'ModelParams Lw'!H$18+'ModelParams Lw'!H$19*LOG(BV$3)+'ModelParams Lw'!H$20*($D31*$E31),IF('ModelParams Lw'!H$21+'ModelParams Lw'!H$22*LOG(BV$3)+'ModelParams Lw'!H$23*($D31*$E31)&lt;'ModelParams Lw'!H$18+'ModelParams Lw'!H$19*LOG(BV$3)+'ModelParams Lw'!H$20*($D31*$E31),'ModelParams Lw'!H$18+'ModelParams Lw'!H$19*LOG(BV$3)+'ModelParams Lw'!H$20*($D31*$E31),'ModelParams Lw'!H$21+'ModelParams Lw'!H$22*LOG(BV$3)+'ModelParams Lw'!H$23*($D31*$E31)))</f>
        <v>18.450549841027573</v>
      </c>
      <c r="BW31" s="24">
        <f>IF(Calcul!$F36="SW",'ModelParams Lw'!I$18+'ModelParams Lw'!I$19*LOG(BW$3)+'ModelParams Lw'!I$20*($D31*$E31),IF('ModelParams Lw'!I$21+'ModelParams Lw'!I$22*LOG(BW$3)+'ModelParams Lw'!I$23*($D31*$E31)&lt;'ModelParams Lw'!I$18+'ModelParams Lw'!I$19*LOG(BW$3)+'ModelParams Lw'!I$20*($D31*$E31),'ModelParams Lw'!I$18+'ModelParams Lw'!I$19*LOG(BW$3)+'ModelParams Lw'!I$20*($D31*$E31),'ModelParams Lw'!I$21+'ModelParams Lw'!I$22*LOG(BW$3)+'ModelParams Lw'!I$23*($D31*$E31)))</f>
        <v>24.339570323731252</v>
      </c>
      <c r="BX31" s="24">
        <f>IF(Calcul!$F36="SW",'ModelParams Lw'!J$18+'ModelParams Lw'!J$19*LOG(BX$3)+'ModelParams Lw'!J$20*($D31*$E31),IF('ModelParams Lw'!J$21+'ModelParams Lw'!J$22*LOG(BX$3)+'ModelParams Lw'!J$23*($D31*$E31)&lt;'ModelParams Lw'!J$18+'ModelParams Lw'!J$19*LOG(BX$3)+'ModelParams Lw'!J$20*($D31*$E31),'ModelParams Lw'!J$18+'ModelParams Lw'!J$19*LOG(BX$3)+'ModelParams Lw'!J$20*($D31*$E31),'ModelParams Lw'!J$21+'ModelParams Lw'!J$22*LOG(BX$3)+'ModelParams Lw'!J$23*($D31*$E31)))</f>
        <v>22.505852524315557</v>
      </c>
      <c r="BY31" s="24" t="e">
        <f t="shared" si="9"/>
        <v>#DIV/0!</v>
      </c>
      <c r="BZ31" s="24" t="e">
        <f t="shared" si="10"/>
        <v>#DIV/0!</v>
      </c>
      <c r="CA31" s="24" t="e">
        <f t="shared" si="11"/>
        <v>#DIV/0!</v>
      </c>
      <c r="CB31" s="24" t="e">
        <f t="shared" si="12"/>
        <v>#DIV/0!</v>
      </c>
      <c r="CC31" s="24" t="e">
        <f t="shared" si="13"/>
        <v>#DIV/0!</v>
      </c>
      <c r="CD31" s="24" t="e">
        <f t="shared" si="14"/>
        <v>#DIV/0!</v>
      </c>
      <c r="CE31" s="24" t="e">
        <f t="shared" si="15"/>
        <v>#DIV/0!</v>
      </c>
      <c r="CF31" s="24" t="e">
        <f t="shared" si="16"/>
        <v>#DIV/0!</v>
      </c>
      <c r="CG31" s="24" t="e">
        <f>10*LOG10(IF(BY31="",0,POWER(10,((BY31+'ModelParams Lw'!$O$4)/10))) +IF(BZ31="",0,POWER(10,((BZ31+'ModelParams Lw'!$P$4)/10))) +IF(CA31="",0,POWER(10,((CA31+'ModelParams Lw'!$Q$4)/10))) +IF(CB31="",0,POWER(10,((CB31+'ModelParams Lw'!$R$4)/10))) +IF(CC31="",0,POWER(10,((CC31+'ModelParams Lw'!$S$4)/10))) +IF(CD31="",0,POWER(10,((CD31+'ModelParams Lw'!$T$4)/10))) +IF(CE31="",0,POWER(10,((CE31+'ModelParams Lw'!$U$4)/10)))+IF(CF31="",0,POWER(10,((CF31+'ModelParams Lw'!$V$4)/10))))</f>
        <v>#DIV/0!</v>
      </c>
      <c r="CH31" s="24" t="e">
        <f t="shared" si="22"/>
        <v>#DIV/0!</v>
      </c>
      <c r="CI31" s="24" t="e">
        <f>(BY31-'ModelParams Lw'!$O$10)/'ModelParams Lw'!$O$11</f>
        <v>#DIV/0!</v>
      </c>
      <c r="CJ31" s="24" t="e">
        <f>(BZ31-'ModelParams Lw'!$P$10)/'ModelParams Lw'!$P$11</f>
        <v>#DIV/0!</v>
      </c>
      <c r="CK31" s="24" t="e">
        <f>(CA31-'ModelParams Lw'!$Q$10)/'ModelParams Lw'!$Q$11</f>
        <v>#DIV/0!</v>
      </c>
      <c r="CL31" s="24" t="e">
        <f>(CB31-'ModelParams Lw'!$R$10)/'ModelParams Lw'!$R$11</f>
        <v>#DIV/0!</v>
      </c>
      <c r="CM31" s="24" t="e">
        <f>(CC31-'ModelParams Lw'!$S$10)/'ModelParams Lw'!$S$11</f>
        <v>#DIV/0!</v>
      </c>
      <c r="CN31" s="24" t="e">
        <f>(CD31-'ModelParams Lw'!$T$10)/'ModelParams Lw'!$T$11</f>
        <v>#DIV/0!</v>
      </c>
      <c r="CO31" s="24" t="e">
        <f>(CE31-'ModelParams Lw'!$U$10)/'ModelParams Lw'!$U$11</f>
        <v>#DIV/0!</v>
      </c>
      <c r="CP31" s="24" t="e">
        <f>(CF31-'ModelParams Lw'!$V$10)/'ModelParams Lw'!$V$11</f>
        <v>#DIV/0!</v>
      </c>
    </row>
    <row r="32" spans="1:94" x14ac:dyDescent="0.2">
      <c r="A32" s="12">
        <f>Calcul!B37</f>
        <v>0</v>
      </c>
      <c r="B32" s="12">
        <f t="shared" si="17"/>
        <v>0</v>
      </c>
      <c r="C32" s="12">
        <f>Calcul!C37</f>
        <v>0</v>
      </c>
      <c r="D32" s="12">
        <f>Calcul!D37/1000</f>
        <v>0</v>
      </c>
      <c r="E32" s="12">
        <f>Calcul!E37/1000</f>
        <v>0</v>
      </c>
      <c r="F32" s="12">
        <f t="shared" si="18"/>
        <v>0</v>
      </c>
      <c r="G32" s="24" t="e">
        <f t="shared" si="0"/>
        <v>#DIV/0!</v>
      </c>
      <c r="H32" s="21" t="e">
        <f>'ModelParams Lw'!$B$6*(LN(H$3/(($B32/3600/($D32*$F32))^0.4*$G32^0.3)))^2+'ModelParams Lw'!$B$7*LN(H$3/(($B32/3600/($D32*$F32))^0.4*$G32^0.3))+'ModelParams Lw'!$B$8</f>
        <v>#DIV/0!</v>
      </c>
      <c r="I32" s="21" t="e">
        <f>'ModelParams Lw'!$B$6*(LN(I$3/(($B32/3600/($D32*$F32))^0.4*$G32^0.3)))^2+'ModelParams Lw'!$B$7*LN(I$3/(($B32/3600/($D32*$F32))^0.4*$G32^0.3))+'ModelParams Lw'!$B$8</f>
        <v>#DIV/0!</v>
      </c>
      <c r="J32" s="21" t="e">
        <f>'ModelParams Lw'!$B$6*(LN(J$3/(($B32/3600/($D32*$F32))^0.4*$G32^0.3)))^2+'ModelParams Lw'!$B$7*LN(J$3/(($B32/3600/($D32*$F32))^0.4*$G32^0.3))+'ModelParams Lw'!$B$8</f>
        <v>#DIV/0!</v>
      </c>
      <c r="K32" s="21" t="e">
        <f>'ModelParams Lw'!$B$6*(LN(K$3/(($B32/3600/($D32*$F32))^0.4*$G32^0.3)))^2+'ModelParams Lw'!$B$7*LN(K$3/(($B32/3600/($D32*$F32))^0.4*$G32^0.3))+'ModelParams Lw'!$B$8</f>
        <v>#DIV/0!</v>
      </c>
      <c r="L32" s="21" t="e">
        <f>'ModelParams Lw'!$B$6*(LN(L$3/(($B32/3600/($D32*$F32))^0.4*$G32^0.3)))^2+'ModelParams Lw'!$B$7*LN(L$3/(($B32/3600/($D32*$F32))^0.4*$G32^0.3))+'ModelParams Lw'!$B$8</f>
        <v>#DIV/0!</v>
      </c>
      <c r="M32" s="21" t="e">
        <f>'ModelParams Lw'!$B$6*(LN(M$3/(($B32/3600/($D32*$F32))^0.4*$G32^0.3)))^2+'ModelParams Lw'!$B$7*LN(M$3/(($B32/3600/($D32*$F32))^0.4*$G32^0.3))+'ModelParams Lw'!$B$8</f>
        <v>#DIV/0!</v>
      </c>
      <c r="N32" s="21" t="e">
        <f>'ModelParams Lw'!$B$6*(LN(N$3/(($B32/3600/($D32*$F32))^0.4*$G32^0.3)))^2+'ModelParams Lw'!$B$7*LN(N$3/(($B32/3600/($D32*$F32))^0.4*$G32^0.3))+'ModelParams Lw'!$B$8</f>
        <v>#DIV/0!</v>
      </c>
      <c r="O32" s="21" t="e">
        <f>'ModelParams Lw'!$B$6*(LN(O$3/(($B32/3600/($D32*$F32))^0.4*$G32^0.3)))^2+'ModelParams Lw'!$B$7*LN(O$3/(($B32/3600/($D32*$F32))^0.4*$G32^0.3))+'ModelParams Lw'!$B$8</f>
        <v>#DIV/0!</v>
      </c>
      <c r="P32" s="24" t="e">
        <f>'ModelParams Lw'!$B$3+'ModelParams Lw'!$B$4*LOG10($B32/3600/($D32*$F32))+'ModelParams Lw'!$B$5*LOG10(2*$G32/(1.2*($B32/3600/($D32*$F32))^2)+1)+10*LOG10($D32*$F32)+H32</f>
        <v>#DIV/0!</v>
      </c>
      <c r="Q32" s="24" t="e">
        <f>'ModelParams Lw'!$B$3+'ModelParams Lw'!$B$4*LOG10($B32/3600/($D32*$F32))+'ModelParams Lw'!$B$5*LOG10(2*$G32/(1.2*($B32/3600/($D32*$F32))^2)+1)+10*LOG10($D32*$F32)+I32</f>
        <v>#DIV/0!</v>
      </c>
      <c r="R32" s="24" t="e">
        <f>'ModelParams Lw'!$B$3+'ModelParams Lw'!$B$4*LOG10($B32/3600/($D32*$F32))+'ModelParams Lw'!$B$5*LOG10(2*$G32/(1.2*($B32/3600/($D32*$F32))^2)+1)+10*LOG10($D32*$F32)+J32</f>
        <v>#DIV/0!</v>
      </c>
      <c r="S32" s="24" t="e">
        <f>'ModelParams Lw'!$B$3+'ModelParams Lw'!$B$4*LOG10($B32/3600/($D32*$F32))+'ModelParams Lw'!$B$5*LOG10(2*$G32/(1.2*($B32/3600/($D32*$F32))^2)+1)+10*LOG10($D32*$F32)+K32</f>
        <v>#DIV/0!</v>
      </c>
      <c r="T32" s="24" t="e">
        <f>'ModelParams Lw'!$B$3+'ModelParams Lw'!$B$4*LOG10($B32/3600/($D32*$F32))+'ModelParams Lw'!$B$5*LOG10(2*$G32/(1.2*($B32/3600/($D32*$F32))^2)+1)+10*LOG10($D32*$F32)+L32</f>
        <v>#DIV/0!</v>
      </c>
      <c r="U32" s="24" t="e">
        <f>'ModelParams Lw'!$B$3+'ModelParams Lw'!$B$4*LOG10($B32/3600/($D32*$F32))+'ModelParams Lw'!$B$5*LOG10(2*$G32/(1.2*($B32/3600/($D32*$F32))^2)+1)+10*LOG10($D32*$F32)+M32</f>
        <v>#DIV/0!</v>
      </c>
      <c r="V32" s="24" t="e">
        <f>'ModelParams Lw'!$B$3+'ModelParams Lw'!$B$4*LOG10($B32/3600/($D32*$F32))+'ModelParams Lw'!$B$5*LOG10(2*$G32/(1.2*($B32/3600/($D32*$F32))^2)+1)+10*LOG10($D32*$F32)+N32</f>
        <v>#DIV/0!</v>
      </c>
      <c r="W32" s="24" t="e">
        <f>'ModelParams Lw'!$B$3+'ModelParams Lw'!$B$4*LOG10($B32/3600/($D32*$F32))+'ModelParams Lw'!$B$5*LOG10(2*$G32/(1.2*($B32/3600/($D32*$F32))^2)+1)+10*LOG10($D32*$F32)+O32</f>
        <v>#DIV/0!</v>
      </c>
      <c r="X32" s="24" t="e">
        <f>10*LOG10(IF(P32="",0,POWER(10,((P32+'ModelParams Lw'!$O$4)/10))) +IF(Q32="",0,POWER(10,((Q32+'ModelParams Lw'!$P$4)/10))) +IF(R32="",0,POWER(10,((R32+'ModelParams Lw'!$Q$4)/10))) +IF(S32="",0,POWER(10,((S32+'ModelParams Lw'!$R$4)/10))) +IF(T32="",0,POWER(10,((T32+'ModelParams Lw'!$S$4)/10))) +IF(U32="",0,POWER(10,((U32+'ModelParams Lw'!$T$4)/10))) +IF(V32="",0,POWER(10,((V32+'ModelParams Lw'!$U$4)/10)))+IF(W32="",0,POWER(10,((W32+'ModelParams Lw'!$V$4)/10))))</f>
        <v>#DIV/0!</v>
      </c>
      <c r="Y32" s="24" t="e">
        <f t="shared" si="19"/>
        <v>#DIV/0!</v>
      </c>
      <c r="Z32" s="24" t="e">
        <f>(P32-'ModelParams Lw'!O$10)/'ModelParams Lw'!O$11</f>
        <v>#DIV/0!</v>
      </c>
      <c r="AA32" s="24" t="e">
        <f>(Q32-'ModelParams Lw'!P$10)/'ModelParams Lw'!P$11</f>
        <v>#DIV/0!</v>
      </c>
      <c r="AB32" s="24" t="e">
        <f>(R32-'ModelParams Lw'!Q$10)/'ModelParams Lw'!Q$11</f>
        <v>#DIV/0!</v>
      </c>
      <c r="AC32" s="24" t="e">
        <f>(S32-'ModelParams Lw'!R$10)/'ModelParams Lw'!R$11</f>
        <v>#DIV/0!</v>
      </c>
      <c r="AD32" s="24" t="e">
        <f>(T32-'ModelParams Lw'!S$10)/'ModelParams Lw'!S$11</f>
        <v>#DIV/0!</v>
      </c>
      <c r="AE32" s="24" t="e">
        <f>(U32-'ModelParams Lw'!T$10)/'ModelParams Lw'!T$11</f>
        <v>#DIV/0!</v>
      </c>
      <c r="AF32" s="24" t="e">
        <f>(V32-'ModelParams Lw'!U$10)/'ModelParams Lw'!U$11</f>
        <v>#DIV/0!</v>
      </c>
      <c r="AG32" s="24" t="e">
        <f>(W32-'ModelParams Lw'!V$10)/'ModelParams Lw'!V$11</f>
        <v>#DIV/0!</v>
      </c>
      <c r="AH32" s="24" t="e">
        <f t="shared" si="20"/>
        <v>#DIV/0!</v>
      </c>
      <c r="AI32" s="24" t="str">
        <f>IF(OR(Calcul!$D37="",Calcul!$E37=""),"",VLOOKUP(CONCATENATE(Calcul!$D37,Calcul!$E37),SilencerParams!$D$4:$R$82,8,FALSE))</f>
        <v/>
      </c>
      <c r="AJ32" s="24" t="str">
        <f>IF(OR(Calcul!$D37="",Calcul!$E37=""),"",VLOOKUP(CONCATENATE(Calcul!$D37,Calcul!$E37),SilencerParams!$D$4:$R$82,9,FALSE))</f>
        <v/>
      </c>
      <c r="AK32" s="24" t="str">
        <f>IF(OR(Calcul!$D37="",Calcul!$E37=""),"",VLOOKUP(CONCATENATE(Calcul!$D37,Calcul!$E37),SilencerParams!$D$4:$R$82,10,FALSE))</f>
        <v/>
      </c>
      <c r="AL32" s="24" t="str">
        <f>IF(OR(Calcul!$D37="",Calcul!$E37=""),"",VLOOKUP(CONCATENATE(Calcul!$D37,Calcul!$E37),SilencerParams!$D$4:$R$82,11,FALSE))</f>
        <v/>
      </c>
      <c r="AM32" s="24" t="str">
        <f>IF(OR(Calcul!$D37="",Calcul!$E37=""),"",VLOOKUP(CONCATENATE(Calcul!$D37,Calcul!$E37),SilencerParams!$D$4:$R$82,12,FALSE))</f>
        <v/>
      </c>
      <c r="AN32" s="24" t="str">
        <f>IF(OR(Calcul!$D37="",Calcul!$E37=""),"",VLOOKUP(CONCATENATE(Calcul!$D37,Calcul!$E37),SilencerParams!$D$4:$R$82,13,FALSE))</f>
        <v/>
      </c>
      <c r="AO32" s="24" t="str">
        <f>IF(OR(Calcul!$D37="",Calcul!$E37=""),"",VLOOKUP(CONCATENATE(Calcul!$D37,Calcul!$E37),SilencerParams!$D$4:$R$82,14,FALSE))</f>
        <v/>
      </c>
      <c r="AP32" s="24" t="str">
        <f>IF(OR(Calcul!$D37="",Calcul!$E37=""),"",VLOOKUP(CONCATENATE(Calcul!$D37,Calcul!$E37),SilencerParams!$D$4:$R$82,15,FALSE))</f>
        <v/>
      </c>
      <c r="AQ32" s="24" t="str">
        <f>IF(OR(Calcul!$D37="",Calcul!$E37=""),"",VLOOKUP(CONCATENATE(Calcul!$D37,Calcul!$E37),SilencerParams!$D$4:$Z$82,16,FALSE)*LOG($AH32)+VLOOKUP(CONCATENATE(Calcul!$D37,Calcul!$E37),SilencerParams!$D$4:$AH$82,24,FALSE))</f>
        <v/>
      </c>
      <c r="AR32" s="24" t="str">
        <f>IF(OR(Calcul!$D37="",Calcul!$E37=""),"",VLOOKUP(CONCATENATE(Calcul!$D37,Calcul!$E37),SilencerParams!$D$4:$Z$82,17,FALSE)*LOG($AH32)+VLOOKUP(CONCATENATE(Calcul!$D37,Calcul!$E37),SilencerParams!$D$4:$AH$82,25,FALSE))</f>
        <v/>
      </c>
      <c r="AS32" s="24" t="str">
        <f>IF(OR(Calcul!$D37="",Calcul!$E37=""),"",VLOOKUP(CONCATENATE(Calcul!$D37,Calcul!$E37),SilencerParams!$D$4:$Z$82,18,FALSE)*LOG($AH32)+VLOOKUP(CONCATENATE(Calcul!$D37,Calcul!$E37),SilencerParams!$D$4:$AH$82,26,FALSE))</f>
        <v/>
      </c>
      <c r="AT32" s="24" t="str">
        <f>IF(OR(Calcul!$D37="",Calcul!$E37=""),"",VLOOKUP(CONCATENATE(Calcul!$D37,Calcul!$E37),SilencerParams!$D$4:$Z$82,19,FALSE)*LOG($AH32)+VLOOKUP(CONCATENATE(Calcul!$D37,Calcul!$E37),SilencerParams!$D$4:$AH$82,27,FALSE))</f>
        <v/>
      </c>
      <c r="AU32" s="24" t="str">
        <f>IF(OR(Calcul!$D37="",Calcul!$E37=""),"",VLOOKUP(CONCATENATE(Calcul!$D37,Calcul!$E37),SilencerParams!$D$4:$Z$82,20,FALSE)*LOG($AH32)+VLOOKUP(CONCATENATE(Calcul!$D37,Calcul!$E37),SilencerParams!$D$4:$AH$82,28,FALSE))</f>
        <v/>
      </c>
      <c r="AV32" s="24" t="str">
        <f>IF(OR(Calcul!$D37="",Calcul!$E37=""),"",VLOOKUP(CONCATENATE(Calcul!$D37,Calcul!$E37),SilencerParams!$D$4:$Z$82,21,FALSE)*LOG($AH32)+VLOOKUP(CONCATENATE(Calcul!$D37,Calcul!$E37),SilencerParams!$D$4:$AH$82,29,FALSE))</f>
        <v/>
      </c>
      <c r="AW32" s="24" t="str">
        <f>IF(OR(Calcul!$D37="",Calcul!$E37=""),"",VLOOKUP(CONCATENATE(Calcul!$D37,Calcul!$E37),SilencerParams!$D$4:$Z$82,22,FALSE)*LOG($AH32)+VLOOKUP(CONCATENATE(Calcul!$D37,Calcul!$E37),SilencerParams!$D$4:$AH$82,30,FALSE))</f>
        <v/>
      </c>
      <c r="AX32" s="24" t="str">
        <f>IF(OR(Calcul!$D37="",Calcul!$E37=""),"",VLOOKUP(CONCATENATE(Calcul!$D37,Calcul!$E37),SilencerParams!$D$4:$Z$82,23,FALSE)*LOG($AH32)+VLOOKUP(CONCATENATE(Calcul!$D37,Calcul!$E37),SilencerParams!$D$4:$AH$82,31,FALSE))</f>
        <v/>
      </c>
      <c r="AY32" s="24" t="e">
        <f t="shared" si="1"/>
        <v>#DIV/0!</v>
      </c>
      <c r="AZ32" s="24" t="e">
        <f t="shared" si="2"/>
        <v>#DIV/0!</v>
      </c>
      <c r="BA32" s="24" t="e">
        <f t="shared" si="3"/>
        <v>#DIV/0!</v>
      </c>
      <c r="BB32" s="24" t="e">
        <f t="shared" si="4"/>
        <v>#DIV/0!</v>
      </c>
      <c r="BC32" s="24" t="e">
        <f t="shared" si="5"/>
        <v>#DIV/0!</v>
      </c>
      <c r="BD32" s="24" t="e">
        <f t="shared" si="6"/>
        <v>#DIV/0!</v>
      </c>
      <c r="BE32" s="24" t="e">
        <f t="shared" si="7"/>
        <v>#DIV/0!</v>
      </c>
      <c r="BF32" s="24" t="e">
        <f t="shared" si="8"/>
        <v>#DIV/0!</v>
      </c>
      <c r="BG32" s="24" t="e">
        <f>10*LOG10(IF(AY32="",0,POWER(10,((AY32+'ModelParams Lw'!$O$4)/10))) +IF(AZ32="",0,POWER(10,((AZ32+'ModelParams Lw'!$P$4)/10))) +IF(BA32="",0,POWER(10,((BA32+'ModelParams Lw'!$Q$4)/10))) +IF(BB32="",0,POWER(10,((BB32+'ModelParams Lw'!$R$4)/10))) +IF(BC32="",0,POWER(10,((BC32+'ModelParams Lw'!$S$4)/10))) +IF(BD32="",0,POWER(10,((BD32+'ModelParams Lw'!$T$4)/10))) +IF(BE32="",0,POWER(10,((BE32+'ModelParams Lw'!$U$4)/10)))+IF(BF32="",0,POWER(10,((BF32+'ModelParams Lw'!$V$4)/10))))</f>
        <v>#DIV/0!</v>
      </c>
      <c r="BH32" s="24" t="e">
        <f t="shared" si="21"/>
        <v>#DIV/0!</v>
      </c>
      <c r="BI32" s="24" t="e">
        <f>(AY32-'ModelParams Lw'!O$10)/'ModelParams Lw'!O$11</f>
        <v>#DIV/0!</v>
      </c>
      <c r="BJ32" s="24" t="e">
        <f>(AZ32-'ModelParams Lw'!P$10)/'ModelParams Lw'!P$11</f>
        <v>#DIV/0!</v>
      </c>
      <c r="BK32" s="24" t="e">
        <f>(BA32-'ModelParams Lw'!Q$10)/'ModelParams Lw'!Q$11</f>
        <v>#DIV/0!</v>
      </c>
      <c r="BL32" s="24" t="e">
        <f>(BB32-'ModelParams Lw'!R$10)/'ModelParams Lw'!R$11</f>
        <v>#DIV/0!</v>
      </c>
      <c r="BM32" s="24" t="e">
        <f>(BC32-'ModelParams Lw'!S$10)/'ModelParams Lw'!S$11</f>
        <v>#DIV/0!</v>
      </c>
      <c r="BN32" s="24" t="e">
        <f>(BD32-'ModelParams Lw'!T$10)/'ModelParams Lw'!T$11</f>
        <v>#DIV/0!</v>
      </c>
      <c r="BO32" s="24" t="e">
        <f>(BE32-'ModelParams Lw'!U$10)/'ModelParams Lw'!U$11</f>
        <v>#DIV/0!</v>
      </c>
      <c r="BP32" s="24" t="e">
        <f>(BF32-'ModelParams Lw'!V$10)/'ModelParams Lw'!V$11</f>
        <v>#DIV/0!</v>
      </c>
      <c r="BQ32" s="24">
        <f>IF(Calcul!$F37="SW",'ModelParams Lw'!C$18+'ModelParams Lw'!C$19*LOG(BQ$3)+'ModelParams Lw'!C$20*($D32*$E32),IF('ModelParams Lw'!C$21+'ModelParams Lw'!C$22*LOG(BQ$3)+'ModelParams Lw'!C$23*($D32*$E32)&lt;'ModelParams Lw'!C$18+'ModelParams Lw'!C$19*LOG(BQ$3)+'ModelParams Lw'!C$20*($D32*$E32),'ModelParams Lw'!C$18+'ModelParams Lw'!C$19*LOG(BQ$3)+'ModelParams Lw'!C$20*($D32*$E32),'ModelParams Lw'!C$21+'ModelParams Lw'!C$22*LOG(BQ$3)+'ModelParams Lw'!C$23*($D32*$E32)))</f>
        <v>29.232362061604213</v>
      </c>
      <c r="BR32" s="24">
        <f>IF(Calcul!$F37="SW",'ModelParams Lw'!D$18+'ModelParams Lw'!D$19*LOG(BR$3)+'ModelParams Lw'!D$20*($D32*$E32),IF('ModelParams Lw'!D$21+'ModelParams Lw'!D$22*LOG(BR$3)+'ModelParams Lw'!D$23*($D32*$E32)&lt;'ModelParams Lw'!D$18+'ModelParams Lw'!D$19*LOG(BR$3)+'ModelParams Lw'!D$20*($D32*$E32),'ModelParams Lw'!D$18+'ModelParams Lw'!D$19*LOG(BR$3)+'ModelParams Lw'!D$20*($D32*$E32),'ModelParams Lw'!D$21+'ModelParams Lw'!D$22*LOG(BR$3)+'ModelParams Lw'!D$23*($D32*$E32)))</f>
        <v>20.87664435983303</v>
      </c>
      <c r="BS32" s="24">
        <f>IF(Calcul!$F37="SW",'ModelParams Lw'!E$18+'ModelParams Lw'!E$19*LOG(BS$3)+'ModelParams Lw'!E$20*($D32*$E32),IF('ModelParams Lw'!E$21+'ModelParams Lw'!E$22*LOG(BS$3)+'ModelParams Lw'!E$23*($D32*$E32)&lt;'ModelParams Lw'!E$18+'ModelParams Lw'!E$19*LOG(BS$3)+'ModelParams Lw'!E$20*($D32*$E32),'ModelParams Lw'!E$18+'ModelParams Lw'!E$19*LOG(BS$3)+'ModelParams Lw'!E$20*($D32*$E32),'ModelParams Lw'!E$21+'ModelParams Lw'!E$22*LOG(BS$3)+'ModelParams Lw'!E$23*($D32*$E32)))</f>
        <v>19.403052886267911</v>
      </c>
      <c r="BT32" s="24">
        <f>IF(Calcul!$F37="SW",'ModelParams Lw'!F$18+'ModelParams Lw'!F$19*LOG(BT$3)+'ModelParams Lw'!F$20*($D32*$E32),IF('ModelParams Lw'!F$21+'ModelParams Lw'!F$22*LOG(BT$3)+'ModelParams Lw'!F$23*($D32*$E32)&lt;'ModelParams Lw'!F$18+'ModelParams Lw'!F$19*LOG(BT$3)+'ModelParams Lw'!F$20*($D32*$E32),'ModelParams Lw'!F$18+'ModelParams Lw'!F$19*LOG(BT$3)+'ModelParams Lw'!F$20*($D32*$E32),'ModelParams Lw'!F$21+'ModelParams Lw'!F$22*LOG(BT$3)+'ModelParams Lw'!F$23*($D32*$E32)))</f>
        <v>19.168948557312724</v>
      </c>
      <c r="BU32" s="24">
        <f>IF(Calcul!$F37="SW",'ModelParams Lw'!G$18+'ModelParams Lw'!G$19*LOG(BU$3)+'ModelParams Lw'!G$20*($D32*$E32),IF('ModelParams Lw'!G$21+'ModelParams Lw'!G$22*LOG(BU$3)+'ModelParams Lw'!G$23*($D32*$E32)&lt;'ModelParams Lw'!G$18+'ModelParams Lw'!G$19*LOG(BU$3)+'ModelParams Lw'!G$20*($D32*$E32),'ModelParams Lw'!G$18+'ModelParams Lw'!G$19*LOG(BU$3)+'ModelParams Lw'!G$20*($D32*$E32),'ModelParams Lw'!G$21+'ModelParams Lw'!G$22*LOG(BU$3)+'ModelParams Lw'!G$23*($D32*$E32)))</f>
        <v>19.253827318462619</v>
      </c>
      <c r="BV32" s="24">
        <f>IF(Calcul!$F37="SW",'ModelParams Lw'!H$18+'ModelParams Lw'!H$19*LOG(BV$3)+'ModelParams Lw'!H$20*($D32*$E32),IF('ModelParams Lw'!H$21+'ModelParams Lw'!H$22*LOG(BV$3)+'ModelParams Lw'!H$23*($D32*$E32)&lt;'ModelParams Lw'!H$18+'ModelParams Lw'!H$19*LOG(BV$3)+'ModelParams Lw'!H$20*($D32*$E32),'ModelParams Lw'!H$18+'ModelParams Lw'!H$19*LOG(BV$3)+'ModelParams Lw'!H$20*($D32*$E32),'ModelParams Lw'!H$21+'ModelParams Lw'!H$22*LOG(BV$3)+'ModelParams Lw'!H$23*($D32*$E32)))</f>
        <v>18.450549841027573</v>
      </c>
      <c r="BW32" s="24">
        <f>IF(Calcul!$F37="SW",'ModelParams Lw'!I$18+'ModelParams Lw'!I$19*LOG(BW$3)+'ModelParams Lw'!I$20*($D32*$E32),IF('ModelParams Lw'!I$21+'ModelParams Lw'!I$22*LOG(BW$3)+'ModelParams Lw'!I$23*($D32*$E32)&lt;'ModelParams Lw'!I$18+'ModelParams Lw'!I$19*LOG(BW$3)+'ModelParams Lw'!I$20*($D32*$E32),'ModelParams Lw'!I$18+'ModelParams Lw'!I$19*LOG(BW$3)+'ModelParams Lw'!I$20*($D32*$E32),'ModelParams Lw'!I$21+'ModelParams Lw'!I$22*LOG(BW$3)+'ModelParams Lw'!I$23*($D32*$E32)))</f>
        <v>24.339570323731252</v>
      </c>
      <c r="BX32" s="24">
        <f>IF(Calcul!$F37="SW",'ModelParams Lw'!J$18+'ModelParams Lw'!J$19*LOG(BX$3)+'ModelParams Lw'!J$20*($D32*$E32),IF('ModelParams Lw'!J$21+'ModelParams Lw'!J$22*LOG(BX$3)+'ModelParams Lw'!J$23*($D32*$E32)&lt;'ModelParams Lw'!J$18+'ModelParams Lw'!J$19*LOG(BX$3)+'ModelParams Lw'!J$20*($D32*$E32),'ModelParams Lw'!J$18+'ModelParams Lw'!J$19*LOG(BX$3)+'ModelParams Lw'!J$20*($D32*$E32),'ModelParams Lw'!J$21+'ModelParams Lw'!J$22*LOG(BX$3)+'ModelParams Lw'!J$23*($D32*$E32)))</f>
        <v>22.505852524315557</v>
      </c>
      <c r="BY32" s="24" t="e">
        <f t="shared" si="9"/>
        <v>#DIV/0!</v>
      </c>
      <c r="BZ32" s="24" t="e">
        <f t="shared" si="10"/>
        <v>#DIV/0!</v>
      </c>
      <c r="CA32" s="24" t="e">
        <f t="shared" si="11"/>
        <v>#DIV/0!</v>
      </c>
      <c r="CB32" s="24" t="e">
        <f t="shared" si="12"/>
        <v>#DIV/0!</v>
      </c>
      <c r="CC32" s="24" t="e">
        <f t="shared" si="13"/>
        <v>#DIV/0!</v>
      </c>
      <c r="CD32" s="24" t="e">
        <f t="shared" si="14"/>
        <v>#DIV/0!</v>
      </c>
      <c r="CE32" s="24" t="e">
        <f t="shared" si="15"/>
        <v>#DIV/0!</v>
      </c>
      <c r="CF32" s="24" t="e">
        <f t="shared" si="16"/>
        <v>#DIV/0!</v>
      </c>
      <c r="CG32" s="24" t="e">
        <f>10*LOG10(IF(BY32="",0,POWER(10,((BY32+'ModelParams Lw'!$O$4)/10))) +IF(BZ32="",0,POWER(10,((BZ32+'ModelParams Lw'!$P$4)/10))) +IF(CA32="",0,POWER(10,((CA32+'ModelParams Lw'!$Q$4)/10))) +IF(CB32="",0,POWER(10,((CB32+'ModelParams Lw'!$R$4)/10))) +IF(CC32="",0,POWER(10,((CC32+'ModelParams Lw'!$S$4)/10))) +IF(CD32="",0,POWER(10,((CD32+'ModelParams Lw'!$T$4)/10))) +IF(CE32="",0,POWER(10,((CE32+'ModelParams Lw'!$U$4)/10)))+IF(CF32="",0,POWER(10,((CF32+'ModelParams Lw'!$V$4)/10))))</f>
        <v>#DIV/0!</v>
      </c>
      <c r="CH32" s="24" t="e">
        <f t="shared" si="22"/>
        <v>#DIV/0!</v>
      </c>
      <c r="CI32" s="24" t="e">
        <f>(BY32-'ModelParams Lw'!$O$10)/'ModelParams Lw'!$O$11</f>
        <v>#DIV/0!</v>
      </c>
      <c r="CJ32" s="24" t="e">
        <f>(BZ32-'ModelParams Lw'!$P$10)/'ModelParams Lw'!$P$11</f>
        <v>#DIV/0!</v>
      </c>
      <c r="CK32" s="24" t="e">
        <f>(CA32-'ModelParams Lw'!$Q$10)/'ModelParams Lw'!$Q$11</f>
        <v>#DIV/0!</v>
      </c>
      <c r="CL32" s="24" t="e">
        <f>(CB32-'ModelParams Lw'!$R$10)/'ModelParams Lw'!$R$11</f>
        <v>#DIV/0!</v>
      </c>
      <c r="CM32" s="24" t="e">
        <f>(CC32-'ModelParams Lw'!$S$10)/'ModelParams Lw'!$S$11</f>
        <v>#DIV/0!</v>
      </c>
      <c r="CN32" s="24" t="e">
        <f>(CD32-'ModelParams Lw'!$T$10)/'ModelParams Lw'!$T$11</f>
        <v>#DIV/0!</v>
      </c>
      <c r="CO32" s="24" t="e">
        <f>(CE32-'ModelParams Lw'!$U$10)/'ModelParams Lw'!$U$11</f>
        <v>#DIV/0!</v>
      </c>
      <c r="CP32" s="24" t="e">
        <f>(CF32-'ModelParams Lw'!$V$10)/'ModelParams Lw'!$V$11</f>
        <v>#DIV/0!</v>
      </c>
    </row>
    <row r="33" spans="1:94" x14ac:dyDescent="0.2">
      <c r="A33" s="12">
        <f>Calcul!B38</f>
        <v>0</v>
      </c>
      <c r="B33" s="12">
        <f t="shared" si="17"/>
        <v>0</v>
      </c>
      <c r="C33" s="12">
        <f>Calcul!C38</f>
        <v>0</v>
      </c>
      <c r="D33" s="12">
        <f>Calcul!D38/1000</f>
        <v>0</v>
      </c>
      <c r="E33" s="12">
        <f>Calcul!E38/1000</f>
        <v>0</v>
      </c>
      <c r="F33" s="12">
        <f t="shared" si="18"/>
        <v>0</v>
      </c>
      <c r="G33" s="24" t="e">
        <f t="shared" si="0"/>
        <v>#DIV/0!</v>
      </c>
      <c r="H33" s="21" t="e">
        <f>'ModelParams Lw'!$B$6*(LN(H$3/(($B33/3600/($D33*$F33))^0.4*$G33^0.3)))^2+'ModelParams Lw'!$B$7*LN(H$3/(($B33/3600/($D33*$F33))^0.4*$G33^0.3))+'ModelParams Lw'!$B$8</f>
        <v>#DIV/0!</v>
      </c>
      <c r="I33" s="21" t="e">
        <f>'ModelParams Lw'!$B$6*(LN(I$3/(($B33/3600/($D33*$F33))^0.4*$G33^0.3)))^2+'ModelParams Lw'!$B$7*LN(I$3/(($B33/3600/($D33*$F33))^0.4*$G33^0.3))+'ModelParams Lw'!$B$8</f>
        <v>#DIV/0!</v>
      </c>
      <c r="J33" s="21" t="e">
        <f>'ModelParams Lw'!$B$6*(LN(J$3/(($B33/3600/($D33*$F33))^0.4*$G33^0.3)))^2+'ModelParams Lw'!$B$7*LN(J$3/(($B33/3600/($D33*$F33))^0.4*$G33^0.3))+'ModelParams Lw'!$B$8</f>
        <v>#DIV/0!</v>
      </c>
      <c r="K33" s="21" t="e">
        <f>'ModelParams Lw'!$B$6*(LN(K$3/(($B33/3600/($D33*$F33))^0.4*$G33^0.3)))^2+'ModelParams Lw'!$B$7*LN(K$3/(($B33/3600/($D33*$F33))^0.4*$G33^0.3))+'ModelParams Lw'!$B$8</f>
        <v>#DIV/0!</v>
      </c>
      <c r="L33" s="21" t="e">
        <f>'ModelParams Lw'!$B$6*(LN(L$3/(($B33/3600/($D33*$F33))^0.4*$G33^0.3)))^2+'ModelParams Lw'!$B$7*LN(L$3/(($B33/3600/($D33*$F33))^0.4*$G33^0.3))+'ModelParams Lw'!$B$8</f>
        <v>#DIV/0!</v>
      </c>
      <c r="M33" s="21" t="e">
        <f>'ModelParams Lw'!$B$6*(LN(M$3/(($B33/3600/($D33*$F33))^0.4*$G33^0.3)))^2+'ModelParams Lw'!$B$7*LN(M$3/(($B33/3600/($D33*$F33))^0.4*$G33^0.3))+'ModelParams Lw'!$B$8</f>
        <v>#DIV/0!</v>
      </c>
      <c r="N33" s="21" t="e">
        <f>'ModelParams Lw'!$B$6*(LN(N$3/(($B33/3600/($D33*$F33))^0.4*$G33^0.3)))^2+'ModelParams Lw'!$B$7*LN(N$3/(($B33/3600/($D33*$F33))^0.4*$G33^0.3))+'ModelParams Lw'!$B$8</f>
        <v>#DIV/0!</v>
      </c>
      <c r="O33" s="21" t="e">
        <f>'ModelParams Lw'!$B$6*(LN(O$3/(($B33/3600/($D33*$F33))^0.4*$G33^0.3)))^2+'ModelParams Lw'!$B$7*LN(O$3/(($B33/3600/($D33*$F33))^0.4*$G33^0.3))+'ModelParams Lw'!$B$8</f>
        <v>#DIV/0!</v>
      </c>
      <c r="P33" s="24" t="e">
        <f>'ModelParams Lw'!$B$3+'ModelParams Lw'!$B$4*LOG10($B33/3600/($D33*$F33))+'ModelParams Lw'!$B$5*LOG10(2*$G33/(1.2*($B33/3600/($D33*$F33))^2)+1)+10*LOG10($D33*$F33)+H33</f>
        <v>#DIV/0!</v>
      </c>
      <c r="Q33" s="24" t="e">
        <f>'ModelParams Lw'!$B$3+'ModelParams Lw'!$B$4*LOG10($B33/3600/($D33*$F33))+'ModelParams Lw'!$B$5*LOG10(2*$G33/(1.2*($B33/3600/($D33*$F33))^2)+1)+10*LOG10($D33*$F33)+I33</f>
        <v>#DIV/0!</v>
      </c>
      <c r="R33" s="24" t="e">
        <f>'ModelParams Lw'!$B$3+'ModelParams Lw'!$B$4*LOG10($B33/3600/($D33*$F33))+'ModelParams Lw'!$B$5*LOG10(2*$G33/(1.2*($B33/3600/($D33*$F33))^2)+1)+10*LOG10($D33*$F33)+J33</f>
        <v>#DIV/0!</v>
      </c>
      <c r="S33" s="24" t="e">
        <f>'ModelParams Lw'!$B$3+'ModelParams Lw'!$B$4*LOG10($B33/3600/($D33*$F33))+'ModelParams Lw'!$B$5*LOG10(2*$G33/(1.2*($B33/3600/($D33*$F33))^2)+1)+10*LOG10($D33*$F33)+K33</f>
        <v>#DIV/0!</v>
      </c>
      <c r="T33" s="24" t="e">
        <f>'ModelParams Lw'!$B$3+'ModelParams Lw'!$B$4*LOG10($B33/3600/($D33*$F33))+'ModelParams Lw'!$B$5*LOG10(2*$G33/(1.2*($B33/3600/($D33*$F33))^2)+1)+10*LOG10($D33*$F33)+L33</f>
        <v>#DIV/0!</v>
      </c>
      <c r="U33" s="24" t="e">
        <f>'ModelParams Lw'!$B$3+'ModelParams Lw'!$B$4*LOG10($B33/3600/($D33*$F33))+'ModelParams Lw'!$B$5*LOG10(2*$G33/(1.2*($B33/3600/($D33*$F33))^2)+1)+10*LOG10($D33*$F33)+M33</f>
        <v>#DIV/0!</v>
      </c>
      <c r="V33" s="24" t="e">
        <f>'ModelParams Lw'!$B$3+'ModelParams Lw'!$B$4*LOG10($B33/3600/($D33*$F33))+'ModelParams Lw'!$B$5*LOG10(2*$G33/(1.2*($B33/3600/($D33*$F33))^2)+1)+10*LOG10($D33*$F33)+N33</f>
        <v>#DIV/0!</v>
      </c>
      <c r="W33" s="24" t="e">
        <f>'ModelParams Lw'!$B$3+'ModelParams Lw'!$B$4*LOG10($B33/3600/($D33*$F33))+'ModelParams Lw'!$B$5*LOG10(2*$G33/(1.2*($B33/3600/($D33*$F33))^2)+1)+10*LOG10($D33*$F33)+O33</f>
        <v>#DIV/0!</v>
      </c>
      <c r="X33" s="24" t="e">
        <f>10*LOG10(IF(P33="",0,POWER(10,((P33+'ModelParams Lw'!$O$4)/10))) +IF(Q33="",0,POWER(10,((Q33+'ModelParams Lw'!$P$4)/10))) +IF(R33="",0,POWER(10,((R33+'ModelParams Lw'!$Q$4)/10))) +IF(S33="",0,POWER(10,((S33+'ModelParams Lw'!$R$4)/10))) +IF(T33="",0,POWER(10,((T33+'ModelParams Lw'!$S$4)/10))) +IF(U33="",0,POWER(10,((U33+'ModelParams Lw'!$T$4)/10))) +IF(V33="",0,POWER(10,((V33+'ModelParams Lw'!$U$4)/10)))+IF(W33="",0,POWER(10,((W33+'ModelParams Lw'!$V$4)/10))))</f>
        <v>#DIV/0!</v>
      </c>
      <c r="Y33" s="24" t="e">
        <f t="shared" si="19"/>
        <v>#DIV/0!</v>
      </c>
      <c r="Z33" s="24" t="e">
        <f>(P33-'ModelParams Lw'!O$10)/'ModelParams Lw'!O$11</f>
        <v>#DIV/0!</v>
      </c>
      <c r="AA33" s="24" t="e">
        <f>(Q33-'ModelParams Lw'!P$10)/'ModelParams Lw'!P$11</f>
        <v>#DIV/0!</v>
      </c>
      <c r="AB33" s="24" t="e">
        <f>(R33-'ModelParams Lw'!Q$10)/'ModelParams Lw'!Q$11</f>
        <v>#DIV/0!</v>
      </c>
      <c r="AC33" s="24" t="e">
        <f>(S33-'ModelParams Lw'!R$10)/'ModelParams Lw'!R$11</f>
        <v>#DIV/0!</v>
      </c>
      <c r="AD33" s="24" t="e">
        <f>(T33-'ModelParams Lw'!S$10)/'ModelParams Lw'!S$11</f>
        <v>#DIV/0!</v>
      </c>
      <c r="AE33" s="24" t="e">
        <f>(U33-'ModelParams Lw'!T$10)/'ModelParams Lw'!T$11</f>
        <v>#DIV/0!</v>
      </c>
      <c r="AF33" s="24" t="e">
        <f>(V33-'ModelParams Lw'!U$10)/'ModelParams Lw'!U$11</f>
        <v>#DIV/0!</v>
      </c>
      <c r="AG33" s="24" t="e">
        <f>(W33-'ModelParams Lw'!V$10)/'ModelParams Lw'!V$11</f>
        <v>#DIV/0!</v>
      </c>
      <c r="AH33" s="24" t="e">
        <f t="shared" si="20"/>
        <v>#DIV/0!</v>
      </c>
      <c r="AI33" s="24" t="str">
        <f>IF(OR(Calcul!$D38="",Calcul!$E38=""),"",VLOOKUP(CONCATENATE(Calcul!$D38,Calcul!$E38),SilencerParams!$D$4:$R$82,8,FALSE))</f>
        <v/>
      </c>
      <c r="AJ33" s="24" t="str">
        <f>IF(OR(Calcul!$D38="",Calcul!$E38=""),"",VLOOKUP(CONCATENATE(Calcul!$D38,Calcul!$E38),SilencerParams!$D$4:$R$82,9,FALSE))</f>
        <v/>
      </c>
      <c r="AK33" s="24" t="str">
        <f>IF(OR(Calcul!$D38="",Calcul!$E38=""),"",VLOOKUP(CONCATENATE(Calcul!$D38,Calcul!$E38),SilencerParams!$D$4:$R$82,10,FALSE))</f>
        <v/>
      </c>
      <c r="AL33" s="24" t="str">
        <f>IF(OR(Calcul!$D38="",Calcul!$E38=""),"",VLOOKUP(CONCATENATE(Calcul!$D38,Calcul!$E38),SilencerParams!$D$4:$R$82,11,FALSE))</f>
        <v/>
      </c>
      <c r="AM33" s="24" t="str">
        <f>IF(OR(Calcul!$D38="",Calcul!$E38=""),"",VLOOKUP(CONCATENATE(Calcul!$D38,Calcul!$E38),SilencerParams!$D$4:$R$82,12,FALSE))</f>
        <v/>
      </c>
      <c r="AN33" s="24" t="str">
        <f>IF(OR(Calcul!$D38="",Calcul!$E38=""),"",VLOOKUP(CONCATENATE(Calcul!$D38,Calcul!$E38),SilencerParams!$D$4:$R$82,13,FALSE))</f>
        <v/>
      </c>
      <c r="AO33" s="24" t="str">
        <f>IF(OR(Calcul!$D38="",Calcul!$E38=""),"",VLOOKUP(CONCATENATE(Calcul!$D38,Calcul!$E38),SilencerParams!$D$4:$R$82,14,FALSE))</f>
        <v/>
      </c>
      <c r="AP33" s="24" t="str">
        <f>IF(OR(Calcul!$D38="",Calcul!$E38=""),"",VLOOKUP(CONCATENATE(Calcul!$D38,Calcul!$E38),SilencerParams!$D$4:$R$82,15,FALSE))</f>
        <v/>
      </c>
      <c r="AQ33" s="24" t="str">
        <f>IF(OR(Calcul!$D38="",Calcul!$E38=""),"",VLOOKUP(CONCATENATE(Calcul!$D38,Calcul!$E38),SilencerParams!$D$4:$Z$82,16,FALSE)*LOG($AH33)+VLOOKUP(CONCATENATE(Calcul!$D38,Calcul!$E38),SilencerParams!$D$4:$AH$82,24,FALSE))</f>
        <v/>
      </c>
      <c r="AR33" s="24" t="str">
        <f>IF(OR(Calcul!$D38="",Calcul!$E38=""),"",VLOOKUP(CONCATENATE(Calcul!$D38,Calcul!$E38),SilencerParams!$D$4:$Z$82,17,FALSE)*LOG($AH33)+VLOOKUP(CONCATENATE(Calcul!$D38,Calcul!$E38),SilencerParams!$D$4:$AH$82,25,FALSE))</f>
        <v/>
      </c>
      <c r="AS33" s="24" t="str">
        <f>IF(OR(Calcul!$D38="",Calcul!$E38=""),"",VLOOKUP(CONCATENATE(Calcul!$D38,Calcul!$E38),SilencerParams!$D$4:$Z$82,18,FALSE)*LOG($AH33)+VLOOKUP(CONCATENATE(Calcul!$D38,Calcul!$E38),SilencerParams!$D$4:$AH$82,26,FALSE))</f>
        <v/>
      </c>
      <c r="AT33" s="24" t="str">
        <f>IF(OR(Calcul!$D38="",Calcul!$E38=""),"",VLOOKUP(CONCATENATE(Calcul!$D38,Calcul!$E38),SilencerParams!$D$4:$Z$82,19,FALSE)*LOG($AH33)+VLOOKUP(CONCATENATE(Calcul!$D38,Calcul!$E38),SilencerParams!$D$4:$AH$82,27,FALSE))</f>
        <v/>
      </c>
      <c r="AU33" s="24" t="str">
        <f>IF(OR(Calcul!$D38="",Calcul!$E38=""),"",VLOOKUP(CONCATENATE(Calcul!$D38,Calcul!$E38),SilencerParams!$D$4:$Z$82,20,FALSE)*LOG($AH33)+VLOOKUP(CONCATENATE(Calcul!$D38,Calcul!$E38),SilencerParams!$D$4:$AH$82,28,FALSE))</f>
        <v/>
      </c>
      <c r="AV33" s="24" t="str">
        <f>IF(OR(Calcul!$D38="",Calcul!$E38=""),"",VLOOKUP(CONCATENATE(Calcul!$D38,Calcul!$E38),SilencerParams!$D$4:$Z$82,21,FALSE)*LOG($AH33)+VLOOKUP(CONCATENATE(Calcul!$D38,Calcul!$E38),SilencerParams!$D$4:$AH$82,29,FALSE))</f>
        <v/>
      </c>
      <c r="AW33" s="24" t="str">
        <f>IF(OR(Calcul!$D38="",Calcul!$E38=""),"",VLOOKUP(CONCATENATE(Calcul!$D38,Calcul!$E38),SilencerParams!$D$4:$Z$82,22,FALSE)*LOG($AH33)+VLOOKUP(CONCATENATE(Calcul!$D38,Calcul!$E38),SilencerParams!$D$4:$AH$82,30,FALSE))</f>
        <v/>
      </c>
      <c r="AX33" s="24" t="str">
        <f>IF(OR(Calcul!$D38="",Calcul!$E38=""),"",VLOOKUP(CONCATENATE(Calcul!$D38,Calcul!$E38),SilencerParams!$D$4:$Z$82,23,FALSE)*LOG($AH33)+VLOOKUP(CONCATENATE(Calcul!$D38,Calcul!$E38),SilencerParams!$D$4:$AH$82,31,FALSE))</f>
        <v/>
      </c>
      <c r="AY33" s="24" t="e">
        <f t="shared" si="1"/>
        <v>#DIV/0!</v>
      </c>
      <c r="AZ33" s="24" t="e">
        <f t="shared" si="2"/>
        <v>#DIV/0!</v>
      </c>
      <c r="BA33" s="24" t="e">
        <f t="shared" si="3"/>
        <v>#DIV/0!</v>
      </c>
      <c r="BB33" s="24" t="e">
        <f t="shared" si="4"/>
        <v>#DIV/0!</v>
      </c>
      <c r="BC33" s="24" t="e">
        <f t="shared" si="5"/>
        <v>#DIV/0!</v>
      </c>
      <c r="BD33" s="24" t="e">
        <f t="shared" si="6"/>
        <v>#DIV/0!</v>
      </c>
      <c r="BE33" s="24" t="e">
        <f t="shared" si="7"/>
        <v>#DIV/0!</v>
      </c>
      <c r="BF33" s="24" t="e">
        <f t="shared" si="8"/>
        <v>#DIV/0!</v>
      </c>
      <c r="BG33" s="24" t="e">
        <f>10*LOG10(IF(AY33="",0,POWER(10,((AY33+'ModelParams Lw'!$O$4)/10))) +IF(AZ33="",0,POWER(10,((AZ33+'ModelParams Lw'!$P$4)/10))) +IF(BA33="",0,POWER(10,((BA33+'ModelParams Lw'!$Q$4)/10))) +IF(BB33="",0,POWER(10,((BB33+'ModelParams Lw'!$R$4)/10))) +IF(BC33="",0,POWER(10,((BC33+'ModelParams Lw'!$S$4)/10))) +IF(BD33="",0,POWER(10,((BD33+'ModelParams Lw'!$T$4)/10))) +IF(BE33="",0,POWER(10,((BE33+'ModelParams Lw'!$U$4)/10)))+IF(BF33="",0,POWER(10,((BF33+'ModelParams Lw'!$V$4)/10))))</f>
        <v>#DIV/0!</v>
      </c>
      <c r="BH33" s="24" t="e">
        <f t="shared" si="21"/>
        <v>#DIV/0!</v>
      </c>
      <c r="BI33" s="24" t="e">
        <f>(AY33-'ModelParams Lw'!O$10)/'ModelParams Lw'!O$11</f>
        <v>#DIV/0!</v>
      </c>
      <c r="BJ33" s="24" t="e">
        <f>(AZ33-'ModelParams Lw'!P$10)/'ModelParams Lw'!P$11</f>
        <v>#DIV/0!</v>
      </c>
      <c r="BK33" s="24" t="e">
        <f>(BA33-'ModelParams Lw'!Q$10)/'ModelParams Lw'!Q$11</f>
        <v>#DIV/0!</v>
      </c>
      <c r="BL33" s="24" t="e">
        <f>(BB33-'ModelParams Lw'!R$10)/'ModelParams Lw'!R$11</f>
        <v>#DIV/0!</v>
      </c>
      <c r="BM33" s="24" t="e">
        <f>(BC33-'ModelParams Lw'!S$10)/'ModelParams Lw'!S$11</f>
        <v>#DIV/0!</v>
      </c>
      <c r="BN33" s="24" t="e">
        <f>(BD33-'ModelParams Lw'!T$10)/'ModelParams Lw'!T$11</f>
        <v>#DIV/0!</v>
      </c>
      <c r="BO33" s="24" t="e">
        <f>(BE33-'ModelParams Lw'!U$10)/'ModelParams Lw'!U$11</f>
        <v>#DIV/0!</v>
      </c>
      <c r="BP33" s="24" t="e">
        <f>(BF33-'ModelParams Lw'!V$10)/'ModelParams Lw'!V$11</f>
        <v>#DIV/0!</v>
      </c>
      <c r="BQ33" s="24">
        <f>IF(Calcul!$F38="SW",'ModelParams Lw'!C$18+'ModelParams Lw'!C$19*LOG(BQ$3)+'ModelParams Lw'!C$20*($D33*$E33),IF('ModelParams Lw'!C$21+'ModelParams Lw'!C$22*LOG(BQ$3)+'ModelParams Lw'!C$23*($D33*$E33)&lt;'ModelParams Lw'!C$18+'ModelParams Lw'!C$19*LOG(BQ$3)+'ModelParams Lw'!C$20*($D33*$E33),'ModelParams Lw'!C$18+'ModelParams Lw'!C$19*LOG(BQ$3)+'ModelParams Lw'!C$20*($D33*$E33),'ModelParams Lw'!C$21+'ModelParams Lw'!C$22*LOG(BQ$3)+'ModelParams Lw'!C$23*($D33*$E33)))</f>
        <v>29.232362061604213</v>
      </c>
      <c r="BR33" s="24">
        <f>IF(Calcul!$F38="SW",'ModelParams Lw'!D$18+'ModelParams Lw'!D$19*LOG(BR$3)+'ModelParams Lw'!D$20*($D33*$E33),IF('ModelParams Lw'!D$21+'ModelParams Lw'!D$22*LOG(BR$3)+'ModelParams Lw'!D$23*($D33*$E33)&lt;'ModelParams Lw'!D$18+'ModelParams Lw'!D$19*LOG(BR$3)+'ModelParams Lw'!D$20*($D33*$E33),'ModelParams Lw'!D$18+'ModelParams Lw'!D$19*LOG(BR$3)+'ModelParams Lw'!D$20*($D33*$E33),'ModelParams Lw'!D$21+'ModelParams Lw'!D$22*LOG(BR$3)+'ModelParams Lw'!D$23*($D33*$E33)))</f>
        <v>20.87664435983303</v>
      </c>
      <c r="BS33" s="24">
        <f>IF(Calcul!$F38="SW",'ModelParams Lw'!E$18+'ModelParams Lw'!E$19*LOG(BS$3)+'ModelParams Lw'!E$20*($D33*$E33),IF('ModelParams Lw'!E$21+'ModelParams Lw'!E$22*LOG(BS$3)+'ModelParams Lw'!E$23*($D33*$E33)&lt;'ModelParams Lw'!E$18+'ModelParams Lw'!E$19*LOG(BS$3)+'ModelParams Lw'!E$20*($D33*$E33),'ModelParams Lw'!E$18+'ModelParams Lw'!E$19*LOG(BS$3)+'ModelParams Lw'!E$20*($D33*$E33),'ModelParams Lw'!E$21+'ModelParams Lw'!E$22*LOG(BS$3)+'ModelParams Lw'!E$23*($D33*$E33)))</f>
        <v>19.403052886267911</v>
      </c>
      <c r="BT33" s="24">
        <f>IF(Calcul!$F38="SW",'ModelParams Lw'!F$18+'ModelParams Lw'!F$19*LOG(BT$3)+'ModelParams Lw'!F$20*($D33*$E33),IF('ModelParams Lw'!F$21+'ModelParams Lw'!F$22*LOG(BT$3)+'ModelParams Lw'!F$23*($D33*$E33)&lt;'ModelParams Lw'!F$18+'ModelParams Lw'!F$19*LOG(BT$3)+'ModelParams Lw'!F$20*($D33*$E33),'ModelParams Lw'!F$18+'ModelParams Lw'!F$19*LOG(BT$3)+'ModelParams Lw'!F$20*($D33*$E33),'ModelParams Lw'!F$21+'ModelParams Lw'!F$22*LOG(BT$3)+'ModelParams Lw'!F$23*($D33*$E33)))</f>
        <v>19.168948557312724</v>
      </c>
      <c r="BU33" s="24">
        <f>IF(Calcul!$F38="SW",'ModelParams Lw'!G$18+'ModelParams Lw'!G$19*LOG(BU$3)+'ModelParams Lw'!G$20*($D33*$E33),IF('ModelParams Lw'!G$21+'ModelParams Lw'!G$22*LOG(BU$3)+'ModelParams Lw'!G$23*($D33*$E33)&lt;'ModelParams Lw'!G$18+'ModelParams Lw'!G$19*LOG(BU$3)+'ModelParams Lw'!G$20*($D33*$E33),'ModelParams Lw'!G$18+'ModelParams Lw'!G$19*LOG(BU$3)+'ModelParams Lw'!G$20*($D33*$E33),'ModelParams Lw'!G$21+'ModelParams Lw'!G$22*LOG(BU$3)+'ModelParams Lw'!G$23*($D33*$E33)))</f>
        <v>19.253827318462619</v>
      </c>
      <c r="BV33" s="24">
        <f>IF(Calcul!$F38="SW",'ModelParams Lw'!H$18+'ModelParams Lw'!H$19*LOG(BV$3)+'ModelParams Lw'!H$20*($D33*$E33),IF('ModelParams Lw'!H$21+'ModelParams Lw'!H$22*LOG(BV$3)+'ModelParams Lw'!H$23*($D33*$E33)&lt;'ModelParams Lw'!H$18+'ModelParams Lw'!H$19*LOG(BV$3)+'ModelParams Lw'!H$20*($D33*$E33),'ModelParams Lw'!H$18+'ModelParams Lw'!H$19*LOG(BV$3)+'ModelParams Lw'!H$20*($D33*$E33),'ModelParams Lw'!H$21+'ModelParams Lw'!H$22*LOG(BV$3)+'ModelParams Lw'!H$23*($D33*$E33)))</f>
        <v>18.450549841027573</v>
      </c>
      <c r="BW33" s="24">
        <f>IF(Calcul!$F38="SW",'ModelParams Lw'!I$18+'ModelParams Lw'!I$19*LOG(BW$3)+'ModelParams Lw'!I$20*($D33*$E33),IF('ModelParams Lw'!I$21+'ModelParams Lw'!I$22*LOG(BW$3)+'ModelParams Lw'!I$23*($D33*$E33)&lt;'ModelParams Lw'!I$18+'ModelParams Lw'!I$19*LOG(BW$3)+'ModelParams Lw'!I$20*($D33*$E33),'ModelParams Lw'!I$18+'ModelParams Lw'!I$19*LOG(BW$3)+'ModelParams Lw'!I$20*($D33*$E33),'ModelParams Lw'!I$21+'ModelParams Lw'!I$22*LOG(BW$3)+'ModelParams Lw'!I$23*($D33*$E33)))</f>
        <v>24.339570323731252</v>
      </c>
      <c r="BX33" s="24">
        <f>IF(Calcul!$F38="SW",'ModelParams Lw'!J$18+'ModelParams Lw'!J$19*LOG(BX$3)+'ModelParams Lw'!J$20*($D33*$E33),IF('ModelParams Lw'!J$21+'ModelParams Lw'!J$22*LOG(BX$3)+'ModelParams Lw'!J$23*($D33*$E33)&lt;'ModelParams Lw'!J$18+'ModelParams Lw'!J$19*LOG(BX$3)+'ModelParams Lw'!J$20*($D33*$E33),'ModelParams Lw'!J$18+'ModelParams Lw'!J$19*LOG(BX$3)+'ModelParams Lw'!J$20*($D33*$E33),'ModelParams Lw'!J$21+'ModelParams Lw'!J$22*LOG(BX$3)+'ModelParams Lw'!J$23*($D33*$E33)))</f>
        <v>22.505852524315557</v>
      </c>
      <c r="BY33" s="24" t="e">
        <f t="shared" si="9"/>
        <v>#DIV/0!</v>
      </c>
      <c r="BZ33" s="24" t="e">
        <f t="shared" si="10"/>
        <v>#DIV/0!</v>
      </c>
      <c r="CA33" s="24" t="e">
        <f t="shared" si="11"/>
        <v>#DIV/0!</v>
      </c>
      <c r="CB33" s="24" t="e">
        <f t="shared" si="12"/>
        <v>#DIV/0!</v>
      </c>
      <c r="CC33" s="24" t="e">
        <f t="shared" si="13"/>
        <v>#DIV/0!</v>
      </c>
      <c r="CD33" s="24" t="e">
        <f t="shared" si="14"/>
        <v>#DIV/0!</v>
      </c>
      <c r="CE33" s="24" t="e">
        <f t="shared" si="15"/>
        <v>#DIV/0!</v>
      </c>
      <c r="CF33" s="24" t="e">
        <f t="shared" si="16"/>
        <v>#DIV/0!</v>
      </c>
      <c r="CG33" s="24" t="e">
        <f>10*LOG10(IF(BY33="",0,POWER(10,((BY33+'ModelParams Lw'!$O$4)/10))) +IF(BZ33="",0,POWER(10,((BZ33+'ModelParams Lw'!$P$4)/10))) +IF(CA33="",0,POWER(10,((CA33+'ModelParams Lw'!$Q$4)/10))) +IF(CB33="",0,POWER(10,((CB33+'ModelParams Lw'!$R$4)/10))) +IF(CC33="",0,POWER(10,((CC33+'ModelParams Lw'!$S$4)/10))) +IF(CD33="",0,POWER(10,((CD33+'ModelParams Lw'!$T$4)/10))) +IF(CE33="",0,POWER(10,((CE33+'ModelParams Lw'!$U$4)/10)))+IF(CF33="",0,POWER(10,((CF33+'ModelParams Lw'!$V$4)/10))))</f>
        <v>#DIV/0!</v>
      </c>
      <c r="CH33" s="24" t="e">
        <f t="shared" si="22"/>
        <v>#DIV/0!</v>
      </c>
      <c r="CI33" s="24" t="e">
        <f>(BY33-'ModelParams Lw'!$O$10)/'ModelParams Lw'!$O$11</f>
        <v>#DIV/0!</v>
      </c>
      <c r="CJ33" s="24" t="e">
        <f>(BZ33-'ModelParams Lw'!$P$10)/'ModelParams Lw'!$P$11</f>
        <v>#DIV/0!</v>
      </c>
      <c r="CK33" s="24" t="e">
        <f>(CA33-'ModelParams Lw'!$Q$10)/'ModelParams Lw'!$Q$11</f>
        <v>#DIV/0!</v>
      </c>
      <c r="CL33" s="24" t="e">
        <f>(CB33-'ModelParams Lw'!$R$10)/'ModelParams Lw'!$R$11</f>
        <v>#DIV/0!</v>
      </c>
      <c r="CM33" s="24" t="e">
        <f>(CC33-'ModelParams Lw'!$S$10)/'ModelParams Lw'!$S$11</f>
        <v>#DIV/0!</v>
      </c>
      <c r="CN33" s="24" t="e">
        <f>(CD33-'ModelParams Lw'!$T$10)/'ModelParams Lw'!$T$11</f>
        <v>#DIV/0!</v>
      </c>
      <c r="CO33" s="24" t="e">
        <f>(CE33-'ModelParams Lw'!$U$10)/'ModelParams Lw'!$U$11</f>
        <v>#DIV/0!</v>
      </c>
      <c r="CP33" s="24" t="e">
        <f>(CF33-'ModelParams Lw'!$V$10)/'ModelParams Lw'!$V$11</f>
        <v>#DIV/0!</v>
      </c>
    </row>
    <row r="34" spans="1:94" x14ac:dyDescent="0.2">
      <c r="A34" s="12">
        <f>Calcul!B39</f>
        <v>0</v>
      </c>
      <c r="B34" s="12">
        <f t="shared" si="17"/>
        <v>0</v>
      </c>
      <c r="C34" s="12">
        <f>Calcul!C39</f>
        <v>0</v>
      </c>
      <c r="D34" s="12">
        <f>Calcul!D39/1000</f>
        <v>0</v>
      </c>
      <c r="E34" s="12">
        <f>Calcul!E39/1000</f>
        <v>0</v>
      </c>
      <c r="F34" s="12">
        <f t="shared" si="18"/>
        <v>0</v>
      </c>
      <c r="G34" s="24" t="e">
        <f t="shared" si="0"/>
        <v>#DIV/0!</v>
      </c>
      <c r="H34" s="21" t="e">
        <f>'ModelParams Lw'!$B$6*(LN(H$3/(($B34/3600/($D34*$F34))^0.4*$G34^0.3)))^2+'ModelParams Lw'!$B$7*LN(H$3/(($B34/3600/($D34*$F34))^0.4*$G34^0.3))+'ModelParams Lw'!$B$8</f>
        <v>#DIV/0!</v>
      </c>
      <c r="I34" s="21" t="e">
        <f>'ModelParams Lw'!$B$6*(LN(I$3/(($B34/3600/($D34*$F34))^0.4*$G34^0.3)))^2+'ModelParams Lw'!$B$7*LN(I$3/(($B34/3600/($D34*$F34))^0.4*$G34^0.3))+'ModelParams Lw'!$B$8</f>
        <v>#DIV/0!</v>
      </c>
      <c r="J34" s="21" t="e">
        <f>'ModelParams Lw'!$B$6*(LN(J$3/(($B34/3600/($D34*$F34))^0.4*$G34^0.3)))^2+'ModelParams Lw'!$B$7*LN(J$3/(($B34/3600/($D34*$F34))^0.4*$G34^0.3))+'ModelParams Lw'!$B$8</f>
        <v>#DIV/0!</v>
      </c>
      <c r="K34" s="21" t="e">
        <f>'ModelParams Lw'!$B$6*(LN(K$3/(($B34/3600/($D34*$F34))^0.4*$G34^0.3)))^2+'ModelParams Lw'!$B$7*LN(K$3/(($B34/3600/($D34*$F34))^0.4*$G34^0.3))+'ModelParams Lw'!$B$8</f>
        <v>#DIV/0!</v>
      </c>
      <c r="L34" s="21" t="e">
        <f>'ModelParams Lw'!$B$6*(LN(L$3/(($B34/3600/($D34*$F34))^0.4*$G34^0.3)))^2+'ModelParams Lw'!$B$7*LN(L$3/(($B34/3600/($D34*$F34))^0.4*$G34^0.3))+'ModelParams Lw'!$B$8</f>
        <v>#DIV/0!</v>
      </c>
      <c r="M34" s="21" t="e">
        <f>'ModelParams Lw'!$B$6*(LN(M$3/(($B34/3600/($D34*$F34))^0.4*$G34^0.3)))^2+'ModelParams Lw'!$B$7*LN(M$3/(($B34/3600/($D34*$F34))^0.4*$G34^0.3))+'ModelParams Lw'!$B$8</f>
        <v>#DIV/0!</v>
      </c>
      <c r="N34" s="21" t="e">
        <f>'ModelParams Lw'!$B$6*(LN(N$3/(($B34/3600/($D34*$F34))^0.4*$G34^0.3)))^2+'ModelParams Lw'!$B$7*LN(N$3/(($B34/3600/($D34*$F34))^0.4*$G34^0.3))+'ModelParams Lw'!$B$8</f>
        <v>#DIV/0!</v>
      </c>
      <c r="O34" s="21" t="e">
        <f>'ModelParams Lw'!$B$6*(LN(O$3/(($B34/3600/($D34*$F34))^0.4*$G34^0.3)))^2+'ModelParams Lw'!$B$7*LN(O$3/(($B34/3600/($D34*$F34))^0.4*$G34^0.3))+'ModelParams Lw'!$B$8</f>
        <v>#DIV/0!</v>
      </c>
      <c r="P34" s="24" t="e">
        <f>'ModelParams Lw'!$B$3+'ModelParams Lw'!$B$4*LOG10($B34/3600/($D34*$F34))+'ModelParams Lw'!$B$5*LOG10(2*$G34/(1.2*($B34/3600/($D34*$F34))^2)+1)+10*LOG10($D34*$F34)+H34</f>
        <v>#DIV/0!</v>
      </c>
      <c r="Q34" s="24" t="e">
        <f>'ModelParams Lw'!$B$3+'ModelParams Lw'!$B$4*LOG10($B34/3600/($D34*$F34))+'ModelParams Lw'!$B$5*LOG10(2*$G34/(1.2*($B34/3600/($D34*$F34))^2)+1)+10*LOG10($D34*$F34)+I34</f>
        <v>#DIV/0!</v>
      </c>
      <c r="R34" s="24" t="e">
        <f>'ModelParams Lw'!$B$3+'ModelParams Lw'!$B$4*LOG10($B34/3600/($D34*$F34))+'ModelParams Lw'!$B$5*LOG10(2*$G34/(1.2*($B34/3600/($D34*$F34))^2)+1)+10*LOG10($D34*$F34)+J34</f>
        <v>#DIV/0!</v>
      </c>
      <c r="S34" s="24" t="e">
        <f>'ModelParams Lw'!$B$3+'ModelParams Lw'!$B$4*LOG10($B34/3600/($D34*$F34))+'ModelParams Lw'!$B$5*LOG10(2*$G34/(1.2*($B34/3600/($D34*$F34))^2)+1)+10*LOG10($D34*$F34)+K34</f>
        <v>#DIV/0!</v>
      </c>
      <c r="T34" s="24" t="e">
        <f>'ModelParams Lw'!$B$3+'ModelParams Lw'!$B$4*LOG10($B34/3600/($D34*$F34))+'ModelParams Lw'!$B$5*LOG10(2*$G34/(1.2*($B34/3600/($D34*$F34))^2)+1)+10*LOG10($D34*$F34)+L34</f>
        <v>#DIV/0!</v>
      </c>
      <c r="U34" s="24" t="e">
        <f>'ModelParams Lw'!$B$3+'ModelParams Lw'!$B$4*LOG10($B34/3600/($D34*$F34))+'ModelParams Lw'!$B$5*LOG10(2*$G34/(1.2*($B34/3600/($D34*$F34))^2)+1)+10*LOG10($D34*$F34)+M34</f>
        <v>#DIV/0!</v>
      </c>
      <c r="V34" s="24" t="e">
        <f>'ModelParams Lw'!$B$3+'ModelParams Lw'!$B$4*LOG10($B34/3600/($D34*$F34))+'ModelParams Lw'!$B$5*LOG10(2*$G34/(1.2*($B34/3600/($D34*$F34))^2)+1)+10*LOG10($D34*$F34)+N34</f>
        <v>#DIV/0!</v>
      </c>
      <c r="W34" s="24" t="e">
        <f>'ModelParams Lw'!$B$3+'ModelParams Lw'!$B$4*LOG10($B34/3600/($D34*$F34))+'ModelParams Lw'!$B$5*LOG10(2*$G34/(1.2*($B34/3600/($D34*$F34))^2)+1)+10*LOG10($D34*$F34)+O34</f>
        <v>#DIV/0!</v>
      </c>
      <c r="X34" s="24" t="e">
        <f>10*LOG10(IF(P34="",0,POWER(10,((P34+'ModelParams Lw'!$O$4)/10))) +IF(Q34="",0,POWER(10,((Q34+'ModelParams Lw'!$P$4)/10))) +IF(R34="",0,POWER(10,((R34+'ModelParams Lw'!$Q$4)/10))) +IF(S34="",0,POWER(10,((S34+'ModelParams Lw'!$R$4)/10))) +IF(T34="",0,POWER(10,((T34+'ModelParams Lw'!$S$4)/10))) +IF(U34="",0,POWER(10,((U34+'ModelParams Lw'!$T$4)/10))) +IF(V34="",0,POWER(10,((V34+'ModelParams Lw'!$U$4)/10)))+IF(W34="",0,POWER(10,((W34+'ModelParams Lw'!$V$4)/10))))</f>
        <v>#DIV/0!</v>
      </c>
      <c r="Y34" s="24" t="e">
        <f t="shared" si="19"/>
        <v>#DIV/0!</v>
      </c>
      <c r="Z34" s="24" t="e">
        <f>(P34-'ModelParams Lw'!O$10)/'ModelParams Lw'!O$11</f>
        <v>#DIV/0!</v>
      </c>
      <c r="AA34" s="24" t="e">
        <f>(Q34-'ModelParams Lw'!P$10)/'ModelParams Lw'!P$11</f>
        <v>#DIV/0!</v>
      </c>
      <c r="AB34" s="24" t="e">
        <f>(R34-'ModelParams Lw'!Q$10)/'ModelParams Lw'!Q$11</f>
        <v>#DIV/0!</v>
      </c>
      <c r="AC34" s="24" t="e">
        <f>(S34-'ModelParams Lw'!R$10)/'ModelParams Lw'!R$11</f>
        <v>#DIV/0!</v>
      </c>
      <c r="AD34" s="24" t="e">
        <f>(T34-'ModelParams Lw'!S$10)/'ModelParams Lw'!S$11</f>
        <v>#DIV/0!</v>
      </c>
      <c r="AE34" s="24" t="e">
        <f>(U34-'ModelParams Lw'!T$10)/'ModelParams Lw'!T$11</f>
        <v>#DIV/0!</v>
      </c>
      <c r="AF34" s="24" t="e">
        <f>(V34-'ModelParams Lw'!U$10)/'ModelParams Lw'!U$11</f>
        <v>#DIV/0!</v>
      </c>
      <c r="AG34" s="24" t="e">
        <f>(W34-'ModelParams Lw'!V$10)/'ModelParams Lw'!V$11</f>
        <v>#DIV/0!</v>
      </c>
      <c r="AH34" s="24" t="e">
        <f t="shared" si="20"/>
        <v>#DIV/0!</v>
      </c>
      <c r="AI34" s="24" t="str">
        <f>IF(OR(Calcul!$D39="",Calcul!$E39=""),"",VLOOKUP(CONCATENATE(Calcul!$D39,Calcul!$E39),SilencerParams!$D$4:$R$82,8,FALSE))</f>
        <v/>
      </c>
      <c r="AJ34" s="24" t="str">
        <f>IF(OR(Calcul!$D39="",Calcul!$E39=""),"",VLOOKUP(CONCATENATE(Calcul!$D39,Calcul!$E39),SilencerParams!$D$4:$R$82,9,FALSE))</f>
        <v/>
      </c>
      <c r="AK34" s="24" t="str">
        <f>IF(OR(Calcul!$D39="",Calcul!$E39=""),"",VLOOKUP(CONCATENATE(Calcul!$D39,Calcul!$E39),SilencerParams!$D$4:$R$82,10,FALSE))</f>
        <v/>
      </c>
      <c r="AL34" s="24" t="str">
        <f>IF(OR(Calcul!$D39="",Calcul!$E39=""),"",VLOOKUP(CONCATENATE(Calcul!$D39,Calcul!$E39),SilencerParams!$D$4:$R$82,11,FALSE))</f>
        <v/>
      </c>
      <c r="AM34" s="24" t="str">
        <f>IF(OR(Calcul!$D39="",Calcul!$E39=""),"",VLOOKUP(CONCATENATE(Calcul!$D39,Calcul!$E39),SilencerParams!$D$4:$R$82,12,FALSE))</f>
        <v/>
      </c>
      <c r="AN34" s="24" t="str">
        <f>IF(OR(Calcul!$D39="",Calcul!$E39=""),"",VLOOKUP(CONCATENATE(Calcul!$D39,Calcul!$E39),SilencerParams!$D$4:$R$82,13,FALSE))</f>
        <v/>
      </c>
      <c r="AO34" s="24" t="str">
        <f>IF(OR(Calcul!$D39="",Calcul!$E39=""),"",VLOOKUP(CONCATENATE(Calcul!$D39,Calcul!$E39),SilencerParams!$D$4:$R$82,14,FALSE))</f>
        <v/>
      </c>
      <c r="AP34" s="24" t="str">
        <f>IF(OR(Calcul!$D39="",Calcul!$E39=""),"",VLOOKUP(CONCATENATE(Calcul!$D39,Calcul!$E39),SilencerParams!$D$4:$R$82,15,FALSE))</f>
        <v/>
      </c>
      <c r="AQ34" s="24" t="str">
        <f>IF(OR(Calcul!$D39="",Calcul!$E39=""),"",VLOOKUP(CONCATENATE(Calcul!$D39,Calcul!$E39),SilencerParams!$D$4:$Z$82,16,FALSE)*LOG($AH34)+VLOOKUP(CONCATENATE(Calcul!$D39,Calcul!$E39),SilencerParams!$D$4:$AH$82,24,FALSE))</f>
        <v/>
      </c>
      <c r="AR34" s="24" t="str">
        <f>IF(OR(Calcul!$D39="",Calcul!$E39=""),"",VLOOKUP(CONCATENATE(Calcul!$D39,Calcul!$E39),SilencerParams!$D$4:$Z$82,17,FALSE)*LOG($AH34)+VLOOKUP(CONCATENATE(Calcul!$D39,Calcul!$E39),SilencerParams!$D$4:$AH$82,25,FALSE))</f>
        <v/>
      </c>
      <c r="AS34" s="24" t="str">
        <f>IF(OR(Calcul!$D39="",Calcul!$E39=""),"",VLOOKUP(CONCATENATE(Calcul!$D39,Calcul!$E39),SilencerParams!$D$4:$Z$82,18,FALSE)*LOG($AH34)+VLOOKUP(CONCATENATE(Calcul!$D39,Calcul!$E39),SilencerParams!$D$4:$AH$82,26,FALSE))</f>
        <v/>
      </c>
      <c r="AT34" s="24" t="str">
        <f>IF(OR(Calcul!$D39="",Calcul!$E39=""),"",VLOOKUP(CONCATENATE(Calcul!$D39,Calcul!$E39),SilencerParams!$D$4:$Z$82,19,FALSE)*LOG($AH34)+VLOOKUP(CONCATENATE(Calcul!$D39,Calcul!$E39),SilencerParams!$D$4:$AH$82,27,FALSE))</f>
        <v/>
      </c>
      <c r="AU34" s="24" t="str">
        <f>IF(OR(Calcul!$D39="",Calcul!$E39=""),"",VLOOKUP(CONCATENATE(Calcul!$D39,Calcul!$E39),SilencerParams!$D$4:$Z$82,20,FALSE)*LOG($AH34)+VLOOKUP(CONCATENATE(Calcul!$D39,Calcul!$E39),SilencerParams!$D$4:$AH$82,28,FALSE))</f>
        <v/>
      </c>
      <c r="AV34" s="24" t="str">
        <f>IF(OR(Calcul!$D39="",Calcul!$E39=""),"",VLOOKUP(CONCATENATE(Calcul!$D39,Calcul!$E39),SilencerParams!$D$4:$Z$82,21,FALSE)*LOG($AH34)+VLOOKUP(CONCATENATE(Calcul!$D39,Calcul!$E39),SilencerParams!$D$4:$AH$82,29,FALSE))</f>
        <v/>
      </c>
      <c r="AW34" s="24" t="str">
        <f>IF(OR(Calcul!$D39="",Calcul!$E39=""),"",VLOOKUP(CONCATENATE(Calcul!$D39,Calcul!$E39),SilencerParams!$D$4:$Z$82,22,FALSE)*LOG($AH34)+VLOOKUP(CONCATENATE(Calcul!$D39,Calcul!$E39),SilencerParams!$D$4:$AH$82,30,FALSE))</f>
        <v/>
      </c>
      <c r="AX34" s="24" t="str">
        <f>IF(OR(Calcul!$D39="",Calcul!$E39=""),"",VLOOKUP(CONCATENATE(Calcul!$D39,Calcul!$E39),SilencerParams!$D$4:$Z$82,23,FALSE)*LOG($AH34)+VLOOKUP(CONCATENATE(Calcul!$D39,Calcul!$E39),SilencerParams!$D$4:$AH$82,31,FALSE))</f>
        <v/>
      </c>
      <c r="AY34" s="24" t="e">
        <f t="shared" si="1"/>
        <v>#DIV/0!</v>
      </c>
      <c r="AZ34" s="24" t="e">
        <f t="shared" si="2"/>
        <v>#DIV/0!</v>
      </c>
      <c r="BA34" s="24" t="e">
        <f t="shared" si="3"/>
        <v>#DIV/0!</v>
      </c>
      <c r="BB34" s="24" t="e">
        <f t="shared" si="4"/>
        <v>#DIV/0!</v>
      </c>
      <c r="BC34" s="24" t="e">
        <f t="shared" si="5"/>
        <v>#DIV/0!</v>
      </c>
      <c r="BD34" s="24" t="e">
        <f t="shared" si="6"/>
        <v>#DIV/0!</v>
      </c>
      <c r="BE34" s="24" t="e">
        <f t="shared" si="7"/>
        <v>#DIV/0!</v>
      </c>
      <c r="BF34" s="24" t="e">
        <f t="shared" si="8"/>
        <v>#DIV/0!</v>
      </c>
      <c r="BG34" s="24" t="e">
        <f>10*LOG10(IF(AY34="",0,POWER(10,((AY34+'ModelParams Lw'!$O$4)/10))) +IF(AZ34="",0,POWER(10,((AZ34+'ModelParams Lw'!$P$4)/10))) +IF(BA34="",0,POWER(10,((BA34+'ModelParams Lw'!$Q$4)/10))) +IF(BB34="",0,POWER(10,((BB34+'ModelParams Lw'!$R$4)/10))) +IF(BC34="",0,POWER(10,((BC34+'ModelParams Lw'!$S$4)/10))) +IF(BD34="",0,POWER(10,((BD34+'ModelParams Lw'!$T$4)/10))) +IF(BE34="",0,POWER(10,((BE34+'ModelParams Lw'!$U$4)/10)))+IF(BF34="",0,POWER(10,((BF34+'ModelParams Lw'!$V$4)/10))))</f>
        <v>#DIV/0!</v>
      </c>
      <c r="BH34" s="24" t="e">
        <f t="shared" si="21"/>
        <v>#DIV/0!</v>
      </c>
      <c r="BI34" s="24" t="e">
        <f>(AY34-'ModelParams Lw'!O$10)/'ModelParams Lw'!O$11</f>
        <v>#DIV/0!</v>
      </c>
      <c r="BJ34" s="24" t="e">
        <f>(AZ34-'ModelParams Lw'!P$10)/'ModelParams Lw'!P$11</f>
        <v>#DIV/0!</v>
      </c>
      <c r="BK34" s="24" t="e">
        <f>(BA34-'ModelParams Lw'!Q$10)/'ModelParams Lw'!Q$11</f>
        <v>#DIV/0!</v>
      </c>
      <c r="BL34" s="24" t="e">
        <f>(BB34-'ModelParams Lw'!R$10)/'ModelParams Lw'!R$11</f>
        <v>#DIV/0!</v>
      </c>
      <c r="BM34" s="24" t="e">
        <f>(BC34-'ModelParams Lw'!S$10)/'ModelParams Lw'!S$11</f>
        <v>#DIV/0!</v>
      </c>
      <c r="BN34" s="24" t="e">
        <f>(BD34-'ModelParams Lw'!T$10)/'ModelParams Lw'!T$11</f>
        <v>#DIV/0!</v>
      </c>
      <c r="BO34" s="24" t="e">
        <f>(BE34-'ModelParams Lw'!U$10)/'ModelParams Lw'!U$11</f>
        <v>#DIV/0!</v>
      </c>
      <c r="BP34" s="24" t="e">
        <f>(BF34-'ModelParams Lw'!V$10)/'ModelParams Lw'!V$11</f>
        <v>#DIV/0!</v>
      </c>
      <c r="BQ34" s="24">
        <f>IF(Calcul!$F39="SW",'ModelParams Lw'!C$18+'ModelParams Lw'!C$19*LOG(BQ$3)+'ModelParams Lw'!C$20*($D34*$E34),IF('ModelParams Lw'!C$21+'ModelParams Lw'!C$22*LOG(BQ$3)+'ModelParams Lw'!C$23*($D34*$E34)&lt;'ModelParams Lw'!C$18+'ModelParams Lw'!C$19*LOG(BQ$3)+'ModelParams Lw'!C$20*($D34*$E34),'ModelParams Lw'!C$18+'ModelParams Lw'!C$19*LOG(BQ$3)+'ModelParams Lw'!C$20*($D34*$E34),'ModelParams Lw'!C$21+'ModelParams Lw'!C$22*LOG(BQ$3)+'ModelParams Lw'!C$23*($D34*$E34)))</f>
        <v>29.232362061604213</v>
      </c>
      <c r="BR34" s="24">
        <f>IF(Calcul!$F39="SW",'ModelParams Lw'!D$18+'ModelParams Lw'!D$19*LOG(BR$3)+'ModelParams Lw'!D$20*($D34*$E34),IF('ModelParams Lw'!D$21+'ModelParams Lw'!D$22*LOG(BR$3)+'ModelParams Lw'!D$23*($D34*$E34)&lt;'ModelParams Lw'!D$18+'ModelParams Lw'!D$19*LOG(BR$3)+'ModelParams Lw'!D$20*($D34*$E34),'ModelParams Lw'!D$18+'ModelParams Lw'!D$19*LOG(BR$3)+'ModelParams Lw'!D$20*($D34*$E34),'ModelParams Lw'!D$21+'ModelParams Lw'!D$22*LOG(BR$3)+'ModelParams Lw'!D$23*($D34*$E34)))</f>
        <v>20.87664435983303</v>
      </c>
      <c r="BS34" s="24">
        <f>IF(Calcul!$F39="SW",'ModelParams Lw'!E$18+'ModelParams Lw'!E$19*LOG(BS$3)+'ModelParams Lw'!E$20*($D34*$E34),IF('ModelParams Lw'!E$21+'ModelParams Lw'!E$22*LOG(BS$3)+'ModelParams Lw'!E$23*($D34*$E34)&lt;'ModelParams Lw'!E$18+'ModelParams Lw'!E$19*LOG(BS$3)+'ModelParams Lw'!E$20*($D34*$E34),'ModelParams Lw'!E$18+'ModelParams Lw'!E$19*LOG(BS$3)+'ModelParams Lw'!E$20*($D34*$E34),'ModelParams Lw'!E$21+'ModelParams Lw'!E$22*LOG(BS$3)+'ModelParams Lw'!E$23*($D34*$E34)))</f>
        <v>19.403052886267911</v>
      </c>
      <c r="BT34" s="24">
        <f>IF(Calcul!$F39="SW",'ModelParams Lw'!F$18+'ModelParams Lw'!F$19*LOG(BT$3)+'ModelParams Lw'!F$20*($D34*$E34),IF('ModelParams Lw'!F$21+'ModelParams Lw'!F$22*LOG(BT$3)+'ModelParams Lw'!F$23*($D34*$E34)&lt;'ModelParams Lw'!F$18+'ModelParams Lw'!F$19*LOG(BT$3)+'ModelParams Lw'!F$20*($D34*$E34),'ModelParams Lw'!F$18+'ModelParams Lw'!F$19*LOG(BT$3)+'ModelParams Lw'!F$20*($D34*$E34),'ModelParams Lw'!F$21+'ModelParams Lw'!F$22*LOG(BT$3)+'ModelParams Lw'!F$23*($D34*$E34)))</f>
        <v>19.168948557312724</v>
      </c>
      <c r="BU34" s="24">
        <f>IF(Calcul!$F39="SW",'ModelParams Lw'!G$18+'ModelParams Lw'!G$19*LOG(BU$3)+'ModelParams Lw'!G$20*($D34*$E34),IF('ModelParams Lw'!G$21+'ModelParams Lw'!G$22*LOG(BU$3)+'ModelParams Lw'!G$23*($D34*$E34)&lt;'ModelParams Lw'!G$18+'ModelParams Lw'!G$19*LOG(BU$3)+'ModelParams Lw'!G$20*($D34*$E34),'ModelParams Lw'!G$18+'ModelParams Lw'!G$19*LOG(BU$3)+'ModelParams Lw'!G$20*($D34*$E34),'ModelParams Lw'!G$21+'ModelParams Lw'!G$22*LOG(BU$3)+'ModelParams Lw'!G$23*($D34*$E34)))</f>
        <v>19.253827318462619</v>
      </c>
      <c r="BV34" s="24">
        <f>IF(Calcul!$F39="SW",'ModelParams Lw'!H$18+'ModelParams Lw'!H$19*LOG(BV$3)+'ModelParams Lw'!H$20*($D34*$E34),IF('ModelParams Lw'!H$21+'ModelParams Lw'!H$22*LOG(BV$3)+'ModelParams Lw'!H$23*($D34*$E34)&lt;'ModelParams Lw'!H$18+'ModelParams Lw'!H$19*LOG(BV$3)+'ModelParams Lw'!H$20*($D34*$E34),'ModelParams Lw'!H$18+'ModelParams Lw'!H$19*LOG(BV$3)+'ModelParams Lw'!H$20*($D34*$E34),'ModelParams Lw'!H$21+'ModelParams Lw'!H$22*LOG(BV$3)+'ModelParams Lw'!H$23*($D34*$E34)))</f>
        <v>18.450549841027573</v>
      </c>
      <c r="BW34" s="24">
        <f>IF(Calcul!$F39="SW",'ModelParams Lw'!I$18+'ModelParams Lw'!I$19*LOG(BW$3)+'ModelParams Lw'!I$20*($D34*$E34),IF('ModelParams Lw'!I$21+'ModelParams Lw'!I$22*LOG(BW$3)+'ModelParams Lw'!I$23*($D34*$E34)&lt;'ModelParams Lw'!I$18+'ModelParams Lw'!I$19*LOG(BW$3)+'ModelParams Lw'!I$20*($D34*$E34),'ModelParams Lw'!I$18+'ModelParams Lw'!I$19*LOG(BW$3)+'ModelParams Lw'!I$20*($D34*$E34),'ModelParams Lw'!I$21+'ModelParams Lw'!I$22*LOG(BW$3)+'ModelParams Lw'!I$23*($D34*$E34)))</f>
        <v>24.339570323731252</v>
      </c>
      <c r="BX34" s="24">
        <f>IF(Calcul!$F39="SW",'ModelParams Lw'!J$18+'ModelParams Lw'!J$19*LOG(BX$3)+'ModelParams Lw'!J$20*($D34*$E34),IF('ModelParams Lw'!J$21+'ModelParams Lw'!J$22*LOG(BX$3)+'ModelParams Lw'!J$23*($D34*$E34)&lt;'ModelParams Lw'!J$18+'ModelParams Lw'!J$19*LOG(BX$3)+'ModelParams Lw'!J$20*($D34*$E34),'ModelParams Lw'!J$18+'ModelParams Lw'!J$19*LOG(BX$3)+'ModelParams Lw'!J$20*($D34*$E34),'ModelParams Lw'!J$21+'ModelParams Lw'!J$22*LOG(BX$3)+'ModelParams Lw'!J$23*($D34*$E34)))</f>
        <v>22.505852524315557</v>
      </c>
      <c r="BY34" s="24" t="e">
        <f t="shared" si="9"/>
        <v>#DIV/0!</v>
      </c>
      <c r="BZ34" s="24" t="e">
        <f t="shared" si="10"/>
        <v>#DIV/0!</v>
      </c>
      <c r="CA34" s="24" t="e">
        <f t="shared" si="11"/>
        <v>#DIV/0!</v>
      </c>
      <c r="CB34" s="24" t="e">
        <f t="shared" si="12"/>
        <v>#DIV/0!</v>
      </c>
      <c r="CC34" s="24" t="e">
        <f t="shared" si="13"/>
        <v>#DIV/0!</v>
      </c>
      <c r="CD34" s="24" t="e">
        <f t="shared" si="14"/>
        <v>#DIV/0!</v>
      </c>
      <c r="CE34" s="24" t="e">
        <f t="shared" si="15"/>
        <v>#DIV/0!</v>
      </c>
      <c r="CF34" s="24" t="e">
        <f t="shared" si="16"/>
        <v>#DIV/0!</v>
      </c>
      <c r="CG34" s="24" t="e">
        <f>10*LOG10(IF(BY34="",0,POWER(10,((BY34+'ModelParams Lw'!$O$4)/10))) +IF(BZ34="",0,POWER(10,((BZ34+'ModelParams Lw'!$P$4)/10))) +IF(CA34="",0,POWER(10,((CA34+'ModelParams Lw'!$Q$4)/10))) +IF(CB34="",0,POWER(10,((CB34+'ModelParams Lw'!$R$4)/10))) +IF(CC34="",0,POWER(10,((CC34+'ModelParams Lw'!$S$4)/10))) +IF(CD34="",0,POWER(10,((CD34+'ModelParams Lw'!$T$4)/10))) +IF(CE34="",0,POWER(10,((CE34+'ModelParams Lw'!$U$4)/10)))+IF(CF34="",0,POWER(10,((CF34+'ModelParams Lw'!$V$4)/10))))</f>
        <v>#DIV/0!</v>
      </c>
      <c r="CH34" s="24" t="e">
        <f t="shared" si="22"/>
        <v>#DIV/0!</v>
      </c>
      <c r="CI34" s="24" t="e">
        <f>(BY34-'ModelParams Lw'!$O$10)/'ModelParams Lw'!$O$11</f>
        <v>#DIV/0!</v>
      </c>
      <c r="CJ34" s="24" t="e">
        <f>(BZ34-'ModelParams Lw'!$P$10)/'ModelParams Lw'!$P$11</f>
        <v>#DIV/0!</v>
      </c>
      <c r="CK34" s="24" t="e">
        <f>(CA34-'ModelParams Lw'!$Q$10)/'ModelParams Lw'!$Q$11</f>
        <v>#DIV/0!</v>
      </c>
      <c r="CL34" s="24" t="e">
        <f>(CB34-'ModelParams Lw'!$R$10)/'ModelParams Lw'!$R$11</f>
        <v>#DIV/0!</v>
      </c>
      <c r="CM34" s="24" t="e">
        <f>(CC34-'ModelParams Lw'!$S$10)/'ModelParams Lw'!$S$11</f>
        <v>#DIV/0!</v>
      </c>
      <c r="CN34" s="24" t="e">
        <f>(CD34-'ModelParams Lw'!$T$10)/'ModelParams Lw'!$T$11</f>
        <v>#DIV/0!</v>
      </c>
      <c r="CO34" s="24" t="e">
        <f>(CE34-'ModelParams Lw'!$U$10)/'ModelParams Lw'!$U$11</f>
        <v>#DIV/0!</v>
      </c>
      <c r="CP34" s="24" t="e">
        <f>(CF34-'ModelParams Lw'!$V$10)/'ModelParams Lw'!$V$11</f>
        <v>#DIV/0!</v>
      </c>
    </row>
    <row r="35" spans="1:94" x14ac:dyDescent="0.2">
      <c r="A35" s="12" t="str">
        <f>Calcul!A40</f>
        <v>(1) sound attenuator of length 1250 mm</v>
      </c>
      <c r="B35" s="12" t="e">
        <f t="shared" si="17"/>
        <v>#VALUE!</v>
      </c>
      <c r="C35" s="12">
        <f>Calcul!C40</f>
        <v>0</v>
      </c>
      <c r="D35" s="12">
        <f>Calcul!D40/1000</f>
        <v>0</v>
      </c>
      <c r="E35" s="12">
        <f>Calcul!E40/1000</f>
        <v>0</v>
      </c>
      <c r="F35" s="12">
        <f t="shared" si="18"/>
        <v>0</v>
      </c>
      <c r="G35" s="24" t="e">
        <f t="shared" si="0"/>
        <v>#VALUE!</v>
      </c>
      <c r="H35" s="21" t="e">
        <f>'ModelParams Lw'!$B$6*(LN(H$3/(($B35/3600/($D35*$F35))^0.4*$G35^0.3)))^2+'ModelParams Lw'!$B$7*LN(H$3/(($B35/3600/($D35*$F35))^0.4*$G35^0.3))+'ModelParams Lw'!$B$8</f>
        <v>#VALUE!</v>
      </c>
      <c r="I35" s="21" t="e">
        <f>'ModelParams Lw'!$B$6*(LN(I$3/(($B35/3600/($D35*$F35))^0.4*$G35^0.3)))^2+'ModelParams Lw'!$B$7*LN(I$3/(($B35/3600/($D35*$F35))^0.4*$G35^0.3))+'ModelParams Lw'!$B$8</f>
        <v>#VALUE!</v>
      </c>
      <c r="J35" s="21" t="e">
        <f>'ModelParams Lw'!$B$6*(LN(J$3/(($B35/3600/($D35*$F35))^0.4*$G35^0.3)))^2+'ModelParams Lw'!$B$7*LN(J$3/(($B35/3600/($D35*$F35))^0.4*$G35^0.3))+'ModelParams Lw'!$B$8</f>
        <v>#VALUE!</v>
      </c>
      <c r="K35" s="21" t="e">
        <f>'ModelParams Lw'!$B$6*(LN(K$3/(($B35/3600/($D35*$F35))^0.4*$G35^0.3)))^2+'ModelParams Lw'!$B$7*LN(K$3/(($B35/3600/($D35*$F35))^0.4*$G35^0.3))+'ModelParams Lw'!$B$8</f>
        <v>#VALUE!</v>
      </c>
      <c r="L35" s="21" t="e">
        <f>'ModelParams Lw'!$B$6*(LN(L$3/(($B35/3600/($D35*$F35))^0.4*$G35^0.3)))^2+'ModelParams Lw'!$B$7*LN(L$3/(($B35/3600/($D35*$F35))^0.4*$G35^0.3))+'ModelParams Lw'!$B$8</f>
        <v>#VALUE!</v>
      </c>
      <c r="M35" s="21" t="e">
        <f>'ModelParams Lw'!$B$6*(LN(M$3/(($B35/3600/($D35*$F35))^0.4*$G35^0.3)))^2+'ModelParams Lw'!$B$7*LN(M$3/(($B35/3600/($D35*$F35))^0.4*$G35^0.3))+'ModelParams Lw'!$B$8</f>
        <v>#VALUE!</v>
      </c>
      <c r="N35" s="21" t="e">
        <f>'ModelParams Lw'!$B$6*(LN(N$3/(($B35/3600/($D35*$F35))^0.4*$G35^0.3)))^2+'ModelParams Lw'!$B$7*LN(N$3/(($B35/3600/($D35*$F35))^0.4*$G35^0.3))+'ModelParams Lw'!$B$8</f>
        <v>#VALUE!</v>
      </c>
      <c r="O35" s="21" t="e">
        <f>'ModelParams Lw'!$B$6*(LN(O$3/(($B35/3600/($D35*$F35))^0.4*$G35^0.3)))^2+'ModelParams Lw'!$B$7*LN(O$3/(($B35/3600/($D35*$F35))^0.4*$G35^0.3))+'ModelParams Lw'!$B$8</f>
        <v>#VALUE!</v>
      </c>
      <c r="P35" s="24" t="e">
        <f>'ModelParams Lw'!$B$3+'ModelParams Lw'!$B$4*LOG10($B35/3600/($D35*$F35))+'ModelParams Lw'!$B$5*LOG10(2*$G35/(1.2*($B35/3600/($D35*$F35))^2)+1)+10*LOG10($D35*$F35)+H35</f>
        <v>#VALUE!</v>
      </c>
      <c r="Q35" s="24" t="e">
        <f>'ModelParams Lw'!$B$3+'ModelParams Lw'!$B$4*LOG10($B35/3600/($D35*$F35))+'ModelParams Lw'!$B$5*LOG10(2*$G35/(1.2*($B35/3600/($D35*$F35))^2)+1)+10*LOG10($D35*$F35)+I35</f>
        <v>#VALUE!</v>
      </c>
      <c r="R35" s="24" t="e">
        <f>'ModelParams Lw'!$B$3+'ModelParams Lw'!$B$4*LOG10($B35/3600/($D35*$F35))+'ModelParams Lw'!$B$5*LOG10(2*$G35/(1.2*($B35/3600/($D35*$F35))^2)+1)+10*LOG10($D35*$F35)+J35</f>
        <v>#VALUE!</v>
      </c>
      <c r="S35" s="24" t="e">
        <f>'ModelParams Lw'!$B$3+'ModelParams Lw'!$B$4*LOG10($B35/3600/($D35*$F35))+'ModelParams Lw'!$B$5*LOG10(2*$G35/(1.2*($B35/3600/($D35*$F35))^2)+1)+10*LOG10($D35*$F35)+K35</f>
        <v>#VALUE!</v>
      </c>
      <c r="T35" s="24" t="e">
        <f>'ModelParams Lw'!$B$3+'ModelParams Lw'!$B$4*LOG10($B35/3600/($D35*$F35))+'ModelParams Lw'!$B$5*LOG10(2*$G35/(1.2*($B35/3600/($D35*$F35))^2)+1)+10*LOG10($D35*$F35)+L35</f>
        <v>#VALUE!</v>
      </c>
      <c r="U35" s="24" t="e">
        <f>'ModelParams Lw'!$B$3+'ModelParams Lw'!$B$4*LOG10($B35/3600/($D35*$F35))+'ModelParams Lw'!$B$5*LOG10(2*$G35/(1.2*($B35/3600/($D35*$F35))^2)+1)+10*LOG10($D35*$F35)+M35</f>
        <v>#VALUE!</v>
      </c>
      <c r="V35" s="24" t="e">
        <f>'ModelParams Lw'!$B$3+'ModelParams Lw'!$B$4*LOG10($B35/3600/($D35*$F35))+'ModelParams Lw'!$B$5*LOG10(2*$G35/(1.2*($B35/3600/($D35*$F35))^2)+1)+10*LOG10($D35*$F35)+N35</f>
        <v>#VALUE!</v>
      </c>
      <c r="W35" s="24" t="e">
        <f>'ModelParams Lw'!$B$3+'ModelParams Lw'!$B$4*LOG10($B35/3600/($D35*$F35))+'ModelParams Lw'!$B$5*LOG10(2*$G35/(1.2*($B35/3600/($D35*$F35))^2)+1)+10*LOG10($D35*$F35)+O35</f>
        <v>#VALUE!</v>
      </c>
      <c r="X35" s="24" t="e">
        <f>10*LOG10(IF(P35="",0,POWER(10,((P35+'ModelParams Lw'!$O$4)/10))) +IF(Q35="",0,POWER(10,((Q35+'ModelParams Lw'!$P$4)/10))) +IF(R35="",0,POWER(10,((R35+'ModelParams Lw'!$Q$4)/10))) +IF(S35="",0,POWER(10,((S35+'ModelParams Lw'!$R$4)/10))) +IF(T35="",0,POWER(10,((T35+'ModelParams Lw'!$S$4)/10))) +IF(U35="",0,POWER(10,((U35+'ModelParams Lw'!$T$4)/10))) +IF(V35="",0,POWER(10,((V35+'ModelParams Lw'!$U$4)/10)))+IF(W35="",0,POWER(10,((W35+'ModelParams Lw'!$V$4)/10))))</f>
        <v>#VALUE!</v>
      </c>
      <c r="Y35" s="24" t="e">
        <f t="shared" si="19"/>
        <v>#VALUE!</v>
      </c>
      <c r="Z35" s="24" t="e">
        <f>(P35-'ModelParams Lw'!O$10)/'ModelParams Lw'!O$11</f>
        <v>#VALUE!</v>
      </c>
      <c r="AA35" s="24" t="e">
        <f>(Q35-'ModelParams Lw'!P$10)/'ModelParams Lw'!P$11</f>
        <v>#VALUE!</v>
      </c>
      <c r="AB35" s="24" t="e">
        <f>(R35-'ModelParams Lw'!Q$10)/'ModelParams Lw'!Q$11</f>
        <v>#VALUE!</v>
      </c>
      <c r="AC35" s="24" t="e">
        <f>(S35-'ModelParams Lw'!R$10)/'ModelParams Lw'!R$11</f>
        <v>#VALUE!</v>
      </c>
      <c r="AD35" s="24" t="e">
        <f>(T35-'ModelParams Lw'!S$10)/'ModelParams Lw'!S$11</f>
        <v>#VALUE!</v>
      </c>
      <c r="AE35" s="24" t="e">
        <f>(U35-'ModelParams Lw'!T$10)/'ModelParams Lw'!T$11</f>
        <v>#VALUE!</v>
      </c>
      <c r="AF35" s="24" t="e">
        <f>(V35-'ModelParams Lw'!U$10)/'ModelParams Lw'!U$11</f>
        <v>#VALUE!</v>
      </c>
      <c r="AG35" s="24" t="e">
        <f>(W35-'ModelParams Lw'!V$10)/'ModelParams Lw'!V$11</f>
        <v>#VALUE!</v>
      </c>
      <c r="AH35" s="24" t="e">
        <f t="shared" si="20"/>
        <v>#VALUE!</v>
      </c>
      <c r="AI35" s="24" t="str">
        <f>IF(OR(Calcul!$D40="",Calcul!$E40=""),"",VLOOKUP(CONCATENATE(Calcul!$D40,Calcul!$E40),SilencerParams!$D$4:$R$82,8,FALSE))</f>
        <v/>
      </c>
      <c r="AJ35" s="24" t="str">
        <f>IF(OR(Calcul!$D40="",Calcul!$E40=""),"",VLOOKUP(CONCATENATE(Calcul!$D40,Calcul!$E40),SilencerParams!$D$4:$R$82,9,FALSE))</f>
        <v/>
      </c>
      <c r="AK35" s="24" t="str">
        <f>IF(OR(Calcul!$D40="",Calcul!$E40=""),"",VLOOKUP(CONCATENATE(Calcul!$D40,Calcul!$E40),SilencerParams!$D$4:$R$82,10,FALSE))</f>
        <v/>
      </c>
      <c r="AL35" s="24" t="str">
        <f>IF(OR(Calcul!$D40="",Calcul!$E40=""),"",VLOOKUP(CONCATENATE(Calcul!$D40,Calcul!$E40),SilencerParams!$D$4:$R$82,11,FALSE))</f>
        <v/>
      </c>
      <c r="AM35" s="24" t="str">
        <f>IF(OR(Calcul!$D40="",Calcul!$E40=""),"",VLOOKUP(CONCATENATE(Calcul!$D40,Calcul!$E40),SilencerParams!$D$4:$R$82,12,FALSE))</f>
        <v/>
      </c>
      <c r="AN35" s="24" t="str">
        <f>IF(OR(Calcul!$D40="",Calcul!$E40=""),"",VLOOKUP(CONCATENATE(Calcul!$D40,Calcul!$E40),SilencerParams!$D$4:$R$82,13,FALSE))</f>
        <v/>
      </c>
      <c r="AO35" s="24" t="str">
        <f>IF(OR(Calcul!$D40="",Calcul!$E40=""),"",VLOOKUP(CONCATENATE(Calcul!$D40,Calcul!$E40),SilencerParams!$D$4:$R$82,14,FALSE))</f>
        <v/>
      </c>
      <c r="AP35" s="24" t="str">
        <f>IF(OR(Calcul!$D40="",Calcul!$E40=""),"",VLOOKUP(CONCATENATE(Calcul!$D40,Calcul!$E40),SilencerParams!$D$4:$R$82,15,FALSE))</f>
        <v/>
      </c>
      <c r="AQ35" s="24" t="str">
        <f>IF(OR(Calcul!$D40="",Calcul!$E40=""),"",VLOOKUP(CONCATENATE(Calcul!$D40,Calcul!$E40),SilencerParams!$D$4:$Z$82,16,FALSE)*LOG($AH35)+VLOOKUP(CONCATENATE(Calcul!$D40,Calcul!$E40),SilencerParams!$D$4:$AH$82,24,FALSE))</f>
        <v/>
      </c>
      <c r="AR35" s="24" t="str">
        <f>IF(OR(Calcul!$D40="",Calcul!$E40=""),"",VLOOKUP(CONCATENATE(Calcul!$D40,Calcul!$E40),SilencerParams!$D$4:$Z$82,17,FALSE)*LOG($AH35)+VLOOKUP(CONCATENATE(Calcul!$D40,Calcul!$E40),SilencerParams!$D$4:$AH$82,25,FALSE))</f>
        <v/>
      </c>
      <c r="AS35" s="24" t="str">
        <f>IF(OR(Calcul!$D40="",Calcul!$E40=""),"",VLOOKUP(CONCATENATE(Calcul!$D40,Calcul!$E40),SilencerParams!$D$4:$Z$82,18,FALSE)*LOG($AH35)+VLOOKUP(CONCATENATE(Calcul!$D40,Calcul!$E40),SilencerParams!$D$4:$AH$82,26,FALSE))</f>
        <v/>
      </c>
      <c r="AT35" s="24" t="str">
        <f>IF(OR(Calcul!$D40="",Calcul!$E40=""),"",VLOOKUP(CONCATENATE(Calcul!$D40,Calcul!$E40),SilencerParams!$D$4:$Z$82,19,FALSE)*LOG($AH35)+VLOOKUP(CONCATENATE(Calcul!$D40,Calcul!$E40),SilencerParams!$D$4:$AH$82,27,FALSE))</f>
        <v/>
      </c>
      <c r="AU35" s="24" t="str">
        <f>IF(OR(Calcul!$D40="",Calcul!$E40=""),"",VLOOKUP(CONCATENATE(Calcul!$D40,Calcul!$E40),SilencerParams!$D$4:$Z$82,20,FALSE)*LOG($AH35)+VLOOKUP(CONCATENATE(Calcul!$D40,Calcul!$E40),SilencerParams!$D$4:$AH$82,28,FALSE))</f>
        <v/>
      </c>
      <c r="AV35" s="24" t="str">
        <f>IF(OR(Calcul!$D40="",Calcul!$E40=""),"",VLOOKUP(CONCATENATE(Calcul!$D40,Calcul!$E40),SilencerParams!$D$4:$Z$82,21,FALSE)*LOG($AH35)+VLOOKUP(CONCATENATE(Calcul!$D40,Calcul!$E40),SilencerParams!$D$4:$AH$82,29,FALSE))</f>
        <v/>
      </c>
      <c r="AW35" s="24" t="str">
        <f>IF(OR(Calcul!$D40="",Calcul!$E40=""),"",VLOOKUP(CONCATENATE(Calcul!$D40,Calcul!$E40),SilencerParams!$D$4:$Z$82,22,FALSE)*LOG($AH35)+VLOOKUP(CONCATENATE(Calcul!$D40,Calcul!$E40),SilencerParams!$D$4:$AH$82,30,FALSE))</f>
        <v/>
      </c>
      <c r="AX35" s="24" t="str">
        <f>IF(OR(Calcul!$D40="",Calcul!$E40=""),"",VLOOKUP(CONCATENATE(Calcul!$D40,Calcul!$E40),SilencerParams!$D$4:$Z$82,23,FALSE)*LOG($AH35)+VLOOKUP(CONCATENATE(Calcul!$D40,Calcul!$E40),SilencerParams!$D$4:$AH$82,31,FALSE))</f>
        <v/>
      </c>
      <c r="AY35" s="24" t="e">
        <f t="shared" si="1"/>
        <v>#VALUE!</v>
      </c>
      <c r="AZ35" s="24" t="e">
        <f t="shared" si="2"/>
        <v>#VALUE!</v>
      </c>
      <c r="BA35" s="24" t="e">
        <f t="shared" si="3"/>
        <v>#VALUE!</v>
      </c>
      <c r="BB35" s="24" t="e">
        <f t="shared" si="4"/>
        <v>#VALUE!</v>
      </c>
      <c r="BC35" s="24" t="e">
        <f t="shared" si="5"/>
        <v>#VALUE!</v>
      </c>
      <c r="BD35" s="24" t="e">
        <f t="shared" si="6"/>
        <v>#VALUE!</v>
      </c>
      <c r="BE35" s="24" t="e">
        <f t="shared" si="7"/>
        <v>#VALUE!</v>
      </c>
      <c r="BF35" s="24" t="e">
        <f t="shared" si="8"/>
        <v>#VALUE!</v>
      </c>
      <c r="BG35" s="24" t="e">
        <f>10*LOG10(IF(AY35="",0,POWER(10,((AY35+'ModelParams Lw'!$O$4)/10))) +IF(AZ35="",0,POWER(10,((AZ35+'ModelParams Lw'!$P$4)/10))) +IF(BA35="",0,POWER(10,((BA35+'ModelParams Lw'!$Q$4)/10))) +IF(BB35="",0,POWER(10,((BB35+'ModelParams Lw'!$R$4)/10))) +IF(BC35="",0,POWER(10,((BC35+'ModelParams Lw'!$S$4)/10))) +IF(BD35="",0,POWER(10,((BD35+'ModelParams Lw'!$T$4)/10))) +IF(BE35="",0,POWER(10,((BE35+'ModelParams Lw'!$U$4)/10)))+IF(BF35="",0,POWER(10,((BF35+'ModelParams Lw'!$V$4)/10))))</f>
        <v>#VALUE!</v>
      </c>
      <c r="BH35" s="24" t="e">
        <f t="shared" si="21"/>
        <v>#VALUE!</v>
      </c>
      <c r="BI35" s="24" t="e">
        <f>(AY35-'ModelParams Lw'!O$10)/'ModelParams Lw'!O$11</f>
        <v>#VALUE!</v>
      </c>
      <c r="BJ35" s="24" t="e">
        <f>(AZ35-'ModelParams Lw'!P$10)/'ModelParams Lw'!P$11</f>
        <v>#VALUE!</v>
      </c>
      <c r="BK35" s="24" t="e">
        <f>(BA35-'ModelParams Lw'!Q$10)/'ModelParams Lw'!Q$11</f>
        <v>#VALUE!</v>
      </c>
      <c r="BL35" s="24" t="e">
        <f>(BB35-'ModelParams Lw'!R$10)/'ModelParams Lw'!R$11</f>
        <v>#VALUE!</v>
      </c>
      <c r="BM35" s="24" t="e">
        <f>(BC35-'ModelParams Lw'!S$10)/'ModelParams Lw'!S$11</f>
        <v>#VALUE!</v>
      </c>
      <c r="BN35" s="24" t="e">
        <f>(BD35-'ModelParams Lw'!T$10)/'ModelParams Lw'!T$11</f>
        <v>#VALUE!</v>
      </c>
      <c r="BO35" s="24" t="e">
        <f>(BE35-'ModelParams Lw'!U$10)/'ModelParams Lw'!U$11</f>
        <v>#VALUE!</v>
      </c>
      <c r="BP35" s="24" t="e">
        <f>(BF35-'ModelParams Lw'!V$10)/'ModelParams Lw'!V$11</f>
        <v>#VALUE!</v>
      </c>
      <c r="BQ35" s="24">
        <f>IF(Calcul!$F40="SW",'ModelParams Lw'!C$18+'ModelParams Lw'!C$19*LOG(BQ$3)+'ModelParams Lw'!C$20*($D35*$E35),IF('ModelParams Lw'!C$21+'ModelParams Lw'!C$22*LOG(BQ$3)+'ModelParams Lw'!C$23*($D35*$E35)&lt;'ModelParams Lw'!C$18+'ModelParams Lw'!C$19*LOG(BQ$3)+'ModelParams Lw'!C$20*($D35*$E35),'ModelParams Lw'!C$18+'ModelParams Lw'!C$19*LOG(BQ$3)+'ModelParams Lw'!C$20*($D35*$E35),'ModelParams Lw'!C$21+'ModelParams Lw'!C$22*LOG(BQ$3)+'ModelParams Lw'!C$23*($D35*$E35)))</f>
        <v>29.232362061604213</v>
      </c>
      <c r="BR35" s="24">
        <f>IF(Calcul!$F40="SW",'ModelParams Lw'!D$18+'ModelParams Lw'!D$19*LOG(BR$3)+'ModelParams Lw'!D$20*($D35*$E35),IF('ModelParams Lw'!D$21+'ModelParams Lw'!D$22*LOG(BR$3)+'ModelParams Lw'!D$23*($D35*$E35)&lt;'ModelParams Lw'!D$18+'ModelParams Lw'!D$19*LOG(BR$3)+'ModelParams Lw'!D$20*($D35*$E35),'ModelParams Lw'!D$18+'ModelParams Lw'!D$19*LOG(BR$3)+'ModelParams Lw'!D$20*($D35*$E35),'ModelParams Lw'!D$21+'ModelParams Lw'!D$22*LOG(BR$3)+'ModelParams Lw'!D$23*($D35*$E35)))</f>
        <v>20.87664435983303</v>
      </c>
      <c r="BS35" s="24">
        <f>IF(Calcul!$F40="SW",'ModelParams Lw'!E$18+'ModelParams Lw'!E$19*LOG(BS$3)+'ModelParams Lw'!E$20*($D35*$E35),IF('ModelParams Lw'!E$21+'ModelParams Lw'!E$22*LOG(BS$3)+'ModelParams Lw'!E$23*($D35*$E35)&lt;'ModelParams Lw'!E$18+'ModelParams Lw'!E$19*LOG(BS$3)+'ModelParams Lw'!E$20*($D35*$E35),'ModelParams Lw'!E$18+'ModelParams Lw'!E$19*LOG(BS$3)+'ModelParams Lw'!E$20*($D35*$E35),'ModelParams Lw'!E$21+'ModelParams Lw'!E$22*LOG(BS$3)+'ModelParams Lw'!E$23*($D35*$E35)))</f>
        <v>19.403052886267911</v>
      </c>
      <c r="BT35" s="24">
        <f>IF(Calcul!$F40="SW",'ModelParams Lw'!F$18+'ModelParams Lw'!F$19*LOG(BT$3)+'ModelParams Lw'!F$20*($D35*$E35),IF('ModelParams Lw'!F$21+'ModelParams Lw'!F$22*LOG(BT$3)+'ModelParams Lw'!F$23*($D35*$E35)&lt;'ModelParams Lw'!F$18+'ModelParams Lw'!F$19*LOG(BT$3)+'ModelParams Lw'!F$20*($D35*$E35),'ModelParams Lw'!F$18+'ModelParams Lw'!F$19*LOG(BT$3)+'ModelParams Lw'!F$20*($D35*$E35),'ModelParams Lw'!F$21+'ModelParams Lw'!F$22*LOG(BT$3)+'ModelParams Lw'!F$23*($D35*$E35)))</f>
        <v>19.168948557312724</v>
      </c>
      <c r="BU35" s="24">
        <f>IF(Calcul!$F40="SW",'ModelParams Lw'!G$18+'ModelParams Lw'!G$19*LOG(BU$3)+'ModelParams Lw'!G$20*($D35*$E35),IF('ModelParams Lw'!G$21+'ModelParams Lw'!G$22*LOG(BU$3)+'ModelParams Lw'!G$23*($D35*$E35)&lt;'ModelParams Lw'!G$18+'ModelParams Lw'!G$19*LOG(BU$3)+'ModelParams Lw'!G$20*($D35*$E35),'ModelParams Lw'!G$18+'ModelParams Lw'!G$19*LOG(BU$3)+'ModelParams Lw'!G$20*($D35*$E35),'ModelParams Lw'!G$21+'ModelParams Lw'!G$22*LOG(BU$3)+'ModelParams Lw'!G$23*($D35*$E35)))</f>
        <v>19.253827318462619</v>
      </c>
      <c r="BV35" s="24">
        <f>IF(Calcul!$F40="SW",'ModelParams Lw'!H$18+'ModelParams Lw'!H$19*LOG(BV$3)+'ModelParams Lw'!H$20*($D35*$E35),IF('ModelParams Lw'!H$21+'ModelParams Lw'!H$22*LOG(BV$3)+'ModelParams Lw'!H$23*($D35*$E35)&lt;'ModelParams Lw'!H$18+'ModelParams Lw'!H$19*LOG(BV$3)+'ModelParams Lw'!H$20*($D35*$E35),'ModelParams Lw'!H$18+'ModelParams Lw'!H$19*LOG(BV$3)+'ModelParams Lw'!H$20*($D35*$E35),'ModelParams Lw'!H$21+'ModelParams Lw'!H$22*LOG(BV$3)+'ModelParams Lw'!H$23*($D35*$E35)))</f>
        <v>18.450549841027573</v>
      </c>
      <c r="BW35" s="24">
        <f>IF(Calcul!$F40="SW",'ModelParams Lw'!I$18+'ModelParams Lw'!I$19*LOG(BW$3)+'ModelParams Lw'!I$20*($D35*$E35),IF('ModelParams Lw'!I$21+'ModelParams Lw'!I$22*LOG(BW$3)+'ModelParams Lw'!I$23*($D35*$E35)&lt;'ModelParams Lw'!I$18+'ModelParams Lw'!I$19*LOG(BW$3)+'ModelParams Lw'!I$20*($D35*$E35),'ModelParams Lw'!I$18+'ModelParams Lw'!I$19*LOG(BW$3)+'ModelParams Lw'!I$20*($D35*$E35),'ModelParams Lw'!I$21+'ModelParams Lw'!I$22*LOG(BW$3)+'ModelParams Lw'!I$23*($D35*$E35)))</f>
        <v>24.339570323731252</v>
      </c>
      <c r="BX35" s="24">
        <f>IF(Calcul!$F40="SW",'ModelParams Lw'!J$18+'ModelParams Lw'!J$19*LOG(BX$3)+'ModelParams Lw'!J$20*($D35*$E35),IF('ModelParams Lw'!J$21+'ModelParams Lw'!J$22*LOG(BX$3)+'ModelParams Lw'!J$23*($D35*$E35)&lt;'ModelParams Lw'!J$18+'ModelParams Lw'!J$19*LOG(BX$3)+'ModelParams Lw'!J$20*($D35*$E35),'ModelParams Lw'!J$18+'ModelParams Lw'!J$19*LOG(BX$3)+'ModelParams Lw'!J$20*($D35*$E35),'ModelParams Lw'!J$21+'ModelParams Lw'!J$22*LOG(BX$3)+'ModelParams Lw'!J$23*($D35*$E35)))</f>
        <v>22.505852524315557</v>
      </c>
      <c r="BY35" s="24" t="e">
        <f t="shared" si="9"/>
        <v>#VALUE!</v>
      </c>
      <c r="BZ35" s="24" t="e">
        <f t="shared" si="10"/>
        <v>#VALUE!</v>
      </c>
      <c r="CA35" s="24" t="e">
        <f t="shared" si="11"/>
        <v>#VALUE!</v>
      </c>
      <c r="CB35" s="24" t="e">
        <f t="shared" si="12"/>
        <v>#VALUE!</v>
      </c>
      <c r="CC35" s="24" t="e">
        <f t="shared" si="13"/>
        <v>#VALUE!</v>
      </c>
      <c r="CD35" s="24" t="e">
        <f t="shared" si="14"/>
        <v>#VALUE!</v>
      </c>
      <c r="CE35" s="24" t="e">
        <f t="shared" si="15"/>
        <v>#VALUE!</v>
      </c>
      <c r="CF35" s="24" t="e">
        <f t="shared" si="16"/>
        <v>#VALUE!</v>
      </c>
      <c r="CG35" s="24" t="e">
        <f>10*LOG10(IF(BY35="",0,POWER(10,((BY35+'ModelParams Lw'!$O$4)/10))) +IF(BZ35="",0,POWER(10,((BZ35+'ModelParams Lw'!$P$4)/10))) +IF(CA35="",0,POWER(10,((CA35+'ModelParams Lw'!$Q$4)/10))) +IF(CB35="",0,POWER(10,((CB35+'ModelParams Lw'!$R$4)/10))) +IF(CC35="",0,POWER(10,((CC35+'ModelParams Lw'!$S$4)/10))) +IF(CD35="",0,POWER(10,((CD35+'ModelParams Lw'!$T$4)/10))) +IF(CE35="",0,POWER(10,((CE35+'ModelParams Lw'!$U$4)/10)))+IF(CF35="",0,POWER(10,((CF35+'ModelParams Lw'!$V$4)/10))))</f>
        <v>#VALUE!</v>
      </c>
      <c r="CH35" s="24" t="e">
        <f t="shared" si="22"/>
        <v>#VALUE!</v>
      </c>
      <c r="CI35" s="24" t="e">
        <f>(BY35-'ModelParams Lw'!$O$10)/'ModelParams Lw'!$O$11</f>
        <v>#VALUE!</v>
      </c>
      <c r="CJ35" s="24" t="e">
        <f>(BZ35-'ModelParams Lw'!$P$10)/'ModelParams Lw'!$P$11</f>
        <v>#VALUE!</v>
      </c>
      <c r="CK35" s="24" t="e">
        <f>(CA35-'ModelParams Lw'!$Q$10)/'ModelParams Lw'!$Q$11</f>
        <v>#VALUE!</v>
      </c>
      <c r="CL35" s="24" t="e">
        <f>(CB35-'ModelParams Lw'!$R$10)/'ModelParams Lw'!$R$11</f>
        <v>#VALUE!</v>
      </c>
      <c r="CM35" s="24" t="e">
        <f>(CC35-'ModelParams Lw'!$S$10)/'ModelParams Lw'!$S$11</f>
        <v>#VALUE!</v>
      </c>
      <c r="CN35" s="24" t="e">
        <f>(CD35-'ModelParams Lw'!$T$10)/'ModelParams Lw'!$T$11</f>
        <v>#VALUE!</v>
      </c>
      <c r="CO35" s="24" t="e">
        <f>(CE35-'ModelParams Lw'!$U$10)/'ModelParams Lw'!$U$11</f>
        <v>#VALUE!</v>
      </c>
      <c r="CP35" s="24" t="e">
        <f>(CF35-'ModelParams Lw'!$V$10)/'ModelParams Lw'!$V$11</f>
        <v>#VALUE!</v>
      </c>
    </row>
    <row r="36" spans="1:94" x14ac:dyDescent="0.2">
      <c r="A36" s="12" t="str">
        <f>Calcul!A41</f>
        <v>(2) pressure loss with open blades</v>
      </c>
      <c r="B36" s="12" t="e">
        <f t="shared" si="17"/>
        <v>#VALUE!</v>
      </c>
      <c r="C36" s="12">
        <f>Calcul!C41</f>
        <v>0</v>
      </c>
      <c r="D36" s="12">
        <f>Calcul!D41/1000</f>
        <v>0</v>
      </c>
      <c r="E36" s="12">
        <f>Calcul!B43/1000</f>
        <v>0</v>
      </c>
      <c r="F36" s="12">
        <f t="shared" si="18"/>
        <v>0</v>
      </c>
      <c r="G36" s="24" t="e">
        <f t="shared" si="0"/>
        <v>#VALUE!</v>
      </c>
      <c r="H36" s="21" t="e">
        <f>'ModelParams Lw'!$B$6*(LN(H$3/(($B36/3600/($D36*$F36))^0.4*$G36^0.3)))^2+'ModelParams Lw'!$B$7*LN(H$3/(($B36/3600/($D36*$F36))^0.4*$G36^0.3))+'ModelParams Lw'!$B$8</f>
        <v>#VALUE!</v>
      </c>
      <c r="I36" s="21" t="e">
        <f>'ModelParams Lw'!$B$6*(LN(I$3/(($B36/3600/($D36*$F36))^0.4*$G36^0.3)))^2+'ModelParams Lw'!$B$7*LN(I$3/(($B36/3600/($D36*$F36))^0.4*$G36^0.3))+'ModelParams Lw'!$B$8</f>
        <v>#VALUE!</v>
      </c>
      <c r="J36" s="21" t="e">
        <f>'ModelParams Lw'!$B$6*(LN(J$3/(($B36/3600/($D36*$F36))^0.4*$G36^0.3)))^2+'ModelParams Lw'!$B$7*LN(J$3/(($B36/3600/($D36*$F36))^0.4*$G36^0.3))+'ModelParams Lw'!$B$8</f>
        <v>#VALUE!</v>
      </c>
      <c r="K36" s="21" t="e">
        <f>'ModelParams Lw'!$B$6*(LN(K$3/(($B36/3600/($D36*$F36))^0.4*$G36^0.3)))^2+'ModelParams Lw'!$B$7*LN(K$3/(($B36/3600/($D36*$F36))^0.4*$G36^0.3))+'ModelParams Lw'!$B$8</f>
        <v>#VALUE!</v>
      </c>
      <c r="L36" s="21" t="e">
        <f>'ModelParams Lw'!$B$6*(LN(L$3/(($B36/3600/($D36*$F36))^0.4*$G36^0.3)))^2+'ModelParams Lw'!$B$7*LN(L$3/(($B36/3600/($D36*$F36))^0.4*$G36^0.3))+'ModelParams Lw'!$B$8</f>
        <v>#VALUE!</v>
      </c>
      <c r="M36" s="21" t="e">
        <f>'ModelParams Lw'!$B$6*(LN(M$3/(($B36/3600/($D36*$F36))^0.4*$G36^0.3)))^2+'ModelParams Lw'!$B$7*LN(M$3/(($B36/3600/($D36*$F36))^0.4*$G36^0.3))+'ModelParams Lw'!$B$8</f>
        <v>#VALUE!</v>
      </c>
      <c r="N36" s="21" t="e">
        <f>'ModelParams Lw'!$B$6*(LN(N$3/(($B36/3600/($D36*$F36))^0.4*$G36^0.3)))^2+'ModelParams Lw'!$B$7*LN(N$3/(($B36/3600/($D36*$F36))^0.4*$G36^0.3))+'ModelParams Lw'!$B$8</f>
        <v>#VALUE!</v>
      </c>
      <c r="O36" s="21" t="e">
        <f>'ModelParams Lw'!$B$6*(LN(O$3/(($B36/3600/($D36*$F36))^0.4*$G36^0.3)))^2+'ModelParams Lw'!$B$7*LN(O$3/(($B36/3600/($D36*$F36))^0.4*$G36^0.3))+'ModelParams Lw'!$B$8</f>
        <v>#VALUE!</v>
      </c>
      <c r="P36" s="24" t="e">
        <f>'ModelParams Lw'!$B$3+'ModelParams Lw'!$B$4*LOG10($B36/3600/($D36*$F36))+'ModelParams Lw'!$B$5*LOG10(2*$G36/(1.2*($B36/3600/($D36*$F36))^2)+1)+10*LOG10($D36*$F36)+H36</f>
        <v>#VALUE!</v>
      </c>
      <c r="Q36" s="24" t="e">
        <f>'ModelParams Lw'!$B$3+'ModelParams Lw'!$B$4*LOG10($B36/3600/($D36*$F36))+'ModelParams Lw'!$B$5*LOG10(2*$G36/(1.2*($B36/3600/($D36*$F36))^2)+1)+10*LOG10($D36*$F36)+I36</f>
        <v>#VALUE!</v>
      </c>
      <c r="R36" s="24" t="e">
        <f>'ModelParams Lw'!$B$3+'ModelParams Lw'!$B$4*LOG10($B36/3600/($D36*$F36))+'ModelParams Lw'!$B$5*LOG10(2*$G36/(1.2*($B36/3600/($D36*$F36))^2)+1)+10*LOG10($D36*$F36)+J36</f>
        <v>#VALUE!</v>
      </c>
      <c r="S36" s="24" t="e">
        <f>'ModelParams Lw'!$B$3+'ModelParams Lw'!$B$4*LOG10($B36/3600/($D36*$F36))+'ModelParams Lw'!$B$5*LOG10(2*$G36/(1.2*($B36/3600/($D36*$F36))^2)+1)+10*LOG10($D36*$F36)+K36</f>
        <v>#VALUE!</v>
      </c>
      <c r="T36" s="24" t="e">
        <f>'ModelParams Lw'!$B$3+'ModelParams Lw'!$B$4*LOG10($B36/3600/($D36*$F36))+'ModelParams Lw'!$B$5*LOG10(2*$G36/(1.2*($B36/3600/($D36*$F36))^2)+1)+10*LOG10($D36*$F36)+L36</f>
        <v>#VALUE!</v>
      </c>
      <c r="U36" s="24" t="e">
        <f>'ModelParams Lw'!$B$3+'ModelParams Lw'!$B$4*LOG10($B36/3600/($D36*$F36))+'ModelParams Lw'!$B$5*LOG10(2*$G36/(1.2*($B36/3600/($D36*$F36))^2)+1)+10*LOG10($D36*$F36)+M36</f>
        <v>#VALUE!</v>
      </c>
      <c r="V36" s="24" t="e">
        <f>'ModelParams Lw'!$B$3+'ModelParams Lw'!$B$4*LOG10($B36/3600/($D36*$F36))+'ModelParams Lw'!$B$5*LOG10(2*$G36/(1.2*($B36/3600/($D36*$F36))^2)+1)+10*LOG10($D36*$F36)+N36</f>
        <v>#VALUE!</v>
      </c>
      <c r="W36" s="24" t="e">
        <f>'ModelParams Lw'!$B$3+'ModelParams Lw'!$B$4*LOG10($B36/3600/($D36*$F36))+'ModelParams Lw'!$B$5*LOG10(2*$G36/(1.2*($B36/3600/($D36*$F36))^2)+1)+10*LOG10($D36*$F36)+O36</f>
        <v>#VALUE!</v>
      </c>
      <c r="X36" s="24" t="e">
        <f>10*LOG10(IF(P36="",0,POWER(10,((P36+'ModelParams Lw'!$O$4)/10))) +IF(Q36="",0,POWER(10,((Q36+'ModelParams Lw'!$P$4)/10))) +IF(R36="",0,POWER(10,((R36+'ModelParams Lw'!$Q$4)/10))) +IF(S36="",0,POWER(10,((S36+'ModelParams Lw'!$R$4)/10))) +IF(T36="",0,POWER(10,((T36+'ModelParams Lw'!$S$4)/10))) +IF(U36="",0,POWER(10,((U36+'ModelParams Lw'!$T$4)/10))) +IF(V36="",0,POWER(10,((V36+'ModelParams Lw'!$U$4)/10)))+IF(W36="",0,POWER(10,((W36+'ModelParams Lw'!$V$4)/10))))</f>
        <v>#VALUE!</v>
      </c>
      <c r="Y36" s="24" t="e">
        <f t="shared" si="19"/>
        <v>#VALUE!</v>
      </c>
      <c r="Z36" s="24" t="e">
        <f>(P36-'ModelParams Lw'!O$10)/'ModelParams Lw'!O$11</f>
        <v>#VALUE!</v>
      </c>
      <c r="AA36" s="24" t="e">
        <f>(Q36-'ModelParams Lw'!P$10)/'ModelParams Lw'!P$11</f>
        <v>#VALUE!</v>
      </c>
      <c r="AB36" s="24" t="e">
        <f>(R36-'ModelParams Lw'!Q$10)/'ModelParams Lw'!Q$11</f>
        <v>#VALUE!</v>
      </c>
      <c r="AC36" s="24" t="e">
        <f>(S36-'ModelParams Lw'!R$10)/'ModelParams Lw'!R$11</f>
        <v>#VALUE!</v>
      </c>
      <c r="AD36" s="24" t="e">
        <f>(T36-'ModelParams Lw'!S$10)/'ModelParams Lw'!S$11</f>
        <v>#VALUE!</v>
      </c>
      <c r="AE36" s="24" t="e">
        <f>(U36-'ModelParams Lw'!T$10)/'ModelParams Lw'!T$11</f>
        <v>#VALUE!</v>
      </c>
      <c r="AF36" s="24" t="e">
        <f>(V36-'ModelParams Lw'!U$10)/'ModelParams Lw'!U$11</f>
        <v>#VALUE!</v>
      </c>
      <c r="AG36" s="24" t="e">
        <f>(W36-'ModelParams Lw'!V$10)/'ModelParams Lw'!V$11</f>
        <v>#VALUE!</v>
      </c>
      <c r="AH36" s="24" t="e">
        <f t="shared" ref="AH36:AH99" si="23">(B36/3600)/(D36*E36)</f>
        <v>#VALUE!</v>
      </c>
      <c r="AI36" s="24" t="str">
        <f>IF(OR(Calcul!$D41="",Calcul!$E41=""),"",VLOOKUP(CONCATENATE(Calcul!$D41,Calcul!$E41),SilencerParams!$D$4:$R$82,8,FALSE))</f>
        <v/>
      </c>
      <c r="AJ36" s="24" t="str">
        <f>IF(OR(Calcul!$D41="",Calcul!$E41=""),"",VLOOKUP(CONCATENATE(Calcul!$D41,Calcul!$E41),SilencerParams!$D$4:$R$82,9,FALSE))</f>
        <v/>
      </c>
      <c r="AK36" s="24" t="str">
        <f>IF(OR(Calcul!$D41="",Calcul!$E41=""),"",VLOOKUP(CONCATENATE(Calcul!$D41,Calcul!$E41),SilencerParams!$D$4:$R$82,10,FALSE))</f>
        <v/>
      </c>
      <c r="AL36" s="24" t="str">
        <f>IF(OR(Calcul!$D41="",Calcul!$E41=""),"",VLOOKUP(CONCATENATE(Calcul!$D41,Calcul!$E41),SilencerParams!$D$4:$R$82,11,FALSE))</f>
        <v/>
      </c>
      <c r="AM36" s="24" t="str">
        <f>IF(OR(Calcul!$D41="",Calcul!$E41=""),"",VLOOKUP(CONCATENATE(Calcul!$D41,Calcul!$E41),SilencerParams!$D$4:$R$82,12,FALSE))</f>
        <v/>
      </c>
      <c r="AN36" s="24" t="str">
        <f>IF(OR(Calcul!$D41="",Calcul!$E41=""),"",VLOOKUP(CONCATENATE(Calcul!$D41,Calcul!$E41),SilencerParams!$D$4:$R$82,13,FALSE))</f>
        <v/>
      </c>
      <c r="AO36" s="24" t="str">
        <f>IF(OR(Calcul!$D41="",Calcul!$E41=""),"",VLOOKUP(CONCATENATE(Calcul!$D41,Calcul!$E41),SilencerParams!$D$4:$R$82,14,FALSE))</f>
        <v/>
      </c>
      <c r="AP36" s="24" t="str">
        <f>IF(OR(Calcul!$D41="",Calcul!$E41=""),"",VLOOKUP(CONCATENATE(Calcul!$D41,Calcul!$E41),SilencerParams!$D$4:$R$82,15,FALSE))</f>
        <v/>
      </c>
      <c r="AQ36" s="24" t="str">
        <f>IF(OR(Calcul!$D41="",Calcul!$E41=""),"",VLOOKUP(CONCATENATE(Calcul!$D41,Calcul!$E41),SilencerParams!$D$4:$Z$82,16,FALSE)*LOG($AH36)+VLOOKUP(CONCATENATE(Calcul!$D41,Calcul!$E41),SilencerParams!$D$4:$AH$82,24,FALSE))</f>
        <v/>
      </c>
      <c r="AR36" s="24" t="str">
        <f>IF(OR(Calcul!$D41="",Calcul!$E41=""),"",VLOOKUP(CONCATENATE(Calcul!$D41,Calcul!$E41),SilencerParams!$D$4:$Z$82,17,FALSE)*LOG($AH36)+VLOOKUP(CONCATENATE(Calcul!$D41,Calcul!$E41),SilencerParams!$D$4:$AH$82,25,FALSE))</f>
        <v/>
      </c>
      <c r="AS36" s="24" t="str">
        <f>IF(OR(Calcul!$D41="",Calcul!$E41=""),"",VLOOKUP(CONCATENATE(Calcul!$D41,Calcul!$E41),SilencerParams!$D$4:$Z$82,18,FALSE)*LOG($AH36)+VLOOKUP(CONCATENATE(Calcul!$D41,Calcul!$E41),SilencerParams!$D$4:$AH$82,26,FALSE))</f>
        <v/>
      </c>
      <c r="AT36" s="24" t="str">
        <f>IF(OR(Calcul!$D41="",Calcul!$E41=""),"",VLOOKUP(CONCATENATE(Calcul!$D41,Calcul!$E41),SilencerParams!$D$4:$Z$82,19,FALSE)*LOG($AH36)+VLOOKUP(CONCATENATE(Calcul!$D41,Calcul!$E41),SilencerParams!$D$4:$AH$82,27,FALSE))</f>
        <v/>
      </c>
      <c r="AU36" s="24" t="str">
        <f>IF(OR(Calcul!$D41="",Calcul!$E41=""),"",VLOOKUP(CONCATENATE(Calcul!$D41,Calcul!$E41),SilencerParams!$D$4:$Z$82,20,FALSE)*LOG($AH36)+VLOOKUP(CONCATENATE(Calcul!$D41,Calcul!$E41),SilencerParams!$D$4:$AH$82,28,FALSE))</f>
        <v/>
      </c>
      <c r="AV36" s="24" t="str">
        <f>IF(OR(Calcul!$D41="",Calcul!$E41=""),"",VLOOKUP(CONCATENATE(Calcul!$D41,Calcul!$E41),SilencerParams!$D$4:$Z$82,21,FALSE)*LOG($AH36)+VLOOKUP(CONCATENATE(Calcul!$D41,Calcul!$E41),SilencerParams!$D$4:$AH$82,29,FALSE))</f>
        <v/>
      </c>
      <c r="AW36" s="24" t="str">
        <f>IF(OR(Calcul!$D41="",Calcul!$E41=""),"",VLOOKUP(CONCATENATE(Calcul!$D41,Calcul!$E41),SilencerParams!$D$4:$Z$82,22,FALSE)*LOG($AH36)+VLOOKUP(CONCATENATE(Calcul!$D41,Calcul!$E41),SilencerParams!$D$4:$AH$82,30,FALSE))</f>
        <v/>
      </c>
      <c r="AX36" s="24" t="str">
        <f>IF(OR(Calcul!$D41="",Calcul!$E41=""),"",VLOOKUP(CONCATENATE(Calcul!$D41,Calcul!$E41),SilencerParams!$D$4:$Z$82,23,FALSE)*LOG($AH36)+VLOOKUP(CONCATENATE(Calcul!$D41,Calcul!$E41),SilencerParams!$D$4:$AH$82,31,FALSE))</f>
        <v/>
      </c>
      <c r="AY36" s="24" t="e">
        <f t="shared" si="1"/>
        <v>#VALUE!</v>
      </c>
      <c r="AZ36" s="24" t="e">
        <f t="shared" si="2"/>
        <v>#VALUE!</v>
      </c>
      <c r="BA36" s="24" t="e">
        <f t="shared" si="3"/>
        <v>#VALUE!</v>
      </c>
      <c r="BB36" s="24" t="e">
        <f t="shared" si="4"/>
        <v>#VALUE!</v>
      </c>
      <c r="BC36" s="24" t="e">
        <f t="shared" si="5"/>
        <v>#VALUE!</v>
      </c>
      <c r="BD36" s="24" t="e">
        <f t="shared" si="6"/>
        <v>#VALUE!</v>
      </c>
      <c r="BE36" s="24" t="e">
        <f t="shared" si="7"/>
        <v>#VALUE!</v>
      </c>
      <c r="BF36" s="24" t="e">
        <f t="shared" si="8"/>
        <v>#VALUE!</v>
      </c>
      <c r="BG36" s="24" t="e">
        <f>10*LOG10(IF(AY36="",0,POWER(10,((AY36+'ModelParams Lw'!$O$4)/10))) +IF(AZ36="",0,POWER(10,((AZ36+'ModelParams Lw'!$P$4)/10))) +IF(BA36="",0,POWER(10,((BA36+'ModelParams Lw'!$Q$4)/10))) +IF(BB36="",0,POWER(10,((BB36+'ModelParams Lw'!$R$4)/10))) +IF(BC36="",0,POWER(10,((BC36+'ModelParams Lw'!$S$4)/10))) +IF(BD36="",0,POWER(10,((BD36+'ModelParams Lw'!$T$4)/10))) +IF(BE36="",0,POWER(10,((BE36+'ModelParams Lw'!$U$4)/10)))+IF(BF36="",0,POWER(10,((BF36+'ModelParams Lw'!$V$4)/10))))</f>
        <v>#VALUE!</v>
      </c>
      <c r="BH36" s="24" t="e">
        <f t="shared" ref="BH36:BH99" si="24">MAX(BI36:BP36)</f>
        <v>#VALUE!</v>
      </c>
      <c r="BI36" s="24" t="e">
        <f>(AY36-'ModelParams Lw'!O$10)/'ModelParams Lw'!O$11</f>
        <v>#VALUE!</v>
      </c>
      <c r="BJ36" s="24" t="e">
        <f>(AZ36-'ModelParams Lw'!P$10)/'ModelParams Lw'!P$11</f>
        <v>#VALUE!</v>
      </c>
      <c r="BK36" s="24" t="e">
        <f>(BA36-'ModelParams Lw'!Q$10)/'ModelParams Lw'!Q$11</f>
        <v>#VALUE!</v>
      </c>
      <c r="BL36" s="24" t="e">
        <f>(BB36-'ModelParams Lw'!R$10)/'ModelParams Lw'!R$11</f>
        <v>#VALUE!</v>
      </c>
      <c r="BM36" s="24" t="e">
        <f>(BC36-'ModelParams Lw'!S$10)/'ModelParams Lw'!S$11</f>
        <v>#VALUE!</v>
      </c>
      <c r="BN36" s="24" t="e">
        <f>(BD36-'ModelParams Lw'!T$10)/'ModelParams Lw'!T$11</f>
        <v>#VALUE!</v>
      </c>
      <c r="BO36" s="24" t="e">
        <f>(BE36-'ModelParams Lw'!U$10)/'ModelParams Lw'!U$11</f>
        <v>#VALUE!</v>
      </c>
      <c r="BP36" s="24" t="e">
        <f>(BF36-'ModelParams Lw'!V$10)/'ModelParams Lw'!V$11</f>
        <v>#VALUE!</v>
      </c>
      <c r="BQ36" s="24">
        <f>IF(Calcul!$F41="SW",'ModelParams Lw'!C$18+'ModelParams Lw'!C$19*LOG(BQ$3)+'ModelParams Lw'!C$20*($D36*$E36),IF('ModelParams Lw'!C$21+'ModelParams Lw'!C$22*LOG(BQ$3)+'ModelParams Lw'!C$23*($D36*$E36)&lt;'ModelParams Lw'!C$18+'ModelParams Lw'!C$19*LOG(BQ$3)+'ModelParams Lw'!C$20*($D36*$E36),'ModelParams Lw'!C$18+'ModelParams Lw'!C$19*LOG(BQ$3)+'ModelParams Lw'!C$20*($D36*$E36),'ModelParams Lw'!C$21+'ModelParams Lw'!C$22*LOG(BQ$3)+'ModelParams Lw'!C$23*($D36*$E36)))</f>
        <v>29.232362061604213</v>
      </c>
      <c r="BR36" s="24">
        <f>IF(Calcul!$F41="SW",'ModelParams Lw'!D$18+'ModelParams Lw'!D$19*LOG(BR$3)+'ModelParams Lw'!D$20*($D36*$E36),IF('ModelParams Lw'!D$21+'ModelParams Lw'!D$22*LOG(BR$3)+'ModelParams Lw'!D$23*($D36*$E36)&lt;'ModelParams Lw'!D$18+'ModelParams Lw'!D$19*LOG(BR$3)+'ModelParams Lw'!D$20*($D36*$E36),'ModelParams Lw'!D$18+'ModelParams Lw'!D$19*LOG(BR$3)+'ModelParams Lw'!D$20*($D36*$E36),'ModelParams Lw'!D$21+'ModelParams Lw'!D$22*LOG(BR$3)+'ModelParams Lw'!D$23*($D36*$E36)))</f>
        <v>20.87664435983303</v>
      </c>
      <c r="BS36" s="24">
        <f>IF(Calcul!$F41="SW",'ModelParams Lw'!E$18+'ModelParams Lw'!E$19*LOG(BS$3)+'ModelParams Lw'!E$20*($D36*$E36),IF('ModelParams Lw'!E$21+'ModelParams Lw'!E$22*LOG(BS$3)+'ModelParams Lw'!E$23*($D36*$E36)&lt;'ModelParams Lw'!E$18+'ModelParams Lw'!E$19*LOG(BS$3)+'ModelParams Lw'!E$20*($D36*$E36),'ModelParams Lw'!E$18+'ModelParams Lw'!E$19*LOG(BS$3)+'ModelParams Lw'!E$20*($D36*$E36),'ModelParams Lw'!E$21+'ModelParams Lw'!E$22*LOG(BS$3)+'ModelParams Lw'!E$23*($D36*$E36)))</f>
        <v>19.403052886267911</v>
      </c>
      <c r="BT36" s="24">
        <f>IF(Calcul!$F41="SW",'ModelParams Lw'!F$18+'ModelParams Lw'!F$19*LOG(BT$3)+'ModelParams Lw'!F$20*($D36*$E36),IF('ModelParams Lw'!F$21+'ModelParams Lw'!F$22*LOG(BT$3)+'ModelParams Lw'!F$23*($D36*$E36)&lt;'ModelParams Lw'!F$18+'ModelParams Lw'!F$19*LOG(BT$3)+'ModelParams Lw'!F$20*($D36*$E36),'ModelParams Lw'!F$18+'ModelParams Lw'!F$19*LOG(BT$3)+'ModelParams Lw'!F$20*($D36*$E36),'ModelParams Lw'!F$21+'ModelParams Lw'!F$22*LOG(BT$3)+'ModelParams Lw'!F$23*($D36*$E36)))</f>
        <v>19.168948557312724</v>
      </c>
      <c r="BU36" s="24">
        <f>IF(Calcul!$F41="SW",'ModelParams Lw'!G$18+'ModelParams Lw'!G$19*LOG(BU$3)+'ModelParams Lw'!G$20*($D36*$E36),IF('ModelParams Lw'!G$21+'ModelParams Lw'!G$22*LOG(BU$3)+'ModelParams Lw'!G$23*($D36*$E36)&lt;'ModelParams Lw'!G$18+'ModelParams Lw'!G$19*LOG(BU$3)+'ModelParams Lw'!G$20*($D36*$E36),'ModelParams Lw'!G$18+'ModelParams Lw'!G$19*LOG(BU$3)+'ModelParams Lw'!G$20*($D36*$E36),'ModelParams Lw'!G$21+'ModelParams Lw'!G$22*LOG(BU$3)+'ModelParams Lw'!G$23*($D36*$E36)))</f>
        <v>19.253827318462619</v>
      </c>
      <c r="BV36" s="24">
        <f>IF(Calcul!$F41="SW",'ModelParams Lw'!H$18+'ModelParams Lw'!H$19*LOG(BV$3)+'ModelParams Lw'!H$20*($D36*$E36),IF('ModelParams Lw'!H$21+'ModelParams Lw'!H$22*LOG(BV$3)+'ModelParams Lw'!H$23*($D36*$E36)&lt;'ModelParams Lw'!H$18+'ModelParams Lw'!H$19*LOG(BV$3)+'ModelParams Lw'!H$20*($D36*$E36),'ModelParams Lw'!H$18+'ModelParams Lw'!H$19*LOG(BV$3)+'ModelParams Lw'!H$20*($D36*$E36),'ModelParams Lw'!H$21+'ModelParams Lw'!H$22*LOG(BV$3)+'ModelParams Lw'!H$23*($D36*$E36)))</f>
        <v>18.450549841027573</v>
      </c>
      <c r="BW36" s="24">
        <f>IF(Calcul!$F41="SW",'ModelParams Lw'!I$18+'ModelParams Lw'!I$19*LOG(BW$3)+'ModelParams Lw'!I$20*($D36*$E36),IF('ModelParams Lw'!I$21+'ModelParams Lw'!I$22*LOG(BW$3)+'ModelParams Lw'!I$23*($D36*$E36)&lt;'ModelParams Lw'!I$18+'ModelParams Lw'!I$19*LOG(BW$3)+'ModelParams Lw'!I$20*($D36*$E36),'ModelParams Lw'!I$18+'ModelParams Lw'!I$19*LOG(BW$3)+'ModelParams Lw'!I$20*($D36*$E36),'ModelParams Lw'!I$21+'ModelParams Lw'!I$22*LOG(BW$3)+'ModelParams Lw'!I$23*($D36*$E36)))</f>
        <v>24.339570323731252</v>
      </c>
      <c r="BX36" s="24">
        <f>IF(Calcul!$F41="SW",'ModelParams Lw'!J$18+'ModelParams Lw'!J$19*LOG(BX$3)+'ModelParams Lw'!J$20*($D36*$E36),IF('ModelParams Lw'!J$21+'ModelParams Lw'!J$22*LOG(BX$3)+'ModelParams Lw'!J$23*($D36*$E36)&lt;'ModelParams Lw'!J$18+'ModelParams Lw'!J$19*LOG(BX$3)+'ModelParams Lw'!J$20*($D36*$E36),'ModelParams Lw'!J$18+'ModelParams Lw'!J$19*LOG(BX$3)+'ModelParams Lw'!J$20*($D36*$E36),'ModelParams Lw'!J$21+'ModelParams Lw'!J$22*LOG(BX$3)+'ModelParams Lw'!J$23*($D36*$E36)))</f>
        <v>22.505852524315557</v>
      </c>
      <c r="BY36" s="24" t="e">
        <f t="shared" si="9"/>
        <v>#VALUE!</v>
      </c>
      <c r="BZ36" s="24" t="e">
        <f t="shared" si="10"/>
        <v>#VALUE!</v>
      </c>
      <c r="CA36" s="24" t="e">
        <f t="shared" si="11"/>
        <v>#VALUE!</v>
      </c>
      <c r="CB36" s="24" t="e">
        <f t="shared" si="12"/>
        <v>#VALUE!</v>
      </c>
      <c r="CC36" s="24" t="e">
        <f t="shared" si="13"/>
        <v>#VALUE!</v>
      </c>
      <c r="CD36" s="24" t="e">
        <f t="shared" si="14"/>
        <v>#VALUE!</v>
      </c>
      <c r="CE36" s="24" t="e">
        <f t="shared" si="15"/>
        <v>#VALUE!</v>
      </c>
      <c r="CF36" s="24" t="e">
        <f t="shared" si="16"/>
        <v>#VALUE!</v>
      </c>
      <c r="CG36" s="24" t="e">
        <f>10*LOG10(IF(BY36="",0,POWER(10,((BY36+'ModelParams Lw'!$O$4)/10))) +IF(BZ36="",0,POWER(10,((BZ36+'ModelParams Lw'!$P$4)/10))) +IF(CA36="",0,POWER(10,((CA36+'ModelParams Lw'!$Q$4)/10))) +IF(CB36="",0,POWER(10,((CB36+'ModelParams Lw'!$R$4)/10))) +IF(CC36="",0,POWER(10,((CC36+'ModelParams Lw'!$S$4)/10))) +IF(CD36="",0,POWER(10,((CD36+'ModelParams Lw'!$T$4)/10))) +IF(CE36="",0,POWER(10,((CE36+'ModelParams Lw'!$U$4)/10)))+IF(CF36="",0,POWER(10,((CF36+'ModelParams Lw'!$V$4)/10))))</f>
        <v>#VALUE!</v>
      </c>
      <c r="CH36" s="24" t="e">
        <f t="shared" ref="CH36:CH99" si="25">MAX(CI36:CP36)</f>
        <v>#VALUE!</v>
      </c>
      <c r="CI36" s="24" t="e">
        <f>(BY36-'ModelParams Lw'!$O$10)/'ModelParams Lw'!$O$11</f>
        <v>#VALUE!</v>
      </c>
      <c r="CJ36" s="24" t="e">
        <f>(BZ36-'ModelParams Lw'!$P$10)/'ModelParams Lw'!$P$11</f>
        <v>#VALUE!</v>
      </c>
      <c r="CK36" s="24" t="e">
        <f>(CA36-'ModelParams Lw'!$Q$10)/'ModelParams Lw'!$Q$11</f>
        <v>#VALUE!</v>
      </c>
      <c r="CL36" s="24" t="e">
        <f>(CB36-'ModelParams Lw'!$R$10)/'ModelParams Lw'!$R$11</f>
        <v>#VALUE!</v>
      </c>
      <c r="CM36" s="24" t="e">
        <f>(CC36-'ModelParams Lw'!$S$10)/'ModelParams Lw'!$S$11</f>
        <v>#VALUE!</v>
      </c>
      <c r="CN36" s="24" t="e">
        <f>(CD36-'ModelParams Lw'!$T$10)/'ModelParams Lw'!$T$11</f>
        <v>#VALUE!</v>
      </c>
      <c r="CO36" s="24" t="e">
        <f>(CE36-'ModelParams Lw'!$U$10)/'ModelParams Lw'!$U$11</f>
        <v>#VALUE!</v>
      </c>
      <c r="CP36" s="24" t="e">
        <f>(CF36-'ModelParams Lw'!$V$10)/'ModelParams Lw'!$V$11</f>
        <v>#VALUE!</v>
      </c>
    </row>
    <row r="37" spans="1:94" x14ac:dyDescent="0.2">
      <c r="A37" s="12" t="str">
        <f>Calcul!A42</f>
        <v>(3) VAV with downstream 3 m unlined duct + 90° bend</v>
      </c>
      <c r="B37" s="12" t="e">
        <f t="shared" si="17"/>
        <v>#VALUE!</v>
      </c>
      <c r="C37" s="12">
        <f>Calcul!C42</f>
        <v>0</v>
      </c>
      <c r="D37" s="12">
        <f>Calcul!D42/1000</f>
        <v>0</v>
      </c>
      <c r="E37" s="12">
        <f>Calcul!E42/1000</f>
        <v>0</v>
      </c>
      <c r="F37" s="12">
        <f t="shared" si="18"/>
        <v>0</v>
      </c>
      <c r="G37" s="24" t="e">
        <f t="shared" si="0"/>
        <v>#VALUE!</v>
      </c>
      <c r="H37" s="21" t="e">
        <f>'ModelParams Lw'!$B$6*(LN(H$3/(($B37/3600/($D37*$F37))^0.4*$G37^0.3)))^2+'ModelParams Lw'!$B$7*LN(H$3/(($B37/3600/($D37*$F37))^0.4*$G37^0.3))+'ModelParams Lw'!$B$8</f>
        <v>#VALUE!</v>
      </c>
      <c r="I37" s="21" t="e">
        <f>'ModelParams Lw'!$B$6*(LN(I$3/(($B37/3600/($D37*$F37))^0.4*$G37^0.3)))^2+'ModelParams Lw'!$B$7*LN(I$3/(($B37/3600/($D37*$F37))^0.4*$G37^0.3))+'ModelParams Lw'!$B$8</f>
        <v>#VALUE!</v>
      </c>
      <c r="J37" s="21" t="e">
        <f>'ModelParams Lw'!$B$6*(LN(J$3/(($B37/3600/($D37*$F37))^0.4*$G37^0.3)))^2+'ModelParams Lw'!$B$7*LN(J$3/(($B37/3600/($D37*$F37))^0.4*$G37^0.3))+'ModelParams Lw'!$B$8</f>
        <v>#VALUE!</v>
      </c>
      <c r="K37" s="21" t="e">
        <f>'ModelParams Lw'!$B$6*(LN(K$3/(($B37/3600/($D37*$F37))^0.4*$G37^0.3)))^2+'ModelParams Lw'!$B$7*LN(K$3/(($B37/3600/($D37*$F37))^0.4*$G37^0.3))+'ModelParams Lw'!$B$8</f>
        <v>#VALUE!</v>
      </c>
      <c r="L37" s="21" t="e">
        <f>'ModelParams Lw'!$B$6*(LN(L$3/(($B37/3600/($D37*$F37))^0.4*$G37^0.3)))^2+'ModelParams Lw'!$B$7*LN(L$3/(($B37/3600/($D37*$F37))^0.4*$G37^0.3))+'ModelParams Lw'!$B$8</f>
        <v>#VALUE!</v>
      </c>
      <c r="M37" s="21" t="e">
        <f>'ModelParams Lw'!$B$6*(LN(M$3/(($B37/3600/($D37*$F37))^0.4*$G37^0.3)))^2+'ModelParams Lw'!$B$7*LN(M$3/(($B37/3600/($D37*$F37))^0.4*$G37^0.3))+'ModelParams Lw'!$B$8</f>
        <v>#VALUE!</v>
      </c>
      <c r="N37" s="21" t="e">
        <f>'ModelParams Lw'!$B$6*(LN(N$3/(($B37/3600/($D37*$F37))^0.4*$G37^0.3)))^2+'ModelParams Lw'!$B$7*LN(N$3/(($B37/3600/($D37*$F37))^0.4*$G37^0.3))+'ModelParams Lw'!$B$8</f>
        <v>#VALUE!</v>
      </c>
      <c r="O37" s="21" t="e">
        <f>'ModelParams Lw'!$B$6*(LN(O$3/(($B37/3600/($D37*$F37))^0.4*$G37^0.3)))^2+'ModelParams Lw'!$B$7*LN(O$3/(($B37/3600/($D37*$F37))^0.4*$G37^0.3))+'ModelParams Lw'!$B$8</f>
        <v>#VALUE!</v>
      </c>
      <c r="P37" s="24" t="e">
        <f>'ModelParams Lw'!$B$3+'ModelParams Lw'!$B$4*LOG10($B37/3600/($D37*$F37))+'ModelParams Lw'!$B$5*LOG10(2*$G37/(1.2*($B37/3600/($D37*$F37))^2)+1)+10*LOG10($D37*$F37)+H37</f>
        <v>#VALUE!</v>
      </c>
      <c r="Q37" s="24" t="e">
        <f>'ModelParams Lw'!$B$3+'ModelParams Lw'!$B$4*LOG10($B37/3600/($D37*$F37))+'ModelParams Lw'!$B$5*LOG10(2*$G37/(1.2*($B37/3600/($D37*$F37))^2)+1)+10*LOG10($D37*$F37)+I37</f>
        <v>#VALUE!</v>
      </c>
      <c r="R37" s="24" t="e">
        <f>'ModelParams Lw'!$B$3+'ModelParams Lw'!$B$4*LOG10($B37/3600/($D37*$F37))+'ModelParams Lw'!$B$5*LOG10(2*$G37/(1.2*($B37/3600/($D37*$F37))^2)+1)+10*LOG10($D37*$F37)+J37</f>
        <v>#VALUE!</v>
      </c>
      <c r="S37" s="24" t="e">
        <f>'ModelParams Lw'!$B$3+'ModelParams Lw'!$B$4*LOG10($B37/3600/($D37*$F37))+'ModelParams Lw'!$B$5*LOG10(2*$G37/(1.2*($B37/3600/($D37*$F37))^2)+1)+10*LOG10($D37*$F37)+K37</f>
        <v>#VALUE!</v>
      </c>
      <c r="T37" s="24" t="e">
        <f>'ModelParams Lw'!$B$3+'ModelParams Lw'!$B$4*LOG10($B37/3600/($D37*$F37))+'ModelParams Lw'!$B$5*LOG10(2*$G37/(1.2*($B37/3600/($D37*$F37))^2)+1)+10*LOG10($D37*$F37)+L37</f>
        <v>#VALUE!</v>
      </c>
      <c r="U37" s="24" t="e">
        <f>'ModelParams Lw'!$B$3+'ModelParams Lw'!$B$4*LOG10($B37/3600/($D37*$F37))+'ModelParams Lw'!$B$5*LOG10(2*$G37/(1.2*($B37/3600/($D37*$F37))^2)+1)+10*LOG10($D37*$F37)+M37</f>
        <v>#VALUE!</v>
      </c>
      <c r="V37" s="24" t="e">
        <f>'ModelParams Lw'!$B$3+'ModelParams Lw'!$B$4*LOG10($B37/3600/($D37*$F37))+'ModelParams Lw'!$B$5*LOG10(2*$G37/(1.2*($B37/3600/($D37*$F37))^2)+1)+10*LOG10($D37*$F37)+N37</f>
        <v>#VALUE!</v>
      </c>
      <c r="W37" s="24" t="e">
        <f>'ModelParams Lw'!$B$3+'ModelParams Lw'!$B$4*LOG10($B37/3600/($D37*$F37))+'ModelParams Lw'!$B$5*LOG10(2*$G37/(1.2*($B37/3600/($D37*$F37))^2)+1)+10*LOG10($D37*$F37)+O37</f>
        <v>#VALUE!</v>
      </c>
      <c r="X37" s="24" t="e">
        <f>10*LOG10(IF(P37="",0,POWER(10,((P37+'ModelParams Lw'!$O$4)/10))) +IF(Q37="",0,POWER(10,((Q37+'ModelParams Lw'!$P$4)/10))) +IF(R37="",0,POWER(10,((R37+'ModelParams Lw'!$Q$4)/10))) +IF(S37="",0,POWER(10,((S37+'ModelParams Lw'!$R$4)/10))) +IF(T37="",0,POWER(10,((T37+'ModelParams Lw'!$S$4)/10))) +IF(U37="",0,POWER(10,((U37+'ModelParams Lw'!$T$4)/10))) +IF(V37="",0,POWER(10,((V37+'ModelParams Lw'!$U$4)/10)))+IF(W37="",0,POWER(10,((W37+'ModelParams Lw'!$V$4)/10))))</f>
        <v>#VALUE!</v>
      </c>
      <c r="Y37" s="24" t="e">
        <f t="shared" si="19"/>
        <v>#VALUE!</v>
      </c>
      <c r="Z37" s="24" t="e">
        <f>(P37-'ModelParams Lw'!O$10)/'ModelParams Lw'!O$11</f>
        <v>#VALUE!</v>
      </c>
      <c r="AA37" s="24" t="e">
        <f>(Q37-'ModelParams Lw'!P$10)/'ModelParams Lw'!P$11</f>
        <v>#VALUE!</v>
      </c>
      <c r="AB37" s="24" t="e">
        <f>(R37-'ModelParams Lw'!Q$10)/'ModelParams Lw'!Q$11</f>
        <v>#VALUE!</v>
      </c>
      <c r="AC37" s="24" t="e">
        <f>(S37-'ModelParams Lw'!R$10)/'ModelParams Lw'!R$11</f>
        <v>#VALUE!</v>
      </c>
      <c r="AD37" s="24" t="e">
        <f>(T37-'ModelParams Lw'!S$10)/'ModelParams Lw'!S$11</f>
        <v>#VALUE!</v>
      </c>
      <c r="AE37" s="24" t="e">
        <f>(U37-'ModelParams Lw'!T$10)/'ModelParams Lw'!T$11</f>
        <v>#VALUE!</v>
      </c>
      <c r="AF37" s="24" t="e">
        <f>(V37-'ModelParams Lw'!U$10)/'ModelParams Lw'!U$11</f>
        <v>#VALUE!</v>
      </c>
      <c r="AG37" s="24" t="e">
        <f>(W37-'ModelParams Lw'!V$10)/'ModelParams Lw'!V$11</f>
        <v>#VALUE!</v>
      </c>
      <c r="AH37" s="24" t="e">
        <f t="shared" si="23"/>
        <v>#VALUE!</v>
      </c>
      <c r="AI37" s="24" t="str">
        <f>IF(OR(Calcul!$D42="",Calcul!$E42=""),"",VLOOKUP(CONCATENATE(Calcul!$D42,Calcul!$E42),SilencerParams!$D$4:$R$82,8,FALSE))</f>
        <v/>
      </c>
      <c r="AJ37" s="24" t="str">
        <f>IF(OR(Calcul!$D42="",Calcul!$E42=""),"",VLOOKUP(CONCATENATE(Calcul!$D42,Calcul!$E42),SilencerParams!$D$4:$R$82,9,FALSE))</f>
        <v/>
      </c>
      <c r="AK37" s="24" t="str">
        <f>IF(OR(Calcul!$D42="",Calcul!$E42=""),"",VLOOKUP(CONCATENATE(Calcul!$D42,Calcul!$E42),SilencerParams!$D$4:$R$82,10,FALSE))</f>
        <v/>
      </c>
      <c r="AL37" s="24" t="str">
        <f>IF(OR(Calcul!$D42="",Calcul!$E42=""),"",VLOOKUP(CONCATENATE(Calcul!$D42,Calcul!$E42),SilencerParams!$D$4:$R$82,11,FALSE))</f>
        <v/>
      </c>
      <c r="AM37" s="24" t="str">
        <f>IF(OR(Calcul!$D42="",Calcul!$E42=""),"",VLOOKUP(CONCATENATE(Calcul!$D42,Calcul!$E42),SilencerParams!$D$4:$R$82,12,FALSE))</f>
        <v/>
      </c>
      <c r="AN37" s="24" t="str">
        <f>IF(OR(Calcul!$D42="",Calcul!$E42=""),"",VLOOKUP(CONCATENATE(Calcul!$D42,Calcul!$E42),SilencerParams!$D$4:$R$82,13,FALSE))</f>
        <v/>
      </c>
      <c r="AO37" s="24" t="str">
        <f>IF(OR(Calcul!$D42="",Calcul!$E42=""),"",VLOOKUP(CONCATENATE(Calcul!$D42,Calcul!$E42),SilencerParams!$D$4:$R$82,14,FALSE))</f>
        <v/>
      </c>
      <c r="AP37" s="24" t="str">
        <f>IF(OR(Calcul!$D42="",Calcul!$E42=""),"",VLOOKUP(CONCATENATE(Calcul!$D42,Calcul!$E42),SilencerParams!$D$4:$R$82,15,FALSE))</f>
        <v/>
      </c>
      <c r="AQ37" s="24" t="str">
        <f>IF(OR(Calcul!$D42="",Calcul!$E42=""),"",VLOOKUP(CONCATENATE(Calcul!$D42,Calcul!$E42),SilencerParams!$D$4:$Z$82,16,FALSE)*LOG($AH37)+VLOOKUP(CONCATENATE(Calcul!$D42,Calcul!$E42),SilencerParams!$D$4:$AH$82,24,FALSE))</f>
        <v/>
      </c>
      <c r="AR37" s="24" t="str">
        <f>IF(OR(Calcul!$D42="",Calcul!$E42=""),"",VLOOKUP(CONCATENATE(Calcul!$D42,Calcul!$E42),SilencerParams!$D$4:$Z$82,17,FALSE)*LOG($AH37)+VLOOKUP(CONCATENATE(Calcul!$D42,Calcul!$E42),SilencerParams!$D$4:$AH$82,25,FALSE))</f>
        <v/>
      </c>
      <c r="AS37" s="24" t="str">
        <f>IF(OR(Calcul!$D42="",Calcul!$E42=""),"",VLOOKUP(CONCATENATE(Calcul!$D42,Calcul!$E42),SilencerParams!$D$4:$Z$82,18,FALSE)*LOG($AH37)+VLOOKUP(CONCATENATE(Calcul!$D42,Calcul!$E42),SilencerParams!$D$4:$AH$82,26,FALSE))</f>
        <v/>
      </c>
      <c r="AT37" s="24" t="str">
        <f>IF(OR(Calcul!$D42="",Calcul!$E42=""),"",VLOOKUP(CONCATENATE(Calcul!$D42,Calcul!$E42),SilencerParams!$D$4:$Z$82,19,FALSE)*LOG($AH37)+VLOOKUP(CONCATENATE(Calcul!$D42,Calcul!$E42),SilencerParams!$D$4:$AH$82,27,FALSE))</f>
        <v/>
      </c>
      <c r="AU37" s="24" t="str">
        <f>IF(OR(Calcul!$D42="",Calcul!$E42=""),"",VLOOKUP(CONCATENATE(Calcul!$D42,Calcul!$E42),SilencerParams!$D$4:$Z$82,20,FALSE)*LOG($AH37)+VLOOKUP(CONCATENATE(Calcul!$D42,Calcul!$E42),SilencerParams!$D$4:$AH$82,28,FALSE))</f>
        <v/>
      </c>
      <c r="AV37" s="24" t="str">
        <f>IF(OR(Calcul!$D42="",Calcul!$E42=""),"",VLOOKUP(CONCATENATE(Calcul!$D42,Calcul!$E42),SilencerParams!$D$4:$Z$82,21,FALSE)*LOG($AH37)+VLOOKUP(CONCATENATE(Calcul!$D42,Calcul!$E42),SilencerParams!$D$4:$AH$82,29,FALSE))</f>
        <v/>
      </c>
      <c r="AW37" s="24" t="str">
        <f>IF(OR(Calcul!$D42="",Calcul!$E42=""),"",VLOOKUP(CONCATENATE(Calcul!$D42,Calcul!$E42),SilencerParams!$D$4:$Z$82,22,FALSE)*LOG($AH37)+VLOOKUP(CONCATENATE(Calcul!$D42,Calcul!$E42),SilencerParams!$D$4:$AH$82,30,FALSE))</f>
        <v/>
      </c>
      <c r="AX37" s="24" t="str">
        <f>IF(OR(Calcul!$D42="",Calcul!$E42=""),"",VLOOKUP(CONCATENATE(Calcul!$D42,Calcul!$E42),SilencerParams!$D$4:$Z$82,23,FALSE)*LOG($AH37)+VLOOKUP(CONCATENATE(Calcul!$D42,Calcul!$E42),SilencerParams!$D$4:$AH$82,31,FALSE))</f>
        <v/>
      </c>
      <c r="AY37" s="24" t="e">
        <f t="shared" si="1"/>
        <v>#VALUE!</v>
      </c>
      <c r="AZ37" s="24" t="e">
        <f t="shared" si="2"/>
        <v>#VALUE!</v>
      </c>
      <c r="BA37" s="24" t="e">
        <f t="shared" si="3"/>
        <v>#VALUE!</v>
      </c>
      <c r="BB37" s="24" t="e">
        <f t="shared" si="4"/>
        <v>#VALUE!</v>
      </c>
      <c r="BC37" s="24" t="e">
        <f t="shared" si="5"/>
        <v>#VALUE!</v>
      </c>
      <c r="BD37" s="24" t="e">
        <f t="shared" si="6"/>
        <v>#VALUE!</v>
      </c>
      <c r="BE37" s="24" t="e">
        <f t="shared" si="7"/>
        <v>#VALUE!</v>
      </c>
      <c r="BF37" s="24" t="e">
        <f t="shared" si="8"/>
        <v>#VALUE!</v>
      </c>
      <c r="BG37" s="24" t="e">
        <f>10*LOG10(IF(AY37="",0,POWER(10,((AY37+'ModelParams Lw'!$O$4)/10))) +IF(AZ37="",0,POWER(10,((AZ37+'ModelParams Lw'!$P$4)/10))) +IF(BA37="",0,POWER(10,((BA37+'ModelParams Lw'!$Q$4)/10))) +IF(BB37="",0,POWER(10,((BB37+'ModelParams Lw'!$R$4)/10))) +IF(BC37="",0,POWER(10,((BC37+'ModelParams Lw'!$S$4)/10))) +IF(BD37="",0,POWER(10,((BD37+'ModelParams Lw'!$T$4)/10))) +IF(BE37="",0,POWER(10,((BE37+'ModelParams Lw'!$U$4)/10)))+IF(BF37="",0,POWER(10,((BF37+'ModelParams Lw'!$V$4)/10))))</f>
        <v>#VALUE!</v>
      </c>
      <c r="BH37" s="24" t="e">
        <f t="shared" si="24"/>
        <v>#VALUE!</v>
      </c>
      <c r="BI37" s="24" t="e">
        <f>(AY37-'ModelParams Lw'!O$10)/'ModelParams Lw'!O$11</f>
        <v>#VALUE!</v>
      </c>
      <c r="BJ37" s="24" t="e">
        <f>(AZ37-'ModelParams Lw'!P$10)/'ModelParams Lw'!P$11</f>
        <v>#VALUE!</v>
      </c>
      <c r="BK37" s="24" t="e">
        <f>(BA37-'ModelParams Lw'!Q$10)/'ModelParams Lw'!Q$11</f>
        <v>#VALUE!</v>
      </c>
      <c r="BL37" s="24" t="e">
        <f>(BB37-'ModelParams Lw'!R$10)/'ModelParams Lw'!R$11</f>
        <v>#VALUE!</v>
      </c>
      <c r="BM37" s="24" t="e">
        <f>(BC37-'ModelParams Lw'!S$10)/'ModelParams Lw'!S$11</f>
        <v>#VALUE!</v>
      </c>
      <c r="BN37" s="24" t="e">
        <f>(BD37-'ModelParams Lw'!T$10)/'ModelParams Lw'!T$11</f>
        <v>#VALUE!</v>
      </c>
      <c r="BO37" s="24" t="e">
        <f>(BE37-'ModelParams Lw'!U$10)/'ModelParams Lw'!U$11</f>
        <v>#VALUE!</v>
      </c>
      <c r="BP37" s="24" t="e">
        <f>(BF37-'ModelParams Lw'!V$10)/'ModelParams Lw'!V$11</f>
        <v>#VALUE!</v>
      </c>
      <c r="BQ37" s="24">
        <f>IF(Calcul!$F42="SW",'ModelParams Lw'!C$18+'ModelParams Lw'!C$19*LOG(BQ$3)+'ModelParams Lw'!C$20*($D37*$E37),IF('ModelParams Lw'!C$21+'ModelParams Lw'!C$22*LOG(BQ$3)+'ModelParams Lw'!C$23*($D37*$E37)&lt;'ModelParams Lw'!C$18+'ModelParams Lw'!C$19*LOG(BQ$3)+'ModelParams Lw'!C$20*($D37*$E37),'ModelParams Lw'!C$18+'ModelParams Lw'!C$19*LOG(BQ$3)+'ModelParams Lw'!C$20*($D37*$E37),'ModelParams Lw'!C$21+'ModelParams Lw'!C$22*LOG(BQ$3)+'ModelParams Lw'!C$23*($D37*$E37)))</f>
        <v>29.232362061604213</v>
      </c>
      <c r="BR37" s="24">
        <f>IF(Calcul!$F42="SW",'ModelParams Lw'!D$18+'ModelParams Lw'!D$19*LOG(BR$3)+'ModelParams Lw'!D$20*($D37*$E37),IF('ModelParams Lw'!D$21+'ModelParams Lw'!D$22*LOG(BR$3)+'ModelParams Lw'!D$23*($D37*$E37)&lt;'ModelParams Lw'!D$18+'ModelParams Lw'!D$19*LOG(BR$3)+'ModelParams Lw'!D$20*($D37*$E37),'ModelParams Lw'!D$18+'ModelParams Lw'!D$19*LOG(BR$3)+'ModelParams Lw'!D$20*($D37*$E37),'ModelParams Lw'!D$21+'ModelParams Lw'!D$22*LOG(BR$3)+'ModelParams Lw'!D$23*($D37*$E37)))</f>
        <v>20.87664435983303</v>
      </c>
      <c r="BS37" s="24">
        <f>IF(Calcul!$F42="SW",'ModelParams Lw'!E$18+'ModelParams Lw'!E$19*LOG(BS$3)+'ModelParams Lw'!E$20*($D37*$E37),IF('ModelParams Lw'!E$21+'ModelParams Lw'!E$22*LOG(BS$3)+'ModelParams Lw'!E$23*($D37*$E37)&lt;'ModelParams Lw'!E$18+'ModelParams Lw'!E$19*LOG(BS$3)+'ModelParams Lw'!E$20*($D37*$E37),'ModelParams Lw'!E$18+'ModelParams Lw'!E$19*LOG(BS$3)+'ModelParams Lw'!E$20*($D37*$E37),'ModelParams Lw'!E$21+'ModelParams Lw'!E$22*LOG(BS$3)+'ModelParams Lw'!E$23*($D37*$E37)))</f>
        <v>19.403052886267911</v>
      </c>
      <c r="BT37" s="24">
        <f>IF(Calcul!$F42="SW",'ModelParams Lw'!F$18+'ModelParams Lw'!F$19*LOG(BT$3)+'ModelParams Lw'!F$20*($D37*$E37),IF('ModelParams Lw'!F$21+'ModelParams Lw'!F$22*LOG(BT$3)+'ModelParams Lw'!F$23*($D37*$E37)&lt;'ModelParams Lw'!F$18+'ModelParams Lw'!F$19*LOG(BT$3)+'ModelParams Lw'!F$20*($D37*$E37),'ModelParams Lw'!F$18+'ModelParams Lw'!F$19*LOG(BT$3)+'ModelParams Lw'!F$20*($D37*$E37),'ModelParams Lw'!F$21+'ModelParams Lw'!F$22*LOG(BT$3)+'ModelParams Lw'!F$23*($D37*$E37)))</f>
        <v>19.168948557312724</v>
      </c>
      <c r="BU37" s="24">
        <f>IF(Calcul!$F42="SW",'ModelParams Lw'!G$18+'ModelParams Lw'!G$19*LOG(BU$3)+'ModelParams Lw'!G$20*($D37*$E37),IF('ModelParams Lw'!G$21+'ModelParams Lw'!G$22*LOG(BU$3)+'ModelParams Lw'!G$23*($D37*$E37)&lt;'ModelParams Lw'!G$18+'ModelParams Lw'!G$19*LOG(BU$3)+'ModelParams Lw'!G$20*($D37*$E37),'ModelParams Lw'!G$18+'ModelParams Lw'!G$19*LOG(BU$3)+'ModelParams Lw'!G$20*($D37*$E37),'ModelParams Lw'!G$21+'ModelParams Lw'!G$22*LOG(BU$3)+'ModelParams Lw'!G$23*($D37*$E37)))</f>
        <v>19.253827318462619</v>
      </c>
      <c r="BV37" s="24">
        <f>IF(Calcul!$F42="SW",'ModelParams Lw'!H$18+'ModelParams Lw'!H$19*LOG(BV$3)+'ModelParams Lw'!H$20*($D37*$E37),IF('ModelParams Lw'!H$21+'ModelParams Lw'!H$22*LOG(BV$3)+'ModelParams Lw'!H$23*($D37*$E37)&lt;'ModelParams Lw'!H$18+'ModelParams Lw'!H$19*LOG(BV$3)+'ModelParams Lw'!H$20*($D37*$E37),'ModelParams Lw'!H$18+'ModelParams Lw'!H$19*LOG(BV$3)+'ModelParams Lw'!H$20*($D37*$E37),'ModelParams Lw'!H$21+'ModelParams Lw'!H$22*LOG(BV$3)+'ModelParams Lw'!H$23*($D37*$E37)))</f>
        <v>18.450549841027573</v>
      </c>
      <c r="BW37" s="24">
        <f>IF(Calcul!$F42="SW",'ModelParams Lw'!I$18+'ModelParams Lw'!I$19*LOG(BW$3)+'ModelParams Lw'!I$20*($D37*$E37),IF('ModelParams Lw'!I$21+'ModelParams Lw'!I$22*LOG(BW$3)+'ModelParams Lw'!I$23*($D37*$E37)&lt;'ModelParams Lw'!I$18+'ModelParams Lw'!I$19*LOG(BW$3)+'ModelParams Lw'!I$20*($D37*$E37),'ModelParams Lw'!I$18+'ModelParams Lw'!I$19*LOG(BW$3)+'ModelParams Lw'!I$20*($D37*$E37),'ModelParams Lw'!I$21+'ModelParams Lw'!I$22*LOG(BW$3)+'ModelParams Lw'!I$23*($D37*$E37)))</f>
        <v>24.339570323731252</v>
      </c>
      <c r="BX37" s="24">
        <f>IF(Calcul!$F42="SW",'ModelParams Lw'!J$18+'ModelParams Lw'!J$19*LOG(BX$3)+'ModelParams Lw'!J$20*($D37*$E37),IF('ModelParams Lw'!J$21+'ModelParams Lw'!J$22*LOG(BX$3)+'ModelParams Lw'!J$23*($D37*$E37)&lt;'ModelParams Lw'!J$18+'ModelParams Lw'!J$19*LOG(BX$3)+'ModelParams Lw'!J$20*($D37*$E37),'ModelParams Lw'!J$18+'ModelParams Lw'!J$19*LOG(BX$3)+'ModelParams Lw'!J$20*($D37*$E37),'ModelParams Lw'!J$21+'ModelParams Lw'!J$22*LOG(BX$3)+'ModelParams Lw'!J$23*($D37*$E37)))</f>
        <v>22.505852524315557</v>
      </c>
      <c r="BY37" s="24" t="e">
        <f t="shared" si="9"/>
        <v>#VALUE!</v>
      </c>
      <c r="BZ37" s="24" t="e">
        <f t="shared" si="10"/>
        <v>#VALUE!</v>
      </c>
      <c r="CA37" s="24" t="e">
        <f t="shared" si="11"/>
        <v>#VALUE!</v>
      </c>
      <c r="CB37" s="24" t="e">
        <f t="shared" si="12"/>
        <v>#VALUE!</v>
      </c>
      <c r="CC37" s="24" t="e">
        <f t="shared" si="13"/>
        <v>#VALUE!</v>
      </c>
      <c r="CD37" s="24" t="e">
        <f t="shared" si="14"/>
        <v>#VALUE!</v>
      </c>
      <c r="CE37" s="24" t="e">
        <f t="shared" si="15"/>
        <v>#VALUE!</v>
      </c>
      <c r="CF37" s="24" t="e">
        <f t="shared" si="16"/>
        <v>#VALUE!</v>
      </c>
      <c r="CG37" s="24" t="e">
        <f>10*LOG10(IF(BY37="",0,POWER(10,((BY37+'ModelParams Lw'!$O$4)/10))) +IF(BZ37="",0,POWER(10,((BZ37+'ModelParams Lw'!$P$4)/10))) +IF(CA37="",0,POWER(10,((CA37+'ModelParams Lw'!$Q$4)/10))) +IF(CB37="",0,POWER(10,((CB37+'ModelParams Lw'!$R$4)/10))) +IF(CC37="",0,POWER(10,((CC37+'ModelParams Lw'!$S$4)/10))) +IF(CD37="",0,POWER(10,((CD37+'ModelParams Lw'!$T$4)/10))) +IF(CE37="",0,POWER(10,((CE37+'ModelParams Lw'!$U$4)/10)))+IF(CF37="",0,POWER(10,((CF37+'ModelParams Lw'!$V$4)/10))))</f>
        <v>#VALUE!</v>
      </c>
      <c r="CH37" s="24" t="e">
        <f t="shared" si="25"/>
        <v>#VALUE!</v>
      </c>
      <c r="CI37" s="24" t="e">
        <f>(BY37-'ModelParams Lw'!$O$10)/'ModelParams Lw'!$O$11</f>
        <v>#VALUE!</v>
      </c>
      <c r="CJ37" s="24" t="e">
        <f>(BZ37-'ModelParams Lw'!$P$10)/'ModelParams Lw'!$P$11</f>
        <v>#VALUE!</v>
      </c>
      <c r="CK37" s="24" t="e">
        <f>(CA37-'ModelParams Lw'!$Q$10)/'ModelParams Lw'!$Q$11</f>
        <v>#VALUE!</v>
      </c>
      <c r="CL37" s="24" t="e">
        <f>(CB37-'ModelParams Lw'!$R$10)/'ModelParams Lw'!$R$11</f>
        <v>#VALUE!</v>
      </c>
      <c r="CM37" s="24" t="e">
        <f>(CC37-'ModelParams Lw'!$S$10)/'ModelParams Lw'!$S$11</f>
        <v>#VALUE!</v>
      </c>
      <c r="CN37" s="24" t="e">
        <f>(CD37-'ModelParams Lw'!$T$10)/'ModelParams Lw'!$T$11</f>
        <v>#VALUE!</v>
      </c>
      <c r="CO37" s="24" t="e">
        <f>(CE37-'ModelParams Lw'!$U$10)/'ModelParams Lw'!$U$11</f>
        <v>#VALUE!</v>
      </c>
      <c r="CP37" s="24" t="e">
        <f>(CF37-'ModelParams Lw'!$V$10)/'ModelParams Lw'!$V$11</f>
        <v>#VALUE!</v>
      </c>
    </row>
    <row r="38" spans="1:94" x14ac:dyDescent="0.2">
      <c r="A38" s="12" t="e">
        <f>Calcul!#REF!</f>
        <v>#REF!</v>
      </c>
      <c r="B38" s="12" t="e">
        <f t="shared" si="17"/>
        <v>#REF!</v>
      </c>
      <c r="C38" s="12">
        <f>Calcul!C43</f>
        <v>0</v>
      </c>
      <c r="D38" s="12">
        <f>Calcul!D43/1000</f>
        <v>0</v>
      </c>
      <c r="E38" s="12">
        <f>Calcul!E43/1000</f>
        <v>0</v>
      </c>
      <c r="F38" s="12">
        <f t="shared" si="18"/>
        <v>0</v>
      </c>
      <c r="G38" s="24" t="e">
        <f t="shared" si="0"/>
        <v>#REF!</v>
      </c>
      <c r="H38" s="21" t="e">
        <f>'ModelParams Lw'!$B$6*(LN(H$3/(($B38/3600/($D38*$F38))^0.4*$G38^0.3)))^2+'ModelParams Lw'!$B$7*LN(H$3/(($B38/3600/($D38*$F38))^0.4*$G38^0.3))+'ModelParams Lw'!$B$8</f>
        <v>#REF!</v>
      </c>
      <c r="I38" s="21" t="e">
        <f>'ModelParams Lw'!$B$6*(LN(I$3/(($B38/3600/($D38*$F38))^0.4*$G38^0.3)))^2+'ModelParams Lw'!$B$7*LN(I$3/(($B38/3600/($D38*$F38))^0.4*$G38^0.3))+'ModelParams Lw'!$B$8</f>
        <v>#REF!</v>
      </c>
      <c r="J38" s="21" t="e">
        <f>'ModelParams Lw'!$B$6*(LN(J$3/(($B38/3600/($D38*$F38))^0.4*$G38^0.3)))^2+'ModelParams Lw'!$B$7*LN(J$3/(($B38/3600/($D38*$F38))^0.4*$G38^0.3))+'ModelParams Lw'!$B$8</f>
        <v>#REF!</v>
      </c>
      <c r="K38" s="21" t="e">
        <f>'ModelParams Lw'!$B$6*(LN(K$3/(($B38/3600/($D38*$F38))^0.4*$G38^0.3)))^2+'ModelParams Lw'!$B$7*LN(K$3/(($B38/3600/($D38*$F38))^0.4*$G38^0.3))+'ModelParams Lw'!$B$8</f>
        <v>#REF!</v>
      </c>
      <c r="L38" s="21" t="e">
        <f>'ModelParams Lw'!$B$6*(LN(L$3/(($B38/3600/($D38*$F38))^0.4*$G38^0.3)))^2+'ModelParams Lw'!$B$7*LN(L$3/(($B38/3600/($D38*$F38))^0.4*$G38^0.3))+'ModelParams Lw'!$B$8</f>
        <v>#REF!</v>
      </c>
      <c r="M38" s="21" t="e">
        <f>'ModelParams Lw'!$B$6*(LN(M$3/(($B38/3600/($D38*$F38))^0.4*$G38^0.3)))^2+'ModelParams Lw'!$B$7*LN(M$3/(($B38/3600/($D38*$F38))^0.4*$G38^0.3))+'ModelParams Lw'!$B$8</f>
        <v>#REF!</v>
      </c>
      <c r="N38" s="21" t="e">
        <f>'ModelParams Lw'!$B$6*(LN(N$3/(($B38/3600/($D38*$F38))^0.4*$G38^0.3)))^2+'ModelParams Lw'!$B$7*LN(N$3/(($B38/3600/($D38*$F38))^0.4*$G38^0.3))+'ModelParams Lw'!$B$8</f>
        <v>#REF!</v>
      </c>
      <c r="O38" s="21" t="e">
        <f>'ModelParams Lw'!$B$6*(LN(O$3/(($B38/3600/($D38*$F38))^0.4*$G38^0.3)))^2+'ModelParams Lw'!$B$7*LN(O$3/(($B38/3600/($D38*$F38))^0.4*$G38^0.3))+'ModelParams Lw'!$B$8</f>
        <v>#REF!</v>
      </c>
      <c r="P38" s="24" t="e">
        <f>'ModelParams Lw'!$B$3+'ModelParams Lw'!$B$4*LOG10($B38/3600/($D38*$F38))+'ModelParams Lw'!$B$5*LOG10(2*$G38/(1.2*($B38/3600/($D38*$F38))^2)+1)+10*LOG10($D38*$F38)+H38</f>
        <v>#REF!</v>
      </c>
      <c r="Q38" s="24" t="e">
        <f>'ModelParams Lw'!$B$3+'ModelParams Lw'!$B$4*LOG10($B38/3600/($D38*$F38))+'ModelParams Lw'!$B$5*LOG10(2*$G38/(1.2*($B38/3600/($D38*$F38))^2)+1)+10*LOG10($D38*$F38)+I38</f>
        <v>#REF!</v>
      </c>
      <c r="R38" s="24" t="e">
        <f>'ModelParams Lw'!$B$3+'ModelParams Lw'!$B$4*LOG10($B38/3600/($D38*$F38))+'ModelParams Lw'!$B$5*LOG10(2*$G38/(1.2*($B38/3600/($D38*$F38))^2)+1)+10*LOG10($D38*$F38)+J38</f>
        <v>#REF!</v>
      </c>
      <c r="S38" s="24" t="e">
        <f>'ModelParams Lw'!$B$3+'ModelParams Lw'!$B$4*LOG10($B38/3600/($D38*$F38))+'ModelParams Lw'!$B$5*LOG10(2*$G38/(1.2*($B38/3600/($D38*$F38))^2)+1)+10*LOG10($D38*$F38)+K38</f>
        <v>#REF!</v>
      </c>
      <c r="T38" s="24" t="e">
        <f>'ModelParams Lw'!$B$3+'ModelParams Lw'!$B$4*LOG10($B38/3600/($D38*$F38))+'ModelParams Lw'!$B$5*LOG10(2*$G38/(1.2*($B38/3600/($D38*$F38))^2)+1)+10*LOG10($D38*$F38)+L38</f>
        <v>#REF!</v>
      </c>
      <c r="U38" s="24" t="e">
        <f>'ModelParams Lw'!$B$3+'ModelParams Lw'!$B$4*LOG10($B38/3600/($D38*$F38))+'ModelParams Lw'!$B$5*LOG10(2*$G38/(1.2*($B38/3600/($D38*$F38))^2)+1)+10*LOG10($D38*$F38)+M38</f>
        <v>#REF!</v>
      </c>
      <c r="V38" s="24" t="e">
        <f>'ModelParams Lw'!$B$3+'ModelParams Lw'!$B$4*LOG10($B38/3600/($D38*$F38))+'ModelParams Lw'!$B$5*LOG10(2*$G38/(1.2*($B38/3600/($D38*$F38))^2)+1)+10*LOG10($D38*$F38)+N38</f>
        <v>#REF!</v>
      </c>
      <c r="W38" s="24" t="e">
        <f>'ModelParams Lw'!$B$3+'ModelParams Lw'!$B$4*LOG10($B38/3600/($D38*$F38))+'ModelParams Lw'!$B$5*LOG10(2*$G38/(1.2*($B38/3600/($D38*$F38))^2)+1)+10*LOG10($D38*$F38)+O38</f>
        <v>#REF!</v>
      </c>
      <c r="X38" s="24" t="e">
        <f>10*LOG10(IF(P38="",0,POWER(10,((P38+'ModelParams Lw'!$O$4)/10))) +IF(Q38="",0,POWER(10,((Q38+'ModelParams Lw'!$P$4)/10))) +IF(R38="",0,POWER(10,((R38+'ModelParams Lw'!$Q$4)/10))) +IF(S38="",0,POWER(10,((S38+'ModelParams Lw'!$R$4)/10))) +IF(T38="",0,POWER(10,((T38+'ModelParams Lw'!$S$4)/10))) +IF(U38="",0,POWER(10,((U38+'ModelParams Lw'!$T$4)/10))) +IF(V38="",0,POWER(10,((V38+'ModelParams Lw'!$U$4)/10)))+IF(W38="",0,POWER(10,((W38+'ModelParams Lw'!$V$4)/10))))</f>
        <v>#REF!</v>
      </c>
      <c r="Y38" s="24" t="e">
        <f t="shared" si="19"/>
        <v>#REF!</v>
      </c>
      <c r="Z38" s="24" t="e">
        <f>(P38-'ModelParams Lw'!O$10)/'ModelParams Lw'!O$11</f>
        <v>#REF!</v>
      </c>
      <c r="AA38" s="24" t="e">
        <f>(Q38-'ModelParams Lw'!P$10)/'ModelParams Lw'!P$11</f>
        <v>#REF!</v>
      </c>
      <c r="AB38" s="24" t="e">
        <f>(R38-'ModelParams Lw'!Q$10)/'ModelParams Lw'!Q$11</f>
        <v>#REF!</v>
      </c>
      <c r="AC38" s="24" t="e">
        <f>(S38-'ModelParams Lw'!R$10)/'ModelParams Lw'!R$11</f>
        <v>#REF!</v>
      </c>
      <c r="AD38" s="24" t="e">
        <f>(T38-'ModelParams Lw'!S$10)/'ModelParams Lw'!S$11</f>
        <v>#REF!</v>
      </c>
      <c r="AE38" s="24" t="e">
        <f>(U38-'ModelParams Lw'!T$10)/'ModelParams Lw'!T$11</f>
        <v>#REF!</v>
      </c>
      <c r="AF38" s="24" t="e">
        <f>(V38-'ModelParams Lw'!U$10)/'ModelParams Lw'!U$11</f>
        <v>#REF!</v>
      </c>
      <c r="AG38" s="24" t="e">
        <f>(W38-'ModelParams Lw'!V$10)/'ModelParams Lw'!V$11</f>
        <v>#REF!</v>
      </c>
      <c r="AH38" s="24" t="e">
        <f t="shared" si="23"/>
        <v>#REF!</v>
      </c>
      <c r="AI38" s="24" t="str">
        <f>IF(OR(Calcul!$D43="",Calcul!$E43=""),"",VLOOKUP(CONCATENATE(Calcul!$D43,Calcul!$E43),SilencerParams!$D$4:$R$82,8,FALSE))</f>
        <v/>
      </c>
      <c r="AJ38" s="24" t="str">
        <f>IF(OR(Calcul!$D43="",Calcul!$E43=""),"",VLOOKUP(CONCATENATE(Calcul!$D43,Calcul!$E43),SilencerParams!$D$4:$R$82,9,FALSE))</f>
        <v/>
      </c>
      <c r="AK38" s="24" t="str">
        <f>IF(OR(Calcul!$D43="",Calcul!$E43=""),"",VLOOKUP(CONCATENATE(Calcul!$D43,Calcul!$E43),SilencerParams!$D$4:$R$82,10,FALSE))</f>
        <v/>
      </c>
      <c r="AL38" s="24" t="str">
        <f>IF(OR(Calcul!$D43="",Calcul!$E43=""),"",VLOOKUP(CONCATENATE(Calcul!$D43,Calcul!$E43),SilencerParams!$D$4:$R$82,11,FALSE))</f>
        <v/>
      </c>
      <c r="AM38" s="24" t="str">
        <f>IF(OR(Calcul!$D43="",Calcul!$E43=""),"",VLOOKUP(CONCATENATE(Calcul!$D43,Calcul!$E43),SilencerParams!$D$4:$R$82,12,FALSE))</f>
        <v/>
      </c>
      <c r="AN38" s="24" t="str">
        <f>IF(OR(Calcul!$D43="",Calcul!$E43=""),"",VLOOKUP(CONCATENATE(Calcul!$D43,Calcul!$E43),SilencerParams!$D$4:$R$82,13,FALSE))</f>
        <v/>
      </c>
      <c r="AO38" s="24" t="str">
        <f>IF(OR(Calcul!$D43="",Calcul!$E43=""),"",VLOOKUP(CONCATENATE(Calcul!$D43,Calcul!$E43),SilencerParams!$D$4:$R$82,14,FALSE))</f>
        <v/>
      </c>
      <c r="AP38" s="24" t="str">
        <f>IF(OR(Calcul!$D43="",Calcul!$E43=""),"",VLOOKUP(CONCATENATE(Calcul!$D43,Calcul!$E43),SilencerParams!$D$4:$R$82,15,FALSE))</f>
        <v/>
      </c>
      <c r="AQ38" s="24" t="str">
        <f>IF(OR(Calcul!$D43="",Calcul!$E43=""),"",VLOOKUP(CONCATENATE(Calcul!$D43,Calcul!$E43),SilencerParams!$D$4:$Z$82,16,FALSE)*LOG($AH38)+VLOOKUP(CONCATENATE(Calcul!$D43,Calcul!$E43),SilencerParams!$D$4:$AH$82,24,FALSE))</f>
        <v/>
      </c>
      <c r="AR38" s="24" t="str">
        <f>IF(OR(Calcul!$D43="",Calcul!$E43=""),"",VLOOKUP(CONCATENATE(Calcul!$D43,Calcul!$E43),SilencerParams!$D$4:$Z$82,17,FALSE)*LOG($AH38)+VLOOKUP(CONCATENATE(Calcul!$D43,Calcul!$E43),SilencerParams!$D$4:$AH$82,25,FALSE))</f>
        <v/>
      </c>
      <c r="AS38" s="24" t="str">
        <f>IF(OR(Calcul!$D43="",Calcul!$E43=""),"",VLOOKUP(CONCATENATE(Calcul!$D43,Calcul!$E43),SilencerParams!$D$4:$Z$82,18,FALSE)*LOG($AH38)+VLOOKUP(CONCATENATE(Calcul!$D43,Calcul!$E43),SilencerParams!$D$4:$AH$82,26,FALSE))</f>
        <v/>
      </c>
      <c r="AT38" s="24" t="str">
        <f>IF(OR(Calcul!$D43="",Calcul!$E43=""),"",VLOOKUP(CONCATENATE(Calcul!$D43,Calcul!$E43),SilencerParams!$D$4:$Z$82,19,FALSE)*LOG($AH38)+VLOOKUP(CONCATENATE(Calcul!$D43,Calcul!$E43),SilencerParams!$D$4:$AH$82,27,FALSE))</f>
        <v/>
      </c>
      <c r="AU38" s="24" t="str">
        <f>IF(OR(Calcul!$D43="",Calcul!$E43=""),"",VLOOKUP(CONCATENATE(Calcul!$D43,Calcul!$E43),SilencerParams!$D$4:$Z$82,20,FALSE)*LOG($AH38)+VLOOKUP(CONCATENATE(Calcul!$D43,Calcul!$E43),SilencerParams!$D$4:$AH$82,28,FALSE))</f>
        <v/>
      </c>
      <c r="AV38" s="24" t="str">
        <f>IF(OR(Calcul!$D43="",Calcul!$E43=""),"",VLOOKUP(CONCATENATE(Calcul!$D43,Calcul!$E43),SilencerParams!$D$4:$Z$82,21,FALSE)*LOG($AH38)+VLOOKUP(CONCATENATE(Calcul!$D43,Calcul!$E43),SilencerParams!$D$4:$AH$82,29,FALSE))</f>
        <v/>
      </c>
      <c r="AW38" s="24" t="str">
        <f>IF(OR(Calcul!$D43="",Calcul!$E43=""),"",VLOOKUP(CONCATENATE(Calcul!$D43,Calcul!$E43),SilencerParams!$D$4:$Z$82,22,FALSE)*LOG($AH38)+VLOOKUP(CONCATENATE(Calcul!$D43,Calcul!$E43),SilencerParams!$D$4:$AH$82,30,FALSE))</f>
        <v/>
      </c>
      <c r="AX38" s="24" t="str">
        <f>IF(OR(Calcul!$D43="",Calcul!$E43=""),"",VLOOKUP(CONCATENATE(Calcul!$D43,Calcul!$E43),SilencerParams!$D$4:$Z$82,23,FALSE)*LOG($AH38)+VLOOKUP(CONCATENATE(Calcul!$D43,Calcul!$E43),SilencerParams!$D$4:$AH$82,31,FALSE))</f>
        <v/>
      </c>
      <c r="AY38" s="24" t="e">
        <f t="shared" si="1"/>
        <v>#REF!</v>
      </c>
      <c r="AZ38" s="24" t="e">
        <f t="shared" si="2"/>
        <v>#REF!</v>
      </c>
      <c r="BA38" s="24" t="e">
        <f t="shared" si="3"/>
        <v>#REF!</v>
      </c>
      <c r="BB38" s="24" t="e">
        <f t="shared" si="4"/>
        <v>#REF!</v>
      </c>
      <c r="BC38" s="24" t="e">
        <f t="shared" si="5"/>
        <v>#REF!</v>
      </c>
      <c r="BD38" s="24" t="e">
        <f t="shared" si="6"/>
        <v>#REF!</v>
      </c>
      <c r="BE38" s="24" t="e">
        <f t="shared" si="7"/>
        <v>#REF!</v>
      </c>
      <c r="BF38" s="24" t="e">
        <f t="shared" si="8"/>
        <v>#REF!</v>
      </c>
      <c r="BG38" s="24" t="e">
        <f>10*LOG10(IF(AY38="",0,POWER(10,((AY38+'ModelParams Lw'!$O$4)/10))) +IF(AZ38="",0,POWER(10,((AZ38+'ModelParams Lw'!$P$4)/10))) +IF(BA38="",0,POWER(10,((BA38+'ModelParams Lw'!$Q$4)/10))) +IF(BB38="",0,POWER(10,((BB38+'ModelParams Lw'!$R$4)/10))) +IF(BC38="",0,POWER(10,((BC38+'ModelParams Lw'!$S$4)/10))) +IF(BD38="",0,POWER(10,((BD38+'ModelParams Lw'!$T$4)/10))) +IF(BE38="",0,POWER(10,((BE38+'ModelParams Lw'!$U$4)/10)))+IF(BF38="",0,POWER(10,((BF38+'ModelParams Lw'!$V$4)/10))))</f>
        <v>#REF!</v>
      </c>
      <c r="BH38" s="24" t="e">
        <f t="shared" si="24"/>
        <v>#REF!</v>
      </c>
      <c r="BI38" s="24" t="e">
        <f>(AY38-'ModelParams Lw'!O$10)/'ModelParams Lw'!O$11</f>
        <v>#REF!</v>
      </c>
      <c r="BJ38" s="24" t="e">
        <f>(AZ38-'ModelParams Lw'!P$10)/'ModelParams Lw'!P$11</f>
        <v>#REF!</v>
      </c>
      <c r="BK38" s="24" t="e">
        <f>(BA38-'ModelParams Lw'!Q$10)/'ModelParams Lw'!Q$11</f>
        <v>#REF!</v>
      </c>
      <c r="BL38" s="24" t="e">
        <f>(BB38-'ModelParams Lw'!R$10)/'ModelParams Lw'!R$11</f>
        <v>#REF!</v>
      </c>
      <c r="BM38" s="24" t="e">
        <f>(BC38-'ModelParams Lw'!S$10)/'ModelParams Lw'!S$11</f>
        <v>#REF!</v>
      </c>
      <c r="BN38" s="24" t="e">
        <f>(BD38-'ModelParams Lw'!T$10)/'ModelParams Lw'!T$11</f>
        <v>#REF!</v>
      </c>
      <c r="BO38" s="24" t="e">
        <f>(BE38-'ModelParams Lw'!U$10)/'ModelParams Lw'!U$11</f>
        <v>#REF!</v>
      </c>
      <c r="BP38" s="24" t="e">
        <f>(BF38-'ModelParams Lw'!V$10)/'ModelParams Lw'!V$11</f>
        <v>#REF!</v>
      </c>
      <c r="BQ38" s="24">
        <f>IF(Calcul!$F43="SW",'ModelParams Lw'!C$18+'ModelParams Lw'!C$19*LOG(BQ$3)+'ModelParams Lw'!C$20*($D38*$E38),IF('ModelParams Lw'!C$21+'ModelParams Lw'!C$22*LOG(BQ$3)+'ModelParams Lw'!C$23*($D38*$E38)&lt;'ModelParams Lw'!C$18+'ModelParams Lw'!C$19*LOG(BQ$3)+'ModelParams Lw'!C$20*($D38*$E38),'ModelParams Lw'!C$18+'ModelParams Lw'!C$19*LOG(BQ$3)+'ModelParams Lw'!C$20*($D38*$E38),'ModelParams Lw'!C$21+'ModelParams Lw'!C$22*LOG(BQ$3)+'ModelParams Lw'!C$23*($D38*$E38)))</f>
        <v>29.232362061604213</v>
      </c>
      <c r="BR38" s="24">
        <f>IF(Calcul!$F43="SW",'ModelParams Lw'!D$18+'ModelParams Lw'!D$19*LOG(BR$3)+'ModelParams Lw'!D$20*($D38*$E38),IF('ModelParams Lw'!D$21+'ModelParams Lw'!D$22*LOG(BR$3)+'ModelParams Lw'!D$23*($D38*$E38)&lt;'ModelParams Lw'!D$18+'ModelParams Lw'!D$19*LOG(BR$3)+'ModelParams Lw'!D$20*($D38*$E38),'ModelParams Lw'!D$18+'ModelParams Lw'!D$19*LOG(BR$3)+'ModelParams Lw'!D$20*($D38*$E38),'ModelParams Lw'!D$21+'ModelParams Lw'!D$22*LOG(BR$3)+'ModelParams Lw'!D$23*($D38*$E38)))</f>
        <v>20.87664435983303</v>
      </c>
      <c r="BS38" s="24">
        <f>IF(Calcul!$F43="SW",'ModelParams Lw'!E$18+'ModelParams Lw'!E$19*LOG(BS$3)+'ModelParams Lw'!E$20*($D38*$E38),IF('ModelParams Lw'!E$21+'ModelParams Lw'!E$22*LOG(BS$3)+'ModelParams Lw'!E$23*($D38*$E38)&lt;'ModelParams Lw'!E$18+'ModelParams Lw'!E$19*LOG(BS$3)+'ModelParams Lw'!E$20*($D38*$E38),'ModelParams Lw'!E$18+'ModelParams Lw'!E$19*LOG(BS$3)+'ModelParams Lw'!E$20*($D38*$E38),'ModelParams Lw'!E$21+'ModelParams Lw'!E$22*LOG(BS$3)+'ModelParams Lw'!E$23*($D38*$E38)))</f>
        <v>19.403052886267911</v>
      </c>
      <c r="BT38" s="24">
        <f>IF(Calcul!$F43="SW",'ModelParams Lw'!F$18+'ModelParams Lw'!F$19*LOG(BT$3)+'ModelParams Lw'!F$20*($D38*$E38),IF('ModelParams Lw'!F$21+'ModelParams Lw'!F$22*LOG(BT$3)+'ModelParams Lw'!F$23*($D38*$E38)&lt;'ModelParams Lw'!F$18+'ModelParams Lw'!F$19*LOG(BT$3)+'ModelParams Lw'!F$20*($D38*$E38),'ModelParams Lw'!F$18+'ModelParams Lw'!F$19*LOG(BT$3)+'ModelParams Lw'!F$20*($D38*$E38),'ModelParams Lw'!F$21+'ModelParams Lw'!F$22*LOG(BT$3)+'ModelParams Lw'!F$23*($D38*$E38)))</f>
        <v>19.168948557312724</v>
      </c>
      <c r="BU38" s="24">
        <f>IF(Calcul!$F43="SW",'ModelParams Lw'!G$18+'ModelParams Lw'!G$19*LOG(BU$3)+'ModelParams Lw'!G$20*($D38*$E38),IF('ModelParams Lw'!G$21+'ModelParams Lw'!G$22*LOG(BU$3)+'ModelParams Lw'!G$23*($D38*$E38)&lt;'ModelParams Lw'!G$18+'ModelParams Lw'!G$19*LOG(BU$3)+'ModelParams Lw'!G$20*($D38*$E38),'ModelParams Lw'!G$18+'ModelParams Lw'!G$19*LOG(BU$3)+'ModelParams Lw'!G$20*($D38*$E38),'ModelParams Lw'!G$21+'ModelParams Lw'!G$22*LOG(BU$3)+'ModelParams Lw'!G$23*($D38*$E38)))</f>
        <v>19.253827318462619</v>
      </c>
      <c r="BV38" s="24">
        <f>IF(Calcul!$F43="SW",'ModelParams Lw'!H$18+'ModelParams Lw'!H$19*LOG(BV$3)+'ModelParams Lw'!H$20*($D38*$E38),IF('ModelParams Lw'!H$21+'ModelParams Lw'!H$22*LOG(BV$3)+'ModelParams Lw'!H$23*($D38*$E38)&lt;'ModelParams Lw'!H$18+'ModelParams Lw'!H$19*LOG(BV$3)+'ModelParams Lw'!H$20*($D38*$E38),'ModelParams Lw'!H$18+'ModelParams Lw'!H$19*LOG(BV$3)+'ModelParams Lw'!H$20*($D38*$E38),'ModelParams Lw'!H$21+'ModelParams Lw'!H$22*LOG(BV$3)+'ModelParams Lw'!H$23*($D38*$E38)))</f>
        <v>18.450549841027573</v>
      </c>
      <c r="BW38" s="24">
        <f>IF(Calcul!$F43="SW",'ModelParams Lw'!I$18+'ModelParams Lw'!I$19*LOG(BW$3)+'ModelParams Lw'!I$20*($D38*$E38),IF('ModelParams Lw'!I$21+'ModelParams Lw'!I$22*LOG(BW$3)+'ModelParams Lw'!I$23*($D38*$E38)&lt;'ModelParams Lw'!I$18+'ModelParams Lw'!I$19*LOG(BW$3)+'ModelParams Lw'!I$20*($D38*$E38),'ModelParams Lw'!I$18+'ModelParams Lw'!I$19*LOG(BW$3)+'ModelParams Lw'!I$20*($D38*$E38),'ModelParams Lw'!I$21+'ModelParams Lw'!I$22*LOG(BW$3)+'ModelParams Lw'!I$23*($D38*$E38)))</f>
        <v>24.339570323731252</v>
      </c>
      <c r="BX38" s="24">
        <f>IF(Calcul!$F43="SW",'ModelParams Lw'!J$18+'ModelParams Lw'!J$19*LOG(BX$3)+'ModelParams Lw'!J$20*($D38*$E38),IF('ModelParams Lw'!J$21+'ModelParams Lw'!J$22*LOG(BX$3)+'ModelParams Lw'!J$23*($D38*$E38)&lt;'ModelParams Lw'!J$18+'ModelParams Lw'!J$19*LOG(BX$3)+'ModelParams Lw'!J$20*($D38*$E38),'ModelParams Lw'!J$18+'ModelParams Lw'!J$19*LOG(BX$3)+'ModelParams Lw'!J$20*($D38*$E38),'ModelParams Lw'!J$21+'ModelParams Lw'!J$22*LOG(BX$3)+'ModelParams Lw'!J$23*($D38*$E38)))</f>
        <v>22.505852524315557</v>
      </c>
      <c r="BY38" s="24" t="e">
        <f t="shared" si="9"/>
        <v>#REF!</v>
      </c>
      <c r="BZ38" s="24" t="e">
        <f t="shared" si="10"/>
        <v>#REF!</v>
      </c>
      <c r="CA38" s="24" t="e">
        <f t="shared" si="11"/>
        <v>#REF!</v>
      </c>
      <c r="CB38" s="24" t="e">
        <f t="shared" si="12"/>
        <v>#REF!</v>
      </c>
      <c r="CC38" s="24" t="e">
        <f t="shared" si="13"/>
        <v>#REF!</v>
      </c>
      <c r="CD38" s="24" t="e">
        <f t="shared" si="14"/>
        <v>#REF!</v>
      </c>
      <c r="CE38" s="24" t="e">
        <f t="shared" si="15"/>
        <v>#REF!</v>
      </c>
      <c r="CF38" s="24" t="e">
        <f t="shared" si="16"/>
        <v>#REF!</v>
      </c>
      <c r="CG38" s="24" t="e">
        <f>10*LOG10(IF(BY38="",0,POWER(10,((BY38+'ModelParams Lw'!$O$4)/10))) +IF(BZ38="",0,POWER(10,((BZ38+'ModelParams Lw'!$P$4)/10))) +IF(CA38="",0,POWER(10,((CA38+'ModelParams Lw'!$Q$4)/10))) +IF(CB38="",0,POWER(10,((CB38+'ModelParams Lw'!$R$4)/10))) +IF(CC38="",0,POWER(10,((CC38+'ModelParams Lw'!$S$4)/10))) +IF(CD38="",0,POWER(10,((CD38+'ModelParams Lw'!$T$4)/10))) +IF(CE38="",0,POWER(10,((CE38+'ModelParams Lw'!$U$4)/10)))+IF(CF38="",0,POWER(10,((CF38+'ModelParams Lw'!$V$4)/10))))</f>
        <v>#REF!</v>
      </c>
      <c r="CH38" s="24" t="e">
        <f t="shared" si="25"/>
        <v>#REF!</v>
      </c>
      <c r="CI38" s="24" t="e">
        <f>(BY38-'ModelParams Lw'!$O$10)/'ModelParams Lw'!$O$11</f>
        <v>#REF!</v>
      </c>
      <c r="CJ38" s="24" t="e">
        <f>(BZ38-'ModelParams Lw'!$P$10)/'ModelParams Lw'!$P$11</f>
        <v>#REF!</v>
      </c>
      <c r="CK38" s="24" t="e">
        <f>(CA38-'ModelParams Lw'!$Q$10)/'ModelParams Lw'!$Q$11</f>
        <v>#REF!</v>
      </c>
      <c r="CL38" s="24" t="e">
        <f>(CB38-'ModelParams Lw'!$R$10)/'ModelParams Lw'!$R$11</f>
        <v>#REF!</v>
      </c>
      <c r="CM38" s="24" t="e">
        <f>(CC38-'ModelParams Lw'!$S$10)/'ModelParams Lw'!$S$11</f>
        <v>#REF!</v>
      </c>
      <c r="CN38" s="24" t="e">
        <f>(CD38-'ModelParams Lw'!$T$10)/'ModelParams Lw'!$T$11</f>
        <v>#REF!</v>
      </c>
      <c r="CO38" s="24" t="e">
        <f>(CE38-'ModelParams Lw'!$U$10)/'ModelParams Lw'!$U$11</f>
        <v>#REF!</v>
      </c>
      <c r="CP38" s="24" t="e">
        <f>(CF38-'ModelParams Lw'!$V$10)/'ModelParams Lw'!$V$11</f>
        <v>#REF!</v>
      </c>
    </row>
    <row r="39" spans="1:94" x14ac:dyDescent="0.2">
      <c r="A39" s="12">
        <f>Calcul!B44</f>
        <v>0</v>
      </c>
      <c r="B39" s="12" t="e">
        <f t="shared" si="17"/>
        <v>#REF!</v>
      </c>
      <c r="C39" s="12">
        <f>Calcul!C44</f>
        <v>0</v>
      </c>
      <c r="D39" s="12">
        <f>Calcul!D44/1000</f>
        <v>0</v>
      </c>
      <c r="E39" s="12">
        <f>Calcul!E44/1000</f>
        <v>0</v>
      </c>
      <c r="F39" s="12">
        <f t="shared" si="18"/>
        <v>0</v>
      </c>
      <c r="G39" s="24" t="e">
        <f t="shared" si="0"/>
        <v>#REF!</v>
      </c>
      <c r="H39" s="21" t="e">
        <f>'ModelParams Lw'!$B$6*(LN(H$3/(($B39/3600/($D39*$F39))^0.4*$G39^0.3)))^2+'ModelParams Lw'!$B$7*LN(H$3/(($B39/3600/($D39*$F39))^0.4*$G39^0.3))+'ModelParams Lw'!$B$8</f>
        <v>#REF!</v>
      </c>
      <c r="I39" s="21" t="e">
        <f>'ModelParams Lw'!$B$6*(LN(I$3/(($B39/3600/($D39*$F39))^0.4*$G39^0.3)))^2+'ModelParams Lw'!$B$7*LN(I$3/(($B39/3600/($D39*$F39))^0.4*$G39^0.3))+'ModelParams Lw'!$B$8</f>
        <v>#REF!</v>
      </c>
      <c r="J39" s="21" t="e">
        <f>'ModelParams Lw'!$B$6*(LN(J$3/(($B39/3600/($D39*$F39))^0.4*$G39^0.3)))^2+'ModelParams Lw'!$B$7*LN(J$3/(($B39/3600/($D39*$F39))^0.4*$G39^0.3))+'ModelParams Lw'!$B$8</f>
        <v>#REF!</v>
      </c>
      <c r="K39" s="21" t="e">
        <f>'ModelParams Lw'!$B$6*(LN(K$3/(($B39/3600/($D39*$F39))^0.4*$G39^0.3)))^2+'ModelParams Lw'!$B$7*LN(K$3/(($B39/3600/($D39*$F39))^0.4*$G39^0.3))+'ModelParams Lw'!$B$8</f>
        <v>#REF!</v>
      </c>
      <c r="L39" s="21" t="e">
        <f>'ModelParams Lw'!$B$6*(LN(L$3/(($B39/3600/($D39*$F39))^0.4*$G39^0.3)))^2+'ModelParams Lw'!$B$7*LN(L$3/(($B39/3600/($D39*$F39))^0.4*$G39^0.3))+'ModelParams Lw'!$B$8</f>
        <v>#REF!</v>
      </c>
      <c r="M39" s="21" t="e">
        <f>'ModelParams Lw'!$B$6*(LN(M$3/(($B39/3600/($D39*$F39))^0.4*$G39^0.3)))^2+'ModelParams Lw'!$B$7*LN(M$3/(($B39/3600/($D39*$F39))^0.4*$G39^0.3))+'ModelParams Lw'!$B$8</f>
        <v>#REF!</v>
      </c>
      <c r="N39" s="21" t="e">
        <f>'ModelParams Lw'!$B$6*(LN(N$3/(($B39/3600/($D39*$F39))^0.4*$G39^0.3)))^2+'ModelParams Lw'!$B$7*LN(N$3/(($B39/3600/($D39*$F39))^0.4*$G39^0.3))+'ModelParams Lw'!$B$8</f>
        <v>#REF!</v>
      </c>
      <c r="O39" s="21" t="e">
        <f>'ModelParams Lw'!$B$6*(LN(O$3/(($B39/3600/($D39*$F39))^0.4*$G39^0.3)))^2+'ModelParams Lw'!$B$7*LN(O$3/(($B39/3600/($D39*$F39))^0.4*$G39^0.3))+'ModelParams Lw'!$B$8</f>
        <v>#REF!</v>
      </c>
      <c r="P39" s="24" t="e">
        <f>'ModelParams Lw'!$B$3+'ModelParams Lw'!$B$4*LOG10($B39/3600/($D39*$F39))+'ModelParams Lw'!$B$5*LOG10(2*$G39/(1.2*($B39/3600/($D39*$F39))^2)+1)+10*LOG10($D39*$F39)+H39</f>
        <v>#REF!</v>
      </c>
      <c r="Q39" s="24" t="e">
        <f>'ModelParams Lw'!$B$3+'ModelParams Lw'!$B$4*LOG10($B39/3600/($D39*$F39))+'ModelParams Lw'!$B$5*LOG10(2*$G39/(1.2*($B39/3600/($D39*$F39))^2)+1)+10*LOG10($D39*$F39)+I39</f>
        <v>#REF!</v>
      </c>
      <c r="R39" s="24" t="e">
        <f>'ModelParams Lw'!$B$3+'ModelParams Lw'!$B$4*LOG10($B39/3600/($D39*$F39))+'ModelParams Lw'!$B$5*LOG10(2*$G39/(1.2*($B39/3600/($D39*$F39))^2)+1)+10*LOG10($D39*$F39)+J39</f>
        <v>#REF!</v>
      </c>
      <c r="S39" s="24" t="e">
        <f>'ModelParams Lw'!$B$3+'ModelParams Lw'!$B$4*LOG10($B39/3600/($D39*$F39))+'ModelParams Lw'!$B$5*LOG10(2*$G39/(1.2*($B39/3600/($D39*$F39))^2)+1)+10*LOG10($D39*$F39)+K39</f>
        <v>#REF!</v>
      </c>
      <c r="T39" s="24" t="e">
        <f>'ModelParams Lw'!$B$3+'ModelParams Lw'!$B$4*LOG10($B39/3600/($D39*$F39))+'ModelParams Lw'!$B$5*LOG10(2*$G39/(1.2*($B39/3600/($D39*$F39))^2)+1)+10*LOG10($D39*$F39)+L39</f>
        <v>#REF!</v>
      </c>
      <c r="U39" s="24" t="e">
        <f>'ModelParams Lw'!$B$3+'ModelParams Lw'!$B$4*LOG10($B39/3600/($D39*$F39))+'ModelParams Lw'!$B$5*LOG10(2*$G39/(1.2*($B39/3600/($D39*$F39))^2)+1)+10*LOG10($D39*$F39)+M39</f>
        <v>#REF!</v>
      </c>
      <c r="V39" s="24" t="e">
        <f>'ModelParams Lw'!$B$3+'ModelParams Lw'!$B$4*LOG10($B39/3600/($D39*$F39))+'ModelParams Lw'!$B$5*LOG10(2*$G39/(1.2*($B39/3600/($D39*$F39))^2)+1)+10*LOG10($D39*$F39)+N39</f>
        <v>#REF!</v>
      </c>
      <c r="W39" s="24" t="e">
        <f>'ModelParams Lw'!$B$3+'ModelParams Lw'!$B$4*LOG10($B39/3600/($D39*$F39))+'ModelParams Lw'!$B$5*LOG10(2*$G39/(1.2*($B39/3600/($D39*$F39))^2)+1)+10*LOG10($D39*$F39)+O39</f>
        <v>#REF!</v>
      </c>
      <c r="X39" s="24" t="e">
        <f>10*LOG10(IF(P39="",0,POWER(10,((P39+'ModelParams Lw'!$O$4)/10))) +IF(Q39="",0,POWER(10,((Q39+'ModelParams Lw'!$P$4)/10))) +IF(R39="",0,POWER(10,((R39+'ModelParams Lw'!$Q$4)/10))) +IF(S39="",0,POWER(10,((S39+'ModelParams Lw'!$R$4)/10))) +IF(T39="",0,POWER(10,((T39+'ModelParams Lw'!$S$4)/10))) +IF(U39="",0,POWER(10,((U39+'ModelParams Lw'!$T$4)/10))) +IF(V39="",0,POWER(10,((V39+'ModelParams Lw'!$U$4)/10)))+IF(W39="",0,POWER(10,((W39+'ModelParams Lw'!$V$4)/10))))</f>
        <v>#REF!</v>
      </c>
      <c r="Y39" s="24" t="e">
        <f t="shared" si="19"/>
        <v>#REF!</v>
      </c>
      <c r="Z39" s="24" t="e">
        <f>(P39-'ModelParams Lw'!O$10)/'ModelParams Lw'!O$11</f>
        <v>#REF!</v>
      </c>
      <c r="AA39" s="24" t="e">
        <f>(Q39-'ModelParams Lw'!P$10)/'ModelParams Lw'!P$11</f>
        <v>#REF!</v>
      </c>
      <c r="AB39" s="24" t="e">
        <f>(R39-'ModelParams Lw'!Q$10)/'ModelParams Lw'!Q$11</f>
        <v>#REF!</v>
      </c>
      <c r="AC39" s="24" t="e">
        <f>(S39-'ModelParams Lw'!R$10)/'ModelParams Lw'!R$11</f>
        <v>#REF!</v>
      </c>
      <c r="AD39" s="24" t="e">
        <f>(T39-'ModelParams Lw'!S$10)/'ModelParams Lw'!S$11</f>
        <v>#REF!</v>
      </c>
      <c r="AE39" s="24" t="e">
        <f>(U39-'ModelParams Lw'!T$10)/'ModelParams Lw'!T$11</f>
        <v>#REF!</v>
      </c>
      <c r="AF39" s="24" t="e">
        <f>(V39-'ModelParams Lw'!U$10)/'ModelParams Lw'!U$11</f>
        <v>#REF!</v>
      </c>
      <c r="AG39" s="24" t="e">
        <f>(W39-'ModelParams Lw'!V$10)/'ModelParams Lw'!V$11</f>
        <v>#REF!</v>
      </c>
      <c r="AH39" s="24" t="e">
        <f t="shared" si="23"/>
        <v>#REF!</v>
      </c>
      <c r="AI39" s="24" t="str">
        <f>IF(OR(Calcul!$D44="",Calcul!$E44=""),"",VLOOKUP(CONCATENATE(Calcul!$D44,Calcul!$E44),SilencerParams!$D$4:$R$82,8,FALSE))</f>
        <v/>
      </c>
      <c r="AJ39" s="24" t="str">
        <f>IF(OR(Calcul!$D44="",Calcul!$E44=""),"",VLOOKUP(CONCATENATE(Calcul!$D44,Calcul!$E44),SilencerParams!$D$4:$R$82,9,FALSE))</f>
        <v/>
      </c>
      <c r="AK39" s="24" t="str">
        <f>IF(OR(Calcul!$D44="",Calcul!$E44=""),"",VLOOKUP(CONCATENATE(Calcul!$D44,Calcul!$E44),SilencerParams!$D$4:$R$82,10,FALSE))</f>
        <v/>
      </c>
      <c r="AL39" s="24" t="str">
        <f>IF(OR(Calcul!$D44="",Calcul!$E44=""),"",VLOOKUP(CONCATENATE(Calcul!$D44,Calcul!$E44),SilencerParams!$D$4:$R$82,11,FALSE))</f>
        <v/>
      </c>
      <c r="AM39" s="24" t="str">
        <f>IF(OR(Calcul!$D44="",Calcul!$E44=""),"",VLOOKUP(CONCATENATE(Calcul!$D44,Calcul!$E44),SilencerParams!$D$4:$R$82,12,FALSE))</f>
        <v/>
      </c>
      <c r="AN39" s="24" t="str">
        <f>IF(OR(Calcul!$D44="",Calcul!$E44=""),"",VLOOKUP(CONCATENATE(Calcul!$D44,Calcul!$E44),SilencerParams!$D$4:$R$82,13,FALSE))</f>
        <v/>
      </c>
      <c r="AO39" s="24" t="str">
        <f>IF(OR(Calcul!$D44="",Calcul!$E44=""),"",VLOOKUP(CONCATENATE(Calcul!$D44,Calcul!$E44),SilencerParams!$D$4:$R$82,14,FALSE))</f>
        <v/>
      </c>
      <c r="AP39" s="24" t="str">
        <f>IF(OR(Calcul!$D44="",Calcul!$E44=""),"",VLOOKUP(CONCATENATE(Calcul!$D44,Calcul!$E44),SilencerParams!$D$4:$R$82,15,FALSE))</f>
        <v/>
      </c>
      <c r="AQ39" s="24" t="str">
        <f>IF(OR(Calcul!$D44="",Calcul!$E44=""),"",VLOOKUP(CONCATENATE(Calcul!$D44,Calcul!$E44),SilencerParams!$D$4:$Z$82,16,FALSE)*LOG($AH39)+VLOOKUP(CONCATENATE(Calcul!$D44,Calcul!$E44),SilencerParams!$D$4:$AH$82,24,FALSE))</f>
        <v/>
      </c>
      <c r="AR39" s="24" t="str">
        <f>IF(OR(Calcul!$D44="",Calcul!$E44=""),"",VLOOKUP(CONCATENATE(Calcul!$D44,Calcul!$E44),SilencerParams!$D$4:$Z$82,17,FALSE)*LOG($AH39)+VLOOKUP(CONCATENATE(Calcul!$D44,Calcul!$E44),SilencerParams!$D$4:$AH$82,25,FALSE))</f>
        <v/>
      </c>
      <c r="AS39" s="24" t="str">
        <f>IF(OR(Calcul!$D44="",Calcul!$E44=""),"",VLOOKUP(CONCATENATE(Calcul!$D44,Calcul!$E44),SilencerParams!$D$4:$Z$82,18,FALSE)*LOG($AH39)+VLOOKUP(CONCATENATE(Calcul!$D44,Calcul!$E44),SilencerParams!$D$4:$AH$82,26,FALSE))</f>
        <v/>
      </c>
      <c r="AT39" s="24" t="str">
        <f>IF(OR(Calcul!$D44="",Calcul!$E44=""),"",VLOOKUP(CONCATENATE(Calcul!$D44,Calcul!$E44),SilencerParams!$D$4:$Z$82,19,FALSE)*LOG($AH39)+VLOOKUP(CONCATENATE(Calcul!$D44,Calcul!$E44),SilencerParams!$D$4:$AH$82,27,FALSE))</f>
        <v/>
      </c>
      <c r="AU39" s="24" t="str">
        <f>IF(OR(Calcul!$D44="",Calcul!$E44=""),"",VLOOKUP(CONCATENATE(Calcul!$D44,Calcul!$E44),SilencerParams!$D$4:$Z$82,20,FALSE)*LOG($AH39)+VLOOKUP(CONCATENATE(Calcul!$D44,Calcul!$E44),SilencerParams!$D$4:$AH$82,28,FALSE))</f>
        <v/>
      </c>
      <c r="AV39" s="24" t="str">
        <f>IF(OR(Calcul!$D44="",Calcul!$E44=""),"",VLOOKUP(CONCATENATE(Calcul!$D44,Calcul!$E44),SilencerParams!$D$4:$Z$82,21,FALSE)*LOG($AH39)+VLOOKUP(CONCATENATE(Calcul!$D44,Calcul!$E44),SilencerParams!$D$4:$AH$82,29,FALSE))</f>
        <v/>
      </c>
      <c r="AW39" s="24" t="str">
        <f>IF(OR(Calcul!$D44="",Calcul!$E44=""),"",VLOOKUP(CONCATENATE(Calcul!$D44,Calcul!$E44),SilencerParams!$D$4:$Z$82,22,FALSE)*LOG($AH39)+VLOOKUP(CONCATENATE(Calcul!$D44,Calcul!$E44),SilencerParams!$D$4:$AH$82,30,FALSE))</f>
        <v/>
      </c>
      <c r="AX39" s="24" t="str">
        <f>IF(OR(Calcul!$D44="",Calcul!$E44=""),"",VLOOKUP(CONCATENATE(Calcul!$D44,Calcul!$E44),SilencerParams!$D$4:$Z$82,23,FALSE)*LOG($AH39)+VLOOKUP(CONCATENATE(Calcul!$D44,Calcul!$E44),SilencerParams!$D$4:$AH$82,31,FALSE))</f>
        <v/>
      </c>
      <c r="AY39" s="24" t="e">
        <f t="shared" si="1"/>
        <v>#REF!</v>
      </c>
      <c r="AZ39" s="24" t="e">
        <f t="shared" si="2"/>
        <v>#REF!</v>
      </c>
      <c r="BA39" s="24" t="e">
        <f t="shared" si="3"/>
        <v>#REF!</v>
      </c>
      <c r="BB39" s="24" t="e">
        <f t="shared" si="4"/>
        <v>#REF!</v>
      </c>
      <c r="BC39" s="24" t="e">
        <f t="shared" si="5"/>
        <v>#REF!</v>
      </c>
      <c r="BD39" s="24" t="e">
        <f t="shared" si="6"/>
        <v>#REF!</v>
      </c>
      <c r="BE39" s="24" t="e">
        <f t="shared" si="7"/>
        <v>#REF!</v>
      </c>
      <c r="BF39" s="24" t="e">
        <f t="shared" si="8"/>
        <v>#REF!</v>
      </c>
      <c r="BG39" s="24" t="e">
        <f>10*LOG10(IF(AY39="",0,POWER(10,((AY39+'ModelParams Lw'!$O$4)/10))) +IF(AZ39="",0,POWER(10,((AZ39+'ModelParams Lw'!$P$4)/10))) +IF(BA39="",0,POWER(10,((BA39+'ModelParams Lw'!$Q$4)/10))) +IF(BB39="",0,POWER(10,((BB39+'ModelParams Lw'!$R$4)/10))) +IF(BC39="",0,POWER(10,((BC39+'ModelParams Lw'!$S$4)/10))) +IF(BD39="",0,POWER(10,((BD39+'ModelParams Lw'!$T$4)/10))) +IF(BE39="",0,POWER(10,((BE39+'ModelParams Lw'!$U$4)/10)))+IF(BF39="",0,POWER(10,((BF39+'ModelParams Lw'!$V$4)/10))))</f>
        <v>#REF!</v>
      </c>
      <c r="BH39" s="24" t="e">
        <f t="shared" si="24"/>
        <v>#REF!</v>
      </c>
      <c r="BI39" s="24" t="e">
        <f>(AY39-'ModelParams Lw'!O$10)/'ModelParams Lw'!O$11</f>
        <v>#REF!</v>
      </c>
      <c r="BJ39" s="24" t="e">
        <f>(AZ39-'ModelParams Lw'!P$10)/'ModelParams Lw'!P$11</f>
        <v>#REF!</v>
      </c>
      <c r="BK39" s="24" t="e">
        <f>(BA39-'ModelParams Lw'!Q$10)/'ModelParams Lw'!Q$11</f>
        <v>#REF!</v>
      </c>
      <c r="BL39" s="24" t="e">
        <f>(BB39-'ModelParams Lw'!R$10)/'ModelParams Lw'!R$11</f>
        <v>#REF!</v>
      </c>
      <c r="BM39" s="24" t="e">
        <f>(BC39-'ModelParams Lw'!S$10)/'ModelParams Lw'!S$11</f>
        <v>#REF!</v>
      </c>
      <c r="BN39" s="24" t="e">
        <f>(BD39-'ModelParams Lw'!T$10)/'ModelParams Lw'!T$11</f>
        <v>#REF!</v>
      </c>
      <c r="BO39" s="24" t="e">
        <f>(BE39-'ModelParams Lw'!U$10)/'ModelParams Lw'!U$11</f>
        <v>#REF!</v>
      </c>
      <c r="BP39" s="24" t="e">
        <f>(BF39-'ModelParams Lw'!V$10)/'ModelParams Lw'!V$11</f>
        <v>#REF!</v>
      </c>
      <c r="BQ39" s="24">
        <f>IF(Calcul!$F44="SW",'ModelParams Lw'!C$18+'ModelParams Lw'!C$19*LOG(BQ$3)+'ModelParams Lw'!C$20*($D39*$E39),IF('ModelParams Lw'!C$21+'ModelParams Lw'!C$22*LOG(BQ$3)+'ModelParams Lw'!C$23*($D39*$E39)&lt;'ModelParams Lw'!C$18+'ModelParams Lw'!C$19*LOG(BQ$3)+'ModelParams Lw'!C$20*($D39*$E39),'ModelParams Lw'!C$18+'ModelParams Lw'!C$19*LOG(BQ$3)+'ModelParams Lw'!C$20*($D39*$E39),'ModelParams Lw'!C$21+'ModelParams Lw'!C$22*LOG(BQ$3)+'ModelParams Lw'!C$23*($D39*$E39)))</f>
        <v>29.232362061604213</v>
      </c>
      <c r="BR39" s="24">
        <f>IF(Calcul!$F44="SW",'ModelParams Lw'!D$18+'ModelParams Lw'!D$19*LOG(BR$3)+'ModelParams Lw'!D$20*($D39*$E39),IF('ModelParams Lw'!D$21+'ModelParams Lw'!D$22*LOG(BR$3)+'ModelParams Lw'!D$23*($D39*$E39)&lt;'ModelParams Lw'!D$18+'ModelParams Lw'!D$19*LOG(BR$3)+'ModelParams Lw'!D$20*($D39*$E39),'ModelParams Lw'!D$18+'ModelParams Lw'!D$19*LOG(BR$3)+'ModelParams Lw'!D$20*($D39*$E39),'ModelParams Lw'!D$21+'ModelParams Lw'!D$22*LOG(BR$3)+'ModelParams Lw'!D$23*($D39*$E39)))</f>
        <v>20.87664435983303</v>
      </c>
      <c r="BS39" s="24">
        <f>IF(Calcul!$F44="SW",'ModelParams Lw'!E$18+'ModelParams Lw'!E$19*LOG(BS$3)+'ModelParams Lw'!E$20*($D39*$E39),IF('ModelParams Lw'!E$21+'ModelParams Lw'!E$22*LOG(BS$3)+'ModelParams Lw'!E$23*($D39*$E39)&lt;'ModelParams Lw'!E$18+'ModelParams Lw'!E$19*LOG(BS$3)+'ModelParams Lw'!E$20*($D39*$E39),'ModelParams Lw'!E$18+'ModelParams Lw'!E$19*LOG(BS$3)+'ModelParams Lw'!E$20*($D39*$E39),'ModelParams Lw'!E$21+'ModelParams Lw'!E$22*LOG(BS$3)+'ModelParams Lw'!E$23*($D39*$E39)))</f>
        <v>19.403052886267911</v>
      </c>
      <c r="BT39" s="24">
        <f>IF(Calcul!$F44="SW",'ModelParams Lw'!F$18+'ModelParams Lw'!F$19*LOG(BT$3)+'ModelParams Lw'!F$20*($D39*$E39),IF('ModelParams Lw'!F$21+'ModelParams Lw'!F$22*LOG(BT$3)+'ModelParams Lw'!F$23*($D39*$E39)&lt;'ModelParams Lw'!F$18+'ModelParams Lw'!F$19*LOG(BT$3)+'ModelParams Lw'!F$20*($D39*$E39),'ModelParams Lw'!F$18+'ModelParams Lw'!F$19*LOG(BT$3)+'ModelParams Lw'!F$20*($D39*$E39),'ModelParams Lw'!F$21+'ModelParams Lw'!F$22*LOG(BT$3)+'ModelParams Lw'!F$23*($D39*$E39)))</f>
        <v>19.168948557312724</v>
      </c>
      <c r="BU39" s="24">
        <f>IF(Calcul!$F44="SW",'ModelParams Lw'!G$18+'ModelParams Lw'!G$19*LOG(BU$3)+'ModelParams Lw'!G$20*($D39*$E39),IF('ModelParams Lw'!G$21+'ModelParams Lw'!G$22*LOG(BU$3)+'ModelParams Lw'!G$23*($D39*$E39)&lt;'ModelParams Lw'!G$18+'ModelParams Lw'!G$19*LOG(BU$3)+'ModelParams Lw'!G$20*($D39*$E39),'ModelParams Lw'!G$18+'ModelParams Lw'!G$19*LOG(BU$3)+'ModelParams Lw'!G$20*($D39*$E39),'ModelParams Lw'!G$21+'ModelParams Lw'!G$22*LOG(BU$3)+'ModelParams Lw'!G$23*($D39*$E39)))</f>
        <v>19.253827318462619</v>
      </c>
      <c r="BV39" s="24">
        <f>IF(Calcul!$F44="SW",'ModelParams Lw'!H$18+'ModelParams Lw'!H$19*LOG(BV$3)+'ModelParams Lw'!H$20*($D39*$E39),IF('ModelParams Lw'!H$21+'ModelParams Lw'!H$22*LOG(BV$3)+'ModelParams Lw'!H$23*($D39*$E39)&lt;'ModelParams Lw'!H$18+'ModelParams Lw'!H$19*LOG(BV$3)+'ModelParams Lw'!H$20*($D39*$E39),'ModelParams Lw'!H$18+'ModelParams Lw'!H$19*LOG(BV$3)+'ModelParams Lw'!H$20*($D39*$E39),'ModelParams Lw'!H$21+'ModelParams Lw'!H$22*LOG(BV$3)+'ModelParams Lw'!H$23*($D39*$E39)))</f>
        <v>18.450549841027573</v>
      </c>
      <c r="BW39" s="24">
        <f>IF(Calcul!$F44="SW",'ModelParams Lw'!I$18+'ModelParams Lw'!I$19*LOG(BW$3)+'ModelParams Lw'!I$20*($D39*$E39),IF('ModelParams Lw'!I$21+'ModelParams Lw'!I$22*LOG(BW$3)+'ModelParams Lw'!I$23*($D39*$E39)&lt;'ModelParams Lw'!I$18+'ModelParams Lw'!I$19*LOG(BW$3)+'ModelParams Lw'!I$20*($D39*$E39),'ModelParams Lw'!I$18+'ModelParams Lw'!I$19*LOG(BW$3)+'ModelParams Lw'!I$20*($D39*$E39),'ModelParams Lw'!I$21+'ModelParams Lw'!I$22*LOG(BW$3)+'ModelParams Lw'!I$23*($D39*$E39)))</f>
        <v>24.339570323731252</v>
      </c>
      <c r="BX39" s="24">
        <f>IF(Calcul!$F44="SW",'ModelParams Lw'!J$18+'ModelParams Lw'!J$19*LOG(BX$3)+'ModelParams Lw'!J$20*($D39*$E39),IF('ModelParams Lw'!J$21+'ModelParams Lw'!J$22*LOG(BX$3)+'ModelParams Lw'!J$23*($D39*$E39)&lt;'ModelParams Lw'!J$18+'ModelParams Lw'!J$19*LOG(BX$3)+'ModelParams Lw'!J$20*($D39*$E39),'ModelParams Lw'!J$18+'ModelParams Lw'!J$19*LOG(BX$3)+'ModelParams Lw'!J$20*($D39*$E39),'ModelParams Lw'!J$21+'ModelParams Lw'!J$22*LOG(BX$3)+'ModelParams Lw'!J$23*($D39*$E39)))</f>
        <v>22.505852524315557</v>
      </c>
      <c r="BY39" s="24" t="e">
        <f t="shared" si="9"/>
        <v>#REF!</v>
      </c>
      <c r="BZ39" s="24" t="e">
        <f t="shared" si="10"/>
        <v>#REF!</v>
      </c>
      <c r="CA39" s="24" t="e">
        <f t="shared" si="11"/>
        <v>#REF!</v>
      </c>
      <c r="CB39" s="24" t="e">
        <f t="shared" si="12"/>
        <v>#REF!</v>
      </c>
      <c r="CC39" s="24" t="e">
        <f t="shared" si="13"/>
        <v>#REF!</v>
      </c>
      <c r="CD39" s="24" t="e">
        <f t="shared" si="14"/>
        <v>#REF!</v>
      </c>
      <c r="CE39" s="24" t="e">
        <f t="shared" si="15"/>
        <v>#REF!</v>
      </c>
      <c r="CF39" s="24" t="e">
        <f t="shared" si="16"/>
        <v>#REF!</v>
      </c>
      <c r="CG39" s="24" t="e">
        <f>10*LOG10(IF(BY39="",0,POWER(10,((BY39+'ModelParams Lw'!$O$4)/10))) +IF(BZ39="",0,POWER(10,((BZ39+'ModelParams Lw'!$P$4)/10))) +IF(CA39="",0,POWER(10,((CA39+'ModelParams Lw'!$Q$4)/10))) +IF(CB39="",0,POWER(10,((CB39+'ModelParams Lw'!$R$4)/10))) +IF(CC39="",0,POWER(10,((CC39+'ModelParams Lw'!$S$4)/10))) +IF(CD39="",0,POWER(10,((CD39+'ModelParams Lw'!$T$4)/10))) +IF(CE39="",0,POWER(10,((CE39+'ModelParams Lw'!$U$4)/10)))+IF(CF39="",0,POWER(10,((CF39+'ModelParams Lw'!$V$4)/10))))</f>
        <v>#REF!</v>
      </c>
      <c r="CH39" s="24" t="e">
        <f t="shared" si="25"/>
        <v>#REF!</v>
      </c>
      <c r="CI39" s="24" t="e">
        <f>(BY39-'ModelParams Lw'!$O$10)/'ModelParams Lw'!$O$11</f>
        <v>#REF!</v>
      </c>
      <c r="CJ39" s="24" t="e">
        <f>(BZ39-'ModelParams Lw'!$P$10)/'ModelParams Lw'!$P$11</f>
        <v>#REF!</v>
      </c>
      <c r="CK39" s="24" t="e">
        <f>(CA39-'ModelParams Lw'!$Q$10)/'ModelParams Lw'!$Q$11</f>
        <v>#REF!</v>
      </c>
      <c r="CL39" s="24" t="e">
        <f>(CB39-'ModelParams Lw'!$R$10)/'ModelParams Lw'!$R$11</f>
        <v>#REF!</v>
      </c>
      <c r="CM39" s="24" t="e">
        <f>(CC39-'ModelParams Lw'!$S$10)/'ModelParams Lw'!$S$11</f>
        <v>#REF!</v>
      </c>
      <c r="CN39" s="24" t="e">
        <f>(CD39-'ModelParams Lw'!$T$10)/'ModelParams Lw'!$T$11</f>
        <v>#REF!</v>
      </c>
      <c r="CO39" s="24" t="e">
        <f>(CE39-'ModelParams Lw'!$U$10)/'ModelParams Lw'!$U$11</f>
        <v>#REF!</v>
      </c>
      <c r="CP39" s="24" t="e">
        <f>(CF39-'ModelParams Lw'!$V$10)/'ModelParams Lw'!$V$11</f>
        <v>#REF!</v>
      </c>
    </row>
    <row r="40" spans="1:94" x14ac:dyDescent="0.2">
      <c r="A40" s="12">
        <f>Calcul!B45</f>
        <v>0</v>
      </c>
      <c r="B40" s="12">
        <f t="shared" si="17"/>
        <v>0</v>
      </c>
      <c r="C40" s="12">
        <f>Calcul!C45</f>
        <v>0</v>
      </c>
      <c r="D40" s="12">
        <f>Calcul!D45/1000</f>
        <v>0</v>
      </c>
      <c r="E40" s="12">
        <f>Calcul!E45/1000</f>
        <v>0</v>
      </c>
      <c r="F40" s="12">
        <f t="shared" si="18"/>
        <v>0</v>
      </c>
      <c r="G40" s="24" t="e">
        <f t="shared" si="0"/>
        <v>#DIV/0!</v>
      </c>
      <c r="H40" s="21" t="e">
        <f>'ModelParams Lw'!$B$6*(LN(H$3/(($B40/3600/($D40*$F40))^0.4*$G40^0.3)))^2+'ModelParams Lw'!$B$7*LN(H$3/(($B40/3600/($D40*$F40))^0.4*$G40^0.3))+'ModelParams Lw'!$B$8</f>
        <v>#DIV/0!</v>
      </c>
      <c r="I40" s="21" t="e">
        <f>'ModelParams Lw'!$B$6*(LN(I$3/(($B40/3600/($D40*$F40))^0.4*$G40^0.3)))^2+'ModelParams Lw'!$B$7*LN(I$3/(($B40/3600/($D40*$F40))^0.4*$G40^0.3))+'ModelParams Lw'!$B$8</f>
        <v>#DIV/0!</v>
      </c>
      <c r="J40" s="21" t="e">
        <f>'ModelParams Lw'!$B$6*(LN(J$3/(($B40/3600/($D40*$F40))^0.4*$G40^0.3)))^2+'ModelParams Lw'!$B$7*LN(J$3/(($B40/3600/($D40*$F40))^0.4*$G40^0.3))+'ModelParams Lw'!$B$8</f>
        <v>#DIV/0!</v>
      </c>
      <c r="K40" s="21" t="e">
        <f>'ModelParams Lw'!$B$6*(LN(K$3/(($B40/3600/($D40*$F40))^0.4*$G40^0.3)))^2+'ModelParams Lw'!$B$7*LN(K$3/(($B40/3600/($D40*$F40))^0.4*$G40^0.3))+'ModelParams Lw'!$B$8</f>
        <v>#DIV/0!</v>
      </c>
      <c r="L40" s="21" t="e">
        <f>'ModelParams Lw'!$B$6*(LN(L$3/(($B40/3600/($D40*$F40))^0.4*$G40^0.3)))^2+'ModelParams Lw'!$B$7*LN(L$3/(($B40/3600/($D40*$F40))^0.4*$G40^0.3))+'ModelParams Lw'!$B$8</f>
        <v>#DIV/0!</v>
      </c>
      <c r="M40" s="21" t="e">
        <f>'ModelParams Lw'!$B$6*(LN(M$3/(($B40/3600/($D40*$F40))^0.4*$G40^0.3)))^2+'ModelParams Lw'!$B$7*LN(M$3/(($B40/3600/($D40*$F40))^0.4*$G40^0.3))+'ModelParams Lw'!$B$8</f>
        <v>#DIV/0!</v>
      </c>
      <c r="N40" s="21" t="e">
        <f>'ModelParams Lw'!$B$6*(LN(N$3/(($B40/3600/($D40*$F40))^0.4*$G40^0.3)))^2+'ModelParams Lw'!$B$7*LN(N$3/(($B40/3600/($D40*$F40))^0.4*$G40^0.3))+'ModelParams Lw'!$B$8</f>
        <v>#DIV/0!</v>
      </c>
      <c r="O40" s="21" t="e">
        <f>'ModelParams Lw'!$B$6*(LN(O$3/(($B40/3600/($D40*$F40))^0.4*$G40^0.3)))^2+'ModelParams Lw'!$B$7*LN(O$3/(($B40/3600/($D40*$F40))^0.4*$G40^0.3))+'ModelParams Lw'!$B$8</f>
        <v>#DIV/0!</v>
      </c>
      <c r="P40" s="24" t="e">
        <f>'ModelParams Lw'!$B$3+'ModelParams Lw'!$B$4*LOG10($B40/3600/($D40*$F40))+'ModelParams Lw'!$B$5*LOG10(2*$G40/(1.2*($B40/3600/($D40*$F40))^2)+1)+10*LOG10($D40*$F40)+H40</f>
        <v>#DIV/0!</v>
      </c>
      <c r="Q40" s="24" t="e">
        <f>'ModelParams Lw'!$B$3+'ModelParams Lw'!$B$4*LOG10($B40/3600/($D40*$F40))+'ModelParams Lw'!$B$5*LOG10(2*$G40/(1.2*($B40/3600/($D40*$F40))^2)+1)+10*LOG10($D40*$F40)+I40</f>
        <v>#DIV/0!</v>
      </c>
      <c r="R40" s="24" t="e">
        <f>'ModelParams Lw'!$B$3+'ModelParams Lw'!$B$4*LOG10($B40/3600/($D40*$F40))+'ModelParams Lw'!$B$5*LOG10(2*$G40/(1.2*($B40/3600/($D40*$F40))^2)+1)+10*LOG10($D40*$F40)+J40</f>
        <v>#DIV/0!</v>
      </c>
      <c r="S40" s="24" t="e">
        <f>'ModelParams Lw'!$B$3+'ModelParams Lw'!$B$4*LOG10($B40/3600/($D40*$F40))+'ModelParams Lw'!$B$5*LOG10(2*$G40/(1.2*($B40/3600/($D40*$F40))^2)+1)+10*LOG10($D40*$F40)+K40</f>
        <v>#DIV/0!</v>
      </c>
      <c r="T40" s="24" t="e">
        <f>'ModelParams Lw'!$B$3+'ModelParams Lw'!$B$4*LOG10($B40/3600/($D40*$F40))+'ModelParams Lw'!$B$5*LOG10(2*$G40/(1.2*($B40/3600/($D40*$F40))^2)+1)+10*LOG10($D40*$F40)+L40</f>
        <v>#DIV/0!</v>
      </c>
      <c r="U40" s="24" t="e">
        <f>'ModelParams Lw'!$B$3+'ModelParams Lw'!$B$4*LOG10($B40/3600/($D40*$F40))+'ModelParams Lw'!$B$5*LOG10(2*$G40/(1.2*($B40/3600/($D40*$F40))^2)+1)+10*LOG10($D40*$F40)+M40</f>
        <v>#DIV/0!</v>
      </c>
      <c r="V40" s="24" t="e">
        <f>'ModelParams Lw'!$B$3+'ModelParams Lw'!$B$4*LOG10($B40/3600/($D40*$F40))+'ModelParams Lw'!$B$5*LOG10(2*$G40/(1.2*($B40/3600/($D40*$F40))^2)+1)+10*LOG10($D40*$F40)+N40</f>
        <v>#DIV/0!</v>
      </c>
      <c r="W40" s="24" t="e">
        <f>'ModelParams Lw'!$B$3+'ModelParams Lw'!$B$4*LOG10($B40/3600/($D40*$F40))+'ModelParams Lw'!$B$5*LOG10(2*$G40/(1.2*($B40/3600/($D40*$F40))^2)+1)+10*LOG10($D40*$F40)+O40</f>
        <v>#DIV/0!</v>
      </c>
      <c r="X40" s="24" t="e">
        <f>10*LOG10(IF(P40="",0,POWER(10,((P40+'ModelParams Lw'!$O$4)/10))) +IF(Q40="",0,POWER(10,((Q40+'ModelParams Lw'!$P$4)/10))) +IF(R40="",0,POWER(10,((R40+'ModelParams Lw'!$Q$4)/10))) +IF(S40="",0,POWER(10,((S40+'ModelParams Lw'!$R$4)/10))) +IF(T40="",0,POWER(10,((T40+'ModelParams Lw'!$S$4)/10))) +IF(U40="",0,POWER(10,((U40+'ModelParams Lw'!$T$4)/10))) +IF(V40="",0,POWER(10,((V40+'ModelParams Lw'!$U$4)/10)))+IF(W40="",0,POWER(10,((W40+'ModelParams Lw'!$V$4)/10))))</f>
        <v>#DIV/0!</v>
      </c>
      <c r="Y40" s="24" t="e">
        <f t="shared" si="19"/>
        <v>#DIV/0!</v>
      </c>
      <c r="Z40" s="24" t="e">
        <f>(P40-'ModelParams Lw'!O$10)/'ModelParams Lw'!O$11</f>
        <v>#DIV/0!</v>
      </c>
      <c r="AA40" s="24" t="e">
        <f>(Q40-'ModelParams Lw'!P$10)/'ModelParams Lw'!P$11</f>
        <v>#DIV/0!</v>
      </c>
      <c r="AB40" s="24" t="e">
        <f>(R40-'ModelParams Lw'!Q$10)/'ModelParams Lw'!Q$11</f>
        <v>#DIV/0!</v>
      </c>
      <c r="AC40" s="24" t="e">
        <f>(S40-'ModelParams Lw'!R$10)/'ModelParams Lw'!R$11</f>
        <v>#DIV/0!</v>
      </c>
      <c r="AD40" s="24" t="e">
        <f>(T40-'ModelParams Lw'!S$10)/'ModelParams Lw'!S$11</f>
        <v>#DIV/0!</v>
      </c>
      <c r="AE40" s="24" t="e">
        <f>(U40-'ModelParams Lw'!T$10)/'ModelParams Lw'!T$11</f>
        <v>#DIV/0!</v>
      </c>
      <c r="AF40" s="24" t="e">
        <f>(V40-'ModelParams Lw'!U$10)/'ModelParams Lw'!U$11</f>
        <v>#DIV/0!</v>
      </c>
      <c r="AG40" s="24" t="e">
        <f>(W40-'ModelParams Lw'!V$10)/'ModelParams Lw'!V$11</f>
        <v>#DIV/0!</v>
      </c>
      <c r="AH40" s="24" t="e">
        <f t="shared" si="23"/>
        <v>#DIV/0!</v>
      </c>
      <c r="AI40" s="24" t="str">
        <f>IF(OR(Calcul!$D45="",Calcul!$E45=""),"",VLOOKUP(CONCATENATE(Calcul!$D45,Calcul!$E45),SilencerParams!$D$4:$R$82,8,FALSE))</f>
        <v/>
      </c>
      <c r="AJ40" s="24" t="str">
        <f>IF(OR(Calcul!$D45="",Calcul!$E45=""),"",VLOOKUP(CONCATENATE(Calcul!$D45,Calcul!$E45),SilencerParams!$D$4:$R$82,9,FALSE))</f>
        <v/>
      </c>
      <c r="AK40" s="24" t="str">
        <f>IF(OR(Calcul!$D45="",Calcul!$E45=""),"",VLOOKUP(CONCATENATE(Calcul!$D45,Calcul!$E45),SilencerParams!$D$4:$R$82,10,FALSE))</f>
        <v/>
      </c>
      <c r="AL40" s="24" t="str">
        <f>IF(OR(Calcul!$D45="",Calcul!$E45=""),"",VLOOKUP(CONCATENATE(Calcul!$D45,Calcul!$E45),SilencerParams!$D$4:$R$82,11,FALSE))</f>
        <v/>
      </c>
      <c r="AM40" s="24" t="str">
        <f>IF(OR(Calcul!$D45="",Calcul!$E45=""),"",VLOOKUP(CONCATENATE(Calcul!$D45,Calcul!$E45),SilencerParams!$D$4:$R$82,12,FALSE))</f>
        <v/>
      </c>
      <c r="AN40" s="24" t="str">
        <f>IF(OR(Calcul!$D45="",Calcul!$E45=""),"",VLOOKUP(CONCATENATE(Calcul!$D45,Calcul!$E45),SilencerParams!$D$4:$R$82,13,FALSE))</f>
        <v/>
      </c>
      <c r="AO40" s="24" t="str">
        <f>IF(OR(Calcul!$D45="",Calcul!$E45=""),"",VLOOKUP(CONCATENATE(Calcul!$D45,Calcul!$E45),SilencerParams!$D$4:$R$82,14,FALSE))</f>
        <v/>
      </c>
      <c r="AP40" s="24" t="str">
        <f>IF(OR(Calcul!$D45="",Calcul!$E45=""),"",VLOOKUP(CONCATENATE(Calcul!$D45,Calcul!$E45),SilencerParams!$D$4:$R$82,15,FALSE))</f>
        <v/>
      </c>
      <c r="AQ40" s="24" t="str">
        <f>IF(OR(Calcul!$D45="",Calcul!$E45=""),"",VLOOKUP(CONCATENATE(Calcul!$D45,Calcul!$E45),SilencerParams!$D$4:$Z$82,16,FALSE)*LOG($AH40)+VLOOKUP(CONCATENATE(Calcul!$D45,Calcul!$E45),SilencerParams!$D$4:$AH$82,24,FALSE))</f>
        <v/>
      </c>
      <c r="AR40" s="24" t="str">
        <f>IF(OR(Calcul!$D45="",Calcul!$E45=""),"",VLOOKUP(CONCATENATE(Calcul!$D45,Calcul!$E45),SilencerParams!$D$4:$Z$82,17,FALSE)*LOG($AH40)+VLOOKUP(CONCATENATE(Calcul!$D45,Calcul!$E45),SilencerParams!$D$4:$AH$82,25,FALSE))</f>
        <v/>
      </c>
      <c r="AS40" s="24" t="str">
        <f>IF(OR(Calcul!$D45="",Calcul!$E45=""),"",VLOOKUP(CONCATENATE(Calcul!$D45,Calcul!$E45),SilencerParams!$D$4:$Z$82,18,FALSE)*LOG($AH40)+VLOOKUP(CONCATENATE(Calcul!$D45,Calcul!$E45),SilencerParams!$D$4:$AH$82,26,FALSE))</f>
        <v/>
      </c>
      <c r="AT40" s="24" t="str">
        <f>IF(OR(Calcul!$D45="",Calcul!$E45=""),"",VLOOKUP(CONCATENATE(Calcul!$D45,Calcul!$E45),SilencerParams!$D$4:$Z$82,19,FALSE)*LOG($AH40)+VLOOKUP(CONCATENATE(Calcul!$D45,Calcul!$E45),SilencerParams!$D$4:$AH$82,27,FALSE))</f>
        <v/>
      </c>
      <c r="AU40" s="24" t="str">
        <f>IF(OR(Calcul!$D45="",Calcul!$E45=""),"",VLOOKUP(CONCATENATE(Calcul!$D45,Calcul!$E45),SilencerParams!$D$4:$Z$82,20,FALSE)*LOG($AH40)+VLOOKUP(CONCATENATE(Calcul!$D45,Calcul!$E45),SilencerParams!$D$4:$AH$82,28,FALSE))</f>
        <v/>
      </c>
      <c r="AV40" s="24" t="str">
        <f>IF(OR(Calcul!$D45="",Calcul!$E45=""),"",VLOOKUP(CONCATENATE(Calcul!$D45,Calcul!$E45),SilencerParams!$D$4:$Z$82,21,FALSE)*LOG($AH40)+VLOOKUP(CONCATENATE(Calcul!$D45,Calcul!$E45),SilencerParams!$D$4:$AH$82,29,FALSE))</f>
        <v/>
      </c>
      <c r="AW40" s="24" t="str">
        <f>IF(OR(Calcul!$D45="",Calcul!$E45=""),"",VLOOKUP(CONCATENATE(Calcul!$D45,Calcul!$E45),SilencerParams!$D$4:$Z$82,22,FALSE)*LOG($AH40)+VLOOKUP(CONCATENATE(Calcul!$D45,Calcul!$E45),SilencerParams!$D$4:$AH$82,30,FALSE))</f>
        <v/>
      </c>
      <c r="AX40" s="24" t="str">
        <f>IF(OR(Calcul!$D45="",Calcul!$E45=""),"",VLOOKUP(CONCATENATE(Calcul!$D45,Calcul!$E45),SilencerParams!$D$4:$Z$82,23,FALSE)*LOG($AH40)+VLOOKUP(CONCATENATE(Calcul!$D45,Calcul!$E45),SilencerParams!$D$4:$AH$82,31,FALSE))</f>
        <v/>
      </c>
      <c r="AY40" s="24" t="e">
        <f t="shared" si="1"/>
        <v>#DIV/0!</v>
      </c>
      <c r="AZ40" s="24" t="e">
        <f t="shared" si="2"/>
        <v>#DIV/0!</v>
      </c>
      <c r="BA40" s="24" t="e">
        <f t="shared" si="3"/>
        <v>#DIV/0!</v>
      </c>
      <c r="BB40" s="24" t="e">
        <f t="shared" si="4"/>
        <v>#DIV/0!</v>
      </c>
      <c r="BC40" s="24" t="e">
        <f t="shared" si="5"/>
        <v>#DIV/0!</v>
      </c>
      <c r="BD40" s="24" t="e">
        <f t="shared" si="6"/>
        <v>#DIV/0!</v>
      </c>
      <c r="BE40" s="24" t="e">
        <f t="shared" si="7"/>
        <v>#DIV/0!</v>
      </c>
      <c r="BF40" s="24" t="e">
        <f t="shared" si="8"/>
        <v>#DIV/0!</v>
      </c>
      <c r="BG40" s="24" t="e">
        <f>10*LOG10(IF(AY40="",0,POWER(10,((AY40+'ModelParams Lw'!$O$4)/10))) +IF(AZ40="",0,POWER(10,((AZ40+'ModelParams Lw'!$P$4)/10))) +IF(BA40="",0,POWER(10,((BA40+'ModelParams Lw'!$Q$4)/10))) +IF(BB40="",0,POWER(10,((BB40+'ModelParams Lw'!$R$4)/10))) +IF(BC40="",0,POWER(10,((BC40+'ModelParams Lw'!$S$4)/10))) +IF(BD40="",0,POWER(10,((BD40+'ModelParams Lw'!$T$4)/10))) +IF(BE40="",0,POWER(10,((BE40+'ModelParams Lw'!$U$4)/10)))+IF(BF40="",0,POWER(10,((BF40+'ModelParams Lw'!$V$4)/10))))</f>
        <v>#DIV/0!</v>
      </c>
      <c r="BH40" s="24" t="e">
        <f t="shared" si="24"/>
        <v>#DIV/0!</v>
      </c>
      <c r="BI40" s="24" t="e">
        <f>(AY40-'ModelParams Lw'!O$10)/'ModelParams Lw'!O$11</f>
        <v>#DIV/0!</v>
      </c>
      <c r="BJ40" s="24" t="e">
        <f>(AZ40-'ModelParams Lw'!P$10)/'ModelParams Lw'!P$11</f>
        <v>#DIV/0!</v>
      </c>
      <c r="BK40" s="24" t="e">
        <f>(BA40-'ModelParams Lw'!Q$10)/'ModelParams Lw'!Q$11</f>
        <v>#DIV/0!</v>
      </c>
      <c r="BL40" s="24" t="e">
        <f>(BB40-'ModelParams Lw'!R$10)/'ModelParams Lw'!R$11</f>
        <v>#DIV/0!</v>
      </c>
      <c r="BM40" s="24" t="e">
        <f>(BC40-'ModelParams Lw'!S$10)/'ModelParams Lw'!S$11</f>
        <v>#DIV/0!</v>
      </c>
      <c r="BN40" s="24" t="e">
        <f>(BD40-'ModelParams Lw'!T$10)/'ModelParams Lw'!T$11</f>
        <v>#DIV/0!</v>
      </c>
      <c r="BO40" s="24" t="e">
        <f>(BE40-'ModelParams Lw'!U$10)/'ModelParams Lw'!U$11</f>
        <v>#DIV/0!</v>
      </c>
      <c r="BP40" s="24" t="e">
        <f>(BF40-'ModelParams Lw'!V$10)/'ModelParams Lw'!V$11</f>
        <v>#DIV/0!</v>
      </c>
      <c r="BQ40" s="24">
        <f>IF(Calcul!$F45="SW",'ModelParams Lw'!C$18+'ModelParams Lw'!C$19*LOG(BQ$3)+'ModelParams Lw'!C$20*($D40*$E40),IF('ModelParams Lw'!C$21+'ModelParams Lw'!C$22*LOG(BQ$3)+'ModelParams Lw'!C$23*($D40*$E40)&lt;'ModelParams Lw'!C$18+'ModelParams Lw'!C$19*LOG(BQ$3)+'ModelParams Lw'!C$20*($D40*$E40),'ModelParams Lw'!C$18+'ModelParams Lw'!C$19*LOG(BQ$3)+'ModelParams Lw'!C$20*($D40*$E40),'ModelParams Lw'!C$21+'ModelParams Lw'!C$22*LOG(BQ$3)+'ModelParams Lw'!C$23*($D40*$E40)))</f>
        <v>29.232362061604213</v>
      </c>
      <c r="BR40" s="24">
        <f>IF(Calcul!$F45="SW",'ModelParams Lw'!D$18+'ModelParams Lw'!D$19*LOG(BR$3)+'ModelParams Lw'!D$20*($D40*$E40),IF('ModelParams Lw'!D$21+'ModelParams Lw'!D$22*LOG(BR$3)+'ModelParams Lw'!D$23*($D40*$E40)&lt;'ModelParams Lw'!D$18+'ModelParams Lw'!D$19*LOG(BR$3)+'ModelParams Lw'!D$20*($D40*$E40),'ModelParams Lw'!D$18+'ModelParams Lw'!D$19*LOG(BR$3)+'ModelParams Lw'!D$20*($D40*$E40),'ModelParams Lw'!D$21+'ModelParams Lw'!D$22*LOG(BR$3)+'ModelParams Lw'!D$23*($D40*$E40)))</f>
        <v>20.87664435983303</v>
      </c>
      <c r="BS40" s="24">
        <f>IF(Calcul!$F45="SW",'ModelParams Lw'!E$18+'ModelParams Lw'!E$19*LOG(BS$3)+'ModelParams Lw'!E$20*($D40*$E40),IF('ModelParams Lw'!E$21+'ModelParams Lw'!E$22*LOG(BS$3)+'ModelParams Lw'!E$23*($D40*$E40)&lt;'ModelParams Lw'!E$18+'ModelParams Lw'!E$19*LOG(BS$3)+'ModelParams Lw'!E$20*($D40*$E40),'ModelParams Lw'!E$18+'ModelParams Lw'!E$19*LOG(BS$3)+'ModelParams Lw'!E$20*($D40*$E40),'ModelParams Lw'!E$21+'ModelParams Lw'!E$22*LOG(BS$3)+'ModelParams Lw'!E$23*($D40*$E40)))</f>
        <v>19.403052886267911</v>
      </c>
      <c r="BT40" s="24">
        <f>IF(Calcul!$F45="SW",'ModelParams Lw'!F$18+'ModelParams Lw'!F$19*LOG(BT$3)+'ModelParams Lw'!F$20*($D40*$E40),IF('ModelParams Lw'!F$21+'ModelParams Lw'!F$22*LOG(BT$3)+'ModelParams Lw'!F$23*($D40*$E40)&lt;'ModelParams Lw'!F$18+'ModelParams Lw'!F$19*LOG(BT$3)+'ModelParams Lw'!F$20*($D40*$E40),'ModelParams Lw'!F$18+'ModelParams Lw'!F$19*LOG(BT$3)+'ModelParams Lw'!F$20*($D40*$E40),'ModelParams Lw'!F$21+'ModelParams Lw'!F$22*LOG(BT$3)+'ModelParams Lw'!F$23*($D40*$E40)))</f>
        <v>19.168948557312724</v>
      </c>
      <c r="BU40" s="24">
        <f>IF(Calcul!$F45="SW",'ModelParams Lw'!G$18+'ModelParams Lw'!G$19*LOG(BU$3)+'ModelParams Lw'!G$20*($D40*$E40),IF('ModelParams Lw'!G$21+'ModelParams Lw'!G$22*LOG(BU$3)+'ModelParams Lw'!G$23*($D40*$E40)&lt;'ModelParams Lw'!G$18+'ModelParams Lw'!G$19*LOG(BU$3)+'ModelParams Lw'!G$20*($D40*$E40),'ModelParams Lw'!G$18+'ModelParams Lw'!G$19*LOG(BU$3)+'ModelParams Lw'!G$20*($D40*$E40),'ModelParams Lw'!G$21+'ModelParams Lw'!G$22*LOG(BU$3)+'ModelParams Lw'!G$23*($D40*$E40)))</f>
        <v>19.253827318462619</v>
      </c>
      <c r="BV40" s="24">
        <f>IF(Calcul!$F45="SW",'ModelParams Lw'!H$18+'ModelParams Lw'!H$19*LOG(BV$3)+'ModelParams Lw'!H$20*($D40*$E40),IF('ModelParams Lw'!H$21+'ModelParams Lw'!H$22*LOG(BV$3)+'ModelParams Lw'!H$23*($D40*$E40)&lt;'ModelParams Lw'!H$18+'ModelParams Lw'!H$19*LOG(BV$3)+'ModelParams Lw'!H$20*($D40*$E40),'ModelParams Lw'!H$18+'ModelParams Lw'!H$19*LOG(BV$3)+'ModelParams Lw'!H$20*($D40*$E40),'ModelParams Lw'!H$21+'ModelParams Lw'!H$22*LOG(BV$3)+'ModelParams Lw'!H$23*($D40*$E40)))</f>
        <v>18.450549841027573</v>
      </c>
      <c r="BW40" s="24">
        <f>IF(Calcul!$F45="SW",'ModelParams Lw'!I$18+'ModelParams Lw'!I$19*LOG(BW$3)+'ModelParams Lw'!I$20*($D40*$E40),IF('ModelParams Lw'!I$21+'ModelParams Lw'!I$22*LOG(BW$3)+'ModelParams Lw'!I$23*($D40*$E40)&lt;'ModelParams Lw'!I$18+'ModelParams Lw'!I$19*LOG(BW$3)+'ModelParams Lw'!I$20*($D40*$E40),'ModelParams Lw'!I$18+'ModelParams Lw'!I$19*LOG(BW$3)+'ModelParams Lw'!I$20*($D40*$E40),'ModelParams Lw'!I$21+'ModelParams Lw'!I$22*LOG(BW$3)+'ModelParams Lw'!I$23*($D40*$E40)))</f>
        <v>24.339570323731252</v>
      </c>
      <c r="BX40" s="24">
        <f>IF(Calcul!$F45="SW",'ModelParams Lw'!J$18+'ModelParams Lw'!J$19*LOG(BX$3)+'ModelParams Lw'!J$20*($D40*$E40),IF('ModelParams Lw'!J$21+'ModelParams Lw'!J$22*LOG(BX$3)+'ModelParams Lw'!J$23*($D40*$E40)&lt;'ModelParams Lw'!J$18+'ModelParams Lw'!J$19*LOG(BX$3)+'ModelParams Lw'!J$20*($D40*$E40),'ModelParams Lw'!J$18+'ModelParams Lw'!J$19*LOG(BX$3)+'ModelParams Lw'!J$20*($D40*$E40),'ModelParams Lw'!J$21+'ModelParams Lw'!J$22*LOG(BX$3)+'ModelParams Lw'!J$23*($D40*$E40)))</f>
        <v>22.505852524315557</v>
      </c>
      <c r="BY40" s="24" t="e">
        <f t="shared" si="9"/>
        <v>#DIV/0!</v>
      </c>
      <c r="BZ40" s="24" t="e">
        <f t="shared" si="10"/>
        <v>#DIV/0!</v>
      </c>
      <c r="CA40" s="24" t="e">
        <f t="shared" si="11"/>
        <v>#DIV/0!</v>
      </c>
      <c r="CB40" s="24" t="e">
        <f t="shared" si="12"/>
        <v>#DIV/0!</v>
      </c>
      <c r="CC40" s="24" t="e">
        <f t="shared" si="13"/>
        <v>#DIV/0!</v>
      </c>
      <c r="CD40" s="24" t="e">
        <f t="shared" si="14"/>
        <v>#DIV/0!</v>
      </c>
      <c r="CE40" s="24" t="e">
        <f t="shared" si="15"/>
        <v>#DIV/0!</v>
      </c>
      <c r="CF40" s="24" t="e">
        <f t="shared" si="16"/>
        <v>#DIV/0!</v>
      </c>
      <c r="CG40" s="24" t="e">
        <f>10*LOG10(IF(BY40="",0,POWER(10,((BY40+'ModelParams Lw'!$O$4)/10))) +IF(BZ40="",0,POWER(10,((BZ40+'ModelParams Lw'!$P$4)/10))) +IF(CA40="",0,POWER(10,((CA40+'ModelParams Lw'!$Q$4)/10))) +IF(CB40="",0,POWER(10,((CB40+'ModelParams Lw'!$R$4)/10))) +IF(CC40="",0,POWER(10,((CC40+'ModelParams Lw'!$S$4)/10))) +IF(CD40="",0,POWER(10,((CD40+'ModelParams Lw'!$T$4)/10))) +IF(CE40="",0,POWER(10,((CE40+'ModelParams Lw'!$U$4)/10)))+IF(CF40="",0,POWER(10,((CF40+'ModelParams Lw'!$V$4)/10))))</f>
        <v>#DIV/0!</v>
      </c>
      <c r="CH40" s="24" t="e">
        <f t="shared" si="25"/>
        <v>#DIV/0!</v>
      </c>
      <c r="CI40" s="24" t="e">
        <f>(BY40-'ModelParams Lw'!$O$10)/'ModelParams Lw'!$O$11</f>
        <v>#DIV/0!</v>
      </c>
      <c r="CJ40" s="24" t="e">
        <f>(BZ40-'ModelParams Lw'!$P$10)/'ModelParams Lw'!$P$11</f>
        <v>#DIV/0!</v>
      </c>
      <c r="CK40" s="24" t="e">
        <f>(CA40-'ModelParams Lw'!$Q$10)/'ModelParams Lw'!$Q$11</f>
        <v>#DIV/0!</v>
      </c>
      <c r="CL40" s="24" t="e">
        <f>(CB40-'ModelParams Lw'!$R$10)/'ModelParams Lw'!$R$11</f>
        <v>#DIV/0!</v>
      </c>
      <c r="CM40" s="24" t="e">
        <f>(CC40-'ModelParams Lw'!$S$10)/'ModelParams Lw'!$S$11</f>
        <v>#DIV/0!</v>
      </c>
      <c r="CN40" s="24" t="e">
        <f>(CD40-'ModelParams Lw'!$T$10)/'ModelParams Lw'!$T$11</f>
        <v>#DIV/0!</v>
      </c>
      <c r="CO40" s="24" t="e">
        <f>(CE40-'ModelParams Lw'!$U$10)/'ModelParams Lw'!$U$11</f>
        <v>#DIV/0!</v>
      </c>
      <c r="CP40" s="24" t="e">
        <f>(CF40-'ModelParams Lw'!$V$10)/'ModelParams Lw'!$V$11</f>
        <v>#DIV/0!</v>
      </c>
    </row>
    <row r="41" spans="1:94" x14ac:dyDescent="0.2">
      <c r="A41" s="12" t="e">
        <f>Calcul!#REF!</f>
        <v>#REF!</v>
      </c>
      <c r="B41" s="12" t="e">
        <f t="shared" si="17"/>
        <v>#REF!</v>
      </c>
      <c r="C41" s="12" t="e">
        <f>Calcul!#REF!</f>
        <v>#REF!</v>
      </c>
      <c r="D41" s="12" t="e">
        <f>Calcul!#REF!/1000</f>
        <v>#REF!</v>
      </c>
      <c r="E41" s="12" t="e">
        <f>Calcul!#REF!/1000</f>
        <v>#REF!</v>
      </c>
      <c r="F41" s="12" t="e">
        <f t="shared" si="18"/>
        <v>#REF!</v>
      </c>
      <c r="G41" s="24" t="e">
        <f t="shared" si="0"/>
        <v>#REF!</v>
      </c>
      <c r="H41" s="21" t="e">
        <f>'ModelParams Lw'!$B$6*(LN(H$3/(($B41/3600/($D41*$F41))^0.4*$G41^0.3)))^2+'ModelParams Lw'!$B$7*LN(H$3/(($B41/3600/($D41*$F41))^0.4*$G41^0.3))+'ModelParams Lw'!$B$8</f>
        <v>#REF!</v>
      </c>
      <c r="I41" s="21" t="e">
        <f>'ModelParams Lw'!$B$6*(LN(I$3/(($B41/3600/($D41*$F41))^0.4*$G41^0.3)))^2+'ModelParams Lw'!$B$7*LN(I$3/(($B41/3600/($D41*$F41))^0.4*$G41^0.3))+'ModelParams Lw'!$B$8</f>
        <v>#REF!</v>
      </c>
      <c r="J41" s="21" t="e">
        <f>'ModelParams Lw'!$B$6*(LN(J$3/(($B41/3600/($D41*$F41))^0.4*$G41^0.3)))^2+'ModelParams Lw'!$B$7*LN(J$3/(($B41/3600/($D41*$F41))^0.4*$G41^0.3))+'ModelParams Lw'!$B$8</f>
        <v>#REF!</v>
      </c>
      <c r="K41" s="21" t="e">
        <f>'ModelParams Lw'!$B$6*(LN(K$3/(($B41/3600/($D41*$F41))^0.4*$G41^0.3)))^2+'ModelParams Lw'!$B$7*LN(K$3/(($B41/3600/($D41*$F41))^0.4*$G41^0.3))+'ModelParams Lw'!$B$8</f>
        <v>#REF!</v>
      </c>
      <c r="L41" s="21" t="e">
        <f>'ModelParams Lw'!$B$6*(LN(L$3/(($B41/3600/($D41*$F41))^0.4*$G41^0.3)))^2+'ModelParams Lw'!$B$7*LN(L$3/(($B41/3600/($D41*$F41))^0.4*$G41^0.3))+'ModelParams Lw'!$B$8</f>
        <v>#REF!</v>
      </c>
      <c r="M41" s="21" t="e">
        <f>'ModelParams Lw'!$B$6*(LN(M$3/(($B41/3600/($D41*$F41))^0.4*$G41^0.3)))^2+'ModelParams Lw'!$B$7*LN(M$3/(($B41/3600/($D41*$F41))^0.4*$G41^0.3))+'ModelParams Lw'!$B$8</f>
        <v>#REF!</v>
      </c>
      <c r="N41" s="21" t="e">
        <f>'ModelParams Lw'!$B$6*(LN(N$3/(($B41/3600/($D41*$F41))^0.4*$G41^0.3)))^2+'ModelParams Lw'!$B$7*LN(N$3/(($B41/3600/($D41*$F41))^0.4*$G41^0.3))+'ModelParams Lw'!$B$8</f>
        <v>#REF!</v>
      </c>
      <c r="O41" s="21" t="e">
        <f>'ModelParams Lw'!$B$6*(LN(O$3/(($B41/3600/($D41*$F41))^0.4*$G41^0.3)))^2+'ModelParams Lw'!$B$7*LN(O$3/(($B41/3600/($D41*$F41))^0.4*$G41^0.3))+'ModelParams Lw'!$B$8</f>
        <v>#REF!</v>
      </c>
      <c r="P41" s="24" t="e">
        <f>'ModelParams Lw'!$B$3+'ModelParams Lw'!$B$4*LOG10($B41/3600/($D41*$F41))+'ModelParams Lw'!$B$5*LOG10(2*$G41/(1.2*($B41/3600/($D41*$F41))^2)+1)+10*LOG10($D41*$F41)+H41</f>
        <v>#REF!</v>
      </c>
      <c r="Q41" s="24" t="e">
        <f>'ModelParams Lw'!$B$3+'ModelParams Lw'!$B$4*LOG10($B41/3600/($D41*$F41))+'ModelParams Lw'!$B$5*LOG10(2*$G41/(1.2*($B41/3600/($D41*$F41))^2)+1)+10*LOG10($D41*$F41)+I41</f>
        <v>#REF!</v>
      </c>
      <c r="R41" s="24" t="e">
        <f>'ModelParams Lw'!$B$3+'ModelParams Lw'!$B$4*LOG10($B41/3600/($D41*$F41))+'ModelParams Lw'!$B$5*LOG10(2*$G41/(1.2*($B41/3600/($D41*$F41))^2)+1)+10*LOG10($D41*$F41)+J41</f>
        <v>#REF!</v>
      </c>
      <c r="S41" s="24" t="e">
        <f>'ModelParams Lw'!$B$3+'ModelParams Lw'!$B$4*LOG10($B41/3600/($D41*$F41))+'ModelParams Lw'!$B$5*LOG10(2*$G41/(1.2*($B41/3600/($D41*$F41))^2)+1)+10*LOG10($D41*$F41)+K41</f>
        <v>#REF!</v>
      </c>
      <c r="T41" s="24" t="e">
        <f>'ModelParams Lw'!$B$3+'ModelParams Lw'!$B$4*LOG10($B41/3600/($D41*$F41))+'ModelParams Lw'!$B$5*LOG10(2*$G41/(1.2*($B41/3600/($D41*$F41))^2)+1)+10*LOG10($D41*$F41)+L41</f>
        <v>#REF!</v>
      </c>
      <c r="U41" s="24" t="e">
        <f>'ModelParams Lw'!$B$3+'ModelParams Lw'!$B$4*LOG10($B41/3600/($D41*$F41))+'ModelParams Lw'!$B$5*LOG10(2*$G41/(1.2*($B41/3600/($D41*$F41))^2)+1)+10*LOG10($D41*$F41)+M41</f>
        <v>#REF!</v>
      </c>
      <c r="V41" s="24" t="e">
        <f>'ModelParams Lw'!$B$3+'ModelParams Lw'!$B$4*LOG10($B41/3600/($D41*$F41))+'ModelParams Lw'!$B$5*LOG10(2*$G41/(1.2*($B41/3600/($D41*$F41))^2)+1)+10*LOG10($D41*$F41)+N41</f>
        <v>#REF!</v>
      </c>
      <c r="W41" s="24" t="e">
        <f>'ModelParams Lw'!$B$3+'ModelParams Lw'!$B$4*LOG10($B41/3600/($D41*$F41))+'ModelParams Lw'!$B$5*LOG10(2*$G41/(1.2*($B41/3600/($D41*$F41))^2)+1)+10*LOG10($D41*$F41)+O41</f>
        <v>#REF!</v>
      </c>
      <c r="X41" s="24" t="e">
        <f>10*LOG10(IF(P41="",0,POWER(10,((P41+'ModelParams Lw'!$O$4)/10))) +IF(Q41="",0,POWER(10,((Q41+'ModelParams Lw'!$P$4)/10))) +IF(R41="",0,POWER(10,((R41+'ModelParams Lw'!$Q$4)/10))) +IF(S41="",0,POWER(10,((S41+'ModelParams Lw'!$R$4)/10))) +IF(T41="",0,POWER(10,((T41+'ModelParams Lw'!$S$4)/10))) +IF(U41="",0,POWER(10,((U41+'ModelParams Lw'!$T$4)/10))) +IF(V41="",0,POWER(10,((V41+'ModelParams Lw'!$U$4)/10)))+IF(W41="",0,POWER(10,((W41+'ModelParams Lw'!$V$4)/10))))</f>
        <v>#REF!</v>
      </c>
      <c r="Y41" s="24" t="e">
        <f t="shared" si="19"/>
        <v>#REF!</v>
      </c>
      <c r="Z41" s="24" t="e">
        <f>(P41-'ModelParams Lw'!O$10)/'ModelParams Lw'!O$11</f>
        <v>#REF!</v>
      </c>
      <c r="AA41" s="24" t="e">
        <f>(Q41-'ModelParams Lw'!P$10)/'ModelParams Lw'!P$11</f>
        <v>#REF!</v>
      </c>
      <c r="AB41" s="24" t="e">
        <f>(R41-'ModelParams Lw'!Q$10)/'ModelParams Lw'!Q$11</f>
        <v>#REF!</v>
      </c>
      <c r="AC41" s="24" t="e">
        <f>(S41-'ModelParams Lw'!R$10)/'ModelParams Lw'!R$11</f>
        <v>#REF!</v>
      </c>
      <c r="AD41" s="24" t="e">
        <f>(T41-'ModelParams Lw'!S$10)/'ModelParams Lw'!S$11</f>
        <v>#REF!</v>
      </c>
      <c r="AE41" s="24" t="e">
        <f>(U41-'ModelParams Lw'!T$10)/'ModelParams Lw'!T$11</f>
        <v>#REF!</v>
      </c>
      <c r="AF41" s="24" t="e">
        <f>(V41-'ModelParams Lw'!U$10)/'ModelParams Lw'!U$11</f>
        <v>#REF!</v>
      </c>
      <c r="AG41" s="24" t="e">
        <f>(W41-'ModelParams Lw'!V$10)/'ModelParams Lw'!V$11</f>
        <v>#REF!</v>
      </c>
      <c r="AH41" s="24" t="e">
        <f t="shared" si="23"/>
        <v>#REF!</v>
      </c>
      <c r="AI41" s="24" t="str">
        <f>IF(OR(Calcul!$D46="",Calcul!$E46=""),"",VLOOKUP(CONCATENATE(Calcul!$D46,Calcul!$E46),SilencerParams!$D$4:$R$82,8,FALSE))</f>
        <v/>
      </c>
      <c r="AJ41" s="24" t="str">
        <f>IF(OR(Calcul!$D46="",Calcul!$E46=""),"",VLOOKUP(CONCATENATE(Calcul!$D46,Calcul!$E46),SilencerParams!$D$4:$R$82,9,FALSE))</f>
        <v/>
      </c>
      <c r="AK41" s="24" t="str">
        <f>IF(OR(Calcul!$D46="",Calcul!$E46=""),"",VLOOKUP(CONCATENATE(Calcul!$D46,Calcul!$E46),SilencerParams!$D$4:$R$82,10,FALSE))</f>
        <v/>
      </c>
      <c r="AL41" s="24" t="str">
        <f>IF(OR(Calcul!$D46="",Calcul!$E46=""),"",VLOOKUP(CONCATENATE(Calcul!$D46,Calcul!$E46),SilencerParams!$D$4:$R$82,11,FALSE))</f>
        <v/>
      </c>
      <c r="AM41" s="24" t="str">
        <f>IF(OR(Calcul!$D46="",Calcul!$E46=""),"",VLOOKUP(CONCATENATE(Calcul!$D46,Calcul!$E46),SilencerParams!$D$4:$R$82,12,FALSE))</f>
        <v/>
      </c>
      <c r="AN41" s="24" t="str">
        <f>IF(OR(Calcul!$D46="",Calcul!$E46=""),"",VLOOKUP(CONCATENATE(Calcul!$D46,Calcul!$E46),SilencerParams!$D$4:$R$82,13,FALSE))</f>
        <v/>
      </c>
      <c r="AO41" s="24" t="str">
        <f>IF(OR(Calcul!$D46="",Calcul!$E46=""),"",VLOOKUP(CONCATENATE(Calcul!$D46,Calcul!$E46),SilencerParams!$D$4:$R$82,14,FALSE))</f>
        <v/>
      </c>
      <c r="AP41" s="24" t="str">
        <f>IF(OR(Calcul!$D46="",Calcul!$E46=""),"",VLOOKUP(CONCATENATE(Calcul!$D46,Calcul!$E46),SilencerParams!$D$4:$R$82,15,FALSE))</f>
        <v/>
      </c>
      <c r="AQ41" s="24" t="str">
        <f>IF(OR(Calcul!$D46="",Calcul!$E46=""),"",VLOOKUP(CONCATENATE(Calcul!$D46,Calcul!$E46),SilencerParams!$D$4:$Z$82,16,FALSE)*LOG($AH41)+VLOOKUP(CONCATENATE(Calcul!$D46,Calcul!$E46),SilencerParams!$D$4:$AH$82,24,FALSE))</f>
        <v/>
      </c>
      <c r="AR41" s="24" t="str">
        <f>IF(OR(Calcul!$D46="",Calcul!$E46=""),"",VLOOKUP(CONCATENATE(Calcul!$D46,Calcul!$E46),SilencerParams!$D$4:$Z$82,17,FALSE)*LOG($AH41)+VLOOKUP(CONCATENATE(Calcul!$D46,Calcul!$E46),SilencerParams!$D$4:$AH$82,25,FALSE))</f>
        <v/>
      </c>
      <c r="AS41" s="24" t="str">
        <f>IF(OR(Calcul!$D46="",Calcul!$E46=""),"",VLOOKUP(CONCATENATE(Calcul!$D46,Calcul!$E46),SilencerParams!$D$4:$Z$82,18,FALSE)*LOG($AH41)+VLOOKUP(CONCATENATE(Calcul!$D46,Calcul!$E46),SilencerParams!$D$4:$AH$82,26,FALSE))</f>
        <v/>
      </c>
      <c r="AT41" s="24" t="str">
        <f>IF(OR(Calcul!$D46="",Calcul!$E46=""),"",VLOOKUP(CONCATENATE(Calcul!$D46,Calcul!$E46),SilencerParams!$D$4:$Z$82,19,FALSE)*LOG($AH41)+VLOOKUP(CONCATENATE(Calcul!$D46,Calcul!$E46),SilencerParams!$D$4:$AH$82,27,FALSE))</f>
        <v/>
      </c>
      <c r="AU41" s="24" t="str">
        <f>IF(OR(Calcul!$D46="",Calcul!$E46=""),"",VLOOKUP(CONCATENATE(Calcul!$D46,Calcul!$E46),SilencerParams!$D$4:$Z$82,20,FALSE)*LOG($AH41)+VLOOKUP(CONCATENATE(Calcul!$D46,Calcul!$E46),SilencerParams!$D$4:$AH$82,28,FALSE))</f>
        <v/>
      </c>
      <c r="AV41" s="24" t="str">
        <f>IF(OR(Calcul!$D46="",Calcul!$E46=""),"",VLOOKUP(CONCATENATE(Calcul!$D46,Calcul!$E46),SilencerParams!$D$4:$Z$82,21,FALSE)*LOG($AH41)+VLOOKUP(CONCATENATE(Calcul!$D46,Calcul!$E46),SilencerParams!$D$4:$AH$82,29,FALSE))</f>
        <v/>
      </c>
      <c r="AW41" s="24" t="str">
        <f>IF(OR(Calcul!$D46="",Calcul!$E46=""),"",VLOOKUP(CONCATENATE(Calcul!$D46,Calcul!$E46),SilencerParams!$D$4:$Z$82,22,FALSE)*LOG($AH41)+VLOOKUP(CONCATENATE(Calcul!$D46,Calcul!$E46),SilencerParams!$D$4:$AH$82,30,FALSE))</f>
        <v/>
      </c>
      <c r="AX41" s="24" t="str">
        <f>IF(OR(Calcul!$D46="",Calcul!$E46=""),"",VLOOKUP(CONCATENATE(Calcul!$D46,Calcul!$E46),SilencerParams!$D$4:$Z$82,23,FALSE)*LOG($AH41)+VLOOKUP(CONCATENATE(Calcul!$D46,Calcul!$E46),SilencerParams!$D$4:$AH$82,31,FALSE))</f>
        <v/>
      </c>
      <c r="AY41" s="24" t="e">
        <f t="shared" si="1"/>
        <v>#REF!</v>
      </c>
      <c r="AZ41" s="24" t="e">
        <f t="shared" si="2"/>
        <v>#REF!</v>
      </c>
      <c r="BA41" s="24" t="e">
        <f t="shared" si="3"/>
        <v>#REF!</v>
      </c>
      <c r="BB41" s="24" t="e">
        <f t="shared" si="4"/>
        <v>#REF!</v>
      </c>
      <c r="BC41" s="24" t="e">
        <f t="shared" si="5"/>
        <v>#REF!</v>
      </c>
      <c r="BD41" s="24" t="e">
        <f t="shared" si="6"/>
        <v>#REF!</v>
      </c>
      <c r="BE41" s="24" t="e">
        <f t="shared" si="7"/>
        <v>#REF!</v>
      </c>
      <c r="BF41" s="24" t="e">
        <f t="shared" si="8"/>
        <v>#REF!</v>
      </c>
      <c r="BG41" s="24" t="e">
        <f>10*LOG10(IF(AY41="",0,POWER(10,((AY41+'ModelParams Lw'!$O$4)/10))) +IF(AZ41="",0,POWER(10,((AZ41+'ModelParams Lw'!$P$4)/10))) +IF(BA41="",0,POWER(10,((BA41+'ModelParams Lw'!$Q$4)/10))) +IF(BB41="",0,POWER(10,((BB41+'ModelParams Lw'!$R$4)/10))) +IF(BC41="",0,POWER(10,((BC41+'ModelParams Lw'!$S$4)/10))) +IF(BD41="",0,POWER(10,((BD41+'ModelParams Lw'!$T$4)/10))) +IF(BE41="",0,POWER(10,((BE41+'ModelParams Lw'!$U$4)/10)))+IF(BF41="",0,POWER(10,((BF41+'ModelParams Lw'!$V$4)/10))))</f>
        <v>#REF!</v>
      </c>
      <c r="BH41" s="24" t="e">
        <f t="shared" si="24"/>
        <v>#REF!</v>
      </c>
      <c r="BI41" s="24" t="e">
        <f>(AY41-'ModelParams Lw'!O$10)/'ModelParams Lw'!O$11</f>
        <v>#REF!</v>
      </c>
      <c r="BJ41" s="24" t="e">
        <f>(AZ41-'ModelParams Lw'!P$10)/'ModelParams Lw'!P$11</f>
        <v>#REF!</v>
      </c>
      <c r="BK41" s="24" t="e">
        <f>(BA41-'ModelParams Lw'!Q$10)/'ModelParams Lw'!Q$11</f>
        <v>#REF!</v>
      </c>
      <c r="BL41" s="24" t="e">
        <f>(BB41-'ModelParams Lw'!R$10)/'ModelParams Lw'!R$11</f>
        <v>#REF!</v>
      </c>
      <c r="BM41" s="24" t="e">
        <f>(BC41-'ModelParams Lw'!S$10)/'ModelParams Lw'!S$11</f>
        <v>#REF!</v>
      </c>
      <c r="BN41" s="24" t="e">
        <f>(BD41-'ModelParams Lw'!T$10)/'ModelParams Lw'!T$11</f>
        <v>#REF!</v>
      </c>
      <c r="BO41" s="24" t="e">
        <f>(BE41-'ModelParams Lw'!U$10)/'ModelParams Lw'!U$11</f>
        <v>#REF!</v>
      </c>
      <c r="BP41" s="24" t="e">
        <f>(BF41-'ModelParams Lw'!V$10)/'ModelParams Lw'!V$11</f>
        <v>#REF!</v>
      </c>
      <c r="BQ41" s="24" t="e">
        <f>IF(Calcul!$F46="SW",'ModelParams Lw'!C$18+'ModelParams Lw'!C$19*LOG(BQ$3)+'ModelParams Lw'!C$20*($D41*$E41),IF('ModelParams Lw'!C$21+'ModelParams Lw'!C$22*LOG(BQ$3)+'ModelParams Lw'!C$23*($D41*$E41)&lt;'ModelParams Lw'!C$18+'ModelParams Lw'!C$19*LOG(BQ$3)+'ModelParams Lw'!C$20*($D41*$E41),'ModelParams Lw'!C$18+'ModelParams Lw'!C$19*LOG(BQ$3)+'ModelParams Lw'!C$20*($D41*$E41),'ModelParams Lw'!C$21+'ModelParams Lw'!C$22*LOG(BQ$3)+'ModelParams Lw'!C$23*($D41*$E41)))</f>
        <v>#REF!</v>
      </c>
      <c r="BR41" s="24" t="e">
        <f>IF(Calcul!$F46="SW",'ModelParams Lw'!D$18+'ModelParams Lw'!D$19*LOG(BR$3)+'ModelParams Lw'!D$20*($D41*$E41),IF('ModelParams Lw'!D$21+'ModelParams Lw'!D$22*LOG(BR$3)+'ModelParams Lw'!D$23*($D41*$E41)&lt;'ModelParams Lw'!D$18+'ModelParams Lw'!D$19*LOG(BR$3)+'ModelParams Lw'!D$20*($D41*$E41),'ModelParams Lw'!D$18+'ModelParams Lw'!D$19*LOG(BR$3)+'ModelParams Lw'!D$20*($D41*$E41),'ModelParams Lw'!D$21+'ModelParams Lw'!D$22*LOG(BR$3)+'ModelParams Lw'!D$23*($D41*$E41)))</f>
        <v>#REF!</v>
      </c>
      <c r="BS41" s="24" t="e">
        <f>IF(Calcul!$F46="SW",'ModelParams Lw'!E$18+'ModelParams Lw'!E$19*LOG(BS$3)+'ModelParams Lw'!E$20*($D41*$E41),IF('ModelParams Lw'!E$21+'ModelParams Lw'!E$22*LOG(BS$3)+'ModelParams Lw'!E$23*($D41*$E41)&lt;'ModelParams Lw'!E$18+'ModelParams Lw'!E$19*LOG(BS$3)+'ModelParams Lw'!E$20*($D41*$E41),'ModelParams Lw'!E$18+'ModelParams Lw'!E$19*LOG(BS$3)+'ModelParams Lw'!E$20*($D41*$E41),'ModelParams Lw'!E$21+'ModelParams Lw'!E$22*LOG(BS$3)+'ModelParams Lw'!E$23*($D41*$E41)))</f>
        <v>#REF!</v>
      </c>
      <c r="BT41" s="24" t="e">
        <f>IF(Calcul!$F46="SW",'ModelParams Lw'!F$18+'ModelParams Lw'!F$19*LOG(BT$3)+'ModelParams Lw'!F$20*($D41*$E41),IF('ModelParams Lw'!F$21+'ModelParams Lw'!F$22*LOG(BT$3)+'ModelParams Lw'!F$23*($D41*$E41)&lt;'ModelParams Lw'!F$18+'ModelParams Lw'!F$19*LOG(BT$3)+'ModelParams Lw'!F$20*($D41*$E41),'ModelParams Lw'!F$18+'ModelParams Lw'!F$19*LOG(BT$3)+'ModelParams Lw'!F$20*($D41*$E41),'ModelParams Lw'!F$21+'ModelParams Lw'!F$22*LOG(BT$3)+'ModelParams Lw'!F$23*($D41*$E41)))</f>
        <v>#REF!</v>
      </c>
      <c r="BU41" s="24" t="e">
        <f>IF(Calcul!$F46="SW",'ModelParams Lw'!G$18+'ModelParams Lw'!G$19*LOG(BU$3)+'ModelParams Lw'!G$20*($D41*$E41),IF('ModelParams Lw'!G$21+'ModelParams Lw'!G$22*LOG(BU$3)+'ModelParams Lw'!G$23*($D41*$E41)&lt;'ModelParams Lw'!G$18+'ModelParams Lw'!G$19*LOG(BU$3)+'ModelParams Lw'!G$20*($D41*$E41),'ModelParams Lw'!G$18+'ModelParams Lw'!G$19*LOG(BU$3)+'ModelParams Lw'!G$20*($D41*$E41),'ModelParams Lw'!G$21+'ModelParams Lw'!G$22*LOG(BU$3)+'ModelParams Lw'!G$23*($D41*$E41)))</f>
        <v>#REF!</v>
      </c>
      <c r="BV41" s="24" t="e">
        <f>IF(Calcul!$F46="SW",'ModelParams Lw'!H$18+'ModelParams Lw'!H$19*LOG(BV$3)+'ModelParams Lw'!H$20*($D41*$E41),IF('ModelParams Lw'!H$21+'ModelParams Lw'!H$22*LOG(BV$3)+'ModelParams Lw'!H$23*($D41*$E41)&lt;'ModelParams Lw'!H$18+'ModelParams Lw'!H$19*LOG(BV$3)+'ModelParams Lw'!H$20*($D41*$E41),'ModelParams Lw'!H$18+'ModelParams Lw'!H$19*LOG(BV$3)+'ModelParams Lw'!H$20*($D41*$E41),'ModelParams Lw'!H$21+'ModelParams Lw'!H$22*LOG(BV$3)+'ModelParams Lw'!H$23*($D41*$E41)))</f>
        <v>#REF!</v>
      </c>
      <c r="BW41" s="24" t="e">
        <f>IF(Calcul!$F46="SW",'ModelParams Lw'!I$18+'ModelParams Lw'!I$19*LOG(BW$3)+'ModelParams Lw'!I$20*($D41*$E41),IF('ModelParams Lw'!I$21+'ModelParams Lw'!I$22*LOG(BW$3)+'ModelParams Lw'!I$23*($D41*$E41)&lt;'ModelParams Lw'!I$18+'ModelParams Lw'!I$19*LOG(BW$3)+'ModelParams Lw'!I$20*($D41*$E41),'ModelParams Lw'!I$18+'ModelParams Lw'!I$19*LOG(BW$3)+'ModelParams Lw'!I$20*($D41*$E41),'ModelParams Lw'!I$21+'ModelParams Lw'!I$22*LOG(BW$3)+'ModelParams Lw'!I$23*($D41*$E41)))</f>
        <v>#REF!</v>
      </c>
      <c r="BX41" s="24" t="e">
        <f>IF(Calcul!$F46="SW",'ModelParams Lw'!J$18+'ModelParams Lw'!J$19*LOG(BX$3)+'ModelParams Lw'!J$20*($D41*$E41),IF('ModelParams Lw'!J$21+'ModelParams Lw'!J$22*LOG(BX$3)+'ModelParams Lw'!J$23*($D41*$E41)&lt;'ModelParams Lw'!J$18+'ModelParams Lw'!J$19*LOG(BX$3)+'ModelParams Lw'!J$20*($D41*$E41),'ModelParams Lw'!J$18+'ModelParams Lw'!J$19*LOG(BX$3)+'ModelParams Lw'!J$20*($D41*$E41),'ModelParams Lw'!J$21+'ModelParams Lw'!J$22*LOG(BX$3)+'ModelParams Lw'!J$23*($D41*$E41)))</f>
        <v>#REF!</v>
      </c>
      <c r="BY41" s="24" t="e">
        <f t="shared" si="9"/>
        <v>#REF!</v>
      </c>
      <c r="BZ41" s="24" t="e">
        <f t="shared" si="10"/>
        <v>#REF!</v>
      </c>
      <c r="CA41" s="24" t="e">
        <f t="shared" si="11"/>
        <v>#REF!</v>
      </c>
      <c r="CB41" s="24" t="e">
        <f t="shared" si="12"/>
        <v>#REF!</v>
      </c>
      <c r="CC41" s="24" t="e">
        <f t="shared" si="13"/>
        <v>#REF!</v>
      </c>
      <c r="CD41" s="24" t="e">
        <f t="shared" si="14"/>
        <v>#REF!</v>
      </c>
      <c r="CE41" s="24" t="e">
        <f t="shared" si="15"/>
        <v>#REF!</v>
      </c>
      <c r="CF41" s="24" t="e">
        <f t="shared" si="16"/>
        <v>#REF!</v>
      </c>
      <c r="CG41" s="24" t="e">
        <f>10*LOG10(IF(BY41="",0,POWER(10,((BY41+'ModelParams Lw'!$O$4)/10))) +IF(BZ41="",0,POWER(10,((BZ41+'ModelParams Lw'!$P$4)/10))) +IF(CA41="",0,POWER(10,((CA41+'ModelParams Lw'!$Q$4)/10))) +IF(CB41="",0,POWER(10,((CB41+'ModelParams Lw'!$R$4)/10))) +IF(CC41="",0,POWER(10,((CC41+'ModelParams Lw'!$S$4)/10))) +IF(CD41="",0,POWER(10,((CD41+'ModelParams Lw'!$T$4)/10))) +IF(CE41="",0,POWER(10,((CE41+'ModelParams Lw'!$U$4)/10)))+IF(CF41="",0,POWER(10,((CF41+'ModelParams Lw'!$V$4)/10))))</f>
        <v>#REF!</v>
      </c>
      <c r="CH41" s="24" t="e">
        <f t="shared" si="25"/>
        <v>#REF!</v>
      </c>
      <c r="CI41" s="24" t="e">
        <f>(BY41-'ModelParams Lw'!$O$10)/'ModelParams Lw'!$O$11</f>
        <v>#REF!</v>
      </c>
      <c r="CJ41" s="24" t="e">
        <f>(BZ41-'ModelParams Lw'!$P$10)/'ModelParams Lw'!$P$11</f>
        <v>#REF!</v>
      </c>
      <c r="CK41" s="24" t="e">
        <f>(CA41-'ModelParams Lw'!$Q$10)/'ModelParams Lw'!$Q$11</f>
        <v>#REF!</v>
      </c>
      <c r="CL41" s="24" t="e">
        <f>(CB41-'ModelParams Lw'!$R$10)/'ModelParams Lw'!$R$11</f>
        <v>#REF!</v>
      </c>
      <c r="CM41" s="24" t="e">
        <f>(CC41-'ModelParams Lw'!$S$10)/'ModelParams Lw'!$S$11</f>
        <v>#REF!</v>
      </c>
      <c r="CN41" s="24" t="e">
        <f>(CD41-'ModelParams Lw'!$T$10)/'ModelParams Lw'!$T$11</f>
        <v>#REF!</v>
      </c>
      <c r="CO41" s="24" t="e">
        <f>(CE41-'ModelParams Lw'!$U$10)/'ModelParams Lw'!$U$11</f>
        <v>#REF!</v>
      </c>
      <c r="CP41" s="24" t="e">
        <f>(CF41-'ModelParams Lw'!$V$10)/'ModelParams Lw'!$V$11</f>
        <v>#REF!</v>
      </c>
    </row>
    <row r="42" spans="1:94" x14ac:dyDescent="0.2">
      <c r="A42" s="12">
        <f>Calcul!B46</f>
        <v>0</v>
      </c>
      <c r="B42" s="12" t="e">
        <f t="shared" si="17"/>
        <v>#REF!</v>
      </c>
      <c r="C42" s="12">
        <f>Calcul!C46</f>
        <v>0</v>
      </c>
      <c r="D42" s="12">
        <f>Calcul!D46/1000</f>
        <v>0</v>
      </c>
      <c r="E42" s="12">
        <f>Calcul!E46/1000</f>
        <v>0</v>
      </c>
      <c r="F42" s="12">
        <f t="shared" si="18"/>
        <v>0</v>
      </c>
      <c r="G42" s="24" t="e">
        <f t="shared" si="0"/>
        <v>#REF!</v>
      </c>
      <c r="H42" s="21" t="e">
        <f>'ModelParams Lw'!$B$6*(LN(H$3/(($B42/3600/($D42*$F42))^0.4*$G42^0.3)))^2+'ModelParams Lw'!$B$7*LN(H$3/(($B42/3600/($D42*$F42))^0.4*$G42^0.3))+'ModelParams Lw'!$B$8</f>
        <v>#REF!</v>
      </c>
      <c r="I42" s="21" t="e">
        <f>'ModelParams Lw'!$B$6*(LN(I$3/(($B42/3600/($D42*$F42))^0.4*$G42^0.3)))^2+'ModelParams Lw'!$B$7*LN(I$3/(($B42/3600/($D42*$F42))^0.4*$G42^0.3))+'ModelParams Lw'!$B$8</f>
        <v>#REF!</v>
      </c>
      <c r="J42" s="21" t="e">
        <f>'ModelParams Lw'!$B$6*(LN(J$3/(($B42/3600/($D42*$F42))^0.4*$G42^0.3)))^2+'ModelParams Lw'!$B$7*LN(J$3/(($B42/3600/($D42*$F42))^0.4*$G42^0.3))+'ModelParams Lw'!$B$8</f>
        <v>#REF!</v>
      </c>
      <c r="K42" s="21" t="e">
        <f>'ModelParams Lw'!$B$6*(LN(K$3/(($B42/3600/($D42*$F42))^0.4*$G42^0.3)))^2+'ModelParams Lw'!$B$7*LN(K$3/(($B42/3600/($D42*$F42))^0.4*$G42^0.3))+'ModelParams Lw'!$B$8</f>
        <v>#REF!</v>
      </c>
      <c r="L42" s="21" t="e">
        <f>'ModelParams Lw'!$B$6*(LN(L$3/(($B42/3600/($D42*$F42))^0.4*$G42^0.3)))^2+'ModelParams Lw'!$B$7*LN(L$3/(($B42/3600/($D42*$F42))^0.4*$G42^0.3))+'ModelParams Lw'!$B$8</f>
        <v>#REF!</v>
      </c>
      <c r="M42" s="21" t="e">
        <f>'ModelParams Lw'!$B$6*(LN(M$3/(($B42/3600/($D42*$F42))^0.4*$G42^0.3)))^2+'ModelParams Lw'!$B$7*LN(M$3/(($B42/3600/($D42*$F42))^0.4*$G42^0.3))+'ModelParams Lw'!$B$8</f>
        <v>#REF!</v>
      </c>
      <c r="N42" s="21" t="e">
        <f>'ModelParams Lw'!$B$6*(LN(N$3/(($B42/3600/($D42*$F42))^0.4*$G42^0.3)))^2+'ModelParams Lw'!$B$7*LN(N$3/(($B42/3600/($D42*$F42))^0.4*$G42^0.3))+'ModelParams Lw'!$B$8</f>
        <v>#REF!</v>
      </c>
      <c r="O42" s="21" t="e">
        <f>'ModelParams Lw'!$B$6*(LN(O$3/(($B42/3600/($D42*$F42))^0.4*$G42^0.3)))^2+'ModelParams Lw'!$B$7*LN(O$3/(($B42/3600/($D42*$F42))^0.4*$G42^0.3))+'ModelParams Lw'!$B$8</f>
        <v>#REF!</v>
      </c>
      <c r="P42" s="24" t="e">
        <f>'ModelParams Lw'!$B$3+'ModelParams Lw'!$B$4*LOG10($B42/3600/($D42*$F42))+'ModelParams Lw'!$B$5*LOG10(2*$G42/(1.2*($B42/3600/($D42*$F42))^2)+1)+10*LOG10($D42*$F42)+H42</f>
        <v>#REF!</v>
      </c>
      <c r="Q42" s="24" t="e">
        <f>'ModelParams Lw'!$B$3+'ModelParams Lw'!$B$4*LOG10($B42/3600/($D42*$F42))+'ModelParams Lw'!$B$5*LOG10(2*$G42/(1.2*($B42/3600/($D42*$F42))^2)+1)+10*LOG10($D42*$F42)+I42</f>
        <v>#REF!</v>
      </c>
      <c r="R42" s="24" t="e">
        <f>'ModelParams Lw'!$B$3+'ModelParams Lw'!$B$4*LOG10($B42/3600/($D42*$F42))+'ModelParams Lw'!$B$5*LOG10(2*$G42/(1.2*($B42/3600/($D42*$F42))^2)+1)+10*LOG10($D42*$F42)+J42</f>
        <v>#REF!</v>
      </c>
      <c r="S42" s="24" t="e">
        <f>'ModelParams Lw'!$B$3+'ModelParams Lw'!$B$4*LOG10($B42/3600/($D42*$F42))+'ModelParams Lw'!$B$5*LOG10(2*$G42/(1.2*($B42/3600/($D42*$F42))^2)+1)+10*LOG10($D42*$F42)+K42</f>
        <v>#REF!</v>
      </c>
      <c r="T42" s="24" t="e">
        <f>'ModelParams Lw'!$B$3+'ModelParams Lw'!$B$4*LOG10($B42/3600/($D42*$F42))+'ModelParams Lw'!$B$5*LOG10(2*$G42/(1.2*($B42/3600/($D42*$F42))^2)+1)+10*LOG10($D42*$F42)+L42</f>
        <v>#REF!</v>
      </c>
      <c r="U42" s="24" t="e">
        <f>'ModelParams Lw'!$B$3+'ModelParams Lw'!$B$4*LOG10($B42/3600/($D42*$F42))+'ModelParams Lw'!$B$5*LOG10(2*$G42/(1.2*($B42/3600/($D42*$F42))^2)+1)+10*LOG10($D42*$F42)+M42</f>
        <v>#REF!</v>
      </c>
      <c r="V42" s="24" t="e">
        <f>'ModelParams Lw'!$B$3+'ModelParams Lw'!$B$4*LOG10($B42/3600/($D42*$F42))+'ModelParams Lw'!$B$5*LOG10(2*$G42/(1.2*($B42/3600/($D42*$F42))^2)+1)+10*LOG10($D42*$F42)+N42</f>
        <v>#REF!</v>
      </c>
      <c r="W42" s="24" t="e">
        <f>'ModelParams Lw'!$B$3+'ModelParams Lw'!$B$4*LOG10($B42/3600/($D42*$F42))+'ModelParams Lw'!$B$5*LOG10(2*$G42/(1.2*($B42/3600/($D42*$F42))^2)+1)+10*LOG10($D42*$F42)+O42</f>
        <v>#REF!</v>
      </c>
      <c r="X42" s="24" t="e">
        <f>10*LOG10(IF(P42="",0,POWER(10,((P42+'ModelParams Lw'!$O$4)/10))) +IF(Q42="",0,POWER(10,((Q42+'ModelParams Lw'!$P$4)/10))) +IF(R42="",0,POWER(10,((R42+'ModelParams Lw'!$Q$4)/10))) +IF(S42="",0,POWER(10,((S42+'ModelParams Lw'!$R$4)/10))) +IF(T42="",0,POWER(10,((T42+'ModelParams Lw'!$S$4)/10))) +IF(U42="",0,POWER(10,((U42+'ModelParams Lw'!$T$4)/10))) +IF(V42="",0,POWER(10,((V42+'ModelParams Lw'!$U$4)/10)))+IF(W42="",0,POWER(10,((W42+'ModelParams Lw'!$V$4)/10))))</f>
        <v>#REF!</v>
      </c>
      <c r="Y42" s="24" t="e">
        <f t="shared" si="19"/>
        <v>#REF!</v>
      </c>
      <c r="Z42" s="24" t="e">
        <f>(P42-'ModelParams Lw'!O$10)/'ModelParams Lw'!O$11</f>
        <v>#REF!</v>
      </c>
      <c r="AA42" s="24" t="e">
        <f>(Q42-'ModelParams Lw'!P$10)/'ModelParams Lw'!P$11</f>
        <v>#REF!</v>
      </c>
      <c r="AB42" s="24" t="e">
        <f>(R42-'ModelParams Lw'!Q$10)/'ModelParams Lw'!Q$11</f>
        <v>#REF!</v>
      </c>
      <c r="AC42" s="24" t="e">
        <f>(S42-'ModelParams Lw'!R$10)/'ModelParams Lw'!R$11</f>
        <v>#REF!</v>
      </c>
      <c r="AD42" s="24" t="e">
        <f>(T42-'ModelParams Lw'!S$10)/'ModelParams Lw'!S$11</f>
        <v>#REF!</v>
      </c>
      <c r="AE42" s="24" t="e">
        <f>(U42-'ModelParams Lw'!T$10)/'ModelParams Lw'!T$11</f>
        <v>#REF!</v>
      </c>
      <c r="AF42" s="24" t="e">
        <f>(V42-'ModelParams Lw'!U$10)/'ModelParams Lw'!U$11</f>
        <v>#REF!</v>
      </c>
      <c r="AG42" s="24" t="e">
        <f>(W42-'ModelParams Lw'!V$10)/'ModelParams Lw'!V$11</f>
        <v>#REF!</v>
      </c>
      <c r="AH42" s="24" t="e">
        <f t="shared" si="23"/>
        <v>#REF!</v>
      </c>
      <c r="AI42" s="24" t="str">
        <f>IF(OR(Calcul!$D47="",Calcul!$E47=""),"",VLOOKUP(CONCATENATE(Calcul!$D47,Calcul!$E47),SilencerParams!$D$4:$R$82,8,FALSE))</f>
        <v/>
      </c>
      <c r="AJ42" s="24" t="str">
        <f>IF(OR(Calcul!$D47="",Calcul!$E47=""),"",VLOOKUP(CONCATENATE(Calcul!$D47,Calcul!$E47),SilencerParams!$D$4:$R$82,9,FALSE))</f>
        <v/>
      </c>
      <c r="AK42" s="24" t="str">
        <f>IF(OR(Calcul!$D47="",Calcul!$E47=""),"",VLOOKUP(CONCATENATE(Calcul!$D47,Calcul!$E47),SilencerParams!$D$4:$R$82,10,FALSE))</f>
        <v/>
      </c>
      <c r="AL42" s="24" t="str">
        <f>IF(OR(Calcul!$D47="",Calcul!$E47=""),"",VLOOKUP(CONCATENATE(Calcul!$D47,Calcul!$E47),SilencerParams!$D$4:$R$82,11,FALSE))</f>
        <v/>
      </c>
      <c r="AM42" s="24" t="str">
        <f>IF(OR(Calcul!$D47="",Calcul!$E47=""),"",VLOOKUP(CONCATENATE(Calcul!$D47,Calcul!$E47),SilencerParams!$D$4:$R$82,12,FALSE))</f>
        <v/>
      </c>
      <c r="AN42" s="24" t="str">
        <f>IF(OR(Calcul!$D47="",Calcul!$E47=""),"",VLOOKUP(CONCATENATE(Calcul!$D47,Calcul!$E47),SilencerParams!$D$4:$R$82,13,FALSE))</f>
        <v/>
      </c>
      <c r="AO42" s="24" t="str">
        <f>IF(OR(Calcul!$D47="",Calcul!$E47=""),"",VLOOKUP(CONCATENATE(Calcul!$D47,Calcul!$E47),SilencerParams!$D$4:$R$82,14,FALSE))</f>
        <v/>
      </c>
      <c r="AP42" s="24" t="str">
        <f>IF(OR(Calcul!$D47="",Calcul!$E47=""),"",VLOOKUP(CONCATENATE(Calcul!$D47,Calcul!$E47),SilencerParams!$D$4:$R$82,15,FALSE))</f>
        <v/>
      </c>
      <c r="AQ42" s="24" t="str">
        <f>IF(OR(Calcul!$D47="",Calcul!$E47=""),"",VLOOKUP(CONCATENATE(Calcul!$D47,Calcul!$E47),SilencerParams!$D$4:$Z$82,16,FALSE)*LOG($AH42)+VLOOKUP(CONCATENATE(Calcul!$D47,Calcul!$E47),SilencerParams!$D$4:$AH$82,24,FALSE))</f>
        <v/>
      </c>
      <c r="AR42" s="24" t="str">
        <f>IF(OR(Calcul!$D47="",Calcul!$E47=""),"",VLOOKUP(CONCATENATE(Calcul!$D47,Calcul!$E47),SilencerParams!$D$4:$Z$82,17,FALSE)*LOG($AH42)+VLOOKUP(CONCATENATE(Calcul!$D47,Calcul!$E47),SilencerParams!$D$4:$AH$82,25,FALSE))</f>
        <v/>
      </c>
      <c r="AS42" s="24" t="str">
        <f>IF(OR(Calcul!$D47="",Calcul!$E47=""),"",VLOOKUP(CONCATENATE(Calcul!$D47,Calcul!$E47),SilencerParams!$D$4:$Z$82,18,FALSE)*LOG($AH42)+VLOOKUP(CONCATENATE(Calcul!$D47,Calcul!$E47),SilencerParams!$D$4:$AH$82,26,FALSE))</f>
        <v/>
      </c>
      <c r="AT42" s="24" t="str">
        <f>IF(OR(Calcul!$D47="",Calcul!$E47=""),"",VLOOKUP(CONCATENATE(Calcul!$D47,Calcul!$E47),SilencerParams!$D$4:$Z$82,19,FALSE)*LOG($AH42)+VLOOKUP(CONCATENATE(Calcul!$D47,Calcul!$E47),SilencerParams!$D$4:$AH$82,27,FALSE))</f>
        <v/>
      </c>
      <c r="AU42" s="24" t="str">
        <f>IF(OR(Calcul!$D47="",Calcul!$E47=""),"",VLOOKUP(CONCATENATE(Calcul!$D47,Calcul!$E47),SilencerParams!$D$4:$Z$82,20,FALSE)*LOG($AH42)+VLOOKUP(CONCATENATE(Calcul!$D47,Calcul!$E47),SilencerParams!$D$4:$AH$82,28,FALSE))</f>
        <v/>
      </c>
      <c r="AV42" s="24" t="str">
        <f>IF(OR(Calcul!$D47="",Calcul!$E47=""),"",VLOOKUP(CONCATENATE(Calcul!$D47,Calcul!$E47),SilencerParams!$D$4:$Z$82,21,FALSE)*LOG($AH42)+VLOOKUP(CONCATENATE(Calcul!$D47,Calcul!$E47),SilencerParams!$D$4:$AH$82,29,FALSE))</f>
        <v/>
      </c>
      <c r="AW42" s="24" t="str">
        <f>IF(OR(Calcul!$D47="",Calcul!$E47=""),"",VLOOKUP(CONCATENATE(Calcul!$D47,Calcul!$E47),SilencerParams!$D$4:$Z$82,22,FALSE)*LOG($AH42)+VLOOKUP(CONCATENATE(Calcul!$D47,Calcul!$E47),SilencerParams!$D$4:$AH$82,30,FALSE))</f>
        <v/>
      </c>
      <c r="AX42" s="24" t="str">
        <f>IF(OR(Calcul!$D47="",Calcul!$E47=""),"",VLOOKUP(CONCATENATE(Calcul!$D47,Calcul!$E47),SilencerParams!$D$4:$Z$82,23,FALSE)*LOG($AH42)+VLOOKUP(CONCATENATE(Calcul!$D47,Calcul!$E47),SilencerParams!$D$4:$AH$82,31,FALSE))</f>
        <v/>
      </c>
      <c r="AY42" s="24" t="e">
        <f t="shared" si="1"/>
        <v>#REF!</v>
      </c>
      <c r="AZ42" s="24" t="e">
        <f t="shared" si="2"/>
        <v>#REF!</v>
      </c>
      <c r="BA42" s="24" t="e">
        <f t="shared" si="3"/>
        <v>#REF!</v>
      </c>
      <c r="BB42" s="24" t="e">
        <f t="shared" si="4"/>
        <v>#REF!</v>
      </c>
      <c r="BC42" s="24" t="e">
        <f t="shared" si="5"/>
        <v>#REF!</v>
      </c>
      <c r="BD42" s="24" t="e">
        <f t="shared" si="6"/>
        <v>#REF!</v>
      </c>
      <c r="BE42" s="24" t="e">
        <f t="shared" si="7"/>
        <v>#REF!</v>
      </c>
      <c r="BF42" s="24" t="e">
        <f t="shared" si="8"/>
        <v>#REF!</v>
      </c>
      <c r="BG42" s="24" t="e">
        <f>10*LOG10(IF(AY42="",0,POWER(10,((AY42+'ModelParams Lw'!$O$4)/10))) +IF(AZ42="",0,POWER(10,((AZ42+'ModelParams Lw'!$P$4)/10))) +IF(BA42="",0,POWER(10,((BA42+'ModelParams Lw'!$Q$4)/10))) +IF(BB42="",0,POWER(10,((BB42+'ModelParams Lw'!$R$4)/10))) +IF(BC42="",0,POWER(10,((BC42+'ModelParams Lw'!$S$4)/10))) +IF(BD42="",0,POWER(10,((BD42+'ModelParams Lw'!$T$4)/10))) +IF(BE42="",0,POWER(10,((BE42+'ModelParams Lw'!$U$4)/10)))+IF(BF42="",0,POWER(10,((BF42+'ModelParams Lw'!$V$4)/10))))</f>
        <v>#REF!</v>
      </c>
      <c r="BH42" s="24" t="e">
        <f t="shared" si="24"/>
        <v>#REF!</v>
      </c>
      <c r="BI42" s="24" t="e">
        <f>(AY42-'ModelParams Lw'!O$10)/'ModelParams Lw'!O$11</f>
        <v>#REF!</v>
      </c>
      <c r="BJ42" s="24" t="e">
        <f>(AZ42-'ModelParams Lw'!P$10)/'ModelParams Lw'!P$11</f>
        <v>#REF!</v>
      </c>
      <c r="BK42" s="24" t="e">
        <f>(BA42-'ModelParams Lw'!Q$10)/'ModelParams Lw'!Q$11</f>
        <v>#REF!</v>
      </c>
      <c r="BL42" s="24" t="e">
        <f>(BB42-'ModelParams Lw'!R$10)/'ModelParams Lw'!R$11</f>
        <v>#REF!</v>
      </c>
      <c r="BM42" s="24" t="e">
        <f>(BC42-'ModelParams Lw'!S$10)/'ModelParams Lw'!S$11</f>
        <v>#REF!</v>
      </c>
      <c r="BN42" s="24" t="e">
        <f>(BD42-'ModelParams Lw'!T$10)/'ModelParams Lw'!T$11</f>
        <v>#REF!</v>
      </c>
      <c r="BO42" s="24" t="e">
        <f>(BE42-'ModelParams Lw'!U$10)/'ModelParams Lw'!U$11</f>
        <v>#REF!</v>
      </c>
      <c r="BP42" s="24" t="e">
        <f>(BF42-'ModelParams Lw'!V$10)/'ModelParams Lw'!V$11</f>
        <v>#REF!</v>
      </c>
      <c r="BQ42" s="24">
        <f>IF(Calcul!$F47="SW",'ModelParams Lw'!C$18+'ModelParams Lw'!C$19*LOG(BQ$3)+'ModelParams Lw'!C$20*($D42*$E42),IF('ModelParams Lw'!C$21+'ModelParams Lw'!C$22*LOG(BQ$3)+'ModelParams Lw'!C$23*($D42*$E42)&lt;'ModelParams Lw'!C$18+'ModelParams Lw'!C$19*LOG(BQ$3)+'ModelParams Lw'!C$20*($D42*$E42),'ModelParams Lw'!C$18+'ModelParams Lw'!C$19*LOG(BQ$3)+'ModelParams Lw'!C$20*($D42*$E42),'ModelParams Lw'!C$21+'ModelParams Lw'!C$22*LOG(BQ$3)+'ModelParams Lw'!C$23*($D42*$E42)))</f>
        <v>29.232362061604213</v>
      </c>
      <c r="BR42" s="24">
        <f>IF(Calcul!$F47="SW",'ModelParams Lw'!D$18+'ModelParams Lw'!D$19*LOG(BR$3)+'ModelParams Lw'!D$20*($D42*$E42),IF('ModelParams Lw'!D$21+'ModelParams Lw'!D$22*LOG(BR$3)+'ModelParams Lw'!D$23*($D42*$E42)&lt;'ModelParams Lw'!D$18+'ModelParams Lw'!D$19*LOG(BR$3)+'ModelParams Lw'!D$20*($D42*$E42),'ModelParams Lw'!D$18+'ModelParams Lw'!D$19*LOG(BR$3)+'ModelParams Lw'!D$20*($D42*$E42),'ModelParams Lw'!D$21+'ModelParams Lw'!D$22*LOG(BR$3)+'ModelParams Lw'!D$23*($D42*$E42)))</f>
        <v>20.87664435983303</v>
      </c>
      <c r="BS42" s="24">
        <f>IF(Calcul!$F47="SW",'ModelParams Lw'!E$18+'ModelParams Lw'!E$19*LOG(BS$3)+'ModelParams Lw'!E$20*($D42*$E42),IF('ModelParams Lw'!E$21+'ModelParams Lw'!E$22*LOG(BS$3)+'ModelParams Lw'!E$23*($D42*$E42)&lt;'ModelParams Lw'!E$18+'ModelParams Lw'!E$19*LOG(BS$3)+'ModelParams Lw'!E$20*($D42*$E42),'ModelParams Lw'!E$18+'ModelParams Lw'!E$19*LOG(BS$3)+'ModelParams Lw'!E$20*($D42*$E42),'ModelParams Lw'!E$21+'ModelParams Lw'!E$22*LOG(BS$3)+'ModelParams Lw'!E$23*($D42*$E42)))</f>
        <v>19.403052886267911</v>
      </c>
      <c r="BT42" s="24">
        <f>IF(Calcul!$F47="SW",'ModelParams Lw'!F$18+'ModelParams Lw'!F$19*LOG(BT$3)+'ModelParams Lw'!F$20*($D42*$E42),IF('ModelParams Lw'!F$21+'ModelParams Lw'!F$22*LOG(BT$3)+'ModelParams Lw'!F$23*($D42*$E42)&lt;'ModelParams Lw'!F$18+'ModelParams Lw'!F$19*LOG(BT$3)+'ModelParams Lw'!F$20*($D42*$E42),'ModelParams Lw'!F$18+'ModelParams Lw'!F$19*LOG(BT$3)+'ModelParams Lw'!F$20*($D42*$E42),'ModelParams Lw'!F$21+'ModelParams Lw'!F$22*LOG(BT$3)+'ModelParams Lw'!F$23*($D42*$E42)))</f>
        <v>19.168948557312724</v>
      </c>
      <c r="BU42" s="24">
        <f>IF(Calcul!$F47="SW",'ModelParams Lw'!G$18+'ModelParams Lw'!G$19*LOG(BU$3)+'ModelParams Lw'!G$20*($D42*$E42),IF('ModelParams Lw'!G$21+'ModelParams Lw'!G$22*LOG(BU$3)+'ModelParams Lw'!G$23*($D42*$E42)&lt;'ModelParams Lw'!G$18+'ModelParams Lw'!G$19*LOG(BU$3)+'ModelParams Lw'!G$20*($D42*$E42),'ModelParams Lw'!G$18+'ModelParams Lw'!G$19*LOG(BU$3)+'ModelParams Lw'!G$20*($D42*$E42),'ModelParams Lw'!G$21+'ModelParams Lw'!G$22*LOG(BU$3)+'ModelParams Lw'!G$23*($D42*$E42)))</f>
        <v>19.253827318462619</v>
      </c>
      <c r="BV42" s="24">
        <f>IF(Calcul!$F47="SW",'ModelParams Lw'!H$18+'ModelParams Lw'!H$19*LOG(BV$3)+'ModelParams Lw'!H$20*($D42*$E42),IF('ModelParams Lw'!H$21+'ModelParams Lw'!H$22*LOG(BV$3)+'ModelParams Lw'!H$23*($D42*$E42)&lt;'ModelParams Lw'!H$18+'ModelParams Lw'!H$19*LOG(BV$3)+'ModelParams Lw'!H$20*($D42*$E42),'ModelParams Lw'!H$18+'ModelParams Lw'!H$19*LOG(BV$3)+'ModelParams Lw'!H$20*($D42*$E42),'ModelParams Lw'!H$21+'ModelParams Lw'!H$22*LOG(BV$3)+'ModelParams Lw'!H$23*($D42*$E42)))</f>
        <v>18.450549841027573</v>
      </c>
      <c r="BW42" s="24">
        <f>IF(Calcul!$F47="SW",'ModelParams Lw'!I$18+'ModelParams Lw'!I$19*LOG(BW$3)+'ModelParams Lw'!I$20*($D42*$E42),IF('ModelParams Lw'!I$21+'ModelParams Lw'!I$22*LOG(BW$3)+'ModelParams Lw'!I$23*($D42*$E42)&lt;'ModelParams Lw'!I$18+'ModelParams Lw'!I$19*LOG(BW$3)+'ModelParams Lw'!I$20*($D42*$E42),'ModelParams Lw'!I$18+'ModelParams Lw'!I$19*LOG(BW$3)+'ModelParams Lw'!I$20*($D42*$E42),'ModelParams Lw'!I$21+'ModelParams Lw'!I$22*LOG(BW$3)+'ModelParams Lw'!I$23*($D42*$E42)))</f>
        <v>24.339570323731252</v>
      </c>
      <c r="BX42" s="24">
        <f>IF(Calcul!$F47="SW",'ModelParams Lw'!J$18+'ModelParams Lw'!J$19*LOG(BX$3)+'ModelParams Lw'!J$20*($D42*$E42),IF('ModelParams Lw'!J$21+'ModelParams Lw'!J$22*LOG(BX$3)+'ModelParams Lw'!J$23*($D42*$E42)&lt;'ModelParams Lw'!J$18+'ModelParams Lw'!J$19*LOG(BX$3)+'ModelParams Lw'!J$20*($D42*$E42),'ModelParams Lw'!J$18+'ModelParams Lw'!J$19*LOG(BX$3)+'ModelParams Lw'!J$20*($D42*$E42),'ModelParams Lw'!J$21+'ModelParams Lw'!J$22*LOG(BX$3)+'ModelParams Lw'!J$23*($D42*$E42)))</f>
        <v>22.505852524315557</v>
      </c>
      <c r="BY42" s="24" t="e">
        <f t="shared" si="9"/>
        <v>#REF!</v>
      </c>
      <c r="BZ42" s="24" t="e">
        <f t="shared" si="10"/>
        <v>#REF!</v>
      </c>
      <c r="CA42" s="24" t="e">
        <f t="shared" si="11"/>
        <v>#REF!</v>
      </c>
      <c r="CB42" s="24" t="e">
        <f t="shared" si="12"/>
        <v>#REF!</v>
      </c>
      <c r="CC42" s="24" t="e">
        <f t="shared" si="13"/>
        <v>#REF!</v>
      </c>
      <c r="CD42" s="24" t="e">
        <f t="shared" si="14"/>
        <v>#REF!</v>
      </c>
      <c r="CE42" s="24" t="e">
        <f t="shared" si="15"/>
        <v>#REF!</v>
      </c>
      <c r="CF42" s="24" t="e">
        <f t="shared" si="16"/>
        <v>#REF!</v>
      </c>
      <c r="CG42" s="24" t="e">
        <f>10*LOG10(IF(BY42="",0,POWER(10,((BY42+'ModelParams Lw'!$O$4)/10))) +IF(BZ42="",0,POWER(10,((BZ42+'ModelParams Lw'!$P$4)/10))) +IF(CA42="",0,POWER(10,((CA42+'ModelParams Lw'!$Q$4)/10))) +IF(CB42="",0,POWER(10,((CB42+'ModelParams Lw'!$R$4)/10))) +IF(CC42="",0,POWER(10,((CC42+'ModelParams Lw'!$S$4)/10))) +IF(CD42="",0,POWER(10,((CD42+'ModelParams Lw'!$T$4)/10))) +IF(CE42="",0,POWER(10,((CE42+'ModelParams Lw'!$U$4)/10)))+IF(CF42="",0,POWER(10,((CF42+'ModelParams Lw'!$V$4)/10))))</f>
        <v>#REF!</v>
      </c>
      <c r="CH42" s="24" t="e">
        <f t="shared" si="25"/>
        <v>#REF!</v>
      </c>
      <c r="CI42" s="24" t="e">
        <f>(BY42-'ModelParams Lw'!$O$10)/'ModelParams Lw'!$O$11</f>
        <v>#REF!</v>
      </c>
      <c r="CJ42" s="24" t="e">
        <f>(BZ42-'ModelParams Lw'!$P$10)/'ModelParams Lw'!$P$11</f>
        <v>#REF!</v>
      </c>
      <c r="CK42" s="24" t="e">
        <f>(CA42-'ModelParams Lw'!$Q$10)/'ModelParams Lw'!$Q$11</f>
        <v>#REF!</v>
      </c>
      <c r="CL42" s="24" t="e">
        <f>(CB42-'ModelParams Lw'!$R$10)/'ModelParams Lw'!$R$11</f>
        <v>#REF!</v>
      </c>
      <c r="CM42" s="24" t="e">
        <f>(CC42-'ModelParams Lw'!$S$10)/'ModelParams Lw'!$S$11</f>
        <v>#REF!</v>
      </c>
      <c r="CN42" s="24" t="e">
        <f>(CD42-'ModelParams Lw'!$T$10)/'ModelParams Lw'!$T$11</f>
        <v>#REF!</v>
      </c>
      <c r="CO42" s="24" t="e">
        <f>(CE42-'ModelParams Lw'!$U$10)/'ModelParams Lw'!$U$11</f>
        <v>#REF!</v>
      </c>
      <c r="CP42" s="24" t="e">
        <f>(CF42-'ModelParams Lw'!$V$10)/'ModelParams Lw'!$V$11</f>
        <v>#REF!</v>
      </c>
    </row>
    <row r="43" spans="1:94" x14ac:dyDescent="0.2">
      <c r="A43" s="12" t="e">
        <f>Calcul!#REF!</f>
        <v>#REF!</v>
      </c>
      <c r="B43" s="12" t="e">
        <f t="shared" si="17"/>
        <v>#REF!</v>
      </c>
      <c r="C43" s="12" t="e">
        <f>Calcul!#REF!</f>
        <v>#REF!</v>
      </c>
      <c r="D43" s="12" t="e">
        <f>Calcul!#REF!/1000</f>
        <v>#REF!</v>
      </c>
      <c r="E43" s="12" t="e">
        <f>Calcul!#REF!/1000</f>
        <v>#REF!</v>
      </c>
      <c r="F43" s="12" t="e">
        <f t="shared" si="18"/>
        <v>#REF!</v>
      </c>
      <c r="G43" s="24" t="e">
        <f t="shared" si="0"/>
        <v>#REF!</v>
      </c>
      <c r="H43" s="21" t="e">
        <f>'ModelParams Lw'!$B$6*(LN(H$3/(($B43/3600/($D43*$F43))^0.4*$G43^0.3)))^2+'ModelParams Lw'!$B$7*LN(H$3/(($B43/3600/($D43*$F43))^0.4*$G43^0.3))+'ModelParams Lw'!$B$8</f>
        <v>#REF!</v>
      </c>
      <c r="I43" s="21" t="e">
        <f>'ModelParams Lw'!$B$6*(LN(I$3/(($B43/3600/($D43*$F43))^0.4*$G43^0.3)))^2+'ModelParams Lw'!$B$7*LN(I$3/(($B43/3600/($D43*$F43))^0.4*$G43^0.3))+'ModelParams Lw'!$B$8</f>
        <v>#REF!</v>
      </c>
      <c r="J43" s="21" t="e">
        <f>'ModelParams Lw'!$B$6*(LN(J$3/(($B43/3600/($D43*$F43))^0.4*$G43^0.3)))^2+'ModelParams Lw'!$B$7*LN(J$3/(($B43/3600/($D43*$F43))^0.4*$G43^0.3))+'ModelParams Lw'!$B$8</f>
        <v>#REF!</v>
      </c>
      <c r="K43" s="21" t="e">
        <f>'ModelParams Lw'!$B$6*(LN(K$3/(($B43/3600/($D43*$F43))^0.4*$G43^0.3)))^2+'ModelParams Lw'!$B$7*LN(K$3/(($B43/3600/($D43*$F43))^0.4*$G43^0.3))+'ModelParams Lw'!$B$8</f>
        <v>#REF!</v>
      </c>
      <c r="L43" s="21" t="e">
        <f>'ModelParams Lw'!$B$6*(LN(L$3/(($B43/3600/($D43*$F43))^0.4*$G43^0.3)))^2+'ModelParams Lw'!$B$7*LN(L$3/(($B43/3600/($D43*$F43))^0.4*$G43^0.3))+'ModelParams Lw'!$B$8</f>
        <v>#REF!</v>
      </c>
      <c r="M43" s="21" t="e">
        <f>'ModelParams Lw'!$B$6*(LN(M$3/(($B43/3600/($D43*$F43))^0.4*$G43^0.3)))^2+'ModelParams Lw'!$B$7*LN(M$3/(($B43/3600/($D43*$F43))^0.4*$G43^0.3))+'ModelParams Lw'!$B$8</f>
        <v>#REF!</v>
      </c>
      <c r="N43" s="21" t="e">
        <f>'ModelParams Lw'!$B$6*(LN(N$3/(($B43/3600/($D43*$F43))^0.4*$G43^0.3)))^2+'ModelParams Lw'!$B$7*LN(N$3/(($B43/3600/($D43*$F43))^0.4*$G43^0.3))+'ModelParams Lw'!$B$8</f>
        <v>#REF!</v>
      </c>
      <c r="O43" s="21" t="e">
        <f>'ModelParams Lw'!$B$6*(LN(O$3/(($B43/3600/($D43*$F43))^0.4*$G43^0.3)))^2+'ModelParams Lw'!$B$7*LN(O$3/(($B43/3600/($D43*$F43))^0.4*$G43^0.3))+'ModelParams Lw'!$B$8</f>
        <v>#REF!</v>
      </c>
      <c r="P43" s="24" t="e">
        <f>'ModelParams Lw'!$B$3+'ModelParams Lw'!$B$4*LOG10($B43/3600/($D43*$F43))+'ModelParams Lw'!$B$5*LOG10(2*$G43/(1.2*($B43/3600/($D43*$F43))^2)+1)+10*LOG10($D43*$F43)+H43</f>
        <v>#REF!</v>
      </c>
      <c r="Q43" s="24" t="e">
        <f>'ModelParams Lw'!$B$3+'ModelParams Lw'!$B$4*LOG10($B43/3600/($D43*$F43))+'ModelParams Lw'!$B$5*LOG10(2*$G43/(1.2*($B43/3600/($D43*$F43))^2)+1)+10*LOG10($D43*$F43)+I43</f>
        <v>#REF!</v>
      </c>
      <c r="R43" s="24" t="e">
        <f>'ModelParams Lw'!$B$3+'ModelParams Lw'!$B$4*LOG10($B43/3600/($D43*$F43))+'ModelParams Lw'!$B$5*LOG10(2*$G43/(1.2*($B43/3600/($D43*$F43))^2)+1)+10*LOG10($D43*$F43)+J43</f>
        <v>#REF!</v>
      </c>
      <c r="S43" s="24" t="e">
        <f>'ModelParams Lw'!$B$3+'ModelParams Lw'!$B$4*LOG10($B43/3600/($D43*$F43))+'ModelParams Lw'!$B$5*LOG10(2*$G43/(1.2*($B43/3600/($D43*$F43))^2)+1)+10*LOG10($D43*$F43)+K43</f>
        <v>#REF!</v>
      </c>
      <c r="T43" s="24" t="e">
        <f>'ModelParams Lw'!$B$3+'ModelParams Lw'!$B$4*LOG10($B43/3600/($D43*$F43))+'ModelParams Lw'!$B$5*LOG10(2*$G43/(1.2*($B43/3600/($D43*$F43))^2)+1)+10*LOG10($D43*$F43)+L43</f>
        <v>#REF!</v>
      </c>
      <c r="U43" s="24" t="e">
        <f>'ModelParams Lw'!$B$3+'ModelParams Lw'!$B$4*LOG10($B43/3600/($D43*$F43))+'ModelParams Lw'!$B$5*LOG10(2*$G43/(1.2*($B43/3600/($D43*$F43))^2)+1)+10*LOG10($D43*$F43)+M43</f>
        <v>#REF!</v>
      </c>
      <c r="V43" s="24" t="e">
        <f>'ModelParams Lw'!$B$3+'ModelParams Lw'!$B$4*LOG10($B43/3600/($D43*$F43))+'ModelParams Lw'!$B$5*LOG10(2*$G43/(1.2*($B43/3600/($D43*$F43))^2)+1)+10*LOG10($D43*$F43)+N43</f>
        <v>#REF!</v>
      </c>
      <c r="W43" s="24" t="e">
        <f>'ModelParams Lw'!$B$3+'ModelParams Lw'!$B$4*LOG10($B43/3600/($D43*$F43))+'ModelParams Lw'!$B$5*LOG10(2*$G43/(1.2*($B43/3600/($D43*$F43))^2)+1)+10*LOG10($D43*$F43)+O43</f>
        <v>#REF!</v>
      </c>
      <c r="X43" s="24" t="e">
        <f>10*LOG10(IF(P43="",0,POWER(10,((P43+'ModelParams Lw'!$O$4)/10))) +IF(Q43="",0,POWER(10,((Q43+'ModelParams Lw'!$P$4)/10))) +IF(R43="",0,POWER(10,((R43+'ModelParams Lw'!$Q$4)/10))) +IF(S43="",0,POWER(10,((S43+'ModelParams Lw'!$R$4)/10))) +IF(T43="",0,POWER(10,((T43+'ModelParams Lw'!$S$4)/10))) +IF(U43="",0,POWER(10,((U43+'ModelParams Lw'!$T$4)/10))) +IF(V43="",0,POWER(10,((V43+'ModelParams Lw'!$U$4)/10)))+IF(W43="",0,POWER(10,((W43+'ModelParams Lw'!$V$4)/10))))</f>
        <v>#REF!</v>
      </c>
      <c r="Y43" s="24" t="e">
        <f t="shared" si="19"/>
        <v>#REF!</v>
      </c>
      <c r="Z43" s="24" t="e">
        <f>(P43-'ModelParams Lw'!O$10)/'ModelParams Lw'!O$11</f>
        <v>#REF!</v>
      </c>
      <c r="AA43" s="24" t="e">
        <f>(Q43-'ModelParams Lw'!P$10)/'ModelParams Lw'!P$11</f>
        <v>#REF!</v>
      </c>
      <c r="AB43" s="24" t="e">
        <f>(R43-'ModelParams Lw'!Q$10)/'ModelParams Lw'!Q$11</f>
        <v>#REF!</v>
      </c>
      <c r="AC43" s="24" t="e">
        <f>(S43-'ModelParams Lw'!R$10)/'ModelParams Lw'!R$11</f>
        <v>#REF!</v>
      </c>
      <c r="AD43" s="24" t="e">
        <f>(T43-'ModelParams Lw'!S$10)/'ModelParams Lw'!S$11</f>
        <v>#REF!</v>
      </c>
      <c r="AE43" s="24" t="e">
        <f>(U43-'ModelParams Lw'!T$10)/'ModelParams Lw'!T$11</f>
        <v>#REF!</v>
      </c>
      <c r="AF43" s="24" t="e">
        <f>(V43-'ModelParams Lw'!U$10)/'ModelParams Lw'!U$11</f>
        <v>#REF!</v>
      </c>
      <c r="AG43" s="24" t="e">
        <f>(W43-'ModelParams Lw'!V$10)/'ModelParams Lw'!V$11</f>
        <v>#REF!</v>
      </c>
      <c r="AH43" s="24" t="e">
        <f t="shared" si="23"/>
        <v>#REF!</v>
      </c>
      <c r="AI43" s="24" t="str">
        <f>IF(OR(Calcul!$D48="",Calcul!$E48=""),"",VLOOKUP(CONCATENATE(Calcul!$D48,Calcul!$E48),SilencerParams!$D$4:$R$82,8,FALSE))</f>
        <v/>
      </c>
      <c r="AJ43" s="24" t="str">
        <f>IF(OR(Calcul!$D48="",Calcul!$E48=""),"",VLOOKUP(CONCATENATE(Calcul!$D48,Calcul!$E48),SilencerParams!$D$4:$R$82,9,FALSE))</f>
        <v/>
      </c>
      <c r="AK43" s="24" t="str">
        <f>IF(OR(Calcul!$D48="",Calcul!$E48=""),"",VLOOKUP(CONCATENATE(Calcul!$D48,Calcul!$E48),SilencerParams!$D$4:$R$82,10,FALSE))</f>
        <v/>
      </c>
      <c r="AL43" s="24" t="str">
        <f>IF(OR(Calcul!$D48="",Calcul!$E48=""),"",VLOOKUP(CONCATENATE(Calcul!$D48,Calcul!$E48),SilencerParams!$D$4:$R$82,11,FALSE))</f>
        <v/>
      </c>
      <c r="AM43" s="24" t="str">
        <f>IF(OR(Calcul!$D48="",Calcul!$E48=""),"",VLOOKUP(CONCATENATE(Calcul!$D48,Calcul!$E48),SilencerParams!$D$4:$R$82,12,FALSE))</f>
        <v/>
      </c>
      <c r="AN43" s="24" t="str">
        <f>IF(OR(Calcul!$D48="",Calcul!$E48=""),"",VLOOKUP(CONCATENATE(Calcul!$D48,Calcul!$E48),SilencerParams!$D$4:$R$82,13,FALSE))</f>
        <v/>
      </c>
      <c r="AO43" s="24" t="str">
        <f>IF(OR(Calcul!$D48="",Calcul!$E48=""),"",VLOOKUP(CONCATENATE(Calcul!$D48,Calcul!$E48),SilencerParams!$D$4:$R$82,14,FALSE))</f>
        <v/>
      </c>
      <c r="AP43" s="24" t="str">
        <f>IF(OR(Calcul!$D48="",Calcul!$E48=""),"",VLOOKUP(CONCATENATE(Calcul!$D48,Calcul!$E48),SilencerParams!$D$4:$R$82,15,FALSE))</f>
        <v/>
      </c>
      <c r="AQ43" s="24" t="str">
        <f>IF(OR(Calcul!$D48="",Calcul!$E48=""),"",VLOOKUP(CONCATENATE(Calcul!$D48,Calcul!$E48),SilencerParams!$D$4:$Z$82,16,FALSE)*LOG($AH43)+VLOOKUP(CONCATENATE(Calcul!$D48,Calcul!$E48),SilencerParams!$D$4:$AH$82,24,FALSE))</f>
        <v/>
      </c>
      <c r="AR43" s="24" t="str">
        <f>IF(OR(Calcul!$D48="",Calcul!$E48=""),"",VLOOKUP(CONCATENATE(Calcul!$D48,Calcul!$E48),SilencerParams!$D$4:$Z$82,17,FALSE)*LOG($AH43)+VLOOKUP(CONCATENATE(Calcul!$D48,Calcul!$E48),SilencerParams!$D$4:$AH$82,25,FALSE))</f>
        <v/>
      </c>
      <c r="AS43" s="24" t="str">
        <f>IF(OR(Calcul!$D48="",Calcul!$E48=""),"",VLOOKUP(CONCATENATE(Calcul!$D48,Calcul!$E48),SilencerParams!$D$4:$Z$82,18,FALSE)*LOG($AH43)+VLOOKUP(CONCATENATE(Calcul!$D48,Calcul!$E48),SilencerParams!$D$4:$AH$82,26,FALSE))</f>
        <v/>
      </c>
      <c r="AT43" s="24" t="str">
        <f>IF(OR(Calcul!$D48="",Calcul!$E48=""),"",VLOOKUP(CONCATENATE(Calcul!$D48,Calcul!$E48),SilencerParams!$D$4:$Z$82,19,FALSE)*LOG($AH43)+VLOOKUP(CONCATENATE(Calcul!$D48,Calcul!$E48),SilencerParams!$D$4:$AH$82,27,FALSE))</f>
        <v/>
      </c>
      <c r="AU43" s="24" t="str">
        <f>IF(OR(Calcul!$D48="",Calcul!$E48=""),"",VLOOKUP(CONCATENATE(Calcul!$D48,Calcul!$E48),SilencerParams!$D$4:$Z$82,20,FALSE)*LOG($AH43)+VLOOKUP(CONCATENATE(Calcul!$D48,Calcul!$E48),SilencerParams!$D$4:$AH$82,28,FALSE))</f>
        <v/>
      </c>
      <c r="AV43" s="24" t="str">
        <f>IF(OR(Calcul!$D48="",Calcul!$E48=""),"",VLOOKUP(CONCATENATE(Calcul!$D48,Calcul!$E48),SilencerParams!$D$4:$Z$82,21,FALSE)*LOG($AH43)+VLOOKUP(CONCATENATE(Calcul!$D48,Calcul!$E48),SilencerParams!$D$4:$AH$82,29,FALSE))</f>
        <v/>
      </c>
      <c r="AW43" s="24" t="str">
        <f>IF(OR(Calcul!$D48="",Calcul!$E48=""),"",VLOOKUP(CONCATENATE(Calcul!$D48,Calcul!$E48),SilencerParams!$D$4:$Z$82,22,FALSE)*LOG($AH43)+VLOOKUP(CONCATENATE(Calcul!$D48,Calcul!$E48),SilencerParams!$D$4:$AH$82,30,FALSE))</f>
        <v/>
      </c>
      <c r="AX43" s="24" t="str">
        <f>IF(OR(Calcul!$D48="",Calcul!$E48=""),"",VLOOKUP(CONCATENATE(Calcul!$D48,Calcul!$E48),SilencerParams!$D$4:$Z$82,23,FALSE)*LOG($AH43)+VLOOKUP(CONCATENATE(Calcul!$D48,Calcul!$E48),SilencerParams!$D$4:$AH$82,31,FALSE))</f>
        <v/>
      </c>
      <c r="AY43" s="24" t="e">
        <f t="shared" si="1"/>
        <v>#REF!</v>
      </c>
      <c r="AZ43" s="24" t="e">
        <f t="shared" si="2"/>
        <v>#REF!</v>
      </c>
      <c r="BA43" s="24" t="e">
        <f t="shared" si="3"/>
        <v>#REF!</v>
      </c>
      <c r="BB43" s="24" t="e">
        <f t="shared" si="4"/>
        <v>#REF!</v>
      </c>
      <c r="BC43" s="24" t="e">
        <f t="shared" si="5"/>
        <v>#REF!</v>
      </c>
      <c r="BD43" s="24" t="e">
        <f t="shared" si="6"/>
        <v>#REF!</v>
      </c>
      <c r="BE43" s="24" t="e">
        <f t="shared" si="7"/>
        <v>#REF!</v>
      </c>
      <c r="BF43" s="24" t="e">
        <f t="shared" si="8"/>
        <v>#REF!</v>
      </c>
      <c r="BG43" s="24" t="e">
        <f>10*LOG10(IF(AY43="",0,POWER(10,((AY43+'ModelParams Lw'!$O$4)/10))) +IF(AZ43="",0,POWER(10,((AZ43+'ModelParams Lw'!$P$4)/10))) +IF(BA43="",0,POWER(10,((BA43+'ModelParams Lw'!$Q$4)/10))) +IF(BB43="",0,POWER(10,((BB43+'ModelParams Lw'!$R$4)/10))) +IF(BC43="",0,POWER(10,((BC43+'ModelParams Lw'!$S$4)/10))) +IF(BD43="",0,POWER(10,((BD43+'ModelParams Lw'!$T$4)/10))) +IF(BE43="",0,POWER(10,((BE43+'ModelParams Lw'!$U$4)/10)))+IF(BF43="",0,POWER(10,((BF43+'ModelParams Lw'!$V$4)/10))))</f>
        <v>#REF!</v>
      </c>
      <c r="BH43" s="24" t="e">
        <f t="shared" si="24"/>
        <v>#REF!</v>
      </c>
      <c r="BI43" s="24" t="e">
        <f>(AY43-'ModelParams Lw'!O$10)/'ModelParams Lw'!O$11</f>
        <v>#REF!</v>
      </c>
      <c r="BJ43" s="24" t="e">
        <f>(AZ43-'ModelParams Lw'!P$10)/'ModelParams Lw'!P$11</f>
        <v>#REF!</v>
      </c>
      <c r="BK43" s="24" t="e">
        <f>(BA43-'ModelParams Lw'!Q$10)/'ModelParams Lw'!Q$11</f>
        <v>#REF!</v>
      </c>
      <c r="BL43" s="24" t="e">
        <f>(BB43-'ModelParams Lw'!R$10)/'ModelParams Lw'!R$11</f>
        <v>#REF!</v>
      </c>
      <c r="BM43" s="24" t="e">
        <f>(BC43-'ModelParams Lw'!S$10)/'ModelParams Lw'!S$11</f>
        <v>#REF!</v>
      </c>
      <c r="BN43" s="24" t="e">
        <f>(BD43-'ModelParams Lw'!T$10)/'ModelParams Lw'!T$11</f>
        <v>#REF!</v>
      </c>
      <c r="BO43" s="24" t="e">
        <f>(BE43-'ModelParams Lw'!U$10)/'ModelParams Lw'!U$11</f>
        <v>#REF!</v>
      </c>
      <c r="BP43" s="24" t="e">
        <f>(BF43-'ModelParams Lw'!V$10)/'ModelParams Lw'!V$11</f>
        <v>#REF!</v>
      </c>
      <c r="BQ43" s="24" t="e">
        <f>IF(Calcul!$F48="SW",'ModelParams Lw'!C$18+'ModelParams Lw'!C$19*LOG(BQ$3)+'ModelParams Lw'!C$20*($D43*$E43),IF('ModelParams Lw'!C$21+'ModelParams Lw'!C$22*LOG(BQ$3)+'ModelParams Lw'!C$23*($D43*$E43)&lt;'ModelParams Lw'!C$18+'ModelParams Lw'!C$19*LOG(BQ$3)+'ModelParams Lw'!C$20*($D43*$E43),'ModelParams Lw'!C$18+'ModelParams Lw'!C$19*LOG(BQ$3)+'ModelParams Lw'!C$20*($D43*$E43),'ModelParams Lw'!C$21+'ModelParams Lw'!C$22*LOG(BQ$3)+'ModelParams Lw'!C$23*($D43*$E43)))</f>
        <v>#REF!</v>
      </c>
      <c r="BR43" s="24" t="e">
        <f>IF(Calcul!$F48="SW",'ModelParams Lw'!D$18+'ModelParams Lw'!D$19*LOG(BR$3)+'ModelParams Lw'!D$20*($D43*$E43),IF('ModelParams Lw'!D$21+'ModelParams Lw'!D$22*LOG(BR$3)+'ModelParams Lw'!D$23*($D43*$E43)&lt;'ModelParams Lw'!D$18+'ModelParams Lw'!D$19*LOG(BR$3)+'ModelParams Lw'!D$20*($D43*$E43),'ModelParams Lw'!D$18+'ModelParams Lw'!D$19*LOG(BR$3)+'ModelParams Lw'!D$20*($D43*$E43),'ModelParams Lw'!D$21+'ModelParams Lw'!D$22*LOG(BR$3)+'ModelParams Lw'!D$23*($D43*$E43)))</f>
        <v>#REF!</v>
      </c>
      <c r="BS43" s="24" t="e">
        <f>IF(Calcul!$F48="SW",'ModelParams Lw'!E$18+'ModelParams Lw'!E$19*LOG(BS$3)+'ModelParams Lw'!E$20*($D43*$E43),IF('ModelParams Lw'!E$21+'ModelParams Lw'!E$22*LOG(BS$3)+'ModelParams Lw'!E$23*($D43*$E43)&lt;'ModelParams Lw'!E$18+'ModelParams Lw'!E$19*LOG(BS$3)+'ModelParams Lw'!E$20*($D43*$E43),'ModelParams Lw'!E$18+'ModelParams Lw'!E$19*LOG(BS$3)+'ModelParams Lw'!E$20*($D43*$E43),'ModelParams Lw'!E$21+'ModelParams Lw'!E$22*LOG(BS$3)+'ModelParams Lw'!E$23*($D43*$E43)))</f>
        <v>#REF!</v>
      </c>
      <c r="BT43" s="24" t="e">
        <f>IF(Calcul!$F48="SW",'ModelParams Lw'!F$18+'ModelParams Lw'!F$19*LOG(BT$3)+'ModelParams Lw'!F$20*($D43*$E43),IF('ModelParams Lw'!F$21+'ModelParams Lw'!F$22*LOG(BT$3)+'ModelParams Lw'!F$23*($D43*$E43)&lt;'ModelParams Lw'!F$18+'ModelParams Lw'!F$19*LOG(BT$3)+'ModelParams Lw'!F$20*($D43*$E43),'ModelParams Lw'!F$18+'ModelParams Lw'!F$19*LOG(BT$3)+'ModelParams Lw'!F$20*($D43*$E43),'ModelParams Lw'!F$21+'ModelParams Lw'!F$22*LOG(BT$3)+'ModelParams Lw'!F$23*($D43*$E43)))</f>
        <v>#REF!</v>
      </c>
      <c r="BU43" s="24" t="e">
        <f>IF(Calcul!$F48="SW",'ModelParams Lw'!G$18+'ModelParams Lw'!G$19*LOG(BU$3)+'ModelParams Lw'!G$20*($D43*$E43),IF('ModelParams Lw'!G$21+'ModelParams Lw'!G$22*LOG(BU$3)+'ModelParams Lw'!G$23*($D43*$E43)&lt;'ModelParams Lw'!G$18+'ModelParams Lw'!G$19*LOG(BU$3)+'ModelParams Lw'!G$20*($D43*$E43),'ModelParams Lw'!G$18+'ModelParams Lw'!G$19*LOG(BU$3)+'ModelParams Lw'!G$20*($D43*$E43),'ModelParams Lw'!G$21+'ModelParams Lw'!G$22*LOG(BU$3)+'ModelParams Lw'!G$23*($D43*$E43)))</f>
        <v>#REF!</v>
      </c>
      <c r="BV43" s="24" t="e">
        <f>IF(Calcul!$F48="SW",'ModelParams Lw'!H$18+'ModelParams Lw'!H$19*LOG(BV$3)+'ModelParams Lw'!H$20*($D43*$E43),IF('ModelParams Lw'!H$21+'ModelParams Lw'!H$22*LOG(BV$3)+'ModelParams Lw'!H$23*($D43*$E43)&lt;'ModelParams Lw'!H$18+'ModelParams Lw'!H$19*LOG(BV$3)+'ModelParams Lw'!H$20*($D43*$E43),'ModelParams Lw'!H$18+'ModelParams Lw'!H$19*LOG(BV$3)+'ModelParams Lw'!H$20*($D43*$E43),'ModelParams Lw'!H$21+'ModelParams Lw'!H$22*LOG(BV$3)+'ModelParams Lw'!H$23*($D43*$E43)))</f>
        <v>#REF!</v>
      </c>
      <c r="BW43" s="24" t="e">
        <f>IF(Calcul!$F48="SW",'ModelParams Lw'!I$18+'ModelParams Lw'!I$19*LOG(BW$3)+'ModelParams Lw'!I$20*($D43*$E43),IF('ModelParams Lw'!I$21+'ModelParams Lw'!I$22*LOG(BW$3)+'ModelParams Lw'!I$23*($D43*$E43)&lt;'ModelParams Lw'!I$18+'ModelParams Lw'!I$19*LOG(BW$3)+'ModelParams Lw'!I$20*($D43*$E43),'ModelParams Lw'!I$18+'ModelParams Lw'!I$19*LOG(BW$3)+'ModelParams Lw'!I$20*($D43*$E43),'ModelParams Lw'!I$21+'ModelParams Lw'!I$22*LOG(BW$3)+'ModelParams Lw'!I$23*($D43*$E43)))</f>
        <v>#REF!</v>
      </c>
      <c r="BX43" s="24" t="e">
        <f>IF(Calcul!$F48="SW",'ModelParams Lw'!J$18+'ModelParams Lw'!J$19*LOG(BX$3)+'ModelParams Lw'!J$20*($D43*$E43),IF('ModelParams Lw'!J$21+'ModelParams Lw'!J$22*LOG(BX$3)+'ModelParams Lw'!J$23*($D43*$E43)&lt;'ModelParams Lw'!J$18+'ModelParams Lw'!J$19*LOG(BX$3)+'ModelParams Lw'!J$20*($D43*$E43),'ModelParams Lw'!J$18+'ModelParams Lw'!J$19*LOG(BX$3)+'ModelParams Lw'!J$20*($D43*$E43),'ModelParams Lw'!J$21+'ModelParams Lw'!J$22*LOG(BX$3)+'ModelParams Lw'!J$23*($D43*$E43)))</f>
        <v>#REF!</v>
      </c>
      <c r="BY43" s="24" t="e">
        <f t="shared" si="9"/>
        <v>#REF!</v>
      </c>
      <c r="BZ43" s="24" t="e">
        <f t="shared" si="10"/>
        <v>#REF!</v>
      </c>
      <c r="CA43" s="24" t="e">
        <f t="shared" si="11"/>
        <v>#REF!</v>
      </c>
      <c r="CB43" s="24" t="e">
        <f t="shared" si="12"/>
        <v>#REF!</v>
      </c>
      <c r="CC43" s="24" t="e">
        <f t="shared" si="13"/>
        <v>#REF!</v>
      </c>
      <c r="CD43" s="24" t="e">
        <f t="shared" si="14"/>
        <v>#REF!</v>
      </c>
      <c r="CE43" s="24" t="e">
        <f t="shared" si="15"/>
        <v>#REF!</v>
      </c>
      <c r="CF43" s="24" t="e">
        <f t="shared" si="16"/>
        <v>#REF!</v>
      </c>
      <c r="CG43" s="24" t="e">
        <f>10*LOG10(IF(BY43="",0,POWER(10,((BY43+'ModelParams Lw'!$O$4)/10))) +IF(BZ43="",0,POWER(10,((BZ43+'ModelParams Lw'!$P$4)/10))) +IF(CA43="",0,POWER(10,((CA43+'ModelParams Lw'!$Q$4)/10))) +IF(CB43="",0,POWER(10,((CB43+'ModelParams Lw'!$R$4)/10))) +IF(CC43="",0,POWER(10,((CC43+'ModelParams Lw'!$S$4)/10))) +IF(CD43="",0,POWER(10,((CD43+'ModelParams Lw'!$T$4)/10))) +IF(CE43="",0,POWER(10,((CE43+'ModelParams Lw'!$U$4)/10)))+IF(CF43="",0,POWER(10,((CF43+'ModelParams Lw'!$V$4)/10))))</f>
        <v>#REF!</v>
      </c>
      <c r="CH43" s="24" t="e">
        <f t="shared" si="25"/>
        <v>#REF!</v>
      </c>
      <c r="CI43" s="24" t="e">
        <f>(BY43-'ModelParams Lw'!$O$10)/'ModelParams Lw'!$O$11</f>
        <v>#REF!</v>
      </c>
      <c r="CJ43" s="24" t="e">
        <f>(BZ43-'ModelParams Lw'!$P$10)/'ModelParams Lw'!$P$11</f>
        <v>#REF!</v>
      </c>
      <c r="CK43" s="24" t="e">
        <f>(CA43-'ModelParams Lw'!$Q$10)/'ModelParams Lw'!$Q$11</f>
        <v>#REF!</v>
      </c>
      <c r="CL43" s="24" t="e">
        <f>(CB43-'ModelParams Lw'!$R$10)/'ModelParams Lw'!$R$11</f>
        <v>#REF!</v>
      </c>
      <c r="CM43" s="24" t="e">
        <f>(CC43-'ModelParams Lw'!$S$10)/'ModelParams Lw'!$S$11</f>
        <v>#REF!</v>
      </c>
      <c r="CN43" s="24" t="e">
        <f>(CD43-'ModelParams Lw'!$T$10)/'ModelParams Lw'!$T$11</f>
        <v>#REF!</v>
      </c>
      <c r="CO43" s="24" t="e">
        <f>(CE43-'ModelParams Lw'!$U$10)/'ModelParams Lw'!$U$11</f>
        <v>#REF!</v>
      </c>
      <c r="CP43" s="24" t="e">
        <f>(CF43-'ModelParams Lw'!$V$10)/'ModelParams Lw'!$V$11</f>
        <v>#REF!</v>
      </c>
    </row>
    <row r="44" spans="1:94" x14ac:dyDescent="0.2">
      <c r="A44" s="12" t="e">
        <f>Calcul!#REF!</f>
        <v>#REF!</v>
      </c>
      <c r="B44" s="12" t="e">
        <f t="shared" si="17"/>
        <v>#REF!</v>
      </c>
      <c r="C44" s="12" t="e">
        <f>Calcul!#REF!</f>
        <v>#REF!</v>
      </c>
      <c r="D44" s="12" t="e">
        <f>Calcul!#REF!/1000</f>
        <v>#REF!</v>
      </c>
      <c r="E44" s="12" t="e">
        <f>Calcul!#REF!/1000</f>
        <v>#REF!</v>
      </c>
      <c r="F44" s="12" t="e">
        <f t="shared" si="18"/>
        <v>#REF!</v>
      </c>
      <c r="G44" s="24" t="e">
        <f t="shared" si="0"/>
        <v>#REF!</v>
      </c>
      <c r="H44" s="21" t="e">
        <f>'ModelParams Lw'!$B$6*(LN(H$3/(($B44/3600/($D44*$F44))^0.4*$G44^0.3)))^2+'ModelParams Lw'!$B$7*LN(H$3/(($B44/3600/($D44*$F44))^0.4*$G44^0.3))+'ModelParams Lw'!$B$8</f>
        <v>#REF!</v>
      </c>
      <c r="I44" s="21" t="e">
        <f>'ModelParams Lw'!$B$6*(LN(I$3/(($B44/3600/($D44*$F44))^0.4*$G44^0.3)))^2+'ModelParams Lw'!$B$7*LN(I$3/(($B44/3600/($D44*$F44))^0.4*$G44^0.3))+'ModelParams Lw'!$B$8</f>
        <v>#REF!</v>
      </c>
      <c r="J44" s="21" t="e">
        <f>'ModelParams Lw'!$B$6*(LN(J$3/(($B44/3600/($D44*$F44))^0.4*$G44^0.3)))^2+'ModelParams Lw'!$B$7*LN(J$3/(($B44/3600/($D44*$F44))^0.4*$G44^0.3))+'ModelParams Lw'!$B$8</f>
        <v>#REF!</v>
      </c>
      <c r="K44" s="21" t="e">
        <f>'ModelParams Lw'!$B$6*(LN(K$3/(($B44/3600/($D44*$F44))^0.4*$G44^0.3)))^2+'ModelParams Lw'!$B$7*LN(K$3/(($B44/3600/($D44*$F44))^0.4*$G44^0.3))+'ModelParams Lw'!$B$8</f>
        <v>#REF!</v>
      </c>
      <c r="L44" s="21" t="e">
        <f>'ModelParams Lw'!$B$6*(LN(L$3/(($B44/3600/($D44*$F44))^0.4*$G44^0.3)))^2+'ModelParams Lw'!$B$7*LN(L$3/(($B44/3600/($D44*$F44))^0.4*$G44^0.3))+'ModelParams Lw'!$B$8</f>
        <v>#REF!</v>
      </c>
      <c r="M44" s="21" t="e">
        <f>'ModelParams Lw'!$B$6*(LN(M$3/(($B44/3600/($D44*$F44))^0.4*$G44^0.3)))^2+'ModelParams Lw'!$B$7*LN(M$3/(($B44/3600/($D44*$F44))^0.4*$G44^0.3))+'ModelParams Lw'!$B$8</f>
        <v>#REF!</v>
      </c>
      <c r="N44" s="21" t="e">
        <f>'ModelParams Lw'!$B$6*(LN(N$3/(($B44/3600/($D44*$F44))^0.4*$G44^0.3)))^2+'ModelParams Lw'!$B$7*LN(N$3/(($B44/3600/($D44*$F44))^0.4*$G44^0.3))+'ModelParams Lw'!$B$8</f>
        <v>#REF!</v>
      </c>
      <c r="O44" s="21" t="e">
        <f>'ModelParams Lw'!$B$6*(LN(O$3/(($B44/3600/($D44*$F44))^0.4*$G44^0.3)))^2+'ModelParams Lw'!$B$7*LN(O$3/(($B44/3600/($D44*$F44))^0.4*$G44^0.3))+'ModelParams Lw'!$B$8</f>
        <v>#REF!</v>
      </c>
      <c r="P44" s="24" t="e">
        <f>'ModelParams Lw'!$B$3+'ModelParams Lw'!$B$4*LOG10($B44/3600/($D44*$F44))+'ModelParams Lw'!$B$5*LOG10(2*$G44/(1.2*($B44/3600/($D44*$F44))^2)+1)+10*LOG10($D44*$F44)+H44</f>
        <v>#REF!</v>
      </c>
      <c r="Q44" s="24" t="e">
        <f>'ModelParams Lw'!$B$3+'ModelParams Lw'!$B$4*LOG10($B44/3600/($D44*$F44))+'ModelParams Lw'!$B$5*LOG10(2*$G44/(1.2*($B44/3600/($D44*$F44))^2)+1)+10*LOG10($D44*$F44)+I44</f>
        <v>#REF!</v>
      </c>
      <c r="R44" s="24" t="e">
        <f>'ModelParams Lw'!$B$3+'ModelParams Lw'!$B$4*LOG10($B44/3600/($D44*$F44))+'ModelParams Lw'!$B$5*LOG10(2*$G44/(1.2*($B44/3600/($D44*$F44))^2)+1)+10*LOG10($D44*$F44)+J44</f>
        <v>#REF!</v>
      </c>
      <c r="S44" s="24" t="e">
        <f>'ModelParams Lw'!$B$3+'ModelParams Lw'!$B$4*LOG10($B44/3600/($D44*$F44))+'ModelParams Lw'!$B$5*LOG10(2*$G44/(1.2*($B44/3600/($D44*$F44))^2)+1)+10*LOG10($D44*$F44)+K44</f>
        <v>#REF!</v>
      </c>
      <c r="T44" s="24" t="e">
        <f>'ModelParams Lw'!$B$3+'ModelParams Lw'!$B$4*LOG10($B44/3600/($D44*$F44))+'ModelParams Lw'!$B$5*LOG10(2*$G44/(1.2*($B44/3600/($D44*$F44))^2)+1)+10*LOG10($D44*$F44)+L44</f>
        <v>#REF!</v>
      </c>
      <c r="U44" s="24" t="e">
        <f>'ModelParams Lw'!$B$3+'ModelParams Lw'!$B$4*LOG10($B44/3600/($D44*$F44))+'ModelParams Lw'!$B$5*LOG10(2*$G44/(1.2*($B44/3600/($D44*$F44))^2)+1)+10*LOG10($D44*$F44)+M44</f>
        <v>#REF!</v>
      </c>
      <c r="V44" s="24" t="e">
        <f>'ModelParams Lw'!$B$3+'ModelParams Lw'!$B$4*LOG10($B44/3600/($D44*$F44))+'ModelParams Lw'!$B$5*LOG10(2*$G44/(1.2*($B44/3600/($D44*$F44))^2)+1)+10*LOG10($D44*$F44)+N44</f>
        <v>#REF!</v>
      </c>
      <c r="W44" s="24" t="e">
        <f>'ModelParams Lw'!$B$3+'ModelParams Lw'!$B$4*LOG10($B44/3600/($D44*$F44))+'ModelParams Lw'!$B$5*LOG10(2*$G44/(1.2*($B44/3600/($D44*$F44))^2)+1)+10*LOG10($D44*$F44)+O44</f>
        <v>#REF!</v>
      </c>
      <c r="X44" s="24" t="e">
        <f>10*LOG10(IF(P44="",0,POWER(10,((P44+'ModelParams Lw'!$O$4)/10))) +IF(Q44="",0,POWER(10,((Q44+'ModelParams Lw'!$P$4)/10))) +IF(R44="",0,POWER(10,((R44+'ModelParams Lw'!$Q$4)/10))) +IF(S44="",0,POWER(10,((S44+'ModelParams Lw'!$R$4)/10))) +IF(T44="",0,POWER(10,((T44+'ModelParams Lw'!$S$4)/10))) +IF(U44="",0,POWER(10,((U44+'ModelParams Lw'!$T$4)/10))) +IF(V44="",0,POWER(10,((V44+'ModelParams Lw'!$U$4)/10)))+IF(W44="",0,POWER(10,((W44+'ModelParams Lw'!$V$4)/10))))</f>
        <v>#REF!</v>
      </c>
      <c r="Y44" s="24" t="e">
        <f t="shared" si="19"/>
        <v>#REF!</v>
      </c>
      <c r="Z44" s="24" t="e">
        <f>(P44-'ModelParams Lw'!O$10)/'ModelParams Lw'!O$11</f>
        <v>#REF!</v>
      </c>
      <c r="AA44" s="24" t="e">
        <f>(Q44-'ModelParams Lw'!P$10)/'ModelParams Lw'!P$11</f>
        <v>#REF!</v>
      </c>
      <c r="AB44" s="24" t="e">
        <f>(R44-'ModelParams Lw'!Q$10)/'ModelParams Lw'!Q$11</f>
        <v>#REF!</v>
      </c>
      <c r="AC44" s="24" t="e">
        <f>(S44-'ModelParams Lw'!R$10)/'ModelParams Lw'!R$11</f>
        <v>#REF!</v>
      </c>
      <c r="AD44" s="24" t="e">
        <f>(T44-'ModelParams Lw'!S$10)/'ModelParams Lw'!S$11</f>
        <v>#REF!</v>
      </c>
      <c r="AE44" s="24" t="e">
        <f>(U44-'ModelParams Lw'!T$10)/'ModelParams Lw'!T$11</f>
        <v>#REF!</v>
      </c>
      <c r="AF44" s="24" t="e">
        <f>(V44-'ModelParams Lw'!U$10)/'ModelParams Lw'!U$11</f>
        <v>#REF!</v>
      </c>
      <c r="AG44" s="24" t="e">
        <f>(W44-'ModelParams Lw'!V$10)/'ModelParams Lw'!V$11</f>
        <v>#REF!</v>
      </c>
      <c r="AH44" s="24" t="e">
        <f t="shared" si="23"/>
        <v>#REF!</v>
      </c>
      <c r="AI44" s="24" t="str">
        <f>IF(OR(Calcul!$D49="",Calcul!$E49=""),"",VLOOKUP(CONCATENATE(Calcul!$D49,Calcul!$E49),SilencerParams!$D$4:$R$82,8,FALSE))</f>
        <v/>
      </c>
      <c r="AJ44" s="24" t="str">
        <f>IF(OR(Calcul!$D49="",Calcul!$E49=""),"",VLOOKUP(CONCATENATE(Calcul!$D49,Calcul!$E49),SilencerParams!$D$4:$R$82,9,FALSE))</f>
        <v/>
      </c>
      <c r="AK44" s="24" t="str">
        <f>IF(OR(Calcul!$D49="",Calcul!$E49=""),"",VLOOKUP(CONCATENATE(Calcul!$D49,Calcul!$E49),SilencerParams!$D$4:$R$82,10,FALSE))</f>
        <v/>
      </c>
      <c r="AL44" s="24" t="str">
        <f>IF(OR(Calcul!$D49="",Calcul!$E49=""),"",VLOOKUP(CONCATENATE(Calcul!$D49,Calcul!$E49),SilencerParams!$D$4:$R$82,11,FALSE))</f>
        <v/>
      </c>
      <c r="AM44" s="24" t="str">
        <f>IF(OR(Calcul!$D49="",Calcul!$E49=""),"",VLOOKUP(CONCATENATE(Calcul!$D49,Calcul!$E49),SilencerParams!$D$4:$R$82,12,FALSE))</f>
        <v/>
      </c>
      <c r="AN44" s="24" t="str">
        <f>IF(OR(Calcul!$D49="",Calcul!$E49=""),"",VLOOKUP(CONCATENATE(Calcul!$D49,Calcul!$E49),SilencerParams!$D$4:$R$82,13,FALSE))</f>
        <v/>
      </c>
      <c r="AO44" s="24" t="str">
        <f>IF(OR(Calcul!$D49="",Calcul!$E49=""),"",VLOOKUP(CONCATENATE(Calcul!$D49,Calcul!$E49),SilencerParams!$D$4:$R$82,14,FALSE))</f>
        <v/>
      </c>
      <c r="AP44" s="24" t="str">
        <f>IF(OR(Calcul!$D49="",Calcul!$E49=""),"",VLOOKUP(CONCATENATE(Calcul!$D49,Calcul!$E49),SilencerParams!$D$4:$R$82,15,FALSE))</f>
        <v/>
      </c>
      <c r="AQ44" s="24" t="str">
        <f>IF(OR(Calcul!$D49="",Calcul!$E49=""),"",VLOOKUP(CONCATENATE(Calcul!$D49,Calcul!$E49),SilencerParams!$D$4:$Z$82,16,FALSE)*LOG($AH44)+VLOOKUP(CONCATENATE(Calcul!$D49,Calcul!$E49),SilencerParams!$D$4:$AH$82,24,FALSE))</f>
        <v/>
      </c>
      <c r="AR44" s="24" t="str">
        <f>IF(OR(Calcul!$D49="",Calcul!$E49=""),"",VLOOKUP(CONCATENATE(Calcul!$D49,Calcul!$E49),SilencerParams!$D$4:$Z$82,17,FALSE)*LOG($AH44)+VLOOKUP(CONCATENATE(Calcul!$D49,Calcul!$E49),SilencerParams!$D$4:$AH$82,25,FALSE))</f>
        <v/>
      </c>
      <c r="AS44" s="24" t="str">
        <f>IF(OR(Calcul!$D49="",Calcul!$E49=""),"",VLOOKUP(CONCATENATE(Calcul!$D49,Calcul!$E49),SilencerParams!$D$4:$Z$82,18,FALSE)*LOG($AH44)+VLOOKUP(CONCATENATE(Calcul!$D49,Calcul!$E49),SilencerParams!$D$4:$AH$82,26,FALSE))</f>
        <v/>
      </c>
      <c r="AT44" s="24" t="str">
        <f>IF(OR(Calcul!$D49="",Calcul!$E49=""),"",VLOOKUP(CONCATENATE(Calcul!$D49,Calcul!$E49),SilencerParams!$D$4:$Z$82,19,FALSE)*LOG($AH44)+VLOOKUP(CONCATENATE(Calcul!$D49,Calcul!$E49),SilencerParams!$D$4:$AH$82,27,FALSE))</f>
        <v/>
      </c>
      <c r="AU44" s="24" t="str">
        <f>IF(OR(Calcul!$D49="",Calcul!$E49=""),"",VLOOKUP(CONCATENATE(Calcul!$D49,Calcul!$E49),SilencerParams!$D$4:$Z$82,20,FALSE)*LOG($AH44)+VLOOKUP(CONCATENATE(Calcul!$D49,Calcul!$E49),SilencerParams!$D$4:$AH$82,28,FALSE))</f>
        <v/>
      </c>
      <c r="AV44" s="24" t="str">
        <f>IF(OR(Calcul!$D49="",Calcul!$E49=""),"",VLOOKUP(CONCATENATE(Calcul!$D49,Calcul!$E49),SilencerParams!$D$4:$Z$82,21,FALSE)*LOG($AH44)+VLOOKUP(CONCATENATE(Calcul!$D49,Calcul!$E49),SilencerParams!$D$4:$AH$82,29,FALSE))</f>
        <v/>
      </c>
      <c r="AW44" s="24" t="str">
        <f>IF(OR(Calcul!$D49="",Calcul!$E49=""),"",VLOOKUP(CONCATENATE(Calcul!$D49,Calcul!$E49),SilencerParams!$D$4:$Z$82,22,FALSE)*LOG($AH44)+VLOOKUP(CONCATENATE(Calcul!$D49,Calcul!$E49),SilencerParams!$D$4:$AH$82,30,FALSE))</f>
        <v/>
      </c>
      <c r="AX44" s="24" t="str">
        <f>IF(OR(Calcul!$D49="",Calcul!$E49=""),"",VLOOKUP(CONCATENATE(Calcul!$D49,Calcul!$E49),SilencerParams!$D$4:$Z$82,23,FALSE)*LOG($AH44)+VLOOKUP(CONCATENATE(Calcul!$D49,Calcul!$E49),SilencerParams!$D$4:$AH$82,31,FALSE))</f>
        <v/>
      </c>
      <c r="AY44" s="24" t="e">
        <f t="shared" si="1"/>
        <v>#REF!</v>
      </c>
      <c r="AZ44" s="24" t="e">
        <f t="shared" si="2"/>
        <v>#REF!</v>
      </c>
      <c r="BA44" s="24" t="e">
        <f t="shared" si="3"/>
        <v>#REF!</v>
      </c>
      <c r="BB44" s="24" t="e">
        <f t="shared" si="4"/>
        <v>#REF!</v>
      </c>
      <c r="BC44" s="24" t="e">
        <f t="shared" si="5"/>
        <v>#REF!</v>
      </c>
      <c r="BD44" s="24" t="e">
        <f t="shared" si="6"/>
        <v>#REF!</v>
      </c>
      <c r="BE44" s="24" t="e">
        <f t="shared" si="7"/>
        <v>#REF!</v>
      </c>
      <c r="BF44" s="24" t="e">
        <f t="shared" si="8"/>
        <v>#REF!</v>
      </c>
      <c r="BG44" s="24" t="e">
        <f>10*LOG10(IF(AY44="",0,POWER(10,((AY44+'ModelParams Lw'!$O$4)/10))) +IF(AZ44="",0,POWER(10,((AZ44+'ModelParams Lw'!$P$4)/10))) +IF(BA44="",0,POWER(10,((BA44+'ModelParams Lw'!$Q$4)/10))) +IF(BB44="",0,POWER(10,((BB44+'ModelParams Lw'!$R$4)/10))) +IF(BC44="",0,POWER(10,((BC44+'ModelParams Lw'!$S$4)/10))) +IF(BD44="",0,POWER(10,((BD44+'ModelParams Lw'!$T$4)/10))) +IF(BE44="",0,POWER(10,((BE44+'ModelParams Lw'!$U$4)/10)))+IF(BF44="",0,POWER(10,((BF44+'ModelParams Lw'!$V$4)/10))))</f>
        <v>#REF!</v>
      </c>
      <c r="BH44" s="24" t="e">
        <f t="shared" si="24"/>
        <v>#REF!</v>
      </c>
      <c r="BI44" s="24" t="e">
        <f>(AY44-'ModelParams Lw'!O$10)/'ModelParams Lw'!O$11</f>
        <v>#REF!</v>
      </c>
      <c r="BJ44" s="24" t="e">
        <f>(AZ44-'ModelParams Lw'!P$10)/'ModelParams Lw'!P$11</f>
        <v>#REF!</v>
      </c>
      <c r="BK44" s="24" t="e">
        <f>(BA44-'ModelParams Lw'!Q$10)/'ModelParams Lw'!Q$11</f>
        <v>#REF!</v>
      </c>
      <c r="BL44" s="24" t="e">
        <f>(BB44-'ModelParams Lw'!R$10)/'ModelParams Lw'!R$11</f>
        <v>#REF!</v>
      </c>
      <c r="BM44" s="24" t="e">
        <f>(BC44-'ModelParams Lw'!S$10)/'ModelParams Lw'!S$11</f>
        <v>#REF!</v>
      </c>
      <c r="BN44" s="24" t="e">
        <f>(BD44-'ModelParams Lw'!T$10)/'ModelParams Lw'!T$11</f>
        <v>#REF!</v>
      </c>
      <c r="BO44" s="24" t="e">
        <f>(BE44-'ModelParams Lw'!U$10)/'ModelParams Lw'!U$11</f>
        <v>#REF!</v>
      </c>
      <c r="BP44" s="24" t="e">
        <f>(BF44-'ModelParams Lw'!V$10)/'ModelParams Lw'!V$11</f>
        <v>#REF!</v>
      </c>
      <c r="BQ44" s="24" t="e">
        <f>IF(Calcul!$F49="SW",'ModelParams Lw'!C$18+'ModelParams Lw'!C$19*LOG(BQ$3)+'ModelParams Lw'!C$20*($D44*$E44),IF('ModelParams Lw'!C$21+'ModelParams Lw'!C$22*LOG(BQ$3)+'ModelParams Lw'!C$23*($D44*$E44)&lt;'ModelParams Lw'!C$18+'ModelParams Lw'!C$19*LOG(BQ$3)+'ModelParams Lw'!C$20*($D44*$E44),'ModelParams Lw'!C$18+'ModelParams Lw'!C$19*LOG(BQ$3)+'ModelParams Lw'!C$20*($D44*$E44),'ModelParams Lw'!C$21+'ModelParams Lw'!C$22*LOG(BQ$3)+'ModelParams Lw'!C$23*($D44*$E44)))</f>
        <v>#REF!</v>
      </c>
      <c r="BR44" s="24" t="e">
        <f>IF(Calcul!$F49="SW",'ModelParams Lw'!D$18+'ModelParams Lw'!D$19*LOG(BR$3)+'ModelParams Lw'!D$20*($D44*$E44),IF('ModelParams Lw'!D$21+'ModelParams Lw'!D$22*LOG(BR$3)+'ModelParams Lw'!D$23*($D44*$E44)&lt;'ModelParams Lw'!D$18+'ModelParams Lw'!D$19*LOG(BR$3)+'ModelParams Lw'!D$20*($D44*$E44),'ModelParams Lw'!D$18+'ModelParams Lw'!D$19*LOG(BR$3)+'ModelParams Lw'!D$20*($D44*$E44),'ModelParams Lw'!D$21+'ModelParams Lw'!D$22*LOG(BR$3)+'ModelParams Lw'!D$23*($D44*$E44)))</f>
        <v>#REF!</v>
      </c>
      <c r="BS44" s="24" t="e">
        <f>IF(Calcul!$F49="SW",'ModelParams Lw'!E$18+'ModelParams Lw'!E$19*LOG(BS$3)+'ModelParams Lw'!E$20*($D44*$E44),IF('ModelParams Lw'!E$21+'ModelParams Lw'!E$22*LOG(BS$3)+'ModelParams Lw'!E$23*($D44*$E44)&lt;'ModelParams Lw'!E$18+'ModelParams Lw'!E$19*LOG(BS$3)+'ModelParams Lw'!E$20*($D44*$E44),'ModelParams Lw'!E$18+'ModelParams Lw'!E$19*LOG(BS$3)+'ModelParams Lw'!E$20*($D44*$E44),'ModelParams Lw'!E$21+'ModelParams Lw'!E$22*LOG(BS$3)+'ModelParams Lw'!E$23*($D44*$E44)))</f>
        <v>#REF!</v>
      </c>
      <c r="BT44" s="24" t="e">
        <f>IF(Calcul!$F49="SW",'ModelParams Lw'!F$18+'ModelParams Lw'!F$19*LOG(BT$3)+'ModelParams Lw'!F$20*($D44*$E44),IF('ModelParams Lw'!F$21+'ModelParams Lw'!F$22*LOG(BT$3)+'ModelParams Lw'!F$23*($D44*$E44)&lt;'ModelParams Lw'!F$18+'ModelParams Lw'!F$19*LOG(BT$3)+'ModelParams Lw'!F$20*($D44*$E44),'ModelParams Lw'!F$18+'ModelParams Lw'!F$19*LOG(BT$3)+'ModelParams Lw'!F$20*($D44*$E44),'ModelParams Lw'!F$21+'ModelParams Lw'!F$22*LOG(BT$3)+'ModelParams Lw'!F$23*($D44*$E44)))</f>
        <v>#REF!</v>
      </c>
      <c r="BU44" s="24" t="e">
        <f>IF(Calcul!$F49="SW",'ModelParams Lw'!G$18+'ModelParams Lw'!G$19*LOG(BU$3)+'ModelParams Lw'!G$20*($D44*$E44),IF('ModelParams Lw'!G$21+'ModelParams Lw'!G$22*LOG(BU$3)+'ModelParams Lw'!G$23*($D44*$E44)&lt;'ModelParams Lw'!G$18+'ModelParams Lw'!G$19*LOG(BU$3)+'ModelParams Lw'!G$20*($D44*$E44),'ModelParams Lw'!G$18+'ModelParams Lw'!G$19*LOG(BU$3)+'ModelParams Lw'!G$20*($D44*$E44),'ModelParams Lw'!G$21+'ModelParams Lw'!G$22*LOG(BU$3)+'ModelParams Lw'!G$23*($D44*$E44)))</f>
        <v>#REF!</v>
      </c>
      <c r="BV44" s="24" t="e">
        <f>IF(Calcul!$F49="SW",'ModelParams Lw'!H$18+'ModelParams Lw'!H$19*LOG(BV$3)+'ModelParams Lw'!H$20*($D44*$E44),IF('ModelParams Lw'!H$21+'ModelParams Lw'!H$22*LOG(BV$3)+'ModelParams Lw'!H$23*($D44*$E44)&lt;'ModelParams Lw'!H$18+'ModelParams Lw'!H$19*LOG(BV$3)+'ModelParams Lw'!H$20*($D44*$E44),'ModelParams Lw'!H$18+'ModelParams Lw'!H$19*LOG(BV$3)+'ModelParams Lw'!H$20*($D44*$E44),'ModelParams Lw'!H$21+'ModelParams Lw'!H$22*LOG(BV$3)+'ModelParams Lw'!H$23*($D44*$E44)))</f>
        <v>#REF!</v>
      </c>
      <c r="BW44" s="24" t="e">
        <f>IF(Calcul!$F49="SW",'ModelParams Lw'!I$18+'ModelParams Lw'!I$19*LOG(BW$3)+'ModelParams Lw'!I$20*($D44*$E44),IF('ModelParams Lw'!I$21+'ModelParams Lw'!I$22*LOG(BW$3)+'ModelParams Lw'!I$23*($D44*$E44)&lt;'ModelParams Lw'!I$18+'ModelParams Lw'!I$19*LOG(BW$3)+'ModelParams Lw'!I$20*($D44*$E44),'ModelParams Lw'!I$18+'ModelParams Lw'!I$19*LOG(BW$3)+'ModelParams Lw'!I$20*($D44*$E44),'ModelParams Lw'!I$21+'ModelParams Lw'!I$22*LOG(BW$3)+'ModelParams Lw'!I$23*($D44*$E44)))</f>
        <v>#REF!</v>
      </c>
      <c r="BX44" s="24" t="e">
        <f>IF(Calcul!$F49="SW",'ModelParams Lw'!J$18+'ModelParams Lw'!J$19*LOG(BX$3)+'ModelParams Lw'!J$20*($D44*$E44),IF('ModelParams Lw'!J$21+'ModelParams Lw'!J$22*LOG(BX$3)+'ModelParams Lw'!J$23*($D44*$E44)&lt;'ModelParams Lw'!J$18+'ModelParams Lw'!J$19*LOG(BX$3)+'ModelParams Lw'!J$20*($D44*$E44),'ModelParams Lw'!J$18+'ModelParams Lw'!J$19*LOG(BX$3)+'ModelParams Lw'!J$20*($D44*$E44),'ModelParams Lw'!J$21+'ModelParams Lw'!J$22*LOG(BX$3)+'ModelParams Lw'!J$23*($D44*$E44)))</f>
        <v>#REF!</v>
      </c>
      <c r="BY44" s="24" t="e">
        <f t="shared" si="9"/>
        <v>#REF!</v>
      </c>
      <c r="BZ44" s="24" t="e">
        <f t="shared" si="10"/>
        <v>#REF!</v>
      </c>
      <c r="CA44" s="24" t="e">
        <f t="shared" si="11"/>
        <v>#REF!</v>
      </c>
      <c r="CB44" s="24" t="e">
        <f t="shared" si="12"/>
        <v>#REF!</v>
      </c>
      <c r="CC44" s="24" t="e">
        <f t="shared" si="13"/>
        <v>#REF!</v>
      </c>
      <c r="CD44" s="24" t="e">
        <f t="shared" si="14"/>
        <v>#REF!</v>
      </c>
      <c r="CE44" s="24" t="e">
        <f t="shared" si="15"/>
        <v>#REF!</v>
      </c>
      <c r="CF44" s="24" t="e">
        <f t="shared" si="16"/>
        <v>#REF!</v>
      </c>
      <c r="CG44" s="24" t="e">
        <f>10*LOG10(IF(BY44="",0,POWER(10,((BY44+'ModelParams Lw'!$O$4)/10))) +IF(BZ44="",0,POWER(10,((BZ44+'ModelParams Lw'!$P$4)/10))) +IF(CA44="",0,POWER(10,((CA44+'ModelParams Lw'!$Q$4)/10))) +IF(CB44="",0,POWER(10,((CB44+'ModelParams Lw'!$R$4)/10))) +IF(CC44="",0,POWER(10,((CC44+'ModelParams Lw'!$S$4)/10))) +IF(CD44="",0,POWER(10,((CD44+'ModelParams Lw'!$T$4)/10))) +IF(CE44="",0,POWER(10,((CE44+'ModelParams Lw'!$U$4)/10)))+IF(CF44="",0,POWER(10,((CF44+'ModelParams Lw'!$V$4)/10))))</f>
        <v>#REF!</v>
      </c>
      <c r="CH44" s="24" t="e">
        <f t="shared" si="25"/>
        <v>#REF!</v>
      </c>
      <c r="CI44" s="24" t="e">
        <f>(BY44-'ModelParams Lw'!$O$10)/'ModelParams Lw'!$O$11</f>
        <v>#REF!</v>
      </c>
      <c r="CJ44" s="24" t="e">
        <f>(BZ44-'ModelParams Lw'!$P$10)/'ModelParams Lw'!$P$11</f>
        <v>#REF!</v>
      </c>
      <c r="CK44" s="24" t="e">
        <f>(CA44-'ModelParams Lw'!$Q$10)/'ModelParams Lw'!$Q$11</f>
        <v>#REF!</v>
      </c>
      <c r="CL44" s="24" t="e">
        <f>(CB44-'ModelParams Lw'!$R$10)/'ModelParams Lw'!$R$11</f>
        <v>#REF!</v>
      </c>
      <c r="CM44" s="24" t="e">
        <f>(CC44-'ModelParams Lw'!$S$10)/'ModelParams Lw'!$S$11</f>
        <v>#REF!</v>
      </c>
      <c r="CN44" s="24" t="e">
        <f>(CD44-'ModelParams Lw'!$T$10)/'ModelParams Lw'!$T$11</f>
        <v>#REF!</v>
      </c>
      <c r="CO44" s="24" t="e">
        <f>(CE44-'ModelParams Lw'!$U$10)/'ModelParams Lw'!$U$11</f>
        <v>#REF!</v>
      </c>
      <c r="CP44" s="24" t="e">
        <f>(CF44-'ModelParams Lw'!$V$10)/'ModelParams Lw'!$V$11</f>
        <v>#REF!</v>
      </c>
    </row>
    <row r="45" spans="1:94" x14ac:dyDescent="0.2">
      <c r="A45" s="12">
        <f>Calcul!B47</f>
        <v>0</v>
      </c>
      <c r="B45" s="12" t="e">
        <f t="shared" si="17"/>
        <v>#REF!</v>
      </c>
      <c r="C45" s="12">
        <f>Calcul!C47</f>
        <v>0</v>
      </c>
      <c r="D45" s="12">
        <f>Calcul!D47/1000</f>
        <v>0</v>
      </c>
      <c r="E45" s="12">
        <f>Calcul!E47/1000</f>
        <v>0</v>
      </c>
      <c r="F45" s="12">
        <f t="shared" si="18"/>
        <v>0</v>
      </c>
      <c r="G45" s="24" t="e">
        <f t="shared" si="0"/>
        <v>#REF!</v>
      </c>
      <c r="H45" s="21" t="e">
        <f>'ModelParams Lw'!$B$6*(LN(H$3/(($B45/3600/($D45*$F45))^0.4*$G45^0.3)))^2+'ModelParams Lw'!$B$7*LN(H$3/(($B45/3600/($D45*$F45))^0.4*$G45^0.3))+'ModelParams Lw'!$B$8</f>
        <v>#REF!</v>
      </c>
      <c r="I45" s="21" t="e">
        <f>'ModelParams Lw'!$B$6*(LN(I$3/(($B45/3600/($D45*$F45))^0.4*$G45^0.3)))^2+'ModelParams Lw'!$B$7*LN(I$3/(($B45/3600/($D45*$F45))^0.4*$G45^0.3))+'ModelParams Lw'!$B$8</f>
        <v>#REF!</v>
      </c>
      <c r="J45" s="21" t="e">
        <f>'ModelParams Lw'!$B$6*(LN(J$3/(($B45/3600/($D45*$F45))^0.4*$G45^0.3)))^2+'ModelParams Lw'!$B$7*LN(J$3/(($B45/3600/($D45*$F45))^0.4*$G45^0.3))+'ModelParams Lw'!$B$8</f>
        <v>#REF!</v>
      </c>
      <c r="K45" s="21" t="e">
        <f>'ModelParams Lw'!$B$6*(LN(K$3/(($B45/3600/($D45*$F45))^0.4*$G45^0.3)))^2+'ModelParams Lw'!$B$7*LN(K$3/(($B45/3600/($D45*$F45))^0.4*$G45^0.3))+'ModelParams Lw'!$B$8</f>
        <v>#REF!</v>
      </c>
      <c r="L45" s="21" t="e">
        <f>'ModelParams Lw'!$B$6*(LN(L$3/(($B45/3600/($D45*$F45))^0.4*$G45^0.3)))^2+'ModelParams Lw'!$B$7*LN(L$3/(($B45/3600/($D45*$F45))^0.4*$G45^0.3))+'ModelParams Lw'!$B$8</f>
        <v>#REF!</v>
      </c>
      <c r="M45" s="21" t="e">
        <f>'ModelParams Lw'!$B$6*(LN(M$3/(($B45/3600/($D45*$F45))^0.4*$G45^0.3)))^2+'ModelParams Lw'!$B$7*LN(M$3/(($B45/3600/($D45*$F45))^0.4*$G45^0.3))+'ModelParams Lw'!$B$8</f>
        <v>#REF!</v>
      </c>
      <c r="N45" s="21" t="e">
        <f>'ModelParams Lw'!$B$6*(LN(N$3/(($B45/3600/($D45*$F45))^0.4*$G45^0.3)))^2+'ModelParams Lw'!$B$7*LN(N$3/(($B45/3600/($D45*$F45))^0.4*$G45^0.3))+'ModelParams Lw'!$B$8</f>
        <v>#REF!</v>
      </c>
      <c r="O45" s="21" t="e">
        <f>'ModelParams Lw'!$B$6*(LN(O$3/(($B45/3600/($D45*$F45))^0.4*$G45^0.3)))^2+'ModelParams Lw'!$B$7*LN(O$3/(($B45/3600/($D45*$F45))^0.4*$G45^0.3))+'ModelParams Lw'!$B$8</f>
        <v>#REF!</v>
      </c>
      <c r="P45" s="24" t="e">
        <f>'ModelParams Lw'!$B$3+'ModelParams Lw'!$B$4*LOG10($B45/3600/($D45*$F45))+'ModelParams Lw'!$B$5*LOG10(2*$G45/(1.2*($B45/3600/($D45*$F45))^2)+1)+10*LOG10($D45*$F45)+H45</f>
        <v>#REF!</v>
      </c>
      <c r="Q45" s="24" t="e">
        <f>'ModelParams Lw'!$B$3+'ModelParams Lw'!$B$4*LOG10($B45/3600/($D45*$F45))+'ModelParams Lw'!$B$5*LOG10(2*$G45/(1.2*($B45/3600/($D45*$F45))^2)+1)+10*LOG10($D45*$F45)+I45</f>
        <v>#REF!</v>
      </c>
      <c r="R45" s="24" t="e">
        <f>'ModelParams Lw'!$B$3+'ModelParams Lw'!$B$4*LOG10($B45/3600/($D45*$F45))+'ModelParams Lw'!$B$5*LOG10(2*$G45/(1.2*($B45/3600/($D45*$F45))^2)+1)+10*LOG10($D45*$F45)+J45</f>
        <v>#REF!</v>
      </c>
      <c r="S45" s="24" t="e">
        <f>'ModelParams Lw'!$B$3+'ModelParams Lw'!$B$4*LOG10($B45/3600/($D45*$F45))+'ModelParams Lw'!$B$5*LOG10(2*$G45/(1.2*($B45/3600/($D45*$F45))^2)+1)+10*LOG10($D45*$F45)+K45</f>
        <v>#REF!</v>
      </c>
      <c r="T45" s="24" t="e">
        <f>'ModelParams Lw'!$B$3+'ModelParams Lw'!$B$4*LOG10($B45/3600/($D45*$F45))+'ModelParams Lw'!$B$5*LOG10(2*$G45/(1.2*($B45/3600/($D45*$F45))^2)+1)+10*LOG10($D45*$F45)+L45</f>
        <v>#REF!</v>
      </c>
      <c r="U45" s="24" t="e">
        <f>'ModelParams Lw'!$B$3+'ModelParams Lw'!$B$4*LOG10($B45/3600/($D45*$F45))+'ModelParams Lw'!$B$5*LOG10(2*$G45/(1.2*($B45/3600/($D45*$F45))^2)+1)+10*LOG10($D45*$F45)+M45</f>
        <v>#REF!</v>
      </c>
      <c r="V45" s="24" t="e">
        <f>'ModelParams Lw'!$B$3+'ModelParams Lw'!$B$4*LOG10($B45/3600/($D45*$F45))+'ModelParams Lw'!$B$5*LOG10(2*$G45/(1.2*($B45/3600/($D45*$F45))^2)+1)+10*LOG10($D45*$F45)+N45</f>
        <v>#REF!</v>
      </c>
      <c r="W45" s="24" t="e">
        <f>'ModelParams Lw'!$B$3+'ModelParams Lw'!$B$4*LOG10($B45/3600/($D45*$F45))+'ModelParams Lw'!$B$5*LOG10(2*$G45/(1.2*($B45/3600/($D45*$F45))^2)+1)+10*LOG10($D45*$F45)+O45</f>
        <v>#REF!</v>
      </c>
      <c r="X45" s="24" t="e">
        <f>10*LOG10(IF(P45="",0,POWER(10,((P45+'ModelParams Lw'!$O$4)/10))) +IF(Q45="",0,POWER(10,((Q45+'ModelParams Lw'!$P$4)/10))) +IF(R45="",0,POWER(10,((R45+'ModelParams Lw'!$Q$4)/10))) +IF(S45="",0,POWER(10,((S45+'ModelParams Lw'!$R$4)/10))) +IF(T45="",0,POWER(10,((T45+'ModelParams Lw'!$S$4)/10))) +IF(U45="",0,POWER(10,((U45+'ModelParams Lw'!$T$4)/10))) +IF(V45="",0,POWER(10,((V45+'ModelParams Lw'!$U$4)/10)))+IF(W45="",0,POWER(10,((W45+'ModelParams Lw'!$V$4)/10))))</f>
        <v>#REF!</v>
      </c>
      <c r="Y45" s="24" t="e">
        <f t="shared" si="19"/>
        <v>#REF!</v>
      </c>
      <c r="Z45" s="24" t="e">
        <f>(P45-'ModelParams Lw'!O$10)/'ModelParams Lw'!O$11</f>
        <v>#REF!</v>
      </c>
      <c r="AA45" s="24" t="e">
        <f>(Q45-'ModelParams Lw'!P$10)/'ModelParams Lw'!P$11</f>
        <v>#REF!</v>
      </c>
      <c r="AB45" s="24" t="e">
        <f>(R45-'ModelParams Lw'!Q$10)/'ModelParams Lw'!Q$11</f>
        <v>#REF!</v>
      </c>
      <c r="AC45" s="24" t="e">
        <f>(S45-'ModelParams Lw'!R$10)/'ModelParams Lw'!R$11</f>
        <v>#REF!</v>
      </c>
      <c r="AD45" s="24" t="e">
        <f>(T45-'ModelParams Lw'!S$10)/'ModelParams Lw'!S$11</f>
        <v>#REF!</v>
      </c>
      <c r="AE45" s="24" t="e">
        <f>(U45-'ModelParams Lw'!T$10)/'ModelParams Lw'!T$11</f>
        <v>#REF!</v>
      </c>
      <c r="AF45" s="24" t="e">
        <f>(V45-'ModelParams Lw'!U$10)/'ModelParams Lw'!U$11</f>
        <v>#REF!</v>
      </c>
      <c r="AG45" s="24" t="e">
        <f>(W45-'ModelParams Lw'!V$10)/'ModelParams Lw'!V$11</f>
        <v>#REF!</v>
      </c>
      <c r="AH45" s="24" t="e">
        <f t="shared" si="23"/>
        <v>#REF!</v>
      </c>
      <c r="AI45" s="24" t="str">
        <f>IF(OR(Calcul!$D50="",Calcul!$E50=""),"",VLOOKUP(CONCATENATE(Calcul!$D50,Calcul!$E50),SilencerParams!$D$4:$R$82,8,FALSE))</f>
        <v/>
      </c>
      <c r="AJ45" s="24" t="str">
        <f>IF(OR(Calcul!$D50="",Calcul!$E50=""),"",VLOOKUP(CONCATENATE(Calcul!$D50,Calcul!$E50),SilencerParams!$D$4:$R$82,9,FALSE))</f>
        <v/>
      </c>
      <c r="AK45" s="24" t="str">
        <f>IF(OR(Calcul!$D50="",Calcul!$E50=""),"",VLOOKUP(CONCATENATE(Calcul!$D50,Calcul!$E50),SilencerParams!$D$4:$R$82,10,FALSE))</f>
        <v/>
      </c>
      <c r="AL45" s="24" t="str">
        <f>IF(OR(Calcul!$D50="",Calcul!$E50=""),"",VLOOKUP(CONCATENATE(Calcul!$D50,Calcul!$E50),SilencerParams!$D$4:$R$82,11,FALSE))</f>
        <v/>
      </c>
      <c r="AM45" s="24" t="str">
        <f>IF(OR(Calcul!$D50="",Calcul!$E50=""),"",VLOOKUP(CONCATENATE(Calcul!$D50,Calcul!$E50),SilencerParams!$D$4:$R$82,12,FALSE))</f>
        <v/>
      </c>
      <c r="AN45" s="24" t="str">
        <f>IF(OR(Calcul!$D50="",Calcul!$E50=""),"",VLOOKUP(CONCATENATE(Calcul!$D50,Calcul!$E50),SilencerParams!$D$4:$R$82,13,FALSE))</f>
        <v/>
      </c>
      <c r="AO45" s="24" t="str">
        <f>IF(OR(Calcul!$D50="",Calcul!$E50=""),"",VLOOKUP(CONCATENATE(Calcul!$D50,Calcul!$E50),SilencerParams!$D$4:$R$82,14,FALSE))</f>
        <v/>
      </c>
      <c r="AP45" s="24" t="str">
        <f>IF(OR(Calcul!$D50="",Calcul!$E50=""),"",VLOOKUP(CONCATENATE(Calcul!$D50,Calcul!$E50),SilencerParams!$D$4:$R$82,15,FALSE))</f>
        <v/>
      </c>
      <c r="AQ45" s="24" t="str">
        <f>IF(OR(Calcul!$D50="",Calcul!$E50=""),"",VLOOKUP(CONCATENATE(Calcul!$D50,Calcul!$E50),SilencerParams!$D$4:$Z$82,16,FALSE)*LOG($AH45)+VLOOKUP(CONCATENATE(Calcul!$D50,Calcul!$E50),SilencerParams!$D$4:$AH$82,24,FALSE))</f>
        <v/>
      </c>
      <c r="AR45" s="24" t="str">
        <f>IF(OR(Calcul!$D50="",Calcul!$E50=""),"",VLOOKUP(CONCATENATE(Calcul!$D50,Calcul!$E50),SilencerParams!$D$4:$Z$82,17,FALSE)*LOG($AH45)+VLOOKUP(CONCATENATE(Calcul!$D50,Calcul!$E50),SilencerParams!$D$4:$AH$82,25,FALSE))</f>
        <v/>
      </c>
      <c r="AS45" s="24" t="str">
        <f>IF(OR(Calcul!$D50="",Calcul!$E50=""),"",VLOOKUP(CONCATENATE(Calcul!$D50,Calcul!$E50),SilencerParams!$D$4:$Z$82,18,FALSE)*LOG($AH45)+VLOOKUP(CONCATENATE(Calcul!$D50,Calcul!$E50),SilencerParams!$D$4:$AH$82,26,FALSE))</f>
        <v/>
      </c>
      <c r="AT45" s="24" t="str">
        <f>IF(OR(Calcul!$D50="",Calcul!$E50=""),"",VLOOKUP(CONCATENATE(Calcul!$D50,Calcul!$E50),SilencerParams!$D$4:$Z$82,19,FALSE)*LOG($AH45)+VLOOKUP(CONCATENATE(Calcul!$D50,Calcul!$E50),SilencerParams!$D$4:$AH$82,27,FALSE))</f>
        <v/>
      </c>
      <c r="AU45" s="24" t="str">
        <f>IF(OR(Calcul!$D50="",Calcul!$E50=""),"",VLOOKUP(CONCATENATE(Calcul!$D50,Calcul!$E50),SilencerParams!$D$4:$Z$82,20,FALSE)*LOG($AH45)+VLOOKUP(CONCATENATE(Calcul!$D50,Calcul!$E50),SilencerParams!$D$4:$AH$82,28,FALSE))</f>
        <v/>
      </c>
      <c r="AV45" s="24" t="str">
        <f>IF(OR(Calcul!$D50="",Calcul!$E50=""),"",VLOOKUP(CONCATENATE(Calcul!$D50,Calcul!$E50),SilencerParams!$D$4:$Z$82,21,FALSE)*LOG($AH45)+VLOOKUP(CONCATENATE(Calcul!$D50,Calcul!$E50),SilencerParams!$D$4:$AH$82,29,FALSE))</f>
        <v/>
      </c>
      <c r="AW45" s="24" t="str">
        <f>IF(OR(Calcul!$D50="",Calcul!$E50=""),"",VLOOKUP(CONCATENATE(Calcul!$D50,Calcul!$E50),SilencerParams!$D$4:$Z$82,22,FALSE)*LOG($AH45)+VLOOKUP(CONCATENATE(Calcul!$D50,Calcul!$E50),SilencerParams!$D$4:$AH$82,30,FALSE))</f>
        <v/>
      </c>
      <c r="AX45" s="24" t="str">
        <f>IF(OR(Calcul!$D50="",Calcul!$E50=""),"",VLOOKUP(CONCATENATE(Calcul!$D50,Calcul!$E50),SilencerParams!$D$4:$Z$82,23,FALSE)*LOG($AH45)+VLOOKUP(CONCATENATE(Calcul!$D50,Calcul!$E50),SilencerParams!$D$4:$AH$82,31,FALSE))</f>
        <v/>
      </c>
      <c r="AY45" s="24" t="e">
        <f t="shared" si="1"/>
        <v>#REF!</v>
      </c>
      <c r="AZ45" s="24" t="e">
        <f t="shared" si="2"/>
        <v>#REF!</v>
      </c>
      <c r="BA45" s="24" t="e">
        <f t="shared" si="3"/>
        <v>#REF!</v>
      </c>
      <c r="BB45" s="24" t="e">
        <f t="shared" si="4"/>
        <v>#REF!</v>
      </c>
      <c r="BC45" s="24" t="e">
        <f t="shared" si="5"/>
        <v>#REF!</v>
      </c>
      <c r="BD45" s="24" t="e">
        <f t="shared" si="6"/>
        <v>#REF!</v>
      </c>
      <c r="BE45" s="24" t="e">
        <f t="shared" si="7"/>
        <v>#REF!</v>
      </c>
      <c r="BF45" s="24" t="e">
        <f t="shared" si="8"/>
        <v>#REF!</v>
      </c>
      <c r="BG45" s="24" t="e">
        <f>10*LOG10(IF(AY45="",0,POWER(10,((AY45+'ModelParams Lw'!$O$4)/10))) +IF(AZ45="",0,POWER(10,((AZ45+'ModelParams Lw'!$P$4)/10))) +IF(BA45="",0,POWER(10,((BA45+'ModelParams Lw'!$Q$4)/10))) +IF(BB45="",0,POWER(10,((BB45+'ModelParams Lw'!$R$4)/10))) +IF(BC45="",0,POWER(10,((BC45+'ModelParams Lw'!$S$4)/10))) +IF(BD45="",0,POWER(10,((BD45+'ModelParams Lw'!$T$4)/10))) +IF(BE45="",0,POWER(10,((BE45+'ModelParams Lw'!$U$4)/10)))+IF(BF45="",0,POWER(10,((BF45+'ModelParams Lw'!$V$4)/10))))</f>
        <v>#REF!</v>
      </c>
      <c r="BH45" s="24" t="e">
        <f t="shared" si="24"/>
        <v>#REF!</v>
      </c>
      <c r="BI45" s="24" t="e">
        <f>(AY45-'ModelParams Lw'!O$10)/'ModelParams Lw'!O$11</f>
        <v>#REF!</v>
      </c>
      <c r="BJ45" s="24" t="e">
        <f>(AZ45-'ModelParams Lw'!P$10)/'ModelParams Lw'!P$11</f>
        <v>#REF!</v>
      </c>
      <c r="BK45" s="24" t="e">
        <f>(BA45-'ModelParams Lw'!Q$10)/'ModelParams Lw'!Q$11</f>
        <v>#REF!</v>
      </c>
      <c r="BL45" s="24" t="e">
        <f>(BB45-'ModelParams Lw'!R$10)/'ModelParams Lw'!R$11</f>
        <v>#REF!</v>
      </c>
      <c r="BM45" s="24" t="e">
        <f>(BC45-'ModelParams Lw'!S$10)/'ModelParams Lw'!S$11</f>
        <v>#REF!</v>
      </c>
      <c r="BN45" s="24" t="e">
        <f>(BD45-'ModelParams Lw'!T$10)/'ModelParams Lw'!T$11</f>
        <v>#REF!</v>
      </c>
      <c r="BO45" s="24" t="e">
        <f>(BE45-'ModelParams Lw'!U$10)/'ModelParams Lw'!U$11</f>
        <v>#REF!</v>
      </c>
      <c r="BP45" s="24" t="e">
        <f>(BF45-'ModelParams Lw'!V$10)/'ModelParams Lw'!V$11</f>
        <v>#REF!</v>
      </c>
      <c r="BQ45" s="24">
        <f>IF(Calcul!$F50="SW",'ModelParams Lw'!C$18+'ModelParams Lw'!C$19*LOG(BQ$3)+'ModelParams Lw'!C$20*($D45*$E45),IF('ModelParams Lw'!C$21+'ModelParams Lw'!C$22*LOG(BQ$3)+'ModelParams Lw'!C$23*($D45*$E45)&lt;'ModelParams Lw'!C$18+'ModelParams Lw'!C$19*LOG(BQ$3)+'ModelParams Lw'!C$20*($D45*$E45),'ModelParams Lw'!C$18+'ModelParams Lw'!C$19*LOG(BQ$3)+'ModelParams Lw'!C$20*($D45*$E45),'ModelParams Lw'!C$21+'ModelParams Lw'!C$22*LOG(BQ$3)+'ModelParams Lw'!C$23*($D45*$E45)))</f>
        <v>29.232362061604213</v>
      </c>
      <c r="BR45" s="24">
        <f>IF(Calcul!$F50="SW",'ModelParams Lw'!D$18+'ModelParams Lw'!D$19*LOG(BR$3)+'ModelParams Lw'!D$20*($D45*$E45),IF('ModelParams Lw'!D$21+'ModelParams Lw'!D$22*LOG(BR$3)+'ModelParams Lw'!D$23*($D45*$E45)&lt;'ModelParams Lw'!D$18+'ModelParams Lw'!D$19*LOG(BR$3)+'ModelParams Lw'!D$20*($D45*$E45),'ModelParams Lw'!D$18+'ModelParams Lw'!D$19*LOG(BR$3)+'ModelParams Lw'!D$20*($D45*$E45),'ModelParams Lw'!D$21+'ModelParams Lw'!D$22*LOG(BR$3)+'ModelParams Lw'!D$23*($D45*$E45)))</f>
        <v>20.87664435983303</v>
      </c>
      <c r="BS45" s="24">
        <f>IF(Calcul!$F50="SW",'ModelParams Lw'!E$18+'ModelParams Lw'!E$19*LOG(BS$3)+'ModelParams Lw'!E$20*($D45*$E45),IF('ModelParams Lw'!E$21+'ModelParams Lw'!E$22*LOG(BS$3)+'ModelParams Lw'!E$23*($D45*$E45)&lt;'ModelParams Lw'!E$18+'ModelParams Lw'!E$19*LOG(BS$3)+'ModelParams Lw'!E$20*($D45*$E45),'ModelParams Lw'!E$18+'ModelParams Lw'!E$19*LOG(BS$3)+'ModelParams Lw'!E$20*($D45*$E45),'ModelParams Lw'!E$21+'ModelParams Lw'!E$22*LOG(BS$3)+'ModelParams Lw'!E$23*($D45*$E45)))</f>
        <v>19.403052886267911</v>
      </c>
      <c r="BT45" s="24">
        <f>IF(Calcul!$F50="SW",'ModelParams Lw'!F$18+'ModelParams Lw'!F$19*LOG(BT$3)+'ModelParams Lw'!F$20*($D45*$E45),IF('ModelParams Lw'!F$21+'ModelParams Lw'!F$22*LOG(BT$3)+'ModelParams Lw'!F$23*($D45*$E45)&lt;'ModelParams Lw'!F$18+'ModelParams Lw'!F$19*LOG(BT$3)+'ModelParams Lw'!F$20*($D45*$E45),'ModelParams Lw'!F$18+'ModelParams Lw'!F$19*LOG(BT$3)+'ModelParams Lw'!F$20*($D45*$E45),'ModelParams Lw'!F$21+'ModelParams Lw'!F$22*LOG(BT$3)+'ModelParams Lw'!F$23*($D45*$E45)))</f>
        <v>19.168948557312724</v>
      </c>
      <c r="BU45" s="24">
        <f>IF(Calcul!$F50="SW",'ModelParams Lw'!G$18+'ModelParams Lw'!G$19*LOG(BU$3)+'ModelParams Lw'!G$20*($D45*$E45),IF('ModelParams Lw'!G$21+'ModelParams Lw'!G$22*LOG(BU$3)+'ModelParams Lw'!G$23*($D45*$E45)&lt;'ModelParams Lw'!G$18+'ModelParams Lw'!G$19*LOG(BU$3)+'ModelParams Lw'!G$20*($D45*$E45),'ModelParams Lw'!G$18+'ModelParams Lw'!G$19*LOG(BU$3)+'ModelParams Lw'!G$20*($D45*$E45),'ModelParams Lw'!G$21+'ModelParams Lw'!G$22*LOG(BU$3)+'ModelParams Lw'!G$23*($D45*$E45)))</f>
        <v>19.253827318462619</v>
      </c>
      <c r="BV45" s="24">
        <f>IF(Calcul!$F50="SW",'ModelParams Lw'!H$18+'ModelParams Lw'!H$19*LOG(BV$3)+'ModelParams Lw'!H$20*($D45*$E45),IF('ModelParams Lw'!H$21+'ModelParams Lw'!H$22*LOG(BV$3)+'ModelParams Lw'!H$23*($D45*$E45)&lt;'ModelParams Lw'!H$18+'ModelParams Lw'!H$19*LOG(BV$3)+'ModelParams Lw'!H$20*($D45*$E45),'ModelParams Lw'!H$18+'ModelParams Lw'!H$19*LOG(BV$3)+'ModelParams Lw'!H$20*($D45*$E45),'ModelParams Lw'!H$21+'ModelParams Lw'!H$22*LOG(BV$3)+'ModelParams Lw'!H$23*($D45*$E45)))</f>
        <v>18.450549841027573</v>
      </c>
      <c r="BW45" s="24">
        <f>IF(Calcul!$F50="SW",'ModelParams Lw'!I$18+'ModelParams Lw'!I$19*LOG(BW$3)+'ModelParams Lw'!I$20*($D45*$E45),IF('ModelParams Lw'!I$21+'ModelParams Lw'!I$22*LOG(BW$3)+'ModelParams Lw'!I$23*($D45*$E45)&lt;'ModelParams Lw'!I$18+'ModelParams Lw'!I$19*LOG(BW$3)+'ModelParams Lw'!I$20*($D45*$E45),'ModelParams Lw'!I$18+'ModelParams Lw'!I$19*LOG(BW$3)+'ModelParams Lw'!I$20*($D45*$E45),'ModelParams Lw'!I$21+'ModelParams Lw'!I$22*LOG(BW$3)+'ModelParams Lw'!I$23*($D45*$E45)))</f>
        <v>24.339570323731252</v>
      </c>
      <c r="BX45" s="24">
        <f>IF(Calcul!$F50="SW",'ModelParams Lw'!J$18+'ModelParams Lw'!J$19*LOG(BX$3)+'ModelParams Lw'!J$20*($D45*$E45),IF('ModelParams Lw'!J$21+'ModelParams Lw'!J$22*LOG(BX$3)+'ModelParams Lw'!J$23*($D45*$E45)&lt;'ModelParams Lw'!J$18+'ModelParams Lw'!J$19*LOG(BX$3)+'ModelParams Lw'!J$20*($D45*$E45),'ModelParams Lw'!J$18+'ModelParams Lw'!J$19*LOG(BX$3)+'ModelParams Lw'!J$20*($D45*$E45),'ModelParams Lw'!J$21+'ModelParams Lw'!J$22*LOG(BX$3)+'ModelParams Lw'!J$23*($D45*$E45)))</f>
        <v>22.505852524315557</v>
      </c>
      <c r="BY45" s="24" t="e">
        <f t="shared" si="9"/>
        <v>#REF!</v>
      </c>
      <c r="BZ45" s="24" t="e">
        <f t="shared" si="10"/>
        <v>#REF!</v>
      </c>
      <c r="CA45" s="24" t="e">
        <f t="shared" si="11"/>
        <v>#REF!</v>
      </c>
      <c r="CB45" s="24" t="e">
        <f t="shared" si="12"/>
        <v>#REF!</v>
      </c>
      <c r="CC45" s="24" t="e">
        <f t="shared" si="13"/>
        <v>#REF!</v>
      </c>
      <c r="CD45" s="24" t="e">
        <f t="shared" si="14"/>
        <v>#REF!</v>
      </c>
      <c r="CE45" s="24" t="e">
        <f t="shared" si="15"/>
        <v>#REF!</v>
      </c>
      <c r="CF45" s="24" t="e">
        <f t="shared" si="16"/>
        <v>#REF!</v>
      </c>
      <c r="CG45" s="24" t="e">
        <f>10*LOG10(IF(BY45="",0,POWER(10,((BY45+'ModelParams Lw'!$O$4)/10))) +IF(BZ45="",0,POWER(10,((BZ45+'ModelParams Lw'!$P$4)/10))) +IF(CA45="",0,POWER(10,((CA45+'ModelParams Lw'!$Q$4)/10))) +IF(CB45="",0,POWER(10,((CB45+'ModelParams Lw'!$R$4)/10))) +IF(CC45="",0,POWER(10,((CC45+'ModelParams Lw'!$S$4)/10))) +IF(CD45="",0,POWER(10,((CD45+'ModelParams Lw'!$T$4)/10))) +IF(CE45="",0,POWER(10,((CE45+'ModelParams Lw'!$U$4)/10)))+IF(CF45="",0,POWER(10,((CF45+'ModelParams Lw'!$V$4)/10))))</f>
        <v>#REF!</v>
      </c>
      <c r="CH45" s="24" t="e">
        <f t="shared" si="25"/>
        <v>#REF!</v>
      </c>
      <c r="CI45" s="24" t="e">
        <f>(BY45-'ModelParams Lw'!$O$10)/'ModelParams Lw'!$O$11</f>
        <v>#REF!</v>
      </c>
      <c r="CJ45" s="24" t="e">
        <f>(BZ45-'ModelParams Lw'!$P$10)/'ModelParams Lw'!$P$11</f>
        <v>#REF!</v>
      </c>
      <c r="CK45" s="24" t="e">
        <f>(CA45-'ModelParams Lw'!$Q$10)/'ModelParams Lw'!$Q$11</f>
        <v>#REF!</v>
      </c>
      <c r="CL45" s="24" t="e">
        <f>(CB45-'ModelParams Lw'!$R$10)/'ModelParams Lw'!$R$11</f>
        <v>#REF!</v>
      </c>
      <c r="CM45" s="24" t="e">
        <f>(CC45-'ModelParams Lw'!$S$10)/'ModelParams Lw'!$S$11</f>
        <v>#REF!</v>
      </c>
      <c r="CN45" s="24" t="e">
        <f>(CD45-'ModelParams Lw'!$T$10)/'ModelParams Lw'!$T$11</f>
        <v>#REF!</v>
      </c>
      <c r="CO45" s="24" t="e">
        <f>(CE45-'ModelParams Lw'!$U$10)/'ModelParams Lw'!$U$11</f>
        <v>#REF!</v>
      </c>
      <c r="CP45" s="24" t="e">
        <f>(CF45-'ModelParams Lw'!$V$10)/'ModelParams Lw'!$V$11</f>
        <v>#REF!</v>
      </c>
    </row>
    <row r="46" spans="1:94" x14ac:dyDescent="0.2">
      <c r="A46" s="12">
        <f>Calcul!B48</f>
        <v>0</v>
      </c>
      <c r="B46" s="12">
        <f t="shared" si="17"/>
        <v>0</v>
      </c>
      <c r="C46" s="12">
        <f>Calcul!C48</f>
        <v>0</v>
      </c>
      <c r="D46" s="12">
        <f>Calcul!D48/1000</f>
        <v>0</v>
      </c>
      <c r="E46" s="12">
        <f>Calcul!E48/1000</f>
        <v>0</v>
      </c>
      <c r="F46" s="12">
        <f t="shared" si="18"/>
        <v>0</v>
      </c>
      <c r="G46" s="24" t="e">
        <f t="shared" si="0"/>
        <v>#DIV/0!</v>
      </c>
      <c r="H46" s="21" t="e">
        <f>'ModelParams Lw'!$B$6*(LN(H$3/(($B46/3600/($D46*$F46))^0.4*$G46^0.3)))^2+'ModelParams Lw'!$B$7*LN(H$3/(($B46/3600/($D46*$F46))^0.4*$G46^0.3))+'ModelParams Lw'!$B$8</f>
        <v>#DIV/0!</v>
      </c>
      <c r="I46" s="21" t="e">
        <f>'ModelParams Lw'!$B$6*(LN(I$3/(($B46/3600/($D46*$F46))^0.4*$G46^0.3)))^2+'ModelParams Lw'!$B$7*LN(I$3/(($B46/3600/($D46*$F46))^0.4*$G46^0.3))+'ModelParams Lw'!$B$8</f>
        <v>#DIV/0!</v>
      </c>
      <c r="J46" s="21" t="e">
        <f>'ModelParams Lw'!$B$6*(LN(J$3/(($B46/3600/($D46*$F46))^0.4*$G46^0.3)))^2+'ModelParams Lw'!$B$7*LN(J$3/(($B46/3600/($D46*$F46))^0.4*$G46^0.3))+'ModelParams Lw'!$B$8</f>
        <v>#DIV/0!</v>
      </c>
      <c r="K46" s="21" t="e">
        <f>'ModelParams Lw'!$B$6*(LN(K$3/(($B46/3600/($D46*$F46))^0.4*$G46^0.3)))^2+'ModelParams Lw'!$B$7*LN(K$3/(($B46/3600/($D46*$F46))^0.4*$G46^0.3))+'ModelParams Lw'!$B$8</f>
        <v>#DIV/0!</v>
      </c>
      <c r="L46" s="21" t="e">
        <f>'ModelParams Lw'!$B$6*(LN(L$3/(($B46/3600/($D46*$F46))^0.4*$G46^0.3)))^2+'ModelParams Lw'!$B$7*LN(L$3/(($B46/3600/($D46*$F46))^0.4*$G46^0.3))+'ModelParams Lw'!$B$8</f>
        <v>#DIV/0!</v>
      </c>
      <c r="M46" s="21" t="e">
        <f>'ModelParams Lw'!$B$6*(LN(M$3/(($B46/3600/($D46*$F46))^0.4*$G46^0.3)))^2+'ModelParams Lw'!$B$7*LN(M$3/(($B46/3600/($D46*$F46))^0.4*$G46^0.3))+'ModelParams Lw'!$B$8</f>
        <v>#DIV/0!</v>
      </c>
      <c r="N46" s="21" t="e">
        <f>'ModelParams Lw'!$B$6*(LN(N$3/(($B46/3600/($D46*$F46))^0.4*$G46^0.3)))^2+'ModelParams Lw'!$B$7*LN(N$3/(($B46/3600/($D46*$F46))^0.4*$G46^0.3))+'ModelParams Lw'!$B$8</f>
        <v>#DIV/0!</v>
      </c>
      <c r="O46" s="21" t="e">
        <f>'ModelParams Lw'!$B$6*(LN(O$3/(($B46/3600/($D46*$F46))^0.4*$G46^0.3)))^2+'ModelParams Lw'!$B$7*LN(O$3/(($B46/3600/($D46*$F46))^0.4*$G46^0.3))+'ModelParams Lw'!$B$8</f>
        <v>#DIV/0!</v>
      </c>
      <c r="P46" s="24" t="e">
        <f>'ModelParams Lw'!$B$3+'ModelParams Lw'!$B$4*LOG10($B46/3600/($D46*$F46))+'ModelParams Lw'!$B$5*LOG10(2*$G46/(1.2*($B46/3600/($D46*$F46))^2)+1)+10*LOG10($D46*$F46)+H46</f>
        <v>#DIV/0!</v>
      </c>
      <c r="Q46" s="24" t="e">
        <f>'ModelParams Lw'!$B$3+'ModelParams Lw'!$B$4*LOG10($B46/3600/($D46*$F46))+'ModelParams Lw'!$B$5*LOG10(2*$G46/(1.2*($B46/3600/($D46*$F46))^2)+1)+10*LOG10($D46*$F46)+I46</f>
        <v>#DIV/0!</v>
      </c>
      <c r="R46" s="24" t="e">
        <f>'ModelParams Lw'!$B$3+'ModelParams Lw'!$B$4*LOG10($B46/3600/($D46*$F46))+'ModelParams Lw'!$B$5*LOG10(2*$G46/(1.2*($B46/3600/($D46*$F46))^2)+1)+10*LOG10($D46*$F46)+J46</f>
        <v>#DIV/0!</v>
      </c>
      <c r="S46" s="24" t="e">
        <f>'ModelParams Lw'!$B$3+'ModelParams Lw'!$B$4*LOG10($B46/3600/($D46*$F46))+'ModelParams Lw'!$B$5*LOG10(2*$G46/(1.2*($B46/3600/($D46*$F46))^2)+1)+10*LOG10($D46*$F46)+K46</f>
        <v>#DIV/0!</v>
      </c>
      <c r="T46" s="24" t="e">
        <f>'ModelParams Lw'!$B$3+'ModelParams Lw'!$B$4*LOG10($B46/3600/($D46*$F46))+'ModelParams Lw'!$B$5*LOG10(2*$G46/(1.2*($B46/3600/($D46*$F46))^2)+1)+10*LOG10($D46*$F46)+L46</f>
        <v>#DIV/0!</v>
      </c>
      <c r="U46" s="24" t="e">
        <f>'ModelParams Lw'!$B$3+'ModelParams Lw'!$B$4*LOG10($B46/3600/($D46*$F46))+'ModelParams Lw'!$B$5*LOG10(2*$G46/(1.2*($B46/3600/($D46*$F46))^2)+1)+10*LOG10($D46*$F46)+M46</f>
        <v>#DIV/0!</v>
      </c>
      <c r="V46" s="24" t="e">
        <f>'ModelParams Lw'!$B$3+'ModelParams Lw'!$B$4*LOG10($B46/3600/($D46*$F46))+'ModelParams Lw'!$B$5*LOG10(2*$G46/(1.2*($B46/3600/($D46*$F46))^2)+1)+10*LOG10($D46*$F46)+N46</f>
        <v>#DIV/0!</v>
      </c>
      <c r="W46" s="24" t="e">
        <f>'ModelParams Lw'!$B$3+'ModelParams Lw'!$B$4*LOG10($B46/3600/($D46*$F46))+'ModelParams Lw'!$B$5*LOG10(2*$G46/(1.2*($B46/3600/($D46*$F46))^2)+1)+10*LOG10($D46*$F46)+O46</f>
        <v>#DIV/0!</v>
      </c>
      <c r="X46" s="24" t="e">
        <f>10*LOG10(IF(P46="",0,POWER(10,((P46+'ModelParams Lw'!$O$4)/10))) +IF(Q46="",0,POWER(10,((Q46+'ModelParams Lw'!$P$4)/10))) +IF(R46="",0,POWER(10,((R46+'ModelParams Lw'!$Q$4)/10))) +IF(S46="",0,POWER(10,((S46+'ModelParams Lw'!$R$4)/10))) +IF(T46="",0,POWER(10,((T46+'ModelParams Lw'!$S$4)/10))) +IF(U46="",0,POWER(10,((U46+'ModelParams Lw'!$T$4)/10))) +IF(V46="",0,POWER(10,((V46+'ModelParams Lw'!$U$4)/10)))+IF(W46="",0,POWER(10,((W46+'ModelParams Lw'!$V$4)/10))))</f>
        <v>#DIV/0!</v>
      </c>
      <c r="Y46" s="24" t="e">
        <f t="shared" si="19"/>
        <v>#DIV/0!</v>
      </c>
      <c r="Z46" s="24" t="e">
        <f>(P46-'ModelParams Lw'!O$10)/'ModelParams Lw'!O$11</f>
        <v>#DIV/0!</v>
      </c>
      <c r="AA46" s="24" t="e">
        <f>(Q46-'ModelParams Lw'!P$10)/'ModelParams Lw'!P$11</f>
        <v>#DIV/0!</v>
      </c>
      <c r="AB46" s="24" t="e">
        <f>(R46-'ModelParams Lw'!Q$10)/'ModelParams Lw'!Q$11</f>
        <v>#DIV/0!</v>
      </c>
      <c r="AC46" s="24" t="e">
        <f>(S46-'ModelParams Lw'!R$10)/'ModelParams Lw'!R$11</f>
        <v>#DIV/0!</v>
      </c>
      <c r="AD46" s="24" t="e">
        <f>(T46-'ModelParams Lw'!S$10)/'ModelParams Lw'!S$11</f>
        <v>#DIV/0!</v>
      </c>
      <c r="AE46" s="24" t="e">
        <f>(U46-'ModelParams Lw'!T$10)/'ModelParams Lw'!T$11</f>
        <v>#DIV/0!</v>
      </c>
      <c r="AF46" s="24" t="e">
        <f>(V46-'ModelParams Lw'!U$10)/'ModelParams Lw'!U$11</f>
        <v>#DIV/0!</v>
      </c>
      <c r="AG46" s="24" t="e">
        <f>(W46-'ModelParams Lw'!V$10)/'ModelParams Lw'!V$11</f>
        <v>#DIV/0!</v>
      </c>
      <c r="AH46" s="24" t="e">
        <f t="shared" si="23"/>
        <v>#DIV/0!</v>
      </c>
      <c r="AI46" s="24" t="str">
        <f>IF(OR(Calcul!$D51="",Calcul!$E51=""),"",VLOOKUP(CONCATENATE(Calcul!$D51,Calcul!$E51),SilencerParams!$D$4:$R$82,8,FALSE))</f>
        <v/>
      </c>
      <c r="AJ46" s="24" t="str">
        <f>IF(OR(Calcul!$D51="",Calcul!$E51=""),"",VLOOKUP(CONCATENATE(Calcul!$D51,Calcul!$E51),SilencerParams!$D$4:$R$82,9,FALSE))</f>
        <v/>
      </c>
      <c r="AK46" s="24" t="str">
        <f>IF(OR(Calcul!$D51="",Calcul!$E51=""),"",VLOOKUP(CONCATENATE(Calcul!$D51,Calcul!$E51),SilencerParams!$D$4:$R$82,10,FALSE))</f>
        <v/>
      </c>
      <c r="AL46" s="24" t="str">
        <f>IF(OR(Calcul!$D51="",Calcul!$E51=""),"",VLOOKUP(CONCATENATE(Calcul!$D51,Calcul!$E51),SilencerParams!$D$4:$R$82,11,FALSE))</f>
        <v/>
      </c>
      <c r="AM46" s="24" t="str">
        <f>IF(OR(Calcul!$D51="",Calcul!$E51=""),"",VLOOKUP(CONCATENATE(Calcul!$D51,Calcul!$E51),SilencerParams!$D$4:$R$82,12,FALSE))</f>
        <v/>
      </c>
      <c r="AN46" s="24" t="str">
        <f>IF(OR(Calcul!$D51="",Calcul!$E51=""),"",VLOOKUP(CONCATENATE(Calcul!$D51,Calcul!$E51),SilencerParams!$D$4:$R$82,13,FALSE))</f>
        <v/>
      </c>
      <c r="AO46" s="24" t="str">
        <f>IF(OR(Calcul!$D51="",Calcul!$E51=""),"",VLOOKUP(CONCATENATE(Calcul!$D51,Calcul!$E51),SilencerParams!$D$4:$R$82,14,FALSE))</f>
        <v/>
      </c>
      <c r="AP46" s="24" t="str">
        <f>IF(OR(Calcul!$D51="",Calcul!$E51=""),"",VLOOKUP(CONCATENATE(Calcul!$D51,Calcul!$E51),SilencerParams!$D$4:$R$82,15,FALSE))</f>
        <v/>
      </c>
      <c r="AQ46" s="24" t="str">
        <f>IF(OR(Calcul!$D51="",Calcul!$E51=""),"",VLOOKUP(CONCATENATE(Calcul!$D51,Calcul!$E51),SilencerParams!$D$4:$Z$82,16,FALSE)*LOG($AH46)+VLOOKUP(CONCATENATE(Calcul!$D51,Calcul!$E51),SilencerParams!$D$4:$AH$82,24,FALSE))</f>
        <v/>
      </c>
      <c r="AR46" s="24" t="str">
        <f>IF(OR(Calcul!$D51="",Calcul!$E51=""),"",VLOOKUP(CONCATENATE(Calcul!$D51,Calcul!$E51),SilencerParams!$D$4:$Z$82,17,FALSE)*LOG($AH46)+VLOOKUP(CONCATENATE(Calcul!$D51,Calcul!$E51),SilencerParams!$D$4:$AH$82,25,FALSE))</f>
        <v/>
      </c>
      <c r="AS46" s="24" t="str">
        <f>IF(OR(Calcul!$D51="",Calcul!$E51=""),"",VLOOKUP(CONCATENATE(Calcul!$D51,Calcul!$E51),SilencerParams!$D$4:$Z$82,18,FALSE)*LOG($AH46)+VLOOKUP(CONCATENATE(Calcul!$D51,Calcul!$E51),SilencerParams!$D$4:$AH$82,26,FALSE))</f>
        <v/>
      </c>
      <c r="AT46" s="24" t="str">
        <f>IF(OR(Calcul!$D51="",Calcul!$E51=""),"",VLOOKUP(CONCATENATE(Calcul!$D51,Calcul!$E51),SilencerParams!$D$4:$Z$82,19,FALSE)*LOG($AH46)+VLOOKUP(CONCATENATE(Calcul!$D51,Calcul!$E51),SilencerParams!$D$4:$AH$82,27,FALSE))</f>
        <v/>
      </c>
      <c r="AU46" s="24" t="str">
        <f>IF(OR(Calcul!$D51="",Calcul!$E51=""),"",VLOOKUP(CONCATENATE(Calcul!$D51,Calcul!$E51),SilencerParams!$D$4:$Z$82,20,FALSE)*LOG($AH46)+VLOOKUP(CONCATENATE(Calcul!$D51,Calcul!$E51),SilencerParams!$D$4:$AH$82,28,FALSE))</f>
        <v/>
      </c>
      <c r="AV46" s="24" t="str">
        <f>IF(OR(Calcul!$D51="",Calcul!$E51=""),"",VLOOKUP(CONCATENATE(Calcul!$D51,Calcul!$E51),SilencerParams!$D$4:$Z$82,21,FALSE)*LOG($AH46)+VLOOKUP(CONCATENATE(Calcul!$D51,Calcul!$E51),SilencerParams!$D$4:$AH$82,29,FALSE))</f>
        <v/>
      </c>
      <c r="AW46" s="24" t="str">
        <f>IF(OR(Calcul!$D51="",Calcul!$E51=""),"",VLOOKUP(CONCATENATE(Calcul!$D51,Calcul!$E51),SilencerParams!$D$4:$Z$82,22,FALSE)*LOG($AH46)+VLOOKUP(CONCATENATE(Calcul!$D51,Calcul!$E51),SilencerParams!$D$4:$AH$82,30,FALSE))</f>
        <v/>
      </c>
      <c r="AX46" s="24" t="str">
        <f>IF(OR(Calcul!$D51="",Calcul!$E51=""),"",VLOOKUP(CONCATENATE(Calcul!$D51,Calcul!$E51),SilencerParams!$D$4:$Z$82,23,FALSE)*LOG($AH46)+VLOOKUP(CONCATENATE(Calcul!$D51,Calcul!$E51),SilencerParams!$D$4:$AH$82,31,FALSE))</f>
        <v/>
      </c>
      <c r="AY46" s="24" t="e">
        <f t="shared" si="1"/>
        <v>#DIV/0!</v>
      </c>
      <c r="AZ46" s="24" t="e">
        <f t="shared" si="2"/>
        <v>#DIV/0!</v>
      </c>
      <c r="BA46" s="24" t="e">
        <f t="shared" si="3"/>
        <v>#DIV/0!</v>
      </c>
      <c r="BB46" s="24" t="e">
        <f t="shared" si="4"/>
        <v>#DIV/0!</v>
      </c>
      <c r="BC46" s="24" t="e">
        <f t="shared" si="5"/>
        <v>#DIV/0!</v>
      </c>
      <c r="BD46" s="24" t="e">
        <f t="shared" si="6"/>
        <v>#DIV/0!</v>
      </c>
      <c r="BE46" s="24" t="e">
        <f t="shared" si="7"/>
        <v>#DIV/0!</v>
      </c>
      <c r="BF46" s="24" t="e">
        <f t="shared" si="8"/>
        <v>#DIV/0!</v>
      </c>
      <c r="BG46" s="24" t="e">
        <f>10*LOG10(IF(AY46="",0,POWER(10,((AY46+'ModelParams Lw'!$O$4)/10))) +IF(AZ46="",0,POWER(10,((AZ46+'ModelParams Lw'!$P$4)/10))) +IF(BA46="",0,POWER(10,((BA46+'ModelParams Lw'!$Q$4)/10))) +IF(BB46="",0,POWER(10,((BB46+'ModelParams Lw'!$R$4)/10))) +IF(BC46="",0,POWER(10,((BC46+'ModelParams Lw'!$S$4)/10))) +IF(BD46="",0,POWER(10,((BD46+'ModelParams Lw'!$T$4)/10))) +IF(BE46="",0,POWER(10,((BE46+'ModelParams Lw'!$U$4)/10)))+IF(BF46="",0,POWER(10,((BF46+'ModelParams Lw'!$V$4)/10))))</f>
        <v>#DIV/0!</v>
      </c>
      <c r="BH46" s="24" t="e">
        <f t="shared" si="24"/>
        <v>#DIV/0!</v>
      </c>
      <c r="BI46" s="24" t="e">
        <f>(AY46-'ModelParams Lw'!O$10)/'ModelParams Lw'!O$11</f>
        <v>#DIV/0!</v>
      </c>
      <c r="BJ46" s="24" t="e">
        <f>(AZ46-'ModelParams Lw'!P$10)/'ModelParams Lw'!P$11</f>
        <v>#DIV/0!</v>
      </c>
      <c r="BK46" s="24" t="e">
        <f>(BA46-'ModelParams Lw'!Q$10)/'ModelParams Lw'!Q$11</f>
        <v>#DIV/0!</v>
      </c>
      <c r="BL46" s="24" t="e">
        <f>(BB46-'ModelParams Lw'!R$10)/'ModelParams Lw'!R$11</f>
        <v>#DIV/0!</v>
      </c>
      <c r="BM46" s="24" t="e">
        <f>(BC46-'ModelParams Lw'!S$10)/'ModelParams Lw'!S$11</f>
        <v>#DIV/0!</v>
      </c>
      <c r="BN46" s="24" t="e">
        <f>(BD46-'ModelParams Lw'!T$10)/'ModelParams Lw'!T$11</f>
        <v>#DIV/0!</v>
      </c>
      <c r="BO46" s="24" t="e">
        <f>(BE46-'ModelParams Lw'!U$10)/'ModelParams Lw'!U$11</f>
        <v>#DIV/0!</v>
      </c>
      <c r="BP46" s="24" t="e">
        <f>(BF46-'ModelParams Lw'!V$10)/'ModelParams Lw'!V$11</f>
        <v>#DIV/0!</v>
      </c>
      <c r="BQ46" s="24">
        <f>IF(Calcul!$F51="SW",'ModelParams Lw'!C$18+'ModelParams Lw'!C$19*LOG(BQ$3)+'ModelParams Lw'!C$20*($D46*$E46),IF('ModelParams Lw'!C$21+'ModelParams Lw'!C$22*LOG(BQ$3)+'ModelParams Lw'!C$23*($D46*$E46)&lt;'ModelParams Lw'!C$18+'ModelParams Lw'!C$19*LOG(BQ$3)+'ModelParams Lw'!C$20*($D46*$E46),'ModelParams Lw'!C$18+'ModelParams Lw'!C$19*LOG(BQ$3)+'ModelParams Lw'!C$20*($D46*$E46),'ModelParams Lw'!C$21+'ModelParams Lw'!C$22*LOG(BQ$3)+'ModelParams Lw'!C$23*($D46*$E46)))</f>
        <v>29.232362061604213</v>
      </c>
      <c r="BR46" s="24">
        <f>IF(Calcul!$F51="SW",'ModelParams Lw'!D$18+'ModelParams Lw'!D$19*LOG(BR$3)+'ModelParams Lw'!D$20*($D46*$E46),IF('ModelParams Lw'!D$21+'ModelParams Lw'!D$22*LOG(BR$3)+'ModelParams Lw'!D$23*($D46*$E46)&lt;'ModelParams Lw'!D$18+'ModelParams Lw'!D$19*LOG(BR$3)+'ModelParams Lw'!D$20*($D46*$E46),'ModelParams Lw'!D$18+'ModelParams Lw'!D$19*LOG(BR$3)+'ModelParams Lw'!D$20*($D46*$E46),'ModelParams Lw'!D$21+'ModelParams Lw'!D$22*LOG(BR$3)+'ModelParams Lw'!D$23*($D46*$E46)))</f>
        <v>20.87664435983303</v>
      </c>
      <c r="BS46" s="24">
        <f>IF(Calcul!$F51="SW",'ModelParams Lw'!E$18+'ModelParams Lw'!E$19*LOG(BS$3)+'ModelParams Lw'!E$20*($D46*$E46),IF('ModelParams Lw'!E$21+'ModelParams Lw'!E$22*LOG(BS$3)+'ModelParams Lw'!E$23*($D46*$E46)&lt;'ModelParams Lw'!E$18+'ModelParams Lw'!E$19*LOG(BS$3)+'ModelParams Lw'!E$20*($D46*$E46),'ModelParams Lw'!E$18+'ModelParams Lw'!E$19*LOG(BS$3)+'ModelParams Lw'!E$20*($D46*$E46),'ModelParams Lw'!E$21+'ModelParams Lw'!E$22*LOG(BS$3)+'ModelParams Lw'!E$23*($D46*$E46)))</f>
        <v>19.403052886267911</v>
      </c>
      <c r="BT46" s="24">
        <f>IF(Calcul!$F51="SW",'ModelParams Lw'!F$18+'ModelParams Lw'!F$19*LOG(BT$3)+'ModelParams Lw'!F$20*($D46*$E46),IF('ModelParams Lw'!F$21+'ModelParams Lw'!F$22*LOG(BT$3)+'ModelParams Lw'!F$23*($D46*$E46)&lt;'ModelParams Lw'!F$18+'ModelParams Lw'!F$19*LOG(BT$3)+'ModelParams Lw'!F$20*($D46*$E46),'ModelParams Lw'!F$18+'ModelParams Lw'!F$19*LOG(BT$3)+'ModelParams Lw'!F$20*($D46*$E46),'ModelParams Lw'!F$21+'ModelParams Lw'!F$22*LOG(BT$3)+'ModelParams Lw'!F$23*($D46*$E46)))</f>
        <v>19.168948557312724</v>
      </c>
      <c r="BU46" s="24">
        <f>IF(Calcul!$F51="SW",'ModelParams Lw'!G$18+'ModelParams Lw'!G$19*LOG(BU$3)+'ModelParams Lw'!G$20*($D46*$E46),IF('ModelParams Lw'!G$21+'ModelParams Lw'!G$22*LOG(BU$3)+'ModelParams Lw'!G$23*($D46*$E46)&lt;'ModelParams Lw'!G$18+'ModelParams Lw'!G$19*LOG(BU$3)+'ModelParams Lw'!G$20*($D46*$E46),'ModelParams Lw'!G$18+'ModelParams Lw'!G$19*LOG(BU$3)+'ModelParams Lw'!G$20*($D46*$E46),'ModelParams Lw'!G$21+'ModelParams Lw'!G$22*LOG(BU$3)+'ModelParams Lw'!G$23*($D46*$E46)))</f>
        <v>19.253827318462619</v>
      </c>
      <c r="BV46" s="24">
        <f>IF(Calcul!$F51="SW",'ModelParams Lw'!H$18+'ModelParams Lw'!H$19*LOG(BV$3)+'ModelParams Lw'!H$20*($D46*$E46),IF('ModelParams Lw'!H$21+'ModelParams Lw'!H$22*LOG(BV$3)+'ModelParams Lw'!H$23*($D46*$E46)&lt;'ModelParams Lw'!H$18+'ModelParams Lw'!H$19*LOG(BV$3)+'ModelParams Lw'!H$20*($D46*$E46),'ModelParams Lw'!H$18+'ModelParams Lw'!H$19*LOG(BV$3)+'ModelParams Lw'!H$20*($D46*$E46),'ModelParams Lw'!H$21+'ModelParams Lw'!H$22*LOG(BV$3)+'ModelParams Lw'!H$23*($D46*$E46)))</f>
        <v>18.450549841027573</v>
      </c>
      <c r="BW46" s="24">
        <f>IF(Calcul!$F51="SW",'ModelParams Lw'!I$18+'ModelParams Lw'!I$19*LOG(BW$3)+'ModelParams Lw'!I$20*($D46*$E46),IF('ModelParams Lw'!I$21+'ModelParams Lw'!I$22*LOG(BW$3)+'ModelParams Lw'!I$23*($D46*$E46)&lt;'ModelParams Lw'!I$18+'ModelParams Lw'!I$19*LOG(BW$3)+'ModelParams Lw'!I$20*($D46*$E46),'ModelParams Lw'!I$18+'ModelParams Lw'!I$19*LOG(BW$3)+'ModelParams Lw'!I$20*($D46*$E46),'ModelParams Lw'!I$21+'ModelParams Lw'!I$22*LOG(BW$3)+'ModelParams Lw'!I$23*($D46*$E46)))</f>
        <v>24.339570323731252</v>
      </c>
      <c r="BX46" s="24">
        <f>IF(Calcul!$F51="SW",'ModelParams Lw'!J$18+'ModelParams Lw'!J$19*LOG(BX$3)+'ModelParams Lw'!J$20*($D46*$E46),IF('ModelParams Lw'!J$21+'ModelParams Lw'!J$22*LOG(BX$3)+'ModelParams Lw'!J$23*($D46*$E46)&lt;'ModelParams Lw'!J$18+'ModelParams Lw'!J$19*LOG(BX$3)+'ModelParams Lw'!J$20*($D46*$E46),'ModelParams Lw'!J$18+'ModelParams Lw'!J$19*LOG(BX$3)+'ModelParams Lw'!J$20*($D46*$E46),'ModelParams Lw'!J$21+'ModelParams Lw'!J$22*LOG(BX$3)+'ModelParams Lw'!J$23*($D46*$E46)))</f>
        <v>22.505852524315557</v>
      </c>
      <c r="BY46" s="24" t="e">
        <f t="shared" si="9"/>
        <v>#DIV/0!</v>
      </c>
      <c r="BZ46" s="24" t="e">
        <f t="shared" si="10"/>
        <v>#DIV/0!</v>
      </c>
      <c r="CA46" s="24" t="e">
        <f t="shared" si="11"/>
        <v>#DIV/0!</v>
      </c>
      <c r="CB46" s="24" t="e">
        <f t="shared" si="12"/>
        <v>#DIV/0!</v>
      </c>
      <c r="CC46" s="24" t="e">
        <f t="shared" si="13"/>
        <v>#DIV/0!</v>
      </c>
      <c r="CD46" s="24" t="e">
        <f t="shared" si="14"/>
        <v>#DIV/0!</v>
      </c>
      <c r="CE46" s="24" t="e">
        <f t="shared" si="15"/>
        <v>#DIV/0!</v>
      </c>
      <c r="CF46" s="24" t="e">
        <f t="shared" si="16"/>
        <v>#DIV/0!</v>
      </c>
      <c r="CG46" s="24" t="e">
        <f>10*LOG10(IF(BY46="",0,POWER(10,((BY46+'ModelParams Lw'!$O$4)/10))) +IF(BZ46="",0,POWER(10,((BZ46+'ModelParams Lw'!$P$4)/10))) +IF(CA46="",0,POWER(10,((CA46+'ModelParams Lw'!$Q$4)/10))) +IF(CB46="",0,POWER(10,((CB46+'ModelParams Lw'!$R$4)/10))) +IF(CC46="",0,POWER(10,((CC46+'ModelParams Lw'!$S$4)/10))) +IF(CD46="",0,POWER(10,((CD46+'ModelParams Lw'!$T$4)/10))) +IF(CE46="",0,POWER(10,((CE46+'ModelParams Lw'!$U$4)/10)))+IF(CF46="",0,POWER(10,((CF46+'ModelParams Lw'!$V$4)/10))))</f>
        <v>#DIV/0!</v>
      </c>
      <c r="CH46" s="24" t="e">
        <f t="shared" si="25"/>
        <v>#DIV/0!</v>
      </c>
      <c r="CI46" s="24" t="e">
        <f>(BY46-'ModelParams Lw'!$O$10)/'ModelParams Lw'!$O$11</f>
        <v>#DIV/0!</v>
      </c>
      <c r="CJ46" s="24" t="e">
        <f>(BZ46-'ModelParams Lw'!$P$10)/'ModelParams Lw'!$P$11</f>
        <v>#DIV/0!</v>
      </c>
      <c r="CK46" s="24" t="e">
        <f>(CA46-'ModelParams Lw'!$Q$10)/'ModelParams Lw'!$Q$11</f>
        <v>#DIV/0!</v>
      </c>
      <c r="CL46" s="24" t="e">
        <f>(CB46-'ModelParams Lw'!$R$10)/'ModelParams Lw'!$R$11</f>
        <v>#DIV/0!</v>
      </c>
      <c r="CM46" s="24" t="e">
        <f>(CC46-'ModelParams Lw'!$S$10)/'ModelParams Lw'!$S$11</f>
        <v>#DIV/0!</v>
      </c>
      <c r="CN46" s="24" t="e">
        <f>(CD46-'ModelParams Lw'!$T$10)/'ModelParams Lw'!$T$11</f>
        <v>#DIV/0!</v>
      </c>
      <c r="CO46" s="24" t="e">
        <f>(CE46-'ModelParams Lw'!$U$10)/'ModelParams Lw'!$U$11</f>
        <v>#DIV/0!</v>
      </c>
      <c r="CP46" s="24" t="e">
        <f>(CF46-'ModelParams Lw'!$V$10)/'ModelParams Lw'!$V$11</f>
        <v>#DIV/0!</v>
      </c>
    </row>
    <row r="47" spans="1:94" x14ac:dyDescent="0.2">
      <c r="A47" s="12">
        <f>Calcul!B49</f>
        <v>0</v>
      </c>
      <c r="B47" s="12">
        <f t="shared" si="17"/>
        <v>0</v>
      </c>
      <c r="C47" s="12">
        <f>Calcul!C49</f>
        <v>0</v>
      </c>
      <c r="D47" s="12">
        <f>Calcul!D49/1000</f>
        <v>0</v>
      </c>
      <c r="E47" s="12">
        <f>Calcul!E49/1000</f>
        <v>0</v>
      </c>
      <c r="F47" s="12">
        <f t="shared" si="18"/>
        <v>0</v>
      </c>
      <c r="G47" s="24" t="e">
        <f t="shared" si="0"/>
        <v>#DIV/0!</v>
      </c>
      <c r="H47" s="21" t="e">
        <f>'ModelParams Lw'!$B$6*(LN(H$3/(($B47/3600/($D47*$F47))^0.4*$G47^0.3)))^2+'ModelParams Lw'!$B$7*LN(H$3/(($B47/3600/($D47*$F47))^0.4*$G47^0.3))+'ModelParams Lw'!$B$8</f>
        <v>#DIV/0!</v>
      </c>
      <c r="I47" s="21" t="e">
        <f>'ModelParams Lw'!$B$6*(LN(I$3/(($B47/3600/($D47*$F47))^0.4*$G47^0.3)))^2+'ModelParams Lw'!$B$7*LN(I$3/(($B47/3600/($D47*$F47))^0.4*$G47^0.3))+'ModelParams Lw'!$B$8</f>
        <v>#DIV/0!</v>
      </c>
      <c r="J47" s="21" t="e">
        <f>'ModelParams Lw'!$B$6*(LN(J$3/(($B47/3600/($D47*$F47))^0.4*$G47^0.3)))^2+'ModelParams Lw'!$B$7*LN(J$3/(($B47/3600/($D47*$F47))^0.4*$G47^0.3))+'ModelParams Lw'!$B$8</f>
        <v>#DIV/0!</v>
      </c>
      <c r="K47" s="21" t="e">
        <f>'ModelParams Lw'!$B$6*(LN(K$3/(($B47/3600/($D47*$F47))^0.4*$G47^0.3)))^2+'ModelParams Lw'!$B$7*LN(K$3/(($B47/3600/($D47*$F47))^0.4*$G47^0.3))+'ModelParams Lw'!$B$8</f>
        <v>#DIV/0!</v>
      </c>
      <c r="L47" s="21" t="e">
        <f>'ModelParams Lw'!$B$6*(LN(L$3/(($B47/3600/($D47*$F47))^0.4*$G47^0.3)))^2+'ModelParams Lw'!$B$7*LN(L$3/(($B47/3600/($D47*$F47))^0.4*$G47^0.3))+'ModelParams Lw'!$B$8</f>
        <v>#DIV/0!</v>
      </c>
      <c r="M47" s="21" t="e">
        <f>'ModelParams Lw'!$B$6*(LN(M$3/(($B47/3600/($D47*$F47))^0.4*$G47^0.3)))^2+'ModelParams Lw'!$B$7*LN(M$3/(($B47/3600/($D47*$F47))^0.4*$G47^0.3))+'ModelParams Lw'!$B$8</f>
        <v>#DIV/0!</v>
      </c>
      <c r="N47" s="21" t="e">
        <f>'ModelParams Lw'!$B$6*(LN(N$3/(($B47/3600/($D47*$F47))^0.4*$G47^0.3)))^2+'ModelParams Lw'!$B$7*LN(N$3/(($B47/3600/($D47*$F47))^0.4*$G47^0.3))+'ModelParams Lw'!$B$8</f>
        <v>#DIV/0!</v>
      </c>
      <c r="O47" s="21" t="e">
        <f>'ModelParams Lw'!$B$6*(LN(O$3/(($B47/3600/($D47*$F47))^0.4*$G47^0.3)))^2+'ModelParams Lw'!$B$7*LN(O$3/(($B47/3600/($D47*$F47))^0.4*$G47^0.3))+'ModelParams Lw'!$B$8</f>
        <v>#DIV/0!</v>
      </c>
      <c r="P47" s="24" t="e">
        <f>'ModelParams Lw'!$B$3+'ModelParams Lw'!$B$4*LOG10($B47/3600/($D47*$F47))+'ModelParams Lw'!$B$5*LOG10(2*$G47/(1.2*($B47/3600/($D47*$F47))^2)+1)+10*LOG10($D47*$F47)+H47</f>
        <v>#DIV/0!</v>
      </c>
      <c r="Q47" s="24" t="e">
        <f>'ModelParams Lw'!$B$3+'ModelParams Lw'!$B$4*LOG10($B47/3600/($D47*$F47))+'ModelParams Lw'!$B$5*LOG10(2*$G47/(1.2*($B47/3600/($D47*$F47))^2)+1)+10*LOG10($D47*$F47)+I47</f>
        <v>#DIV/0!</v>
      </c>
      <c r="R47" s="24" t="e">
        <f>'ModelParams Lw'!$B$3+'ModelParams Lw'!$B$4*LOG10($B47/3600/($D47*$F47))+'ModelParams Lw'!$B$5*LOG10(2*$G47/(1.2*($B47/3600/($D47*$F47))^2)+1)+10*LOG10($D47*$F47)+J47</f>
        <v>#DIV/0!</v>
      </c>
      <c r="S47" s="24" t="e">
        <f>'ModelParams Lw'!$B$3+'ModelParams Lw'!$B$4*LOG10($B47/3600/($D47*$F47))+'ModelParams Lw'!$B$5*LOG10(2*$G47/(1.2*($B47/3600/($D47*$F47))^2)+1)+10*LOG10($D47*$F47)+K47</f>
        <v>#DIV/0!</v>
      </c>
      <c r="T47" s="24" t="e">
        <f>'ModelParams Lw'!$B$3+'ModelParams Lw'!$B$4*LOG10($B47/3600/($D47*$F47))+'ModelParams Lw'!$B$5*LOG10(2*$G47/(1.2*($B47/3600/($D47*$F47))^2)+1)+10*LOG10($D47*$F47)+L47</f>
        <v>#DIV/0!</v>
      </c>
      <c r="U47" s="24" t="e">
        <f>'ModelParams Lw'!$B$3+'ModelParams Lw'!$B$4*LOG10($B47/3600/($D47*$F47))+'ModelParams Lw'!$B$5*LOG10(2*$G47/(1.2*($B47/3600/($D47*$F47))^2)+1)+10*LOG10($D47*$F47)+M47</f>
        <v>#DIV/0!</v>
      </c>
      <c r="V47" s="24" t="e">
        <f>'ModelParams Lw'!$B$3+'ModelParams Lw'!$B$4*LOG10($B47/3600/($D47*$F47))+'ModelParams Lw'!$B$5*LOG10(2*$G47/(1.2*($B47/3600/($D47*$F47))^2)+1)+10*LOG10($D47*$F47)+N47</f>
        <v>#DIV/0!</v>
      </c>
      <c r="W47" s="24" t="e">
        <f>'ModelParams Lw'!$B$3+'ModelParams Lw'!$B$4*LOG10($B47/3600/($D47*$F47))+'ModelParams Lw'!$B$5*LOG10(2*$G47/(1.2*($B47/3600/($D47*$F47))^2)+1)+10*LOG10($D47*$F47)+O47</f>
        <v>#DIV/0!</v>
      </c>
      <c r="X47" s="24" t="e">
        <f>10*LOG10(IF(P47="",0,POWER(10,((P47+'ModelParams Lw'!$O$4)/10))) +IF(Q47="",0,POWER(10,((Q47+'ModelParams Lw'!$P$4)/10))) +IF(R47="",0,POWER(10,((R47+'ModelParams Lw'!$Q$4)/10))) +IF(S47="",0,POWER(10,((S47+'ModelParams Lw'!$R$4)/10))) +IF(T47="",0,POWER(10,((T47+'ModelParams Lw'!$S$4)/10))) +IF(U47="",0,POWER(10,((U47+'ModelParams Lw'!$T$4)/10))) +IF(V47="",0,POWER(10,((V47+'ModelParams Lw'!$U$4)/10)))+IF(W47="",0,POWER(10,((W47+'ModelParams Lw'!$V$4)/10))))</f>
        <v>#DIV/0!</v>
      </c>
      <c r="Y47" s="24" t="e">
        <f t="shared" si="19"/>
        <v>#DIV/0!</v>
      </c>
      <c r="Z47" s="24" t="e">
        <f>(P47-'ModelParams Lw'!O$10)/'ModelParams Lw'!O$11</f>
        <v>#DIV/0!</v>
      </c>
      <c r="AA47" s="24" t="e">
        <f>(Q47-'ModelParams Lw'!P$10)/'ModelParams Lw'!P$11</f>
        <v>#DIV/0!</v>
      </c>
      <c r="AB47" s="24" t="e">
        <f>(R47-'ModelParams Lw'!Q$10)/'ModelParams Lw'!Q$11</f>
        <v>#DIV/0!</v>
      </c>
      <c r="AC47" s="24" t="e">
        <f>(S47-'ModelParams Lw'!R$10)/'ModelParams Lw'!R$11</f>
        <v>#DIV/0!</v>
      </c>
      <c r="AD47" s="24" t="e">
        <f>(T47-'ModelParams Lw'!S$10)/'ModelParams Lw'!S$11</f>
        <v>#DIV/0!</v>
      </c>
      <c r="AE47" s="24" t="e">
        <f>(U47-'ModelParams Lw'!T$10)/'ModelParams Lw'!T$11</f>
        <v>#DIV/0!</v>
      </c>
      <c r="AF47" s="24" t="e">
        <f>(V47-'ModelParams Lw'!U$10)/'ModelParams Lw'!U$11</f>
        <v>#DIV/0!</v>
      </c>
      <c r="AG47" s="24" t="e">
        <f>(W47-'ModelParams Lw'!V$10)/'ModelParams Lw'!V$11</f>
        <v>#DIV/0!</v>
      </c>
      <c r="AH47" s="24" t="e">
        <f t="shared" si="23"/>
        <v>#DIV/0!</v>
      </c>
      <c r="AI47" s="24" t="str">
        <f>IF(OR(Calcul!$D52="",Calcul!$E52=""),"",VLOOKUP(CONCATENATE(Calcul!$D52,Calcul!$E52),SilencerParams!$D$4:$R$82,8,FALSE))</f>
        <v/>
      </c>
      <c r="AJ47" s="24" t="str">
        <f>IF(OR(Calcul!$D52="",Calcul!$E52=""),"",VLOOKUP(CONCATENATE(Calcul!$D52,Calcul!$E52),SilencerParams!$D$4:$R$82,9,FALSE))</f>
        <v/>
      </c>
      <c r="AK47" s="24" t="str">
        <f>IF(OR(Calcul!$D52="",Calcul!$E52=""),"",VLOOKUP(CONCATENATE(Calcul!$D52,Calcul!$E52),SilencerParams!$D$4:$R$82,10,FALSE))</f>
        <v/>
      </c>
      <c r="AL47" s="24" t="str">
        <f>IF(OR(Calcul!$D52="",Calcul!$E52=""),"",VLOOKUP(CONCATENATE(Calcul!$D52,Calcul!$E52),SilencerParams!$D$4:$R$82,11,FALSE))</f>
        <v/>
      </c>
      <c r="AM47" s="24" t="str">
        <f>IF(OR(Calcul!$D52="",Calcul!$E52=""),"",VLOOKUP(CONCATENATE(Calcul!$D52,Calcul!$E52),SilencerParams!$D$4:$R$82,12,FALSE))</f>
        <v/>
      </c>
      <c r="AN47" s="24" t="str">
        <f>IF(OR(Calcul!$D52="",Calcul!$E52=""),"",VLOOKUP(CONCATENATE(Calcul!$D52,Calcul!$E52),SilencerParams!$D$4:$R$82,13,FALSE))</f>
        <v/>
      </c>
      <c r="AO47" s="24" t="str">
        <f>IF(OR(Calcul!$D52="",Calcul!$E52=""),"",VLOOKUP(CONCATENATE(Calcul!$D52,Calcul!$E52),SilencerParams!$D$4:$R$82,14,FALSE))</f>
        <v/>
      </c>
      <c r="AP47" s="24" t="str">
        <f>IF(OR(Calcul!$D52="",Calcul!$E52=""),"",VLOOKUP(CONCATENATE(Calcul!$D52,Calcul!$E52),SilencerParams!$D$4:$R$82,15,FALSE))</f>
        <v/>
      </c>
      <c r="AQ47" s="24" t="str">
        <f>IF(OR(Calcul!$D52="",Calcul!$E52=""),"",VLOOKUP(CONCATENATE(Calcul!$D52,Calcul!$E52),SilencerParams!$D$4:$Z$82,16,FALSE)*LOG($AH47)+VLOOKUP(CONCATENATE(Calcul!$D52,Calcul!$E52),SilencerParams!$D$4:$AH$82,24,FALSE))</f>
        <v/>
      </c>
      <c r="AR47" s="24" t="str">
        <f>IF(OR(Calcul!$D52="",Calcul!$E52=""),"",VLOOKUP(CONCATENATE(Calcul!$D52,Calcul!$E52),SilencerParams!$D$4:$Z$82,17,FALSE)*LOG($AH47)+VLOOKUP(CONCATENATE(Calcul!$D52,Calcul!$E52),SilencerParams!$D$4:$AH$82,25,FALSE))</f>
        <v/>
      </c>
      <c r="AS47" s="24" t="str">
        <f>IF(OR(Calcul!$D52="",Calcul!$E52=""),"",VLOOKUP(CONCATENATE(Calcul!$D52,Calcul!$E52),SilencerParams!$D$4:$Z$82,18,FALSE)*LOG($AH47)+VLOOKUP(CONCATENATE(Calcul!$D52,Calcul!$E52),SilencerParams!$D$4:$AH$82,26,FALSE))</f>
        <v/>
      </c>
      <c r="AT47" s="24" t="str">
        <f>IF(OR(Calcul!$D52="",Calcul!$E52=""),"",VLOOKUP(CONCATENATE(Calcul!$D52,Calcul!$E52),SilencerParams!$D$4:$Z$82,19,FALSE)*LOG($AH47)+VLOOKUP(CONCATENATE(Calcul!$D52,Calcul!$E52),SilencerParams!$D$4:$AH$82,27,FALSE))</f>
        <v/>
      </c>
      <c r="AU47" s="24" t="str">
        <f>IF(OR(Calcul!$D52="",Calcul!$E52=""),"",VLOOKUP(CONCATENATE(Calcul!$D52,Calcul!$E52),SilencerParams!$D$4:$Z$82,20,FALSE)*LOG($AH47)+VLOOKUP(CONCATENATE(Calcul!$D52,Calcul!$E52),SilencerParams!$D$4:$AH$82,28,FALSE))</f>
        <v/>
      </c>
      <c r="AV47" s="24" t="str">
        <f>IF(OR(Calcul!$D52="",Calcul!$E52=""),"",VLOOKUP(CONCATENATE(Calcul!$D52,Calcul!$E52),SilencerParams!$D$4:$Z$82,21,FALSE)*LOG($AH47)+VLOOKUP(CONCATENATE(Calcul!$D52,Calcul!$E52),SilencerParams!$D$4:$AH$82,29,FALSE))</f>
        <v/>
      </c>
      <c r="AW47" s="24" t="str">
        <f>IF(OR(Calcul!$D52="",Calcul!$E52=""),"",VLOOKUP(CONCATENATE(Calcul!$D52,Calcul!$E52),SilencerParams!$D$4:$Z$82,22,FALSE)*LOG($AH47)+VLOOKUP(CONCATENATE(Calcul!$D52,Calcul!$E52),SilencerParams!$D$4:$AH$82,30,FALSE))</f>
        <v/>
      </c>
      <c r="AX47" s="24" t="str">
        <f>IF(OR(Calcul!$D52="",Calcul!$E52=""),"",VLOOKUP(CONCATENATE(Calcul!$D52,Calcul!$E52),SilencerParams!$D$4:$Z$82,23,FALSE)*LOG($AH47)+VLOOKUP(CONCATENATE(Calcul!$D52,Calcul!$E52),SilencerParams!$D$4:$AH$82,31,FALSE))</f>
        <v/>
      </c>
      <c r="AY47" s="24" t="e">
        <f t="shared" si="1"/>
        <v>#DIV/0!</v>
      </c>
      <c r="AZ47" s="24" t="e">
        <f t="shared" si="2"/>
        <v>#DIV/0!</v>
      </c>
      <c r="BA47" s="24" t="e">
        <f t="shared" si="3"/>
        <v>#DIV/0!</v>
      </c>
      <c r="BB47" s="24" t="e">
        <f t="shared" si="4"/>
        <v>#DIV/0!</v>
      </c>
      <c r="BC47" s="24" t="e">
        <f t="shared" si="5"/>
        <v>#DIV/0!</v>
      </c>
      <c r="BD47" s="24" t="e">
        <f t="shared" si="6"/>
        <v>#DIV/0!</v>
      </c>
      <c r="BE47" s="24" t="e">
        <f t="shared" si="7"/>
        <v>#DIV/0!</v>
      </c>
      <c r="BF47" s="24" t="e">
        <f t="shared" si="8"/>
        <v>#DIV/0!</v>
      </c>
      <c r="BG47" s="24" t="e">
        <f>10*LOG10(IF(AY47="",0,POWER(10,((AY47+'ModelParams Lw'!$O$4)/10))) +IF(AZ47="",0,POWER(10,((AZ47+'ModelParams Lw'!$P$4)/10))) +IF(BA47="",0,POWER(10,((BA47+'ModelParams Lw'!$Q$4)/10))) +IF(BB47="",0,POWER(10,((BB47+'ModelParams Lw'!$R$4)/10))) +IF(BC47="",0,POWER(10,((BC47+'ModelParams Lw'!$S$4)/10))) +IF(BD47="",0,POWER(10,((BD47+'ModelParams Lw'!$T$4)/10))) +IF(BE47="",0,POWER(10,((BE47+'ModelParams Lw'!$U$4)/10)))+IF(BF47="",0,POWER(10,((BF47+'ModelParams Lw'!$V$4)/10))))</f>
        <v>#DIV/0!</v>
      </c>
      <c r="BH47" s="24" t="e">
        <f t="shared" si="24"/>
        <v>#DIV/0!</v>
      </c>
      <c r="BI47" s="24" t="e">
        <f>(AY47-'ModelParams Lw'!O$10)/'ModelParams Lw'!O$11</f>
        <v>#DIV/0!</v>
      </c>
      <c r="BJ47" s="24" t="e">
        <f>(AZ47-'ModelParams Lw'!P$10)/'ModelParams Lw'!P$11</f>
        <v>#DIV/0!</v>
      </c>
      <c r="BK47" s="24" t="e">
        <f>(BA47-'ModelParams Lw'!Q$10)/'ModelParams Lw'!Q$11</f>
        <v>#DIV/0!</v>
      </c>
      <c r="BL47" s="24" t="e">
        <f>(BB47-'ModelParams Lw'!R$10)/'ModelParams Lw'!R$11</f>
        <v>#DIV/0!</v>
      </c>
      <c r="BM47" s="24" t="e">
        <f>(BC47-'ModelParams Lw'!S$10)/'ModelParams Lw'!S$11</f>
        <v>#DIV/0!</v>
      </c>
      <c r="BN47" s="24" t="e">
        <f>(BD47-'ModelParams Lw'!T$10)/'ModelParams Lw'!T$11</f>
        <v>#DIV/0!</v>
      </c>
      <c r="BO47" s="24" t="e">
        <f>(BE47-'ModelParams Lw'!U$10)/'ModelParams Lw'!U$11</f>
        <v>#DIV/0!</v>
      </c>
      <c r="BP47" s="24" t="e">
        <f>(BF47-'ModelParams Lw'!V$10)/'ModelParams Lw'!V$11</f>
        <v>#DIV/0!</v>
      </c>
      <c r="BQ47" s="24">
        <f>IF(Calcul!$F52="SW",'ModelParams Lw'!C$18+'ModelParams Lw'!C$19*LOG(BQ$3)+'ModelParams Lw'!C$20*($D47*$E47),IF('ModelParams Lw'!C$21+'ModelParams Lw'!C$22*LOG(BQ$3)+'ModelParams Lw'!C$23*($D47*$E47)&lt;'ModelParams Lw'!C$18+'ModelParams Lw'!C$19*LOG(BQ$3)+'ModelParams Lw'!C$20*($D47*$E47),'ModelParams Lw'!C$18+'ModelParams Lw'!C$19*LOG(BQ$3)+'ModelParams Lw'!C$20*($D47*$E47),'ModelParams Lw'!C$21+'ModelParams Lw'!C$22*LOG(BQ$3)+'ModelParams Lw'!C$23*($D47*$E47)))</f>
        <v>29.232362061604213</v>
      </c>
      <c r="BR47" s="24">
        <f>IF(Calcul!$F52="SW",'ModelParams Lw'!D$18+'ModelParams Lw'!D$19*LOG(BR$3)+'ModelParams Lw'!D$20*($D47*$E47),IF('ModelParams Lw'!D$21+'ModelParams Lw'!D$22*LOG(BR$3)+'ModelParams Lw'!D$23*($D47*$E47)&lt;'ModelParams Lw'!D$18+'ModelParams Lw'!D$19*LOG(BR$3)+'ModelParams Lw'!D$20*($D47*$E47),'ModelParams Lw'!D$18+'ModelParams Lw'!D$19*LOG(BR$3)+'ModelParams Lw'!D$20*($D47*$E47),'ModelParams Lw'!D$21+'ModelParams Lw'!D$22*LOG(BR$3)+'ModelParams Lw'!D$23*($D47*$E47)))</f>
        <v>20.87664435983303</v>
      </c>
      <c r="BS47" s="24">
        <f>IF(Calcul!$F52="SW",'ModelParams Lw'!E$18+'ModelParams Lw'!E$19*LOG(BS$3)+'ModelParams Lw'!E$20*($D47*$E47),IF('ModelParams Lw'!E$21+'ModelParams Lw'!E$22*LOG(BS$3)+'ModelParams Lw'!E$23*($D47*$E47)&lt;'ModelParams Lw'!E$18+'ModelParams Lw'!E$19*LOG(BS$3)+'ModelParams Lw'!E$20*($D47*$E47),'ModelParams Lw'!E$18+'ModelParams Lw'!E$19*LOG(BS$3)+'ModelParams Lw'!E$20*($D47*$E47),'ModelParams Lw'!E$21+'ModelParams Lw'!E$22*LOG(BS$3)+'ModelParams Lw'!E$23*($D47*$E47)))</f>
        <v>19.403052886267911</v>
      </c>
      <c r="BT47" s="24">
        <f>IF(Calcul!$F52="SW",'ModelParams Lw'!F$18+'ModelParams Lw'!F$19*LOG(BT$3)+'ModelParams Lw'!F$20*($D47*$E47),IF('ModelParams Lw'!F$21+'ModelParams Lw'!F$22*LOG(BT$3)+'ModelParams Lw'!F$23*($D47*$E47)&lt;'ModelParams Lw'!F$18+'ModelParams Lw'!F$19*LOG(BT$3)+'ModelParams Lw'!F$20*($D47*$E47),'ModelParams Lw'!F$18+'ModelParams Lw'!F$19*LOG(BT$3)+'ModelParams Lw'!F$20*($D47*$E47),'ModelParams Lw'!F$21+'ModelParams Lw'!F$22*LOG(BT$3)+'ModelParams Lw'!F$23*($D47*$E47)))</f>
        <v>19.168948557312724</v>
      </c>
      <c r="BU47" s="24">
        <f>IF(Calcul!$F52="SW",'ModelParams Lw'!G$18+'ModelParams Lw'!G$19*LOG(BU$3)+'ModelParams Lw'!G$20*($D47*$E47),IF('ModelParams Lw'!G$21+'ModelParams Lw'!G$22*LOG(BU$3)+'ModelParams Lw'!G$23*($D47*$E47)&lt;'ModelParams Lw'!G$18+'ModelParams Lw'!G$19*LOG(BU$3)+'ModelParams Lw'!G$20*($D47*$E47),'ModelParams Lw'!G$18+'ModelParams Lw'!G$19*LOG(BU$3)+'ModelParams Lw'!G$20*($D47*$E47),'ModelParams Lw'!G$21+'ModelParams Lw'!G$22*LOG(BU$3)+'ModelParams Lw'!G$23*($D47*$E47)))</f>
        <v>19.253827318462619</v>
      </c>
      <c r="BV47" s="24">
        <f>IF(Calcul!$F52="SW",'ModelParams Lw'!H$18+'ModelParams Lw'!H$19*LOG(BV$3)+'ModelParams Lw'!H$20*($D47*$E47),IF('ModelParams Lw'!H$21+'ModelParams Lw'!H$22*LOG(BV$3)+'ModelParams Lw'!H$23*($D47*$E47)&lt;'ModelParams Lw'!H$18+'ModelParams Lw'!H$19*LOG(BV$3)+'ModelParams Lw'!H$20*($D47*$E47),'ModelParams Lw'!H$18+'ModelParams Lw'!H$19*LOG(BV$3)+'ModelParams Lw'!H$20*($D47*$E47),'ModelParams Lw'!H$21+'ModelParams Lw'!H$22*LOG(BV$3)+'ModelParams Lw'!H$23*($D47*$E47)))</f>
        <v>18.450549841027573</v>
      </c>
      <c r="BW47" s="24">
        <f>IF(Calcul!$F52="SW",'ModelParams Lw'!I$18+'ModelParams Lw'!I$19*LOG(BW$3)+'ModelParams Lw'!I$20*($D47*$E47),IF('ModelParams Lw'!I$21+'ModelParams Lw'!I$22*LOG(BW$3)+'ModelParams Lw'!I$23*($D47*$E47)&lt;'ModelParams Lw'!I$18+'ModelParams Lw'!I$19*LOG(BW$3)+'ModelParams Lw'!I$20*($D47*$E47),'ModelParams Lw'!I$18+'ModelParams Lw'!I$19*LOG(BW$3)+'ModelParams Lw'!I$20*($D47*$E47),'ModelParams Lw'!I$21+'ModelParams Lw'!I$22*LOG(BW$3)+'ModelParams Lw'!I$23*($D47*$E47)))</f>
        <v>24.339570323731252</v>
      </c>
      <c r="BX47" s="24">
        <f>IF(Calcul!$F52="SW",'ModelParams Lw'!J$18+'ModelParams Lw'!J$19*LOG(BX$3)+'ModelParams Lw'!J$20*($D47*$E47),IF('ModelParams Lw'!J$21+'ModelParams Lw'!J$22*LOG(BX$3)+'ModelParams Lw'!J$23*($D47*$E47)&lt;'ModelParams Lw'!J$18+'ModelParams Lw'!J$19*LOG(BX$3)+'ModelParams Lw'!J$20*($D47*$E47),'ModelParams Lw'!J$18+'ModelParams Lw'!J$19*LOG(BX$3)+'ModelParams Lw'!J$20*($D47*$E47),'ModelParams Lw'!J$21+'ModelParams Lw'!J$22*LOG(BX$3)+'ModelParams Lw'!J$23*($D47*$E47)))</f>
        <v>22.505852524315557</v>
      </c>
      <c r="BY47" s="24" t="e">
        <f t="shared" si="9"/>
        <v>#DIV/0!</v>
      </c>
      <c r="BZ47" s="24" t="e">
        <f t="shared" si="10"/>
        <v>#DIV/0!</v>
      </c>
      <c r="CA47" s="24" t="e">
        <f t="shared" si="11"/>
        <v>#DIV/0!</v>
      </c>
      <c r="CB47" s="24" t="e">
        <f t="shared" si="12"/>
        <v>#DIV/0!</v>
      </c>
      <c r="CC47" s="24" t="e">
        <f t="shared" si="13"/>
        <v>#DIV/0!</v>
      </c>
      <c r="CD47" s="24" t="e">
        <f t="shared" si="14"/>
        <v>#DIV/0!</v>
      </c>
      <c r="CE47" s="24" t="e">
        <f t="shared" si="15"/>
        <v>#DIV/0!</v>
      </c>
      <c r="CF47" s="24" t="e">
        <f t="shared" si="16"/>
        <v>#DIV/0!</v>
      </c>
      <c r="CG47" s="24" t="e">
        <f>10*LOG10(IF(BY47="",0,POWER(10,((BY47+'ModelParams Lw'!$O$4)/10))) +IF(BZ47="",0,POWER(10,((BZ47+'ModelParams Lw'!$P$4)/10))) +IF(CA47="",0,POWER(10,((CA47+'ModelParams Lw'!$Q$4)/10))) +IF(CB47="",0,POWER(10,((CB47+'ModelParams Lw'!$R$4)/10))) +IF(CC47="",0,POWER(10,((CC47+'ModelParams Lw'!$S$4)/10))) +IF(CD47="",0,POWER(10,((CD47+'ModelParams Lw'!$T$4)/10))) +IF(CE47="",0,POWER(10,((CE47+'ModelParams Lw'!$U$4)/10)))+IF(CF47="",0,POWER(10,((CF47+'ModelParams Lw'!$V$4)/10))))</f>
        <v>#DIV/0!</v>
      </c>
      <c r="CH47" s="24" t="e">
        <f t="shared" si="25"/>
        <v>#DIV/0!</v>
      </c>
      <c r="CI47" s="24" t="e">
        <f>(BY47-'ModelParams Lw'!$O$10)/'ModelParams Lw'!$O$11</f>
        <v>#DIV/0!</v>
      </c>
      <c r="CJ47" s="24" t="e">
        <f>(BZ47-'ModelParams Lw'!$P$10)/'ModelParams Lw'!$P$11</f>
        <v>#DIV/0!</v>
      </c>
      <c r="CK47" s="24" t="e">
        <f>(CA47-'ModelParams Lw'!$Q$10)/'ModelParams Lw'!$Q$11</f>
        <v>#DIV/0!</v>
      </c>
      <c r="CL47" s="24" t="e">
        <f>(CB47-'ModelParams Lw'!$R$10)/'ModelParams Lw'!$R$11</f>
        <v>#DIV/0!</v>
      </c>
      <c r="CM47" s="24" t="e">
        <f>(CC47-'ModelParams Lw'!$S$10)/'ModelParams Lw'!$S$11</f>
        <v>#DIV/0!</v>
      </c>
      <c r="CN47" s="24" t="e">
        <f>(CD47-'ModelParams Lw'!$T$10)/'ModelParams Lw'!$T$11</f>
        <v>#DIV/0!</v>
      </c>
      <c r="CO47" s="24" t="e">
        <f>(CE47-'ModelParams Lw'!$U$10)/'ModelParams Lw'!$U$11</f>
        <v>#DIV/0!</v>
      </c>
      <c r="CP47" s="24" t="e">
        <f>(CF47-'ModelParams Lw'!$V$10)/'ModelParams Lw'!$V$11</f>
        <v>#DIV/0!</v>
      </c>
    </row>
    <row r="48" spans="1:94" x14ac:dyDescent="0.2">
      <c r="A48" s="12">
        <f>Calcul!B50</f>
        <v>0</v>
      </c>
      <c r="B48" s="12">
        <f t="shared" si="17"/>
        <v>0</v>
      </c>
      <c r="C48" s="12">
        <f>Calcul!C50</f>
        <v>0</v>
      </c>
      <c r="D48" s="12">
        <f>Calcul!D50/1000</f>
        <v>0</v>
      </c>
      <c r="E48" s="12">
        <f>Calcul!E50/1000</f>
        <v>0</v>
      </c>
      <c r="F48" s="12">
        <f t="shared" si="18"/>
        <v>0</v>
      </c>
      <c r="G48" s="24" t="e">
        <f t="shared" si="0"/>
        <v>#DIV/0!</v>
      </c>
      <c r="H48" s="21" t="e">
        <f>'ModelParams Lw'!$B$6*(LN(H$3/(($B48/3600/($D48*$F48))^0.4*$G48^0.3)))^2+'ModelParams Lw'!$B$7*LN(H$3/(($B48/3600/($D48*$F48))^0.4*$G48^0.3))+'ModelParams Lw'!$B$8</f>
        <v>#DIV/0!</v>
      </c>
      <c r="I48" s="21" t="e">
        <f>'ModelParams Lw'!$B$6*(LN(I$3/(($B48/3600/($D48*$F48))^0.4*$G48^0.3)))^2+'ModelParams Lw'!$B$7*LN(I$3/(($B48/3600/($D48*$F48))^0.4*$G48^0.3))+'ModelParams Lw'!$B$8</f>
        <v>#DIV/0!</v>
      </c>
      <c r="J48" s="21" t="e">
        <f>'ModelParams Lw'!$B$6*(LN(J$3/(($B48/3600/($D48*$F48))^0.4*$G48^0.3)))^2+'ModelParams Lw'!$B$7*LN(J$3/(($B48/3600/($D48*$F48))^0.4*$G48^0.3))+'ModelParams Lw'!$B$8</f>
        <v>#DIV/0!</v>
      </c>
      <c r="K48" s="21" t="e">
        <f>'ModelParams Lw'!$B$6*(LN(K$3/(($B48/3600/($D48*$F48))^0.4*$G48^0.3)))^2+'ModelParams Lw'!$B$7*LN(K$3/(($B48/3600/($D48*$F48))^0.4*$G48^0.3))+'ModelParams Lw'!$B$8</f>
        <v>#DIV/0!</v>
      </c>
      <c r="L48" s="21" t="e">
        <f>'ModelParams Lw'!$B$6*(LN(L$3/(($B48/3600/($D48*$F48))^0.4*$G48^0.3)))^2+'ModelParams Lw'!$B$7*LN(L$3/(($B48/3600/($D48*$F48))^0.4*$G48^0.3))+'ModelParams Lw'!$B$8</f>
        <v>#DIV/0!</v>
      </c>
      <c r="M48" s="21" t="e">
        <f>'ModelParams Lw'!$B$6*(LN(M$3/(($B48/3600/($D48*$F48))^0.4*$G48^0.3)))^2+'ModelParams Lw'!$B$7*LN(M$3/(($B48/3600/($D48*$F48))^0.4*$G48^0.3))+'ModelParams Lw'!$B$8</f>
        <v>#DIV/0!</v>
      </c>
      <c r="N48" s="21" t="e">
        <f>'ModelParams Lw'!$B$6*(LN(N$3/(($B48/3600/($D48*$F48))^0.4*$G48^0.3)))^2+'ModelParams Lw'!$B$7*LN(N$3/(($B48/3600/($D48*$F48))^0.4*$G48^0.3))+'ModelParams Lw'!$B$8</f>
        <v>#DIV/0!</v>
      </c>
      <c r="O48" s="21" t="e">
        <f>'ModelParams Lw'!$B$6*(LN(O$3/(($B48/3600/($D48*$F48))^0.4*$G48^0.3)))^2+'ModelParams Lw'!$B$7*LN(O$3/(($B48/3600/($D48*$F48))^0.4*$G48^0.3))+'ModelParams Lw'!$B$8</f>
        <v>#DIV/0!</v>
      </c>
      <c r="P48" s="24" t="e">
        <f>'ModelParams Lw'!$B$3+'ModelParams Lw'!$B$4*LOG10($B48/3600/($D48*$F48))+'ModelParams Lw'!$B$5*LOG10(2*$G48/(1.2*($B48/3600/($D48*$F48))^2)+1)+10*LOG10($D48*$F48)+H48</f>
        <v>#DIV/0!</v>
      </c>
      <c r="Q48" s="24" t="e">
        <f>'ModelParams Lw'!$B$3+'ModelParams Lw'!$B$4*LOG10($B48/3600/($D48*$F48))+'ModelParams Lw'!$B$5*LOG10(2*$G48/(1.2*($B48/3600/($D48*$F48))^2)+1)+10*LOG10($D48*$F48)+I48</f>
        <v>#DIV/0!</v>
      </c>
      <c r="R48" s="24" t="e">
        <f>'ModelParams Lw'!$B$3+'ModelParams Lw'!$B$4*LOG10($B48/3600/($D48*$F48))+'ModelParams Lw'!$B$5*LOG10(2*$G48/(1.2*($B48/3600/($D48*$F48))^2)+1)+10*LOG10($D48*$F48)+J48</f>
        <v>#DIV/0!</v>
      </c>
      <c r="S48" s="24" t="e">
        <f>'ModelParams Lw'!$B$3+'ModelParams Lw'!$B$4*LOG10($B48/3600/($D48*$F48))+'ModelParams Lw'!$B$5*LOG10(2*$G48/(1.2*($B48/3600/($D48*$F48))^2)+1)+10*LOG10($D48*$F48)+K48</f>
        <v>#DIV/0!</v>
      </c>
      <c r="T48" s="24" t="e">
        <f>'ModelParams Lw'!$B$3+'ModelParams Lw'!$B$4*LOG10($B48/3600/($D48*$F48))+'ModelParams Lw'!$B$5*LOG10(2*$G48/(1.2*($B48/3600/($D48*$F48))^2)+1)+10*LOG10($D48*$F48)+L48</f>
        <v>#DIV/0!</v>
      </c>
      <c r="U48" s="24" t="e">
        <f>'ModelParams Lw'!$B$3+'ModelParams Lw'!$B$4*LOG10($B48/3600/($D48*$F48))+'ModelParams Lw'!$B$5*LOG10(2*$G48/(1.2*($B48/3600/($D48*$F48))^2)+1)+10*LOG10($D48*$F48)+M48</f>
        <v>#DIV/0!</v>
      </c>
      <c r="V48" s="24" t="e">
        <f>'ModelParams Lw'!$B$3+'ModelParams Lw'!$B$4*LOG10($B48/3600/($D48*$F48))+'ModelParams Lw'!$B$5*LOG10(2*$G48/(1.2*($B48/3600/($D48*$F48))^2)+1)+10*LOG10($D48*$F48)+N48</f>
        <v>#DIV/0!</v>
      </c>
      <c r="W48" s="24" t="e">
        <f>'ModelParams Lw'!$B$3+'ModelParams Lw'!$B$4*LOG10($B48/3600/($D48*$F48))+'ModelParams Lw'!$B$5*LOG10(2*$G48/(1.2*($B48/3600/($D48*$F48))^2)+1)+10*LOG10($D48*$F48)+O48</f>
        <v>#DIV/0!</v>
      </c>
      <c r="X48" s="24" t="e">
        <f>10*LOG10(IF(P48="",0,POWER(10,((P48+'ModelParams Lw'!$O$4)/10))) +IF(Q48="",0,POWER(10,((Q48+'ModelParams Lw'!$P$4)/10))) +IF(R48="",0,POWER(10,((R48+'ModelParams Lw'!$Q$4)/10))) +IF(S48="",0,POWER(10,((S48+'ModelParams Lw'!$R$4)/10))) +IF(T48="",0,POWER(10,((T48+'ModelParams Lw'!$S$4)/10))) +IF(U48="",0,POWER(10,((U48+'ModelParams Lw'!$T$4)/10))) +IF(V48="",0,POWER(10,((V48+'ModelParams Lw'!$U$4)/10)))+IF(W48="",0,POWER(10,((W48+'ModelParams Lw'!$V$4)/10))))</f>
        <v>#DIV/0!</v>
      </c>
      <c r="Y48" s="24" t="e">
        <f t="shared" si="19"/>
        <v>#DIV/0!</v>
      </c>
      <c r="Z48" s="24" t="e">
        <f>(P48-'ModelParams Lw'!O$10)/'ModelParams Lw'!O$11</f>
        <v>#DIV/0!</v>
      </c>
      <c r="AA48" s="24" t="e">
        <f>(Q48-'ModelParams Lw'!P$10)/'ModelParams Lw'!P$11</f>
        <v>#DIV/0!</v>
      </c>
      <c r="AB48" s="24" t="e">
        <f>(R48-'ModelParams Lw'!Q$10)/'ModelParams Lw'!Q$11</f>
        <v>#DIV/0!</v>
      </c>
      <c r="AC48" s="24" t="e">
        <f>(S48-'ModelParams Lw'!R$10)/'ModelParams Lw'!R$11</f>
        <v>#DIV/0!</v>
      </c>
      <c r="AD48" s="24" t="e">
        <f>(T48-'ModelParams Lw'!S$10)/'ModelParams Lw'!S$11</f>
        <v>#DIV/0!</v>
      </c>
      <c r="AE48" s="24" t="e">
        <f>(U48-'ModelParams Lw'!T$10)/'ModelParams Lw'!T$11</f>
        <v>#DIV/0!</v>
      </c>
      <c r="AF48" s="24" t="e">
        <f>(V48-'ModelParams Lw'!U$10)/'ModelParams Lw'!U$11</f>
        <v>#DIV/0!</v>
      </c>
      <c r="AG48" s="24" t="e">
        <f>(W48-'ModelParams Lw'!V$10)/'ModelParams Lw'!V$11</f>
        <v>#DIV/0!</v>
      </c>
      <c r="AH48" s="24" t="e">
        <f t="shared" si="23"/>
        <v>#DIV/0!</v>
      </c>
      <c r="AI48" s="24" t="str">
        <f>IF(OR(Calcul!$D53="",Calcul!$E53=""),"",VLOOKUP(CONCATENATE(Calcul!$D53,Calcul!$E53),SilencerParams!$D$4:$R$82,8,FALSE))</f>
        <v/>
      </c>
      <c r="AJ48" s="24" t="str">
        <f>IF(OR(Calcul!$D53="",Calcul!$E53=""),"",VLOOKUP(CONCATENATE(Calcul!$D53,Calcul!$E53),SilencerParams!$D$4:$R$82,9,FALSE))</f>
        <v/>
      </c>
      <c r="AK48" s="24" t="str">
        <f>IF(OR(Calcul!$D53="",Calcul!$E53=""),"",VLOOKUP(CONCATENATE(Calcul!$D53,Calcul!$E53),SilencerParams!$D$4:$R$82,10,FALSE))</f>
        <v/>
      </c>
      <c r="AL48" s="24" t="str">
        <f>IF(OR(Calcul!$D53="",Calcul!$E53=""),"",VLOOKUP(CONCATENATE(Calcul!$D53,Calcul!$E53),SilencerParams!$D$4:$R$82,11,FALSE))</f>
        <v/>
      </c>
      <c r="AM48" s="24" t="str">
        <f>IF(OR(Calcul!$D53="",Calcul!$E53=""),"",VLOOKUP(CONCATENATE(Calcul!$D53,Calcul!$E53),SilencerParams!$D$4:$R$82,12,FALSE))</f>
        <v/>
      </c>
      <c r="AN48" s="24" t="str">
        <f>IF(OR(Calcul!$D53="",Calcul!$E53=""),"",VLOOKUP(CONCATENATE(Calcul!$D53,Calcul!$E53),SilencerParams!$D$4:$R$82,13,FALSE))</f>
        <v/>
      </c>
      <c r="AO48" s="24" t="str">
        <f>IF(OR(Calcul!$D53="",Calcul!$E53=""),"",VLOOKUP(CONCATENATE(Calcul!$D53,Calcul!$E53),SilencerParams!$D$4:$R$82,14,FALSE))</f>
        <v/>
      </c>
      <c r="AP48" s="24" t="str">
        <f>IF(OR(Calcul!$D53="",Calcul!$E53=""),"",VLOOKUP(CONCATENATE(Calcul!$D53,Calcul!$E53),SilencerParams!$D$4:$R$82,15,FALSE))</f>
        <v/>
      </c>
      <c r="AQ48" s="24" t="str">
        <f>IF(OR(Calcul!$D53="",Calcul!$E53=""),"",VLOOKUP(CONCATENATE(Calcul!$D53,Calcul!$E53),SilencerParams!$D$4:$Z$82,16,FALSE)*LOG($AH48)+VLOOKUP(CONCATENATE(Calcul!$D53,Calcul!$E53),SilencerParams!$D$4:$AH$82,24,FALSE))</f>
        <v/>
      </c>
      <c r="AR48" s="24" t="str">
        <f>IF(OR(Calcul!$D53="",Calcul!$E53=""),"",VLOOKUP(CONCATENATE(Calcul!$D53,Calcul!$E53),SilencerParams!$D$4:$Z$82,17,FALSE)*LOG($AH48)+VLOOKUP(CONCATENATE(Calcul!$D53,Calcul!$E53),SilencerParams!$D$4:$AH$82,25,FALSE))</f>
        <v/>
      </c>
      <c r="AS48" s="24" t="str">
        <f>IF(OR(Calcul!$D53="",Calcul!$E53=""),"",VLOOKUP(CONCATENATE(Calcul!$D53,Calcul!$E53),SilencerParams!$D$4:$Z$82,18,FALSE)*LOG($AH48)+VLOOKUP(CONCATENATE(Calcul!$D53,Calcul!$E53),SilencerParams!$D$4:$AH$82,26,FALSE))</f>
        <v/>
      </c>
      <c r="AT48" s="24" t="str">
        <f>IF(OR(Calcul!$D53="",Calcul!$E53=""),"",VLOOKUP(CONCATENATE(Calcul!$D53,Calcul!$E53),SilencerParams!$D$4:$Z$82,19,FALSE)*LOG($AH48)+VLOOKUP(CONCATENATE(Calcul!$D53,Calcul!$E53),SilencerParams!$D$4:$AH$82,27,FALSE))</f>
        <v/>
      </c>
      <c r="AU48" s="24" t="str">
        <f>IF(OR(Calcul!$D53="",Calcul!$E53=""),"",VLOOKUP(CONCATENATE(Calcul!$D53,Calcul!$E53),SilencerParams!$D$4:$Z$82,20,FALSE)*LOG($AH48)+VLOOKUP(CONCATENATE(Calcul!$D53,Calcul!$E53),SilencerParams!$D$4:$AH$82,28,FALSE))</f>
        <v/>
      </c>
      <c r="AV48" s="24" t="str">
        <f>IF(OR(Calcul!$D53="",Calcul!$E53=""),"",VLOOKUP(CONCATENATE(Calcul!$D53,Calcul!$E53),SilencerParams!$D$4:$Z$82,21,FALSE)*LOG($AH48)+VLOOKUP(CONCATENATE(Calcul!$D53,Calcul!$E53),SilencerParams!$D$4:$AH$82,29,FALSE))</f>
        <v/>
      </c>
      <c r="AW48" s="24" t="str">
        <f>IF(OR(Calcul!$D53="",Calcul!$E53=""),"",VLOOKUP(CONCATENATE(Calcul!$D53,Calcul!$E53),SilencerParams!$D$4:$Z$82,22,FALSE)*LOG($AH48)+VLOOKUP(CONCATENATE(Calcul!$D53,Calcul!$E53),SilencerParams!$D$4:$AH$82,30,FALSE))</f>
        <v/>
      </c>
      <c r="AX48" s="24" t="str">
        <f>IF(OR(Calcul!$D53="",Calcul!$E53=""),"",VLOOKUP(CONCATENATE(Calcul!$D53,Calcul!$E53),SilencerParams!$D$4:$Z$82,23,FALSE)*LOG($AH48)+VLOOKUP(CONCATENATE(Calcul!$D53,Calcul!$E53),SilencerParams!$D$4:$AH$82,31,FALSE))</f>
        <v/>
      </c>
      <c r="AY48" s="24" t="e">
        <f t="shared" si="1"/>
        <v>#DIV/0!</v>
      </c>
      <c r="AZ48" s="24" t="e">
        <f t="shared" si="2"/>
        <v>#DIV/0!</v>
      </c>
      <c r="BA48" s="24" t="e">
        <f t="shared" si="3"/>
        <v>#DIV/0!</v>
      </c>
      <c r="BB48" s="24" t="e">
        <f t="shared" si="4"/>
        <v>#DIV/0!</v>
      </c>
      <c r="BC48" s="24" t="e">
        <f t="shared" si="5"/>
        <v>#DIV/0!</v>
      </c>
      <c r="BD48" s="24" t="e">
        <f t="shared" si="6"/>
        <v>#DIV/0!</v>
      </c>
      <c r="BE48" s="24" t="e">
        <f t="shared" si="7"/>
        <v>#DIV/0!</v>
      </c>
      <c r="BF48" s="24" t="e">
        <f t="shared" si="8"/>
        <v>#DIV/0!</v>
      </c>
      <c r="BG48" s="24" t="e">
        <f>10*LOG10(IF(AY48="",0,POWER(10,((AY48+'ModelParams Lw'!$O$4)/10))) +IF(AZ48="",0,POWER(10,((AZ48+'ModelParams Lw'!$P$4)/10))) +IF(BA48="",0,POWER(10,((BA48+'ModelParams Lw'!$Q$4)/10))) +IF(BB48="",0,POWER(10,((BB48+'ModelParams Lw'!$R$4)/10))) +IF(BC48="",0,POWER(10,((BC48+'ModelParams Lw'!$S$4)/10))) +IF(BD48="",0,POWER(10,((BD48+'ModelParams Lw'!$T$4)/10))) +IF(BE48="",0,POWER(10,((BE48+'ModelParams Lw'!$U$4)/10)))+IF(BF48="",0,POWER(10,((BF48+'ModelParams Lw'!$V$4)/10))))</f>
        <v>#DIV/0!</v>
      </c>
      <c r="BH48" s="24" t="e">
        <f t="shared" si="24"/>
        <v>#DIV/0!</v>
      </c>
      <c r="BI48" s="24" t="e">
        <f>(AY48-'ModelParams Lw'!O$10)/'ModelParams Lw'!O$11</f>
        <v>#DIV/0!</v>
      </c>
      <c r="BJ48" s="24" t="e">
        <f>(AZ48-'ModelParams Lw'!P$10)/'ModelParams Lw'!P$11</f>
        <v>#DIV/0!</v>
      </c>
      <c r="BK48" s="24" t="e">
        <f>(BA48-'ModelParams Lw'!Q$10)/'ModelParams Lw'!Q$11</f>
        <v>#DIV/0!</v>
      </c>
      <c r="BL48" s="24" t="e">
        <f>(BB48-'ModelParams Lw'!R$10)/'ModelParams Lw'!R$11</f>
        <v>#DIV/0!</v>
      </c>
      <c r="BM48" s="24" t="e">
        <f>(BC48-'ModelParams Lw'!S$10)/'ModelParams Lw'!S$11</f>
        <v>#DIV/0!</v>
      </c>
      <c r="BN48" s="24" t="e">
        <f>(BD48-'ModelParams Lw'!T$10)/'ModelParams Lw'!T$11</f>
        <v>#DIV/0!</v>
      </c>
      <c r="BO48" s="24" t="e">
        <f>(BE48-'ModelParams Lw'!U$10)/'ModelParams Lw'!U$11</f>
        <v>#DIV/0!</v>
      </c>
      <c r="BP48" s="24" t="e">
        <f>(BF48-'ModelParams Lw'!V$10)/'ModelParams Lw'!V$11</f>
        <v>#DIV/0!</v>
      </c>
      <c r="BQ48" s="24">
        <f>IF(Calcul!$F53="SW",'ModelParams Lw'!C$18+'ModelParams Lw'!C$19*LOG(BQ$3)+'ModelParams Lw'!C$20*($D48*$E48),IF('ModelParams Lw'!C$21+'ModelParams Lw'!C$22*LOG(BQ$3)+'ModelParams Lw'!C$23*($D48*$E48)&lt;'ModelParams Lw'!C$18+'ModelParams Lw'!C$19*LOG(BQ$3)+'ModelParams Lw'!C$20*($D48*$E48),'ModelParams Lw'!C$18+'ModelParams Lw'!C$19*LOG(BQ$3)+'ModelParams Lw'!C$20*($D48*$E48),'ModelParams Lw'!C$21+'ModelParams Lw'!C$22*LOG(BQ$3)+'ModelParams Lw'!C$23*($D48*$E48)))</f>
        <v>29.232362061604213</v>
      </c>
      <c r="BR48" s="24">
        <f>IF(Calcul!$F53="SW",'ModelParams Lw'!D$18+'ModelParams Lw'!D$19*LOG(BR$3)+'ModelParams Lw'!D$20*($D48*$E48),IF('ModelParams Lw'!D$21+'ModelParams Lw'!D$22*LOG(BR$3)+'ModelParams Lw'!D$23*($D48*$E48)&lt;'ModelParams Lw'!D$18+'ModelParams Lw'!D$19*LOG(BR$3)+'ModelParams Lw'!D$20*($D48*$E48),'ModelParams Lw'!D$18+'ModelParams Lw'!D$19*LOG(BR$3)+'ModelParams Lw'!D$20*($D48*$E48),'ModelParams Lw'!D$21+'ModelParams Lw'!D$22*LOG(BR$3)+'ModelParams Lw'!D$23*($D48*$E48)))</f>
        <v>20.87664435983303</v>
      </c>
      <c r="BS48" s="24">
        <f>IF(Calcul!$F53="SW",'ModelParams Lw'!E$18+'ModelParams Lw'!E$19*LOG(BS$3)+'ModelParams Lw'!E$20*($D48*$E48),IF('ModelParams Lw'!E$21+'ModelParams Lw'!E$22*LOG(BS$3)+'ModelParams Lw'!E$23*($D48*$E48)&lt;'ModelParams Lw'!E$18+'ModelParams Lw'!E$19*LOG(BS$3)+'ModelParams Lw'!E$20*($D48*$E48),'ModelParams Lw'!E$18+'ModelParams Lw'!E$19*LOG(BS$3)+'ModelParams Lw'!E$20*($D48*$E48),'ModelParams Lw'!E$21+'ModelParams Lw'!E$22*LOG(BS$3)+'ModelParams Lw'!E$23*($D48*$E48)))</f>
        <v>19.403052886267911</v>
      </c>
      <c r="BT48" s="24">
        <f>IF(Calcul!$F53="SW",'ModelParams Lw'!F$18+'ModelParams Lw'!F$19*LOG(BT$3)+'ModelParams Lw'!F$20*($D48*$E48),IF('ModelParams Lw'!F$21+'ModelParams Lw'!F$22*LOG(BT$3)+'ModelParams Lw'!F$23*($D48*$E48)&lt;'ModelParams Lw'!F$18+'ModelParams Lw'!F$19*LOG(BT$3)+'ModelParams Lw'!F$20*($D48*$E48),'ModelParams Lw'!F$18+'ModelParams Lw'!F$19*LOG(BT$3)+'ModelParams Lw'!F$20*($D48*$E48),'ModelParams Lw'!F$21+'ModelParams Lw'!F$22*LOG(BT$3)+'ModelParams Lw'!F$23*($D48*$E48)))</f>
        <v>19.168948557312724</v>
      </c>
      <c r="BU48" s="24">
        <f>IF(Calcul!$F53="SW",'ModelParams Lw'!G$18+'ModelParams Lw'!G$19*LOG(BU$3)+'ModelParams Lw'!G$20*($D48*$E48),IF('ModelParams Lw'!G$21+'ModelParams Lw'!G$22*LOG(BU$3)+'ModelParams Lw'!G$23*($D48*$E48)&lt;'ModelParams Lw'!G$18+'ModelParams Lw'!G$19*LOG(BU$3)+'ModelParams Lw'!G$20*($D48*$E48),'ModelParams Lw'!G$18+'ModelParams Lw'!G$19*LOG(BU$3)+'ModelParams Lw'!G$20*($D48*$E48),'ModelParams Lw'!G$21+'ModelParams Lw'!G$22*LOG(BU$3)+'ModelParams Lw'!G$23*($D48*$E48)))</f>
        <v>19.253827318462619</v>
      </c>
      <c r="BV48" s="24">
        <f>IF(Calcul!$F53="SW",'ModelParams Lw'!H$18+'ModelParams Lw'!H$19*LOG(BV$3)+'ModelParams Lw'!H$20*($D48*$E48),IF('ModelParams Lw'!H$21+'ModelParams Lw'!H$22*LOG(BV$3)+'ModelParams Lw'!H$23*($D48*$E48)&lt;'ModelParams Lw'!H$18+'ModelParams Lw'!H$19*LOG(BV$3)+'ModelParams Lw'!H$20*($D48*$E48),'ModelParams Lw'!H$18+'ModelParams Lw'!H$19*LOG(BV$3)+'ModelParams Lw'!H$20*($D48*$E48),'ModelParams Lw'!H$21+'ModelParams Lw'!H$22*LOG(BV$3)+'ModelParams Lw'!H$23*($D48*$E48)))</f>
        <v>18.450549841027573</v>
      </c>
      <c r="BW48" s="24">
        <f>IF(Calcul!$F53="SW",'ModelParams Lw'!I$18+'ModelParams Lw'!I$19*LOG(BW$3)+'ModelParams Lw'!I$20*($D48*$E48),IF('ModelParams Lw'!I$21+'ModelParams Lw'!I$22*LOG(BW$3)+'ModelParams Lw'!I$23*($D48*$E48)&lt;'ModelParams Lw'!I$18+'ModelParams Lw'!I$19*LOG(BW$3)+'ModelParams Lw'!I$20*($D48*$E48),'ModelParams Lw'!I$18+'ModelParams Lw'!I$19*LOG(BW$3)+'ModelParams Lw'!I$20*($D48*$E48),'ModelParams Lw'!I$21+'ModelParams Lw'!I$22*LOG(BW$3)+'ModelParams Lw'!I$23*($D48*$E48)))</f>
        <v>24.339570323731252</v>
      </c>
      <c r="BX48" s="24">
        <f>IF(Calcul!$F53="SW",'ModelParams Lw'!J$18+'ModelParams Lw'!J$19*LOG(BX$3)+'ModelParams Lw'!J$20*($D48*$E48),IF('ModelParams Lw'!J$21+'ModelParams Lw'!J$22*LOG(BX$3)+'ModelParams Lw'!J$23*($D48*$E48)&lt;'ModelParams Lw'!J$18+'ModelParams Lw'!J$19*LOG(BX$3)+'ModelParams Lw'!J$20*($D48*$E48),'ModelParams Lw'!J$18+'ModelParams Lw'!J$19*LOG(BX$3)+'ModelParams Lw'!J$20*($D48*$E48),'ModelParams Lw'!J$21+'ModelParams Lw'!J$22*LOG(BX$3)+'ModelParams Lw'!J$23*($D48*$E48)))</f>
        <v>22.505852524315557</v>
      </c>
      <c r="BY48" s="24" t="e">
        <f t="shared" si="9"/>
        <v>#DIV/0!</v>
      </c>
      <c r="BZ48" s="24" t="e">
        <f t="shared" si="10"/>
        <v>#DIV/0!</v>
      </c>
      <c r="CA48" s="24" t="e">
        <f t="shared" si="11"/>
        <v>#DIV/0!</v>
      </c>
      <c r="CB48" s="24" t="e">
        <f t="shared" si="12"/>
        <v>#DIV/0!</v>
      </c>
      <c r="CC48" s="24" t="e">
        <f t="shared" si="13"/>
        <v>#DIV/0!</v>
      </c>
      <c r="CD48" s="24" t="e">
        <f t="shared" si="14"/>
        <v>#DIV/0!</v>
      </c>
      <c r="CE48" s="24" t="e">
        <f t="shared" si="15"/>
        <v>#DIV/0!</v>
      </c>
      <c r="CF48" s="24" t="e">
        <f t="shared" si="16"/>
        <v>#DIV/0!</v>
      </c>
      <c r="CG48" s="24" t="e">
        <f>10*LOG10(IF(BY48="",0,POWER(10,((BY48+'ModelParams Lw'!$O$4)/10))) +IF(BZ48="",0,POWER(10,((BZ48+'ModelParams Lw'!$P$4)/10))) +IF(CA48="",0,POWER(10,((CA48+'ModelParams Lw'!$Q$4)/10))) +IF(CB48="",0,POWER(10,((CB48+'ModelParams Lw'!$R$4)/10))) +IF(CC48="",0,POWER(10,((CC48+'ModelParams Lw'!$S$4)/10))) +IF(CD48="",0,POWER(10,((CD48+'ModelParams Lw'!$T$4)/10))) +IF(CE48="",0,POWER(10,((CE48+'ModelParams Lw'!$U$4)/10)))+IF(CF48="",0,POWER(10,((CF48+'ModelParams Lw'!$V$4)/10))))</f>
        <v>#DIV/0!</v>
      </c>
      <c r="CH48" s="24" t="e">
        <f t="shared" si="25"/>
        <v>#DIV/0!</v>
      </c>
      <c r="CI48" s="24" t="e">
        <f>(BY48-'ModelParams Lw'!$O$10)/'ModelParams Lw'!$O$11</f>
        <v>#DIV/0!</v>
      </c>
      <c r="CJ48" s="24" t="e">
        <f>(BZ48-'ModelParams Lw'!$P$10)/'ModelParams Lw'!$P$11</f>
        <v>#DIV/0!</v>
      </c>
      <c r="CK48" s="24" t="e">
        <f>(CA48-'ModelParams Lw'!$Q$10)/'ModelParams Lw'!$Q$11</f>
        <v>#DIV/0!</v>
      </c>
      <c r="CL48" s="24" t="e">
        <f>(CB48-'ModelParams Lw'!$R$10)/'ModelParams Lw'!$R$11</f>
        <v>#DIV/0!</v>
      </c>
      <c r="CM48" s="24" t="e">
        <f>(CC48-'ModelParams Lw'!$S$10)/'ModelParams Lw'!$S$11</f>
        <v>#DIV/0!</v>
      </c>
      <c r="CN48" s="24" t="e">
        <f>(CD48-'ModelParams Lw'!$T$10)/'ModelParams Lw'!$T$11</f>
        <v>#DIV/0!</v>
      </c>
      <c r="CO48" s="24" t="e">
        <f>(CE48-'ModelParams Lw'!$U$10)/'ModelParams Lw'!$U$11</f>
        <v>#DIV/0!</v>
      </c>
      <c r="CP48" s="24" t="e">
        <f>(CF48-'ModelParams Lw'!$V$10)/'ModelParams Lw'!$V$11</f>
        <v>#DIV/0!</v>
      </c>
    </row>
    <row r="49" spans="1:94" x14ac:dyDescent="0.2">
      <c r="A49" s="12">
        <f>Calcul!B51</f>
        <v>0</v>
      </c>
      <c r="B49" s="12">
        <f t="shared" si="17"/>
        <v>0</v>
      </c>
      <c r="C49" s="12">
        <f>Calcul!C51</f>
        <v>0</v>
      </c>
      <c r="D49" s="12">
        <f>Calcul!D51/1000</f>
        <v>0</v>
      </c>
      <c r="E49" s="12">
        <f>Calcul!E51/1000</f>
        <v>0</v>
      </c>
      <c r="F49" s="12">
        <f t="shared" si="18"/>
        <v>0</v>
      </c>
      <c r="G49" s="24" t="e">
        <f t="shared" si="0"/>
        <v>#DIV/0!</v>
      </c>
      <c r="H49" s="21" t="e">
        <f>'ModelParams Lw'!$B$6*(LN(H$3/(($B49/3600/($D49*$F49))^0.4*$G49^0.3)))^2+'ModelParams Lw'!$B$7*LN(H$3/(($B49/3600/($D49*$F49))^0.4*$G49^0.3))+'ModelParams Lw'!$B$8</f>
        <v>#DIV/0!</v>
      </c>
      <c r="I49" s="21" t="e">
        <f>'ModelParams Lw'!$B$6*(LN(I$3/(($B49/3600/($D49*$F49))^0.4*$G49^0.3)))^2+'ModelParams Lw'!$B$7*LN(I$3/(($B49/3600/($D49*$F49))^0.4*$G49^0.3))+'ModelParams Lw'!$B$8</f>
        <v>#DIV/0!</v>
      </c>
      <c r="J49" s="21" t="e">
        <f>'ModelParams Lw'!$B$6*(LN(J$3/(($B49/3600/($D49*$F49))^0.4*$G49^0.3)))^2+'ModelParams Lw'!$B$7*LN(J$3/(($B49/3600/($D49*$F49))^0.4*$G49^0.3))+'ModelParams Lw'!$B$8</f>
        <v>#DIV/0!</v>
      </c>
      <c r="K49" s="21" t="e">
        <f>'ModelParams Lw'!$B$6*(LN(K$3/(($B49/3600/($D49*$F49))^0.4*$G49^0.3)))^2+'ModelParams Lw'!$B$7*LN(K$3/(($B49/3600/($D49*$F49))^0.4*$G49^0.3))+'ModelParams Lw'!$B$8</f>
        <v>#DIV/0!</v>
      </c>
      <c r="L49" s="21" t="e">
        <f>'ModelParams Lw'!$B$6*(LN(L$3/(($B49/3600/($D49*$F49))^0.4*$G49^0.3)))^2+'ModelParams Lw'!$B$7*LN(L$3/(($B49/3600/($D49*$F49))^0.4*$G49^0.3))+'ModelParams Lw'!$B$8</f>
        <v>#DIV/0!</v>
      </c>
      <c r="M49" s="21" t="e">
        <f>'ModelParams Lw'!$B$6*(LN(M$3/(($B49/3600/($D49*$F49))^0.4*$G49^0.3)))^2+'ModelParams Lw'!$B$7*LN(M$3/(($B49/3600/($D49*$F49))^0.4*$G49^0.3))+'ModelParams Lw'!$B$8</f>
        <v>#DIV/0!</v>
      </c>
      <c r="N49" s="21" t="e">
        <f>'ModelParams Lw'!$B$6*(LN(N$3/(($B49/3600/($D49*$F49))^0.4*$G49^0.3)))^2+'ModelParams Lw'!$B$7*LN(N$3/(($B49/3600/($D49*$F49))^0.4*$G49^0.3))+'ModelParams Lw'!$B$8</f>
        <v>#DIV/0!</v>
      </c>
      <c r="O49" s="21" t="e">
        <f>'ModelParams Lw'!$B$6*(LN(O$3/(($B49/3600/($D49*$F49))^0.4*$G49^0.3)))^2+'ModelParams Lw'!$B$7*LN(O$3/(($B49/3600/($D49*$F49))^0.4*$G49^0.3))+'ModelParams Lw'!$B$8</f>
        <v>#DIV/0!</v>
      </c>
      <c r="P49" s="24" t="e">
        <f>'ModelParams Lw'!$B$3+'ModelParams Lw'!$B$4*LOG10($B49/3600/($D49*$F49))+'ModelParams Lw'!$B$5*LOG10(2*$G49/(1.2*($B49/3600/($D49*$F49))^2)+1)+10*LOG10($D49*$F49)+H49</f>
        <v>#DIV/0!</v>
      </c>
      <c r="Q49" s="24" t="e">
        <f>'ModelParams Lw'!$B$3+'ModelParams Lw'!$B$4*LOG10($B49/3600/($D49*$F49))+'ModelParams Lw'!$B$5*LOG10(2*$G49/(1.2*($B49/3600/($D49*$F49))^2)+1)+10*LOG10($D49*$F49)+I49</f>
        <v>#DIV/0!</v>
      </c>
      <c r="R49" s="24" t="e">
        <f>'ModelParams Lw'!$B$3+'ModelParams Lw'!$B$4*LOG10($B49/3600/($D49*$F49))+'ModelParams Lw'!$B$5*LOG10(2*$G49/(1.2*($B49/3600/($D49*$F49))^2)+1)+10*LOG10($D49*$F49)+J49</f>
        <v>#DIV/0!</v>
      </c>
      <c r="S49" s="24" t="e">
        <f>'ModelParams Lw'!$B$3+'ModelParams Lw'!$B$4*LOG10($B49/3600/($D49*$F49))+'ModelParams Lw'!$B$5*LOG10(2*$G49/(1.2*($B49/3600/($D49*$F49))^2)+1)+10*LOG10($D49*$F49)+K49</f>
        <v>#DIV/0!</v>
      </c>
      <c r="T49" s="24" t="e">
        <f>'ModelParams Lw'!$B$3+'ModelParams Lw'!$B$4*LOG10($B49/3600/($D49*$F49))+'ModelParams Lw'!$B$5*LOG10(2*$G49/(1.2*($B49/3600/($D49*$F49))^2)+1)+10*LOG10($D49*$F49)+L49</f>
        <v>#DIV/0!</v>
      </c>
      <c r="U49" s="24" t="e">
        <f>'ModelParams Lw'!$B$3+'ModelParams Lw'!$B$4*LOG10($B49/3600/($D49*$F49))+'ModelParams Lw'!$B$5*LOG10(2*$G49/(1.2*($B49/3600/($D49*$F49))^2)+1)+10*LOG10($D49*$F49)+M49</f>
        <v>#DIV/0!</v>
      </c>
      <c r="V49" s="24" t="e">
        <f>'ModelParams Lw'!$B$3+'ModelParams Lw'!$B$4*LOG10($B49/3600/($D49*$F49))+'ModelParams Lw'!$B$5*LOG10(2*$G49/(1.2*($B49/3600/($D49*$F49))^2)+1)+10*LOG10($D49*$F49)+N49</f>
        <v>#DIV/0!</v>
      </c>
      <c r="W49" s="24" t="e">
        <f>'ModelParams Lw'!$B$3+'ModelParams Lw'!$B$4*LOG10($B49/3600/($D49*$F49))+'ModelParams Lw'!$B$5*LOG10(2*$G49/(1.2*($B49/3600/($D49*$F49))^2)+1)+10*LOG10($D49*$F49)+O49</f>
        <v>#DIV/0!</v>
      </c>
      <c r="X49" s="24" t="e">
        <f>10*LOG10(IF(P49="",0,POWER(10,((P49+'ModelParams Lw'!$O$4)/10))) +IF(Q49="",0,POWER(10,((Q49+'ModelParams Lw'!$P$4)/10))) +IF(R49="",0,POWER(10,((R49+'ModelParams Lw'!$Q$4)/10))) +IF(S49="",0,POWER(10,((S49+'ModelParams Lw'!$R$4)/10))) +IF(T49="",0,POWER(10,((T49+'ModelParams Lw'!$S$4)/10))) +IF(U49="",0,POWER(10,((U49+'ModelParams Lw'!$T$4)/10))) +IF(V49="",0,POWER(10,((V49+'ModelParams Lw'!$U$4)/10)))+IF(W49="",0,POWER(10,((W49+'ModelParams Lw'!$V$4)/10))))</f>
        <v>#DIV/0!</v>
      </c>
      <c r="Y49" s="24" t="e">
        <f t="shared" si="19"/>
        <v>#DIV/0!</v>
      </c>
      <c r="Z49" s="24" t="e">
        <f>(P49-'ModelParams Lw'!O$10)/'ModelParams Lw'!O$11</f>
        <v>#DIV/0!</v>
      </c>
      <c r="AA49" s="24" t="e">
        <f>(Q49-'ModelParams Lw'!P$10)/'ModelParams Lw'!P$11</f>
        <v>#DIV/0!</v>
      </c>
      <c r="AB49" s="24" t="e">
        <f>(R49-'ModelParams Lw'!Q$10)/'ModelParams Lw'!Q$11</f>
        <v>#DIV/0!</v>
      </c>
      <c r="AC49" s="24" t="e">
        <f>(S49-'ModelParams Lw'!R$10)/'ModelParams Lw'!R$11</f>
        <v>#DIV/0!</v>
      </c>
      <c r="AD49" s="24" t="e">
        <f>(T49-'ModelParams Lw'!S$10)/'ModelParams Lw'!S$11</f>
        <v>#DIV/0!</v>
      </c>
      <c r="AE49" s="24" t="e">
        <f>(U49-'ModelParams Lw'!T$10)/'ModelParams Lw'!T$11</f>
        <v>#DIV/0!</v>
      </c>
      <c r="AF49" s="24" t="e">
        <f>(V49-'ModelParams Lw'!U$10)/'ModelParams Lw'!U$11</f>
        <v>#DIV/0!</v>
      </c>
      <c r="AG49" s="24" t="e">
        <f>(W49-'ModelParams Lw'!V$10)/'ModelParams Lw'!V$11</f>
        <v>#DIV/0!</v>
      </c>
      <c r="AH49" s="24" t="e">
        <f t="shared" si="23"/>
        <v>#DIV/0!</v>
      </c>
      <c r="AI49" s="24" t="str">
        <f>IF(OR(Calcul!$D54="",Calcul!$E54=""),"",VLOOKUP(CONCATENATE(Calcul!$D54,Calcul!$E54),SilencerParams!$D$4:$R$82,8,FALSE))</f>
        <v/>
      </c>
      <c r="AJ49" s="24" t="str">
        <f>IF(OR(Calcul!$D54="",Calcul!$E54=""),"",VLOOKUP(CONCATENATE(Calcul!$D54,Calcul!$E54),SilencerParams!$D$4:$R$82,9,FALSE))</f>
        <v/>
      </c>
      <c r="AK49" s="24" t="str">
        <f>IF(OR(Calcul!$D54="",Calcul!$E54=""),"",VLOOKUP(CONCATENATE(Calcul!$D54,Calcul!$E54),SilencerParams!$D$4:$R$82,10,FALSE))</f>
        <v/>
      </c>
      <c r="AL49" s="24" t="str">
        <f>IF(OR(Calcul!$D54="",Calcul!$E54=""),"",VLOOKUP(CONCATENATE(Calcul!$D54,Calcul!$E54),SilencerParams!$D$4:$R$82,11,FALSE))</f>
        <v/>
      </c>
      <c r="AM49" s="24" t="str">
        <f>IF(OR(Calcul!$D54="",Calcul!$E54=""),"",VLOOKUP(CONCATENATE(Calcul!$D54,Calcul!$E54),SilencerParams!$D$4:$R$82,12,FALSE))</f>
        <v/>
      </c>
      <c r="AN49" s="24" t="str">
        <f>IF(OR(Calcul!$D54="",Calcul!$E54=""),"",VLOOKUP(CONCATENATE(Calcul!$D54,Calcul!$E54),SilencerParams!$D$4:$R$82,13,FALSE))</f>
        <v/>
      </c>
      <c r="AO49" s="24" t="str">
        <f>IF(OR(Calcul!$D54="",Calcul!$E54=""),"",VLOOKUP(CONCATENATE(Calcul!$D54,Calcul!$E54),SilencerParams!$D$4:$R$82,14,FALSE))</f>
        <v/>
      </c>
      <c r="AP49" s="24" t="str">
        <f>IF(OR(Calcul!$D54="",Calcul!$E54=""),"",VLOOKUP(CONCATENATE(Calcul!$D54,Calcul!$E54),SilencerParams!$D$4:$R$82,15,FALSE))</f>
        <v/>
      </c>
      <c r="AQ49" s="24" t="str">
        <f>IF(OR(Calcul!$D54="",Calcul!$E54=""),"",VLOOKUP(CONCATENATE(Calcul!$D54,Calcul!$E54),SilencerParams!$D$4:$Z$82,16,FALSE)*LOG($AH49)+VLOOKUP(CONCATENATE(Calcul!$D54,Calcul!$E54),SilencerParams!$D$4:$AH$82,24,FALSE))</f>
        <v/>
      </c>
      <c r="AR49" s="24" t="str">
        <f>IF(OR(Calcul!$D54="",Calcul!$E54=""),"",VLOOKUP(CONCATENATE(Calcul!$D54,Calcul!$E54),SilencerParams!$D$4:$Z$82,17,FALSE)*LOG($AH49)+VLOOKUP(CONCATENATE(Calcul!$D54,Calcul!$E54),SilencerParams!$D$4:$AH$82,25,FALSE))</f>
        <v/>
      </c>
      <c r="AS49" s="24" t="str">
        <f>IF(OR(Calcul!$D54="",Calcul!$E54=""),"",VLOOKUP(CONCATENATE(Calcul!$D54,Calcul!$E54),SilencerParams!$D$4:$Z$82,18,FALSE)*LOG($AH49)+VLOOKUP(CONCATENATE(Calcul!$D54,Calcul!$E54),SilencerParams!$D$4:$AH$82,26,FALSE))</f>
        <v/>
      </c>
      <c r="AT49" s="24" t="str">
        <f>IF(OR(Calcul!$D54="",Calcul!$E54=""),"",VLOOKUP(CONCATENATE(Calcul!$D54,Calcul!$E54),SilencerParams!$D$4:$Z$82,19,FALSE)*LOG($AH49)+VLOOKUP(CONCATENATE(Calcul!$D54,Calcul!$E54),SilencerParams!$D$4:$AH$82,27,FALSE))</f>
        <v/>
      </c>
      <c r="AU49" s="24" t="str">
        <f>IF(OR(Calcul!$D54="",Calcul!$E54=""),"",VLOOKUP(CONCATENATE(Calcul!$D54,Calcul!$E54),SilencerParams!$D$4:$Z$82,20,FALSE)*LOG($AH49)+VLOOKUP(CONCATENATE(Calcul!$D54,Calcul!$E54),SilencerParams!$D$4:$AH$82,28,FALSE))</f>
        <v/>
      </c>
      <c r="AV49" s="24" t="str">
        <f>IF(OR(Calcul!$D54="",Calcul!$E54=""),"",VLOOKUP(CONCATENATE(Calcul!$D54,Calcul!$E54),SilencerParams!$D$4:$Z$82,21,FALSE)*LOG($AH49)+VLOOKUP(CONCATENATE(Calcul!$D54,Calcul!$E54),SilencerParams!$D$4:$AH$82,29,FALSE))</f>
        <v/>
      </c>
      <c r="AW49" s="24" t="str">
        <f>IF(OR(Calcul!$D54="",Calcul!$E54=""),"",VLOOKUP(CONCATENATE(Calcul!$D54,Calcul!$E54),SilencerParams!$D$4:$Z$82,22,FALSE)*LOG($AH49)+VLOOKUP(CONCATENATE(Calcul!$D54,Calcul!$E54),SilencerParams!$D$4:$AH$82,30,FALSE))</f>
        <v/>
      </c>
      <c r="AX49" s="24" t="str">
        <f>IF(OR(Calcul!$D54="",Calcul!$E54=""),"",VLOOKUP(CONCATENATE(Calcul!$D54,Calcul!$E54),SilencerParams!$D$4:$Z$82,23,FALSE)*LOG($AH49)+VLOOKUP(CONCATENATE(Calcul!$D54,Calcul!$E54),SilencerParams!$D$4:$AH$82,31,FALSE))</f>
        <v/>
      </c>
      <c r="AY49" s="24" t="e">
        <f t="shared" si="1"/>
        <v>#DIV/0!</v>
      </c>
      <c r="AZ49" s="24" t="e">
        <f t="shared" si="2"/>
        <v>#DIV/0!</v>
      </c>
      <c r="BA49" s="24" t="e">
        <f t="shared" si="3"/>
        <v>#DIV/0!</v>
      </c>
      <c r="BB49" s="24" t="e">
        <f t="shared" si="4"/>
        <v>#DIV/0!</v>
      </c>
      <c r="BC49" s="24" t="e">
        <f t="shared" si="5"/>
        <v>#DIV/0!</v>
      </c>
      <c r="BD49" s="24" t="e">
        <f t="shared" si="6"/>
        <v>#DIV/0!</v>
      </c>
      <c r="BE49" s="24" t="e">
        <f t="shared" si="7"/>
        <v>#DIV/0!</v>
      </c>
      <c r="BF49" s="24" t="e">
        <f t="shared" si="8"/>
        <v>#DIV/0!</v>
      </c>
      <c r="BG49" s="24" t="e">
        <f>10*LOG10(IF(AY49="",0,POWER(10,((AY49+'ModelParams Lw'!$O$4)/10))) +IF(AZ49="",0,POWER(10,((AZ49+'ModelParams Lw'!$P$4)/10))) +IF(BA49="",0,POWER(10,((BA49+'ModelParams Lw'!$Q$4)/10))) +IF(BB49="",0,POWER(10,((BB49+'ModelParams Lw'!$R$4)/10))) +IF(BC49="",0,POWER(10,((BC49+'ModelParams Lw'!$S$4)/10))) +IF(BD49="",0,POWER(10,((BD49+'ModelParams Lw'!$T$4)/10))) +IF(BE49="",0,POWER(10,((BE49+'ModelParams Lw'!$U$4)/10)))+IF(BF49="",0,POWER(10,((BF49+'ModelParams Lw'!$V$4)/10))))</f>
        <v>#DIV/0!</v>
      </c>
      <c r="BH49" s="24" t="e">
        <f t="shared" si="24"/>
        <v>#DIV/0!</v>
      </c>
      <c r="BI49" s="24" t="e">
        <f>(AY49-'ModelParams Lw'!O$10)/'ModelParams Lw'!O$11</f>
        <v>#DIV/0!</v>
      </c>
      <c r="BJ49" s="24" t="e">
        <f>(AZ49-'ModelParams Lw'!P$10)/'ModelParams Lw'!P$11</f>
        <v>#DIV/0!</v>
      </c>
      <c r="BK49" s="24" t="e">
        <f>(BA49-'ModelParams Lw'!Q$10)/'ModelParams Lw'!Q$11</f>
        <v>#DIV/0!</v>
      </c>
      <c r="BL49" s="24" t="e">
        <f>(BB49-'ModelParams Lw'!R$10)/'ModelParams Lw'!R$11</f>
        <v>#DIV/0!</v>
      </c>
      <c r="BM49" s="24" t="e">
        <f>(BC49-'ModelParams Lw'!S$10)/'ModelParams Lw'!S$11</f>
        <v>#DIV/0!</v>
      </c>
      <c r="BN49" s="24" t="e">
        <f>(BD49-'ModelParams Lw'!T$10)/'ModelParams Lw'!T$11</f>
        <v>#DIV/0!</v>
      </c>
      <c r="BO49" s="24" t="e">
        <f>(BE49-'ModelParams Lw'!U$10)/'ModelParams Lw'!U$11</f>
        <v>#DIV/0!</v>
      </c>
      <c r="BP49" s="24" t="e">
        <f>(BF49-'ModelParams Lw'!V$10)/'ModelParams Lw'!V$11</f>
        <v>#DIV/0!</v>
      </c>
      <c r="BQ49" s="24">
        <f>IF(Calcul!$F54="SW",'ModelParams Lw'!C$18+'ModelParams Lw'!C$19*LOG(BQ$3)+'ModelParams Lw'!C$20*($D49*$E49),IF('ModelParams Lw'!C$21+'ModelParams Lw'!C$22*LOG(BQ$3)+'ModelParams Lw'!C$23*($D49*$E49)&lt;'ModelParams Lw'!C$18+'ModelParams Lw'!C$19*LOG(BQ$3)+'ModelParams Lw'!C$20*($D49*$E49),'ModelParams Lw'!C$18+'ModelParams Lw'!C$19*LOG(BQ$3)+'ModelParams Lw'!C$20*($D49*$E49),'ModelParams Lw'!C$21+'ModelParams Lw'!C$22*LOG(BQ$3)+'ModelParams Lw'!C$23*($D49*$E49)))</f>
        <v>29.232362061604213</v>
      </c>
      <c r="BR49" s="24">
        <f>IF(Calcul!$F54="SW",'ModelParams Lw'!D$18+'ModelParams Lw'!D$19*LOG(BR$3)+'ModelParams Lw'!D$20*($D49*$E49),IF('ModelParams Lw'!D$21+'ModelParams Lw'!D$22*LOG(BR$3)+'ModelParams Lw'!D$23*($D49*$E49)&lt;'ModelParams Lw'!D$18+'ModelParams Lw'!D$19*LOG(BR$3)+'ModelParams Lw'!D$20*($D49*$E49),'ModelParams Lw'!D$18+'ModelParams Lw'!D$19*LOG(BR$3)+'ModelParams Lw'!D$20*($D49*$E49),'ModelParams Lw'!D$21+'ModelParams Lw'!D$22*LOG(BR$3)+'ModelParams Lw'!D$23*($D49*$E49)))</f>
        <v>20.87664435983303</v>
      </c>
      <c r="BS49" s="24">
        <f>IF(Calcul!$F54="SW",'ModelParams Lw'!E$18+'ModelParams Lw'!E$19*LOG(BS$3)+'ModelParams Lw'!E$20*($D49*$E49),IF('ModelParams Lw'!E$21+'ModelParams Lw'!E$22*LOG(BS$3)+'ModelParams Lw'!E$23*($D49*$E49)&lt;'ModelParams Lw'!E$18+'ModelParams Lw'!E$19*LOG(BS$3)+'ModelParams Lw'!E$20*($D49*$E49),'ModelParams Lw'!E$18+'ModelParams Lw'!E$19*LOG(BS$3)+'ModelParams Lw'!E$20*($D49*$E49),'ModelParams Lw'!E$21+'ModelParams Lw'!E$22*LOG(BS$3)+'ModelParams Lw'!E$23*($D49*$E49)))</f>
        <v>19.403052886267911</v>
      </c>
      <c r="BT49" s="24">
        <f>IF(Calcul!$F54="SW",'ModelParams Lw'!F$18+'ModelParams Lw'!F$19*LOG(BT$3)+'ModelParams Lw'!F$20*($D49*$E49),IF('ModelParams Lw'!F$21+'ModelParams Lw'!F$22*LOG(BT$3)+'ModelParams Lw'!F$23*($D49*$E49)&lt;'ModelParams Lw'!F$18+'ModelParams Lw'!F$19*LOG(BT$3)+'ModelParams Lw'!F$20*($D49*$E49),'ModelParams Lw'!F$18+'ModelParams Lw'!F$19*LOG(BT$3)+'ModelParams Lw'!F$20*($D49*$E49),'ModelParams Lw'!F$21+'ModelParams Lw'!F$22*LOG(BT$3)+'ModelParams Lw'!F$23*($D49*$E49)))</f>
        <v>19.168948557312724</v>
      </c>
      <c r="BU49" s="24">
        <f>IF(Calcul!$F54="SW",'ModelParams Lw'!G$18+'ModelParams Lw'!G$19*LOG(BU$3)+'ModelParams Lw'!G$20*($D49*$E49),IF('ModelParams Lw'!G$21+'ModelParams Lw'!G$22*LOG(BU$3)+'ModelParams Lw'!G$23*($D49*$E49)&lt;'ModelParams Lw'!G$18+'ModelParams Lw'!G$19*LOG(BU$3)+'ModelParams Lw'!G$20*($D49*$E49),'ModelParams Lw'!G$18+'ModelParams Lw'!G$19*LOG(BU$3)+'ModelParams Lw'!G$20*($D49*$E49),'ModelParams Lw'!G$21+'ModelParams Lw'!G$22*LOG(BU$3)+'ModelParams Lw'!G$23*($D49*$E49)))</f>
        <v>19.253827318462619</v>
      </c>
      <c r="BV49" s="24">
        <f>IF(Calcul!$F54="SW",'ModelParams Lw'!H$18+'ModelParams Lw'!H$19*LOG(BV$3)+'ModelParams Lw'!H$20*($D49*$E49),IF('ModelParams Lw'!H$21+'ModelParams Lw'!H$22*LOG(BV$3)+'ModelParams Lw'!H$23*($D49*$E49)&lt;'ModelParams Lw'!H$18+'ModelParams Lw'!H$19*LOG(BV$3)+'ModelParams Lw'!H$20*($D49*$E49),'ModelParams Lw'!H$18+'ModelParams Lw'!H$19*LOG(BV$3)+'ModelParams Lw'!H$20*($D49*$E49),'ModelParams Lw'!H$21+'ModelParams Lw'!H$22*LOG(BV$3)+'ModelParams Lw'!H$23*($D49*$E49)))</f>
        <v>18.450549841027573</v>
      </c>
      <c r="BW49" s="24">
        <f>IF(Calcul!$F54="SW",'ModelParams Lw'!I$18+'ModelParams Lw'!I$19*LOG(BW$3)+'ModelParams Lw'!I$20*($D49*$E49),IF('ModelParams Lw'!I$21+'ModelParams Lw'!I$22*LOG(BW$3)+'ModelParams Lw'!I$23*($D49*$E49)&lt;'ModelParams Lw'!I$18+'ModelParams Lw'!I$19*LOG(BW$3)+'ModelParams Lw'!I$20*($D49*$E49),'ModelParams Lw'!I$18+'ModelParams Lw'!I$19*LOG(BW$3)+'ModelParams Lw'!I$20*($D49*$E49),'ModelParams Lw'!I$21+'ModelParams Lw'!I$22*LOG(BW$3)+'ModelParams Lw'!I$23*($D49*$E49)))</f>
        <v>24.339570323731252</v>
      </c>
      <c r="BX49" s="24">
        <f>IF(Calcul!$F54="SW",'ModelParams Lw'!J$18+'ModelParams Lw'!J$19*LOG(BX$3)+'ModelParams Lw'!J$20*($D49*$E49),IF('ModelParams Lw'!J$21+'ModelParams Lw'!J$22*LOG(BX$3)+'ModelParams Lw'!J$23*($D49*$E49)&lt;'ModelParams Lw'!J$18+'ModelParams Lw'!J$19*LOG(BX$3)+'ModelParams Lw'!J$20*($D49*$E49),'ModelParams Lw'!J$18+'ModelParams Lw'!J$19*LOG(BX$3)+'ModelParams Lw'!J$20*($D49*$E49),'ModelParams Lw'!J$21+'ModelParams Lw'!J$22*LOG(BX$3)+'ModelParams Lw'!J$23*($D49*$E49)))</f>
        <v>22.505852524315557</v>
      </c>
      <c r="BY49" s="24" t="e">
        <f t="shared" si="9"/>
        <v>#DIV/0!</v>
      </c>
      <c r="BZ49" s="24" t="e">
        <f t="shared" si="10"/>
        <v>#DIV/0!</v>
      </c>
      <c r="CA49" s="24" t="e">
        <f t="shared" si="11"/>
        <v>#DIV/0!</v>
      </c>
      <c r="CB49" s="24" t="e">
        <f t="shared" si="12"/>
        <v>#DIV/0!</v>
      </c>
      <c r="CC49" s="24" t="e">
        <f t="shared" si="13"/>
        <v>#DIV/0!</v>
      </c>
      <c r="CD49" s="24" t="e">
        <f t="shared" si="14"/>
        <v>#DIV/0!</v>
      </c>
      <c r="CE49" s="24" t="e">
        <f t="shared" si="15"/>
        <v>#DIV/0!</v>
      </c>
      <c r="CF49" s="24" t="e">
        <f t="shared" si="16"/>
        <v>#DIV/0!</v>
      </c>
      <c r="CG49" s="24" t="e">
        <f>10*LOG10(IF(BY49="",0,POWER(10,((BY49+'ModelParams Lw'!$O$4)/10))) +IF(BZ49="",0,POWER(10,((BZ49+'ModelParams Lw'!$P$4)/10))) +IF(CA49="",0,POWER(10,((CA49+'ModelParams Lw'!$Q$4)/10))) +IF(CB49="",0,POWER(10,((CB49+'ModelParams Lw'!$R$4)/10))) +IF(CC49="",0,POWER(10,((CC49+'ModelParams Lw'!$S$4)/10))) +IF(CD49="",0,POWER(10,((CD49+'ModelParams Lw'!$T$4)/10))) +IF(CE49="",0,POWER(10,((CE49+'ModelParams Lw'!$U$4)/10)))+IF(CF49="",0,POWER(10,((CF49+'ModelParams Lw'!$V$4)/10))))</f>
        <v>#DIV/0!</v>
      </c>
      <c r="CH49" s="24" t="e">
        <f t="shared" si="25"/>
        <v>#DIV/0!</v>
      </c>
      <c r="CI49" s="24" t="e">
        <f>(BY49-'ModelParams Lw'!$O$10)/'ModelParams Lw'!$O$11</f>
        <v>#DIV/0!</v>
      </c>
      <c r="CJ49" s="24" t="e">
        <f>(BZ49-'ModelParams Lw'!$P$10)/'ModelParams Lw'!$P$11</f>
        <v>#DIV/0!</v>
      </c>
      <c r="CK49" s="24" t="e">
        <f>(CA49-'ModelParams Lw'!$Q$10)/'ModelParams Lw'!$Q$11</f>
        <v>#DIV/0!</v>
      </c>
      <c r="CL49" s="24" t="e">
        <f>(CB49-'ModelParams Lw'!$R$10)/'ModelParams Lw'!$R$11</f>
        <v>#DIV/0!</v>
      </c>
      <c r="CM49" s="24" t="e">
        <f>(CC49-'ModelParams Lw'!$S$10)/'ModelParams Lw'!$S$11</f>
        <v>#DIV/0!</v>
      </c>
      <c r="CN49" s="24" t="e">
        <f>(CD49-'ModelParams Lw'!$T$10)/'ModelParams Lw'!$T$11</f>
        <v>#DIV/0!</v>
      </c>
      <c r="CO49" s="24" t="e">
        <f>(CE49-'ModelParams Lw'!$U$10)/'ModelParams Lw'!$U$11</f>
        <v>#DIV/0!</v>
      </c>
      <c r="CP49" s="24" t="e">
        <f>(CF49-'ModelParams Lw'!$V$10)/'ModelParams Lw'!$V$11</f>
        <v>#DIV/0!</v>
      </c>
    </row>
    <row r="50" spans="1:94" x14ac:dyDescent="0.2">
      <c r="A50" s="12">
        <f>Calcul!B52</f>
        <v>0</v>
      </c>
      <c r="B50" s="12">
        <f t="shared" si="17"/>
        <v>0</v>
      </c>
      <c r="C50" s="12">
        <f>Calcul!C52</f>
        <v>0</v>
      </c>
      <c r="D50" s="12">
        <f>Calcul!D52/1000</f>
        <v>0</v>
      </c>
      <c r="E50" s="12">
        <f>Calcul!E52/1000</f>
        <v>0</v>
      </c>
      <c r="F50" s="12">
        <f t="shared" si="18"/>
        <v>0</v>
      </c>
      <c r="G50" s="24" t="e">
        <f t="shared" si="0"/>
        <v>#DIV/0!</v>
      </c>
      <c r="H50" s="21" t="e">
        <f>'ModelParams Lw'!$B$6*(LN(H$3/(($B50/3600/($D50*$F50))^0.4*$G50^0.3)))^2+'ModelParams Lw'!$B$7*LN(H$3/(($B50/3600/($D50*$F50))^0.4*$G50^0.3))+'ModelParams Lw'!$B$8</f>
        <v>#DIV/0!</v>
      </c>
      <c r="I50" s="21" t="e">
        <f>'ModelParams Lw'!$B$6*(LN(I$3/(($B50/3600/($D50*$F50))^0.4*$G50^0.3)))^2+'ModelParams Lw'!$B$7*LN(I$3/(($B50/3600/($D50*$F50))^0.4*$G50^0.3))+'ModelParams Lw'!$B$8</f>
        <v>#DIV/0!</v>
      </c>
      <c r="J50" s="21" t="e">
        <f>'ModelParams Lw'!$B$6*(LN(J$3/(($B50/3600/($D50*$F50))^0.4*$G50^0.3)))^2+'ModelParams Lw'!$B$7*LN(J$3/(($B50/3600/($D50*$F50))^0.4*$G50^0.3))+'ModelParams Lw'!$B$8</f>
        <v>#DIV/0!</v>
      </c>
      <c r="K50" s="21" t="e">
        <f>'ModelParams Lw'!$B$6*(LN(K$3/(($B50/3600/($D50*$F50))^0.4*$G50^0.3)))^2+'ModelParams Lw'!$B$7*LN(K$3/(($B50/3600/($D50*$F50))^0.4*$G50^0.3))+'ModelParams Lw'!$B$8</f>
        <v>#DIV/0!</v>
      </c>
      <c r="L50" s="21" t="e">
        <f>'ModelParams Lw'!$B$6*(LN(L$3/(($B50/3600/($D50*$F50))^0.4*$G50^0.3)))^2+'ModelParams Lw'!$B$7*LN(L$3/(($B50/3600/($D50*$F50))^0.4*$G50^0.3))+'ModelParams Lw'!$B$8</f>
        <v>#DIV/0!</v>
      </c>
      <c r="M50" s="21" t="e">
        <f>'ModelParams Lw'!$B$6*(LN(M$3/(($B50/3600/($D50*$F50))^0.4*$G50^0.3)))^2+'ModelParams Lw'!$B$7*LN(M$3/(($B50/3600/($D50*$F50))^0.4*$G50^0.3))+'ModelParams Lw'!$B$8</f>
        <v>#DIV/0!</v>
      </c>
      <c r="N50" s="21" t="e">
        <f>'ModelParams Lw'!$B$6*(LN(N$3/(($B50/3600/($D50*$F50))^0.4*$G50^0.3)))^2+'ModelParams Lw'!$B$7*LN(N$3/(($B50/3600/($D50*$F50))^0.4*$G50^0.3))+'ModelParams Lw'!$B$8</f>
        <v>#DIV/0!</v>
      </c>
      <c r="O50" s="21" t="e">
        <f>'ModelParams Lw'!$B$6*(LN(O$3/(($B50/3600/($D50*$F50))^0.4*$G50^0.3)))^2+'ModelParams Lw'!$B$7*LN(O$3/(($B50/3600/($D50*$F50))^0.4*$G50^0.3))+'ModelParams Lw'!$B$8</f>
        <v>#DIV/0!</v>
      </c>
      <c r="P50" s="24" t="e">
        <f>'ModelParams Lw'!$B$3+'ModelParams Lw'!$B$4*LOG10($B50/3600/($D50*$F50))+'ModelParams Lw'!$B$5*LOG10(2*$G50/(1.2*($B50/3600/($D50*$F50))^2)+1)+10*LOG10($D50*$F50)+H50</f>
        <v>#DIV/0!</v>
      </c>
      <c r="Q50" s="24" t="e">
        <f>'ModelParams Lw'!$B$3+'ModelParams Lw'!$B$4*LOG10($B50/3600/($D50*$F50))+'ModelParams Lw'!$B$5*LOG10(2*$G50/(1.2*($B50/3600/($D50*$F50))^2)+1)+10*LOG10($D50*$F50)+I50</f>
        <v>#DIV/0!</v>
      </c>
      <c r="R50" s="24" t="e">
        <f>'ModelParams Lw'!$B$3+'ModelParams Lw'!$B$4*LOG10($B50/3600/($D50*$F50))+'ModelParams Lw'!$B$5*LOG10(2*$G50/(1.2*($B50/3600/($D50*$F50))^2)+1)+10*LOG10($D50*$F50)+J50</f>
        <v>#DIV/0!</v>
      </c>
      <c r="S50" s="24" t="e">
        <f>'ModelParams Lw'!$B$3+'ModelParams Lw'!$B$4*LOG10($B50/3600/($D50*$F50))+'ModelParams Lw'!$B$5*LOG10(2*$G50/(1.2*($B50/3600/($D50*$F50))^2)+1)+10*LOG10($D50*$F50)+K50</f>
        <v>#DIV/0!</v>
      </c>
      <c r="T50" s="24" t="e">
        <f>'ModelParams Lw'!$B$3+'ModelParams Lw'!$B$4*LOG10($B50/3600/($D50*$F50))+'ModelParams Lw'!$B$5*LOG10(2*$G50/(1.2*($B50/3600/($D50*$F50))^2)+1)+10*LOG10($D50*$F50)+L50</f>
        <v>#DIV/0!</v>
      </c>
      <c r="U50" s="24" t="e">
        <f>'ModelParams Lw'!$B$3+'ModelParams Lw'!$B$4*LOG10($B50/3600/($D50*$F50))+'ModelParams Lw'!$B$5*LOG10(2*$G50/(1.2*($B50/3600/($D50*$F50))^2)+1)+10*LOG10($D50*$F50)+M50</f>
        <v>#DIV/0!</v>
      </c>
      <c r="V50" s="24" t="e">
        <f>'ModelParams Lw'!$B$3+'ModelParams Lw'!$B$4*LOG10($B50/3600/($D50*$F50))+'ModelParams Lw'!$B$5*LOG10(2*$G50/(1.2*($B50/3600/($D50*$F50))^2)+1)+10*LOG10($D50*$F50)+N50</f>
        <v>#DIV/0!</v>
      </c>
      <c r="W50" s="24" t="e">
        <f>'ModelParams Lw'!$B$3+'ModelParams Lw'!$B$4*LOG10($B50/3600/($D50*$F50))+'ModelParams Lw'!$B$5*LOG10(2*$G50/(1.2*($B50/3600/($D50*$F50))^2)+1)+10*LOG10($D50*$F50)+O50</f>
        <v>#DIV/0!</v>
      </c>
      <c r="X50" s="24" t="e">
        <f>10*LOG10(IF(P50="",0,POWER(10,((P50+'ModelParams Lw'!$O$4)/10))) +IF(Q50="",0,POWER(10,((Q50+'ModelParams Lw'!$P$4)/10))) +IF(R50="",0,POWER(10,((R50+'ModelParams Lw'!$Q$4)/10))) +IF(S50="",0,POWER(10,((S50+'ModelParams Lw'!$R$4)/10))) +IF(T50="",0,POWER(10,((T50+'ModelParams Lw'!$S$4)/10))) +IF(U50="",0,POWER(10,((U50+'ModelParams Lw'!$T$4)/10))) +IF(V50="",0,POWER(10,((V50+'ModelParams Lw'!$U$4)/10)))+IF(W50="",0,POWER(10,((W50+'ModelParams Lw'!$V$4)/10))))</f>
        <v>#DIV/0!</v>
      </c>
      <c r="Y50" s="24" t="e">
        <f t="shared" si="19"/>
        <v>#DIV/0!</v>
      </c>
      <c r="Z50" s="24" t="e">
        <f>(P50-'ModelParams Lw'!O$10)/'ModelParams Lw'!O$11</f>
        <v>#DIV/0!</v>
      </c>
      <c r="AA50" s="24" t="e">
        <f>(Q50-'ModelParams Lw'!P$10)/'ModelParams Lw'!P$11</f>
        <v>#DIV/0!</v>
      </c>
      <c r="AB50" s="24" t="e">
        <f>(R50-'ModelParams Lw'!Q$10)/'ModelParams Lw'!Q$11</f>
        <v>#DIV/0!</v>
      </c>
      <c r="AC50" s="24" t="e">
        <f>(S50-'ModelParams Lw'!R$10)/'ModelParams Lw'!R$11</f>
        <v>#DIV/0!</v>
      </c>
      <c r="AD50" s="24" t="e">
        <f>(T50-'ModelParams Lw'!S$10)/'ModelParams Lw'!S$11</f>
        <v>#DIV/0!</v>
      </c>
      <c r="AE50" s="24" t="e">
        <f>(U50-'ModelParams Lw'!T$10)/'ModelParams Lw'!T$11</f>
        <v>#DIV/0!</v>
      </c>
      <c r="AF50" s="24" t="e">
        <f>(V50-'ModelParams Lw'!U$10)/'ModelParams Lw'!U$11</f>
        <v>#DIV/0!</v>
      </c>
      <c r="AG50" s="24" t="e">
        <f>(W50-'ModelParams Lw'!V$10)/'ModelParams Lw'!V$11</f>
        <v>#DIV/0!</v>
      </c>
      <c r="AH50" s="24" t="e">
        <f t="shared" si="23"/>
        <v>#DIV/0!</v>
      </c>
      <c r="AI50" s="24" t="str">
        <f>IF(OR(Calcul!$D55="",Calcul!$E55=""),"",VLOOKUP(CONCATENATE(Calcul!$D55,Calcul!$E55),SilencerParams!$D$4:$R$82,8,FALSE))</f>
        <v/>
      </c>
      <c r="AJ50" s="24" t="str">
        <f>IF(OR(Calcul!$D55="",Calcul!$E55=""),"",VLOOKUP(CONCATENATE(Calcul!$D55,Calcul!$E55),SilencerParams!$D$4:$R$82,9,FALSE))</f>
        <v/>
      </c>
      <c r="AK50" s="24" t="str">
        <f>IF(OR(Calcul!$D55="",Calcul!$E55=""),"",VLOOKUP(CONCATENATE(Calcul!$D55,Calcul!$E55),SilencerParams!$D$4:$R$82,10,FALSE))</f>
        <v/>
      </c>
      <c r="AL50" s="24" t="str">
        <f>IF(OR(Calcul!$D55="",Calcul!$E55=""),"",VLOOKUP(CONCATENATE(Calcul!$D55,Calcul!$E55),SilencerParams!$D$4:$R$82,11,FALSE))</f>
        <v/>
      </c>
      <c r="AM50" s="24" t="str">
        <f>IF(OR(Calcul!$D55="",Calcul!$E55=""),"",VLOOKUP(CONCATENATE(Calcul!$D55,Calcul!$E55),SilencerParams!$D$4:$R$82,12,FALSE))</f>
        <v/>
      </c>
      <c r="AN50" s="24" t="str">
        <f>IF(OR(Calcul!$D55="",Calcul!$E55=""),"",VLOOKUP(CONCATENATE(Calcul!$D55,Calcul!$E55),SilencerParams!$D$4:$R$82,13,FALSE))</f>
        <v/>
      </c>
      <c r="AO50" s="24" t="str">
        <f>IF(OR(Calcul!$D55="",Calcul!$E55=""),"",VLOOKUP(CONCATENATE(Calcul!$D55,Calcul!$E55),SilencerParams!$D$4:$R$82,14,FALSE))</f>
        <v/>
      </c>
      <c r="AP50" s="24" t="str">
        <f>IF(OR(Calcul!$D55="",Calcul!$E55=""),"",VLOOKUP(CONCATENATE(Calcul!$D55,Calcul!$E55),SilencerParams!$D$4:$R$82,15,FALSE))</f>
        <v/>
      </c>
      <c r="AQ50" s="24" t="str">
        <f>IF(OR(Calcul!$D55="",Calcul!$E55=""),"",VLOOKUP(CONCATENATE(Calcul!$D55,Calcul!$E55),SilencerParams!$D$4:$Z$82,16,FALSE)*LOG($AH50)+VLOOKUP(CONCATENATE(Calcul!$D55,Calcul!$E55),SilencerParams!$D$4:$AH$82,24,FALSE))</f>
        <v/>
      </c>
      <c r="AR50" s="24" t="str">
        <f>IF(OR(Calcul!$D55="",Calcul!$E55=""),"",VLOOKUP(CONCATENATE(Calcul!$D55,Calcul!$E55),SilencerParams!$D$4:$Z$82,17,FALSE)*LOG($AH50)+VLOOKUP(CONCATENATE(Calcul!$D55,Calcul!$E55),SilencerParams!$D$4:$AH$82,25,FALSE))</f>
        <v/>
      </c>
      <c r="AS50" s="24" t="str">
        <f>IF(OR(Calcul!$D55="",Calcul!$E55=""),"",VLOOKUP(CONCATENATE(Calcul!$D55,Calcul!$E55),SilencerParams!$D$4:$Z$82,18,FALSE)*LOG($AH50)+VLOOKUP(CONCATENATE(Calcul!$D55,Calcul!$E55),SilencerParams!$D$4:$AH$82,26,FALSE))</f>
        <v/>
      </c>
      <c r="AT50" s="24" t="str">
        <f>IF(OR(Calcul!$D55="",Calcul!$E55=""),"",VLOOKUP(CONCATENATE(Calcul!$D55,Calcul!$E55),SilencerParams!$D$4:$Z$82,19,FALSE)*LOG($AH50)+VLOOKUP(CONCATENATE(Calcul!$D55,Calcul!$E55),SilencerParams!$D$4:$AH$82,27,FALSE))</f>
        <v/>
      </c>
      <c r="AU50" s="24" t="str">
        <f>IF(OR(Calcul!$D55="",Calcul!$E55=""),"",VLOOKUP(CONCATENATE(Calcul!$D55,Calcul!$E55),SilencerParams!$D$4:$Z$82,20,FALSE)*LOG($AH50)+VLOOKUP(CONCATENATE(Calcul!$D55,Calcul!$E55),SilencerParams!$D$4:$AH$82,28,FALSE))</f>
        <v/>
      </c>
      <c r="AV50" s="24" t="str">
        <f>IF(OR(Calcul!$D55="",Calcul!$E55=""),"",VLOOKUP(CONCATENATE(Calcul!$D55,Calcul!$E55),SilencerParams!$D$4:$Z$82,21,FALSE)*LOG($AH50)+VLOOKUP(CONCATENATE(Calcul!$D55,Calcul!$E55),SilencerParams!$D$4:$AH$82,29,FALSE))</f>
        <v/>
      </c>
      <c r="AW50" s="24" t="str">
        <f>IF(OR(Calcul!$D55="",Calcul!$E55=""),"",VLOOKUP(CONCATENATE(Calcul!$D55,Calcul!$E55),SilencerParams!$D$4:$Z$82,22,FALSE)*LOG($AH50)+VLOOKUP(CONCATENATE(Calcul!$D55,Calcul!$E55),SilencerParams!$D$4:$AH$82,30,FALSE))</f>
        <v/>
      </c>
      <c r="AX50" s="24" t="str">
        <f>IF(OR(Calcul!$D55="",Calcul!$E55=""),"",VLOOKUP(CONCATENATE(Calcul!$D55,Calcul!$E55),SilencerParams!$D$4:$Z$82,23,FALSE)*LOG($AH50)+VLOOKUP(CONCATENATE(Calcul!$D55,Calcul!$E55),SilencerParams!$D$4:$AH$82,31,FALSE))</f>
        <v/>
      </c>
      <c r="AY50" s="24" t="e">
        <f t="shared" si="1"/>
        <v>#DIV/0!</v>
      </c>
      <c r="AZ50" s="24" t="e">
        <f t="shared" si="2"/>
        <v>#DIV/0!</v>
      </c>
      <c r="BA50" s="24" t="e">
        <f t="shared" si="3"/>
        <v>#DIV/0!</v>
      </c>
      <c r="BB50" s="24" t="e">
        <f t="shared" si="4"/>
        <v>#DIV/0!</v>
      </c>
      <c r="BC50" s="24" t="e">
        <f t="shared" si="5"/>
        <v>#DIV/0!</v>
      </c>
      <c r="BD50" s="24" t="e">
        <f t="shared" si="6"/>
        <v>#DIV/0!</v>
      </c>
      <c r="BE50" s="24" t="e">
        <f t="shared" si="7"/>
        <v>#DIV/0!</v>
      </c>
      <c r="BF50" s="24" t="e">
        <f t="shared" si="8"/>
        <v>#DIV/0!</v>
      </c>
      <c r="BG50" s="24" t="e">
        <f>10*LOG10(IF(AY50="",0,POWER(10,((AY50+'ModelParams Lw'!$O$4)/10))) +IF(AZ50="",0,POWER(10,((AZ50+'ModelParams Lw'!$P$4)/10))) +IF(BA50="",0,POWER(10,((BA50+'ModelParams Lw'!$Q$4)/10))) +IF(BB50="",0,POWER(10,((BB50+'ModelParams Lw'!$R$4)/10))) +IF(BC50="",0,POWER(10,((BC50+'ModelParams Lw'!$S$4)/10))) +IF(BD50="",0,POWER(10,((BD50+'ModelParams Lw'!$T$4)/10))) +IF(BE50="",0,POWER(10,((BE50+'ModelParams Lw'!$U$4)/10)))+IF(BF50="",0,POWER(10,((BF50+'ModelParams Lw'!$V$4)/10))))</f>
        <v>#DIV/0!</v>
      </c>
      <c r="BH50" s="24" t="e">
        <f t="shared" si="24"/>
        <v>#DIV/0!</v>
      </c>
      <c r="BI50" s="24" t="e">
        <f>(AY50-'ModelParams Lw'!O$10)/'ModelParams Lw'!O$11</f>
        <v>#DIV/0!</v>
      </c>
      <c r="BJ50" s="24" t="e">
        <f>(AZ50-'ModelParams Lw'!P$10)/'ModelParams Lw'!P$11</f>
        <v>#DIV/0!</v>
      </c>
      <c r="BK50" s="24" t="e">
        <f>(BA50-'ModelParams Lw'!Q$10)/'ModelParams Lw'!Q$11</f>
        <v>#DIV/0!</v>
      </c>
      <c r="BL50" s="24" t="e">
        <f>(BB50-'ModelParams Lw'!R$10)/'ModelParams Lw'!R$11</f>
        <v>#DIV/0!</v>
      </c>
      <c r="BM50" s="24" t="e">
        <f>(BC50-'ModelParams Lw'!S$10)/'ModelParams Lw'!S$11</f>
        <v>#DIV/0!</v>
      </c>
      <c r="BN50" s="24" t="e">
        <f>(BD50-'ModelParams Lw'!T$10)/'ModelParams Lw'!T$11</f>
        <v>#DIV/0!</v>
      </c>
      <c r="BO50" s="24" t="e">
        <f>(BE50-'ModelParams Lw'!U$10)/'ModelParams Lw'!U$11</f>
        <v>#DIV/0!</v>
      </c>
      <c r="BP50" s="24" t="e">
        <f>(BF50-'ModelParams Lw'!V$10)/'ModelParams Lw'!V$11</f>
        <v>#DIV/0!</v>
      </c>
      <c r="BQ50" s="24">
        <f>IF(Calcul!$F55="SW",'ModelParams Lw'!C$18+'ModelParams Lw'!C$19*LOG(BQ$3)+'ModelParams Lw'!C$20*($D50*$E50),IF('ModelParams Lw'!C$21+'ModelParams Lw'!C$22*LOG(BQ$3)+'ModelParams Lw'!C$23*($D50*$E50)&lt;'ModelParams Lw'!C$18+'ModelParams Lw'!C$19*LOG(BQ$3)+'ModelParams Lw'!C$20*($D50*$E50),'ModelParams Lw'!C$18+'ModelParams Lw'!C$19*LOG(BQ$3)+'ModelParams Lw'!C$20*($D50*$E50),'ModelParams Lw'!C$21+'ModelParams Lw'!C$22*LOG(BQ$3)+'ModelParams Lw'!C$23*($D50*$E50)))</f>
        <v>29.232362061604213</v>
      </c>
      <c r="BR50" s="24">
        <f>IF(Calcul!$F55="SW",'ModelParams Lw'!D$18+'ModelParams Lw'!D$19*LOG(BR$3)+'ModelParams Lw'!D$20*($D50*$E50),IF('ModelParams Lw'!D$21+'ModelParams Lw'!D$22*LOG(BR$3)+'ModelParams Lw'!D$23*($D50*$E50)&lt;'ModelParams Lw'!D$18+'ModelParams Lw'!D$19*LOG(BR$3)+'ModelParams Lw'!D$20*($D50*$E50),'ModelParams Lw'!D$18+'ModelParams Lw'!D$19*LOG(BR$3)+'ModelParams Lw'!D$20*($D50*$E50),'ModelParams Lw'!D$21+'ModelParams Lw'!D$22*LOG(BR$3)+'ModelParams Lw'!D$23*($D50*$E50)))</f>
        <v>20.87664435983303</v>
      </c>
      <c r="BS50" s="24">
        <f>IF(Calcul!$F55="SW",'ModelParams Lw'!E$18+'ModelParams Lw'!E$19*LOG(BS$3)+'ModelParams Lw'!E$20*($D50*$E50),IF('ModelParams Lw'!E$21+'ModelParams Lw'!E$22*LOG(BS$3)+'ModelParams Lw'!E$23*($D50*$E50)&lt;'ModelParams Lw'!E$18+'ModelParams Lw'!E$19*LOG(BS$3)+'ModelParams Lw'!E$20*($D50*$E50),'ModelParams Lw'!E$18+'ModelParams Lw'!E$19*LOG(BS$3)+'ModelParams Lw'!E$20*($D50*$E50),'ModelParams Lw'!E$21+'ModelParams Lw'!E$22*LOG(BS$3)+'ModelParams Lw'!E$23*($D50*$E50)))</f>
        <v>19.403052886267911</v>
      </c>
      <c r="BT50" s="24">
        <f>IF(Calcul!$F55="SW",'ModelParams Lw'!F$18+'ModelParams Lw'!F$19*LOG(BT$3)+'ModelParams Lw'!F$20*($D50*$E50),IF('ModelParams Lw'!F$21+'ModelParams Lw'!F$22*LOG(BT$3)+'ModelParams Lw'!F$23*($D50*$E50)&lt;'ModelParams Lw'!F$18+'ModelParams Lw'!F$19*LOG(BT$3)+'ModelParams Lw'!F$20*($D50*$E50),'ModelParams Lw'!F$18+'ModelParams Lw'!F$19*LOG(BT$3)+'ModelParams Lw'!F$20*($D50*$E50),'ModelParams Lw'!F$21+'ModelParams Lw'!F$22*LOG(BT$3)+'ModelParams Lw'!F$23*($D50*$E50)))</f>
        <v>19.168948557312724</v>
      </c>
      <c r="BU50" s="24">
        <f>IF(Calcul!$F55="SW",'ModelParams Lw'!G$18+'ModelParams Lw'!G$19*LOG(BU$3)+'ModelParams Lw'!G$20*($D50*$E50),IF('ModelParams Lw'!G$21+'ModelParams Lw'!G$22*LOG(BU$3)+'ModelParams Lw'!G$23*($D50*$E50)&lt;'ModelParams Lw'!G$18+'ModelParams Lw'!G$19*LOG(BU$3)+'ModelParams Lw'!G$20*($D50*$E50),'ModelParams Lw'!G$18+'ModelParams Lw'!G$19*LOG(BU$3)+'ModelParams Lw'!G$20*($D50*$E50),'ModelParams Lw'!G$21+'ModelParams Lw'!G$22*LOG(BU$3)+'ModelParams Lw'!G$23*($D50*$E50)))</f>
        <v>19.253827318462619</v>
      </c>
      <c r="BV50" s="24">
        <f>IF(Calcul!$F55="SW",'ModelParams Lw'!H$18+'ModelParams Lw'!H$19*LOG(BV$3)+'ModelParams Lw'!H$20*($D50*$E50),IF('ModelParams Lw'!H$21+'ModelParams Lw'!H$22*LOG(BV$3)+'ModelParams Lw'!H$23*($D50*$E50)&lt;'ModelParams Lw'!H$18+'ModelParams Lw'!H$19*LOG(BV$3)+'ModelParams Lw'!H$20*($D50*$E50),'ModelParams Lw'!H$18+'ModelParams Lw'!H$19*LOG(BV$3)+'ModelParams Lw'!H$20*($D50*$E50),'ModelParams Lw'!H$21+'ModelParams Lw'!H$22*LOG(BV$3)+'ModelParams Lw'!H$23*($D50*$E50)))</f>
        <v>18.450549841027573</v>
      </c>
      <c r="BW50" s="24">
        <f>IF(Calcul!$F55="SW",'ModelParams Lw'!I$18+'ModelParams Lw'!I$19*LOG(BW$3)+'ModelParams Lw'!I$20*($D50*$E50),IF('ModelParams Lw'!I$21+'ModelParams Lw'!I$22*LOG(BW$3)+'ModelParams Lw'!I$23*($D50*$E50)&lt;'ModelParams Lw'!I$18+'ModelParams Lw'!I$19*LOG(BW$3)+'ModelParams Lw'!I$20*($D50*$E50),'ModelParams Lw'!I$18+'ModelParams Lw'!I$19*LOG(BW$3)+'ModelParams Lw'!I$20*($D50*$E50),'ModelParams Lw'!I$21+'ModelParams Lw'!I$22*LOG(BW$3)+'ModelParams Lw'!I$23*($D50*$E50)))</f>
        <v>24.339570323731252</v>
      </c>
      <c r="BX50" s="24">
        <f>IF(Calcul!$F55="SW",'ModelParams Lw'!J$18+'ModelParams Lw'!J$19*LOG(BX$3)+'ModelParams Lw'!J$20*($D50*$E50),IF('ModelParams Lw'!J$21+'ModelParams Lw'!J$22*LOG(BX$3)+'ModelParams Lw'!J$23*($D50*$E50)&lt;'ModelParams Lw'!J$18+'ModelParams Lw'!J$19*LOG(BX$3)+'ModelParams Lw'!J$20*($D50*$E50),'ModelParams Lw'!J$18+'ModelParams Lw'!J$19*LOG(BX$3)+'ModelParams Lw'!J$20*($D50*$E50),'ModelParams Lw'!J$21+'ModelParams Lw'!J$22*LOG(BX$3)+'ModelParams Lw'!J$23*($D50*$E50)))</f>
        <v>22.505852524315557</v>
      </c>
      <c r="BY50" s="24" t="e">
        <f t="shared" si="9"/>
        <v>#DIV/0!</v>
      </c>
      <c r="BZ50" s="24" t="e">
        <f t="shared" si="10"/>
        <v>#DIV/0!</v>
      </c>
      <c r="CA50" s="24" t="e">
        <f t="shared" si="11"/>
        <v>#DIV/0!</v>
      </c>
      <c r="CB50" s="24" t="e">
        <f t="shared" si="12"/>
        <v>#DIV/0!</v>
      </c>
      <c r="CC50" s="24" t="e">
        <f t="shared" si="13"/>
        <v>#DIV/0!</v>
      </c>
      <c r="CD50" s="24" t="e">
        <f t="shared" si="14"/>
        <v>#DIV/0!</v>
      </c>
      <c r="CE50" s="24" t="e">
        <f t="shared" si="15"/>
        <v>#DIV/0!</v>
      </c>
      <c r="CF50" s="24" t="e">
        <f t="shared" si="16"/>
        <v>#DIV/0!</v>
      </c>
      <c r="CG50" s="24" t="e">
        <f>10*LOG10(IF(BY50="",0,POWER(10,((BY50+'ModelParams Lw'!$O$4)/10))) +IF(BZ50="",0,POWER(10,((BZ50+'ModelParams Lw'!$P$4)/10))) +IF(CA50="",0,POWER(10,((CA50+'ModelParams Lw'!$Q$4)/10))) +IF(CB50="",0,POWER(10,((CB50+'ModelParams Lw'!$R$4)/10))) +IF(CC50="",0,POWER(10,((CC50+'ModelParams Lw'!$S$4)/10))) +IF(CD50="",0,POWER(10,((CD50+'ModelParams Lw'!$T$4)/10))) +IF(CE50="",0,POWER(10,((CE50+'ModelParams Lw'!$U$4)/10)))+IF(CF50="",0,POWER(10,((CF50+'ModelParams Lw'!$V$4)/10))))</f>
        <v>#DIV/0!</v>
      </c>
      <c r="CH50" s="24" t="e">
        <f t="shared" si="25"/>
        <v>#DIV/0!</v>
      </c>
      <c r="CI50" s="24" t="e">
        <f>(BY50-'ModelParams Lw'!$O$10)/'ModelParams Lw'!$O$11</f>
        <v>#DIV/0!</v>
      </c>
      <c r="CJ50" s="24" t="e">
        <f>(BZ50-'ModelParams Lw'!$P$10)/'ModelParams Lw'!$P$11</f>
        <v>#DIV/0!</v>
      </c>
      <c r="CK50" s="24" t="e">
        <f>(CA50-'ModelParams Lw'!$Q$10)/'ModelParams Lw'!$Q$11</f>
        <v>#DIV/0!</v>
      </c>
      <c r="CL50" s="24" t="e">
        <f>(CB50-'ModelParams Lw'!$R$10)/'ModelParams Lw'!$R$11</f>
        <v>#DIV/0!</v>
      </c>
      <c r="CM50" s="24" t="e">
        <f>(CC50-'ModelParams Lw'!$S$10)/'ModelParams Lw'!$S$11</f>
        <v>#DIV/0!</v>
      </c>
      <c r="CN50" s="24" t="e">
        <f>(CD50-'ModelParams Lw'!$T$10)/'ModelParams Lw'!$T$11</f>
        <v>#DIV/0!</v>
      </c>
      <c r="CO50" s="24" t="e">
        <f>(CE50-'ModelParams Lw'!$U$10)/'ModelParams Lw'!$U$11</f>
        <v>#DIV/0!</v>
      </c>
      <c r="CP50" s="24" t="e">
        <f>(CF50-'ModelParams Lw'!$V$10)/'ModelParams Lw'!$V$11</f>
        <v>#DIV/0!</v>
      </c>
    </row>
    <row r="51" spans="1:94" x14ac:dyDescent="0.2">
      <c r="A51" s="12">
        <f>Calcul!B53</f>
        <v>0</v>
      </c>
      <c r="B51" s="12">
        <f t="shared" si="17"/>
        <v>0</v>
      </c>
      <c r="C51" s="12">
        <f>Calcul!C53</f>
        <v>0</v>
      </c>
      <c r="D51" s="12">
        <f>Calcul!D53/1000</f>
        <v>0</v>
      </c>
      <c r="E51" s="12">
        <f>Calcul!E53/1000</f>
        <v>0</v>
      </c>
      <c r="F51" s="12">
        <f t="shared" si="18"/>
        <v>0</v>
      </c>
      <c r="G51" s="24" t="e">
        <f t="shared" si="0"/>
        <v>#DIV/0!</v>
      </c>
      <c r="H51" s="21" t="e">
        <f>'ModelParams Lw'!$B$6*(LN(H$3/(($B51/3600/($D51*$F51))^0.4*$G51^0.3)))^2+'ModelParams Lw'!$B$7*LN(H$3/(($B51/3600/($D51*$F51))^0.4*$G51^0.3))+'ModelParams Lw'!$B$8</f>
        <v>#DIV/0!</v>
      </c>
      <c r="I51" s="21" t="e">
        <f>'ModelParams Lw'!$B$6*(LN(I$3/(($B51/3600/($D51*$F51))^0.4*$G51^0.3)))^2+'ModelParams Lw'!$B$7*LN(I$3/(($B51/3600/($D51*$F51))^0.4*$G51^0.3))+'ModelParams Lw'!$B$8</f>
        <v>#DIV/0!</v>
      </c>
      <c r="J51" s="21" t="e">
        <f>'ModelParams Lw'!$B$6*(LN(J$3/(($B51/3600/($D51*$F51))^0.4*$G51^0.3)))^2+'ModelParams Lw'!$B$7*LN(J$3/(($B51/3600/($D51*$F51))^0.4*$G51^0.3))+'ModelParams Lw'!$B$8</f>
        <v>#DIV/0!</v>
      </c>
      <c r="K51" s="21" t="e">
        <f>'ModelParams Lw'!$B$6*(LN(K$3/(($B51/3600/($D51*$F51))^0.4*$G51^0.3)))^2+'ModelParams Lw'!$B$7*LN(K$3/(($B51/3600/($D51*$F51))^0.4*$G51^0.3))+'ModelParams Lw'!$B$8</f>
        <v>#DIV/0!</v>
      </c>
      <c r="L51" s="21" t="e">
        <f>'ModelParams Lw'!$B$6*(LN(L$3/(($B51/3600/($D51*$F51))^0.4*$G51^0.3)))^2+'ModelParams Lw'!$B$7*LN(L$3/(($B51/3600/($D51*$F51))^0.4*$G51^0.3))+'ModelParams Lw'!$B$8</f>
        <v>#DIV/0!</v>
      </c>
      <c r="M51" s="21" t="e">
        <f>'ModelParams Lw'!$B$6*(LN(M$3/(($B51/3600/($D51*$F51))^0.4*$G51^0.3)))^2+'ModelParams Lw'!$B$7*LN(M$3/(($B51/3600/($D51*$F51))^0.4*$G51^0.3))+'ModelParams Lw'!$B$8</f>
        <v>#DIV/0!</v>
      </c>
      <c r="N51" s="21" t="e">
        <f>'ModelParams Lw'!$B$6*(LN(N$3/(($B51/3600/($D51*$F51))^0.4*$G51^0.3)))^2+'ModelParams Lw'!$B$7*LN(N$3/(($B51/3600/($D51*$F51))^0.4*$G51^0.3))+'ModelParams Lw'!$B$8</f>
        <v>#DIV/0!</v>
      </c>
      <c r="O51" s="21" t="e">
        <f>'ModelParams Lw'!$B$6*(LN(O$3/(($B51/3600/($D51*$F51))^0.4*$G51^0.3)))^2+'ModelParams Lw'!$B$7*LN(O$3/(($B51/3600/($D51*$F51))^0.4*$G51^0.3))+'ModelParams Lw'!$B$8</f>
        <v>#DIV/0!</v>
      </c>
      <c r="P51" s="24" t="e">
        <f>'ModelParams Lw'!$B$3+'ModelParams Lw'!$B$4*LOG10($B51/3600/($D51*$F51))+'ModelParams Lw'!$B$5*LOG10(2*$G51/(1.2*($B51/3600/($D51*$F51))^2)+1)+10*LOG10($D51*$F51)+H51</f>
        <v>#DIV/0!</v>
      </c>
      <c r="Q51" s="24" t="e">
        <f>'ModelParams Lw'!$B$3+'ModelParams Lw'!$B$4*LOG10($B51/3600/($D51*$F51))+'ModelParams Lw'!$B$5*LOG10(2*$G51/(1.2*($B51/3600/($D51*$F51))^2)+1)+10*LOG10($D51*$F51)+I51</f>
        <v>#DIV/0!</v>
      </c>
      <c r="R51" s="24" t="e">
        <f>'ModelParams Lw'!$B$3+'ModelParams Lw'!$B$4*LOG10($B51/3600/($D51*$F51))+'ModelParams Lw'!$B$5*LOG10(2*$G51/(1.2*($B51/3600/($D51*$F51))^2)+1)+10*LOG10($D51*$F51)+J51</f>
        <v>#DIV/0!</v>
      </c>
      <c r="S51" s="24" t="e">
        <f>'ModelParams Lw'!$B$3+'ModelParams Lw'!$B$4*LOG10($B51/3600/($D51*$F51))+'ModelParams Lw'!$B$5*LOG10(2*$G51/(1.2*($B51/3600/($D51*$F51))^2)+1)+10*LOG10($D51*$F51)+K51</f>
        <v>#DIV/0!</v>
      </c>
      <c r="T51" s="24" t="e">
        <f>'ModelParams Lw'!$B$3+'ModelParams Lw'!$B$4*LOG10($B51/3600/($D51*$F51))+'ModelParams Lw'!$B$5*LOG10(2*$G51/(1.2*($B51/3600/($D51*$F51))^2)+1)+10*LOG10($D51*$F51)+L51</f>
        <v>#DIV/0!</v>
      </c>
      <c r="U51" s="24" t="e">
        <f>'ModelParams Lw'!$B$3+'ModelParams Lw'!$B$4*LOG10($B51/3600/($D51*$F51))+'ModelParams Lw'!$B$5*LOG10(2*$G51/(1.2*($B51/3600/($D51*$F51))^2)+1)+10*LOG10($D51*$F51)+M51</f>
        <v>#DIV/0!</v>
      </c>
      <c r="V51" s="24" t="e">
        <f>'ModelParams Lw'!$B$3+'ModelParams Lw'!$B$4*LOG10($B51/3600/($D51*$F51))+'ModelParams Lw'!$B$5*LOG10(2*$G51/(1.2*($B51/3600/($D51*$F51))^2)+1)+10*LOG10($D51*$F51)+N51</f>
        <v>#DIV/0!</v>
      </c>
      <c r="W51" s="24" t="e">
        <f>'ModelParams Lw'!$B$3+'ModelParams Lw'!$B$4*LOG10($B51/3600/($D51*$F51))+'ModelParams Lw'!$B$5*LOG10(2*$G51/(1.2*($B51/3600/($D51*$F51))^2)+1)+10*LOG10($D51*$F51)+O51</f>
        <v>#DIV/0!</v>
      </c>
      <c r="X51" s="24" t="e">
        <f>10*LOG10(IF(P51="",0,POWER(10,((P51+'ModelParams Lw'!$O$4)/10))) +IF(Q51="",0,POWER(10,((Q51+'ModelParams Lw'!$P$4)/10))) +IF(R51="",0,POWER(10,((R51+'ModelParams Lw'!$Q$4)/10))) +IF(S51="",0,POWER(10,((S51+'ModelParams Lw'!$R$4)/10))) +IF(T51="",0,POWER(10,((T51+'ModelParams Lw'!$S$4)/10))) +IF(U51="",0,POWER(10,((U51+'ModelParams Lw'!$T$4)/10))) +IF(V51="",0,POWER(10,((V51+'ModelParams Lw'!$U$4)/10)))+IF(W51="",0,POWER(10,((W51+'ModelParams Lw'!$V$4)/10))))</f>
        <v>#DIV/0!</v>
      </c>
      <c r="Y51" s="24" t="e">
        <f t="shared" si="19"/>
        <v>#DIV/0!</v>
      </c>
      <c r="Z51" s="24" t="e">
        <f>(P51-'ModelParams Lw'!O$10)/'ModelParams Lw'!O$11</f>
        <v>#DIV/0!</v>
      </c>
      <c r="AA51" s="24" t="e">
        <f>(Q51-'ModelParams Lw'!P$10)/'ModelParams Lw'!P$11</f>
        <v>#DIV/0!</v>
      </c>
      <c r="AB51" s="24" t="e">
        <f>(R51-'ModelParams Lw'!Q$10)/'ModelParams Lw'!Q$11</f>
        <v>#DIV/0!</v>
      </c>
      <c r="AC51" s="24" t="e">
        <f>(S51-'ModelParams Lw'!R$10)/'ModelParams Lw'!R$11</f>
        <v>#DIV/0!</v>
      </c>
      <c r="AD51" s="24" t="e">
        <f>(T51-'ModelParams Lw'!S$10)/'ModelParams Lw'!S$11</f>
        <v>#DIV/0!</v>
      </c>
      <c r="AE51" s="24" t="e">
        <f>(U51-'ModelParams Lw'!T$10)/'ModelParams Lw'!T$11</f>
        <v>#DIV/0!</v>
      </c>
      <c r="AF51" s="24" t="e">
        <f>(V51-'ModelParams Lw'!U$10)/'ModelParams Lw'!U$11</f>
        <v>#DIV/0!</v>
      </c>
      <c r="AG51" s="24" t="e">
        <f>(W51-'ModelParams Lw'!V$10)/'ModelParams Lw'!V$11</f>
        <v>#DIV/0!</v>
      </c>
      <c r="AH51" s="24" t="e">
        <f t="shared" si="23"/>
        <v>#DIV/0!</v>
      </c>
      <c r="AI51" s="24" t="str">
        <f>IF(OR(Calcul!$D56="",Calcul!$E56=""),"",VLOOKUP(CONCATENATE(Calcul!$D56,Calcul!$E56),SilencerParams!$D$4:$R$82,8,FALSE))</f>
        <v/>
      </c>
      <c r="AJ51" s="24" t="str">
        <f>IF(OR(Calcul!$D56="",Calcul!$E56=""),"",VLOOKUP(CONCATENATE(Calcul!$D56,Calcul!$E56),SilencerParams!$D$4:$R$82,9,FALSE))</f>
        <v/>
      </c>
      <c r="AK51" s="24" t="str">
        <f>IF(OR(Calcul!$D56="",Calcul!$E56=""),"",VLOOKUP(CONCATENATE(Calcul!$D56,Calcul!$E56),SilencerParams!$D$4:$R$82,10,FALSE))</f>
        <v/>
      </c>
      <c r="AL51" s="24" t="str">
        <f>IF(OR(Calcul!$D56="",Calcul!$E56=""),"",VLOOKUP(CONCATENATE(Calcul!$D56,Calcul!$E56),SilencerParams!$D$4:$R$82,11,FALSE))</f>
        <v/>
      </c>
      <c r="AM51" s="24" t="str">
        <f>IF(OR(Calcul!$D56="",Calcul!$E56=""),"",VLOOKUP(CONCATENATE(Calcul!$D56,Calcul!$E56),SilencerParams!$D$4:$R$82,12,FALSE))</f>
        <v/>
      </c>
      <c r="AN51" s="24" t="str">
        <f>IF(OR(Calcul!$D56="",Calcul!$E56=""),"",VLOOKUP(CONCATENATE(Calcul!$D56,Calcul!$E56),SilencerParams!$D$4:$R$82,13,FALSE))</f>
        <v/>
      </c>
      <c r="AO51" s="24" t="str">
        <f>IF(OR(Calcul!$D56="",Calcul!$E56=""),"",VLOOKUP(CONCATENATE(Calcul!$D56,Calcul!$E56),SilencerParams!$D$4:$R$82,14,FALSE))</f>
        <v/>
      </c>
      <c r="AP51" s="24" t="str">
        <f>IF(OR(Calcul!$D56="",Calcul!$E56=""),"",VLOOKUP(CONCATENATE(Calcul!$D56,Calcul!$E56),SilencerParams!$D$4:$R$82,15,FALSE))</f>
        <v/>
      </c>
      <c r="AQ51" s="24" t="str">
        <f>IF(OR(Calcul!$D56="",Calcul!$E56=""),"",VLOOKUP(CONCATENATE(Calcul!$D56,Calcul!$E56),SilencerParams!$D$4:$Z$82,16,FALSE)*LOG($AH51)+VLOOKUP(CONCATENATE(Calcul!$D56,Calcul!$E56),SilencerParams!$D$4:$AH$82,24,FALSE))</f>
        <v/>
      </c>
      <c r="AR51" s="24" t="str">
        <f>IF(OR(Calcul!$D56="",Calcul!$E56=""),"",VLOOKUP(CONCATENATE(Calcul!$D56,Calcul!$E56),SilencerParams!$D$4:$Z$82,17,FALSE)*LOG($AH51)+VLOOKUP(CONCATENATE(Calcul!$D56,Calcul!$E56),SilencerParams!$D$4:$AH$82,25,FALSE))</f>
        <v/>
      </c>
      <c r="AS51" s="24" t="str">
        <f>IF(OR(Calcul!$D56="",Calcul!$E56=""),"",VLOOKUP(CONCATENATE(Calcul!$D56,Calcul!$E56),SilencerParams!$D$4:$Z$82,18,FALSE)*LOG($AH51)+VLOOKUP(CONCATENATE(Calcul!$D56,Calcul!$E56),SilencerParams!$D$4:$AH$82,26,FALSE))</f>
        <v/>
      </c>
      <c r="AT51" s="24" t="str">
        <f>IF(OR(Calcul!$D56="",Calcul!$E56=""),"",VLOOKUP(CONCATENATE(Calcul!$D56,Calcul!$E56),SilencerParams!$D$4:$Z$82,19,FALSE)*LOG($AH51)+VLOOKUP(CONCATENATE(Calcul!$D56,Calcul!$E56),SilencerParams!$D$4:$AH$82,27,FALSE))</f>
        <v/>
      </c>
      <c r="AU51" s="24" t="str">
        <f>IF(OR(Calcul!$D56="",Calcul!$E56=""),"",VLOOKUP(CONCATENATE(Calcul!$D56,Calcul!$E56),SilencerParams!$D$4:$Z$82,20,FALSE)*LOG($AH51)+VLOOKUP(CONCATENATE(Calcul!$D56,Calcul!$E56),SilencerParams!$D$4:$AH$82,28,FALSE))</f>
        <v/>
      </c>
      <c r="AV51" s="24" t="str">
        <f>IF(OR(Calcul!$D56="",Calcul!$E56=""),"",VLOOKUP(CONCATENATE(Calcul!$D56,Calcul!$E56),SilencerParams!$D$4:$Z$82,21,FALSE)*LOG($AH51)+VLOOKUP(CONCATENATE(Calcul!$D56,Calcul!$E56),SilencerParams!$D$4:$AH$82,29,FALSE))</f>
        <v/>
      </c>
      <c r="AW51" s="24" t="str">
        <f>IF(OR(Calcul!$D56="",Calcul!$E56=""),"",VLOOKUP(CONCATENATE(Calcul!$D56,Calcul!$E56),SilencerParams!$D$4:$Z$82,22,FALSE)*LOG($AH51)+VLOOKUP(CONCATENATE(Calcul!$D56,Calcul!$E56),SilencerParams!$D$4:$AH$82,30,FALSE))</f>
        <v/>
      </c>
      <c r="AX51" s="24" t="str">
        <f>IF(OR(Calcul!$D56="",Calcul!$E56=""),"",VLOOKUP(CONCATENATE(Calcul!$D56,Calcul!$E56),SilencerParams!$D$4:$Z$82,23,FALSE)*LOG($AH51)+VLOOKUP(CONCATENATE(Calcul!$D56,Calcul!$E56),SilencerParams!$D$4:$AH$82,31,FALSE))</f>
        <v/>
      </c>
      <c r="AY51" s="24" t="e">
        <f t="shared" si="1"/>
        <v>#DIV/0!</v>
      </c>
      <c r="AZ51" s="24" t="e">
        <f t="shared" si="2"/>
        <v>#DIV/0!</v>
      </c>
      <c r="BA51" s="24" t="e">
        <f t="shared" si="3"/>
        <v>#DIV/0!</v>
      </c>
      <c r="BB51" s="24" t="e">
        <f t="shared" si="4"/>
        <v>#DIV/0!</v>
      </c>
      <c r="BC51" s="24" t="e">
        <f t="shared" si="5"/>
        <v>#DIV/0!</v>
      </c>
      <c r="BD51" s="24" t="e">
        <f t="shared" si="6"/>
        <v>#DIV/0!</v>
      </c>
      <c r="BE51" s="24" t="e">
        <f t="shared" si="7"/>
        <v>#DIV/0!</v>
      </c>
      <c r="BF51" s="24" t="e">
        <f t="shared" si="8"/>
        <v>#DIV/0!</v>
      </c>
      <c r="BG51" s="24" t="e">
        <f>10*LOG10(IF(AY51="",0,POWER(10,((AY51+'ModelParams Lw'!$O$4)/10))) +IF(AZ51="",0,POWER(10,((AZ51+'ModelParams Lw'!$P$4)/10))) +IF(BA51="",0,POWER(10,((BA51+'ModelParams Lw'!$Q$4)/10))) +IF(BB51="",0,POWER(10,((BB51+'ModelParams Lw'!$R$4)/10))) +IF(BC51="",0,POWER(10,((BC51+'ModelParams Lw'!$S$4)/10))) +IF(BD51="",0,POWER(10,((BD51+'ModelParams Lw'!$T$4)/10))) +IF(BE51="",0,POWER(10,((BE51+'ModelParams Lw'!$U$4)/10)))+IF(BF51="",0,POWER(10,((BF51+'ModelParams Lw'!$V$4)/10))))</f>
        <v>#DIV/0!</v>
      </c>
      <c r="BH51" s="24" t="e">
        <f t="shared" si="24"/>
        <v>#DIV/0!</v>
      </c>
      <c r="BI51" s="24" t="e">
        <f>(AY51-'ModelParams Lw'!O$10)/'ModelParams Lw'!O$11</f>
        <v>#DIV/0!</v>
      </c>
      <c r="BJ51" s="24" t="e">
        <f>(AZ51-'ModelParams Lw'!P$10)/'ModelParams Lw'!P$11</f>
        <v>#DIV/0!</v>
      </c>
      <c r="BK51" s="24" t="e">
        <f>(BA51-'ModelParams Lw'!Q$10)/'ModelParams Lw'!Q$11</f>
        <v>#DIV/0!</v>
      </c>
      <c r="BL51" s="24" t="e">
        <f>(BB51-'ModelParams Lw'!R$10)/'ModelParams Lw'!R$11</f>
        <v>#DIV/0!</v>
      </c>
      <c r="BM51" s="24" t="e">
        <f>(BC51-'ModelParams Lw'!S$10)/'ModelParams Lw'!S$11</f>
        <v>#DIV/0!</v>
      </c>
      <c r="BN51" s="24" t="e">
        <f>(BD51-'ModelParams Lw'!T$10)/'ModelParams Lw'!T$11</f>
        <v>#DIV/0!</v>
      </c>
      <c r="BO51" s="24" t="e">
        <f>(BE51-'ModelParams Lw'!U$10)/'ModelParams Lw'!U$11</f>
        <v>#DIV/0!</v>
      </c>
      <c r="BP51" s="24" t="e">
        <f>(BF51-'ModelParams Lw'!V$10)/'ModelParams Lw'!V$11</f>
        <v>#DIV/0!</v>
      </c>
      <c r="BQ51" s="24">
        <f>IF(Calcul!$F56="SW",'ModelParams Lw'!C$18+'ModelParams Lw'!C$19*LOG(BQ$3)+'ModelParams Lw'!C$20*($D51*$E51),IF('ModelParams Lw'!C$21+'ModelParams Lw'!C$22*LOG(BQ$3)+'ModelParams Lw'!C$23*($D51*$E51)&lt;'ModelParams Lw'!C$18+'ModelParams Lw'!C$19*LOG(BQ$3)+'ModelParams Lw'!C$20*($D51*$E51),'ModelParams Lw'!C$18+'ModelParams Lw'!C$19*LOG(BQ$3)+'ModelParams Lw'!C$20*($D51*$E51),'ModelParams Lw'!C$21+'ModelParams Lw'!C$22*LOG(BQ$3)+'ModelParams Lw'!C$23*($D51*$E51)))</f>
        <v>29.232362061604213</v>
      </c>
      <c r="BR51" s="24">
        <f>IF(Calcul!$F56="SW",'ModelParams Lw'!D$18+'ModelParams Lw'!D$19*LOG(BR$3)+'ModelParams Lw'!D$20*($D51*$E51),IF('ModelParams Lw'!D$21+'ModelParams Lw'!D$22*LOG(BR$3)+'ModelParams Lw'!D$23*($D51*$E51)&lt;'ModelParams Lw'!D$18+'ModelParams Lw'!D$19*LOG(BR$3)+'ModelParams Lw'!D$20*($D51*$E51),'ModelParams Lw'!D$18+'ModelParams Lw'!D$19*LOG(BR$3)+'ModelParams Lw'!D$20*($D51*$E51),'ModelParams Lw'!D$21+'ModelParams Lw'!D$22*LOG(BR$3)+'ModelParams Lw'!D$23*($D51*$E51)))</f>
        <v>20.87664435983303</v>
      </c>
      <c r="BS51" s="24">
        <f>IF(Calcul!$F56="SW",'ModelParams Lw'!E$18+'ModelParams Lw'!E$19*LOG(BS$3)+'ModelParams Lw'!E$20*($D51*$E51),IF('ModelParams Lw'!E$21+'ModelParams Lw'!E$22*LOG(BS$3)+'ModelParams Lw'!E$23*($D51*$E51)&lt;'ModelParams Lw'!E$18+'ModelParams Lw'!E$19*LOG(BS$3)+'ModelParams Lw'!E$20*($D51*$E51),'ModelParams Lw'!E$18+'ModelParams Lw'!E$19*LOG(BS$3)+'ModelParams Lw'!E$20*($D51*$E51),'ModelParams Lw'!E$21+'ModelParams Lw'!E$22*LOG(BS$3)+'ModelParams Lw'!E$23*($D51*$E51)))</f>
        <v>19.403052886267911</v>
      </c>
      <c r="BT51" s="24">
        <f>IF(Calcul!$F56="SW",'ModelParams Lw'!F$18+'ModelParams Lw'!F$19*LOG(BT$3)+'ModelParams Lw'!F$20*($D51*$E51),IF('ModelParams Lw'!F$21+'ModelParams Lw'!F$22*LOG(BT$3)+'ModelParams Lw'!F$23*($D51*$E51)&lt;'ModelParams Lw'!F$18+'ModelParams Lw'!F$19*LOG(BT$3)+'ModelParams Lw'!F$20*($D51*$E51),'ModelParams Lw'!F$18+'ModelParams Lw'!F$19*LOG(BT$3)+'ModelParams Lw'!F$20*($D51*$E51),'ModelParams Lw'!F$21+'ModelParams Lw'!F$22*LOG(BT$3)+'ModelParams Lw'!F$23*($D51*$E51)))</f>
        <v>19.168948557312724</v>
      </c>
      <c r="BU51" s="24">
        <f>IF(Calcul!$F56="SW",'ModelParams Lw'!G$18+'ModelParams Lw'!G$19*LOG(BU$3)+'ModelParams Lw'!G$20*($D51*$E51),IF('ModelParams Lw'!G$21+'ModelParams Lw'!G$22*LOG(BU$3)+'ModelParams Lw'!G$23*($D51*$E51)&lt;'ModelParams Lw'!G$18+'ModelParams Lw'!G$19*LOG(BU$3)+'ModelParams Lw'!G$20*($D51*$E51),'ModelParams Lw'!G$18+'ModelParams Lw'!G$19*LOG(BU$3)+'ModelParams Lw'!G$20*($D51*$E51),'ModelParams Lw'!G$21+'ModelParams Lw'!G$22*LOG(BU$3)+'ModelParams Lw'!G$23*($D51*$E51)))</f>
        <v>19.253827318462619</v>
      </c>
      <c r="BV51" s="24">
        <f>IF(Calcul!$F56="SW",'ModelParams Lw'!H$18+'ModelParams Lw'!H$19*LOG(BV$3)+'ModelParams Lw'!H$20*($D51*$E51),IF('ModelParams Lw'!H$21+'ModelParams Lw'!H$22*LOG(BV$3)+'ModelParams Lw'!H$23*($D51*$E51)&lt;'ModelParams Lw'!H$18+'ModelParams Lw'!H$19*LOG(BV$3)+'ModelParams Lw'!H$20*($D51*$E51),'ModelParams Lw'!H$18+'ModelParams Lw'!H$19*LOG(BV$3)+'ModelParams Lw'!H$20*($D51*$E51),'ModelParams Lw'!H$21+'ModelParams Lw'!H$22*LOG(BV$3)+'ModelParams Lw'!H$23*($D51*$E51)))</f>
        <v>18.450549841027573</v>
      </c>
      <c r="BW51" s="24">
        <f>IF(Calcul!$F56="SW",'ModelParams Lw'!I$18+'ModelParams Lw'!I$19*LOG(BW$3)+'ModelParams Lw'!I$20*($D51*$E51),IF('ModelParams Lw'!I$21+'ModelParams Lw'!I$22*LOG(BW$3)+'ModelParams Lw'!I$23*($D51*$E51)&lt;'ModelParams Lw'!I$18+'ModelParams Lw'!I$19*LOG(BW$3)+'ModelParams Lw'!I$20*($D51*$E51),'ModelParams Lw'!I$18+'ModelParams Lw'!I$19*LOG(BW$3)+'ModelParams Lw'!I$20*($D51*$E51),'ModelParams Lw'!I$21+'ModelParams Lw'!I$22*LOG(BW$3)+'ModelParams Lw'!I$23*($D51*$E51)))</f>
        <v>24.339570323731252</v>
      </c>
      <c r="BX51" s="24">
        <f>IF(Calcul!$F56="SW",'ModelParams Lw'!J$18+'ModelParams Lw'!J$19*LOG(BX$3)+'ModelParams Lw'!J$20*($D51*$E51),IF('ModelParams Lw'!J$21+'ModelParams Lw'!J$22*LOG(BX$3)+'ModelParams Lw'!J$23*($D51*$E51)&lt;'ModelParams Lw'!J$18+'ModelParams Lw'!J$19*LOG(BX$3)+'ModelParams Lw'!J$20*($D51*$E51),'ModelParams Lw'!J$18+'ModelParams Lw'!J$19*LOG(BX$3)+'ModelParams Lw'!J$20*($D51*$E51),'ModelParams Lw'!J$21+'ModelParams Lw'!J$22*LOG(BX$3)+'ModelParams Lw'!J$23*($D51*$E51)))</f>
        <v>22.505852524315557</v>
      </c>
      <c r="BY51" s="24" t="e">
        <f t="shared" si="9"/>
        <v>#DIV/0!</v>
      </c>
      <c r="BZ51" s="24" t="e">
        <f t="shared" si="10"/>
        <v>#DIV/0!</v>
      </c>
      <c r="CA51" s="24" t="e">
        <f t="shared" si="11"/>
        <v>#DIV/0!</v>
      </c>
      <c r="CB51" s="24" t="e">
        <f t="shared" si="12"/>
        <v>#DIV/0!</v>
      </c>
      <c r="CC51" s="24" t="e">
        <f t="shared" si="13"/>
        <v>#DIV/0!</v>
      </c>
      <c r="CD51" s="24" t="e">
        <f t="shared" si="14"/>
        <v>#DIV/0!</v>
      </c>
      <c r="CE51" s="24" t="e">
        <f t="shared" si="15"/>
        <v>#DIV/0!</v>
      </c>
      <c r="CF51" s="24" t="e">
        <f t="shared" si="16"/>
        <v>#DIV/0!</v>
      </c>
      <c r="CG51" s="24" t="e">
        <f>10*LOG10(IF(BY51="",0,POWER(10,((BY51+'ModelParams Lw'!$O$4)/10))) +IF(BZ51="",0,POWER(10,((BZ51+'ModelParams Lw'!$P$4)/10))) +IF(CA51="",0,POWER(10,((CA51+'ModelParams Lw'!$Q$4)/10))) +IF(CB51="",0,POWER(10,((CB51+'ModelParams Lw'!$R$4)/10))) +IF(CC51="",0,POWER(10,((CC51+'ModelParams Lw'!$S$4)/10))) +IF(CD51="",0,POWER(10,((CD51+'ModelParams Lw'!$T$4)/10))) +IF(CE51="",0,POWER(10,((CE51+'ModelParams Lw'!$U$4)/10)))+IF(CF51="",0,POWER(10,((CF51+'ModelParams Lw'!$V$4)/10))))</f>
        <v>#DIV/0!</v>
      </c>
      <c r="CH51" s="24" t="e">
        <f t="shared" si="25"/>
        <v>#DIV/0!</v>
      </c>
      <c r="CI51" s="24" t="e">
        <f>(BY51-'ModelParams Lw'!$O$10)/'ModelParams Lw'!$O$11</f>
        <v>#DIV/0!</v>
      </c>
      <c r="CJ51" s="24" t="e">
        <f>(BZ51-'ModelParams Lw'!$P$10)/'ModelParams Lw'!$P$11</f>
        <v>#DIV/0!</v>
      </c>
      <c r="CK51" s="24" t="e">
        <f>(CA51-'ModelParams Lw'!$Q$10)/'ModelParams Lw'!$Q$11</f>
        <v>#DIV/0!</v>
      </c>
      <c r="CL51" s="24" t="e">
        <f>(CB51-'ModelParams Lw'!$R$10)/'ModelParams Lw'!$R$11</f>
        <v>#DIV/0!</v>
      </c>
      <c r="CM51" s="24" t="e">
        <f>(CC51-'ModelParams Lw'!$S$10)/'ModelParams Lw'!$S$11</f>
        <v>#DIV/0!</v>
      </c>
      <c r="CN51" s="24" t="e">
        <f>(CD51-'ModelParams Lw'!$T$10)/'ModelParams Lw'!$T$11</f>
        <v>#DIV/0!</v>
      </c>
      <c r="CO51" s="24" t="e">
        <f>(CE51-'ModelParams Lw'!$U$10)/'ModelParams Lw'!$U$11</f>
        <v>#DIV/0!</v>
      </c>
      <c r="CP51" s="24" t="e">
        <f>(CF51-'ModelParams Lw'!$V$10)/'ModelParams Lw'!$V$11</f>
        <v>#DIV/0!</v>
      </c>
    </row>
    <row r="52" spans="1:94" x14ac:dyDescent="0.2">
      <c r="A52" s="12">
        <f>Calcul!B54</f>
        <v>0</v>
      </c>
      <c r="B52" s="12">
        <f t="shared" si="17"/>
        <v>0</v>
      </c>
      <c r="C52" s="12">
        <f>Calcul!C54</f>
        <v>0</v>
      </c>
      <c r="D52" s="12">
        <f>Calcul!D54/1000</f>
        <v>0</v>
      </c>
      <c r="E52" s="12">
        <f>Calcul!E54/1000</f>
        <v>0</v>
      </c>
      <c r="F52" s="12">
        <f t="shared" si="18"/>
        <v>0</v>
      </c>
      <c r="G52" s="24" t="e">
        <f t="shared" si="0"/>
        <v>#DIV/0!</v>
      </c>
      <c r="H52" s="21" t="e">
        <f>'ModelParams Lw'!$B$6*(LN(H$3/(($B52/3600/($D52*$F52))^0.4*$G52^0.3)))^2+'ModelParams Lw'!$B$7*LN(H$3/(($B52/3600/($D52*$F52))^0.4*$G52^0.3))+'ModelParams Lw'!$B$8</f>
        <v>#DIV/0!</v>
      </c>
      <c r="I52" s="21" t="e">
        <f>'ModelParams Lw'!$B$6*(LN(I$3/(($B52/3600/($D52*$F52))^0.4*$G52^0.3)))^2+'ModelParams Lw'!$B$7*LN(I$3/(($B52/3600/($D52*$F52))^0.4*$G52^0.3))+'ModelParams Lw'!$B$8</f>
        <v>#DIV/0!</v>
      </c>
      <c r="J52" s="21" t="e">
        <f>'ModelParams Lw'!$B$6*(LN(J$3/(($B52/3600/($D52*$F52))^0.4*$G52^0.3)))^2+'ModelParams Lw'!$B$7*LN(J$3/(($B52/3600/($D52*$F52))^0.4*$G52^0.3))+'ModelParams Lw'!$B$8</f>
        <v>#DIV/0!</v>
      </c>
      <c r="K52" s="21" t="e">
        <f>'ModelParams Lw'!$B$6*(LN(K$3/(($B52/3600/($D52*$F52))^0.4*$G52^0.3)))^2+'ModelParams Lw'!$B$7*LN(K$3/(($B52/3600/($D52*$F52))^0.4*$G52^0.3))+'ModelParams Lw'!$B$8</f>
        <v>#DIV/0!</v>
      </c>
      <c r="L52" s="21" t="e">
        <f>'ModelParams Lw'!$B$6*(LN(L$3/(($B52/3600/($D52*$F52))^0.4*$G52^0.3)))^2+'ModelParams Lw'!$B$7*LN(L$3/(($B52/3600/($D52*$F52))^0.4*$G52^0.3))+'ModelParams Lw'!$B$8</f>
        <v>#DIV/0!</v>
      </c>
      <c r="M52" s="21" t="e">
        <f>'ModelParams Lw'!$B$6*(LN(M$3/(($B52/3600/($D52*$F52))^0.4*$G52^0.3)))^2+'ModelParams Lw'!$B$7*LN(M$3/(($B52/3600/($D52*$F52))^0.4*$G52^0.3))+'ModelParams Lw'!$B$8</f>
        <v>#DIV/0!</v>
      </c>
      <c r="N52" s="21" t="e">
        <f>'ModelParams Lw'!$B$6*(LN(N$3/(($B52/3600/($D52*$F52))^0.4*$G52^0.3)))^2+'ModelParams Lw'!$B$7*LN(N$3/(($B52/3600/($D52*$F52))^0.4*$G52^0.3))+'ModelParams Lw'!$B$8</f>
        <v>#DIV/0!</v>
      </c>
      <c r="O52" s="21" t="e">
        <f>'ModelParams Lw'!$B$6*(LN(O$3/(($B52/3600/($D52*$F52))^0.4*$G52^0.3)))^2+'ModelParams Lw'!$B$7*LN(O$3/(($B52/3600/($D52*$F52))^0.4*$G52^0.3))+'ModelParams Lw'!$B$8</f>
        <v>#DIV/0!</v>
      </c>
      <c r="P52" s="24" t="e">
        <f>'ModelParams Lw'!$B$3+'ModelParams Lw'!$B$4*LOG10($B52/3600/($D52*$F52))+'ModelParams Lw'!$B$5*LOG10(2*$G52/(1.2*($B52/3600/($D52*$F52))^2)+1)+10*LOG10($D52*$F52)+H52</f>
        <v>#DIV/0!</v>
      </c>
      <c r="Q52" s="24" t="e">
        <f>'ModelParams Lw'!$B$3+'ModelParams Lw'!$B$4*LOG10($B52/3600/($D52*$F52))+'ModelParams Lw'!$B$5*LOG10(2*$G52/(1.2*($B52/3600/($D52*$F52))^2)+1)+10*LOG10($D52*$F52)+I52</f>
        <v>#DIV/0!</v>
      </c>
      <c r="R52" s="24" t="e">
        <f>'ModelParams Lw'!$B$3+'ModelParams Lw'!$B$4*LOG10($B52/3600/($D52*$F52))+'ModelParams Lw'!$B$5*LOG10(2*$G52/(1.2*($B52/3600/($D52*$F52))^2)+1)+10*LOG10($D52*$F52)+J52</f>
        <v>#DIV/0!</v>
      </c>
      <c r="S52" s="24" t="e">
        <f>'ModelParams Lw'!$B$3+'ModelParams Lw'!$B$4*LOG10($B52/3600/($D52*$F52))+'ModelParams Lw'!$B$5*LOG10(2*$G52/(1.2*($B52/3600/($D52*$F52))^2)+1)+10*LOG10($D52*$F52)+K52</f>
        <v>#DIV/0!</v>
      </c>
      <c r="T52" s="24" t="e">
        <f>'ModelParams Lw'!$B$3+'ModelParams Lw'!$B$4*LOG10($B52/3600/($D52*$F52))+'ModelParams Lw'!$B$5*LOG10(2*$G52/(1.2*($B52/3600/($D52*$F52))^2)+1)+10*LOG10($D52*$F52)+L52</f>
        <v>#DIV/0!</v>
      </c>
      <c r="U52" s="24" t="e">
        <f>'ModelParams Lw'!$B$3+'ModelParams Lw'!$B$4*LOG10($B52/3600/($D52*$F52))+'ModelParams Lw'!$B$5*LOG10(2*$G52/(1.2*($B52/3600/($D52*$F52))^2)+1)+10*LOG10($D52*$F52)+M52</f>
        <v>#DIV/0!</v>
      </c>
      <c r="V52" s="24" t="e">
        <f>'ModelParams Lw'!$B$3+'ModelParams Lw'!$B$4*LOG10($B52/3600/($D52*$F52))+'ModelParams Lw'!$B$5*LOG10(2*$G52/(1.2*($B52/3600/($D52*$F52))^2)+1)+10*LOG10($D52*$F52)+N52</f>
        <v>#DIV/0!</v>
      </c>
      <c r="W52" s="24" t="e">
        <f>'ModelParams Lw'!$B$3+'ModelParams Lw'!$B$4*LOG10($B52/3600/($D52*$F52))+'ModelParams Lw'!$B$5*LOG10(2*$G52/(1.2*($B52/3600/($D52*$F52))^2)+1)+10*LOG10($D52*$F52)+O52</f>
        <v>#DIV/0!</v>
      </c>
      <c r="X52" s="24" t="e">
        <f>10*LOG10(IF(P52="",0,POWER(10,((P52+'ModelParams Lw'!$O$4)/10))) +IF(Q52="",0,POWER(10,((Q52+'ModelParams Lw'!$P$4)/10))) +IF(R52="",0,POWER(10,((R52+'ModelParams Lw'!$Q$4)/10))) +IF(S52="",0,POWER(10,((S52+'ModelParams Lw'!$R$4)/10))) +IF(T52="",0,POWER(10,((T52+'ModelParams Lw'!$S$4)/10))) +IF(U52="",0,POWER(10,((U52+'ModelParams Lw'!$T$4)/10))) +IF(V52="",0,POWER(10,((V52+'ModelParams Lw'!$U$4)/10)))+IF(W52="",0,POWER(10,((W52+'ModelParams Lw'!$V$4)/10))))</f>
        <v>#DIV/0!</v>
      </c>
      <c r="Y52" s="24" t="e">
        <f t="shared" si="19"/>
        <v>#DIV/0!</v>
      </c>
      <c r="Z52" s="24" t="e">
        <f>(P52-'ModelParams Lw'!O$10)/'ModelParams Lw'!O$11</f>
        <v>#DIV/0!</v>
      </c>
      <c r="AA52" s="24" t="e">
        <f>(Q52-'ModelParams Lw'!P$10)/'ModelParams Lw'!P$11</f>
        <v>#DIV/0!</v>
      </c>
      <c r="AB52" s="24" t="e">
        <f>(R52-'ModelParams Lw'!Q$10)/'ModelParams Lw'!Q$11</f>
        <v>#DIV/0!</v>
      </c>
      <c r="AC52" s="24" t="e">
        <f>(S52-'ModelParams Lw'!R$10)/'ModelParams Lw'!R$11</f>
        <v>#DIV/0!</v>
      </c>
      <c r="AD52" s="24" t="e">
        <f>(T52-'ModelParams Lw'!S$10)/'ModelParams Lw'!S$11</f>
        <v>#DIV/0!</v>
      </c>
      <c r="AE52" s="24" t="e">
        <f>(U52-'ModelParams Lw'!T$10)/'ModelParams Lw'!T$11</f>
        <v>#DIV/0!</v>
      </c>
      <c r="AF52" s="24" t="e">
        <f>(V52-'ModelParams Lw'!U$10)/'ModelParams Lw'!U$11</f>
        <v>#DIV/0!</v>
      </c>
      <c r="AG52" s="24" t="e">
        <f>(W52-'ModelParams Lw'!V$10)/'ModelParams Lw'!V$11</f>
        <v>#DIV/0!</v>
      </c>
      <c r="AH52" s="24" t="e">
        <f t="shared" si="23"/>
        <v>#DIV/0!</v>
      </c>
      <c r="AI52" s="24" t="str">
        <f>IF(OR(Calcul!$D57="",Calcul!$E57=""),"",VLOOKUP(CONCATENATE(Calcul!$D57,Calcul!$E57),SilencerParams!$D$4:$R$82,8,FALSE))</f>
        <v/>
      </c>
      <c r="AJ52" s="24" t="str">
        <f>IF(OR(Calcul!$D57="",Calcul!$E57=""),"",VLOOKUP(CONCATENATE(Calcul!$D57,Calcul!$E57),SilencerParams!$D$4:$R$82,9,FALSE))</f>
        <v/>
      </c>
      <c r="AK52" s="24" t="str">
        <f>IF(OR(Calcul!$D57="",Calcul!$E57=""),"",VLOOKUP(CONCATENATE(Calcul!$D57,Calcul!$E57),SilencerParams!$D$4:$R$82,10,FALSE))</f>
        <v/>
      </c>
      <c r="AL52" s="24" t="str">
        <f>IF(OR(Calcul!$D57="",Calcul!$E57=""),"",VLOOKUP(CONCATENATE(Calcul!$D57,Calcul!$E57),SilencerParams!$D$4:$R$82,11,FALSE))</f>
        <v/>
      </c>
      <c r="AM52" s="24" t="str">
        <f>IF(OR(Calcul!$D57="",Calcul!$E57=""),"",VLOOKUP(CONCATENATE(Calcul!$D57,Calcul!$E57),SilencerParams!$D$4:$R$82,12,FALSE))</f>
        <v/>
      </c>
      <c r="AN52" s="24" t="str">
        <f>IF(OR(Calcul!$D57="",Calcul!$E57=""),"",VLOOKUP(CONCATENATE(Calcul!$D57,Calcul!$E57),SilencerParams!$D$4:$R$82,13,FALSE))</f>
        <v/>
      </c>
      <c r="AO52" s="24" t="str">
        <f>IF(OR(Calcul!$D57="",Calcul!$E57=""),"",VLOOKUP(CONCATENATE(Calcul!$D57,Calcul!$E57),SilencerParams!$D$4:$R$82,14,FALSE))</f>
        <v/>
      </c>
      <c r="AP52" s="24" t="str">
        <f>IF(OR(Calcul!$D57="",Calcul!$E57=""),"",VLOOKUP(CONCATENATE(Calcul!$D57,Calcul!$E57),SilencerParams!$D$4:$R$82,15,FALSE))</f>
        <v/>
      </c>
      <c r="AQ52" s="24" t="str">
        <f>IF(OR(Calcul!$D57="",Calcul!$E57=""),"",VLOOKUP(CONCATENATE(Calcul!$D57,Calcul!$E57),SilencerParams!$D$4:$Z$82,16,FALSE)*LOG($AH52)+VLOOKUP(CONCATENATE(Calcul!$D57,Calcul!$E57),SilencerParams!$D$4:$AH$82,24,FALSE))</f>
        <v/>
      </c>
      <c r="AR52" s="24" t="str">
        <f>IF(OR(Calcul!$D57="",Calcul!$E57=""),"",VLOOKUP(CONCATENATE(Calcul!$D57,Calcul!$E57),SilencerParams!$D$4:$Z$82,17,FALSE)*LOG($AH52)+VLOOKUP(CONCATENATE(Calcul!$D57,Calcul!$E57),SilencerParams!$D$4:$AH$82,25,FALSE))</f>
        <v/>
      </c>
      <c r="AS52" s="24" t="str">
        <f>IF(OR(Calcul!$D57="",Calcul!$E57=""),"",VLOOKUP(CONCATENATE(Calcul!$D57,Calcul!$E57),SilencerParams!$D$4:$Z$82,18,FALSE)*LOG($AH52)+VLOOKUP(CONCATENATE(Calcul!$D57,Calcul!$E57),SilencerParams!$D$4:$AH$82,26,FALSE))</f>
        <v/>
      </c>
      <c r="AT52" s="24" t="str">
        <f>IF(OR(Calcul!$D57="",Calcul!$E57=""),"",VLOOKUP(CONCATENATE(Calcul!$D57,Calcul!$E57),SilencerParams!$D$4:$Z$82,19,FALSE)*LOG($AH52)+VLOOKUP(CONCATENATE(Calcul!$D57,Calcul!$E57),SilencerParams!$D$4:$AH$82,27,FALSE))</f>
        <v/>
      </c>
      <c r="AU52" s="24" t="str">
        <f>IF(OR(Calcul!$D57="",Calcul!$E57=""),"",VLOOKUP(CONCATENATE(Calcul!$D57,Calcul!$E57),SilencerParams!$D$4:$Z$82,20,FALSE)*LOG($AH52)+VLOOKUP(CONCATENATE(Calcul!$D57,Calcul!$E57),SilencerParams!$D$4:$AH$82,28,FALSE))</f>
        <v/>
      </c>
      <c r="AV52" s="24" t="str">
        <f>IF(OR(Calcul!$D57="",Calcul!$E57=""),"",VLOOKUP(CONCATENATE(Calcul!$D57,Calcul!$E57),SilencerParams!$D$4:$Z$82,21,FALSE)*LOG($AH52)+VLOOKUP(CONCATENATE(Calcul!$D57,Calcul!$E57),SilencerParams!$D$4:$AH$82,29,FALSE))</f>
        <v/>
      </c>
      <c r="AW52" s="24" t="str">
        <f>IF(OR(Calcul!$D57="",Calcul!$E57=""),"",VLOOKUP(CONCATENATE(Calcul!$D57,Calcul!$E57),SilencerParams!$D$4:$Z$82,22,FALSE)*LOG($AH52)+VLOOKUP(CONCATENATE(Calcul!$D57,Calcul!$E57),SilencerParams!$D$4:$AH$82,30,FALSE))</f>
        <v/>
      </c>
      <c r="AX52" s="24" t="str">
        <f>IF(OR(Calcul!$D57="",Calcul!$E57=""),"",VLOOKUP(CONCATENATE(Calcul!$D57,Calcul!$E57),SilencerParams!$D$4:$Z$82,23,FALSE)*LOG($AH52)+VLOOKUP(CONCATENATE(Calcul!$D57,Calcul!$E57),SilencerParams!$D$4:$AH$82,31,FALSE))</f>
        <v/>
      </c>
      <c r="AY52" s="24" t="e">
        <f t="shared" si="1"/>
        <v>#DIV/0!</v>
      </c>
      <c r="AZ52" s="24" t="e">
        <f t="shared" si="2"/>
        <v>#DIV/0!</v>
      </c>
      <c r="BA52" s="24" t="e">
        <f t="shared" si="3"/>
        <v>#DIV/0!</v>
      </c>
      <c r="BB52" s="24" t="e">
        <f t="shared" si="4"/>
        <v>#DIV/0!</v>
      </c>
      <c r="BC52" s="24" t="e">
        <f t="shared" si="5"/>
        <v>#DIV/0!</v>
      </c>
      <c r="BD52" s="24" t="e">
        <f t="shared" si="6"/>
        <v>#DIV/0!</v>
      </c>
      <c r="BE52" s="24" t="e">
        <f t="shared" si="7"/>
        <v>#DIV/0!</v>
      </c>
      <c r="BF52" s="24" t="e">
        <f t="shared" si="8"/>
        <v>#DIV/0!</v>
      </c>
      <c r="BG52" s="24" t="e">
        <f>10*LOG10(IF(AY52="",0,POWER(10,((AY52+'ModelParams Lw'!$O$4)/10))) +IF(AZ52="",0,POWER(10,((AZ52+'ModelParams Lw'!$P$4)/10))) +IF(BA52="",0,POWER(10,((BA52+'ModelParams Lw'!$Q$4)/10))) +IF(BB52="",0,POWER(10,((BB52+'ModelParams Lw'!$R$4)/10))) +IF(BC52="",0,POWER(10,((BC52+'ModelParams Lw'!$S$4)/10))) +IF(BD52="",0,POWER(10,((BD52+'ModelParams Lw'!$T$4)/10))) +IF(BE52="",0,POWER(10,((BE52+'ModelParams Lw'!$U$4)/10)))+IF(BF52="",0,POWER(10,((BF52+'ModelParams Lw'!$V$4)/10))))</f>
        <v>#DIV/0!</v>
      </c>
      <c r="BH52" s="24" t="e">
        <f t="shared" si="24"/>
        <v>#DIV/0!</v>
      </c>
      <c r="BI52" s="24" t="e">
        <f>(AY52-'ModelParams Lw'!O$10)/'ModelParams Lw'!O$11</f>
        <v>#DIV/0!</v>
      </c>
      <c r="BJ52" s="24" t="e">
        <f>(AZ52-'ModelParams Lw'!P$10)/'ModelParams Lw'!P$11</f>
        <v>#DIV/0!</v>
      </c>
      <c r="BK52" s="24" t="e">
        <f>(BA52-'ModelParams Lw'!Q$10)/'ModelParams Lw'!Q$11</f>
        <v>#DIV/0!</v>
      </c>
      <c r="BL52" s="24" t="e">
        <f>(BB52-'ModelParams Lw'!R$10)/'ModelParams Lw'!R$11</f>
        <v>#DIV/0!</v>
      </c>
      <c r="BM52" s="24" t="e">
        <f>(BC52-'ModelParams Lw'!S$10)/'ModelParams Lw'!S$11</f>
        <v>#DIV/0!</v>
      </c>
      <c r="BN52" s="24" t="e">
        <f>(BD52-'ModelParams Lw'!T$10)/'ModelParams Lw'!T$11</f>
        <v>#DIV/0!</v>
      </c>
      <c r="BO52" s="24" t="e">
        <f>(BE52-'ModelParams Lw'!U$10)/'ModelParams Lw'!U$11</f>
        <v>#DIV/0!</v>
      </c>
      <c r="BP52" s="24" t="e">
        <f>(BF52-'ModelParams Lw'!V$10)/'ModelParams Lw'!V$11</f>
        <v>#DIV/0!</v>
      </c>
      <c r="BQ52" s="24">
        <f>IF(Calcul!$F57="SW",'ModelParams Lw'!C$18+'ModelParams Lw'!C$19*LOG(BQ$3)+'ModelParams Lw'!C$20*($D52*$E52),IF('ModelParams Lw'!C$21+'ModelParams Lw'!C$22*LOG(BQ$3)+'ModelParams Lw'!C$23*($D52*$E52)&lt;'ModelParams Lw'!C$18+'ModelParams Lw'!C$19*LOG(BQ$3)+'ModelParams Lw'!C$20*($D52*$E52),'ModelParams Lw'!C$18+'ModelParams Lw'!C$19*LOG(BQ$3)+'ModelParams Lw'!C$20*($D52*$E52),'ModelParams Lw'!C$21+'ModelParams Lw'!C$22*LOG(BQ$3)+'ModelParams Lw'!C$23*($D52*$E52)))</f>
        <v>29.232362061604213</v>
      </c>
      <c r="BR52" s="24">
        <f>IF(Calcul!$F57="SW",'ModelParams Lw'!D$18+'ModelParams Lw'!D$19*LOG(BR$3)+'ModelParams Lw'!D$20*($D52*$E52),IF('ModelParams Lw'!D$21+'ModelParams Lw'!D$22*LOG(BR$3)+'ModelParams Lw'!D$23*($D52*$E52)&lt;'ModelParams Lw'!D$18+'ModelParams Lw'!D$19*LOG(BR$3)+'ModelParams Lw'!D$20*($D52*$E52),'ModelParams Lw'!D$18+'ModelParams Lw'!D$19*LOG(BR$3)+'ModelParams Lw'!D$20*($D52*$E52),'ModelParams Lw'!D$21+'ModelParams Lw'!D$22*LOG(BR$3)+'ModelParams Lw'!D$23*($D52*$E52)))</f>
        <v>20.87664435983303</v>
      </c>
      <c r="BS52" s="24">
        <f>IF(Calcul!$F57="SW",'ModelParams Lw'!E$18+'ModelParams Lw'!E$19*LOG(BS$3)+'ModelParams Lw'!E$20*($D52*$E52),IF('ModelParams Lw'!E$21+'ModelParams Lw'!E$22*LOG(BS$3)+'ModelParams Lw'!E$23*($D52*$E52)&lt;'ModelParams Lw'!E$18+'ModelParams Lw'!E$19*LOG(BS$3)+'ModelParams Lw'!E$20*($D52*$E52),'ModelParams Lw'!E$18+'ModelParams Lw'!E$19*LOG(BS$3)+'ModelParams Lw'!E$20*($D52*$E52),'ModelParams Lw'!E$21+'ModelParams Lw'!E$22*LOG(BS$3)+'ModelParams Lw'!E$23*($D52*$E52)))</f>
        <v>19.403052886267911</v>
      </c>
      <c r="BT52" s="24">
        <f>IF(Calcul!$F57="SW",'ModelParams Lw'!F$18+'ModelParams Lw'!F$19*LOG(BT$3)+'ModelParams Lw'!F$20*($D52*$E52),IF('ModelParams Lw'!F$21+'ModelParams Lw'!F$22*LOG(BT$3)+'ModelParams Lw'!F$23*($D52*$E52)&lt;'ModelParams Lw'!F$18+'ModelParams Lw'!F$19*LOG(BT$3)+'ModelParams Lw'!F$20*($D52*$E52),'ModelParams Lw'!F$18+'ModelParams Lw'!F$19*LOG(BT$3)+'ModelParams Lw'!F$20*($D52*$E52),'ModelParams Lw'!F$21+'ModelParams Lw'!F$22*LOG(BT$3)+'ModelParams Lw'!F$23*($D52*$E52)))</f>
        <v>19.168948557312724</v>
      </c>
      <c r="BU52" s="24">
        <f>IF(Calcul!$F57="SW",'ModelParams Lw'!G$18+'ModelParams Lw'!G$19*LOG(BU$3)+'ModelParams Lw'!G$20*($D52*$E52),IF('ModelParams Lw'!G$21+'ModelParams Lw'!G$22*LOG(BU$3)+'ModelParams Lw'!G$23*($D52*$E52)&lt;'ModelParams Lw'!G$18+'ModelParams Lw'!G$19*LOG(BU$3)+'ModelParams Lw'!G$20*($D52*$E52),'ModelParams Lw'!G$18+'ModelParams Lw'!G$19*LOG(BU$3)+'ModelParams Lw'!G$20*($D52*$E52),'ModelParams Lw'!G$21+'ModelParams Lw'!G$22*LOG(BU$3)+'ModelParams Lw'!G$23*($D52*$E52)))</f>
        <v>19.253827318462619</v>
      </c>
      <c r="BV52" s="24">
        <f>IF(Calcul!$F57="SW",'ModelParams Lw'!H$18+'ModelParams Lw'!H$19*LOG(BV$3)+'ModelParams Lw'!H$20*($D52*$E52),IF('ModelParams Lw'!H$21+'ModelParams Lw'!H$22*LOG(BV$3)+'ModelParams Lw'!H$23*($D52*$E52)&lt;'ModelParams Lw'!H$18+'ModelParams Lw'!H$19*LOG(BV$3)+'ModelParams Lw'!H$20*($D52*$E52),'ModelParams Lw'!H$18+'ModelParams Lw'!H$19*LOG(BV$3)+'ModelParams Lw'!H$20*($D52*$E52),'ModelParams Lw'!H$21+'ModelParams Lw'!H$22*LOG(BV$3)+'ModelParams Lw'!H$23*($D52*$E52)))</f>
        <v>18.450549841027573</v>
      </c>
      <c r="BW52" s="24">
        <f>IF(Calcul!$F57="SW",'ModelParams Lw'!I$18+'ModelParams Lw'!I$19*LOG(BW$3)+'ModelParams Lw'!I$20*($D52*$E52),IF('ModelParams Lw'!I$21+'ModelParams Lw'!I$22*LOG(BW$3)+'ModelParams Lw'!I$23*($D52*$E52)&lt;'ModelParams Lw'!I$18+'ModelParams Lw'!I$19*LOG(BW$3)+'ModelParams Lw'!I$20*($D52*$E52),'ModelParams Lw'!I$18+'ModelParams Lw'!I$19*LOG(BW$3)+'ModelParams Lw'!I$20*($D52*$E52),'ModelParams Lw'!I$21+'ModelParams Lw'!I$22*LOG(BW$3)+'ModelParams Lw'!I$23*($D52*$E52)))</f>
        <v>24.339570323731252</v>
      </c>
      <c r="BX52" s="24">
        <f>IF(Calcul!$F57="SW",'ModelParams Lw'!J$18+'ModelParams Lw'!J$19*LOG(BX$3)+'ModelParams Lw'!J$20*($D52*$E52),IF('ModelParams Lw'!J$21+'ModelParams Lw'!J$22*LOG(BX$3)+'ModelParams Lw'!J$23*($D52*$E52)&lt;'ModelParams Lw'!J$18+'ModelParams Lw'!J$19*LOG(BX$3)+'ModelParams Lw'!J$20*($D52*$E52),'ModelParams Lw'!J$18+'ModelParams Lw'!J$19*LOG(BX$3)+'ModelParams Lw'!J$20*($D52*$E52),'ModelParams Lw'!J$21+'ModelParams Lw'!J$22*LOG(BX$3)+'ModelParams Lw'!J$23*($D52*$E52)))</f>
        <v>22.505852524315557</v>
      </c>
      <c r="BY52" s="24" t="e">
        <f t="shared" si="9"/>
        <v>#DIV/0!</v>
      </c>
      <c r="BZ52" s="24" t="e">
        <f t="shared" si="10"/>
        <v>#DIV/0!</v>
      </c>
      <c r="CA52" s="24" t="e">
        <f t="shared" si="11"/>
        <v>#DIV/0!</v>
      </c>
      <c r="CB52" s="24" t="e">
        <f t="shared" si="12"/>
        <v>#DIV/0!</v>
      </c>
      <c r="CC52" s="24" t="e">
        <f t="shared" si="13"/>
        <v>#DIV/0!</v>
      </c>
      <c r="CD52" s="24" t="e">
        <f t="shared" si="14"/>
        <v>#DIV/0!</v>
      </c>
      <c r="CE52" s="24" t="e">
        <f t="shared" si="15"/>
        <v>#DIV/0!</v>
      </c>
      <c r="CF52" s="24" t="e">
        <f t="shared" si="16"/>
        <v>#DIV/0!</v>
      </c>
      <c r="CG52" s="24" t="e">
        <f>10*LOG10(IF(BY52="",0,POWER(10,((BY52+'ModelParams Lw'!$O$4)/10))) +IF(BZ52="",0,POWER(10,((BZ52+'ModelParams Lw'!$P$4)/10))) +IF(CA52="",0,POWER(10,((CA52+'ModelParams Lw'!$Q$4)/10))) +IF(CB52="",0,POWER(10,((CB52+'ModelParams Lw'!$R$4)/10))) +IF(CC52="",0,POWER(10,((CC52+'ModelParams Lw'!$S$4)/10))) +IF(CD52="",0,POWER(10,((CD52+'ModelParams Lw'!$T$4)/10))) +IF(CE52="",0,POWER(10,((CE52+'ModelParams Lw'!$U$4)/10)))+IF(CF52="",0,POWER(10,((CF52+'ModelParams Lw'!$V$4)/10))))</f>
        <v>#DIV/0!</v>
      </c>
      <c r="CH52" s="24" t="e">
        <f t="shared" si="25"/>
        <v>#DIV/0!</v>
      </c>
      <c r="CI52" s="24" t="e">
        <f>(BY52-'ModelParams Lw'!$O$10)/'ModelParams Lw'!$O$11</f>
        <v>#DIV/0!</v>
      </c>
      <c r="CJ52" s="24" t="e">
        <f>(BZ52-'ModelParams Lw'!$P$10)/'ModelParams Lw'!$P$11</f>
        <v>#DIV/0!</v>
      </c>
      <c r="CK52" s="24" t="e">
        <f>(CA52-'ModelParams Lw'!$Q$10)/'ModelParams Lw'!$Q$11</f>
        <v>#DIV/0!</v>
      </c>
      <c r="CL52" s="24" t="e">
        <f>(CB52-'ModelParams Lw'!$R$10)/'ModelParams Lw'!$R$11</f>
        <v>#DIV/0!</v>
      </c>
      <c r="CM52" s="24" t="e">
        <f>(CC52-'ModelParams Lw'!$S$10)/'ModelParams Lw'!$S$11</f>
        <v>#DIV/0!</v>
      </c>
      <c r="CN52" s="24" t="e">
        <f>(CD52-'ModelParams Lw'!$T$10)/'ModelParams Lw'!$T$11</f>
        <v>#DIV/0!</v>
      </c>
      <c r="CO52" s="24" t="e">
        <f>(CE52-'ModelParams Lw'!$U$10)/'ModelParams Lw'!$U$11</f>
        <v>#DIV/0!</v>
      </c>
      <c r="CP52" s="24" t="e">
        <f>(CF52-'ModelParams Lw'!$V$10)/'ModelParams Lw'!$V$11</f>
        <v>#DIV/0!</v>
      </c>
    </row>
    <row r="53" spans="1:94" x14ac:dyDescent="0.2">
      <c r="A53" s="12">
        <f>Calcul!B55</f>
        <v>0</v>
      </c>
      <c r="B53" s="12">
        <f t="shared" si="17"/>
        <v>0</v>
      </c>
      <c r="C53" s="12">
        <f>Calcul!C55</f>
        <v>0</v>
      </c>
      <c r="D53" s="12">
        <f>Calcul!D55/1000</f>
        <v>0</v>
      </c>
      <c r="E53" s="12">
        <f>Calcul!E55/1000</f>
        <v>0</v>
      </c>
      <c r="F53" s="12">
        <f t="shared" si="18"/>
        <v>0</v>
      </c>
      <c r="G53" s="24" t="e">
        <f t="shared" si="0"/>
        <v>#DIV/0!</v>
      </c>
      <c r="H53" s="21" t="e">
        <f>'ModelParams Lw'!$B$6*(LN(H$3/(($B53/3600/($D53*$F53))^0.4*$G53^0.3)))^2+'ModelParams Lw'!$B$7*LN(H$3/(($B53/3600/($D53*$F53))^0.4*$G53^0.3))+'ModelParams Lw'!$B$8</f>
        <v>#DIV/0!</v>
      </c>
      <c r="I53" s="21" t="e">
        <f>'ModelParams Lw'!$B$6*(LN(I$3/(($B53/3600/($D53*$F53))^0.4*$G53^0.3)))^2+'ModelParams Lw'!$B$7*LN(I$3/(($B53/3600/($D53*$F53))^0.4*$G53^0.3))+'ModelParams Lw'!$B$8</f>
        <v>#DIV/0!</v>
      </c>
      <c r="J53" s="21" t="e">
        <f>'ModelParams Lw'!$B$6*(LN(J$3/(($B53/3600/($D53*$F53))^0.4*$G53^0.3)))^2+'ModelParams Lw'!$B$7*LN(J$3/(($B53/3600/($D53*$F53))^0.4*$G53^0.3))+'ModelParams Lw'!$B$8</f>
        <v>#DIV/0!</v>
      </c>
      <c r="K53" s="21" t="e">
        <f>'ModelParams Lw'!$B$6*(LN(K$3/(($B53/3600/($D53*$F53))^0.4*$G53^0.3)))^2+'ModelParams Lw'!$B$7*LN(K$3/(($B53/3600/($D53*$F53))^0.4*$G53^0.3))+'ModelParams Lw'!$B$8</f>
        <v>#DIV/0!</v>
      </c>
      <c r="L53" s="21" t="e">
        <f>'ModelParams Lw'!$B$6*(LN(L$3/(($B53/3600/($D53*$F53))^0.4*$G53^0.3)))^2+'ModelParams Lw'!$B$7*LN(L$3/(($B53/3600/($D53*$F53))^0.4*$G53^0.3))+'ModelParams Lw'!$B$8</f>
        <v>#DIV/0!</v>
      </c>
      <c r="M53" s="21" t="e">
        <f>'ModelParams Lw'!$B$6*(LN(M$3/(($B53/3600/($D53*$F53))^0.4*$G53^0.3)))^2+'ModelParams Lw'!$B$7*LN(M$3/(($B53/3600/($D53*$F53))^0.4*$G53^0.3))+'ModelParams Lw'!$B$8</f>
        <v>#DIV/0!</v>
      </c>
      <c r="N53" s="21" t="e">
        <f>'ModelParams Lw'!$B$6*(LN(N$3/(($B53/3600/($D53*$F53))^0.4*$G53^0.3)))^2+'ModelParams Lw'!$B$7*LN(N$3/(($B53/3600/($D53*$F53))^0.4*$G53^0.3))+'ModelParams Lw'!$B$8</f>
        <v>#DIV/0!</v>
      </c>
      <c r="O53" s="21" t="e">
        <f>'ModelParams Lw'!$B$6*(LN(O$3/(($B53/3600/($D53*$F53))^0.4*$G53^0.3)))^2+'ModelParams Lw'!$B$7*LN(O$3/(($B53/3600/($D53*$F53))^0.4*$G53^0.3))+'ModelParams Lw'!$B$8</f>
        <v>#DIV/0!</v>
      </c>
      <c r="P53" s="24" t="e">
        <f>'ModelParams Lw'!$B$3+'ModelParams Lw'!$B$4*LOG10($B53/3600/($D53*$F53))+'ModelParams Lw'!$B$5*LOG10(2*$G53/(1.2*($B53/3600/($D53*$F53))^2)+1)+10*LOG10($D53*$F53)+H53</f>
        <v>#DIV/0!</v>
      </c>
      <c r="Q53" s="24" t="e">
        <f>'ModelParams Lw'!$B$3+'ModelParams Lw'!$B$4*LOG10($B53/3600/($D53*$F53))+'ModelParams Lw'!$B$5*LOG10(2*$G53/(1.2*($B53/3600/($D53*$F53))^2)+1)+10*LOG10($D53*$F53)+I53</f>
        <v>#DIV/0!</v>
      </c>
      <c r="R53" s="24" t="e">
        <f>'ModelParams Lw'!$B$3+'ModelParams Lw'!$B$4*LOG10($B53/3600/($D53*$F53))+'ModelParams Lw'!$B$5*LOG10(2*$G53/(1.2*($B53/3600/($D53*$F53))^2)+1)+10*LOG10($D53*$F53)+J53</f>
        <v>#DIV/0!</v>
      </c>
      <c r="S53" s="24" t="e">
        <f>'ModelParams Lw'!$B$3+'ModelParams Lw'!$B$4*LOG10($B53/3600/($D53*$F53))+'ModelParams Lw'!$B$5*LOG10(2*$G53/(1.2*($B53/3600/($D53*$F53))^2)+1)+10*LOG10($D53*$F53)+K53</f>
        <v>#DIV/0!</v>
      </c>
      <c r="T53" s="24" t="e">
        <f>'ModelParams Lw'!$B$3+'ModelParams Lw'!$B$4*LOG10($B53/3600/($D53*$F53))+'ModelParams Lw'!$B$5*LOG10(2*$G53/(1.2*($B53/3600/($D53*$F53))^2)+1)+10*LOG10($D53*$F53)+L53</f>
        <v>#DIV/0!</v>
      </c>
      <c r="U53" s="24" t="e">
        <f>'ModelParams Lw'!$B$3+'ModelParams Lw'!$B$4*LOG10($B53/3600/($D53*$F53))+'ModelParams Lw'!$B$5*LOG10(2*$G53/(1.2*($B53/3600/($D53*$F53))^2)+1)+10*LOG10($D53*$F53)+M53</f>
        <v>#DIV/0!</v>
      </c>
      <c r="V53" s="24" t="e">
        <f>'ModelParams Lw'!$B$3+'ModelParams Lw'!$B$4*LOG10($B53/3600/($D53*$F53))+'ModelParams Lw'!$B$5*LOG10(2*$G53/(1.2*($B53/3600/($D53*$F53))^2)+1)+10*LOG10($D53*$F53)+N53</f>
        <v>#DIV/0!</v>
      </c>
      <c r="W53" s="24" t="e">
        <f>'ModelParams Lw'!$B$3+'ModelParams Lw'!$B$4*LOG10($B53/3600/($D53*$F53))+'ModelParams Lw'!$B$5*LOG10(2*$G53/(1.2*($B53/3600/($D53*$F53))^2)+1)+10*LOG10($D53*$F53)+O53</f>
        <v>#DIV/0!</v>
      </c>
      <c r="X53" s="24" t="e">
        <f>10*LOG10(IF(P53="",0,POWER(10,((P53+'ModelParams Lw'!$O$4)/10))) +IF(Q53="",0,POWER(10,((Q53+'ModelParams Lw'!$P$4)/10))) +IF(R53="",0,POWER(10,((R53+'ModelParams Lw'!$Q$4)/10))) +IF(S53="",0,POWER(10,((S53+'ModelParams Lw'!$R$4)/10))) +IF(T53="",0,POWER(10,((T53+'ModelParams Lw'!$S$4)/10))) +IF(U53="",0,POWER(10,((U53+'ModelParams Lw'!$T$4)/10))) +IF(V53="",0,POWER(10,((V53+'ModelParams Lw'!$U$4)/10)))+IF(W53="",0,POWER(10,((W53+'ModelParams Lw'!$V$4)/10))))</f>
        <v>#DIV/0!</v>
      </c>
      <c r="Y53" s="24" t="e">
        <f t="shared" si="19"/>
        <v>#DIV/0!</v>
      </c>
      <c r="Z53" s="24" t="e">
        <f>(P53-'ModelParams Lw'!O$10)/'ModelParams Lw'!O$11</f>
        <v>#DIV/0!</v>
      </c>
      <c r="AA53" s="24" t="e">
        <f>(Q53-'ModelParams Lw'!P$10)/'ModelParams Lw'!P$11</f>
        <v>#DIV/0!</v>
      </c>
      <c r="AB53" s="24" t="e">
        <f>(R53-'ModelParams Lw'!Q$10)/'ModelParams Lw'!Q$11</f>
        <v>#DIV/0!</v>
      </c>
      <c r="AC53" s="24" t="e">
        <f>(S53-'ModelParams Lw'!R$10)/'ModelParams Lw'!R$11</f>
        <v>#DIV/0!</v>
      </c>
      <c r="AD53" s="24" t="e">
        <f>(T53-'ModelParams Lw'!S$10)/'ModelParams Lw'!S$11</f>
        <v>#DIV/0!</v>
      </c>
      <c r="AE53" s="24" t="e">
        <f>(U53-'ModelParams Lw'!T$10)/'ModelParams Lw'!T$11</f>
        <v>#DIV/0!</v>
      </c>
      <c r="AF53" s="24" t="e">
        <f>(V53-'ModelParams Lw'!U$10)/'ModelParams Lw'!U$11</f>
        <v>#DIV/0!</v>
      </c>
      <c r="AG53" s="24" t="e">
        <f>(W53-'ModelParams Lw'!V$10)/'ModelParams Lw'!V$11</f>
        <v>#DIV/0!</v>
      </c>
      <c r="AH53" s="24" t="e">
        <f t="shared" si="23"/>
        <v>#DIV/0!</v>
      </c>
      <c r="AI53" s="24" t="str">
        <f>IF(OR(Calcul!$D58="",Calcul!$E58=""),"",VLOOKUP(CONCATENATE(Calcul!$D58,Calcul!$E58),SilencerParams!$D$4:$R$82,8,FALSE))</f>
        <v/>
      </c>
      <c r="AJ53" s="24" t="str">
        <f>IF(OR(Calcul!$D58="",Calcul!$E58=""),"",VLOOKUP(CONCATENATE(Calcul!$D58,Calcul!$E58),SilencerParams!$D$4:$R$82,9,FALSE))</f>
        <v/>
      </c>
      <c r="AK53" s="24" t="str">
        <f>IF(OR(Calcul!$D58="",Calcul!$E58=""),"",VLOOKUP(CONCATENATE(Calcul!$D58,Calcul!$E58),SilencerParams!$D$4:$R$82,10,FALSE))</f>
        <v/>
      </c>
      <c r="AL53" s="24" t="str">
        <f>IF(OR(Calcul!$D58="",Calcul!$E58=""),"",VLOOKUP(CONCATENATE(Calcul!$D58,Calcul!$E58),SilencerParams!$D$4:$R$82,11,FALSE))</f>
        <v/>
      </c>
      <c r="AM53" s="24" t="str">
        <f>IF(OR(Calcul!$D58="",Calcul!$E58=""),"",VLOOKUP(CONCATENATE(Calcul!$D58,Calcul!$E58),SilencerParams!$D$4:$R$82,12,FALSE))</f>
        <v/>
      </c>
      <c r="AN53" s="24" t="str">
        <f>IF(OR(Calcul!$D58="",Calcul!$E58=""),"",VLOOKUP(CONCATENATE(Calcul!$D58,Calcul!$E58),SilencerParams!$D$4:$R$82,13,FALSE))</f>
        <v/>
      </c>
      <c r="AO53" s="24" t="str">
        <f>IF(OR(Calcul!$D58="",Calcul!$E58=""),"",VLOOKUP(CONCATENATE(Calcul!$D58,Calcul!$E58),SilencerParams!$D$4:$R$82,14,FALSE))</f>
        <v/>
      </c>
      <c r="AP53" s="24" t="str">
        <f>IF(OR(Calcul!$D58="",Calcul!$E58=""),"",VLOOKUP(CONCATENATE(Calcul!$D58,Calcul!$E58),SilencerParams!$D$4:$R$82,15,FALSE))</f>
        <v/>
      </c>
      <c r="AQ53" s="24" t="str">
        <f>IF(OR(Calcul!$D58="",Calcul!$E58=""),"",VLOOKUP(CONCATENATE(Calcul!$D58,Calcul!$E58),SilencerParams!$D$4:$Z$82,16,FALSE)*LOG($AH53)+VLOOKUP(CONCATENATE(Calcul!$D58,Calcul!$E58),SilencerParams!$D$4:$AH$82,24,FALSE))</f>
        <v/>
      </c>
      <c r="AR53" s="24" t="str">
        <f>IF(OR(Calcul!$D58="",Calcul!$E58=""),"",VLOOKUP(CONCATENATE(Calcul!$D58,Calcul!$E58),SilencerParams!$D$4:$Z$82,17,FALSE)*LOG($AH53)+VLOOKUP(CONCATENATE(Calcul!$D58,Calcul!$E58),SilencerParams!$D$4:$AH$82,25,FALSE))</f>
        <v/>
      </c>
      <c r="AS53" s="24" t="str">
        <f>IF(OR(Calcul!$D58="",Calcul!$E58=""),"",VLOOKUP(CONCATENATE(Calcul!$D58,Calcul!$E58),SilencerParams!$D$4:$Z$82,18,FALSE)*LOG($AH53)+VLOOKUP(CONCATENATE(Calcul!$D58,Calcul!$E58),SilencerParams!$D$4:$AH$82,26,FALSE))</f>
        <v/>
      </c>
      <c r="AT53" s="24" t="str">
        <f>IF(OR(Calcul!$D58="",Calcul!$E58=""),"",VLOOKUP(CONCATENATE(Calcul!$D58,Calcul!$E58),SilencerParams!$D$4:$Z$82,19,FALSE)*LOG($AH53)+VLOOKUP(CONCATENATE(Calcul!$D58,Calcul!$E58),SilencerParams!$D$4:$AH$82,27,FALSE))</f>
        <v/>
      </c>
      <c r="AU53" s="24" t="str">
        <f>IF(OR(Calcul!$D58="",Calcul!$E58=""),"",VLOOKUP(CONCATENATE(Calcul!$D58,Calcul!$E58),SilencerParams!$D$4:$Z$82,20,FALSE)*LOG($AH53)+VLOOKUP(CONCATENATE(Calcul!$D58,Calcul!$E58),SilencerParams!$D$4:$AH$82,28,FALSE))</f>
        <v/>
      </c>
      <c r="AV53" s="24" t="str">
        <f>IF(OR(Calcul!$D58="",Calcul!$E58=""),"",VLOOKUP(CONCATENATE(Calcul!$D58,Calcul!$E58),SilencerParams!$D$4:$Z$82,21,FALSE)*LOG($AH53)+VLOOKUP(CONCATENATE(Calcul!$D58,Calcul!$E58),SilencerParams!$D$4:$AH$82,29,FALSE))</f>
        <v/>
      </c>
      <c r="AW53" s="24" t="str">
        <f>IF(OR(Calcul!$D58="",Calcul!$E58=""),"",VLOOKUP(CONCATENATE(Calcul!$D58,Calcul!$E58),SilencerParams!$D$4:$Z$82,22,FALSE)*LOG($AH53)+VLOOKUP(CONCATENATE(Calcul!$D58,Calcul!$E58),SilencerParams!$D$4:$AH$82,30,FALSE))</f>
        <v/>
      </c>
      <c r="AX53" s="24" t="str">
        <f>IF(OR(Calcul!$D58="",Calcul!$E58=""),"",VLOOKUP(CONCATENATE(Calcul!$D58,Calcul!$E58),SilencerParams!$D$4:$Z$82,23,FALSE)*LOG($AH53)+VLOOKUP(CONCATENATE(Calcul!$D58,Calcul!$E58),SilencerParams!$D$4:$AH$82,31,FALSE))</f>
        <v/>
      </c>
      <c r="AY53" s="24" t="e">
        <f t="shared" si="1"/>
        <v>#DIV/0!</v>
      </c>
      <c r="AZ53" s="24" t="e">
        <f t="shared" si="2"/>
        <v>#DIV/0!</v>
      </c>
      <c r="BA53" s="24" t="e">
        <f t="shared" si="3"/>
        <v>#DIV/0!</v>
      </c>
      <c r="BB53" s="24" t="e">
        <f t="shared" si="4"/>
        <v>#DIV/0!</v>
      </c>
      <c r="BC53" s="24" t="e">
        <f t="shared" si="5"/>
        <v>#DIV/0!</v>
      </c>
      <c r="BD53" s="24" t="e">
        <f t="shared" si="6"/>
        <v>#DIV/0!</v>
      </c>
      <c r="BE53" s="24" t="e">
        <f t="shared" si="7"/>
        <v>#DIV/0!</v>
      </c>
      <c r="BF53" s="24" t="e">
        <f t="shared" si="8"/>
        <v>#DIV/0!</v>
      </c>
      <c r="BG53" s="24" t="e">
        <f>10*LOG10(IF(AY53="",0,POWER(10,((AY53+'ModelParams Lw'!$O$4)/10))) +IF(AZ53="",0,POWER(10,((AZ53+'ModelParams Lw'!$P$4)/10))) +IF(BA53="",0,POWER(10,((BA53+'ModelParams Lw'!$Q$4)/10))) +IF(BB53="",0,POWER(10,((BB53+'ModelParams Lw'!$R$4)/10))) +IF(BC53="",0,POWER(10,((BC53+'ModelParams Lw'!$S$4)/10))) +IF(BD53="",0,POWER(10,((BD53+'ModelParams Lw'!$T$4)/10))) +IF(BE53="",0,POWER(10,((BE53+'ModelParams Lw'!$U$4)/10)))+IF(BF53="",0,POWER(10,((BF53+'ModelParams Lw'!$V$4)/10))))</f>
        <v>#DIV/0!</v>
      </c>
      <c r="BH53" s="24" t="e">
        <f t="shared" si="24"/>
        <v>#DIV/0!</v>
      </c>
      <c r="BI53" s="24" t="e">
        <f>(AY53-'ModelParams Lw'!O$10)/'ModelParams Lw'!O$11</f>
        <v>#DIV/0!</v>
      </c>
      <c r="BJ53" s="24" t="e">
        <f>(AZ53-'ModelParams Lw'!P$10)/'ModelParams Lw'!P$11</f>
        <v>#DIV/0!</v>
      </c>
      <c r="BK53" s="24" t="e">
        <f>(BA53-'ModelParams Lw'!Q$10)/'ModelParams Lw'!Q$11</f>
        <v>#DIV/0!</v>
      </c>
      <c r="BL53" s="24" t="e">
        <f>(BB53-'ModelParams Lw'!R$10)/'ModelParams Lw'!R$11</f>
        <v>#DIV/0!</v>
      </c>
      <c r="BM53" s="24" t="e">
        <f>(BC53-'ModelParams Lw'!S$10)/'ModelParams Lw'!S$11</f>
        <v>#DIV/0!</v>
      </c>
      <c r="BN53" s="24" t="e">
        <f>(BD53-'ModelParams Lw'!T$10)/'ModelParams Lw'!T$11</f>
        <v>#DIV/0!</v>
      </c>
      <c r="BO53" s="24" t="e">
        <f>(BE53-'ModelParams Lw'!U$10)/'ModelParams Lw'!U$11</f>
        <v>#DIV/0!</v>
      </c>
      <c r="BP53" s="24" t="e">
        <f>(BF53-'ModelParams Lw'!V$10)/'ModelParams Lw'!V$11</f>
        <v>#DIV/0!</v>
      </c>
      <c r="BQ53" s="24">
        <f>IF(Calcul!$F58="SW",'ModelParams Lw'!C$18+'ModelParams Lw'!C$19*LOG(BQ$3)+'ModelParams Lw'!C$20*($D53*$E53),IF('ModelParams Lw'!C$21+'ModelParams Lw'!C$22*LOG(BQ$3)+'ModelParams Lw'!C$23*($D53*$E53)&lt;'ModelParams Lw'!C$18+'ModelParams Lw'!C$19*LOG(BQ$3)+'ModelParams Lw'!C$20*($D53*$E53),'ModelParams Lw'!C$18+'ModelParams Lw'!C$19*LOG(BQ$3)+'ModelParams Lw'!C$20*($D53*$E53),'ModelParams Lw'!C$21+'ModelParams Lw'!C$22*LOG(BQ$3)+'ModelParams Lw'!C$23*($D53*$E53)))</f>
        <v>29.232362061604213</v>
      </c>
      <c r="BR53" s="24">
        <f>IF(Calcul!$F58="SW",'ModelParams Lw'!D$18+'ModelParams Lw'!D$19*LOG(BR$3)+'ModelParams Lw'!D$20*($D53*$E53),IF('ModelParams Lw'!D$21+'ModelParams Lw'!D$22*LOG(BR$3)+'ModelParams Lw'!D$23*($D53*$E53)&lt;'ModelParams Lw'!D$18+'ModelParams Lw'!D$19*LOG(BR$3)+'ModelParams Lw'!D$20*($D53*$E53),'ModelParams Lw'!D$18+'ModelParams Lw'!D$19*LOG(BR$3)+'ModelParams Lw'!D$20*($D53*$E53),'ModelParams Lw'!D$21+'ModelParams Lw'!D$22*LOG(BR$3)+'ModelParams Lw'!D$23*($D53*$E53)))</f>
        <v>20.87664435983303</v>
      </c>
      <c r="BS53" s="24">
        <f>IF(Calcul!$F58="SW",'ModelParams Lw'!E$18+'ModelParams Lw'!E$19*LOG(BS$3)+'ModelParams Lw'!E$20*($D53*$E53),IF('ModelParams Lw'!E$21+'ModelParams Lw'!E$22*LOG(BS$3)+'ModelParams Lw'!E$23*($D53*$E53)&lt;'ModelParams Lw'!E$18+'ModelParams Lw'!E$19*LOG(BS$3)+'ModelParams Lw'!E$20*($D53*$E53),'ModelParams Lw'!E$18+'ModelParams Lw'!E$19*LOG(BS$3)+'ModelParams Lw'!E$20*($D53*$E53),'ModelParams Lw'!E$21+'ModelParams Lw'!E$22*LOG(BS$3)+'ModelParams Lw'!E$23*($D53*$E53)))</f>
        <v>19.403052886267911</v>
      </c>
      <c r="BT53" s="24">
        <f>IF(Calcul!$F58="SW",'ModelParams Lw'!F$18+'ModelParams Lw'!F$19*LOG(BT$3)+'ModelParams Lw'!F$20*($D53*$E53),IF('ModelParams Lw'!F$21+'ModelParams Lw'!F$22*LOG(BT$3)+'ModelParams Lw'!F$23*($D53*$E53)&lt;'ModelParams Lw'!F$18+'ModelParams Lw'!F$19*LOG(BT$3)+'ModelParams Lw'!F$20*($D53*$E53),'ModelParams Lw'!F$18+'ModelParams Lw'!F$19*LOG(BT$3)+'ModelParams Lw'!F$20*($D53*$E53),'ModelParams Lw'!F$21+'ModelParams Lw'!F$22*LOG(BT$3)+'ModelParams Lw'!F$23*($D53*$E53)))</f>
        <v>19.168948557312724</v>
      </c>
      <c r="BU53" s="24">
        <f>IF(Calcul!$F58="SW",'ModelParams Lw'!G$18+'ModelParams Lw'!G$19*LOG(BU$3)+'ModelParams Lw'!G$20*($D53*$E53),IF('ModelParams Lw'!G$21+'ModelParams Lw'!G$22*LOG(BU$3)+'ModelParams Lw'!G$23*($D53*$E53)&lt;'ModelParams Lw'!G$18+'ModelParams Lw'!G$19*LOG(BU$3)+'ModelParams Lw'!G$20*($D53*$E53),'ModelParams Lw'!G$18+'ModelParams Lw'!G$19*LOG(BU$3)+'ModelParams Lw'!G$20*($D53*$E53),'ModelParams Lw'!G$21+'ModelParams Lw'!G$22*LOG(BU$3)+'ModelParams Lw'!G$23*($D53*$E53)))</f>
        <v>19.253827318462619</v>
      </c>
      <c r="BV53" s="24">
        <f>IF(Calcul!$F58="SW",'ModelParams Lw'!H$18+'ModelParams Lw'!H$19*LOG(BV$3)+'ModelParams Lw'!H$20*($D53*$E53),IF('ModelParams Lw'!H$21+'ModelParams Lw'!H$22*LOG(BV$3)+'ModelParams Lw'!H$23*($D53*$E53)&lt;'ModelParams Lw'!H$18+'ModelParams Lw'!H$19*LOG(BV$3)+'ModelParams Lw'!H$20*($D53*$E53),'ModelParams Lw'!H$18+'ModelParams Lw'!H$19*LOG(BV$3)+'ModelParams Lw'!H$20*($D53*$E53),'ModelParams Lw'!H$21+'ModelParams Lw'!H$22*LOG(BV$3)+'ModelParams Lw'!H$23*($D53*$E53)))</f>
        <v>18.450549841027573</v>
      </c>
      <c r="BW53" s="24">
        <f>IF(Calcul!$F58="SW",'ModelParams Lw'!I$18+'ModelParams Lw'!I$19*LOG(BW$3)+'ModelParams Lw'!I$20*($D53*$E53),IF('ModelParams Lw'!I$21+'ModelParams Lw'!I$22*LOG(BW$3)+'ModelParams Lw'!I$23*($D53*$E53)&lt;'ModelParams Lw'!I$18+'ModelParams Lw'!I$19*LOG(BW$3)+'ModelParams Lw'!I$20*($D53*$E53),'ModelParams Lw'!I$18+'ModelParams Lw'!I$19*LOG(BW$3)+'ModelParams Lw'!I$20*($D53*$E53),'ModelParams Lw'!I$21+'ModelParams Lw'!I$22*LOG(BW$3)+'ModelParams Lw'!I$23*($D53*$E53)))</f>
        <v>24.339570323731252</v>
      </c>
      <c r="BX53" s="24">
        <f>IF(Calcul!$F58="SW",'ModelParams Lw'!J$18+'ModelParams Lw'!J$19*LOG(BX$3)+'ModelParams Lw'!J$20*($D53*$E53),IF('ModelParams Lw'!J$21+'ModelParams Lw'!J$22*LOG(BX$3)+'ModelParams Lw'!J$23*($D53*$E53)&lt;'ModelParams Lw'!J$18+'ModelParams Lw'!J$19*LOG(BX$3)+'ModelParams Lw'!J$20*($D53*$E53),'ModelParams Lw'!J$18+'ModelParams Lw'!J$19*LOG(BX$3)+'ModelParams Lw'!J$20*($D53*$E53),'ModelParams Lw'!J$21+'ModelParams Lw'!J$22*LOG(BX$3)+'ModelParams Lw'!J$23*($D53*$E53)))</f>
        <v>22.505852524315557</v>
      </c>
      <c r="BY53" s="24" t="e">
        <f t="shared" si="9"/>
        <v>#DIV/0!</v>
      </c>
      <c r="BZ53" s="24" t="e">
        <f t="shared" si="10"/>
        <v>#DIV/0!</v>
      </c>
      <c r="CA53" s="24" t="e">
        <f t="shared" si="11"/>
        <v>#DIV/0!</v>
      </c>
      <c r="CB53" s="24" t="e">
        <f t="shared" si="12"/>
        <v>#DIV/0!</v>
      </c>
      <c r="CC53" s="24" t="e">
        <f t="shared" si="13"/>
        <v>#DIV/0!</v>
      </c>
      <c r="CD53" s="24" t="e">
        <f t="shared" si="14"/>
        <v>#DIV/0!</v>
      </c>
      <c r="CE53" s="24" t="e">
        <f t="shared" si="15"/>
        <v>#DIV/0!</v>
      </c>
      <c r="CF53" s="24" t="e">
        <f t="shared" si="16"/>
        <v>#DIV/0!</v>
      </c>
      <c r="CG53" s="24" t="e">
        <f>10*LOG10(IF(BY53="",0,POWER(10,((BY53+'ModelParams Lw'!$O$4)/10))) +IF(BZ53="",0,POWER(10,((BZ53+'ModelParams Lw'!$P$4)/10))) +IF(CA53="",0,POWER(10,((CA53+'ModelParams Lw'!$Q$4)/10))) +IF(CB53="",0,POWER(10,((CB53+'ModelParams Lw'!$R$4)/10))) +IF(CC53="",0,POWER(10,((CC53+'ModelParams Lw'!$S$4)/10))) +IF(CD53="",0,POWER(10,((CD53+'ModelParams Lw'!$T$4)/10))) +IF(CE53="",0,POWER(10,((CE53+'ModelParams Lw'!$U$4)/10)))+IF(CF53="",0,POWER(10,((CF53+'ModelParams Lw'!$V$4)/10))))</f>
        <v>#DIV/0!</v>
      </c>
      <c r="CH53" s="24" t="e">
        <f t="shared" si="25"/>
        <v>#DIV/0!</v>
      </c>
      <c r="CI53" s="24" t="e">
        <f>(BY53-'ModelParams Lw'!$O$10)/'ModelParams Lw'!$O$11</f>
        <v>#DIV/0!</v>
      </c>
      <c r="CJ53" s="24" t="e">
        <f>(BZ53-'ModelParams Lw'!$P$10)/'ModelParams Lw'!$P$11</f>
        <v>#DIV/0!</v>
      </c>
      <c r="CK53" s="24" t="e">
        <f>(CA53-'ModelParams Lw'!$Q$10)/'ModelParams Lw'!$Q$11</f>
        <v>#DIV/0!</v>
      </c>
      <c r="CL53" s="24" t="e">
        <f>(CB53-'ModelParams Lw'!$R$10)/'ModelParams Lw'!$R$11</f>
        <v>#DIV/0!</v>
      </c>
      <c r="CM53" s="24" t="e">
        <f>(CC53-'ModelParams Lw'!$S$10)/'ModelParams Lw'!$S$11</f>
        <v>#DIV/0!</v>
      </c>
      <c r="CN53" s="24" t="e">
        <f>(CD53-'ModelParams Lw'!$T$10)/'ModelParams Lw'!$T$11</f>
        <v>#DIV/0!</v>
      </c>
      <c r="CO53" s="24" t="e">
        <f>(CE53-'ModelParams Lw'!$U$10)/'ModelParams Lw'!$U$11</f>
        <v>#DIV/0!</v>
      </c>
      <c r="CP53" s="24" t="e">
        <f>(CF53-'ModelParams Lw'!$V$10)/'ModelParams Lw'!$V$11</f>
        <v>#DIV/0!</v>
      </c>
    </row>
    <row r="54" spans="1:94" x14ac:dyDescent="0.2">
      <c r="A54" s="12">
        <f>Calcul!B56</f>
        <v>0</v>
      </c>
      <c r="B54" s="12">
        <f t="shared" si="17"/>
        <v>0</v>
      </c>
      <c r="C54" s="12">
        <f>Calcul!C56</f>
        <v>0</v>
      </c>
      <c r="D54" s="12">
        <f>Calcul!D56/1000</f>
        <v>0</v>
      </c>
      <c r="E54" s="12">
        <f>Calcul!E56/1000</f>
        <v>0</v>
      </c>
      <c r="F54" s="12">
        <f t="shared" si="18"/>
        <v>0</v>
      </c>
      <c r="G54" s="24" t="e">
        <f t="shared" si="0"/>
        <v>#DIV/0!</v>
      </c>
      <c r="H54" s="21" t="e">
        <f>'ModelParams Lw'!$B$6*(LN(H$3/(($B54/3600/($D54*$F54))^0.4*$G54^0.3)))^2+'ModelParams Lw'!$B$7*LN(H$3/(($B54/3600/($D54*$F54))^0.4*$G54^0.3))+'ModelParams Lw'!$B$8</f>
        <v>#DIV/0!</v>
      </c>
      <c r="I54" s="21" t="e">
        <f>'ModelParams Lw'!$B$6*(LN(I$3/(($B54/3600/($D54*$F54))^0.4*$G54^0.3)))^2+'ModelParams Lw'!$B$7*LN(I$3/(($B54/3600/($D54*$F54))^0.4*$G54^0.3))+'ModelParams Lw'!$B$8</f>
        <v>#DIV/0!</v>
      </c>
      <c r="J54" s="21" t="e">
        <f>'ModelParams Lw'!$B$6*(LN(J$3/(($B54/3600/($D54*$F54))^0.4*$G54^0.3)))^2+'ModelParams Lw'!$B$7*LN(J$3/(($B54/3600/($D54*$F54))^0.4*$G54^0.3))+'ModelParams Lw'!$B$8</f>
        <v>#DIV/0!</v>
      </c>
      <c r="K54" s="21" t="e">
        <f>'ModelParams Lw'!$B$6*(LN(K$3/(($B54/3600/($D54*$F54))^0.4*$G54^0.3)))^2+'ModelParams Lw'!$B$7*LN(K$3/(($B54/3600/($D54*$F54))^0.4*$G54^0.3))+'ModelParams Lw'!$B$8</f>
        <v>#DIV/0!</v>
      </c>
      <c r="L54" s="21" t="e">
        <f>'ModelParams Lw'!$B$6*(LN(L$3/(($B54/3600/($D54*$F54))^0.4*$G54^0.3)))^2+'ModelParams Lw'!$B$7*LN(L$3/(($B54/3600/($D54*$F54))^0.4*$G54^0.3))+'ModelParams Lw'!$B$8</f>
        <v>#DIV/0!</v>
      </c>
      <c r="M54" s="21" t="e">
        <f>'ModelParams Lw'!$B$6*(LN(M$3/(($B54/3600/($D54*$F54))^0.4*$G54^0.3)))^2+'ModelParams Lw'!$B$7*LN(M$3/(($B54/3600/($D54*$F54))^0.4*$G54^0.3))+'ModelParams Lw'!$B$8</f>
        <v>#DIV/0!</v>
      </c>
      <c r="N54" s="21" t="e">
        <f>'ModelParams Lw'!$B$6*(LN(N$3/(($B54/3600/($D54*$F54))^0.4*$G54^0.3)))^2+'ModelParams Lw'!$B$7*LN(N$3/(($B54/3600/($D54*$F54))^0.4*$G54^0.3))+'ModelParams Lw'!$B$8</f>
        <v>#DIV/0!</v>
      </c>
      <c r="O54" s="21" t="e">
        <f>'ModelParams Lw'!$B$6*(LN(O$3/(($B54/3600/($D54*$F54))^0.4*$G54^0.3)))^2+'ModelParams Lw'!$B$7*LN(O$3/(($B54/3600/($D54*$F54))^0.4*$G54^0.3))+'ModelParams Lw'!$B$8</f>
        <v>#DIV/0!</v>
      </c>
      <c r="P54" s="24" t="e">
        <f>'ModelParams Lw'!$B$3+'ModelParams Lw'!$B$4*LOG10($B54/3600/($D54*$F54))+'ModelParams Lw'!$B$5*LOG10(2*$G54/(1.2*($B54/3600/($D54*$F54))^2)+1)+10*LOG10($D54*$F54)+H54</f>
        <v>#DIV/0!</v>
      </c>
      <c r="Q54" s="24" t="e">
        <f>'ModelParams Lw'!$B$3+'ModelParams Lw'!$B$4*LOG10($B54/3600/($D54*$F54))+'ModelParams Lw'!$B$5*LOG10(2*$G54/(1.2*($B54/3600/($D54*$F54))^2)+1)+10*LOG10($D54*$F54)+I54</f>
        <v>#DIV/0!</v>
      </c>
      <c r="R54" s="24" t="e">
        <f>'ModelParams Lw'!$B$3+'ModelParams Lw'!$B$4*LOG10($B54/3600/($D54*$F54))+'ModelParams Lw'!$B$5*LOG10(2*$G54/(1.2*($B54/3600/($D54*$F54))^2)+1)+10*LOG10($D54*$F54)+J54</f>
        <v>#DIV/0!</v>
      </c>
      <c r="S54" s="24" t="e">
        <f>'ModelParams Lw'!$B$3+'ModelParams Lw'!$B$4*LOG10($B54/3600/($D54*$F54))+'ModelParams Lw'!$B$5*LOG10(2*$G54/(1.2*($B54/3600/($D54*$F54))^2)+1)+10*LOG10($D54*$F54)+K54</f>
        <v>#DIV/0!</v>
      </c>
      <c r="T54" s="24" t="e">
        <f>'ModelParams Lw'!$B$3+'ModelParams Lw'!$B$4*LOG10($B54/3600/($D54*$F54))+'ModelParams Lw'!$B$5*LOG10(2*$G54/(1.2*($B54/3600/($D54*$F54))^2)+1)+10*LOG10($D54*$F54)+L54</f>
        <v>#DIV/0!</v>
      </c>
      <c r="U54" s="24" t="e">
        <f>'ModelParams Lw'!$B$3+'ModelParams Lw'!$B$4*LOG10($B54/3600/($D54*$F54))+'ModelParams Lw'!$B$5*LOG10(2*$G54/(1.2*($B54/3600/($D54*$F54))^2)+1)+10*LOG10($D54*$F54)+M54</f>
        <v>#DIV/0!</v>
      </c>
      <c r="V54" s="24" t="e">
        <f>'ModelParams Lw'!$B$3+'ModelParams Lw'!$B$4*LOG10($B54/3600/($D54*$F54))+'ModelParams Lw'!$B$5*LOG10(2*$G54/(1.2*($B54/3600/($D54*$F54))^2)+1)+10*LOG10($D54*$F54)+N54</f>
        <v>#DIV/0!</v>
      </c>
      <c r="W54" s="24" t="e">
        <f>'ModelParams Lw'!$B$3+'ModelParams Lw'!$B$4*LOG10($B54/3600/($D54*$F54))+'ModelParams Lw'!$B$5*LOG10(2*$G54/(1.2*($B54/3600/($D54*$F54))^2)+1)+10*LOG10($D54*$F54)+O54</f>
        <v>#DIV/0!</v>
      </c>
      <c r="X54" s="24" t="e">
        <f>10*LOG10(IF(P54="",0,POWER(10,((P54+'ModelParams Lw'!$O$4)/10))) +IF(Q54="",0,POWER(10,((Q54+'ModelParams Lw'!$P$4)/10))) +IF(R54="",0,POWER(10,((R54+'ModelParams Lw'!$Q$4)/10))) +IF(S54="",0,POWER(10,((S54+'ModelParams Lw'!$R$4)/10))) +IF(T54="",0,POWER(10,((T54+'ModelParams Lw'!$S$4)/10))) +IF(U54="",0,POWER(10,((U54+'ModelParams Lw'!$T$4)/10))) +IF(V54="",0,POWER(10,((V54+'ModelParams Lw'!$U$4)/10)))+IF(W54="",0,POWER(10,((W54+'ModelParams Lw'!$V$4)/10))))</f>
        <v>#DIV/0!</v>
      </c>
      <c r="Y54" s="24" t="e">
        <f t="shared" si="19"/>
        <v>#DIV/0!</v>
      </c>
      <c r="Z54" s="24" t="e">
        <f>(P54-'ModelParams Lw'!O$10)/'ModelParams Lw'!O$11</f>
        <v>#DIV/0!</v>
      </c>
      <c r="AA54" s="24" t="e">
        <f>(Q54-'ModelParams Lw'!P$10)/'ModelParams Lw'!P$11</f>
        <v>#DIV/0!</v>
      </c>
      <c r="AB54" s="24" t="e">
        <f>(R54-'ModelParams Lw'!Q$10)/'ModelParams Lw'!Q$11</f>
        <v>#DIV/0!</v>
      </c>
      <c r="AC54" s="24" t="e">
        <f>(S54-'ModelParams Lw'!R$10)/'ModelParams Lw'!R$11</f>
        <v>#DIV/0!</v>
      </c>
      <c r="AD54" s="24" t="e">
        <f>(T54-'ModelParams Lw'!S$10)/'ModelParams Lw'!S$11</f>
        <v>#DIV/0!</v>
      </c>
      <c r="AE54" s="24" t="e">
        <f>(U54-'ModelParams Lw'!T$10)/'ModelParams Lw'!T$11</f>
        <v>#DIV/0!</v>
      </c>
      <c r="AF54" s="24" t="e">
        <f>(V54-'ModelParams Lw'!U$10)/'ModelParams Lw'!U$11</f>
        <v>#DIV/0!</v>
      </c>
      <c r="AG54" s="24" t="e">
        <f>(W54-'ModelParams Lw'!V$10)/'ModelParams Lw'!V$11</f>
        <v>#DIV/0!</v>
      </c>
      <c r="AH54" s="24" t="e">
        <f t="shared" si="23"/>
        <v>#DIV/0!</v>
      </c>
      <c r="AI54" s="24" t="str">
        <f>IF(OR(Calcul!$D59="",Calcul!$E59=""),"",VLOOKUP(CONCATENATE(Calcul!$D59,Calcul!$E59),SilencerParams!$D$4:$R$82,8,FALSE))</f>
        <v/>
      </c>
      <c r="AJ54" s="24" t="str">
        <f>IF(OR(Calcul!$D59="",Calcul!$E59=""),"",VLOOKUP(CONCATENATE(Calcul!$D59,Calcul!$E59),SilencerParams!$D$4:$R$82,9,FALSE))</f>
        <v/>
      </c>
      <c r="AK54" s="24" t="str">
        <f>IF(OR(Calcul!$D59="",Calcul!$E59=""),"",VLOOKUP(CONCATENATE(Calcul!$D59,Calcul!$E59),SilencerParams!$D$4:$R$82,10,FALSE))</f>
        <v/>
      </c>
      <c r="AL54" s="24" t="str">
        <f>IF(OR(Calcul!$D59="",Calcul!$E59=""),"",VLOOKUP(CONCATENATE(Calcul!$D59,Calcul!$E59),SilencerParams!$D$4:$R$82,11,FALSE))</f>
        <v/>
      </c>
      <c r="AM54" s="24" t="str">
        <f>IF(OR(Calcul!$D59="",Calcul!$E59=""),"",VLOOKUP(CONCATENATE(Calcul!$D59,Calcul!$E59),SilencerParams!$D$4:$R$82,12,FALSE))</f>
        <v/>
      </c>
      <c r="AN54" s="24" t="str">
        <f>IF(OR(Calcul!$D59="",Calcul!$E59=""),"",VLOOKUP(CONCATENATE(Calcul!$D59,Calcul!$E59),SilencerParams!$D$4:$R$82,13,FALSE))</f>
        <v/>
      </c>
      <c r="AO54" s="24" t="str">
        <f>IF(OR(Calcul!$D59="",Calcul!$E59=""),"",VLOOKUP(CONCATENATE(Calcul!$D59,Calcul!$E59),SilencerParams!$D$4:$R$82,14,FALSE))</f>
        <v/>
      </c>
      <c r="AP54" s="24" t="str">
        <f>IF(OR(Calcul!$D59="",Calcul!$E59=""),"",VLOOKUP(CONCATENATE(Calcul!$D59,Calcul!$E59),SilencerParams!$D$4:$R$82,15,FALSE))</f>
        <v/>
      </c>
      <c r="AQ54" s="24" t="str">
        <f>IF(OR(Calcul!$D59="",Calcul!$E59=""),"",VLOOKUP(CONCATENATE(Calcul!$D59,Calcul!$E59),SilencerParams!$D$4:$Z$82,16,FALSE)*LOG($AH54)+VLOOKUP(CONCATENATE(Calcul!$D59,Calcul!$E59),SilencerParams!$D$4:$AH$82,24,FALSE))</f>
        <v/>
      </c>
      <c r="AR54" s="24" t="str">
        <f>IF(OR(Calcul!$D59="",Calcul!$E59=""),"",VLOOKUP(CONCATENATE(Calcul!$D59,Calcul!$E59),SilencerParams!$D$4:$Z$82,17,FALSE)*LOG($AH54)+VLOOKUP(CONCATENATE(Calcul!$D59,Calcul!$E59),SilencerParams!$D$4:$AH$82,25,FALSE))</f>
        <v/>
      </c>
      <c r="AS54" s="24" t="str">
        <f>IF(OR(Calcul!$D59="",Calcul!$E59=""),"",VLOOKUP(CONCATENATE(Calcul!$D59,Calcul!$E59),SilencerParams!$D$4:$Z$82,18,FALSE)*LOG($AH54)+VLOOKUP(CONCATENATE(Calcul!$D59,Calcul!$E59),SilencerParams!$D$4:$AH$82,26,FALSE))</f>
        <v/>
      </c>
      <c r="AT54" s="24" t="str">
        <f>IF(OR(Calcul!$D59="",Calcul!$E59=""),"",VLOOKUP(CONCATENATE(Calcul!$D59,Calcul!$E59),SilencerParams!$D$4:$Z$82,19,FALSE)*LOG($AH54)+VLOOKUP(CONCATENATE(Calcul!$D59,Calcul!$E59),SilencerParams!$D$4:$AH$82,27,FALSE))</f>
        <v/>
      </c>
      <c r="AU54" s="24" t="str">
        <f>IF(OR(Calcul!$D59="",Calcul!$E59=""),"",VLOOKUP(CONCATENATE(Calcul!$D59,Calcul!$E59),SilencerParams!$D$4:$Z$82,20,FALSE)*LOG($AH54)+VLOOKUP(CONCATENATE(Calcul!$D59,Calcul!$E59),SilencerParams!$D$4:$AH$82,28,FALSE))</f>
        <v/>
      </c>
      <c r="AV54" s="24" t="str">
        <f>IF(OR(Calcul!$D59="",Calcul!$E59=""),"",VLOOKUP(CONCATENATE(Calcul!$D59,Calcul!$E59),SilencerParams!$D$4:$Z$82,21,FALSE)*LOG($AH54)+VLOOKUP(CONCATENATE(Calcul!$D59,Calcul!$E59),SilencerParams!$D$4:$AH$82,29,FALSE))</f>
        <v/>
      </c>
      <c r="AW54" s="24" t="str">
        <f>IF(OR(Calcul!$D59="",Calcul!$E59=""),"",VLOOKUP(CONCATENATE(Calcul!$D59,Calcul!$E59),SilencerParams!$D$4:$Z$82,22,FALSE)*LOG($AH54)+VLOOKUP(CONCATENATE(Calcul!$D59,Calcul!$E59),SilencerParams!$D$4:$AH$82,30,FALSE))</f>
        <v/>
      </c>
      <c r="AX54" s="24" t="str">
        <f>IF(OR(Calcul!$D59="",Calcul!$E59=""),"",VLOOKUP(CONCATENATE(Calcul!$D59,Calcul!$E59),SilencerParams!$D$4:$Z$82,23,FALSE)*LOG($AH54)+VLOOKUP(CONCATENATE(Calcul!$D59,Calcul!$E59),SilencerParams!$D$4:$AH$82,31,FALSE))</f>
        <v/>
      </c>
      <c r="AY54" s="24" t="e">
        <f t="shared" si="1"/>
        <v>#DIV/0!</v>
      </c>
      <c r="AZ54" s="24" t="e">
        <f t="shared" si="2"/>
        <v>#DIV/0!</v>
      </c>
      <c r="BA54" s="24" t="e">
        <f t="shared" si="3"/>
        <v>#DIV/0!</v>
      </c>
      <c r="BB54" s="24" t="e">
        <f t="shared" si="4"/>
        <v>#DIV/0!</v>
      </c>
      <c r="BC54" s="24" t="e">
        <f t="shared" si="5"/>
        <v>#DIV/0!</v>
      </c>
      <c r="BD54" s="24" t="e">
        <f t="shared" si="6"/>
        <v>#DIV/0!</v>
      </c>
      <c r="BE54" s="24" t="e">
        <f t="shared" si="7"/>
        <v>#DIV/0!</v>
      </c>
      <c r="BF54" s="24" t="e">
        <f t="shared" si="8"/>
        <v>#DIV/0!</v>
      </c>
      <c r="BG54" s="24" t="e">
        <f>10*LOG10(IF(AY54="",0,POWER(10,((AY54+'ModelParams Lw'!$O$4)/10))) +IF(AZ54="",0,POWER(10,((AZ54+'ModelParams Lw'!$P$4)/10))) +IF(BA54="",0,POWER(10,((BA54+'ModelParams Lw'!$Q$4)/10))) +IF(BB54="",0,POWER(10,((BB54+'ModelParams Lw'!$R$4)/10))) +IF(BC54="",0,POWER(10,((BC54+'ModelParams Lw'!$S$4)/10))) +IF(BD54="",0,POWER(10,((BD54+'ModelParams Lw'!$T$4)/10))) +IF(BE54="",0,POWER(10,((BE54+'ModelParams Lw'!$U$4)/10)))+IF(BF54="",0,POWER(10,((BF54+'ModelParams Lw'!$V$4)/10))))</f>
        <v>#DIV/0!</v>
      </c>
      <c r="BH54" s="24" t="e">
        <f t="shared" si="24"/>
        <v>#DIV/0!</v>
      </c>
      <c r="BI54" s="24" t="e">
        <f>(AY54-'ModelParams Lw'!O$10)/'ModelParams Lw'!O$11</f>
        <v>#DIV/0!</v>
      </c>
      <c r="BJ54" s="24" t="e">
        <f>(AZ54-'ModelParams Lw'!P$10)/'ModelParams Lw'!P$11</f>
        <v>#DIV/0!</v>
      </c>
      <c r="BK54" s="24" t="e">
        <f>(BA54-'ModelParams Lw'!Q$10)/'ModelParams Lw'!Q$11</f>
        <v>#DIV/0!</v>
      </c>
      <c r="BL54" s="24" t="e">
        <f>(BB54-'ModelParams Lw'!R$10)/'ModelParams Lw'!R$11</f>
        <v>#DIV/0!</v>
      </c>
      <c r="BM54" s="24" t="e">
        <f>(BC54-'ModelParams Lw'!S$10)/'ModelParams Lw'!S$11</f>
        <v>#DIV/0!</v>
      </c>
      <c r="BN54" s="24" t="e">
        <f>(BD54-'ModelParams Lw'!T$10)/'ModelParams Lw'!T$11</f>
        <v>#DIV/0!</v>
      </c>
      <c r="BO54" s="24" t="e">
        <f>(BE54-'ModelParams Lw'!U$10)/'ModelParams Lw'!U$11</f>
        <v>#DIV/0!</v>
      </c>
      <c r="BP54" s="24" t="e">
        <f>(BF54-'ModelParams Lw'!V$10)/'ModelParams Lw'!V$11</f>
        <v>#DIV/0!</v>
      </c>
      <c r="BQ54" s="24">
        <f>IF(Calcul!$F59="SW",'ModelParams Lw'!C$18+'ModelParams Lw'!C$19*LOG(BQ$3)+'ModelParams Lw'!C$20*($D54*$E54),IF('ModelParams Lw'!C$21+'ModelParams Lw'!C$22*LOG(BQ$3)+'ModelParams Lw'!C$23*($D54*$E54)&lt;'ModelParams Lw'!C$18+'ModelParams Lw'!C$19*LOG(BQ$3)+'ModelParams Lw'!C$20*($D54*$E54),'ModelParams Lw'!C$18+'ModelParams Lw'!C$19*LOG(BQ$3)+'ModelParams Lw'!C$20*($D54*$E54),'ModelParams Lw'!C$21+'ModelParams Lw'!C$22*LOG(BQ$3)+'ModelParams Lw'!C$23*($D54*$E54)))</f>
        <v>29.232362061604213</v>
      </c>
      <c r="BR54" s="24">
        <f>IF(Calcul!$F59="SW",'ModelParams Lw'!D$18+'ModelParams Lw'!D$19*LOG(BR$3)+'ModelParams Lw'!D$20*($D54*$E54),IF('ModelParams Lw'!D$21+'ModelParams Lw'!D$22*LOG(BR$3)+'ModelParams Lw'!D$23*($D54*$E54)&lt;'ModelParams Lw'!D$18+'ModelParams Lw'!D$19*LOG(BR$3)+'ModelParams Lw'!D$20*($D54*$E54),'ModelParams Lw'!D$18+'ModelParams Lw'!D$19*LOG(BR$3)+'ModelParams Lw'!D$20*($D54*$E54),'ModelParams Lw'!D$21+'ModelParams Lw'!D$22*LOG(BR$3)+'ModelParams Lw'!D$23*($D54*$E54)))</f>
        <v>20.87664435983303</v>
      </c>
      <c r="BS54" s="24">
        <f>IF(Calcul!$F59="SW",'ModelParams Lw'!E$18+'ModelParams Lw'!E$19*LOG(BS$3)+'ModelParams Lw'!E$20*($D54*$E54),IF('ModelParams Lw'!E$21+'ModelParams Lw'!E$22*LOG(BS$3)+'ModelParams Lw'!E$23*($D54*$E54)&lt;'ModelParams Lw'!E$18+'ModelParams Lw'!E$19*LOG(BS$3)+'ModelParams Lw'!E$20*($D54*$E54),'ModelParams Lw'!E$18+'ModelParams Lw'!E$19*LOG(BS$3)+'ModelParams Lw'!E$20*($D54*$E54),'ModelParams Lw'!E$21+'ModelParams Lw'!E$22*LOG(BS$3)+'ModelParams Lw'!E$23*($D54*$E54)))</f>
        <v>19.403052886267911</v>
      </c>
      <c r="BT54" s="24">
        <f>IF(Calcul!$F59="SW",'ModelParams Lw'!F$18+'ModelParams Lw'!F$19*LOG(BT$3)+'ModelParams Lw'!F$20*($D54*$E54),IF('ModelParams Lw'!F$21+'ModelParams Lw'!F$22*LOG(BT$3)+'ModelParams Lw'!F$23*($D54*$E54)&lt;'ModelParams Lw'!F$18+'ModelParams Lw'!F$19*LOG(BT$3)+'ModelParams Lw'!F$20*($D54*$E54),'ModelParams Lw'!F$18+'ModelParams Lw'!F$19*LOG(BT$3)+'ModelParams Lw'!F$20*($D54*$E54),'ModelParams Lw'!F$21+'ModelParams Lw'!F$22*LOG(BT$3)+'ModelParams Lw'!F$23*($D54*$E54)))</f>
        <v>19.168948557312724</v>
      </c>
      <c r="BU54" s="24">
        <f>IF(Calcul!$F59="SW",'ModelParams Lw'!G$18+'ModelParams Lw'!G$19*LOG(BU$3)+'ModelParams Lw'!G$20*($D54*$E54),IF('ModelParams Lw'!G$21+'ModelParams Lw'!G$22*LOG(BU$3)+'ModelParams Lw'!G$23*($D54*$E54)&lt;'ModelParams Lw'!G$18+'ModelParams Lw'!G$19*LOG(BU$3)+'ModelParams Lw'!G$20*($D54*$E54),'ModelParams Lw'!G$18+'ModelParams Lw'!G$19*LOG(BU$3)+'ModelParams Lw'!G$20*($D54*$E54),'ModelParams Lw'!G$21+'ModelParams Lw'!G$22*LOG(BU$3)+'ModelParams Lw'!G$23*($D54*$E54)))</f>
        <v>19.253827318462619</v>
      </c>
      <c r="BV54" s="24">
        <f>IF(Calcul!$F59="SW",'ModelParams Lw'!H$18+'ModelParams Lw'!H$19*LOG(BV$3)+'ModelParams Lw'!H$20*($D54*$E54),IF('ModelParams Lw'!H$21+'ModelParams Lw'!H$22*LOG(BV$3)+'ModelParams Lw'!H$23*($D54*$E54)&lt;'ModelParams Lw'!H$18+'ModelParams Lw'!H$19*LOG(BV$3)+'ModelParams Lw'!H$20*($D54*$E54),'ModelParams Lw'!H$18+'ModelParams Lw'!H$19*LOG(BV$3)+'ModelParams Lw'!H$20*($D54*$E54),'ModelParams Lw'!H$21+'ModelParams Lw'!H$22*LOG(BV$3)+'ModelParams Lw'!H$23*($D54*$E54)))</f>
        <v>18.450549841027573</v>
      </c>
      <c r="BW54" s="24">
        <f>IF(Calcul!$F59="SW",'ModelParams Lw'!I$18+'ModelParams Lw'!I$19*LOG(BW$3)+'ModelParams Lw'!I$20*($D54*$E54),IF('ModelParams Lw'!I$21+'ModelParams Lw'!I$22*LOG(BW$3)+'ModelParams Lw'!I$23*($D54*$E54)&lt;'ModelParams Lw'!I$18+'ModelParams Lw'!I$19*LOG(BW$3)+'ModelParams Lw'!I$20*($D54*$E54),'ModelParams Lw'!I$18+'ModelParams Lw'!I$19*LOG(BW$3)+'ModelParams Lw'!I$20*($D54*$E54),'ModelParams Lw'!I$21+'ModelParams Lw'!I$22*LOG(BW$3)+'ModelParams Lw'!I$23*($D54*$E54)))</f>
        <v>24.339570323731252</v>
      </c>
      <c r="BX54" s="24">
        <f>IF(Calcul!$F59="SW",'ModelParams Lw'!J$18+'ModelParams Lw'!J$19*LOG(BX$3)+'ModelParams Lw'!J$20*($D54*$E54),IF('ModelParams Lw'!J$21+'ModelParams Lw'!J$22*LOG(BX$3)+'ModelParams Lw'!J$23*($D54*$E54)&lt;'ModelParams Lw'!J$18+'ModelParams Lw'!J$19*LOG(BX$3)+'ModelParams Lw'!J$20*($D54*$E54),'ModelParams Lw'!J$18+'ModelParams Lw'!J$19*LOG(BX$3)+'ModelParams Lw'!J$20*($D54*$E54),'ModelParams Lw'!J$21+'ModelParams Lw'!J$22*LOG(BX$3)+'ModelParams Lw'!J$23*($D54*$E54)))</f>
        <v>22.505852524315557</v>
      </c>
      <c r="BY54" s="24" t="e">
        <f t="shared" si="9"/>
        <v>#DIV/0!</v>
      </c>
      <c r="BZ54" s="24" t="e">
        <f t="shared" si="10"/>
        <v>#DIV/0!</v>
      </c>
      <c r="CA54" s="24" t="e">
        <f t="shared" si="11"/>
        <v>#DIV/0!</v>
      </c>
      <c r="CB54" s="24" t="e">
        <f t="shared" si="12"/>
        <v>#DIV/0!</v>
      </c>
      <c r="CC54" s="24" t="e">
        <f t="shared" si="13"/>
        <v>#DIV/0!</v>
      </c>
      <c r="CD54" s="24" t="e">
        <f t="shared" si="14"/>
        <v>#DIV/0!</v>
      </c>
      <c r="CE54" s="24" t="e">
        <f t="shared" si="15"/>
        <v>#DIV/0!</v>
      </c>
      <c r="CF54" s="24" t="e">
        <f t="shared" si="16"/>
        <v>#DIV/0!</v>
      </c>
      <c r="CG54" s="24" t="e">
        <f>10*LOG10(IF(BY54="",0,POWER(10,((BY54+'ModelParams Lw'!$O$4)/10))) +IF(BZ54="",0,POWER(10,((BZ54+'ModelParams Lw'!$P$4)/10))) +IF(CA54="",0,POWER(10,((CA54+'ModelParams Lw'!$Q$4)/10))) +IF(CB54="",0,POWER(10,((CB54+'ModelParams Lw'!$R$4)/10))) +IF(CC54="",0,POWER(10,((CC54+'ModelParams Lw'!$S$4)/10))) +IF(CD54="",0,POWER(10,((CD54+'ModelParams Lw'!$T$4)/10))) +IF(CE54="",0,POWER(10,((CE54+'ModelParams Lw'!$U$4)/10)))+IF(CF54="",0,POWER(10,((CF54+'ModelParams Lw'!$V$4)/10))))</f>
        <v>#DIV/0!</v>
      </c>
      <c r="CH54" s="24" t="e">
        <f t="shared" si="25"/>
        <v>#DIV/0!</v>
      </c>
      <c r="CI54" s="24" t="e">
        <f>(BY54-'ModelParams Lw'!$O$10)/'ModelParams Lw'!$O$11</f>
        <v>#DIV/0!</v>
      </c>
      <c r="CJ54" s="24" t="e">
        <f>(BZ54-'ModelParams Lw'!$P$10)/'ModelParams Lw'!$P$11</f>
        <v>#DIV/0!</v>
      </c>
      <c r="CK54" s="24" t="e">
        <f>(CA54-'ModelParams Lw'!$Q$10)/'ModelParams Lw'!$Q$11</f>
        <v>#DIV/0!</v>
      </c>
      <c r="CL54" s="24" t="e">
        <f>(CB54-'ModelParams Lw'!$R$10)/'ModelParams Lw'!$R$11</f>
        <v>#DIV/0!</v>
      </c>
      <c r="CM54" s="24" t="e">
        <f>(CC54-'ModelParams Lw'!$S$10)/'ModelParams Lw'!$S$11</f>
        <v>#DIV/0!</v>
      </c>
      <c r="CN54" s="24" t="e">
        <f>(CD54-'ModelParams Lw'!$T$10)/'ModelParams Lw'!$T$11</f>
        <v>#DIV/0!</v>
      </c>
      <c r="CO54" s="24" t="e">
        <f>(CE54-'ModelParams Lw'!$U$10)/'ModelParams Lw'!$U$11</f>
        <v>#DIV/0!</v>
      </c>
      <c r="CP54" s="24" t="e">
        <f>(CF54-'ModelParams Lw'!$V$10)/'ModelParams Lw'!$V$11</f>
        <v>#DIV/0!</v>
      </c>
    </row>
    <row r="55" spans="1:94" x14ac:dyDescent="0.2">
      <c r="A55" s="12">
        <f>Calcul!B57</f>
        <v>0</v>
      </c>
      <c r="B55" s="12">
        <f t="shared" si="17"/>
        <v>0</v>
      </c>
      <c r="C55" s="12">
        <f>Calcul!C57</f>
        <v>0</v>
      </c>
      <c r="D55" s="12">
        <f>Calcul!D57/1000</f>
        <v>0</v>
      </c>
      <c r="E55" s="12">
        <f>Calcul!E57/1000</f>
        <v>0</v>
      </c>
      <c r="F55" s="12">
        <f t="shared" si="18"/>
        <v>0</v>
      </c>
      <c r="G55" s="24" t="e">
        <f t="shared" si="0"/>
        <v>#DIV/0!</v>
      </c>
      <c r="H55" s="21" t="e">
        <f>'ModelParams Lw'!$B$6*(LN(H$3/(($B55/3600/($D55*$F55))^0.4*$G55^0.3)))^2+'ModelParams Lw'!$B$7*LN(H$3/(($B55/3600/($D55*$F55))^0.4*$G55^0.3))+'ModelParams Lw'!$B$8</f>
        <v>#DIV/0!</v>
      </c>
      <c r="I55" s="21" t="e">
        <f>'ModelParams Lw'!$B$6*(LN(I$3/(($B55/3600/($D55*$F55))^0.4*$G55^0.3)))^2+'ModelParams Lw'!$B$7*LN(I$3/(($B55/3600/($D55*$F55))^0.4*$G55^0.3))+'ModelParams Lw'!$B$8</f>
        <v>#DIV/0!</v>
      </c>
      <c r="J55" s="21" t="e">
        <f>'ModelParams Lw'!$B$6*(LN(J$3/(($B55/3600/($D55*$F55))^0.4*$G55^0.3)))^2+'ModelParams Lw'!$B$7*LN(J$3/(($B55/3600/($D55*$F55))^0.4*$G55^0.3))+'ModelParams Lw'!$B$8</f>
        <v>#DIV/0!</v>
      </c>
      <c r="K55" s="21" t="e">
        <f>'ModelParams Lw'!$B$6*(LN(K$3/(($B55/3600/($D55*$F55))^0.4*$G55^0.3)))^2+'ModelParams Lw'!$B$7*LN(K$3/(($B55/3600/($D55*$F55))^0.4*$G55^0.3))+'ModelParams Lw'!$B$8</f>
        <v>#DIV/0!</v>
      </c>
      <c r="L55" s="21" t="e">
        <f>'ModelParams Lw'!$B$6*(LN(L$3/(($B55/3600/($D55*$F55))^0.4*$G55^0.3)))^2+'ModelParams Lw'!$B$7*LN(L$3/(($B55/3600/($D55*$F55))^0.4*$G55^0.3))+'ModelParams Lw'!$B$8</f>
        <v>#DIV/0!</v>
      </c>
      <c r="M55" s="21" t="e">
        <f>'ModelParams Lw'!$B$6*(LN(M$3/(($B55/3600/($D55*$F55))^0.4*$G55^0.3)))^2+'ModelParams Lw'!$B$7*LN(M$3/(($B55/3600/($D55*$F55))^0.4*$G55^0.3))+'ModelParams Lw'!$B$8</f>
        <v>#DIV/0!</v>
      </c>
      <c r="N55" s="21" t="e">
        <f>'ModelParams Lw'!$B$6*(LN(N$3/(($B55/3600/($D55*$F55))^0.4*$G55^0.3)))^2+'ModelParams Lw'!$B$7*LN(N$3/(($B55/3600/($D55*$F55))^0.4*$G55^0.3))+'ModelParams Lw'!$B$8</f>
        <v>#DIV/0!</v>
      </c>
      <c r="O55" s="21" t="e">
        <f>'ModelParams Lw'!$B$6*(LN(O$3/(($B55/3600/($D55*$F55))^0.4*$G55^0.3)))^2+'ModelParams Lw'!$B$7*LN(O$3/(($B55/3600/($D55*$F55))^0.4*$G55^0.3))+'ModelParams Lw'!$B$8</f>
        <v>#DIV/0!</v>
      </c>
      <c r="P55" s="24" t="e">
        <f>'ModelParams Lw'!$B$3+'ModelParams Lw'!$B$4*LOG10($B55/3600/($D55*$F55))+'ModelParams Lw'!$B$5*LOG10(2*$G55/(1.2*($B55/3600/($D55*$F55))^2)+1)+10*LOG10($D55*$F55)+H55</f>
        <v>#DIV/0!</v>
      </c>
      <c r="Q55" s="24" t="e">
        <f>'ModelParams Lw'!$B$3+'ModelParams Lw'!$B$4*LOG10($B55/3600/($D55*$F55))+'ModelParams Lw'!$B$5*LOG10(2*$G55/(1.2*($B55/3600/($D55*$F55))^2)+1)+10*LOG10($D55*$F55)+I55</f>
        <v>#DIV/0!</v>
      </c>
      <c r="R55" s="24" t="e">
        <f>'ModelParams Lw'!$B$3+'ModelParams Lw'!$B$4*LOG10($B55/3600/($D55*$F55))+'ModelParams Lw'!$B$5*LOG10(2*$G55/(1.2*($B55/3600/($D55*$F55))^2)+1)+10*LOG10($D55*$F55)+J55</f>
        <v>#DIV/0!</v>
      </c>
      <c r="S55" s="24" t="e">
        <f>'ModelParams Lw'!$B$3+'ModelParams Lw'!$B$4*LOG10($B55/3600/($D55*$F55))+'ModelParams Lw'!$B$5*LOG10(2*$G55/(1.2*($B55/3600/($D55*$F55))^2)+1)+10*LOG10($D55*$F55)+K55</f>
        <v>#DIV/0!</v>
      </c>
      <c r="T55" s="24" t="e">
        <f>'ModelParams Lw'!$B$3+'ModelParams Lw'!$B$4*LOG10($B55/3600/($D55*$F55))+'ModelParams Lw'!$B$5*LOG10(2*$G55/(1.2*($B55/3600/($D55*$F55))^2)+1)+10*LOG10($D55*$F55)+L55</f>
        <v>#DIV/0!</v>
      </c>
      <c r="U55" s="24" t="e">
        <f>'ModelParams Lw'!$B$3+'ModelParams Lw'!$B$4*LOG10($B55/3600/($D55*$F55))+'ModelParams Lw'!$B$5*LOG10(2*$G55/(1.2*($B55/3600/($D55*$F55))^2)+1)+10*LOG10($D55*$F55)+M55</f>
        <v>#DIV/0!</v>
      </c>
      <c r="V55" s="24" t="e">
        <f>'ModelParams Lw'!$B$3+'ModelParams Lw'!$B$4*LOG10($B55/3600/($D55*$F55))+'ModelParams Lw'!$B$5*LOG10(2*$G55/(1.2*($B55/3600/($D55*$F55))^2)+1)+10*LOG10($D55*$F55)+N55</f>
        <v>#DIV/0!</v>
      </c>
      <c r="W55" s="24" t="e">
        <f>'ModelParams Lw'!$B$3+'ModelParams Lw'!$B$4*LOG10($B55/3600/($D55*$F55))+'ModelParams Lw'!$B$5*LOG10(2*$G55/(1.2*($B55/3600/($D55*$F55))^2)+1)+10*LOG10($D55*$F55)+O55</f>
        <v>#DIV/0!</v>
      </c>
      <c r="X55" s="24" t="e">
        <f>10*LOG10(IF(P55="",0,POWER(10,((P55+'ModelParams Lw'!$O$4)/10))) +IF(Q55="",0,POWER(10,((Q55+'ModelParams Lw'!$P$4)/10))) +IF(R55="",0,POWER(10,((R55+'ModelParams Lw'!$Q$4)/10))) +IF(S55="",0,POWER(10,((S55+'ModelParams Lw'!$R$4)/10))) +IF(T55="",0,POWER(10,((T55+'ModelParams Lw'!$S$4)/10))) +IF(U55="",0,POWER(10,((U55+'ModelParams Lw'!$T$4)/10))) +IF(V55="",0,POWER(10,((V55+'ModelParams Lw'!$U$4)/10)))+IF(W55="",0,POWER(10,((W55+'ModelParams Lw'!$V$4)/10))))</f>
        <v>#DIV/0!</v>
      </c>
      <c r="Y55" s="24" t="e">
        <f t="shared" si="19"/>
        <v>#DIV/0!</v>
      </c>
      <c r="Z55" s="24" t="e">
        <f>(P55-'ModelParams Lw'!O$10)/'ModelParams Lw'!O$11</f>
        <v>#DIV/0!</v>
      </c>
      <c r="AA55" s="24" t="e">
        <f>(Q55-'ModelParams Lw'!P$10)/'ModelParams Lw'!P$11</f>
        <v>#DIV/0!</v>
      </c>
      <c r="AB55" s="24" t="e">
        <f>(R55-'ModelParams Lw'!Q$10)/'ModelParams Lw'!Q$11</f>
        <v>#DIV/0!</v>
      </c>
      <c r="AC55" s="24" t="e">
        <f>(S55-'ModelParams Lw'!R$10)/'ModelParams Lw'!R$11</f>
        <v>#DIV/0!</v>
      </c>
      <c r="AD55" s="24" t="e">
        <f>(T55-'ModelParams Lw'!S$10)/'ModelParams Lw'!S$11</f>
        <v>#DIV/0!</v>
      </c>
      <c r="AE55" s="24" t="e">
        <f>(U55-'ModelParams Lw'!T$10)/'ModelParams Lw'!T$11</f>
        <v>#DIV/0!</v>
      </c>
      <c r="AF55" s="24" t="e">
        <f>(V55-'ModelParams Lw'!U$10)/'ModelParams Lw'!U$11</f>
        <v>#DIV/0!</v>
      </c>
      <c r="AG55" s="24" t="e">
        <f>(W55-'ModelParams Lw'!V$10)/'ModelParams Lw'!V$11</f>
        <v>#DIV/0!</v>
      </c>
      <c r="AH55" s="24" t="e">
        <f t="shared" si="23"/>
        <v>#DIV/0!</v>
      </c>
      <c r="AI55" s="24" t="str">
        <f>IF(OR(Calcul!$D60="",Calcul!$E60=""),"",VLOOKUP(CONCATENATE(Calcul!$D60,Calcul!$E60),SilencerParams!$D$4:$R$82,8,FALSE))</f>
        <v/>
      </c>
      <c r="AJ55" s="24" t="str">
        <f>IF(OR(Calcul!$D60="",Calcul!$E60=""),"",VLOOKUP(CONCATENATE(Calcul!$D60,Calcul!$E60),SilencerParams!$D$4:$R$82,9,FALSE))</f>
        <v/>
      </c>
      <c r="AK55" s="24" t="str">
        <f>IF(OR(Calcul!$D60="",Calcul!$E60=""),"",VLOOKUP(CONCATENATE(Calcul!$D60,Calcul!$E60),SilencerParams!$D$4:$R$82,10,FALSE))</f>
        <v/>
      </c>
      <c r="AL55" s="24" t="str">
        <f>IF(OR(Calcul!$D60="",Calcul!$E60=""),"",VLOOKUP(CONCATENATE(Calcul!$D60,Calcul!$E60),SilencerParams!$D$4:$R$82,11,FALSE))</f>
        <v/>
      </c>
      <c r="AM55" s="24" t="str">
        <f>IF(OR(Calcul!$D60="",Calcul!$E60=""),"",VLOOKUP(CONCATENATE(Calcul!$D60,Calcul!$E60),SilencerParams!$D$4:$R$82,12,FALSE))</f>
        <v/>
      </c>
      <c r="AN55" s="24" t="str">
        <f>IF(OR(Calcul!$D60="",Calcul!$E60=""),"",VLOOKUP(CONCATENATE(Calcul!$D60,Calcul!$E60),SilencerParams!$D$4:$R$82,13,FALSE))</f>
        <v/>
      </c>
      <c r="AO55" s="24" t="str">
        <f>IF(OR(Calcul!$D60="",Calcul!$E60=""),"",VLOOKUP(CONCATENATE(Calcul!$D60,Calcul!$E60),SilencerParams!$D$4:$R$82,14,FALSE))</f>
        <v/>
      </c>
      <c r="AP55" s="24" t="str">
        <f>IF(OR(Calcul!$D60="",Calcul!$E60=""),"",VLOOKUP(CONCATENATE(Calcul!$D60,Calcul!$E60),SilencerParams!$D$4:$R$82,15,FALSE))</f>
        <v/>
      </c>
      <c r="AQ55" s="24" t="str">
        <f>IF(OR(Calcul!$D60="",Calcul!$E60=""),"",VLOOKUP(CONCATENATE(Calcul!$D60,Calcul!$E60),SilencerParams!$D$4:$Z$82,16,FALSE)*LOG($AH55)+VLOOKUP(CONCATENATE(Calcul!$D60,Calcul!$E60),SilencerParams!$D$4:$AH$82,24,FALSE))</f>
        <v/>
      </c>
      <c r="AR55" s="24" t="str">
        <f>IF(OR(Calcul!$D60="",Calcul!$E60=""),"",VLOOKUP(CONCATENATE(Calcul!$D60,Calcul!$E60),SilencerParams!$D$4:$Z$82,17,FALSE)*LOG($AH55)+VLOOKUP(CONCATENATE(Calcul!$D60,Calcul!$E60),SilencerParams!$D$4:$AH$82,25,FALSE))</f>
        <v/>
      </c>
      <c r="AS55" s="24" t="str">
        <f>IF(OR(Calcul!$D60="",Calcul!$E60=""),"",VLOOKUP(CONCATENATE(Calcul!$D60,Calcul!$E60),SilencerParams!$D$4:$Z$82,18,FALSE)*LOG($AH55)+VLOOKUP(CONCATENATE(Calcul!$D60,Calcul!$E60),SilencerParams!$D$4:$AH$82,26,FALSE))</f>
        <v/>
      </c>
      <c r="AT55" s="24" t="str">
        <f>IF(OR(Calcul!$D60="",Calcul!$E60=""),"",VLOOKUP(CONCATENATE(Calcul!$D60,Calcul!$E60),SilencerParams!$D$4:$Z$82,19,FALSE)*LOG($AH55)+VLOOKUP(CONCATENATE(Calcul!$D60,Calcul!$E60),SilencerParams!$D$4:$AH$82,27,FALSE))</f>
        <v/>
      </c>
      <c r="AU55" s="24" t="str">
        <f>IF(OR(Calcul!$D60="",Calcul!$E60=""),"",VLOOKUP(CONCATENATE(Calcul!$D60,Calcul!$E60),SilencerParams!$D$4:$Z$82,20,FALSE)*LOG($AH55)+VLOOKUP(CONCATENATE(Calcul!$D60,Calcul!$E60),SilencerParams!$D$4:$AH$82,28,FALSE))</f>
        <v/>
      </c>
      <c r="AV55" s="24" t="str">
        <f>IF(OR(Calcul!$D60="",Calcul!$E60=""),"",VLOOKUP(CONCATENATE(Calcul!$D60,Calcul!$E60),SilencerParams!$D$4:$Z$82,21,FALSE)*LOG($AH55)+VLOOKUP(CONCATENATE(Calcul!$D60,Calcul!$E60),SilencerParams!$D$4:$AH$82,29,FALSE))</f>
        <v/>
      </c>
      <c r="AW55" s="24" t="str">
        <f>IF(OR(Calcul!$D60="",Calcul!$E60=""),"",VLOOKUP(CONCATENATE(Calcul!$D60,Calcul!$E60),SilencerParams!$D$4:$Z$82,22,FALSE)*LOG($AH55)+VLOOKUP(CONCATENATE(Calcul!$D60,Calcul!$E60),SilencerParams!$D$4:$AH$82,30,FALSE))</f>
        <v/>
      </c>
      <c r="AX55" s="24" t="str">
        <f>IF(OR(Calcul!$D60="",Calcul!$E60=""),"",VLOOKUP(CONCATENATE(Calcul!$D60,Calcul!$E60),SilencerParams!$D$4:$Z$82,23,FALSE)*LOG($AH55)+VLOOKUP(CONCATENATE(Calcul!$D60,Calcul!$E60),SilencerParams!$D$4:$AH$82,31,FALSE))</f>
        <v/>
      </c>
      <c r="AY55" s="24" t="e">
        <f t="shared" si="1"/>
        <v>#DIV/0!</v>
      </c>
      <c r="AZ55" s="24" t="e">
        <f t="shared" si="2"/>
        <v>#DIV/0!</v>
      </c>
      <c r="BA55" s="24" t="e">
        <f t="shared" si="3"/>
        <v>#DIV/0!</v>
      </c>
      <c r="BB55" s="24" t="e">
        <f t="shared" si="4"/>
        <v>#DIV/0!</v>
      </c>
      <c r="BC55" s="24" t="e">
        <f t="shared" si="5"/>
        <v>#DIV/0!</v>
      </c>
      <c r="BD55" s="24" t="e">
        <f t="shared" si="6"/>
        <v>#DIV/0!</v>
      </c>
      <c r="BE55" s="24" t="e">
        <f t="shared" si="7"/>
        <v>#DIV/0!</v>
      </c>
      <c r="BF55" s="24" t="e">
        <f t="shared" si="8"/>
        <v>#DIV/0!</v>
      </c>
      <c r="BG55" s="24" t="e">
        <f>10*LOG10(IF(AY55="",0,POWER(10,((AY55+'ModelParams Lw'!$O$4)/10))) +IF(AZ55="",0,POWER(10,((AZ55+'ModelParams Lw'!$P$4)/10))) +IF(BA55="",0,POWER(10,((BA55+'ModelParams Lw'!$Q$4)/10))) +IF(BB55="",0,POWER(10,((BB55+'ModelParams Lw'!$R$4)/10))) +IF(BC55="",0,POWER(10,((BC55+'ModelParams Lw'!$S$4)/10))) +IF(BD55="",0,POWER(10,((BD55+'ModelParams Lw'!$T$4)/10))) +IF(BE55="",0,POWER(10,((BE55+'ModelParams Lw'!$U$4)/10)))+IF(BF55="",0,POWER(10,((BF55+'ModelParams Lw'!$V$4)/10))))</f>
        <v>#DIV/0!</v>
      </c>
      <c r="BH55" s="24" t="e">
        <f t="shared" si="24"/>
        <v>#DIV/0!</v>
      </c>
      <c r="BI55" s="24" t="e">
        <f>(AY55-'ModelParams Lw'!O$10)/'ModelParams Lw'!O$11</f>
        <v>#DIV/0!</v>
      </c>
      <c r="BJ55" s="24" t="e">
        <f>(AZ55-'ModelParams Lw'!P$10)/'ModelParams Lw'!P$11</f>
        <v>#DIV/0!</v>
      </c>
      <c r="BK55" s="24" t="e">
        <f>(BA55-'ModelParams Lw'!Q$10)/'ModelParams Lw'!Q$11</f>
        <v>#DIV/0!</v>
      </c>
      <c r="BL55" s="24" t="e">
        <f>(BB55-'ModelParams Lw'!R$10)/'ModelParams Lw'!R$11</f>
        <v>#DIV/0!</v>
      </c>
      <c r="BM55" s="24" t="e">
        <f>(BC55-'ModelParams Lw'!S$10)/'ModelParams Lw'!S$11</f>
        <v>#DIV/0!</v>
      </c>
      <c r="BN55" s="24" t="e">
        <f>(BD55-'ModelParams Lw'!T$10)/'ModelParams Lw'!T$11</f>
        <v>#DIV/0!</v>
      </c>
      <c r="BO55" s="24" t="e">
        <f>(BE55-'ModelParams Lw'!U$10)/'ModelParams Lw'!U$11</f>
        <v>#DIV/0!</v>
      </c>
      <c r="BP55" s="24" t="e">
        <f>(BF55-'ModelParams Lw'!V$10)/'ModelParams Lw'!V$11</f>
        <v>#DIV/0!</v>
      </c>
      <c r="BQ55" s="24">
        <f>IF(Calcul!$F60="SW",'ModelParams Lw'!C$18+'ModelParams Lw'!C$19*LOG(BQ$3)+'ModelParams Lw'!C$20*($D55*$E55),IF('ModelParams Lw'!C$21+'ModelParams Lw'!C$22*LOG(BQ$3)+'ModelParams Lw'!C$23*($D55*$E55)&lt;'ModelParams Lw'!C$18+'ModelParams Lw'!C$19*LOG(BQ$3)+'ModelParams Lw'!C$20*($D55*$E55),'ModelParams Lw'!C$18+'ModelParams Lw'!C$19*LOG(BQ$3)+'ModelParams Lw'!C$20*($D55*$E55),'ModelParams Lw'!C$21+'ModelParams Lw'!C$22*LOG(BQ$3)+'ModelParams Lw'!C$23*($D55*$E55)))</f>
        <v>29.232362061604213</v>
      </c>
      <c r="BR55" s="24">
        <f>IF(Calcul!$F60="SW",'ModelParams Lw'!D$18+'ModelParams Lw'!D$19*LOG(BR$3)+'ModelParams Lw'!D$20*($D55*$E55),IF('ModelParams Lw'!D$21+'ModelParams Lw'!D$22*LOG(BR$3)+'ModelParams Lw'!D$23*($D55*$E55)&lt;'ModelParams Lw'!D$18+'ModelParams Lw'!D$19*LOG(BR$3)+'ModelParams Lw'!D$20*($D55*$E55),'ModelParams Lw'!D$18+'ModelParams Lw'!D$19*LOG(BR$3)+'ModelParams Lw'!D$20*($D55*$E55),'ModelParams Lw'!D$21+'ModelParams Lw'!D$22*LOG(BR$3)+'ModelParams Lw'!D$23*($D55*$E55)))</f>
        <v>20.87664435983303</v>
      </c>
      <c r="BS55" s="24">
        <f>IF(Calcul!$F60="SW",'ModelParams Lw'!E$18+'ModelParams Lw'!E$19*LOG(BS$3)+'ModelParams Lw'!E$20*($D55*$E55),IF('ModelParams Lw'!E$21+'ModelParams Lw'!E$22*LOG(BS$3)+'ModelParams Lw'!E$23*($D55*$E55)&lt;'ModelParams Lw'!E$18+'ModelParams Lw'!E$19*LOG(BS$3)+'ModelParams Lw'!E$20*($D55*$E55),'ModelParams Lw'!E$18+'ModelParams Lw'!E$19*LOG(BS$3)+'ModelParams Lw'!E$20*($D55*$E55),'ModelParams Lw'!E$21+'ModelParams Lw'!E$22*LOG(BS$3)+'ModelParams Lw'!E$23*($D55*$E55)))</f>
        <v>19.403052886267911</v>
      </c>
      <c r="BT55" s="24">
        <f>IF(Calcul!$F60="SW",'ModelParams Lw'!F$18+'ModelParams Lw'!F$19*LOG(BT$3)+'ModelParams Lw'!F$20*($D55*$E55),IF('ModelParams Lw'!F$21+'ModelParams Lw'!F$22*LOG(BT$3)+'ModelParams Lw'!F$23*($D55*$E55)&lt;'ModelParams Lw'!F$18+'ModelParams Lw'!F$19*LOG(BT$3)+'ModelParams Lw'!F$20*($D55*$E55),'ModelParams Lw'!F$18+'ModelParams Lw'!F$19*LOG(BT$3)+'ModelParams Lw'!F$20*($D55*$E55),'ModelParams Lw'!F$21+'ModelParams Lw'!F$22*LOG(BT$3)+'ModelParams Lw'!F$23*($D55*$E55)))</f>
        <v>19.168948557312724</v>
      </c>
      <c r="BU55" s="24">
        <f>IF(Calcul!$F60="SW",'ModelParams Lw'!G$18+'ModelParams Lw'!G$19*LOG(BU$3)+'ModelParams Lw'!G$20*($D55*$E55),IF('ModelParams Lw'!G$21+'ModelParams Lw'!G$22*LOG(BU$3)+'ModelParams Lw'!G$23*($D55*$E55)&lt;'ModelParams Lw'!G$18+'ModelParams Lw'!G$19*LOG(BU$3)+'ModelParams Lw'!G$20*($D55*$E55),'ModelParams Lw'!G$18+'ModelParams Lw'!G$19*LOG(BU$3)+'ModelParams Lw'!G$20*($D55*$E55),'ModelParams Lw'!G$21+'ModelParams Lw'!G$22*LOG(BU$3)+'ModelParams Lw'!G$23*($D55*$E55)))</f>
        <v>19.253827318462619</v>
      </c>
      <c r="BV55" s="24">
        <f>IF(Calcul!$F60="SW",'ModelParams Lw'!H$18+'ModelParams Lw'!H$19*LOG(BV$3)+'ModelParams Lw'!H$20*($D55*$E55),IF('ModelParams Lw'!H$21+'ModelParams Lw'!H$22*LOG(BV$3)+'ModelParams Lw'!H$23*($D55*$E55)&lt;'ModelParams Lw'!H$18+'ModelParams Lw'!H$19*LOG(BV$3)+'ModelParams Lw'!H$20*($D55*$E55),'ModelParams Lw'!H$18+'ModelParams Lw'!H$19*LOG(BV$3)+'ModelParams Lw'!H$20*($D55*$E55),'ModelParams Lw'!H$21+'ModelParams Lw'!H$22*LOG(BV$3)+'ModelParams Lw'!H$23*($D55*$E55)))</f>
        <v>18.450549841027573</v>
      </c>
      <c r="BW55" s="24">
        <f>IF(Calcul!$F60="SW",'ModelParams Lw'!I$18+'ModelParams Lw'!I$19*LOG(BW$3)+'ModelParams Lw'!I$20*($D55*$E55),IF('ModelParams Lw'!I$21+'ModelParams Lw'!I$22*LOG(BW$3)+'ModelParams Lw'!I$23*($D55*$E55)&lt;'ModelParams Lw'!I$18+'ModelParams Lw'!I$19*LOG(BW$3)+'ModelParams Lw'!I$20*($D55*$E55),'ModelParams Lw'!I$18+'ModelParams Lw'!I$19*LOG(BW$3)+'ModelParams Lw'!I$20*($D55*$E55),'ModelParams Lw'!I$21+'ModelParams Lw'!I$22*LOG(BW$3)+'ModelParams Lw'!I$23*($D55*$E55)))</f>
        <v>24.339570323731252</v>
      </c>
      <c r="BX55" s="24">
        <f>IF(Calcul!$F60="SW",'ModelParams Lw'!J$18+'ModelParams Lw'!J$19*LOG(BX$3)+'ModelParams Lw'!J$20*($D55*$E55),IF('ModelParams Lw'!J$21+'ModelParams Lw'!J$22*LOG(BX$3)+'ModelParams Lw'!J$23*($D55*$E55)&lt;'ModelParams Lw'!J$18+'ModelParams Lw'!J$19*LOG(BX$3)+'ModelParams Lw'!J$20*($D55*$E55),'ModelParams Lw'!J$18+'ModelParams Lw'!J$19*LOG(BX$3)+'ModelParams Lw'!J$20*($D55*$E55),'ModelParams Lw'!J$21+'ModelParams Lw'!J$22*LOG(BX$3)+'ModelParams Lw'!J$23*($D55*$E55)))</f>
        <v>22.505852524315557</v>
      </c>
      <c r="BY55" s="24" t="e">
        <f t="shared" si="9"/>
        <v>#DIV/0!</v>
      </c>
      <c r="BZ55" s="24" t="e">
        <f t="shared" si="10"/>
        <v>#DIV/0!</v>
      </c>
      <c r="CA55" s="24" t="e">
        <f t="shared" si="11"/>
        <v>#DIV/0!</v>
      </c>
      <c r="CB55" s="24" t="e">
        <f t="shared" si="12"/>
        <v>#DIV/0!</v>
      </c>
      <c r="CC55" s="24" t="e">
        <f t="shared" si="13"/>
        <v>#DIV/0!</v>
      </c>
      <c r="CD55" s="24" t="e">
        <f t="shared" si="14"/>
        <v>#DIV/0!</v>
      </c>
      <c r="CE55" s="24" t="e">
        <f t="shared" si="15"/>
        <v>#DIV/0!</v>
      </c>
      <c r="CF55" s="24" t="e">
        <f t="shared" si="16"/>
        <v>#DIV/0!</v>
      </c>
      <c r="CG55" s="24" t="e">
        <f>10*LOG10(IF(BY55="",0,POWER(10,((BY55+'ModelParams Lw'!$O$4)/10))) +IF(BZ55="",0,POWER(10,((BZ55+'ModelParams Lw'!$P$4)/10))) +IF(CA55="",0,POWER(10,((CA55+'ModelParams Lw'!$Q$4)/10))) +IF(CB55="",0,POWER(10,((CB55+'ModelParams Lw'!$R$4)/10))) +IF(CC55="",0,POWER(10,((CC55+'ModelParams Lw'!$S$4)/10))) +IF(CD55="",0,POWER(10,((CD55+'ModelParams Lw'!$T$4)/10))) +IF(CE55="",0,POWER(10,((CE55+'ModelParams Lw'!$U$4)/10)))+IF(CF55="",0,POWER(10,((CF55+'ModelParams Lw'!$V$4)/10))))</f>
        <v>#DIV/0!</v>
      </c>
      <c r="CH55" s="24" t="e">
        <f t="shared" si="25"/>
        <v>#DIV/0!</v>
      </c>
      <c r="CI55" s="24" t="e">
        <f>(BY55-'ModelParams Lw'!$O$10)/'ModelParams Lw'!$O$11</f>
        <v>#DIV/0!</v>
      </c>
      <c r="CJ55" s="24" t="e">
        <f>(BZ55-'ModelParams Lw'!$P$10)/'ModelParams Lw'!$P$11</f>
        <v>#DIV/0!</v>
      </c>
      <c r="CK55" s="24" t="e">
        <f>(CA55-'ModelParams Lw'!$Q$10)/'ModelParams Lw'!$Q$11</f>
        <v>#DIV/0!</v>
      </c>
      <c r="CL55" s="24" t="e">
        <f>(CB55-'ModelParams Lw'!$R$10)/'ModelParams Lw'!$R$11</f>
        <v>#DIV/0!</v>
      </c>
      <c r="CM55" s="24" t="e">
        <f>(CC55-'ModelParams Lw'!$S$10)/'ModelParams Lw'!$S$11</f>
        <v>#DIV/0!</v>
      </c>
      <c r="CN55" s="24" t="e">
        <f>(CD55-'ModelParams Lw'!$T$10)/'ModelParams Lw'!$T$11</f>
        <v>#DIV/0!</v>
      </c>
      <c r="CO55" s="24" t="e">
        <f>(CE55-'ModelParams Lw'!$U$10)/'ModelParams Lw'!$U$11</f>
        <v>#DIV/0!</v>
      </c>
      <c r="CP55" s="24" t="e">
        <f>(CF55-'ModelParams Lw'!$V$10)/'ModelParams Lw'!$V$11</f>
        <v>#DIV/0!</v>
      </c>
    </row>
    <row r="56" spans="1:94" x14ac:dyDescent="0.2">
      <c r="A56" s="12">
        <f>Calcul!B58</f>
        <v>0</v>
      </c>
      <c r="B56" s="12">
        <f t="shared" si="17"/>
        <v>0</v>
      </c>
      <c r="C56" s="12">
        <f>Calcul!C58</f>
        <v>0</v>
      </c>
      <c r="D56" s="12">
        <f>Calcul!D58/1000</f>
        <v>0</v>
      </c>
      <c r="E56" s="12">
        <f>Calcul!E58/1000</f>
        <v>0</v>
      </c>
      <c r="F56" s="12">
        <f t="shared" si="18"/>
        <v>0</v>
      </c>
      <c r="G56" s="24" t="e">
        <f t="shared" si="0"/>
        <v>#DIV/0!</v>
      </c>
      <c r="H56" s="21" t="e">
        <f>'ModelParams Lw'!$B$6*(LN(H$3/(($B56/3600/($D56*$F56))^0.4*$G56^0.3)))^2+'ModelParams Lw'!$B$7*LN(H$3/(($B56/3600/($D56*$F56))^0.4*$G56^0.3))+'ModelParams Lw'!$B$8</f>
        <v>#DIV/0!</v>
      </c>
      <c r="I56" s="21" t="e">
        <f>'ModelParams Lw'!$B$6*(LN(I$3/(($B56/3600/($D56*$F56))^0.4*$G56^0.3)))^2+'ModelParams Lw'!$B$7*LN(I$3/(($B56/3600/($D56*$F56))^0.4*$G56^0.3))+'ModelParams Lw'!$B$8</f>
        <v>#DIV/0!</v>
      </c>
      <c r="J56" s="21" t="e">
        <f>'ModelParams Lw'!$B$6*(LN(J$3/(($B56/3600/($D56*$F56))^0.4*$G56^0.3)))^2+'ModelParams Lw'!$B$7*LN(J$3/(($B56/3600/($D56*$F56))^0.4*$G56^0.3))+'ModelParams Lw'!$B$8</f>
        <v>#DIV/0!</v>
      </c>
      <c r="K56" s="21" t="e">
        <f>'ModelParams Lw'!$B$6*(LN(K$3/(($B56/3600/($D56*$F56))^0.4*$G56^0.3)))^2+'ModelParams Lw'!$B$7*LN(K$3/(($B56/3600/($D56*$F56))^0.4*$G56^0.3))+'ModelParams Lw'!$B$8</f>
        <v>#DIV/0!</v>
      </c>
      <c r="L56" s="21" t="e">
        <f>'ModelParams Lw'!$B$6*(LN(L$3/(($B56/3600/($D56*$F56))^0.4*$G56^0.3)))^2+'ModelParams Lw'!$B$7*LN(L$3/(($B56/3600/($D56*$F56))^0.4*$G56^0.3))+'ModelParams Lw'!$B$8</f>
        <v>#DIV/0!</v>
      </c>
      <c r="M56" s="21" t="e">
        <f>'ModelParams Lw'!$B$6*(LN(M$3/(($B56/3600/($D56*$F56))^0.4*$G56^0.3)))^2+'ModelParams Lw'!$B$7*LN(M$3/(($B56/3600/($D56*$F56))^0.4*$G56^0.3))+'ModelParams Lw'!$B$8</f>
        <v>#DIV/0!</v>
      </c>
      <c r="N56" s="21" t="e">
        <f>'ModelParams Lw'!$B$6*(LN(N$3/(($B56/3600/($D56*$F56))^0.4*$G56^0.3)))^2+'ModelParams Lw'!$B$7*LN(N$3/(($B56/3600/($D56*$F56))^0.4*$G56^0.3))+'ModelParams Lw'!$B$8</f>
        <v>#DIV/0!</v>
      </c>
      <c r="O56" s="21" t="e">
        <f>'ModelParams Lw'!$B$6*(LN(O$3/(($B56/3600/($D56*$F56))^0.4*$G56^0.3)))^2+'ModelParams Lw'!$B$7*LN(O$3/(($B56/3600/($D56*$F56))^0.4*$G56^0.3))+'ModelParams Lw'!$B$8</f>
        <v>#DIV/0!</v>
      </c>
      <c r="P56" s="24" t="e">
        <f>'ModelParams Lw'!$B$3+'ModelParams Lw'!$B$4*LOG10($B56/3600/($D56*$F56))+'ModelParams Lw'!$B$5*LOG10(2*$G56/(1.2*($B56/3600/($D56*$F56))^2)+1)+10*LOG10($D56*$F56)+H56</f>
        <v>#DIV/0!</v>
      </c>
      <c r="Q56" s="24" t="e">
        <f>'ModelParams Lw'!$B$3+'ModelParams Lw'!$B$4*LOG10($B56/3600/($D56*$F56))+'ModelParams Lw'!$B$5*LOG10(2*$G56/(1.2*($B56/3600/($D56*$F56))^2)+1)+10*LOG10($D56*$F56)+I56</f>
        <v>#DIV/0!</v>
      </c>
      <c r="R56" s="24" t="e">
        <f>'ModelParams Lw'!$B$3+'ModelParams Lw'!$B$4*LOG10($B56/3600/($D56*$F56))+'ModelParams Lw'!$B$5*LOG10(2*$G56/(1.2*($B56/3600/($D56*$F56))^2)+1)+10*LOG10($D56*$F56)+J56</f>
        <v>#DIV/0!</v>
      </c>
      <c r="S56" s="24" t="e">
        <f>'ModelParams Lw'!$B$3+'ModelParams Lw'!$B$4*LOG10($B56/3600/($D56*$F56))+'ModelParams Lw'!$B$5*LOG10(2*$G56/(1.2*($B56/3600/($D56*$F56))^2)+1)+10*LOG10($D56*$F56)+K56</f>
        <v>#DIV/0!</v>
      </c>
      <c r="T56" s="24" t="e">
        <f>'ModelParams Lw'!$B$3+'ModelParams Lw'!$B$4*LOG10($B56/3600/($D56*$F56))+'ModelParams Lw'!$B$5*LOG10(2*$G56/(1.2*($B56/3600/($D56*$F56))^2)+1)+10*LOG10($D56*$F56)+L56</f>
        <v>#DIV/0!</v>
      </c>
      <c r="U56" s="24" t="e">
        <f>'ModelParams Lw'!$B$3+'ModelParams Lw'!$B$4*LOG10($B56/3600/($D56*$F56))+'ModelParams Lw'!$B$5*LOG10(2*$G56/(1.2*($B56/3600/($D56*$F56))^2)+1)+10*LOG10($D56*$F56)+M56</f>
        <v>#DIV/0!</v>
      </c>
      <c r="V56" s="24" t="e">
        <f>'ModelParams Lw'!$B$3+'ModelParams Lw'!$B$4*LOG10($B56/3600/($D56*$F56))+'ModelParams Lw'!$B$5*LOG10(2*$G56/(1.2*($B56/3600/($D56*$F56))^2)+1)+10*LOG10($D56*$F56)+N56</f>
        <v>#DIV/0!</v>
      </c>
      <c r="W56" s="24" t="e">
        <f>'ModelParams Lw'!$B$3+'ModelParams Lw'!$B$4*LOG10($B56/3600/($D56*$F56))+'ModelParams Lw'!$B$5*LOG10(2*$G56/(1.2*($B56/3600/($D56*$F56))^2)+1)+10*LOG10($D56*$F56)+O56</f>
        <v>#DIV/0!</v>
      </c>
      <c r="X56" s="24" t="e">
        <f>10*LOG10(IF(P56="",0,POWER(10,((P56+'ModelParams Lw'!$O$4)/10))) +IF(Q56="",0,POWER(10,((Q56+'ModelParams Lw'!$P$4)/10))) +IF(R56="",0,POWER(10,((R56+'ModelParams Lw'!$Q$4)/10))) +IF(S56="",0,POWER(10,((S56+'ModelParams Lw'!$R$4)/10))) +IF(T56="",0,POWER(10,((T56+'ModelParams Lw'!$S$4)/10))) +IF(U56="",0,POWER(10,((U56+'ModelParams Lw'!$T$4)/10))) +IF(V56="",0,POWER(10,((V56+'ModelParams Lw'!$U$4)/10)))+IF(W56="",0,POWER(10,((W56+'ModelParams Lw'!$V$4)/10))))</f>
        <v>#DIV/0!</v>
      </c>
      <c r="Y56" s="24" t="e">
        <f t="shared" si="19"/>
        <v>#DIV/0!</v>
      </c>
      <c r="Z56" s="24" t="e">
        <f>(P56-'ModelParams Lw'!O$10)/'ModelParams Lw'!O$11</f>
        <v>#DIV/0!</v>
      </c>
      <c r="AA56" s="24" t="e">
        <f>(Q56-'ModelParams Lw'!P$10)/'ModelParams Lw'!P$11</f>
        <v>#DIV/0!</v>
      </c>
      <c r="AB56" s="24" t="e">
        <f>(R56-'ModelParams Lw'!Q$10)/'ModelParams Lw'!Q$11</f>
        <v>#DIV/0!</v>
      </c>
      <c r="AC56" s="24" t="e">
        <f>(S56-'ModelParams Lw'!R$10)/'ModelParams Lw'!R$11</f>
        <v>#DIV/0!</v>
      </c>
      <c r="AD56" s="24" t="e">
        <f>(T56-'ModelParams Lw'!S$10)/'ModelParams Lw'!S$11</f>
        <v>#DIV/0!</v>
      </c>
      <c r="AE56" s="24" t="e">
        <f>(U56-'ModelParams Lw'!T$10)/'ModelParams Lw'!T$11</f>
        <v>#DIV/0!</v>
      </c>
      <c r="AF56" s="24" t="e">
        <f>(V56-'ModelParams Lw'!U$10)/'ModelParams Lw'!U$11</f>
        <v>#DIV/0!</v>
      </c>
      <c r="AG56" s="24" t="e">
        <f>(W56-'ModelParams Lw'!V$10)/'ModelParams Lw'!V$11</f>
        <v>#DIV/0!</v>
      </c>
      <c r="AH56" s="24" t="e">
        <f t="shared" si="23"/>
        <v>#DIV/0!</v>
      </c>
      <c r="AI56" s="24" t="str">
        <f>IF(OR(Calcul!$D61="",Calcul!$E61=""),"",VLOOKUP(CONCATENATE(Calcul!$D61,Calcul!$E61),SilencerParams!$D$4:$R$82,8,FALSE))</f>
        <v/>
      </c>
      <c r="AJ56" s="24" t="str">
        <f>IF(OR(Calcul!$D61="",Calcul!$E61=""),"",VLOOKUP(CONCATENATE(Calcul!$D61,Calcul!$E61),SilencerParams!$D$4:$R$82,9,FALSE))</f>
        <v/>
      </c>
      <c r="AK56" s="24" t="str">
        <f>IF(OR(Calcul!$D61="",Calcul!$E61=""),"",VLOOKUP(CONCATENATE(Calcul!$D61,Calcul!$E61),SilencerParams!$D$4:$R$82,10,FALSE))</f>
        <v/>
      </c>
      <c r="AL56" s="24" t="str">
        <f>IF(OR(Calcul!$D61="",Calcul!$E61=""),"",VLOOKUP(CONCATENATE(Calcul!$D61,Calcul!$E61),SilencerParams!$D$4:$R$82,11,FALSE))</f>
        <v/>
      </c>
      <c r="AM56" s="24" t="str">
        <f>IF(OR(Calcul!$D61="",Calcul!$E61=""),"",VLOOKUP(CONCATENATE(Calcul!$D61,Calcul!$E61),SilencerParams!$D$4:$R$82,12,FALSE))</f>
        <v/>
      </c>
      <c r="AN56" s="24" t="str">
        <f>IF(OR(Calcul!$D61="",Calcul!$E61=""),"",VLOOKUP(CONCATENATE(Calcul!$D61,Calcul!$E61),SilencerParams!$D$4:$R$82,13,FALSE))</f>
        <v/>
      </c>
      <c r="AO56" s="24" t="str">
        <f>IF(OR(Calcul!$D61="",Calcul!$E61=""),"",VLOOKUP(CONCATENATE(Calcul!$D61,Calcul!$E61),SilencerParams!$D$4:$R$82,14,FALSE))</f>
        <v/>
      </c>
      <c r="AP56" s="24" t="str">
        <f>IF(OR(Calcul!$D61="",Calcul!$E61=""),"",VLOOKUP(CONCATENATE(Calcul!$D61,Calcul!$E61),SilencerParams!$D$4:$R$82,15,FALSE))</f>
        <v/>
      </c>
      <c r="AQ56" s="24" t="str">
        <f>IF(OR(Calcul!$D61="",Calcul!$E61=""),"",VLOOKUP(CONCATENATE(Calcul!$D61,Calcul!$E61),SilencerParams!$D$4:$Z$82,16,FALSE)*LOG($AH56)+VLOOKUP(CONCATENATE(Calcul!$D61,Calcul!$E61),SilencerParams!$D$4:$AH$82,24,FALSE))</f>
        <v/>
      </c>
      <c r="AR56" s="24" t="str">
        <f>IF(OR(Calcul!$D61="",Calcul!$E61=""),"",VLOOKUP(CONCATENATE(Calcul!$D61,Calcul!$E61),SilencerParams!$D$4:$Z$82,17,FALSE)*LOG($AH56)+VLOOKUP(CONCATENATE(Calcul!$D61,Calcul!$E61),SilencerParams!$D$4:$AH$82,25,FALSE))</f>
        <v/>
      </c>
      <c r="AS56" s="24" t="str">
        <f>IF(OR(Calcul!$D61="",Calcul!$E61=""),"",VLOOKUP(CONCATENATE(Calcul!$D61,Calcul!$E61),SilencerParams!$D$4:$Z$82,18,FALSE)*LOG($AH56)+VLOOKUP(CONCATENATE(Calcul!$D61,Calcul!$E61),SilencerParams!$D$4:$AH$82,26,FALSE))</f>
        <v/>
      </c>
      <c r="AT56" s="24" t="str">
        <f>IF(OR(Calcul!$D61="",Calcul!$E61=""),"",VLOOKUP(CONCATENATE(Calcul!$D61,Calcul!$E61),SilencerParams!$D$4:$Z$82,19,FALSE)*LOG($AH56)+VLOOKUP(CONCATENATE(Calcul!$D61,Calcul!$E61),SilencerParams!$D$4:$AH$82,27,FALSE))</f>
        <v/>
      </c>
      <c r="AU56" s="24" t="str">
        <f>IF(OR(Calcul!$D61="",Calcul!$E61=""),"",VLOOKUP(CONCATENATE(Calcul!$D61,Calcul!$E61),SilencerParams!$D$4:$Z$82,20,FALSE)*LOG($AH56)+VLOOKUP(CONCATENATE(Calcul!$D61,Calcul!$E61),SilencerParams!$D$4:$AH$82,28,FALSE))</f>
        <v/>
      </c>
      <c r="AV56" s="24" t="str">
        <f>IF(OR(Calcul!$D61="",Calcul!$E61=""),"",VLOOKUP(CONCATENATE(Calcul!$D61,Calcul!$E61),SilencerParams!$D$4:$Z$82,21,FALSE)*LOG($AH56)+VLOOKUP(CONCATENATE(Calcul!$D61,Calcul!$E61),SilencerParams!$D$4:$AH$82,29,FALSE))</f>
        <v/>
      </c>
      <c r="AW56" s="24" t="str">
        <f>IF(OR(Calcul!$D61="",Calcul!$E61=""),"",VLOOKUP(CONCATENATE(Calcul!$D61,Calcul!$E61),SilencerParams!$D$4:$Z$82,22,FALSE)*LOG($AH56)+VLOOKUP(CONCATENATE(Calcul!$D61,Calcul!$E61),SilencerParams!$D$4:$AH$82,30,FALSE))</f>
        <v/>
      </c>
      <c r="AX56" s="24" t="str">
        <f>IF(OR(Calcul!$D61="",Calcul!$E61=""),"",VLOOKUP(CONCATENATE(Calcul!$D61,Calcul!$E61),SilencerParams!$D$4:$Z$82,23,FALSE)*LOG($AH56)+VLOOKUP(CONCATENATE(Calcul!$D61,Calcul!$E61),SilencerParams!$D$4:$AH$82,31,FALSE))</f>
        <v/>
      </c>
      <c r="AY56" s="24" t="e">
        <f t="shared" si="1"/>
        <v>#DIV/0!</v>
      </c>
      <c r="AZ56" s="24" t="e">
        <f t="shared" si="2"/>
        <v>#DIV/0!</v>
      </c>
      <c r="BA56" s="24" t="e">
        <f t="shared" si="3"/>
        <v>#DIV/0!</v>
      </c>
      <c r="BB56" s="24" t="e">
        <f t="shared" si="4"/>
        <v>#DIV/0!</v>
      </c>
      <c r="BC56" s="24" t="e">
        <f t="shared" si="5"/>
        <v>#DIV/0!</v>
      </c>
      <c r="BD56" s="24" t="e">
        <f t="shared" si="6"/>
        <v>#DIV/0!</v>
      </c>
      <c r="BE56" s="24" t="e">
        <f t="shared" si="7"/>
        <v>#DIV/0!</v>
      </c>
      <c r="BF56" s="24" t="e">
        <f t="shared" si="8"/>
        <v>#DIV/0!</v>
      </c>
      <c r="BG56" s="24" t="e">
        <f>10*LOG10(IF(AY56="",0,POWER(10,((AY56+'ModelParams Lw'!$O$4)/10))) +IF(AZ56="",0,POWER(10,((AZ56+'ModelParams Lw'!$P$4)/10))) +IF(BA56="",0,POWER(10,((BA56+'ModelParams Lw'!$Q$4)/10))) +IF(BB56="",0,POWER(10,((BB56+'ModelParams Lw'!$R$4)/10))) +IF(BC56="",0,POWER(10,((BC56+'ModelParams Lw'!$S$4)/10))) +IF(BD56="",0,POWER(10,((BD56+'ModelParams Lw'!$T$4)/10))) +IF(BE56="",0,POWER(10,((BE56+'ModelParams Lw'!$U$4)/10)))+IF(BF56="",0,POWER(10,((BF56+'ModelParams Lw'!$V$4)/10))))</f>
        <v>#DIV/0!</v>
      </c>
      <c r="BH56" s="24" t="e">
        <f t="shared" si="24"/>
        <v>#DIV/0!</v>
      </c>
      <c r="BI56" s="24" t="e">
        <f>(AY56-'ModelParams Lw'!O$10)/'ModelParams Lw'!O$11</f>
        <v>#DIV/0!</v>
      </c>
      <c r="BJ56" s="24" t="e">
        <f>(AZ56-'ModelParams Lw'!P$10)/'ModelParams Lw'!P$11</f>
        <v>#DIV/0!</v>
      </c>
      <c r="BK56" s="24" t="e">
        <f>(BA56-'ModelParams Lw'!Q$10)/'ModelParams Lw'!Q$11</f>
        <v>#DIV/0!</v>
      </c>
      <c r="BL56" s="24" t="e">
        <f>(BB56-'ModelParams Lw'!R$10)/'ModelParams Lw'!R$11</f>
        <v>#DIV/0!</v>
      </c>
      <c r="BM56" s="24" t="e">
        <f>(BC56-'ModelParams Lw'!S$10)/'ModelParams Lw'!S$11</f>
        <v>#DIV/0!</v>
      </c>
      <c r="BN56" s="24" t="e">
        <f>(BD56-'ModelParams Lw'!T$10)/'ModelParams Lw'!T$11</f>
        <v>#DIV/0!</v>
      </c>
      <c r="BO56" s="24" t="e">
        <f>(BE56-'ModelParams Lw'!U$10)/'ModelParams Lw'!U$11</f>
        <v>#DIV/0!</v>
      </c>
      <c r="BP56" s="24" t="e">
        <f>(BF56-'ModelParams Lw'!V$10)/'ModelParams Lw'!V$11</f>
        <v>#DIV/0!</v>
      </c>
      <c r="BQ56" s="24">
        <f>IF(Calcul!$F61="SW",'ModelParams Lw'!C$18+'ModelParams Lw'!C$19*LOG(BQ$3)+'ModelParams Lw'!C$20*($D56*$E56),IF('ModelParams Lw'!C$21+'ModelParams Lw'!C$22*LOG(BQ$3)+'ModelParams Lw'!C$23*($D56*$E56)&lt;'ModelParams Lw'!C$18+'ModelParams Lw'!C$19*LOG(BQ$3)+'ModelParams Lw'!C$20*($D56*$E56),'ModelParams Lw'!C$18+'ModelParams Lw'!C$19*LOG(BQ$3)+'ModelParams Lw'!C$20*($D56*$E56),'ModelParams Lw'!C$21+'ModelParams Lw'!C$22*LOG(BQ$3)+'ModelParams Lw'!C$23*($D56*$E56)))</f>
        <v>29.232362061604213</v>
      </c>
      <c r="BR56" s="24">
        <f>IF(Calcul!$F61="SW",'ModelParams Lw'!D$18+'ModelParams Lw'!D$19*LOG(BR$3)+'ModelParams Lw'!D$20*($D56*$E56),IF('ModelParams Lw'!D$21+'ModelParams Lw'!D$22*LOG(BR$3)+'ModelParams Lw'!D$23*($D56*$E56)&lt;'ModelParams Lw'!D$18+'ModelParams Lw'!D$19*LOG(BR$3)+'ModelParams Lw'!D$20*($D56*$E56),'ModelParams Lw'!D$18+'ModelParams Lw'!D$19*LOG(BR$3)+'ModelParams Lw'!D$20*($D56*$E56),'ModelParams Lw'!D$21+'ModelParams Lw'!D$22*LOG(BR$3)+'ModelParams Lw'!D$23*($D56*$E56)))</f>
        <v>20.87664435983303</v>
      </c>
      <c r="BS56" s="24">
        <f>IF(Calcul!$F61="SW",'ModelParams Lw'!E$18+'ModelParams Lw'!E$19*LOG(BS$3)+'ModelParams Lw'!E$20*($D56*$E56),IF('ModelParams Lw'!E$21+'ModelParams Lw'!E$22*LOG(BS$3)+'ModelParams Lw'!E$23*($D56*$E56)&lt;'ModelParams Lw'!E$18+'ModelParams Lw'!E$19*LOG(BS$3)+'ModelParams Lw'!E$20*($D56*$E56),'ModelParams Lw'!E$18+'ModelParams Lw'!E$19*LOG(BS$3)+'ModelParams Lw'!E$20*($D56*$E56),'ModelParams Lw'!E$21+'ModelParams Lw'!E$22*LOG(BS$3)+'ModelParams Lw'!E$23*($D56*$E56)))</f>
        <v>19.403052886267911</v>
      </c>
      <c r="BT56" s="24">
        <f>IF(Calcul!$F61="SW",'ModelParams Lw'!F$18+'ModelParams Lw'!F$19*LOG(BT$3)+'ModelParams Lw'!F$20*($D56*$E56),IF('ModelParams Lw'!F$21+'ModelParams Lw'!F$22*LOG(BT$3)+'ModelParams Lw'!F$23*($D56*$E56)&lt;'ModelParams Lw'!F$18+'ModelParams Lw'!F$19*LOG(BT$3)+'ModelParams Lw'!F$20*($D56*$E56),'ModelParams Lw'!F$18+'ModelParams Lw'!F$19*LOG(BT$3)+'ModelParams Lw'!F$20*($D56*$E56),'ModelParams Lw'!F$21+'ModelParams Lw'!F$22*LOG(BT$3)+'ModelParams Lw'!F$23*($D56*$E56)))</f>
        <v>19.168948557312724</v>
      </c>
      <c r="BU56" s="24">
        <f>IF(Calcul!$F61="SW",'ModelParams Lw'!G$18+'ModelParams Lw'!G$19*LOG(BU$3)+'ModelParams Lw'!G$20*($D56*$E56),IF('ModelParams Lw'!G$21+'ModelParams Lw'!G$22*LOG(BU$3)+'ModelParams Lw'!G$23*($D56*$E56)&lt;'ModelParams Lw'!G$18+'ModelParams Lw'!G$19*LOG(BU$3)+'ModelParams Lw'!G$20*($D56*$E56),'ModelParams Lw'!G$18+'ModelParams Lw'!G$19*LOG(BU$3)+'ModelParams Lw'!G$20*($D56*$E56),'ModelParams Lw'!G$21+'ModelParams Lw'!G$22*LOG(BU$3)+'ModelParams Lw'!G$23*($D56*$E56)))</f>
        <v>19.253827318462619</v>
      </c>
      <c r="BV56" s="24">
        <f>IF(Calcul!$F61="SW",'ModelParams Lw'!H$18+'ModelParams Lw'!H$19*LOG(BV$3)+'ModelParams Lw'!H$20*($D56*$E56),IF('ModelParams Lw'!H$21+'ModelParams Lw'!H$22*LOG(BV$3)+'ModelParams Lw'!H$23*($D56*$E56)&lt;'ModelParams Lw'!H$18+'ModelParams Lw'!H$19*LOG(BV$3)+'ModelParams Lw'!H$20*($D56*$E56),'ModelParams Lw'!H$18+'ModelParams Lw'!H$19*LOG(BV$3)+'ModelParams Lw'!H$20*($D56*$E56),'ModelParams Lw'!H$21+'ModelParams Lw'!H$22*LOG(BV$3)+'ModelParams Lw'!H$23*($D56*$E56)))</f>
        <v>18.450549841027573</v>
      </c>
      <c r="BW56" s="24">
        <f>IF(Calcul!$F61="SW",'ModelParams Lw'!I$18+'ModelParams Lw'!I$19*LOG(BW$3)+'ModelParams Lw'!I$20*($D56*$E56),IF('ModelParams Lw'!I$21+'ModelParams Lw'!I$22*LOG(BW$3)+'ModelParams Lw'!I$23*($D56*$E56)&lt;'ModelParams Lw'!I$18+'ModelParams Lw'!I$19*LOG(BW$3)+'ModelParams Lw'!I$20*($D56*$E56),'ModelParams Lw'!I$18+'ModelParams Lw'!I$19*LOG(BW$3)+'ModelParams Lw'!I$20*($D56*$E56),'ModelParams Lw'!I$21+'ModelParams Lw'!I$22*LOG(BW$3)+'ModelParams Lw'!I$23*($D56*$E56)))</f>
        <v>24.339570323731252</v>
      </c>
      <c r="BX56" s="24">
        <f>IF(Calcul!$F61="SW",'ModelParams Lw'!J$18+'ModelParams Lw'!J$19*LOG(BX$3)+'ModelParams Lw'!J$20*($D56*$E56),IF('ModelParams Lw'!J$21+'ModelParams Lw'!J$22*LOG(BX$3)+'ModelParams Lw'!J$23*($D56*$E56)&lt;'ModelParams Lw'!J$18+'ModelParams Lw'!J$19*LOG(BX$3)+'ModelParams Lw'!J$20*($D56*$E56),'ModelParams Lw'!J$18+'ModelParams Lw'!J$19*LOG(BX$3)+'ModelParams Lw'!J$20*($D56*$E56),'ModelParams Lw'!J$21+'ModelParams Lw'!J$22*LOG(BX$3)+'ModelParams Lw'!J$23*($D56*$E56)))</f>
        <v>22.505852524315557</v>
      </c>
      <c r="BY56" s="24" t="e">
        <f t="shared" si="9"/>
        <v>#DIV/0!</v>
      </c>
      <c r="BZ56" s="24" t="e">
        <f t="shared" si="10"/>
        <v>#DIV/0!</v>
      </c>
      <c r="CA56" s="24" t="e">
        <f t="shared" si="11"/>
        <v>#DIV/0!</v>
      </c>
      <c r="CB56" s="24" t="e">
        <f t="shared" si="12"/>
        <v>#DIV/0!</v>
      </c>
      <c r="CC56" s="24" t="e">
        <f t="shared" si="13"/>
        <v>#DIV/0!</v>
      </c>
      <c r="CD56" s="24" t="e">
        <f t="shared" si="14"/>
        <v>#DIV/0!</v>
      </c>
      <c r="CE56" s="24" t="e">
        <f t="shared" si="15"/>
        <v>#DIV/0!</v>
      </c>
      <c r="CF56" s="24" t="e">
        <f t="shared" si="16"/>
        <v>#DIV/0!</v>
      </c>
      <c r="CG56" s="24" t="e">
        <f>10*LOG10(IF(BY56="",0,POWER(10,((BY56+'ModelParams Lw'!$O$4)/10))) +IF(BZ56="",0,POWER(10,((BZ56+'ModelParams Lw'!$P$4)/10))) +IF(CA56="",0,POWER(10,((CA56+'ModelParams Lw'!$Q$4)/10))) +IF(CB56="",0,POWER(10,((CB56+'ModelParams Lw'!$R$4)/10))) +IF(CC56="",0,POWER(10,((CC56+'ModelParams Lw'!$S$4)/10))) +IF(CD56="",0,POWER(10,((CD56+'ModelParams Lw'!$T$4)/10))) +IF(CE56="",0,POWER(10,((CE56+'ModelParams Lw'!$U$4)/10)))+IF(CF56="",0,POWER(10,((CF56+'ModelParams Lw'!$V$4)/10))))</f>
        <v>#DIV/0!</v>
      </c>
      <c r="CH56" s="24" t="e">
        <f t="shared" si="25"/>
        <v>#DIV/0!</v>
      </c>
      <c r="CI56" s="24" t="e">
        <f>(BY56-'ModelParams Lw'!$O$10)/'ModelParams Lw'!$O$11</f>
        <v>#DIV/0!</v>
      </c>
      <c r="CJ56" s="24" t="e">
        <f>(BZ56-'ModelParams Lw'!$P$10)/'ModelParams Lw'!$P$11</f>
        <v>#DIV/0!</v>
      </c>
      <c r="CK56" s="24" t="e">
        <f>(CA56-'ModelParams Lw'!$Q$10)/'ModelParams Lw'!$Q$11</f>
        <v>#DIV/0!</v>
      </c>
      <c r="CL56" s="24" t="e">
        <f>(CB56-'ModelParams Lw'!$R$10)/'ModelParams Lw'!$R$11</f>
        <v>#DIV/0!</v>
      </c>
      <c r="CM56" s="24" t="e">
        <f>(CC56-'ModelParams Lw'!$S$10)/'ModelParams Lw'!$S$11</f>
        <v>#DIV/0!</v>
      </c>
      <c r="CN56" s="24" t="e">
        <f>(CD56-'ModelParams Lw'!$T$10)/'ModelParams Lw'!$T$11</f>
        <v>#DIV/0!</v>
      </c>
      <c r="CO56" s="24" t="e">
        <f>(CE56-'ModelParams Lw'!$U$10)/'ModelParams Lw'!$U$11</f>
        <v>#DIV/0!</v>
      </c>
      <c r="CP56" s="24" t="e">
        <f>(CF56-'ModelParams Lw'!$V$10)/'ModelParams Lw'!$V$11</f>
        <v>#DIV/0!</v>
      </c>
    </row>
    <row r="57" spans="1:94" x14ac:dyDescent="0.2">
      <c r="A57" s="12">
        <f>Calcul!B59</f>
        <v>0</v>
      </c>
      <c r="B57" s="12">
        <f t="shared" si="17"/>
        <v>0</v>
      </c>
      <c r="C57" s="12">
        <f>Calcul!C59</f>
        <v>0</v>
      </c>
      <c r="D57" s="12">
        <f>Calcul!D59/1000</f>
        <v>0</v>
      </c>
      <c r="E57" s="12">
        <f>Calcul!E59/1000</f>
        <v>0</v>
      </c>
      <c r="F57" s="12">
        <f t="shared" si="18"/>
        <v>0</v>
      </c>
      <c r="G57" s="24" t="e">
        <f t="shared" si="0"/>
        <v>#DIV/0!</v>
      </c>
      <c r="H57" s="21" t="e">
        <f>'ModelParams Lw'!$B$6*(LN(H$3/(($B57/3600/($D57*$F57))^0.4*$G57^0.3)))^2+'ModelParams Lw'!$B$7*LN(H$3/(($B57/3600/($D57*$F57))^0.4*$G57^0.3))+'ModelParams Lw'!$B$8</f>
        <v>#DIV/0!</v>
      </c>
      <c r="I57" s="21" t="e">
        <f>'ModelParams Lw'!$B$6*(LN(I$3/(($B57/3600/($D57*$F57))^0.4*$G57^0.3)))^2+'ModelParams Lw'!$B$7*LN(I$3/(($B57/3600/($D57*$F57))^0.4*$G57^0.3))+'ModelParams Lw'!$B$8</f>
        <v>#DIV/0!</v>
      </c>
      <c r="J57" s="21" t="e">
        <f>'ModelParams Lw'!$B$6*(LN(J$3/(($B57/3600/($D57*$F57))^0.4*$G57^0.3)))^2+'ModelParams Lw'!$B$7*LN(J$3/(($B57/3600/($D57*$F57))^0.4*$G57^0.3))+'ModelParams Lw'!$B$8</f>
        <v>#DIV/0!</v>
      </c>
      <c r="K57" s="21" t="e">
        <f>'ModelParams Lw'!$B$6*(LN(K$3/(($B57/3600/($D57*$F57))^0.4*$G57^0.3)))^2+'ModelParams Lw'!$B$7*LN(K$3/(($B57/3600/($D57*$F57))^0.4*$G57^0.3))+'ModelParams Lw'!$B$8</f>
        <v>#DIV/0!</v>
      </c>
      <c r="L57" s="21" t="e">
        <f>'ModelParams Lw'!$B$6*(LN(L$3/(($B57/3600/($D57*$F57))^0.4*$G57^0.3)))^2+'ModelParams Lw'!$B$7*LN(L$3/(($B57/3600/($D57*$F57))^0.4*$G57^0.3))+'ModelParams Lw'!$B$8</f>
        <v>#DIV/0!</v>
      </c>
      <c r="M57" s="21" t="e">
        <f>'ModelParams Lw'!$B$6*(LN(M$3/(($B57/3600/($D57*$F57))^0.4*$G57^0.3)))^2+'ModelParams Lw'!$B$7*LN(M$3/(($B57/3600/($D57*$F57))^0.4*$G57^0.3))+'ModelParams Lw'!$B$8</f>
        <v>#DIV/0!</v>
      </c>
      <c r="N57" s="21" t="e">
        <f>'ModelParams Lw'!$B$6*(LN(N$3/(($B57/3600/($D57*$F57))^0.4*$G57^0.3)))^2+'ModelParams Lw'!$B$7*LN(N$3/(($B57/3600/($D57*$F57))^0.4*$G57^0.3))+'ModelParams Lw'!$B$8</f>
        <v>#DIV/0!</v>
      </c>
      <c r="O57" s="21" t="e">
        <f>'ModelParams Lw'!$B$6*(LN(O$3/(($B57/3600/($D57*$F57))^0.4*$G57^0.3)))^2+'ModelParams Lw'!$B$7*LN(O$3/(($B57/3600/($D57*$F57))^0.4*$G57^0.3))+'ModelParams Lw'!$B$8</f>
        <v>#DIV/0!</v>
      </c>
      <c r="P57" s="24" t="e">
        <f>'ModelParams Lw'!$B$3+'ModelParams Lw'!$B$4*LOG10($B57/3600/($D57*$F57))+'ModelParams Lw'!$B$5*LOG10(2*$G57/(1.2*($B57/3600/($D57*$F57))^2)+1)+10*LOG10($D57*$F57)+H57</f>
        <v>#DIV/0!</v>
      </c>
      <c r="Q57" s="24" t="e">
        <f>'ModelParams Lw'!$B$3+'ModelParams Lw'!$B$4*LOG10($B57/3600/($D57*$F57))+'ModelParams Lw'!$B$5*LOG10(2*$G57/(1.2*($B57/3600/($D57*$F57))^2)+1)+10*LOG10($D57*$F57)+I57</f>
        <v>#DIV/0!</v>
      </c>
      <c r="R57" s="24" t="e">
        <f>'ModelParams Lw'!$B$3+'ModelParams Lw'!$B$4*LOG10($B57/3600/($D57*$F57))+'ModelParams Lw'!$B$5*LOG10(2*$G57/(1.2*($B57/3600/($D57*$F57))^2)+1)+10*LOG10($D57*$F57)+J57</f>
        <v>#DIV/0!</v>
      </c>
      <c r="S57" s="24" t="e">
        <f>'ModelParams Lw'!$B$3+'ModelParams Lw'!$B$4*LOG10($B57/3600/($D57*$F57))+'ModelParams Lw'!$B$5*LOG10(2*$G57/(1.2*($B57/3600/($D57*$F57))^2)+1)+10*LOG10($D57*$F57)+K57</f>
        <v>#DIV/0!</v>
      </c>
      <c r="T57" s="24" t="e">
        <f>'ModelParams Lw'!$B$3+'ModelParams Lw'!$B$4*LOG10($B57/3600/($D57*$F57))+'ModelParams Lw'!$B$5*LOG10(2*$G57/(1.2*($B57/3600/($D57*$F57))^2)+1)+10*LOG10($D57*$F57)+L57</f>
        <v>#DIV/0!</v>
      </c>
      <c r="U57" s="24" t="e">
        <f>'ModelParams Lw'!$B$3+'ModelParams Lw'!$B$4*LOG10($B57/3600/($D57*$F57))+'ModelParams Lw'!$B$5*LOG10(2*$G57/(1.2*($B57/3600/($D57*$F57))^2)+1)+10*LOG10($D57*$F57)+M57</f>
        <v>#DIV/0!</v>
      </c>
      <c r="V57" s="24" t="e">
        <f>'ModelParams Lw'!$B$3+'ModelParams Lw'!$B$4*LOG10($B57/3600/($D57*$F57))+'ModelParams Lw'!$B$5*LOG10(2*$G57/(1.2*($B57/3600/($D57*$F57))^2)+1)+10*LOG10($D57*$F57)+N57</f>
        <v>#DIV/0!</v>
      </c>
      <c r="W57" s="24" t="e">
        <f>'ModelParams Lw'!$B$3+'ModelParams Lw'!$B$4*LOG10($B57/3600/($D57*$F57))+'ModelParams Lw'!$B$5*LOG10(2*$G57/(1.2*($B57/3600/($D57*$F57))^2)+1)+10*LOG10($D57*$F57)+O57</f>
        <v>#DIV/0!</v>
      </c>
      <c r="X57" s="24" t="e">
        <f>10*LOG10(IF(P57="",0,POWER(10,((P57+'ModelParams Lw'!$O$4)/10))) +IF(Q57="",0,POWER(10,((Q57+'ModelParams Lw'!$P$4)/10))) +IF(R57="",0,POWER(10,((R57+'ModelParams Lw'!$Q$4)/10))) +IF(S57="",0,POWER(10,((S57+'ModelParams Lw'!$R$4)/10))) +IF(T57="",0,POWER(10,((T57+'ModelParams Lw'!$S$4)/10))) +IF(U57="",0,POWER(10,((U57+'ModelParams Lw'!$T$4)/10))) +IF(V57="",0,POWER(10,((V57+'ModelParams Lw'!$U$4)/10)))+IF(W57="",0,POWER(10,((W57+'ModelParams Lw'!$V$4)/10))))</f>
        <v>#DIV/0!</v>
      </c>
      <c r="Y57" s="24" t="e">
        <f t="shared" si="19"/>
        <v>#DIV/0!</v>
      </c>
      <c r="Z57" s="24" t="e">
        <f>(P57-'ModelParams Lw'!O$10)/'ModelParams Lw'!O$11</f>
        <v>#DIV/0!</v>
      </c>
      <c r="AA57" s="24" t="e">
        <f>(Q57-'ModelParams Lw'!P$10)/'ModelParams Lw'!P$11</f>
        <v>#DIV/0!</v>
      </c>
      <c r="AB57" s="24" t="e">
        <f>(R57-'ModelParams Lw'!Q$10)/'ModelParams Lw'!Q$11</f>
        <v>#DIV/0!</v>
      </c>
      <c r="AC57" s="24" t="e">
        <f>(S57-'ModelParams Lw'!R$10)/'ModelParams Lw'!R$11</f>
        <v>#DIV/0!</v>
      </c>
      <c r="AD57" s="24" t="e">
        <f>(T57-'ModelParams Lw'!S$10)/'ModelParams Lw'!S$11</f>
        <v>#DIV/0!</v>
      </c>
      <c r="AE57" s="24" t="e">
        <f>(U57-'ModelParams Lw'!T$10)/'ModelParams Lw'!T$11</f>
        <v>#DIV/0!</v>
      </c>
      <c r="AF57" s="24" t="e">
        <f>(V57-'ModelParams Lw'!U$10)/'ModelParams Lw'!U$11</f>
        <v>#DIV/0!</v>
      </c>
      <c r="AG57" s="24" t="e">
        <f>(W57-'ModelParams Lw'!V$10)/'ModelParams Lw'!V$11</f>
        <v>#DIV/0!</v>
      </c>
      <c r="AH57" s="24" t="e">
        <f t="shared" si="23"/>
        <v>#DIV/0!</v>
      </c>
      <c r="AI57" s="24" t="str">
        <f>IF(OR(Calcul!$D62="",Calcul!$E62=""),"",VLOOKUP(CONCATENATE(Calcul!$D62,Calcul!$E62),SilencerParams!$D$4:$R$82,8,FALSE))</f>
        <v/>
      </c>
      <c r="AJ57" s="24" t="str">
        <f>IF(OR(Calcul!$D62="",Calcul!$E62=""),"",VLOOKUP(CONCATENATE(Calcul!$D62,Calcul!$E62),SilencerParams!$D$4:$R$82,9,FALSE))</f>
        <v/>
      </c>
      <c r="AK57" s="24" t="str">
        <f>IF(OR(Calcul!$D62="",Calcul!$E62=""),"",VLOOKUP(CONCATENATE(Calcul!$D62,Calcul!$E62),SilencerParams!$D$4:$R$82,10,FALSE))</f>
        <v/>
      </c>
      <c r="AL57" s="24" t="str">
        <f>IF(OR(Calcul!$D62="",Calcul!$E62=""),"",VLOOKUP(CONCATENATE(Calcul!$D62,Calcul!$E62),SilencerParams!$D$4:$R$82,11,FALSE))</f>
        <v/>
      </c>
      <c r="AM57" s="24" t="str">
        <f>IF(OR(Calcul!$D62="",Calcul!$E62=""),"",VLOOKUP(CONCATENATE(Calcul!$D62,Calcul!$E62),SilencerParams!$D$4:$R$82,12,FALSE))</f>
        <v/>
      </c>
      <c r="AN57" s="24" t="str">
        <f>IF(OR(Calcul!$D62="",Calcul!$E62=""),"",VLOOKUP(CONCATENATE(Calcul!$D62,Calcul!$E62),SilencerParams!$D$4:$R$82,13,FALSE))</f>
        <v/>
      </c>
      <c r="AO57" s="24" t="str">
        <f>IF(OR(Calcul!$D62="",Calcul!$E62=""),"",VLOOKUP(CONCATENATE(Calcul!$D62,Calcul!$E62),SilencerParams!$D$4:$R$82,14,FALSE))</f>
        <v/>
      </c>
      <c r="AP57" s="24" t="str">
        <f>IF(OR(Calcul!$D62="",Calcul!$E62=""),"",VLOOKUP(CONCATENATE(Calcul!$D62,Calcul!$E62),SilencerParams!$D$4:$R$82,15,FALSE))</f>
        <v/>
      </c>
      <c r="AQ57" s="24" t="str">
        <f>IF(OR(Calcul!$D62="",Calcul!$E62=""),"",VLOOKUP(CONCATENATE(Calcul!$D62,Calcul!$E62),SilencerParams!$D$4:$Z$82,16,FALSE)*LOG($AH57)+VLOOKUP(CONCATENATE(Calcul!$D62,Calcul!$E62),SilencerParams!$D$4:$AH$82,24,FALSE))</f>
        <v/>
      </c>
      <c r="AR57" s="24" t="str">
        <f>IF(OR(Calcul!$D62="",Calcul!$E62=""),"",VLOOKUP(CONCATENATE(Calcul!$D62,Calcul!$E62),SilencerParams!$D$4:$Z$82,17,FALSE)*LOG($AH57)+VLOOKUP(CONCATENATE(Calcul!$D62,Calcul!$E62),SilencerParams!$D$4:$AH$82,25,FALSE))</f>
        <v/>
      </c>
      <c r="AS57" s="24" t="str">
        <f>IF(OR(Calcul!$D62="",Calcul!$E62=""),"",VLOOKUP(CONCATENATE(Calcul!$D62,Calcul!$E62),SilencerParams!$D$4:$Z$82,18,FALSE)*LOG($AH57)+VLOOKUP(CONCATENATE(Calcul!$D62,Calcul!$E62),SilencerParams!$D$4:$AH$82,26,FALSE))</f>
        <v/>
      </c>
      <c r="AT57" s="24" t="str">
        <f>IF(OR(Calcul!$D62="",Calcul!$E62=""),"",VLOOKUP(CONCATENATE(Calcul!$D62,Calcul!$E62),SilencerParams!$D$4:$Z$82,19,FALSE)*LOG($AH57)+VLOOKUP(CONCATENATE(Calcul!$D62,Calcul!$E62),SilencerParams!$D$4:$AH$82,27,FALSE))</f>
        <v/>
      </c>
      <c r="AU57" s="24" t="str">
        <f>IF(OR(Calcul!$D62="",Calcul!$E62=""),"",VLOOKUP(CONCATENATE(Calcul!$D62,Calcul!$E62),SilencerParams!$D$4:$Z$82,20,FALSE)*LOG($AH57)+VLOOKUP(CONCATENATE(Calcul!$D62,Calcul!$E62),SilencerParams!$D$4:$AH$82,28,FALSE))</f>
        <v/>
      </c>
      <c r="AV57" s="24" t="str">
        <f>IF(OR(Calcul!$D62="",Calcul!$E62=""),"",VLOOKUP(CONCATENATE(Calcul!$D62,Calcul!$E62),SilencerParams!$D$4:$Z$82,21,FALSE)*LOG($AH57)+VLOOKUP(CONCATENATE(Calcul!$D62,Calcul!$E62),SilencerParams!$D$4:$AH$82,29,FALSE))</f>
        <v/>
      </c>
      <c r="AW57" s="24" t="str">
        <f>IF(OR(Calcul!$D62="",Calcul!$E62=""),"",VLOOKUP(CONCATENATE(Calcul!$D62,Calcul!$E62),SilencerParams!$D$4:$Z$82,22,FALSE)*LOG($AH57)+VLOOKUP(CONCATENATE(Calcul!$D62,Calcul!$E62),SilencerParams!$D$4:$AH$82,30,FALSE))</f>
        <v/>
      </c>
      <c r="AX57" s="24" t="str">
        <f>IF(OR(Calcul!$D62="",Calcul!$E62=""),"",VLOOKUP(CONCATENATE(Calcul!$D62,Calcul!$E62),SilencerParams!$D$4:$Z$82,23,FALSE)*LOG($AH57)+VLOOKUP(CONCATENATE(Calcul!$D62,Calcul!$E62),SilencerParams!$D$4:$AH$82,31,FALSE))</f>
        <v/>
      </c>
      <c r="AY57" s="24" t="e">
        <f t="shared" si="1"/>
        <v>#DIV/0!</v>
      </c>
      <c r="AZ57" s="24" t="e">
        <f t="shared" si="2"/>
        <v>#DIV/0!</v>
      </c>
      <c r="BA57" s="24" t="e">
        <f t="shared" si="3"/>
        <v>#DIV/0!</v>
      </c>
      <c r="BB57" s="24" t="e">
        <f t="shared" si="4"/>
        <v>#DIV/0!</v>
      </c>
      <c r="BC57" s="24" t="e">
        <f t="shared" si="5"/>
        <v>#DIV/0!</v>
      </c>
      <c r="BD57" s="24" t="e">
        <f t="shared" si="6"/>
        <v>#DIV/0!</v>
      </c>
      <c r="BE57" s="24" t="e">
        <f t="shared" si="7"/>
        <v>#DIV/0!</v>
      </c>
      <c r="BF57" s="24" t="e">
        <f t="shared" si="8"/>
        <v>#DIV/0!</v>
      </c>
      <c r="BG57" s="24" t="e">
        <f>10*LOG10(IF(AY57="",0,POWER(10,((AY57+'ModelParams Lw'!$O$4)/10))) +IF(AZ57="",0,POWER(10,((AZ57+'ModelParams Lw'!$P$4)/10))) +IF(BA57="",0,POWER(10,((BA57+'ModelParams Lw'!$Q$4)/10))) +IF(BB57="",0,POWER(10,((BB57+'ModelParams Lw'!$R$4)/10))) +IF(BC57="",0,POWER(10,((BC57+'ModelParams Lw'!$S$4)/10))) +IF(BD57="",0,POWER(10,((BD57+'ModelParams Lw'!$T$4)/10))) +IF(BE57="",0,POWER(10,((BE57+'ModelParams Lw'!$U$4)/10)))+IF(BF57="",0,POWER(10,((BF57+'ModelParams Lw'!$V$4)/10))))</f>
        <v>#DIV/0!</v>
      </c>
      <c r="BH57" s="24" t="e">
        <f t="shared" si="24"/>
        <v>#DIV/0!</v>
      </c>
      <c r="BI57" s="24" t="e">
        <f>(AY57-'ModelParams Lw'!O$10)/'ModelParams Lw'!O$11</f>
        <v>#DIV/0!</v>
      </c>
      <c r="BJ57" s="24" t="e">
        <f>(AZ57-'ModelParams Lw'!P$10)/'ModelParams Lw'!P$11</f>
        <v>#DIV/0!</v>
      </c>
      <c r="BK57" s="24" t="e">
        <f>(BA57-'ModelParams Lw'!Q$10)/'ModelParams Lw'!Q$11</f>
        <v>#DIV/0!</v>
      </c>
      <c r="BL57" s="24" t="e">
        <f>(BB57-'ModelParams Lw'!R$10)/'ModelParams Lw'!R$11</f>
        <v>#DIV/0!</v>
      </c>
      <c r="BM57" s="24" t="e">
        <f>(BC57-'ModelParams Lw'!S$10)/'ModelParams Lw'!S$11</f>
        <v>#DIV/0!</v>
      </c>
      <c r="BN57" s="24" t="e">
        <f>(BD57-'ModelParams Lw'!T$10)/'ModelParams Lw'!T$11</f>
        <v>#DIV/0!</v>
      </c>
      <c r="BO57" s="24" t="e">
        <f>(BE57-'ModelParams Lw'!U$10)/'ModelParams Lw'!U$11</f>
        <v>#DIV/0!</v>
      </c>
      <c r="BP57" s="24" t="e">
        <f>(BF57-'ModelParams Lw'!V$10)/'ModelParams Lw'!V$11</f>
        <v>#DIV/0!</v>
      </c>
      <c r="BQ57" s="24">
        <f>IF(Calcul!$F62="SW",'ModelParams Lw'!C$18+'ModelParams Lw'!C$19*LOG(BQ$3)+'ModelParams Lw'!C$20*($D57*$E57),IF('ModelParams Lw'!C$21+'ModelParams Lw'!C$22*LOG(BQ$3)+'ModelParams Lw'!C$23*($D57*$E57)&lt;'ModelParams Lw'!C$18+'ModelParams Lw'!C$19*LOG(BQ$3)+'ModelParams Lw'!C$20*($D57*$E57),'ModelParams Lw'!C$18+'ModelParams Lw'!C$19*LOG(BQ$3)+'ModelParams Lw'!C$20*($D57*$E57),'ModelParams Lw'!C$21+'ModelParams Lw'!C$22*LOG(BQ$3)+'ModelParams Lw'!C$23*($D57*$E57)))</f>
        <v>29.232362061604213</v>
      </c>
      <c r="BR57" s="24">
        <f>IF(Calcul!$F62="SW",'ModelParams Lw'!D$18+'ModelParams Lw'!D$19*LOG(BR$3)+'ModelParams Lw'!D$20*($D57*$E57),IF('ModelParams Lw'!D$21+'ModelParams Lw'!D$22*LOG(BR$3)+'ModelParams Lw'!D$23*($D57*$E57)&lt;'ModelParams Lw'!D$18+'ModelParams Lw'!D$19*LOG(BR$3)+'ModelParams Lw'!D$20*($D57*$E57),'ModelParams Lw'!D$18+'ModelParams Lw'!D$19*LOG(BR$3)+'ModelParams Lw'!D$20*($D57*$E57),'ModelParams Lw'!D$21+'ModelParams Lw'!D$22*LOG(BR$3)+'ModelParams Lw'!D$23*($D57*$E57)))</f>
        <v>20.87664435983303</v>
      </c>
      <c r="BS57" s="24">
        <f>IF(Calcul!$F62="SW",'ModelParams Lw'!E$18+'ModelParams Lw'!E$19*LOG(BS$3)+'ModelParams Lw'!E$20*($D57*$E57),IF('ModelParams Lw'!E$21+'ModelParams Lw'!E$22*LOG(BS$3)+'ModelParams Lw'!E$23*($D57*$E57)&lt;'ModelParams Lw'!E$18+'ModelParams Lw'!E$19*LOG(BS$3)+'ModelParams Lw'!E$20*($D57*$E57),'ModelParams Lw'!E$18+'ModelParams Lw'!E$19*LOG(BS$3)+'ModelParams Lw'!E$20*($D57*$E57),'ModelParams Lw'!E$21+'ModelParams Lw'!E$22*LOG(BS$3)+'ModelParams Lw'!E$23*($D57*$E57)))</f>
        <v>19.403052886267911</v>
      </c>
      <c r="BT57" s="24">
        <f>IF(Calcul!$F62="SW",'ModelParams Lw'!F$18+'ModelParams Lw'!F$19*LOG(BT$3)+'ModelParams Lw'!F$20*($D57*$E57),IF('ModelParams Lw'!F$21+'ModelParams Lw'!F$22*LOG(BT$3)+'ModelParams Lw'!F$23*($D57*$E57)&lt;'ModelParams Lw'!F$18+'ModelParams Lw'!F$19*LOG(BT$3)+'ModelParams Lw'!F$20*($D57*$E57),'ModelParams Lw'!F$18+'ModelParams Lw'!F$19*LOG(BT$3)+'ModelParams Lw'!F$20*($D57*$E57),'ModelParams Lw'!F$21+'ModelParams Lw'!F$22*LOG(BT$3)+'ModelParams Lw'!F$23*($D57*$E57)))</f>
        <v>19.168948557312724</v>
      </c>
      <c r="BU57" s="24">
        <f>IF(Calcul!$F62="SW",'ModelParams Lw'!G$18+'ModelParams Lw'!G$19*LOG(BU$3)+'ModelParams Lw'!G$20*($D57*$E57),IF('ModelParams Lw'!G$21+'ModelParams Lw'!G$22*LOG(BU$3)+'ModelParams Lw'!G$23*($D57*$E57)&lt;'ModelParams Lw'!G$18+'ModelParams Lw'!G$19*LOG(BU$3)+'ModelParams Lw'!G$20*($D57*$E57),'ModelParams Lw'!G$18+'ModelParams Lw'!G$19*LOG(BU$3)+'ModelParams Lw'!G$20*($D57*$E57),'ModelParams Lw'!G$21+'ModelParams Lw'!G$22*LOG(BU$3)+'ModelParams Lw'!G$23*($D57*$E57)))</f>
        <v>19.253827318462619</v>
      </c>
      <c r="BV57" s="24">
        <f>IF(Calcul!$F62="SW",'ModelParams Lw'!H$18+'ModelParams Lw'!H$19*LOG(BV$3)+'ModelParams Lw'!H$20*($D57*$E57),IF('ModelParams Lw'!H$21+'ModelParams Lw'!H$22*LOG(BV$3)+'ModelParams Lw'!H$23*($D57*$E57)&lt;'ModelParams Lw'!H$18+'ModelParams Lw'!H$19*LOG(BV$3)+'ModelParams Lw'!H$20*($D57*$E57),'ModelParams Lw'!H$18+'ModelParams Lw'!H$19*LOG(BV$3)+'ModelParams Lw'!H$20*($D57*$E57),'ModelParams Lw'!H$21+'ModelParams Lw'!H$22*LOG(BV$3)+'ModelParams Lw'!H$23*($D57*$E57)))</f>
        <v>18.450549841027573</v>
      </c>
      <c r="BW57" s="24">
        <f>IF(Calcul!$F62="SW",'ModelParams Lw'!I$18+'ModelParams Lw'!I$19*LOG(BW$3)+'ModelParams Lw'!I$20*($D57*$E57),IF('ModelParams Lw'!I$21+'ModelParams Lw'!I$22*LOG(BW$3)+'ModelParams Lw'!I$23*($D57*$E57)&lt;'ModelParams Lw'!I$18+'ModelParams Lw'!I$19*LOG(BW$3)+'ModelParams Lw'!I$20*($D57*$E57),'ModelParams Lw'!I$18+'ModelParams Lw'!I$19*LOG(BW$3)+'ModelParams Lw'!I$20*($D57*$E57),'ModelParams Lw'!I$21+'ModelParams Lw'!I$22*LOG(BW$3)+'ModelParams Lw'!I$23*($D57*$E57)))</f>
        <v>24.339570323731252</v>
      </c>
      <c r="BX57" s="24">
        <f>IF(Calcul!$F62="SW",'ModelParams Lw'!J$18+'ModelParams Lw'!J$19*LOG(BX$3)+'ModelParams Lw'!J$20*($D57*$E57),IF('ModelParams Lw'!J$21+'ModelParams Lw'!J$22*LOG(BX$3)+'ModelParams Lw'!J$23*($D57*$E57)&lt;'ModelParams Lw'!J$18+'ModelParams Lw'!J$19*LOG(BX$3)+'ModelParams Lw'!J$20*($D57*$E57),'ModelParams Lw'!J$18+'ModelParams Lw'!J$19*LOG(BX$3)+'ModelParams Lw'!J$20*($D57*$E57),'ModelParams Lw'!J$21+'ModelParams Lw'!J$22*LOG(BX$3)+'ModelParams Lw'!J$23*($D57*$E57)))</f>
        <v>22.505852524315557</v>
      </c>
      <c r="BY57" s="24" t="e">
        <f t="shared" si="9"/>
        <v>#DIV/0!</v>
      </c>
      <c r="BZ57" s="24" t="e">
        <f t="shared" si="10"/>
        <v>#DIV/0!</v>
      </c>
      <c r="CA57" s="24" t="e">
        <f t="shared" si="11"/>
        <v>#DIV/0!</v>
      </c>
      <c r="CB57" s="24" t="e">
        <f t="shared" si="12"/>
        <v>#DIV/0!</v>
      </c>
      <c r="CC57" s="24" t="e">
        <f t="shared" si="13"/>
        <v>#DIV/0!</v>
      </c>
      <c r="CD57" s="24" t="e">
        <f t="shared" si="14"/>
        <v>#DIV/0!</v>
      </c>
      <c r="CE57" s="24" t="e">
        <f t="shared" si="15"/>
        <v>#DIV/0!</v>
      </c>
      <c r="CF57" s="24" t="e">
        <f t="shared" si="16"/>
        <v>#DIV/0!</v>
      </c>
      <c r="CG57" s="24" t="e">
        <f>10*LOG10(IF(BY57="",0,POWER(10,((BY57+'ModelParams Lw'!$O$4)/10))) +IF(BZ57="",0,POWER(10,((BZ57+'ModelParams Lw'!$P$4)/10))) +IF(CA57="",0,POWER(10,((CA57+'ModelParams Lw'!$Q$4)/10))) +IF(CB57="",0,POWER(10,((CB57+'ModelParams Lw'!$R$4)/10))) +IF(CC57="",0,POWER(10,((CC57+'ModelParams Lw'!$S$4)/10))) +IF(CD57="",0,POWER(10,((CD57+'ModelParams Lw'!$T$4)/10))) +IF(CE57="",0,POWER(10,((CE57+'ModelParams Lw'!$U$4)/10)))+IF(CF57="",0,POWER(10,((CF57+'ModelParams Lw'!$V$4)/10))))</f>
        <v>#DIV/0!</v>
      </c>
      <c r="CH57" s="24" t="e">
        <f t="shared" si="25"/>
        <v>#DIV/0!</v>
      </c>
      <c r="CI57" s="24" t="e">
        <f>(BY57-'ModelParams Lw'!$O$10)/'ModelParams Lw'!$O$11</f>
        <v>#DIV/0!</v>
      </c>
      <c r="CJ57" s="24" t="e">
        <f>(BZ57-'ModelParams Lw'!$P$10)/'ModelParams Lw'!$P$11</f>
        <v>#DIV/0!</v>
      </c>
      <c r="CK57" s="24" t="e">
        <f>(CA57-'ModelParams Lw'!$Q$10)/'ModelParams Lw'!$Q$11</f>
        <v>#DIV/0!</v>
      </c>
      <c r="CL57" s="24" t="e">
        <f>(CB57-'ModelParams Lw'!$R$10)/'ModelParams Lw'!$R$11</f>
        <v>#DIV/0!</v>
      </c>
      <c r="CM57" s="24" t="e">
        <f>(CC57-'ModelParams Lw'!$S$10)/'ModelParams Lw'!$S$11</f>
        <v>#DIV/0!</v>
      </c>
      <c r="CN57" s="24" t="e">
        <f>(CD57-'ModelParams Lw'!$T$10)/'ModelParams Lw'!$T$11</f>
        <v>#DIV/0!</v>
      </c>
      <c r="CO57" s="24" t="e">
        <f>(CE57-'ModelParams Lw'!$U$10)/'ModelParams Lw'!$U$11</f>
        <v>#DIV/0!</v>
      </c>
      <c r="CP57" s="24" t="e">
        <f>(CF57-'ModelParams Lw'!$V$10)/'ModelParams Lw'!$V$11</f>
        <v>#DIV/0!</v>
      </c>
    </row>
    <row r="58" spans="1:94" x14ac:dyDescent="0.2">
      <c r="A58" s="12">
        <f>Calcul!B60</f>
        <v>0</v>
      </c>
      <c r="B58" s="12">
        <f t="shared" si="17"/>
        <v>0</v>
      </c>
      <c r="C58" s="12">
        <f>Calcul!C60</f>
        <v>0</v>
      </c>
      <c r="D58" s="12">
        <f>Calcul!D60/1000</f>
        <v>0</v>
      </c>
      <c r="E58" s="12">
        <f>Calcul!E60/1000</f>
        <v>0</v>
      </c>
      <c r="F58" s="12">
        <f t="shared" si="18"/>
        <v>0</v>
      </c>
      <c r="G58" s="24" t="e">
        <f t="shared" si="0"/>
        <v>#DIV/0!</v>
      </c>
      <c r="H58" s="21" t="e">
        <f>'ModelParams Lw'!$B$6*(LN(H$3/(($B58/3600/($D58*$F58))^0.4*$G58^0.3)))^2+'ModelParams Lw'!$B$7*LN(H$3/(($B58/3600/($D58*$F58))^0.4*$G58^0.3))+'ModelParams Lw'!$B$8</f>
        <v>#DIV/0!</v>
      </c>
      <c r="I58" s="21" t="e">
        <f>'ModelParams Lw'!$B$6*(LN(I$3/(($B58/3600/($D58*$F58))^0.4*$G58^0.3)))^2+'ModelParams Lw'!$B$7*LN(I$3/(($B58/3600/($D58*$F58))^0.4*$G58^0.3))+'ModelParams Lw'!$B$8</f>
        <v>#DIV/0!</v>
      </c>
      <c r="J58" s="21" t="e">
        <f>'ModelParams Lw'!$B$6*(LN(J$3/(($B58/3600/($D58*$F58))^0.4*$G58^0.3)))^2+'ModelParams Lw'!$B$7*LN(J$3/(($B58/3600/($D58*$F58))^0.4*$G58^0.3))+'ModelParams Lw'!$B$8</f>
        <v>#DIV/0!</v>
      </c>
      <c r="K58" s="21" t="e">
        <f>'ModelParams Lw'!$B$6*(LN(K$3/(($B58/3600/($D58*$F58))^0.4*$G58^0.3)))^2+'ModelParams Lw'!$B$7*LN(K$3/(($B58/3600/($D58*$F58))^0.4*$G58^0.3))+'ModelParams Lw'!$B$8</f>
        <v>#DIV/0!</v>
      </c>
      <c r="L58" s="21" t="e">
        <f>'ModelParams Lw'!$B$6*(LN(L$3/(($B58/3600/($D58*$F58))^0.4*$G58^0.3)))^2+'ModelParams Lw'!$B$7*LN(L$3/(($B58/3600/($D58*$F58))^0.4*$G58^0.3))+'ModelParams Lw'!$B$8</f>
        <v>#DIV/0!</v>
      </c>
      <c r="M58" s="21" t="e">
        <f>'ModelParams Lw'!$B$6*(LN(M$3/(($B58/3600/($D58*$F58))^0.4*$G58^0.3)))^2+'ModelParams Lw'!$B$7*LN(M$3/(($B58/3600/($D58*$F58))^0.4*$G58^0.3))+'ModelParams Lw'!$B$8</f>
        <v>#DIV/0!</v>
      </c>
      <c r="N58" s="21" t="e">
        <f>'ModelParams Lw'!$B$6*(LN(N$3/(($B58/3600/($D58*$F58))^0.4*$G58^0.3)))^2+'ModelParams Lw'!$B$7*LN(N$3/(($B58/3600/($D58*$F58))^0.4*$G58^0.3))+'ModelParams Lw'!$B$8</f>
        <v>#DIV/0!</v>
      </c>
      <c r="O58" s="21" t="e">
        <f>'ModelParams Lw'!$B$6*(LN(O$3/(($B58/3600/($D58*$F58))^0.4*$G58^0.3)))^2+'ModelParams Lw'!$B$7*LN(O$3/(($B58/3600/($D58*$F58))^0.4*$G58^0.3))+'ModelParams Lw'!$B$8</f>
        <v>#DIV/0!</v>
      </c>
      <c r="P58" s="24" t="e">
        <f>'ModelParams Lw'!$B$3+'ModelParams Lw'!$B$4*LOG10($B58/3600/($D58*$F58))+'ModelParams Lw'!$B$5*LOG10(2*$G58/(1.2*($B58/3600/($D58*$F58))^2)+1)+10*LOG10($D58*$F58)+H58</f>
        <v>#DIV/0!</v>
      </c>
      <c r="Q58" s="24" t="e">
        <f>'ModelParams Lw'!$B$3+'ModelParams Lw'!$B$4*LOG10($B58/3600/($D58*$F58))+'ModelParams Lw'!$B$5*LOG10(2*$G58/(1.2*($B58/3600/($D58*$F58))^2)+1)+10*LOG10($D58*$F58)+I58</f>
        <v>#DIV/0!</v>
      </c>
      <c r="R58" s="24" t="e">
        <f>'ModelParams Lw'!$B$3+'ModelParams Lw'!$B$4*LOG10($B58/3600/($D58*$F58))+'ModelParams Lw'!$B$5*LOG10(2*$G58/(1.2*($B58/3600/($D58*$F58))^2)+1)+10*LOG10($D58*$F58)+J58</f>
        <v>#DIV/0!</v>
      </c>
      <c r="S58" s="24" t="e">
        <f>'ModelParams Lw'!$B$3+'ModelParams Lw'!$B$4*LOG10($B58/3600/($D58*$F58))+'ModelParams Lw'!$B$5*LOG10(2*$G58/(1.2*($B58/3600/($D58*$F58))^2)+1)+10*LOG10($D58*$F58)+K58</f>
        <v>#DIV/0!</v>
      </c>
      <c r="T58" s="24" t="e">
        <f>'ModelParams Lw'!$B$3+'ModelParams Lw'!$B$4*LOG10($B58/3600/($D58*$F58))+'ModelParams Lw'!$B$5*LOG10(2*$G58/(1.2*($B58/3600/($D58*$F58))^2)+1)+10*LOG10($D58*$F58)+L58</f>
        <v>#DIV/0!</v>
      </c>
      <c r="U58" s="24" t="e">
        <f>'ModelParams Lw'!$B$3+'ModelParams Lw'!$B$4*LOG10($B58/3600/($D58*$F58))+'ModelParams Lw'!$B$5*LOG10(2*$G58/(1.2*($B58/3600/($D58*$F58))^2)+1)+10*LOG10($D58*$F58)+M58</f>
        <v>#DIV/0!</v>
      </c>
      <c r="V58" s="24" t="e">
        <f>'ModelParams Lw'!$B$3+'ModelParams Lw'!$B$4*LOG10($B58/3600/($D58*$F58))+'ModelParams Lw'!$B$5*LOG10(2*$G58/(1.2*($B58/3600/($D58*$F58))^2)+1)+10*LOG10($D58*$F58)+N58</f>
        <v>#DIV/0!</v>
      </c>
      <c r="W58" s="24" t="e">
        <f>'ModelParams Lw'!$B$3+'ModelParams Lw'!$B$4*LOG10($B58/3600/($D58*$F58))+'ModelParams Lw'!$B$5*LOG10(2*$G58/(1.2*($B58/3600/($D58*$F58))^2)+1)+10*LOG10($D58*$F58)+O58</f>
        <v>#DIV/0!</v>
      </c>
      <c r="X58" s="24" t="e">
        <f>10*LOG10(IF(P58="",0,POWER(10,((P58+'ModelParams Lw'!$O$4)/10))) +IF(Q58="",0,POWER(10,((Q58+'ModelParams Lw'!$P$4)/10))) +IF(R58="",0,POWER(10,((R58+'ModelParams Lw'!$Q$4)/10))) +IF(S58="",0,POWER(10,((S58+'ModelParams Lw'!$R$4)/10))) +IF(T58="",0,POWER(10,((T58+'ModelParams Lw'!$S$4)/10))) +IF(U58="",0,POWER(10,((U58+'ModelParams Lw'!$T$4)/10))) +IF(V58="",0,POWER(10,((V58+'ModelParams Lw'!$U$4)/10)))+IF(W58="",0,POWER(10,((W58+'ModelParams Lw'!$V$4)/10))))</f>
        <v>#DIV/0!</v>
      </c>
      <c r="Y58" s="24" t="e">
        <f t="shared" si="19"/>
        <v>#DIV/0!</v>
      </c>
      <c r="Z58" s="24" t="e">
        <f>(P58-'ModelParams Lw'!O$10)/'ModelParams Lw'!O$11</f>
        <v>#DIV/0!</v>
      </c>
      <c r="AA58" s="24" t="e">
        <f>(Q58-'ModelParams Lw'!P$10)/'ModelParams Lw'!P$11</f>
        <v>#DIV/0!</v>
      </c>
      <c r="AB58" s="24" t="e">
        <f>(R58-'ModelParams Lw'!Q$10)/'ModelParams Lw'!Q$11</f>
        <v>#DIV/0!</v>
      </c>
      <c r="AC58" s="24" t="e">
        <f>(S58-'ModelParams Lw'!R$10)/'ModelParams Lw'!R$11</f>
        <v>#DIV/0!</v>
      </c>
      <c r="AD58" s="24" t="e">
        <f>(T58-'ModelParams Lw'!S$10)/'ModelParams Lw'!S$11</f>
        <v>#DIV/0!</v>
      </c>
      <c r="AE58" s="24" t="e">
        <f>(U58-'ModelParams Lw'!T$10)/'ModelParams Lw'!T$11</f>
        <v>#DIV/0!</v>
      </c>
      <c r="AF58" s="24" t="e">
        <f>(V58-'ModelParams Lw'!U$10)/'ModelParams Lw'!U$11</f>
        <v>#DIV/0!</v>
      </c>
      <c r="AG58" s="24" t="e">
        <f>(W58-'ModelParams Lw'!V$10)/'ModelParams Lw'!V$11</f>
        <v>#DIV/0!</v>
      </c>
      <c r="AH58" s="24" t="e">
        <f t="shared" si="23"/>
        <v>#DIV/0!</v>
      </c>
      <c r="AI58" s="24" t="str">
        <f>IF(OR(Calcul!$D63="",Calcul!$E63=""),"",VLOOKUP(CONCATENATE(Calcul!$D63,Calcul!$E63),SilencerParams!$D$4:$R$82,8,FALSE))</f>
        <v/>
      </c>
      <c r="AJ58" s="24" t="str">
        <f>IF(OR(Calcul!$D63="",Calcul!$E63=""),"",VLOOKUP(CONCATENATE(Calcul!$D63,Calcul!$E63),SilencerParams!$D$4:$R$82,9,FALSE))</f>
        <v/>
      </c>
      <c r="AK58" s="24" t="str">
        <f>IF(OR(Calcul!$D63="",Calcul!$E63=""),"",VLOOKUP(CONCATENATE(Calcul!$D63,Calcul!$E63),SilencerParams!$D$4:$R$82,10,FALSE))</f>
        <v/>
      </c>
      <c r="AL58" s="24" t="str">
        <f>IF(OR(Calcul!$D63="",Calcul!$E63=""),"",VLOOKUP(CONCATENATE(Calcul!$D63,Calcul!$E63),SilencerParams!$D$4:$R$82,11,FALSE))</f>
        <v/>
      </c>
      <c r="AM58" s="24" t="str">
        <f>IF(OR(Calcul!$D63="",Calcul!$E63=""),"",VLOOKUP(CONCATENATE(Calcul!$D63,Calcul!$E63),SilencerParams!$D$4:$R$82,12,FALSE))</f>
        <v/>
      </c>
      <c r="AN58" s="24" t="str">
        <f>IF(OR(Calcul!$D63="",Calcul!$E63=""),"",VLOOKUP(CONCATENATE(Calcul!$D63,Calcul!$E63),SilencerParams!$D$4:$R$82,13,FALSE))</f>
        <v/>
      </c>
      <c r="AO58" s="24" t="str">
        <f>IF(OR(Calcul!$D63="",Calcul!$E63=""),"",VLOOKUP(CONCATENATE(Calcul!$D63,Calcul!$E63),SilencerParams!$D$4:$R$82,14,FALSE))</f>
        <v/>
      </c>
      <c r="AP58" s="24" t="str">
        <f>IF(OR(Calcul!$D63="",Calcul!$E63=""),"",VLOOKUP(CONCATENATE(Calcul!$D63,Calcul!$E63),SilencerParams!$D$4:$R$82,15,FALSE))</f>
        <v/>
      </c>
      <c r="AQ58" s="24" t="str">
        <f>IF(OR(Calcul!$D63="",Calcul!$E63=""),"",VLOOKUP(CONCATENATE(Calcul!$D63,Calcul!$E63),SilencerParams!$D$4:$Z$82,16,FALSE)*LOG($AH58)+VLOOKUP(CONCATENATE(Calcul!$D63,Calcul!$E63),SilencerParams!$D$4:$AH$82,24,FALSE))</f>
        <v/>
      </c>
      <c r="AR58" s="24" t="str">
        <f>IF(OR(Calcul!$D63="",Calcul!$E63=""),"",VLOOKUP(CONCATENATE(Calcul!$D63,Calcul!$E63),SilencerParams!$D$4:$Z$82,17,FALSE)*LOG($AH58)+VLOOKUP(CONCATENATE(Calcul!$D63,Calcul!$E63),SilencerParams!$D$4:$AH$82,25,FALSE))</f>
        <v/>
      </c>
      <c r="AS58" s="24" t="str">
        <f>IF(OR(Calcul!$D63="",Calcul!$E63=""),"",VLOOKUP(CONCATENATE(Calcul!$D63,Calcul!$E63),SilencerParams!$D$4:$Z$82,18,FALSE)*LOG($AH58)+VLOOKUP(CONCATENATE(Calcul!$D63,Calcul!$E63),SilencerParams!$D$4:$AH$82,26,FALSE))</f>
        <v/>
      </c>
      <c r="AT58" s="24" t="str">
        <f>IF(OR(Calcul!$D63="",Calcul!$E63=""),"",VLOOKUP(CONCATENATE(Calcul!$D63,Calcul!$E63),SilencerParams!$D$4:$Z$82,19,FALSE)*LOG($AH58)+VLOOKUP(CONCATENATE(Calcul!$D63,Calcul!$E63),SilencerParams!$D$4:$AH$82,27,FALSE))</f>
        <v/>
      </c>
      <c r="AU58" s="24" t="str">
        <f>IF(OR(Calcul!$D63="",Calcul!$E63=""),"",VLOOKUP(CONCATENATE(Calcul!$D63,Calcul!$E63),SilencerParams!$D$4:$Z$82,20,FALSE)*LOG($AH58)+VLOOKUP(CONCATENATE(Calcul!$D63,Calcul!$E63),SilencerParams!$D$4:$AH$82,28,FALSE))</f>
        <v/>
      </c>
      <c r="AV58" s="24" t="str">
        <f>IF(OR(Calcul!$D63="",Calcul!$E63=""),"",VLOOKUP(CONCATENATE(Calcul!$D63,Calcul!$E63),SilencerParams!$D$4:$Z$82,21,FALSE)*LOG($AH58)+VLOOKUP(CONCATENATE(Calcul!$D63,Calcul!$E63),SilencerParams!$D$4:$AH$82,29,FALSE))</f>
        <v/>
      </c>
      <c r="AW58" s="24" t="str">
        <f>IF(OR(Calcul!$D63="",Calcul!$E63=""),"",VLOOKUP(CONCATENATE(Calcul!$D63,Calcul!$E63),SilencerParams!$D$4:$Z$82,22,FALSE)*LOG($AH58)+VLOOKUP(CONCATENATE(Calcul!$D63,Calcul!$E63),SilencerParams!$D$4:$AH$82,30,FALSE))</f>
        <v/>
      </c>
      <c r="AX58" s="24" t="str">
        <f>IF(OR(Calcul!$D63="",Calcul!$E63=""),"",VLOOKUP(CONCATENATE(Calcul!$D63,Calcul!$E63),SilencerParams!$D$4:$Z$82,23,FALSE)*LOG($AH58)+VLOOKUP(CONCATENATE(Calcul!$D63,Calcul!$E63),SilencerParams!$D$4:$AH$82,31,FALSE))</f>
        <v/>
      </c>
      <c r="AY58" s="24" t="e">
        <f t="shared" si="1"/>
        <v>#DIV/0!</v>
      </c>
      <c r="AZ58" s="24" t="e">
        <f t="shared" si="2"/>
        <v>#DIV/0!</v>
      </c>
      <c r="BA58" s="24" t="e">
        <f t="shared" si="3"/>
        <v>#DIV/0!</v>
      </c>
      <c r="BB58" s="24" t="e">
        <f t="shared" si="4"/>
        <v>#DIV/0!</v>
      </c>
      <c r="BC58" s="24" t="e">
        <f t="shared" si="5"/>
        <v>#DIV/0!</v>
      </c>
      <c r="BD58" s="24" t="e">
        <f t="shared" si="6"/>
        <v>#DIV/0!</v>
      </c>
      <c r="BE58" s="24" t="e">
        <f t="shared" si="7"/>
        <v>#DIV/0!</v>
      </c>
      <c r="BF58" s="24" t="e">
        <f t="shared" si="8"/>
        <v>#DIV/0!</v>
      </c>
      <c r="BG58" s="24" t="e">
        <f>10*LOG10(IF(AY58="",0,POWER(10,((AY58+'ModelParams Lw'!$O$4)/10))) +IF(AZ58="",0,POWER(10,((AZ58+'ModelParams Lw'!$P$4)/10))) +IF(BA58="",0,POWER(10,((BA58+'ModelParams Lw'!$Q$4)/10))) +IF(BB58="",0,POWER(10,((BB58+'ModelParams Lw'!$R$4)/10))) +IF(BC58="",0,POWER(10,((BC58+'ModelParams Lw'!$S$4)/10))) +IF(BD58="",0,POWER(10,((BD58+'ModelParams Lw'!$T$4)/10))) +IF(BE58="",0,POWER(10,((BE58+'ModelParams Lw'!$U$4)/10)))+IF(BF58="",0,POWER(10,((BF58+'ModelParams Lw'!$V$4)/10))))</f>
        <v>#DIV/0!</v>
      </c>
      <c r="BH58" s="24" t="e">
        <f t="shared" si="24"/>
        <v>#DIV/0!</v>
      </c>
      <c r="BI58" s="24" t="e">
        <f>(AY58-'ModelParams Lw'!O$10)/'ModelParams Lw'!O$11</f>
        <v>#DIV/0!</v>
      </c>
      <c r="BJ58" s="24" t="e">
        <f>(AZ58-'ModelParams Lw'!P$10)/'ModelParams Lw'!P$11</f>
        <v>#DIV/0!</v>
      </c>
      <c r="BK58" s="24" t="e">
        <f>(BA58-'ModelParams Lw'!Q$10)/'ModelParams Lw'!Q$11</f>
        <v>#DIV/0!</v>
      </c>
      <c r="BL58" s="24" t="e">
        <f>(BB58-'ModelParams Lw'!R$10)/'ModelParams Lw'!R$11</f>
        <v>#DIV/0!</v>
      </c>
      <c r="BM58" s="24" t="e">
        <f>(BC58-'ModelParams Lw'!S$10)/'ModelParams Lw'!S$11</f>
        <v>#DIV/0!</v>
      </c>
      <c r="BN58" s="24" t="e">
        <f>(BD58-'ModelParams Lw'!T$10)/'ModelParams Lw'!T$11</f>
        <v>#DIV/0!</v>
      </c>
      <c r="BO58" s="24" t="e">
        <f>(BE58-'ModelParams Lw'!U$10)/'ModelParams Lw'!U$11</f>
        <v>#DIV/0!</v>
      </c>
      <c r="BP58" s="24" t="e">
        <f>(BF58-'ModelParams Lw'!V$10)/'ModelParams Lw'!V$11</f>
        <v>#DIV/0!</v>
      </c>
      <c r="BQ58" s="24">
        <f>IF(Calcul!$F63="SW",'ModelParams Lw'!C$18+'ModelParams Lw'!C$19*LOG(BQ$3)+'ModelParams Lw'!C$20*($D58*$E58),IF('ModelParams Lw'!C$21+'ModelParams Lw'!C$22*LOG(BQ$3)+'ModelParams Lw'!C$23*($D58*$E58)&lt;'ModelParams Lw'!C$18+'ModelParams Lw'!C$19*LOG(BQ$3)+'ModelParams Lw'!C$20*($D58*$E58),'ModelParams Lw'!C$18+'ModelParams Lw'!C$19*LOG(BQ$3)+'ModelParams Lw'!C$20*($D58*$E58),'ModelParams Lw'!C$21+'ModelParams Lw'!C$22*LOG(BQ$3)+'ModelParams Lw'!C$23*($D58*$E58)))</f>
        <v>29.232362061604213</v>
      </c>
      <c r="BR58" s="24">
        <f>IF(Calcul!$F63="SW",'ModelParams Lw'!D$18+'ModelParams Lw'!D$19*LOG(BR$3)+'ModelParams Lw'!D$20*($D58*$E58),IF('ModelParams Lw'!D$21+'ModelParams Lw'!D$22*LOG(BR$3)+'ModelParams Lw'!D$23*($D58*$E58)&lt;'ModelParams Lw'!D$18+'ModelParams Lw'!D$19*LOG(BR$3)+'ModelParams Lw'!D$20*($D58*$E58),'ModelParams Lw'!D$18+'ModelParams Lw'!D$19*LOG(BR$3)+'ModelParams Lw'!D$20*($D58*$E58),'ModelParams Lw'!D$21+'ModelParams Lw'!D$22*LOG(BR$3)+'ModelParams Lw'!D$23*($D58*$E58)))</f>
        <v>20.87664435983303</v>
      </c>
      <c r="BS58" s="24">
        <f>IF(Calcul!$F63="SW",'ModelParams Lw'!E$18+'ModelParams Lw'!E$19*LOG(BS$3)+'ModelParams Lw'!E$20*($D58*$E58),IF('ModelParams Lw'!E$21+'ModelParams Lw'!E$22*LOG(BS$3)+'ModelParams Lw'!E$23*($D58*$E58)&lt;'ModelParams Lw'!E$18+'ModelParams Lw'!E$19*LOG(BS$3)+'ModelParams Lw'!E$20*($D58*$E58),'ModelParams Lw'!E$18+'ModelParams Lw'!E$19*LOG(BS$3)+'ModelParams Lw'!E$20*($D58*$E58),'ModelParams Lw'!E$21+'ModelParams Lw'!E$22*LOG(BS$3)+'ModelParams Lw'!E$23*($D58*$E58)))</f>
        <v>19.403052886267911</v>
      </c>
      <c r="BT58" s="24">
        <f>IF(Calcul!$F63="SW",'ModelParams Lw'!F$18+'ModelParams Lw'!F$19*LOG(BT$3)+'ModelParams Lw'!F$20*($D58*$E58),IF('ModelParams Lw'!F$21+'ModelParams Lw'!F$22*LOG(BT$3)+'ModelParams Lw'!F$23*($D58*$E58)&lt;'ModelParams Lw'!F$18+'ModelParams Lw'!F$19*LOG(BT$3)+'ModelParams Lw'!F$20*($D58*$E58),'ModelParams Lw'!F$18+'ModelParams Lw'!F$19*LOG(BT$3)+'ModelParams Lw'!F$20*($D58*$E58),'ModelParams Lw'!F$21+'ModelParams Lw'!F$22*LOG(BT$3)+'ModelParams Lw'!F$23*($D58*$E58)))</f>
        <v>19.168948557312724</v>
      </c>
      <c r="BU58" s="24">
        <f>IF(Calcul!$F63="SW",'ModelParams Lw'!G$18+'ModelParams Lw'!G$19*LOG(BU$3)+'ModelParams Lw'!G$20*($D58*$E58),IF('ModelParams Lw'!G$21+'ModelParams Lw'!G$22*LOG(BU$3)+'ModelParams Lw'!G$23*($D58*$E58)&lt;'ModelParams Lw'!G$18+'ModelParams Lw'!G$19*LOG(BU$3)+'ModelParams Lw'!G$20*($D58*$E58),'ModelParams Lw'!G$18+'ModelParams Lw'!G$19*LOG(BU$3)+'ModelParams Lw'!G$20*($D58*$E58),'ModelParams Lw'!G$21+'ModelParams Lw'!G$22*LOG(BU$3)+'ModelParams Lw'!G$23*($D58*$E58)))</f>
        <v>19.253827318462619</v>
      </c>
      <c r="BV58" s="24">
        <f>IF(Calcul!$F63="SW",'ModelParams Lw'!H$18+'ModelParams Lw'!H$19*LOG(BV$3)+'ModelParams Lw'!H$20*($D58*$E58),IF('ModelParams Lw'!H$21+'ModelParams Lw'!H$22*LOG(BV$3)+'ModelParams Lw'!H$23*($D58*$E58)&lt;'ModelParams Lw'!H$18+'ModelParams Lw'!H$19*LOG(BV$3)+'ModelParams Lw'!H$20*($D58*$E58),'ModelParams Lw'!H$18+'ModelParams Lw'!H$19*LOG(BV$3)+'ModelParams Lw'!H$20*($D58*$E58),'ModelParams Lw'!H$21+'ModelParams Lw'!H$22*LOG(BV$3)+'ModelParams Lw'!H$23*($D58*$E58)))</f>
        <v>18.450549841027573</v>
      </c>
      <c r="BW58" s="24">
        <f>IF(Calcul!$F63="SW",'ModelParams Lw'!I$18+'ModelParams Lw'!I$19*LOG(BW$3)+'ModelParams Lw'!I$20*($D58*$E58),IF('ModelParams Lw'!I$21+'ModelParams Lw'!I$22*LOG(BW$3)+'ModelParams Lw'!I$23*($D58*$E58)&lt;'ModelParams Lw'!I$18+'ModelParams Lw'!I$19*LOG(BW$3)+'ModelParams Lw'!I$20*($D58*$E58),'ModelParams Lw'!I$18+'ModelParams Lw'!I$19*LOG(BW$3)+'ModelParams Lw'!I$20*($D58*$E58),'ModelParams Lw'!I$21+'ModelParams Lw'!I$22*LOG(BW$3)+'ModelParams Lw'!I$23*($D58*$E58)))</f>
        <v>24.339570323731252</v>
      </c>
      <c r="BX58" s="24">
        <f>IF(Calcul!$F63="SW",'ModelParams Lw'!J$18+'ModelParams Lw'!J$19*LOG(BX$3)+'ModelParams Lw'!J$20*($D58*$E58),IF('ModelParams Lw'!J$21+'ModelParams Lw'!J$22*LOG(BX$3)+'ModelParams Lw'!J$23*($D58*$E58)&lt;'ModelParams Lw'!J$18+'ModelParams Lw'!J$19*LOG(BX$3)+'ModelParams Lw'!J$20*($D58*$E58),'ModelParams Lw'!J$18+'ModelParams Lw'!J$19*LOG(BX$3)+'ModelParams Lw'!J$20*($D58*$E58),'ModelParams Lw'!J$21+'ModelParams Lw'!J$22*LOG(BX$3)+'ModelParams Lw'!J$23*($D58*$E58)))</f>
        <v>22.505852524315557</v>
      </c>
      <c r="BY58" s="24" t="e">
        <f t="shared" si="9"/>
        <v>#DIV/0!</v>
      </c>
      <c r="BZ58" s="24" t="e">
        <f t="shared" si="10"/>
        <v>#DIV/0!</v>
      </c>
      <c r="CA58" s="24" t="e">
        <f t="shared" si="11"/>
        <v>#DIV/0!</v>
      </c>
      <c r="CB58" s="24" t="e">
        <f t="shared" si="12"/>
        <v>#DIV/0!</v>
      </c>
      <c r="CC58" s="24" t="e">
        <f t="shared" si="13"/>
        <v>#DIV/0!</v>
      </c>
      <c r="CD58" s="24" t="e">
        <f t="shared" si="14"/>
        <v>#DIV/0!</v>
      </c>
      <c r="CE58" s="24" t="e">
        <f t="shared" si="15"/>
        <v>#DIV/0!</v>
      </c>
      <c r="CF58" s="24" t="e">
        <f t="shared" si="16"/>
        <v>#DIV/0!</v>
      </c>
      <c r="CG58" s="24" t="e">
        <f>10*LOG10(IF(BY58="",0,POWER(10,((BY58+'ModelParams Lw'!$O$4)/10))) +IF(BZ58="",0,POWER(10,((BZ58+'ModelParams Lw'!$P$4)/10))) +IF(CA58="",0,POWER(10,((CA58+'ModelParams Lw'!$Q$4)/10))) +IF(CB58="",0,POWER(10,((CB58+'ModelParams Lw'!$R$4)/10))) +IF(CC58="",0,POWER(10,((CC58+'ModelParams Lw'!$S$4)/10))) +IF(CD58="",0,POWER(10,((CD58+'ModelParams Lw'!$T$4)/10))) +IF(CE58="",0,POWER(10,((CE58+'ModelParams Lw'!$U$4)/10)))+IF(CF58="",0,POWER(10,((CF58+'ModelParams Lw'!$V$4)/10))))</f>
        <v>#DIV/0!</v>
      </c>
      <c r="CH58" s="24" t="e">
        <f t="shared" si="25"/>
        <v>#DIV/0!</v>
      </c>
      <c r="CI58" s="24" t="e">
        <f>(BY58-'ModelParams Lw'!$O$10)/'ModelParams Lw'!$O$11</f>
        <v>#DIV/0!</v>
      </c>
      <c r="CJ58" s="24" t="e">
        <f>(BZ58-'ModelParams Lw'!$P$10)/'ModelParams Lw'!$P$11</f>
        <v>#DIV/0!</v>
      </c>
      <c r="CK58" s="24" t="e">
        <f>(CA58-'ModelParams Lw'!$Q$10)/'ModelParams Lw'!$Q$11</f>
        <v>#DIV/0!</v>
      </c>
      <c r="CL58" s="24" t="e">
        <f>(CB58-'ModelParams Lw'!$R$10)/'ModelParams Lw'!$R$11</f>
        <v>#DIV/0!</v>
      </c>
      <c r="CM58" s="24" t="e">
        <f>(CC58-'ModelParams Lw'!$S$10)/'ModelParams Lw'!$S$11</f>
        <v>#DIV/0!</v>
      </c>
      <c r="CN58" s="24" t="e">
        <f>(CD58-'ModelParams Lw'!$T$10)/'ModelParams Lw'!$T$11</f>
        <v>#DIV/0!</v>
      </c>
      <c r="CO58" s="24" t="e">
        <f>(CE58-'ModelParams Lw'!$U$10)/'ModelParams Lw'!$U$11</f>
        <v>#DIV/0!</v>
      </c>
      <c r="CP58" s="24" t="e">
        <f>(CF58-'ModelParams Lw'!$V$10)/'ModelParams Lw'!$V$11</f>
        <v>#DIV/0!</v>
      </c>
    </row>
    <row r="59" spans="1:94" x14ac:dyDescent="0.2">
      <c r="A59" s="12">
        <f>Calcul!B61</f>
        <v>0</v>
      </c>
      <c r="B59" s="12">
        <f t="shared" si="17"/>
        <v>0</v>
      </c>
      <c r="C59" s="12">
        <f>Calcul!C61</f>
        <v>0</v>
      </c>
      <c r="D59" s="12">
        <f>Calcul!D61/1000</f>
        <v>0</v>
      </c>
      <c r="E59" s="12">
        <f>Calcul!E61/1000</f>
        <v>0</v>
      </c>
      <c r="F59" s="12">
        <f t="shared" si="18"/>
        <v>0</v>
      </c>
      <c r="G59" s="24" t="e">
        <f t="shared" si="0"/>
        <v>#DIV/0!</v>
      </c>
      <c r="H59" s="21" t="e">
        <f>'ModelParams Lw'!$B$6*(LN(H$3/(($B59/3600/($D59*$F59))^0.4*$G59^0.3)))^2+'ModelParams Lw'!$B$7*LN(H$3/(($B59/3600/($D59*$F59))^0.4*$G59^0.3))+'ModelParams Lw'!$B$8</f>
        <v>#DIV/0!</v>
      </c>
      <c r="I59" s="21" t="e">
        <f>'ModelParams Lw'!$B$6*(LN(I$3/(($B59/3600/($D59*$F59))^0.4*$G59^0.3)))^2+'ModelParams Lw'!$B$7*LN(I$3/(($B59/3600/($D59*$F59))^0.4*$G59^0.3))+'ModelParams Lw'!$B$8</f>
        <v>#DIV/0!</v>
      </c>
      <c r="J59" s="21" t="e">
        <f>'ModelParams Lw'!$B$6*(LN(J$3/(($B59/3600/($D59*$F59))^0.4*$G59^0.3)))^2+'ModelParams Lw'!$B$7*LN(J$3/(($B59/3600/($D59*$F59))^0.4*$G59^0.3))+'ModelParams Lw'!$B$8</f>
        <v>#DIV/0!</v>
      </c>
      <c r="K59" s="21" t="e">
        <f>'ModelParams Lw'!$B$6*(LN(K$3/(($B59/3600/($D59*$F59))^0.4*$G59^0.3)))^2+'ModelParams Lw'!$B$7*LN(K$3/(($B59/3600/($D59*$F59))^0.4*$G59^0.3))+'ModelParams Lw'!$B$8</f>
        <v>#DIV/0!</v>
      </c>
      <c r="L59" s="21" t="e">
        <f>'ModelParams Lw'!$B$6*(LN(L$3/(($B59/3600/($D59*$F59))^0.4*$G59^0.3)))^2+'ModelParams Lw'!$B$7*LN(L$3/(($B59/3600/($D59*$F59))^0.4*$G59^0.3))+'ModelParams Lw'!$B$8</f>
        <v>#DIV/0!</v>
      </c>
      <c r="M59" s="21" t="e">
        <f>'ModelParams Lw'!$B$6*(LN(M$3/(($B59/3600/($D59*$F59))^0.4*$G59^0.3)))^2+'ModelParams Lw'!$B$7*LN(M$3/(($B59/3600/($D59*$F59))^0.4*$G59^0.3))+'ModelParams Lw'!$B$8</f>
        <v>#DIV/0!</v>
      </c>
      <c r="N59" s="21" t="e">
        <f>'ModelParams Lw'!$B$6*(LN(N$3/(($B59/3600/($D59*$F59))^0.4*$G59^0.3)))^2+'ModelParams Lw'!$B$7*LN(N$3/(($B59/3600/($D59*$F59))^0.4*$G59^0.3))+'ModelParams Lw'!$B$8</f>
        <v>#DIV/0!</v>
      </c>
      <c r="O59" s="21" t="e">
        <f>'ModelParams Lw'!$B$6*(LN(O$3/(($B59/3600/($D59*$F59))^0.4*$G59^0.3)))^2+'ModelParams Lw'!$B$7*LN(O$3/(($B59/3600/($D59*$F59))^0.4*$G59^0.3))+'ModelParams Lw'!$B$8</f>
        <v>#DIV/0!</v>
      </c>
      <c r="P59" s="24" t="e">
        <f>'ModelParams Lw'!$B$3+'ModelParams Lw'!$B$4*LOG10($B59/3600/($D59*$F59))+'ModelParams Lw'!$B$5*LOG10(2*$G59/(1.2*($B59/3600/($D59*$F59))^2)+1)+10*LOG10($D59*$F59)+H59</f>
        <v>#DIV/0!</v>
      </c>
      <c r="Q59" s="24" t="e">
        <f>'ModelParams Lw'!$B$3+'ModelParams Lw'!$B$4*LOG10($B59/3600/($D59*$F59))+'ModelParams Lw'!$B$5*LOG10(2*$G59/(1.2*($B59/3600/($D59*$F59))^2)+1)+10*LOG10($D59*$F59)+I59</f>
        <v>#DIV/0!</v>
      </c>
      <c r="R59" s="24" t="e">
        <f>'ModelParams Lw'!$B$3+'ModelParams Lw'!$B$4*LOG10($B59/3600/($D59*$F59))+'ModelParams Lw'!$B$5*LOG10(2*$G59/(1.2*($B59/3600/($D59*$F59))^2)+1)+10*LOG10($D59*$F59)+J59</f>
        <v>#DIV/0!</v>
      </c>
      <c r="S59" s="24" t="e">
        <f>'ModelParams Lw'!$B$3+'ModelParams Lw'!$B$4*LOG10($B59/3600/($D59*$F59))+'ModelParams Lw'!$B$5*LOG10(2*$G59/(1.2*($B59/3600/($D59*$F59))^2)+1)+10*LOG10($D59*$F59)+K59</f>
        <v>#DIV/0!</v>
      </c>
      <c r="T59" s="24" t="e">
        <f>'ModelParams Lw'!$B$3+'ModelParams Lw'!$B$4*LOG10($B59/3600/($D59*$F59))+'ModelParams Lw'!$B$5*LOG10(2*$G59/(1.2*($B59/3600/($D59*$F59))^2)+1)+10*LOG10($D59*$F59)+L59</f>
        <v>#DIV/0!</v>
      </c>
      <c r="U59" s="24" t="e">
        <f>'ModelParams Lw'!$B$3+'ModelParams Lw'!$B$4*LOG10($B59/3600/($D59*$F59))+'ModelParams Lw'!$B$5*LOG10(2*$G59/(1.2*($B59/3600/($D59*$F59))^2)+1)+10*LOG10($D59*$F59)+M59</f>
        <v>#DIV/0!</v>
      </c>
      <c r="V59" s="24" t="e">
        <f>'ModelParams Lw'!$B$3+'ModelParams Lw'!$B$4*LOG10($B59/3600/($D59*$F59))+'ModelParams Lw'!$B$5*LOG10(2*$G59/(1.2*($B59/3600/($D59*$F59))^2)+1)+10*LOG10($D59*$F59)+N59</f>
        <v>#DIV/0!</v>
      </c>
      <c r="W59" s="24" t="e">
        <f>'ModelParams Lw'!$B$3+'ModelParams Lw'!$B$4*LOG10($B59/3600/($D59*$F59))+'ModelParams Lw'!$B$5*LOG10(2*$G59/(1.2*($B59/3600/($D59*$F59))^2)+1)+10*LOG10($D59*$F59)+O59</f>
        <v>#DIV/0!</v>
      </c>
      <c r="X59" s="24" t="e">
        <f>10*LOG10(IF(P59="",0,POWER(10,((P59+'ModelParams Lw'!$O$4)/10))) +IF(Q59="",0,POWER(10,((Q59+'ModelParams Lw'!$P$4)/10))) +IF(R59="",0,POWER(10,((R59+'ModelParams Lw'!$Q$4)/10))) +IF(S59="",0,POWER(10,((S59+'ModelParams Lw'!$R$4)/10))) +IF(T59="",0,POWER(10,((T59+'ModelParams Lw'!$S$4)/10))) +IF(U59="",0,POWER(10,((U59+'ModelParams Lw'!$T$4)/10))) +IF(V59="",0,POWER(10,((V59+'ModelParams Lw'!$U$4)/10)))+IF(W59="",0,POWER(10,((W59+'ModelParams Lw'!$V$4)/10))))</f>
        <v>#DIV/0!</v>
      </c>
      <c r="Y59" s="24" t="e">
        <f t="shared" si="19"/>
        <v>#DIV/0!</v>
      </c>
      <c r="Z59" s="24" t="e">
        <f>(P59-'ModelParams Lw'!O$10)/'ModelParams Lw'!O$11</f>
        <v>#DIV/0!</v>
      </c>
      <c r="AA59" s="24" t="e">
        <f>(Q59-'ModelParams Lw'!P$10)/'ModelParams Lw'!P$11</f>
        <v>#DIV/0!</v>
      </c>
      <c r="AB59" s="24" t="e">
        <f>(R59-'ModelParams Lw'!Q$10)/'ModelParams Lw'!Q$11</f>
        <v>#DIV/0!</v>
      </c>
      <c r="AC59" s="24" t="e">
        <f>(S59-'ModelParams Lw'!R$10)/'ModelParams Lw'!R$11</f>
        <v>#DIV/0!</v>
      </c>
      <c r="AD59" s="24" t="e">
        <f>(T59-'ModelParams Lw'!S$10)/'ModelParams Lw'!S$11</f>
        <v>#DIV/0!</v>
      </c>
      <c r="AE59" s="24" t="e">
        <f>(U59-'ModelParams Lw'!T$10)/'ModelParams Lw'!T$11</f>
        <v>#DIV/0!</v>
      </c>
      <c r="AF59" s="24" t="e">
        <f>(V59-'ModelParams Lw'!U$10)/'ModelParams Lw'!U$11</f>
        <v>#DIV/0!</v>
      </c>
      <c r="AG59" s="24" t="e">
        <f>(W59-'ModelParams Lw'!V$10)/'ModelParams Lw'!V$11</f>
        <v>#DIV/0!</v>
      </c>
      <c r="AH59" s="24" t="e">
        <f t="shared" si="23"/>
        <v>#DIV/0!</v>
      </c>
      <c r="AI59" s="24" t="str">
        <f>IF(OR(Calcul!$D64="",Calcul!$E64=""),"",VLOOKUP(CONCATENATE(Calcul!$D64,Calcul!$E64),SilencerParams!$D$4:$R$82,8,FALSE))</f>
        <v/>
      </c>
      <c r="AJ59" s="24" t="str">
        <f>IF(OR(Calcul!$D64="",Calcul!$E64=""),"",VLOOKUP(CONCATENATE(Calcul!$D64,Calcul!$E64),SilencerParams!$D$4:$R$82,9,FALSE))</f>
        <v/>
      </c>
      <c r="AK59" s="24" t="str">
        <f>IF(OR(Calcul!$D64="",Calcul!$E64=""),"",VLOOKUP(CONCATENATE(Calcul!$D64,Calcul!$E64),SilencerParams!$D$4:$R$82,10,FALSE))</f>
        <v/>
      </c>
      <c r="AL59" s="24" t="str">
        <f>IF(OR(Calcul!$D64="",Calcul!$E64=""),"",VLOOKUP(CONCATENATE(Calcul!$D64,Calcul!$E64),SilencerParams!$D$4:$R$82,11,FALSE))</f>
        <v/>
      </c>
      <c r="AM59" s="24" t="str">
        <f>IF(OR(Calcul!$D64="",Calcul!$E64=""),"",VLOOKUP(CONCATENATE(Calcul!$D64,Calcul!$E64),SilencerParams!$D$4:$R$82,12,FALSE))</f>
        <v/>
      </c>
      <c r="AN59" s="24" t="str">
        <f>IF(OR(Calcul!$D64="",Calcul!$E64=""),"",VLOOKUP(CONCATENATE(Calcul!$D64,Calcul!$E64),SilencerParams!$D$4:$R$82,13,FALSE))</f>
        <v/>
      </c>
      <c r="AO59" s="24" t="str">
        <f>IF(OR(Calcul!$D64="",Calcul!$E64=""),"",VLOOKUP(CONCATENATE(Calcul!$D64,Calcul!$E64),SilencerParams!$D$4:$R$82,14,FALSE))</f>
        <v/>
      </c>
      <c r="AP59" s="24" t="str">
        <f>IF(OR(Calcul!$D64="",Calcul!$E64=""),"",VLOOKUP(CONCATENATE(Calcul!$D64,Calcul!$E64),SilencerParams!$D$4:$R$82,15,FALSE))</f>
        <v/>
      </c>
      <c r="AQ59" s="24" t="str">
        <f>IF(OR(Calcul!$D64="",Calcul!$E64=""),"",VLOOKUP(CONCATENATE(Calcul!$D64,Calcul!$E64),SilencerParams!$D$4:$Z$82,16,FALSE)*LOG($AH59)+VLOOKUP(CONCATENATE(Calcul!$D64,Calcul!$E64),SilencerParams!$D$4:$AH$82,24,FALSE))</f>
        <v/>
      </c>
      <c r="AR59" s="24" t="str">
        <f>IF(OR(Calcul!$D64="",Calcul!$E64=""),"",VLOOKUP(CONCATENATE(Calcul!$D64,Calcul!$E64),SilencerParams!$D$4:$Z$82,17,FALSE)*LOG($AH59)+VLOOKUP(CONCATENATE(Calcul!$D64,Calcul!$E64),SilencerParams!$D$4:$AH$82,25,FALSE))</f>
        <v/>
      </c>
      <c r="AS59" s="24" t="str">
        <f>IF(OR(Calcul!$D64="",Calcul!$E64=""),"",VLOOKUP(CONCATENATE(Calcul!$D64,Calcul!$E64),SilencerParams!$D$4:$Z$82,18,FALSE)*LOG($AH59)+VLOOKUP(CONCATENATE(Calcul!$D64,Calcul!$E64),SilencerParams!$D$4:$AH$82,26,FALSE))</f>
        <v/>
      </c>
      <c r="AT59" s="24" t="str">
        <f>IF(OR(Calcul!$D64="",Calcul!$E64=""),"",VLOOKUP(CONCATENATE(Calcul!$D64,Calcul!$E64),SilencerParams!$D$4:$Z$82,19,FALSE)*LOG($AH59)+VLOOKUP(CONCATENATE(Calcul!$D64,Calcul!$E64),SilencerParams!$D$4:$AH$82,27,FALSE))</f>
        <v/>
      </c>
      <c r="AU59" s="24" t="str">
        <f>IF(OR(Calcul!$D64="",Calcul!$E64=""),"",VLOOKUP(CONCATENATE(Calcul!$D64,Calcul!$E64),SilencerParams!$D$4:$Z$82,20,FALSE)*LOG($AH59)+VLOOKUP(CONCATENATE(Calcul!$D64,Calcul!$E64),SilencerParams!$D$4:$AH$82,28,FALSE))</f>
        <v/>
      </c>
      <c r="AV59" s="24" t="str">
        <f>IF(OR(Calcul!$D64="",Calcul!$E64=""),"",VLOOKUP(CONCATENATE(Calcul!$D64,Calcul!$E64),SilencerParams!$D$4:$Z$82,21,FALSE)*LOG($AH59)+VLOOKUP(CONCATENATE(Calcul!$D64,Calcul!$E64),SilencerParams!$D$4:$AH$82,29,FALSE))</f>
        <v/>
      </c>
      <c r="AW59" s="24" t="str">
        <f>IF(OR(Calcul!$D64="",Calcul!$E64=""),"",VLOOKUP(CONCATENATE(Calcul!$D64,Calcul!$E64),SilencerParams!$D$4:$Z$82,22,FALSE)*LOG($AH59)+VLOOKUP(CONCATENATE(Calcul!$D64,Calcul!$E64),SilencerParams!$D$4:$AH$82,30,FALSE))</f>
        <v/>
      </c>
      <c r="AX59" s="24" t="str">
        <f>IF(OR(Calcul!$D64="",Calcul!$E64=""),"",VLOOKUP(CONCATENATE(Calcul!$D64,Calcul!$E64),SilencerParams!$D$4:$Z$82,23,FALSE)*LOG($AH59)+VLOOKUP(CONCATENATE(Calcul!$D64,Calcul!$E64),SilencerParams!$D$4:$AH$82,31,FALSE))</f>
        <v/>
      </c>
      <c r="AY59" s="24" t="e">
        <f t="shared" si="1"/>
        <v>#DIV/0!</v>
      </c>
      <c r="AZ59" s="24" t="e">
        <f t="shared" si="2"/>
        <v>#DIV/0!</v>
      </c>
      <c r="BA59" s="24" t="e">
        <f t="shared" si="3"/>
        <v>#DIV/0!</v>
      </c>
      <c r="BB59" s="24" t="e">
        <f t="shared" si="4"/>
        <v>#DIV/0!</v>
      </c>
      <c r="BC59" s="24" t="e">
        <f t="shared" si="5"/>
        <v>#DIV/0!</v>
      </c>
      <c r="BD59" s="24" t="e">
        <f t="shared" si="6"/>
        <v>#DIV/0!</v>
      </c>
      <c r="BE59" s="24" t="e">
        <f t="shared" si="7"/>
        <v>#DIV/0!</v>
      </c>
      <c r="BF59" s="24" t="e">
        <f t="shared" si="8"/>
        <v>#DIV/0!</v>
      </c>
      <c r="BG59" s="24" t="e">
        <f>10*LOG10(IF(AY59="",0,POWER(10,((AY59+'ModelParams Lw'!$O$4)/10))) +IF(AZ59="",0,POWER(10,((AZ59+'ModelParams Lw'!$P$4)/10))) +IF(BA59="",0,POWER(10,((BA59+'ModelParams Lw'!$Q$4)/10))) +IF(BB59="",0,POWER(10,((BB59+'ModelParams Lw'!$R$4)/10))) +IF(BC59="",0,POWER(10,((BC59+'ModelParams Lw'!$S$4)/10))) +IF(BD59="",0,POWER(10,((BD59+'ModelParams Lw'!$T$4)/10))) +IF(BE59="",0,POWER(10,((BE59+'ModelParams Lw'!$U$4)/10)))+IF(BF59="",0,POWER(10,((BF59+'ModelParams Lw'!$V$4)/10))))</f>
        <v>#DIV/0!</v>
      </c>
      <c r="BH59" s="24" t="e">
        <f t="shared" si="24"/>
        <v>#DIV/0!</v>
      </c>
      <c r="BI59" s="24" t="e">
        <f>(AY59-'ModelParams Lw'!O$10)/'ModelParams Lw'!O$11</f>
        <v>#DIV/0!</v>
      </c>
      <c r="BJ59" s="24" t="e">
        <f>(AZ59-'ModelParams Lw'!P$10)/'ModelParams Lw'!P$11</f>
        <v>#DIV/0!</v>
      </c>
      <c r="BK59" s="24" t="e">
        <f>(BA59-'ModelParams Lw'!Q$10)/'ModelParams Lw'!Q$11</f>
        <v>#DIV/0!</v>
      </c>
      <c r="BL59" s="24" t="e">
        <f>(BB59-'ModelParams Lw'!R$10)/'ModelParams Lw'!R$11</f>
        <v>#DIV/0!</v>
      </c>
      <c r="BM59" s="24" t="e">
        <f>(BC59-'ModelParams Lw'!S$10)/'ModelParams Lw'!S$11</f>
        <v>#DIV/0!</v>
      </c>
      <c r="BN59" s="24" t="e">
        <f>(BD59-'ModelParams Lw'!T$10)/'ModelParams Lw'!T$11</f>
        <v>#DIV/0!</v>
      </c>
      <c r="BO59" s="24" t="e">
        <f>(BE59-'ModelParams Lw'!U$10)/'ModelParams Lw'!U$11</f>
        <v>#DIV/0!</v>
      </c>
      <c r="BP59" s="24" t="e">
        <f>(BF59-'ModelParams Lw'!V$10)/'ModelParams Lw'!V$11</f>
        <v>#DIV/0!</v>
      </c>
      <c r="BQ59" s="24">
        <f>IF(Calcul!$F64="SW",'ModelParams Lw'!C$18+'ModelParams Lw'!C$19*LOG(BQ$3)+'ModelParams Lw'!C$20*($D59*$E59),IF('ModelParams Lw'!C$21+'ModelParams Lw'!C$22*LOG(BQ$3)+'ModelParams Lw'!C$23*($D59*$E59)&lt;'ModelParams Lw'!C$18+'ModelParams Lw'!C$19*LOG(BQ$3)+'ModelParams Lw'!C$20*($D59*$E59),'ModelParams Lw'!C$18+'ModelParams Lw'!C$19*LOG(BQ$3)+'ModelParams Lw'!C$20*($D59*$E59),'ModelParams Lw'!C$21+'ModelParams Lw'!C$22*LOG(BQ$3)+'ModelParams Lw'!C$23*($D59*$E59)))</f>
        <v>29.232362061604213</v>
      </c>
      <c r="BR59" s="24">
        <f>IF(Calcul!$F64="SW",'ModelParams Lw'!D$18+'ModelParams Lw'!D$19*LOG(BR$3)+'ModelParams Lw'!D$20*($D59*$E59),IF('ModelParams Lw'!D$21+'ModelParams Lw'!D$22*LOG(BR$3)+'ModelParams Lw'!D$23*($D59*$E59)&lt;'ModelParams Lw'!D$18+'ModelParams Lw'!D$19*LOG(BR$3)+'ModelParams Lw'!D$20*($D59*$E59),'ModelParams Lw'!D$18+'ModelParams Lw'!D$19*LOG(BR$3)+'ModelParams Lw'!D$20*($D59*$E59),'ModelParams Lw'!D$21+'ModelParams Lw'!D$22*LOG(BR$3)+'ModelParams Lw'!D$23*($D59*$E59)))</f>
        <v>20.87664435983303</v>
      </c>
      <c r="BS59" s="24">
        <f>IF(Calcul!$F64="SW",'ModelParams Lw'!E$18+'ModelParams Lw'!E$19*LOG(BS$3)+'ModelParams Lw'!E$20*($D59*$E59),IF('ModelParams Lw'!E$21+'ModelParams Lw'!E$22*LOG(BS$3)+'ModelParams Lw'!E$23*($D59*$E59)&lt;'ModelParams Lw'!E$18+'ModelParams Lw'!E$19*LOG(BS$3)+'ModelParams Lw'!E$20*($D59*$E59),'ModelParams Lw'!E$18+'ModelParams Lw'!E$19*LOG(BS$3)+'ModelParams Lw'!E$20*($D59*$E59),'ModelParams Lw'!E$21+'ModelParams Lw'!E$22*LOG(BS$3)+'ModelParams Lw'!E$23*($D59*$E59)))</f>
        <v>19.403052886267911</v>
      </c>
      <c r="BT59" s="24">
        <f>IF(Calcul!$F64="SW",'ModelParams Lw'!F$18+'ModelParams Lw'!F$19*LOG(BT$3)+'ModelParams Lw'!F$20*($D59*$E59),IF('ModelParams Lw'!F$21+'ModelParams Lw'!F$22*LOG(BT$3)+'ModelParams Lw'!F$23*($D59*$E59)&lt;'ModelParams Lw'!F$18+'ModelParams Lw'!F$19*LOG(BT$3)+'ModelParams Lw'!F$20*($D59*$E59),'ModelParams Lw'!F$18+'ModelParams Lw'!F$19*LOG(BT$3)+'ModelParams Lw'!F$20*($D59*$E59),'ModelParams Lw'!F$21+'ModelParams Lw'!F$22*LOG(BT$3)+'ModelParams Lw'!F$23*($D59*$E59)))</f>
        <v>19.168948557312724</v>
      </c>
      <c r="BU59" s="24">
        <f>IF(Calcul!$F64="SW",'ModelParams Lw'!G$18+'ModelParams Lw'!G$19*LOG(BU$3)+'ModelParams Lw'!G$20*($D59*$E59),IF('ModelParams Lw'!G$21+'ModelParams Lw'!G$22*LOG(BU$3)+'ModelParams Lw'!G$23*($D59*$E59)&lt;'ModelParams Lw'!G$18+'ModelParams Lw'!G$19*LOG(BU$3)+'ModelParams Lw'!G$20*($D59*$E59),'ModelParams Lw'!G$18+'ModelParams Lw'!G$19*LOG(BU$3)+'ModelParams Lw'!G$20*($D59*$E59),'ModelParams Lw'!G$21+'ModelParams Lw'!G$22*LOG(BU$3)+'ModelParams Lw'!G$23*($D59*$E59)))</f>
        <v>19.253827318462619</v>
      </c>
      <c r="BV59" s="24">
        <f>IF(Calcul!$F64="SW",'ModelParams Lw'!H$18+'ModelParams Lw'!H$19*LOG(BV$3)+'ModelParams Lw'!H$20*($D59*$E59),IF('ModelParams Lw'!H$21+'ModelParams Lw'!H$22*LOG(BV$3)+'ModelParams Lw'!H$23*($D59*$E59)&lt;'ModelParams Lw'!H$18+'ModelParams Lw'!H$19*LOG(BV$3)+'ModelParams Lw'!H$20*($D59*$E59),'ModelParams Lw'!H$18+'ModelParams Lw'!H$19*LOG(BV$3)+'ModelParams Lw'!H$20*($D59*$E59),'ModelParams Lw'!H$21+'ModelParams Lw'!H$22*LOG(BV$3)+'ModelParams Lw'!H$23*($D59*$E59)))</f>
        <v>18.450549841027573</v>
      </c>
      <c r="BW59" s="24">
        <f>IF(Calcul!$F64="SW",'ModelParams Lw'!I$18+'ModelParams Lw'!I$19*LOG(BW$3)+'ModelParams Lw'!I$20*($D59*$E59),IF('ModelParams Lw'!I$21+'ModelParams Lw'!I$22*LOG(BW$3)+'ModelParams Lw'!I$23*($D59*$E59)&lt;'ModelParams Lw'!I$18+'ModelParams Lw'!I$19*LOG(BW$3)+'ModelParams Lw'!I$20*($D59*$E59),'ModelParams Lw'!I$18+'ModelParams Lw'!I$19*LOG(BW$3)+'ModelParams Lw'!I$20*($D59*$E59),'ModelParams Lw'!I$21+'ModelParams Lw'!I$22*LOG(BW$3)+'ModelParams Lw'!I$23*($D59*$E59)))</f>
        <v>24.339570323731252</v>
      </c>
      <c r="BX59" s="24">
        <f>IF(Calcul!$F64="SW",'ModelParams Lw'!J$18+'ModelParams Lw'!J$19*LOG(BX$3)+'ModelParams Lw'!J$20*($D59*$E59),IF('ModelParams Lw'!J$21+'ModelParams Lw'!J$22*LOG(BX$3)+'ModelParams Lw'!J$23*($D59*$E59)&lt;'ModelParams Lw'!J$18+'ModelParams Lw'!J$19*LOG(BX$3)+'ModelParams Lw'!J$20*($D59*$E59),'ModelParams Lw'!J$18+'ModelParams Lw'!J$19*LOG(BX$3)+'ModelParams Lw'!J$20*($D59*$E59),'ModelParams Lw'!J$21+'ModelParams Lw'!J$22*LOG(BX$3)+'ModelParams Lw'!J$23*($D59*$E59)))</f>
        <v>22.505852524315557</v>
      </c>
      <c r="BY59" s="24" t="e">
        <f t="shared" si="9"/>
        <v>#DIV/0!</v>
      </c>
      <c r="BZ59" s="24" t="e">
        <f t="shared" si="10"/>
        <v>#DIV/0!</v>
      </c>
      <c r="CA59" s="24" t="e">
        <f t="shared" si="11"/>
        <v>#DIV/0!</v>
      </c>
      <c r="CB59" s="24" t="e">
        <f t="shared" si="12"/>
        <v>#DIV/0!</v>
      </c>
      <c r="CC59" s="24" t="e">
        <f t="shared" si="13"/>
        <v>#DIV/0!</v>
      </c>
      <c r="CD59" s="24" t="e">
        <f t="shared" si="14"/>
        <v>#DIV/0!</v>
      </c>
      <c r="CE59" s="24" t="e">
        <f t="shared" si="15"/>
        <v>#DIV/0!</v>
      </c>
      <c r="CF59" s="24" t="e">
        <f t="shared" si="16"/>
        <v>#DIV/0!</v>
      </c>
      <c r="CG59" s="24" t="e">
        <f>10*LOG10(IF(BY59="",0,POWER(10,((BY59+'ModelParams Lw'!$O$4)/10))) +IF(BZ59="",0,POWER(10,((BZ59+'ModelParams Lw'!$P$4)/10))) +IF(CA59="",0,POWER(10,((CA59+'ModelParams Lw'!$Q$4)/10))) +IF(CB59="",0,POWER(10,((CB59+'ModelParams Lw'!$R$4)/10))) +IF(CC59="",0,POWER(10,((CC59+'ModelParams Lw'!$S$4)/10))) +IF(CD59="",0,POWER(10,((CD59+'ModelParams Lw'!$T$4)/10))) +IF(CE59="",0,POWER(10,((CE59+'ModelParams Lw'!$U$4)/10)))+IF(CF59="",0,POWER(10,((CF59+'ModelParams Lw'!$V$4)/10))))</f>
        <v>#DIV/0!</v>
      </c>
      <c r="CH59" s="24" t="e">
        <f t="shared" si="25"/>
        <v>#DIV/0!</v>
      </c>
      <c r="CI59" s="24" t="e">
        <f>(BY59-'ModelParams Lw'!$O$10)/'ModelParams Lw'!$O$11</f>
        <v>#DIV/0!</v>
      </c>
      <c r="CJ59" s="24" t="e">
        <f>(BZ59-'ModelParams Lw'!$P$10)/'ModelParams Lw'!$P$11</f>
        <v>#DIV/0!</v>
      </c>
      <c r="CK59" s="24" t="e">
        <f>(CA59-'ModelParams Lw'!$Q$10)/'ModelParams Lw'!$Q$11</f>
        <v>#DIV/0!</v>
      </c>
      <c r="CL59" s="24" t="e">
        <f>(CB59-'ModelParams Lw'!$R$10)/'ModelParams Lw'!$R$11</f>
        <v>#DIV/0!</v>
      </c>
      <c r="CM59" s="24" t="e">
        <f>(CC59-'ModelParams Lw'!$S$10)/'ModelParams Lw'!$S$11</f>
        <v>#DIV/0!</v>
      </c>
      <c r="CN59" s="24" t="e">
        <f>(CD59-'ModelParams Lw'!$T$10)/'ModelParams Lw'!$T$11</f>
        <v>#DIV/0!</v>
      </c>
      <c r="CO59" s="24" t="e">
        <f>(CE59-'ModelParams Lw'!$U$10)/'ModelParams Lw'!$U$11</f>
        <v>#DIV/0!</v>
      </c>
      <c r="CP59" s="24" t="e">
        <f>(CF59-'ModelParams Lw'!$V$10)/'ModelParams Lw'!$V$11</f>
        <v>#DIV/0!</v>
      </c>
    </row>
    <row r="60" spans="1:94" x14ac:dyDescent="0.2">
      <c r="A60" s="12">
        <f>Calcul!B62</f>
        <v>0</v>
      </c>
      <c r="B60" s="12">
        <f t="shared" si="17"/>
        <v>0</v>
      </c>
      <c r="C60" s="12">
        <f>Calcul!C62</f>
        <v>0</v>
      </c>
      <c r="D60" s="12">
        <f>Calcul!D62/1000</f>
        <v>0</v>
      </c>
      <c r="E60" s="12">
        <f>Calcul!E62/1000</f>
        <v>0</v>
      </c>
      <c r="F60" s="12">
        <f t="shared" si="18"/>
        <v>0</v>
      </c>
      <c r="G60" s="24" t="e">
        <f t="shared" si="0"/>
        <v>#DIV/0!</v>
      </c>
      <c r="H60" s="21" t="e">
        <f>'ModelParams Lw'!$B$6*(LN(H$3/(($B60/3600/($D60*$F60))^0.4*$G60^0.3)))^2+'ModelParams Lw'!$B$7*LN(H$3/(($B60/3600/($D60*$F60))^0.4*$G60^0.3))+'ModelParams Lw'!$B$8</f>
        <v>#DIV/0!</v>
      </c>
      <c r="I60" s="21" t="e">
        <f>'ModelParams Lw'!$B$6*(LN(I$3/(($B60/3600/($D60*$F60))^0.4*$G60^0.3)))^2+'ModelParams Lw'!$B$7*LN(I$3/(($B60/3600/($D60*$F60))^0.4*$G60^0.3))+'ModelParams Lw'!$B$8</f>
        <v>#DIV/0!</v>
      </c>
      <c r="J60" s="21" t="e">
        <f>'ModelParams Lw'!$B$6*(LN(J$3/(($B60/3600/($D60*$F60))^0.4*$G60^0.3)))^2+'ModelParams Lw'!$B$7*LN(J$3/(($B60/3600/($D60*$F60))^0.4*$G60^0.3))+'ModelParams Lw'!$B$8</f>
        <v>#DIV/0!</v>
      </c>
      <c r="K60" s="21" t="e">
        <f>'ModelParams Lw'!$B$6*(LN(K$3/(($B60/3600/($D60*$F60))^0.4*$G60^0.3)))^2+'ModelParams Lw'!$B$7*LN(K$3/(($B60/3600/($D60*$F60))^0.4*$G60^0.3))+'ModelParams Lw'!$B$8</f>
        <v>#DIV/0!</v>
      </c>
      <c r="L60" s="21" t="e">
        <f>'ModelParams Lw'!$B$6*(LN(L$3/(($B60/3600/($D60*$F60))^0.4*$G60^0.3)))^2+'ModelParams Lw'!$B$7*LN(L$3/(($B60/3600/($D60*$F60))^0.4*$G60^0.3))+'ModelParams Lw'!$B$8</f>
        <v>#DIV/0!</v>
      </c>
      <c r="M60" s="21" t="e">
        <f>'ModelParams Lw'!$B$6*(LN(M$3/(($B60/3600/($D60*$F60))^0.4*$G60^0.3)))^2+'ModelParams Lw'!$B$7*LN(M$3/(($B60/3600/($D60*$F60))^0.4*$G60^0.3))+'ModelParams Lw'!$B$8</f>
        <v>#DIV/0!</v>
      </c>
      <c r="N60" s="21" t="e">
        <f>'ModelParams Lw'!$B$6*(LN(N$3/(($B60/3600/($D60*$F60))^0.4*$G60^0.3)))^2+'ModelParams Lw'!$B$7*LN(N$3/(($B60/3600/($D60*$F60))^0.4*$G60^0.3))+'ModelParams Lw'!$B$8</f>
        <v>#DIV/0!</v>
      </c>
      <c r="O60" s="21" t="e">
        <f>'ModelParams Lw'!$B$6*(LN(O$3/(($B60/3600/($D60*$F60))^0.4*$G60^0.3)))^2+'ModelParams Lw'!$B$7*LN(O$3/(($B60/3600/($D60*$F60))^0.4*$G60^0.3))+'ModelParams Lw'!$B$8</f>
        <v>#DIV/0!</v>
      </c>
      <c r="P60" s="24" t="e">
        <f>'ModelParams Lw'!$B$3+'ModelParams Lw'!$B$4*LOG10($B60/3600/($D60*$F60))+'ModelParams Lw'!$B$5*LOG10(2*$G60/(1.2*($B60/3600/($D60*$F60))^2)+1)+10*LOG10($D60*$F60)+H60</f>
        <v>#DIV/0!</v>
      </c>
      <c r="Q60" s="24" t="e">
        <f>'ModelParams Lw'!$B$3+'ModelParams Lw'!$B$4*LOG10($B60/3600/($D60*$F60))+'ModelParams Lw'!$B$5*LOG10(2*$G60/(1.2*($B60/3600/($D60*$F60))^2)+1)+10*LOG10($D60*$F60)+I60</f>
        <v>#DIV/0!</v>
      </c>
      <c r="R60" s="24" t="e">
        <f>'ModelParams Lw'!$B$3+'ModelParams Lw'!$B$4*LOG10($B60/3600/($D60*$F60))+'ModelParams Lw'!$B$5*LOG10(2*$G60/(1.2*($B60/3600/($D60*$F60))^2)+1)+10*LOG10($D60*$F60)+J60</f>
        <v>#DIV/0!</v>
      </c>
      <c r="S60" s="24" t="e">
        <f>'ModelParams Lw'!$B$3+'ModelParams Lw'!$B$4*LOG10($B60/3600/($D60*$F60))+'ModelParams Lw'!$B$5*LOG10(2*$G60/(1.2*($B60/3600/($D60*$F60))^2)+1)+10*LOG10($D60*$F60)+K60</f>
        <v>#DIV/0!</v>
      </c>
      <c r="T60" s="24" t="e">
        <f>'ModelParams Lw'!$B$3+'ModelParams Lw'!$B$4*LOG10($B60/3600/($D60*$F60))+'ModelParams Lw'!$B$5*LOG10(2*$G60/(1.2*($B60/3600/($D60*$F60))^2)+1)+10*LOG10($D60*$F60)+L60</f>
        <v>#DIV/0!</v>
      </c>
      <c r="U60" s="24" t="e">
        <f>'ModelParams Lw'!$B$3+'ModelParams Lw'!$B$4*LOG10($B60/3600/($D60*$F60))+'ModelParams Lw'!$B$5*LOG10(2*$G60/(1.2*($B60/3600/($D60*$F60))^2)+1)+10*LOG10($D60*$F60)+M60</f>
        <v>#DIV/0!</v>
      </c>
      <c r="V60" s="24" t="e">
        <f>'ModelParams Lw'!$B$3+'ModelParams Lw'!$B$4*LOG10($B60/3600/($D60*$F60))+'ModelParams Lw'!$B$5*LOG10(2*$G60/(1.2*($B60/3600/($D60*$F60))^2)+1)+10*LOG10($D60*$F60)+N60</f>
        <v>#DIV/0!</v>
      </c>
      <c r="W60" s="24" t="e">
        <f>'ModelParams Lw'!$B$3+'ModelParams Lw'!$B$4*LOG10($B60/3600/($D60*$F60))+'ModelParams Lw'!$B$5*LOG10(2*$G60/(1.2*($B60/3600/($D60*$F60))^2)+1)+10*LOG10($D60*$F60)+O60</f>
        <v>#DIV/0!</v>
      </c>
      <c r="X60" s="24" t="e">
        <f>10*LOG10(IF(P60="",0,POWER(10,((P60+'ModelParams Lw'!$O$4)/10))) +IF(Q60="",0,POWER(10,((Q60+'ModelParams Lw'!$P$4)/10))) +IF(R60="",0,POWER(10,((R60+'ModelParams Lw'!$Q$4)/10))) +IF(S60="",0,POWER(10,((S60+'ModelParams Lw'!$R$4)/10))) +IF(T60="",0,POWER(10,((T60+'ModelParams Lw'!$S$4)/10))) +IF(U60="",0,POWER(10,((U60+'ModelParams Lw'!$T$4)/10))) +IF(V60="",0,POWER(10,((V60+'ModelParams Lw'!$U$4)/10)))+IF(W60="",0,POWER(10,((W60+'ModelParams Lw'!$V$4)/10))))</f>
        <v>#DIV/0!</v>
      </c>
      <c r="Y60" s="24" t="e">
        <f t="shared" si="19"/>
        <v>#DIV/0!</v>
      </c>
      <c r="Z60" s="24" t="e">
        <f>(P60-'ModelParams Lw'!O$10)/'ModelParams Lw'!O$11</f>
        <v>#DIV/0!</v>
      </c>
      <c r="AA60" s="24" t="e">
        <f>(Q60-'ModelParams Lw'!P$10)/'ModelParams Lw'!P$11</f>
        <v>#DIV/0!</v>
      </c>
      <c r="AB60" s="24" t="e">
        <f>(R60-'ModelParams Lw'!Q$10)/'ModelParams Lw'!Q$11</f>
        <v>#DIV/0!</v>
      </c>
      <c r="AC60" s="24" t="e">
        <f>(S60-'ModelParams Lw'!R$10)/'ModelParams Lw'!R$11</f>
        <v>#DIV/0!</v>
      </c>
      <c r="AD60" s="24" t="e">
        <f>(T60-'ModelParams Lw'!S$10)/'ModelParams Lw'!S$11</f>
        <v>#DIV/0!</v>
      </c>
      <c r="AE60" s="24" t="e">
        <f>(U60-'ModelParams Lw'!T$10)/'ModelParams Lw'!T$11</f>
        <v>#DIV/0!</v>
      </c>
      <c r="AF60" s="24" t="e">
        <f>(V60-'ModelParams Lw'!U$10)/'ModelParams Lw'!U$11</f>
        <v>#DIV/0!</v>
      </c>
      <c r="AG60" s="24" t="e">
        <f>(W60-'ModelParams Lw'!V$10)/'ModelParams Lw'!V$11</f>
        <v>#DIV/0!</v>
      </c>
      <c r="AH60" s="24" t="e">
        <f t="shared" si="23"/>
        <v>#DIV/0!</v>
      </c>
      <c r="AI60" s="24" t="str">
        <f>IF(OR(Calcul!$D65="",Calcul!$E65=""),"",VLOOKUP(CONCATENATE(Calcul!$D65,Calcul!$E65),SilencerParams!$D$4:$R$82,8,FALSE))</f>
        <v/>
      </c>
      <c r="AJ60" s="24" t="str">
        <f>IF(OR(Calcul!$D65="",Calcul!$E65=""),"",VLOOKUP(CONCATENATE(Calcul!$D65,Calcul!$E65),SilencerParams!$D$4:$R$82,9,FALSE))</f>
        <v/>
      </c>
      <c r="AK60" s="24" t="str">
        <f>IF(OR(Calcul!$D65="",Calcul!$E65=""),"",VLOOKUP(CONCATENATE(Calcul!$D65,Calcul!$E65),SilencerParams!$D$4:$R$82,10,FALSE))</f>
        <v/>
      </c>
      <c r="AL60" s="24" t="str">
        <f>IF(OR(Calcul!$D65="",Calcul!$E65=""),"",VLOOKUP(CONCATENATE(Calcul!$D65,Calcul!$E65),SilencerParams!$D$4:$R$82,11,FALSE))</f>
        <v/>
      </c>
      <c r="AM60" s="24" t="str">
        <f>IF(OR(Calcul!$D65="",Calcul!$E65=""),"",VLOOKUP(CONCATENATE(Calcul!$D65,Calcul!$E65),SilencerParams!$D$4:$R$82,12,FALSE))</f>
        <v/>
      </c>
      <c r="AN60" s="24" t="str">
        <f>IF(OR(Calcul!$D65="",Calcul!$E65=""),"",VLOOKUP(CONCATENATE(Calcul!$D65,Calcul!$E65),SilencerParams!$D$4:$R$82,13,FALSE))</f>
        <v/>
      </c>
      <c r="AO60" s="24" t="str">
        <f>IF(OR(Calcul!$D65="",Calcul!$E65=""),"",VLOOKUP(CONCATENATE(Calcul!$D65,Calcul!$E65),SilencerParams!$D$4:$R$82,14,FALSE))</f>
        <v/>
      </c>
      <c r="AP60" s="24" t="str">
        <f>IF(OR(Calcul!$D65="",Calcul!$E65=""),"",VLOOKUP(CONCATENATE(Calcul!$D65,Calcul!$E65),SilencerParams!$D$4:$R$82,15,FALSE))</f>
        <v/>
      </c>
      <c r="AQ60" s="24" t="str">
        <f>IF(OR(Calcul!$D65="",Calcul!$E65=""),"",VLOOKUP(CONCATENATE(Calcul!$D65,Calcul!$E65),SilencerParams!$D$4:$Z$82,16,FALSE)*LOG($AH60)+VLOOKUP(CONCATENATE(Calcul!$D65,Calcul!$E65),SilencerParams!$D$4:$AH$82,24,FALSE))</f>
        <v/>
      </c>
      <c r="AR60" s="24" t="str">
        <f>IF(OR(Calcul!$D65="",Calcul!$E65=""),"",VLOOKUP(CONCATENATE(Calcul!$D65,Calcul!$E65),SilencerParams!$D$4:$Z$82,17,FALSE)*LOG($AH60)+VLOOKUP(CONCATENATE(Calcul!$D65,Calcul!$E65),SilencerParams!$D$4:$AH$82,25,FALSE))</f>
        <v/>
      </c>
      <c r="AS60" s="24" t="str">
        <f>IF(OR(Calcul!$D65="",Calcul!$E65=""),"",VLOOKUP(CONCATENATE(Calcul!$D65,Calcul!$E65),SilencerParams!$D$4:$Z$82,18,FALSE)*LOG($AH60)+VLOOKUP(CONCATENATE(Calcul!$D65,Calcul!$E65),SilencerParams!$D$4:$AH$82,26,FALSE))</f>
        <v/>
      </c>
      <c r="AT60" s="24" t="str">
        <f>IF(OR(Calcul!$D65="",Calcul!$E65=""),"",VLOOKUP(CONCATENATE(Calcul!$D65,Calcul!$E65),SilencerParams!$D$4:$Z$82,19,FALSE)*LOG($AH60)+VLOOKUP(CONCATENATE(Calcul!$D65,Calcul!$E65),SilencerParams!$D$4:$AH$82,27,FALSE))</f>
        <v/>
      </c>
      <c r="AU60" s="24" t="str">
        <f>IF(OR(Calcul!$D65="",Calcul!$E65=""),"",VLOOKUP(CONCATENATE(Calcul!$D65,Calcul!$E65),SilencerParams!$D$4:$Z$82,20,FALSE)*LOG($AH60)+VLOOKUP(CONCATENATE(Calcul!$D65,Calcul!$E65),SilencerParams!$D$4:$AH$82,28,FALSE))</f>
        <v/>
      </c>
      <c r="AV60" s="24" t="str">
        <f>IF(OR(Calcul!$D65="",Calcul!$E65=""),"",VLOOKUP(CONCATENATE(Calcul!$D65,Calcul!$E65),SilencerParams!$D$4:$Z$82,21,FALSE)*LOG($AH60)+VLOOKUP(CONCATENATE(Calcul!$D65,Calcul!$E65),SilencerParams!$D$4:$AH$82,29,FALSE))</f>
        <v/>
      </c>
      <c r="AW60" s="24" t="str">
        <f>IF(OR(Calcul!$D65="",Calcul!$E65=""),"",VLOOKUP(CONCATENATE(Calcul!$D65,Calcul!$E65),SilencerParams!$D$4:$Z$82,22,FALSE)*LOG($AH60)+VLOOKUP(CONCATENATE(Calcul!$D65,Calcul!$E65),SilencerParams!$D$4:$AH$82,30,FALSE))</f>
        <v/>
      </c>
      <c r="AX60" s="24" t="str">
        <f>IF(OR(Calcul!$D65="",Calcul!$E65=""),"",VLOOKUP(CONCATENATE(Calcul!$D65,Calcul!$E65),SilencerParams!$D$4:$Z$82,23,FALSE)*LOG($AH60)+VLOOKUP(CONCATENATE(Calcul!$D65,Calcul!$E65),SilencerParams!$D$4:$AH$82,31,FALSE))</f>
        <v/>
      </c>
      <c r="AY60" s="24" t="e">
        <f t="shared" si="1"/>
        <v>#DIV/0!</v>
      </c>
      <c r="AZ60" s="24" t="e">
        <f t="shared" si="2"/>
        <v>#DIV/0!</v>
      </c>
      <c r="BA60" s="24" t="e">
        <f t="shared" si="3"/>
        <v>#DIV/0!</v>
      </c>
      <c r="BB60" s="24" t="e">
        <f t="shared" si="4"/>
        <v>#DIV/0!</v>
      </c>
      <c r="BC60" s="24" t="e">
        <f t="shared" si="5"/>
        <v>#DIV/0!</v>
      </c>
      <c r="BD60" s="24" t="e">
        <f t="shared" si="6"/>
        <v>#DIV/0!</v>
      </c>
      <c r="BE60" s="24" t="e">
        <f t="shared" si="7"/>
        <v>#DIV/0!</v>
      </c>
      <c r="BF60" s="24" t="e">
        <f t="shared" si="8"/>
        <v>#DIV/0!</v>
      </c>
      <c r="BG60" s="24" t="e">
        <f>10*LOG10(IF(AY60="",0,POWER(10,((AY60+'ModelParams Lw'!$O$4)/10))) +IF(AZ60="",0,POWER(10,((AZ60+'ModelParams Lw'!$P$4)/10))) +IF(BA60="",0,POWER(10,((BA60+'ModelParams Lw'!$Q$4)/10))) +IF(BB60="",0,POWER(10,((BB60+'ModelParams Lw'!$R$4)/10))) +IF(BC60="",0,POWER(10,((BC60+'ModelParams Lw'!$S$4)/10))) +IF(BD60="",0,POWER(10,((BD60+'ModelParams Lw'!$T$4)/10))) +IF(BE60="",0,POWER(10,((BE60+'ModelParams Lw'!$U$4)/10)))+IF(BF60="",0,POWER(10,((BF60+'ModelParams Lw'!$V$4)/10))))</f>
        <v>#DIV/0!</v>
      </c>
      <c r="BH60" s="24" t="e">
        <f t="shared" si="24"/>
        <v>#DIV/0!</v>
      </c>
      <c r="BI60" s="24" t="e">
        <f>(AY60-'ModelParams Lw'!O$10)/'ModelParams Lw'!O$11</f>
        <v>#DIV/0!</v>
      </c>
      <c r="BJ60" s="24" t="e">
        <f>(AZ60-'ModelParams Lw'!P$10)/'ModelParams Lw'!P$11</f>
        <v>#DIV/0!</v>
      </c>
      <c r="BK60" s="24" t="e">
        <f>(BA60-'ModelParams Lw'!Q$10)/'ModelParams Lw'!Q$11</f>
        <v>#DIV/0!</v>
      </c>
      <c r="BL60" s="24" t="e">
        <f>(BB60-'ModelParams Lw'!R$10)/'ModelParams Lw'!R$11</f>
        <v>#DIV/0!</v>
      </c>
      <c r="BM60" s="24" t="e">
        <f>(BC60-'ModelParams Lw'!S$10)/'ModelParams Lw'!S$11</f>
        <v>#DIV/0!</v>
      </c>
      <c r="BN60" s="24" t="e">
        <f>(BD60-'ModelParams Lw'!T$10)/'ModelParams Lw'!T$11</f>
        <v>#DIV/0!</v>
      </c>
      <c r="BO60" s="24" t="e">
        <f>(BE60-'ModelParams Lw'!U$10)/'ModelParams Lw'!U$11</f>
        <v>#DIV/0!</v>
      </c>
      <c r="BP60" s="24" t="e">
        <f>(BF60-'ModelParams Lw'!V$10)/'ModelParams Lw'!V$11</f>
        <v>#DIV/0!</v>
      </c>
      <c r="BQ60" s="24">
        <f>IF(Calcul!$F65="SW",'ModelParams Lw'!C$18+'ModelParams Lw'!C$19*LOG(BQ$3)+'ModelParams Lw'!C$20*($D60*$E60),IF('ModelParams Lw'!C$21+'ModelParams Lw'!C$22*LOG(BQ$3)+'ModelParams Lw'!C$23*($D60*$E60)&lt;'ModelParams Lw'!C$18+'ModelParams Lw'!C$19*LOG(BQ$3)+'ModelParams Lw'!C$20*($D60*$E60),'ModelParams Lw'!C$18+'ModelParams Lw'!C$19*LOG(BQ$3)+'ModelParams Lw'!C$20*($D60*$E60),'ModelParams Lw'!C$21+'ModelParams Lw'!C$22*LOG(BQ$3)+'ModelParams Lw'!C$23*($D60*$E60)))</f>
        <v>29.232362061604213</v>
      </c>
      <c r="BR60" s="24">
        <f>IF(Calcul!$F65="SW",'ModelParams Lw'!D$18+'ModelParams Lw'!D$19*LOG(BR$3)+'ModelParams Lw'!D$20*($D60*$E60),IF('ModelParams Lw'!D$21+'ModelParams Lw'!D$22*LOG(BR$3)+'ModelParams Lw'!D$23*($D60*$E60)&lt;'ModelParams Lw'!D$18+'ModelParams Lw'!D$19*LOG(BR$3)+'ModelParams Lw'!D$20*($D60*$E60),'ModelParams Lw'!D$18+'ModelParams Lw'!D$19*LOG(BR$3)+'ModelParams Lw'!D$20*($D60*$E60),'ModelParams Lw'!D$21+'ModelParams Lw'!D$22*LOG(BR$3)+'ModelParams Lw'!D$23*($D60*$E60)))</f>
        <v>20.87664435983303</v>
      </c>
      <c r="BS60" s="24">
        <f>IF(Calcul!$F65="SW",'ModelParams Lw'!E$18+'ModelParams Lw'!E$19*LOG(BS$3)+'ModelParams Lw'!E$20*($D60*$E60),IF('ModelParams Lw'!E$21+'ModelParams Lw'!E$22*LOG(BS$3)+'ModelParams Lw'!E$23*($D60*$E60)&lt;'ModelParams Lw'!E$18+'ModelParams Lw'!E$19*LOG(BS$3)+'ModelParams Lw'!E$20*($D60*$E60),'ModelParams Lw'!E$18+'ModelParams Lw'!E$19*LOG(BS$3)+'ModelParams Lw'!E$20*($D60*$E60),'ModelParams Lw'!E$21+'ModelParams Lw'!E$22*LOG(BS$3)+'ModelParams Lw'!E$23*($D60*$E60)))</f>
        <v>19.403052886267911</v>
      </c>
      <c r="BT60" s="24">
        <f>IF(Calcul!$F65="SW",'ModelParams Lw'!F$18+'ModelParams Lw'!F$19*LOG(BT$3)+'ModelParams Lw'!F$20*($D60*$E60),IF('ModelParams Lw'!F$21+'ModelParams Lw'!F$22*LOG(BT$3)+'ModelParams Lw'!F$23*($D60*$E60)&lt;'ModelParams Lw'!F$18+'ModelParams Lw'!F$19*LOG(BT$3)+'ModelParams Lw'!F$20*($D60*$E60),'ModelParams Lw'!F$18+'ModelParams Lw'!F$19*LOG(BT$3)+'ModelParams Lw'!F$20*($D60*$E60),'ModelParams Lw'!F$21+'ModelParams Lw'!F$22*LOG(BT$3)+'ModelParams Lw'!F$23*($D60*$E60)))</f>
        <v>19.168948557312724</v>
      </c>
      <c r="BU60" s="24">
        <f>IF(Calcul!$F65="SW",'ModelParams Lw'!G$18+'ModelParams Lw'!G$19*LOG(BU$3)+'ModelParams Lw'!G$20*($D60*$E60),IF('ModelParams Lw'!G$21+'ModelParams Lw'!G$22*LOG(BU$3)+'ModelParams Lw'!G$23*($D60*$E60)&lt;'ModelParams Lw'!G$18+'ModelParams Lw'!G$19*LOG(BU$3)+'ModelParams Lw'!G$20*($D60*$E60),'ModelParams Lw'!G$18+'ModelParams Lw'!G$19*LOG(BU$3)+'ModelParams Lw'!G$20*($D60*$E60),'ModelParams Lw'!G$21+'ModelParams Lw'!G$22*LOG(BU$3)+'ModelParams Lw'!G$23*($D60*$E60)))</f>
        <v>19.253827318462619</v>
      </c>
      <c r="BV60" s="24">
        <f>IF(Calcul!$F65="SW",'ModelParams Lw'!H$18+'ModelParams Lw'!H$19*LOG(BV$3)+'ModelParams Lw'!H$20*($D60*$E60),IF('ModelParams Lw'!H$21+'ModelParams Lw'!H$22*LOG(BV$3)+'ModelParams Lw'!H$23*($D60*$E60)&lt;'ModelParams Lw'!H$18+'ModelParams Lw'!H$19*LOG(BV$3)+'ModelParams Lw'!H$20*($D60*$E60),'ModelParams Lw'!H$18+'ModelParams Lw'!H$19*LOG(BV$3)+'ModelParams Lw'!H$20*($D60*$E60),'ModelParams Lw'!H$21+'ModelParams Lw'!H$22*LOG(BV$3)+'ModelParams Lw'!H$23*($D60*$E60)))</f>
        <v>18.450549841027573</v>
      </c>
      <c r="BW60" s="24">
        <f>IF(Calcul!$F65="SW",'ModelParams Lw'!I$18+'ModelParams Lw'!I$19*LOG(BW$3)+'ModelParams Lw'!I$20*($D60*$E60),IF('ModelParams Lw'!I$21+'ModelParams Lw'!I$22*LOG(BW$3)+'ModelParams Lw'!I$23*($D60*$E60)&lt;'ModelParams Lw'!I$18+'ModelParams Lw'!I$19*LOG(BW$3)+'ModelParams Lw'!I$20*($D60*$E60),'ModelParams Lw'!I$18+'ModelParams Lw'!I$19*LOG(BW$3)+'ModelParams Lw'!I$20*($D60*$E60),'ModelParams Lw'!I$21+'ModelParams Lw'!I$22*LOG(BW$3)+'ModelParams Lw'!I$23*($D60*$E60)))</f>
        <v>24.339570323731252</v>
      </c>
      <c r="BX60" s="24">
        <f>IF(Calcul!$F65="SW",'ModelParams Lw'!J$18+'ModelParams Lw'!J$19*LOG(BX$3)+'ModelParams Lw'!J$20*($D60*$E60),IF('ModelParams Lw'!J$21+'ModelParams Lw'!J$22*LOG(BX$3)+'ModelParams Lw'!J$23*($D60*$E60)&lt;'ModelParams Lw'!J$18+'ModelParams Lw'!J$19*LOG(BX$3)+'ModelParams Lw'!J$20*($D60*$E60),'ModelParams Lw'!J$18+'ModelParams Lw'!J$19*LOG(BX$3)+'ModelParams Lw'!J$20*($D60*$E60),'ModelParams Lw'!J$21+'ModelParams Lw'!J$22*LOG(BX$3)+'ModelParams Lw'!J$23*($D60*$E60)))</f>
        <v>22.505852524315557</v>
      </c>
      <c r="BY60" s="24" t="e">
        <f t="shared" si="9"/>
        <v>#DIV/0!</v>
      </c>
      <c r="BZ60" s="24" t="e">
        <f t="shared" si="10"/>
        <v>#DIV/0!</v>
      </c>
      <c r="CA60" s="24" t="e">
        <f t="shared" si="11"/>
        <v>#DIV/0!</v>
      </c>
      <c r="CB60" s="24" t="e">
        <f t="shared" si="12"/>
        <v>#DIV/0!</v>
      </c>
      <c r="CC60" s="24" t="e">
        <f t="shared" si="13"/>
        <v>#DIV/0!</v>
      </c>
      <c r="CD60" s="24" t="e">
        <f t="shared" si="14"/>
        <v>#DIV/0!</v>
      </c>
      <c r="CE60" s="24" t="e">
        <f t="shared" si="15"/>
        <v>#DIV/0!</v>
      </c>
      <c r="CF60" s="24" t="e">
        <f t="shared" si="16"/>
        <v>#DIV/0!</v>
      </c>
      <c r="CG60" s="24" t="e">
        <f>10*LOG10(IF(BY60="",0,POWER(10,((BY60+'ModelParams Lw'!$O$4)/10))) +IF(BZ60="",0,POWER(10,((BZ60+'ModelParams Lw'!$P$4)/10))) +IF(CA60="",0,POWER(10,((CA60+'ModelParams Lw'!$Q$4)/10))) +IF(CB60="",0,POWER(10,((CB60+'ModelParams Lw'!$R$4)/10))) +IF(CC60="",0,POWER(10,((CC60+'ModelParams Lw'!$S$4)/10))) +IF(CD60="",0,POWER(10,((CD60+'ModelParams Lw'!$T$4)/10))) +IF(CE60="",0,POWER(10,((CE60+'ModelParams Lw'!$U$4)/10)))+IF(CF60="",0,POWER(10,((CF60+'ModelParams Lw'!$V$4)/10))))</f>
        <v>#DIV/0!</v>
      </c>
      <c r="CH60" s="24" t="e">
        <f t="shared" si="25"/>
        <v>#DIV/0!</v>
      </c>
      <c r="CI60" s="24" t="e">
        <f>(BY60-'ModelParams Lw'!$O$10)/'ModelParams Lw'!$O$11</f>
        <v>#DIV/0!</v>
      </c>
      <c r="CJ60" s="24" t="e">
        <f>(BZ60-'ModelParams Lw'!$P$10)/'ModelParams Lw'!$P$11</f>
        <v>#DIV/0!</v>
      </c>
      <c r="CK60" s="24" t="e">
        <f>(CA60-'ModelParams Lw'!$Q$10)/'ModelParams Lw'!$Q$11</f>
        <v>#DIV/0!</v>
      </c>
      <c r="CL60" s="24" t="e">
        <f>(CB60-'ModelParams Lw'!$R$10)/'ModelParams Lw'!$R$11</f>
        <v>#DIV/0!</v>
      </c>
      <c r="CM60" s="24" t="e">
        <f>(CC60-'ModelParams Lw'!$S$10)/'ModelParams Lw'!$S$11</f>
        <v>#DIV/0!</v>
      </c>
      <c r="CN60" s="24" t="e">
        <f>(CD60-'ModelParams Lw'!$T$10)/'ModelParams Lw'!$T$11</f>
        <v>#DIV/0!</v>
      </c>
      <c r="CO60" s="24" t="e">
        <f>(CE60-'ModelParams Lw'!$U$10)/'ModelParams Lw'!$U$11</f>
        <v>#DIV/0!</v>
      </c>
      <c r="CP60" s="24" t="e">
        <f>(CF60-'ModelParams Lw'!$V$10)/'ModelParams Lw'!$V$11</f>
        <v>#DIV/0!</v>
      </c>
    </row>
    <row r="61" spans="1:94" x14ac:dyDescent="0.2">
      <c r="A61" s="12">
        <f>Calcul!B63</f>
        <v>0</v>
      </c>
      <c r="B61" s="12">
        <f t="shared" si="17"/>
        <v>0</v>
      </c>
      <c r="C61" s="12">
        <f>Calcul!C63</f>
        <v>0</v>
      </c>
      <c r="D61" s="12">
        <f>Calcul!D63/1000</f>
        <v>0</v>
      </c>
      <c r="E61" s="12">
        <f>Calcul!E63/1000</f>
        <v>0</v>
      </c>
      <c r="F61" s="12">
        <f t="shared" si="18"/>
        <v>0</v>
      </c>
      <c r="G61" s="24" t="e">
        <f t="shared" si="0"/>
        <v>#DIV/0!</v>
      </c>
      <c r="H61" s="21" t="e">
        <f>'ModelParams Lw'!$B$6*(LN(H$3/(($B61/3600/($D61*$F61))^0.4*$G61^0.3)))^2+'ModelParams Lw'!$B$7*LN(H$3/(($B61/3600/($D61*$F61))^0.4*$G61^0.3))+'ModelParams Lw'!$B$8</f>
        <v>#DIV/0!</v>
      </c>
      <c r="I61" s="21" t="e">
        <f>'ModelParams Lw'!$B$6*(LN(I$3/(($B61/3600/($D61*$F61))^0.4*$G61^0.3)))^2+'ModelParams Lw'!$B$7*LN(I$3/(($B61/3600/($D61*$F61))^0.4*$G61^0.3))+'ModelParams Lw'!$B$8</f>
        <v>#DIV/0!</v>
      </c>
      <c r="J61" s="21" t="e">
        <f>'ModelParams Lw'!$B$6*(LN(J$3/(($B61/3600/($D61*$F61))^0.4*$G61^0.3)))^2+'ModelParams Lw'!$B$7*LN(J$3/(($B61/3600/($D61*$F61))^0.4*$G61^0.3))+'ModelParams Lw'!$B$8</f>
        <v>#DIV/0!</v>
      </c>
      <c r="K61" s="21" t="e">
        <f>'ModelParams Lw'!$B$6*(LN(K$3/(($B61/3600/($D61*$F61))^0.4*$G61^0.3)))^2+'ModelParams Lw'!$B$7*LN(K$3/(($B61/3600/($D61*$F61))^0.4*$G61^0.3))+'ModelParams Lw'!$B$8</f>
        <v>#DIV/0!</v>
      </c>
      <c r="L61" s="21" t="e">
        <f>'ModelParams Lw'!$B$6*(LN(L$3/(($B61/3600/($D61*$F61))^0.4*$G61^0.3)))^2+'ModelParams Lw'!$B$7*LN(L$3/(($B61/3600/($D61*$F61))^0.4*$G61^0.3))+'ModelParams Lw'!$B$8</f>
        <v>#DIV/0!</v>
      </c>
      <c r="M61" s="21" t="e">
        <f>'ModelParams Lw'!$B$6*(LN(M$3/(($B61/3600/($D61*$F61))^0.4*$G61^0.3)))^2+'ModelParams Lw'!$B$7*LN(M$3/(($B61/3600/($D61*$F61))^0.4*$G61^0.3))+'ModelParams Lw'!$B$8</f>
        <v>#DIV/0!</v>
      </c>
      <c r="N61" s="21" t="e">
        <f>'ModelParams Lw'!$B$6*(LN(N$3/(($B61/3600/($D61*$F61))^0.4*$G61^0.3)))^2+'ModelParams Lw'!$B$7*LN(N$3/(($B61/3600/($D61*$F61))^0.4*$G61^0.3))+'ModelParams Lw'!$B$8</f>
        <v>#DIV/0!</v>
      </c>
      <c r="O61" s="21" t="e">
        <f>'ModelParams Lw'!$B$6*(LN(O$3/(($B61/3600/($D61*$F61))^0.4*$G61^0.3)))^2+'ModelParams Lw'!$B$7*LN(O$3/(($B61/3600/($D61*$F61))^0.4*$G61^0.3))+'ModelParams Lw'!$B$8</f>
        <v>#DIV/0!</v>
      </c>
      <c r="P61" s="24" t="e">
        <f>'ModelParams Lw'!$B$3+'ModelParams Lw'!$B$4*LOG10($B61/3600/($D61*$F61))+'ModelParams Lw'!$B$5*LOG10(2*$G61/(1.2*($B61/3600/($D61*$F61))^2)+1)+10*LOG10($D61*$F61)+H61</f>
        <v>#DIV/0!</v>
      </c>
      <c r="Q61" s="24" t="e">
        <f>'ModelParams Lw'!$B$3+'ModelParams Lw'!$B$4*LOG10($B61/3600/($D61*$F61))+'ModelParams Lw'!$B$5*LOG10(2*$G61/(1.2*($B61/3600/($D61*$F61))^2)+1)+10*LOG10($D61*$F61)+I61</f>
        <v>#DIV/0!</v>
      </c>
      <c r="R61" s="24" t="e">
        <f>'ModelParams Lw'!$B$3+'ModelParams Lw'!$B$4*LOG10($B61/3600/($D61*$F61))+'ModelParams Lw'!$B$5*LOG10(2*$G61/(1.2*($B61/3600/($D61*$F61))^2)+1)+10*LOG10($D61*$F61)+J61</f>
        <v>#DIV/0!</v>
      </c>
      <c r="S61" s="24" t="e">
        <f>'ModelParams Lw'!$B$3+'ModelParams Lw'!$B$4*LOG10($B61/3600/($D61*$F61))+'ModelParams Lw'!$B$5*LOG10(2*$G61/(1.2*($B61/3600/($D61*$F61))^2)+1)+10*LOG10($D61*$F61)+K61</f>
        <v>#DIV/0!</v>
      </c>
      <c r="T61" s="24" t="e">
        <f>'ModelParams Lw'!$B$3+'ModelParams Lw'!$B$4*LOG10($B61/3600/($D61*$F61))+'ModelParams Lw'!$B$5*LOG10(2*$G61/(1.2*($B61/3600/($D61*$F61))^2)+1)+10*LOG10($D61*$F61)+L61</f>
        <v>#DIV/0!</v>
      </c>
      <c r="U61" s="24" t="e">
        <f>'ModelParams Lw'!$B$3+'ModelParams Lw'!$B$4*LOG10($B61/3600/($D61*$F61))+'ModelParams Lw'!$B$5*LOG10(2*$G61/(1.2*($B61/3600/($D61*$F61))^2)+1)+10*LOG10($D61*$F61)+M61</f>
        <v>#DIV/0!</v>
      </c>
      <c r="V61" s="24" t="e">
        <f>'ModelParams Lw'!$B$3+'ModelParams Lw'!$B$4*LOG10($B61/3600/($D61*$F61))+'ModelParams Lw'!$B$5*LOG10(2*$G61/(1.2*($B61/3600/($D61*$F61))^2)+1)+10*LOG10($D61*$F61)+N61</f>
        <v>#DIV/0!</v>
      </c>
      <c r="W61" s="24" t="e">
        <f>'ModelParams Lw'!$B$3+'ModelParams Lw'!$B$4*LOG10($B61/3600/($D61*$F61))+'ModelParams Lw'!$B$5*LOG10(2*$G61/(1.2*($B61/3600/($D61*$F61))^2)+1)+10*LOG10($D61*$F61)+O61</f>
        <v>#DIV/0!</v>
      </c>
      <c r="X61" s="24" t="e">
        <f>10*LOG10(IF(P61="",0,POWER(10,((P61+'ModelParams Lw'!$O$4)/10))) +IF(Q61="",0,POWER(10,((Q61+'ModelParams Lw'!$P$4)/10))) +IF(R61="",0,POWER(10,((R61+'ModelParams Lw'!$Q$4)/10))) +IF(S61="",0,POWER(10,((S61+'ModelParams Lw'!$R$4)/10))) +IF(T61="",0,POWER(10,((T61+'ModelParams Lw'!$S$4)/10))) +IF(U61="",0,POWER(10,((U61+'ModelParams Lw'!$T$4)/10))) +IF(V61="",0,POWER(10,((V61+'ModelParams Lw'!$U$4)/10)))+IF(W61="",0,POWER(10,((W61+'ModelParams Lw'!$V$4)/10))))</f>
        <v>#DIV/0!</v>
      </c>
      <c r="Y61" s="24" t="e">
        <f t="shared" si="19"/>
        <v>#DIV/0!</v>
      </c>
      <c r="Z61" s="24" t="e">
        <f>(P61-'ModelParams Lw'!O$10)/'ModelParams Lw'!O$11</f>
        <v>#DIV/0!</v>
      </c>
      <c r="AA61" s="24" t="e">
        <f>(Q61-'ModelParams Lw'!P$10)/'ModelParams Lw'!P$11</f>
        <v>#DIV/0!</v>
      </c>
      <c r="AB61" s="24" t="e">
        <f>(R61-'ModelParams Lw'!Q$10)/'ModelParams Lw'!Q$11</f>
        <v>#DIV/0!</v>
      </c>
      <c r="AC61" s="24" t="e">
        <f>(S61-'ModelParams Lw'!R$10)/'ModelParams Lw'!R$11</f>
        <v>#DIV/0!</v>
      </c>
      <c r="AD61" s="24" t="e">
        <f>(T61-'ModelParams Lw'!S$10)/'ModelParams Lw'!S$11</f>
        <v>#DIV/0!</v>
      </c>
      <c r="AE61" s="24" t="e">
        <f>(U61-'ModelParams Lw'!T$10)/'ModelParams Lw'!T$11</f>
        <v>#DIV/0!</v>
      </c>
      <c r="AF61" s="24" t="e">
        <f>(V61-'ModelParams Lw'!U$10)/'ModelParams Lw'!U$11</f>
        <v>#DIV/0!</v>
      </c>
      <c r="AG61" s="24" t="e">
        <f>(W61-'ModelParams Lw'!V$10)/'ModelParams Lw'!V$11</f>
        <v>#DIV/0!</v>
      </c>
      <c r="AH61" s="24" t="e">
        <f t="shared" si="23"/>
        <v>#DIV/0!</v>
      </c>
      <c r="AI61" s="24" t="str">
        <f>IF(OR(Calcul!$D66="",Calcul!$E66=""),"",VLOOKUP(CONCATENATE(Calcul!$D66,Calcul!$E66),SilencerParams!$D$4:$R$82,8,FALSE))</f>
        <v/>
      </c>
      <c r="AJ61" s="24" t="str">
        <f>IF(OR(Calcul!$D66="",Calcul!$E66=""),"",VLOOKUP(CONCATENATE(Calcul!$D66,Calcul!$E66),SilencerParams!$D$4:$R$82,9,FALSE))</f>
        <v/>
      </c>
      <c r="AK61" s="24" t="str">
        <f>IF(OR(Calcul!$D66="",Calcul!$E66=""),"",VLOOKUP(CONCATENATE(Calcul!$D66,Calcul!$E66),SilencerParams!$D$4:$R$82,10,FALSE))</f>
        <v/>
      </c>
      <c r="AL61" s="24" t="str">
        <f>IF(OR(Calcul!$D66="",Calcul!$E66=""),"",VLOOKUP(CONCATENATE(Calcul!$D66,Calcul!$E66),SilencerParams!$D$4:$R$82,11,FALSE))</f>
        <v/>
      </c>
      <c r="AM61" s="24" t="str">
        <f>IF(OR(Calcul!$D66="",Calcul!$E66=""),"",VLOOKUP(CONCATENATE(Calcul!$D66,Calcul!$E66),SilencerParams!$D$4:$R$82,12,FALSE))</f>
        <v/>
      </c>
      <c r="AN61" s="24" t="str">
        <f>IF(OR(Calcul!$D66="",Calcul!$E66=""),"",VLOOKUP(CONCATENATE(Calcul!$D66,Calcul!$E66),SilencerParams!$D$4:$R$82,13,FALSE))</f>
        <v/>
      </c>
      <c r="AO61" s="24" t="str">
        <f>IF(OR(Calcul!$D66="",Calcul!$E66=""),"",VLOOKUP(CONCATENATE(Calcul!$D66,Calcul!$E66),SilencerParams!$D$4:$R$82,14,FALSE))</f>
        <v/>
      </c>
      <c r="AP61" s="24" t="str">
        <f>IF(OR(Calcul!$D66="",Calcul!$E66=""),"",VLOOKUP(CONCATENATE(Calcul!$D66,Calcul!$E66),SilencerParams!$D$4:$R$82,15,FALSE))</f>
        <v/>
      </c>
      <c r="AQ61" s="24" t="str">
        <f>IF(OR(Calcul!$D66="",Calcul!$E66=""),"",VLOOKUP(CONCATENATE(Calcul!$D66,Calcul!$E66),SilencerParams!$D$4:$Z$82,16,FALSE)*LOG($AH61)+VLOOKUP(CONCATENATE(Calcul!$D66,Calcul!$E66),SilencerParams!$D$4:$AH$82,24,FALSE))</f>
        <v/>
      </c>
      <c r="AR61" s="24" t="str">
        <f>IF(OR(Calcul!$D66="",Calcul!$E66=""),"",VLOOKUP(CONCATENATE(Calcul!$D66,Calcul!$E66),SilencerParams!$D$4:$Z$82,17,FALSE)*LOG($AH61)+VLOOKUP(CONCATENATE(Calcul!$D66,Calcul!$E66),SilencerParams!$D$4:$AH$82,25,FALSE))</f>
        <v/>
      </c>
      <c r="AS61" s="24" t="str">
        <f>IF(OR(Calcul!$D66="",Calcul!$E66=""),"",VLOOKUP(CONCATENATE(Calcul!$D66,Calcul!$E66),SilencerParams!$D$4:$Z$82,18,FALSE)*LOG($AH61)+VLOOKUP(CONCATENATE(Calcul!$D66,Calcul!$E66),SilencerParams!$D$4:$AH$82,26,FALSE))</f>
        <v/>
      </c>
      <c r="AT61" s="24" t="str">
        <f>IF(OR(Calcul!$D66="",Calcul!$E66=""),"",VLOOKUP(CONCATENATE(Calcul!$D66,Calcul!$E66),SilencerParams!$D$4:$Z$82,19,FALSE)*LOG($AH61)+VLOOKUP(CONCATENATE(Calcul!$D66,Calcul!$E66),SilencerParams!$D$4:$AH$82,27,FALSE))</f>
        <v/>
      </c>
      <c r="AU61" s="24" t="str">
        <f>IF(OR(Calcul!$D66="",Calcul!$E66=""),"",VLOOKUP(CONCATENATE(Calcul!$D66,Calcul!$E66),SilencerParams!$D$4:$Z$82,20,FALSE)*LOG($AH61)+VLOOKUP(CONCATENATE(Calcul!$D66,Calcul!$E66),SilencerParams!$D$4:$AH$82,28,FALSE))</f>
        <v/>
      </c>
      <c r="AV61" s="24" t="str">
        <f>IF(OR(Calcul!$D66="",Calcul!$E66=""),"",VLOOKUP(CONCATENATE(Calcul!$D66,Calcul!$E66),SilencerParams!$D$4:$Z$82,21,FALSE)*LOG($AH61)+VLOOKUP(CONCATENATE(Calcul!$D66,Calcul!$E66),SilencerParams!$D$4:$AH$82,29,FALSE))</f>
        <v/>
      </c>
      <c r="AW61" s="24" t="str">
        <f>IF(OR(Calcul!$D66="",Calcul!$E66=""),"",VLOOKUP(CONCATENATE(Calcul!$D66,Calcul!$E66),SilencerParams!$D$4:$Z$82,22,FALSE)*LOG($AH61)+VLOOKUP(CONCATENATE(Calcul!$D66,Calcul!$E66),SilencerParams!$D$4:$AH$82,30,FALSE))</f>
        <v/>
      </c>
      <c r="AX61" s="24" t="str">
        <f>IF(OR(Calcul!$D66="",Calcul!$E66=""),"",VLOOKUP(CONCATENATE(Calcul!$D66,Calcul!$E66),SilencerParams!$D$4:$Z$82,23,FALSE)*LOG($AH61)+VLOOKUP(CONCATENATE(Calcul!$D66,Calcul!$E66),SilencerParams!$D$4:$AH$82,31,FALSE))</f>
        <v/>
      </c>
      <c r="AY61" s="24" t="e">
        <f t="shared" si="1"/>
        <v>#DIV/0!</v>
      </c>
      <c r="AZ61" s="24" t="e">
        <f t="shared" si="2"/>
        <v>#DIV/0!</v>
      </c>
      <c r="BA61" s="24" t="e">
        <f t="shared" si="3"/>
        <v>#DIV/0!</v>
      </c>
      <c r="BB61" s="24" t="e">
        <f t="shared" si="4"/>
        <v>#DIV/0!</v>
      </c>
      <c r="BC61" s="24" t="e">
        <f t="shared" si="5"/>
        <v>#DIV/0!</v>
      </c>
      <c r="BD61" s="24" t="e">
        <f t="shared" si="6"/>
        <v>#DIV/0!</v>
      </c>
      <c r="BE61" s="24" t="e">
        <f t="shared" si="7"/>
        <v>#DIV/0!</v>
      </c>
      <c r="BF61" s="24" t="e">
        <f t="shared" si="8"/>
        <v>#DIV/0!</v>
      </c>
      <c r="BG61" s="24" t="e">
        <f>10*LOG10(IF(AY61="",0,POWER(10,((AY61+'ModelParams Lw'!$O$4)/10))) +IF(AZ61="",0,POWER(10,((AZ61+'ModelParams Lw'!$P$4)/10))) +IF(BA61="",0,POWER(10,((BA61+'ModelParams Lw'!$Q$4)/10))) +IF(BB61="",0,POWER(10,((BB61+'ModelParams Lw'!$R$4)/10))) +IF(BC61="",0,POWER(10,((BC61+'ModelParams Lw'!$S$4)/10))) +IF(BD61="",0,POWER(10,((BD61+'ModelParams Lw'!$T$4)/10))) +IF(BE61="",0,POWER(10,((BE61+'ModelParams Lw'!$U$4)/10)))+IF(BF61="",0,POWER(10,((BF61+'ModelParams Lw'!$V$4)/10))))</f>
        <v>#DIV/0!</v>
      </c>
      <c r="BH61" s="24" t="e">
        <f t="shared" si="24"/>
        <v>#DIV/0!</v>
      </c>
      <c r="BI61" s="24" t="e">
        <f>(AY61-'ModelParams Lw'!O$10)/'ModelParams Lw'!O$11</f>
        <v>#DIV/0!</v>
      </c>
      <c r="BJ61" s="24" t="e">
        <f>(AZ61-'ModelParams Lw'!P$10)/'ModelParams Lw'!P$11</f>
        <v>#DIV/0!</v>
      </c>
      <c r="BK61" s="24" t="e">
        <f>(BA61-'ModelParams Lw'!Q$10)/'ModelParams Lw'!Q$11</f>
        <v>#DIV/0!</v>
      </c>
      <c r="BL61" s="24" t="e">
        <f>(BB61-'ModelParams Lw'!R$10)/'ModelParams Lw'!R$11</f>
        <v>#DIV/0!</v>
      </c>
      <c r="BM61" s="24" t="e">
        <f>(BC61-'ModelParams Lw'!S$10)/'ModelParams Lw'!S$11</f>
        <v>#DIV/0!</v>
      </c>
      <c r="BN61" s="24" t="e">
        <f>(BD61-'ModelParams Lw'!T$10)/'ModelParams Lw'!T$11</f>
        <v>#DIV/0!</v>
      </c>
      <c r="BO61" s="24" t="e">
        <f>(BE61-'ModelParams Lw'!U$10)/'ModelParams Lw'!U$11</f>
        <v>#DIV/0!</v>
      </c>
      <c r="BP61" s="24" t="e">
        <f>(BF61-'ModelParams Lw'!V$10)/'ModelParams Lw'!V$11</f>
        <v>#DIV/0!</v>
      </c>
      <c r="BQ61" s="24">
        <f>IF(Calcul!$F66="SW",'ModelParams Lw'!C$18+'ModelParams Lw'!C$19*LOG(BQ$3)+'ModelParams Lw'!C$20*($D61*$E61),IF('ModelParams Lw'!C$21+'ModelParams Lw'!C$22*LOG(BQ$3)+'ModelParams Lw'!C$23*($D61*$E61)&lt;'ModelParams Lw'!C$18+'ModelParams Lw'!C$19*LOG(BQ$3)+'ModelParams Lw'!C$20*($D61*$E61),'ModelParams Lw'!C$18+'ModelParams Lw'!C$19*LOG(BQ$3)+'ModelParams Lw'!C$20*($D61*$E61),'ModelParams Lw'!C$21+'ModelParams Lw'!C$22*LOG(BQ$3)+'ModelParams Lw'!C$23*($D61*$E61)))</f>
        <v>29.232362061604213</v>
      </c>
      <c r="BR61" s="24">
        <f>IF(Calcul!$F66="SW",'ModelParams Lw'!D$18+'ModelParams Lw'!D$19*LOG(BR$3)+'ModelParams Lw'!D$20*($D61*$E61),IF('ModelParams Lw'!D$21+'ModelParams Lw'!D$22*LOG(BR$3)+'ModelParams Lw'!D$23*($D61*$E61)&lt;'ModelParams Lw'!D$18+'ModelParams Lw'!D$19*LOG(BR$3)+'ModelParams Lw'!D$20*($D61*$E61),'ModelParams Lw'!D$18+'ModelParams Lw'!D$19*LOG(BR$3)+'ModelParams Lw'!D$20*($D61*$E61),'ModelParams Lw'!D$21+'ModelParams Lw'!D$22*LOG(BR$3)+'ModelParams Lw'!D$23*($D61*$E61)))</f>
        <v>20.87664435983303</v>
      </c>
      <c r="BS61" s="24">
        <f>IF(Calcul!$F66="SW",'ModelParams Lw'!E$18+'ModelParams Lw'!E$19*LOG(BS$3)+'ModelParams Lw'!E$20*($D61*$E61),IF('ModelParams Lw'!E$21+'ModelParams Lw'!E$22*LOG(BS$3)+'ModelParams Lw'!E$23*($D61*$E61)&lt;'ModelParams Lw'!E$18+'ModelParams Lw'!E$19*LOG(BS$3)+'ModelParams Lw'!E$20*($D61*$E61),'ModelParams Lw'!E$18+'ModelParams Lw'!E$19*LOG(BS$3)+'ModelParams Lw'!E$20*($D61*$E61),'ModelParams Lw'!E$21+'ModelParams Lw'!E$22*LOG(BS$3)+'ModelParams Lw'!E$23*($D61*$E61)))</f>
        <v>19.403052886267911</v>
      </c>
      <c r="BT61" s="24">
        <f>IF(Calcul!$F66="SW",'ModelParams Lw'!F$18+'ModelParams Lw'!F$19*LOG(BT$3)+'ModelParams Lw'!F$20*($D61*$E61),IF('ModelParams Lw'!F$21+'ModelParams Lw'!F$22*LOG(BT$3)+'ModelParams Lw'!F$23*($D61*$E61)&lt;'ModelParams Lw'!F$18+'ModelParams Lw'!F$19*LOG(BT$3)+'ModelParams Lw'!F$20*($D61*$E61),'ModelParams Lw'!F$18+'ModelParams Lw'!F$19*LOG(BT$3)+'ModelParams Lw'!F$20*($D61*$E61),'ModelParams Lw'!F$21+'ModelParams Lw'!F$22*LOG(BT$3)+'ModelParams Lw'!F$23*($D61*$E61)))</f>
        <v>19.168948557312724</v>
      </c>
      <c r="BU61" s="24">
        <f>IF(Calcul!$F66="SW",'ModelParams Lw'!G$18+'ModelParams Lw'!G$19*LOG(BU$3)+'ModelParams Lw'!G$20*($D61*$E61),IF('ModelParams Lw'!G$21+'ModelParams Lw'!G$22*LOG(BU$3)+'ModelParams Lw'!G$23*($D61*$E61)&lt;'ModelParams Lw'!G$18+'ModelParams Lw'!G$19*LOG(BU$3)+'ModelParams Lw'!G$20*($D61*$E61),'ModelParams Lw'!G$18+'ModelParams Lw'!G$19*LOG(BU$3)+'ModelParams Lw'!G$20*($D61*$E61),'ModelParams Lw'!G$21+'ModelParams Lw'!G$22*LOG(BU$3)+'ModelParams Lw'!G$23*($D61*$E61)))</f>
        <v>19.253827318462619</v>
      </c>
      <c r="BV61" s="24">
        <f>IF(Calcul!$F66="SW",'ModelParams Lw'!H$18+'ModelParams Lw'!H$19*LOG(BV$3)+'ModelParams Lw'!H$20*($D61*$E61),IF('ModelParams Lw'!H$21+'ModelParams Lw'!H$22*LOG(BV$3)+'ModelParams Lw'!H$23*($D61*$E61)&lt;'ModelParams Lw'!H$18+'ModelParams Lw'!H$19*LOG(BV$3)+'ModelParams Lw'!H$20*($D61*$E61),'ModelParams Lw'!H$18+'ModelParams Lw'!H$19*LOG(BV$3)+'ModelParams Lw'!H$20*($D61*$E61),'ModelParams Lw'!H$21+'ModelParams Lw'!H$22*LOG(BV$3)+'ModelParams Lw'!H$23*($D61*$E61)))</f>
        <v>18.450549841027573</v>
      </c>
      <c r="BW61" s="24">
        <f>IF(Calcul!$F66="SW",'ModelParams Lw'!I$18+'ModelParams Lw'!I$19*LOG(BW$3)+'ModelParams Lw'!I$20*($D61*$E61),IF('ModelParams Lw'!I$21+'ModelParams Lw'!I$22*LOG(BW$3)+'ModelParams Lw'!I$23*($D61*$E61)&lt;'ModelParams Lw'!I$18+'ModelParams Lw'!I$19*LOG(BW$3)+'ModelParams Lw'!I$20*($D61*$E61),'ModelParams Lw'!I$18+'ModelParams Lw'!I$19*LOG(BW$3)+'ModelParams Lw'!I$20*($D61*$E61),'ModelParams Lw'!I$21+'ModelParams Lw'!I$22*LOG(BW$3)+'ModelParams Lw'!I$23*($D61*$E61)))</f>
        <v>24.339570323731252</v>
      </c>
      <c r="BX61" s="24">
        <f>IF(Calcul!$F66="SW",'ModelParams Lw'!J$18+'ModelParams Lw'!J$19*LOG(BX$3)+'ModelParams Lw'!J$20*($D61*$E61),IF('ModelParams Lw'!J$21+'ModelParams Lw'!J$22*LOG(BX$3)+'ModelParams Lw'!J$23*($D61*$E61)&lt;'ModelParams Lw'!J$18+'ModelParams Lw'!J$19*LOG(BX$3)+'ModelParams Lw'!J$20*($D61*$E61),'ModelParams Lw'!J$18+'ModelParams Lw'!J$19*LOG(BX$3)+'ModelParams Lw'!J$20*($D61*$E61),'ModelParams Lw'!J$21+'ModelParams Lw'!J$22*LOG(BX$3)+'ModelParams Lw'!J$23*($D61*$E61)))</f>
        <v>22.505852524315557</v>
      </c>
      <c r="BY61" s="24" t="e">
        <f t="shared" si="9"/>
        <v>#DIV/0!</v>
      </c>
      <c r="BZ61" s="24" t="e">
        <f t="shared" si="10"/>
        <v>#DIV/0!</v>
      </c>
      <c r="CA61" s="24" t="e">
        <f t="shared" si="11"/>
        <v>#DIV/0!</v>
      </c>
      <c r="CB61" s="24" t="e">
        <f t="shared" si="12"/>
        <v>#DIV/0!</v>
      </c>
      <c r="CC61" s="24" t="e">
        <f t="shared" si="13"/>
        <v>#DIV/0!</v>
      </c>
      <c r="CD61" s="24" t="e">
        <f t="shared" si="14"/>
        <v>#DIV/0!</v>
      </c>
      <c r="CE61" s="24" t="e">
        <f t="shared" si="15"/>
        <v>#DIV/0!</v>
      </c>
      <c r="CF61" s="24" t="e">
        <f t="shared" si="16"/>
        <v>#DIV/0!</v>
      </c>
      <c r="CG61" s="24" t="e">
        <f>10*LOG10(IF(BY61="",0,POWER(10,((BY61+'ModelParams Lw'!$O$4)/10))) +IF(BZ61="",0,POWER(10,((BZ61+'ModelParams Lw'!$P$4)/10))) +IF(CA61="",0,POWER(10,((CA61+'ModelParams Lw'!$Q$4)/10))) +IF(CB61="",0,POWER(10,((CB61+'ModelParams Lw'!$R$4)/10))) +IF(CC61="",0,POWER(10,((CC61+'ModelParams Lw'!$S$4)/10))) +IF(CD61="",0,POWER(10,((CD61+'ModelParams Lw'!$T$4)/10))) +IF(CE61="",0,POWER(10,((CE61+'ModelParams Lw'!$U$4)/10)))+IF(CF61="",0,POWER(10,((CF61+'ModelParams Lw'!$V$4)/10))))</f>
        <v>#DIV/0!</v>
      </c>
      <c r="CH61" s="24" t="e">
        <f t="shared" si="25"/>
        <v>#DIV/0!</v>
      </c>
      <c r="CI61" s="24" t="e">
        <f>(BY61-'ModelParams Lw'!$O$10)/'ModelParams Lw'!$O$11</f>
        <v>#DIV/0!</v>
      </c>
      <c r="CJ61" s="24" t="e">
        <f>(BZ61-'ModelParams Lw'!$P$10)/'ModelParams Lw'!$P$11</f>
        <v>#DIV/0!</v>
      </c>
      <c r="CK61" s="24" t="e">
        <f>(CA61-'ModelParams Lw'!$Q$10)/'ModelParams Lw'!$Q$11</f>
        <v>#DIV/0!</v>
      </c>
      <c r="CL61" s="24" t="e">
        <f>(CB61-'ModelParams Lw'!$R$10)/'ModelParams Lw'!$R$11</f>
        <v>#DIV/0!</v>
      </c>
      <c r="CM61" s="24" t="e">
        <f>(CC61-'ModelParams Lw'!$S$10)/'ModelParams Lw'!$S$11</f>
        <v>#DIV/0!</v>
      </c>
      <c r="CN61" s="24" t="e">
        <f>(CD61-'ModelParams Lw'!$T$10)/'ModelParams Lw'!$T$11</f>
        <v>#DIV/0!</v>
      </c>
      <c r="CO61" s="24" t="e">
        <f>(CE61-'ModelParams Lw'!$U$10)/'ModelParams Lw'!$U$11</f>
        <v>#DIV/0!</v>
      </c>
      <c r="CP61" s="24" t="e">
        <f>(CF61-'ModelParams Lw'!$V$10)/'ModelParams Lw'!$V$11</f>
        <v>#DIV/0!</v>
      </c>
    </row>
    <row r="62" spans="1:94" x14ac:dyDescent="0.2">
      <c r="A62" s="12">
        <f>Calcul!B64</f>
        <v>0</v>
      </c>
      <c r="B62" s="12">
        <f t="shared" si="17"/>
        <v>0</v>
      </c>
      <c r="C62" s="12">
        <f>Calcul!C64</f>
        <v>0</v>
      </c>
      <c r="D62" s="12">
        <f>Calcul!D64/1000</f>
        <v>0</v>
      </c>
      <c r="E62" s="12">
        <f>Calcul!E64/1000</f>
        <v>0</v>
      </c>
      <c r="F62" s="12">
        <f t="shared" si="18"/>
        <v>0</v>
      </c>
      <c r="G62" s="24" t="e">
        <f t="shared" si="0"/>
        <v>#DIV/0!</v>
      </c>
      <c r="H62" s="21" t="e">
        <f>'ModelParams Lw'!$B$6*(LN(H$3/(($B62/3600/($D62*$F62))^0.4*$G62^0.3)))^2+'ModelParams Lw'!$B$7*LN(H$3/(($B62/3600/($D62*$F62))^0.4*$G62^0.3))+'ModelParams Lw'!$B$8</f>
        <v>#DIV/0!</v>
      </c>
      <c r="I62" s="21" t="e">
        <f>'ModelParams Lw'!$B$6*(LN(I$3/(($B62/3600/($D62*$F62))^0.4*$G62^0.3)))^2+'ModelParams Lw'!$B$7*LN(I$3/(($B62/3600/($D62*$F62))^0.4*$G62^0.3))+'ModelParams Lw'!$B$8</f>
        <v>#DIV/0!</v>
      </c>
      <c r="J62" s="21" t="e">
        <f>'ModelParams Lw'!$B$6*(LN(J$3/(($B62/3600/($D62*$F62))^0.4*$G62^0.3)))^2+'ModelParams Lw'!$B$7*LN(J$3/(($B62/3600/($D62*$F62))^0.4*$G62^0.3))+'ModelParams Lw'!$B$8</f>
        <v>#DIV/0!</v>
      </c>
      <c r="K62" s="21" t="e">
        <f>'ModelParams Lw'!$B$6*(LN(K$3/(($B62/3600/($D62*$F62))^0.4*$G62^0.3)))^2+'ModelParams Lw'!$B$7*LN(K$3/(($B62/3600/($D62*$F62))^0.4*$G62^0.3))+'ModelParams Lw'!$B$8</f>
        <v>#DIV/0!</v>
      </c>
      <c r="L62" s="21" t="e">
        <f>'ModelParams Lw'!$B$6*(LN(L$3/(($B62/3600/($D62*$F62))^0.4*$G62^0.3)))^2+'ModelParams Lw'!$B$7*LN(L$3/(($B62/3600/($D62*$F62))^0.4*$G62^0.3))+'ModelParams Lw'!$B$8</f>
        <v>#DIV/0!</v>
      </c>
      <c r="M62" s="21" t="e">
        <f>'ModelParams Lw'!$B$6*(LN(M$3/(($B62/3600/($D62*$F62))^0.4*$G62^0.3)))^2+'ModelParams Lw'!$B$7*LN(M$3/(($B62/3600/($D62*$F62))^0.4*$G62^0.3))+'ModelParams Lw'!$B$8</f>
        <v>#DIV/0!</v>
      </c>
      <c r="N62" s="21" t="e">
        <f>'ModelParams Lw'!$B$6*(LN(N$3/(($B62/3600/($D62*$F62))^0.4*$G62^0.3)))^2+'ModelParams Lw'!$B$7*LN(N$3/(($B62/3600/($D62*$F62))^0.4*$G62^0.3))+'ModelParams Lw'!$B$8</f>
        <v>#DIV/0!</v>
      </c>
      <c r="O62" s="21" t="e">
        <f>'ModelParams Lw'!$B$6*(LN(O$3/(($B62/3600/($D62*$F62))^0.4*$G62^0.3)))^2+'ModelParams Lw'!$B$7*LN(O$3/(($B62/3600/($D62*$F62))^0.4*$G62^0.3))+'ModelParams Lw'!$B$8</f>
        <v>#DIV/0!</v>
      </c>
      <c r="P62" s="24" t="e">
        <f>'ModelParams Lw'!$B$3+'ModelParams Lw'!$B$4*LOG10($B62/3600/($D62*$F62))+'ModelParams Lw'!$B$5*LOG10(2*$G62/(1.2*($B62/3600/($D62*$F62))^2)+1)+10*LOG10($D62*$F62)+H62</f>
        <v>#DIV/0!</v>
      </c>
      <c r="Q62" s="24" t="e">
        <f>'ModelParams Lw'!$B$3+'ModelParams Lw'!$B$4*LOG10($B62/3600/($D62*$F62))+'ModelParams Lw'!$B$5*LOG10(2*$G62/(1.2*($B62/3600/($D62*$F62))^2)+1)+10*LOG10($D62*$F62)+I62</f>
        <v>#DIV/0!</v>
      </c>
      <c r="R62" s="24" t="e">
        <f>'ModelParams Lw'!$B$3+'ModelParams Lw'!$B$4*LOG10($B62/3600/($D62*$F62))+'ModelParams Lw'!$B$5*LOG10(2*$G62/(1.2*($B62/3600/($D62*$F62))^2)+1)+10*LOG10($D62*$F62)+J62</f>
        <v>#DIV/0!</v>
      </c>
      <c r="S62" s="24" t="e">
        <f>'ModelParams Lw'!$B$3+'ModelParams Lw'!$B$4*LOG10($B62/3600/($D62*$F62))+'ModelParams Lw'!$B$5*LOG10(2*$G62/(1.2*($B62/3600/($D62*$F62))^2)+1)+10*LOG10($D62*$F62)+K62</f>
        <v>#DIV/0!</v>
      </c>
      <c r="T62" s="24" t="e">
        <f>'ModelParams Lw'!$B$3+'ModelParams Lw'!$B$4*LOG10($B62/3600/($D62*$F62))+'ModelParams Lw'!$B$5*LOG10(2*$G62/(1.2*($B62/3600/($D62*$F62))^2)+1)+10*LOG10($D62*$F62)+L62</f>
        <v>#DIV/0!</v>
      </c>
      <c r="U62" s="24" t="e">
        <f>'ModelParams Lw'!$B$3+'ModelParams Lw'!$B$4*LOG10($B62/3600/($D62*$F62))+'ModelParams Lw'!$B$5*LOG10(2*$G62/(1.2*($B62/3600/($D62*$F62))^2)+1)+10*LOG10($D62*$F62)+M62</f>
        <v>#DIV/0!</v>
      </c>
      <c r="V62" s="24" t="e">
        <f>'ModelParams Lw'!$B$3+'ModelParams Lw'!$B$4*LOG10($B62/3600/($D62*$F62))+'ModelParams Lw'!$B$5*LOG10(2*$G62/(1.2*($B62/3600/($D62*$F62))^2)+1)+10*LOG10($D62*$F62)+N62</f>
        <v>#DIV/0!</v>
      </c>
      <c r="W62" s="24" t="e">
        <f>'ModelParams Lw'!$B$3+'ModelParams Lw'!$B$4*LOG10($B62/3600/($D62*$F62))+'ModelParams Lw'!$B$5*LOG10(2*$G62/(1.2*($B62/3600/($D62*$F62))^2)+1)+10*LOG10($D62*$F62)+O62</f>
        <v>#DIV/0!</v>
      </c>
      <c r="X62" s="24" t="e">
        <f>10*LOG10(IF(P62="",0,POWER(10,((P62+'ModelParams Lw'!$O$4)/10))) +IF(Q62="",0,POWER(10,((Q62+'ModelParams Lw'!$P$4)/10))) +IF(R62="",0,POWER(10,((R62+'ModelParams Lw'!$Q$4)/10))) +IF(S62="",0,POWER(10,((S62+'ModelParams Lw'!$R$4)/10))) +IF(T62="",0,POWER(10,((T62+'ModelParams Lw'!$S$4)/10))) +IF(U62="",0,POWER(10,((U62+'ModelParams Lw'!$T$4)/10))) +IF(V62="",0,POWER(10,((V62+'ModelParams Lw'!$U$4)/10)))+IF(W62="",0,POWER(10,((W62+'ModelParams Lw'!$V$4)/10))))</f>
        <v>#DIV/0!</v>
      </c>
      <c r="Y62" s="24" t="e">
        <f t="shared" si="19"/>
        <v>#DIV/0!</v>
      </c>
      <c r="Z62" s="24" t="e">
        <f>(P62-'ModelParams Lw'!O$10)/'ModelParams Lw'!O$11</f>
        <v>#DIV/0!</v>
      </c>
      <c r="AA62" s="24" t="e">
        <f>(Q62-'ModelParams Lw'!P$10)/'ModelParams Lw'!P$11</f>
        <v>#DIV/0!</v>
      </c>
      <c r="AB62" s="24" t="e">
        <f>(R62-'ModelParams Lw'!Q$10)/'ModelParams Lw'!Q$11</f>
        <v>#DIV/0!</v>
      </c>
      <c r="AC62" s="24" t="e">
        <f>(S62-'ModelParams Lw'!R$10)/'ModelParams Lw'!R$11</f>
        <v>#DIV/0!</v>
      </c>
      <c r="AD62" s="24" t="e">
        <f>(T62-'ModelParams Lw'!S$10)/'ModelParams Lw'!S$11</f>
        <v>#DIV/0!</v>
      </c>
      <c r="AE62" s="24" t="e">
        <f>(U62-'ModelParams Lw'!T$10)/'ModelParams Lw'!T$11</f>
        <v>#DIV/0!</v>
      </c>
      <c r="AF62" s="24" t="e">
        <f>(V62-'ModelParams Lw'!U$10)/'ModelParams Lw'!U$11</f>
        <v>#DIV/0!</v>
      </c>
      <c r="AG62" s="24" t="e">
        <f>(W62-'ModelParams Lw'!V$10)/'ModelParams Lw'!V$11</f>
        <v>#DIV/0!</v>
      </c>
      <c r="AH62" s="24" t="e">
        <f t="shared" si="23"/>
        <v>#DIV/0!</v>
      </c>
      <c r="AI62" s="24" t="str">
        <f>IF(OR(Calcul!$D67="",Calcul!$E67=""),"",VLOOKUP(CONCATENATE(Calcul!$D67,Calcul!$E67),SilencerParams!$D$4:$R$82,8,FALSE))</f>
        <v/>
      </c>
      <c r="AJ62" s="24" t="str">
        <f>IF(OR(Calcul!$D67="",Calcul!$E67=""),"",VLOOKUP(CONCATENATE(Calcul!$D67,Calcul!$E67),SilencerParams!$D$4:$R$82,9,FALSE))</f>
        <v/>
      </c>
      <c r="AK62" s="24" t="str">
        <f>IF(OR(Calcul!$D67="",Calcul!$E67=""),"",VLOOKUP(CONCATENATE(Calcul!$D67,Calcul!$E67),SilencerParams!$D$4:$R$82,10,FALSE))</f>
        <v/>
      </c>
      <c r="AL62" s="24" t="str">
        <f>IF(OR(Calcul!$D67="",Calcul!$E67=""),"",VLOOKUP(CONCATENATE(Calcul!$D67,Calcul!$E67),SilencerParams!$D$4:$R$82,11,FALSE))</f>
        <v/>
      </c>
      <c r="AM62" s="24" t="str">
        <f>IF(OR(Calcul!$D67="",Calcul!$E67=""),"",VLOOKUP(CONCATENATE(Calcul!$D67,Calcul!$E67),SilencerParams!$D$4:$R$82,12,FALSE))</f>
        <v/>
      </c>
      <c r="AN62" s="24" t="str">
        <f>IF(OR(Calcul!$D67="",Calcul!$E67=""),"",VLOOKUP(CONCATENATE(Calcul!$D67,Calcul!$E67),SilencerParams!$D$4:$R$82,13,FALSE))</f>
        <v/>
      </c>
      <c r="AO62" s="24" t="str">
        <f>IF(OR(Calcul!$D67="",Calcul!$E67=""),"",VLOOKUP(CONCATENATE(Calcul!$D67,Calcul!$E67),SilencerParams!$D$4:$R$82,14,FALSE))</f>
        <v/>
      </c>
      <c r="AP62" s="24" t="str">
        <f>IF(OR(Calcul!$D67="",Calcul!$E67=""),"",VLOOKUP(CONCATENATE(Calcul!$D67,Calcul!$E67),SilencerParams!$D$4:$R$82,15,FALSE))</f>
        <v/>
      </c>
      <c r="AQ62" s="24" t="str">
        <f>IF(OR(Calcul!$D67="",Calcul!$E67=""),"",VLOOKUP(CONCATENATE(Calcul!$D67,Calcul!$E67),SilencerParams!$D$4:$Z$82,16,FALSE)*LOG($AH62)+VLOOKUP(CONCATENATE(Calcul!$D67,Calcul!$E67),SilencerParams!$D$4:$AH$82,24,FALSE))</f>
        <v/>
      </c>
      <c r="AR62" s="24" t="str">
        <f>IF(OR(Calcul!$D67="",Calcul!$E67=""),"",VLOOKUP(CONCATENATE(Calcul!$D67,Calcul!$E67),SilencerParams!$D$4:$Z$82,17,FALSE)*LOG($AH62)+VLOOKUP(CONCATENATE(Calcul!$D67,Calcul!$E67),SilencerParams!$D$4:$AH$82,25,FALSE))</f>
        <v/>
      </c>
      <c r="AS62" s="24" t="str">
        <f>IF(OR(Calcul!$D67="",Calcul!$E67=""),"",VLOOKUP(CONCATENATE(Calcul!$D67,Calcul!$E67),SilencerParams!$D$4:$Z$82,18,FALSE)*LOG($AH62)+VLOOKUP(CONCATENATE(Calcul!$D67,Calcul!$E67),SilencerParams!$D$4:$AH$82,26,FALSE))</f>
        <v/>
      </c>
      <c r="AT62" s="24" t="str">
        <f>IF(OR(Calcul!$D67="",Calcul!$E67=""),"",VLOOKUP(CONCATENATE(Calcul!$D67,Calcul!$E67),SilencerParams!$D$4:$Z$82,19,FALSE)*LOG($AH62)+VLOOKUP(CONCATENATE(Calcul!$D67,Calcul!$E67),SilencerParams!$D$4:$AH$82,27,FALSE))</f>
        <v/>
      </c>
      <c r="AU62" s="24" t="str">
        <f>IF(OR(Calcul!$D67="",Calcul!$E67=""),"",VLOOKUP(CONCATENATE(Calcul!$D67,Calcul!$E67),SilencerParams!$D$4:$Z$82,20,FALSE)*LOG($AH62)+VLOOKUP(CONCATENATE(Calcul!$D67,Calcul!$E67),SilencerParams!$D$4:$AH$82,28,FALSE))</f>
        <v/>
      </c>
      <c r="AV62" s="24" t="str">
        <f>IF(OR(Calcul!$D67="",Calcul!$E67=""),"",VLOOKUP(CONCATENATE(Calcul!$D67,Calcul!$E67),SilencerParams!$D$4:$Z$82,21,FALSE)*LOG($AH62)+VLOOKUP(CONCATENATE(Calcul!$D67,Calcul!$E67),SilencerParams!$D$4:$AH$82,29,FALSE))</f>
        <v/>
      </c>
      <c r="AW62" s="24" t="str">
        <f>IF(OR(Calcul!$D67="",Calcul!$E67=""),"",VLOOKUP(CONCATENATE(Calcul!$D67,Calcul!$E67),SilencerParams!$D$4:$Z$82,22,FALSE)*LOG($AH62)+VLOOKUP(CONCATENATE(Calcul!$D67,Calcul!$E67),SilencerParams!$D$4:$AH$82,30,FALSE))</f>
        <v/>
      </c>
      <c r="AX62" s="24" t="str">
        <f>IF(OR(Calcul!$D67="",Calcul!$E67=""),"",VLOOKUP(CONCATENATE(Calcul!$D67,Calcul!$E67),SilencerParams!$D$4:$Z$82,23,FALSE)*LOG($AH62)+VLOOKUP(CONCATENATE(Calcul!$D67,Calcul!$E67),SilencerParams!$D$4:$AH$82,31,FALSE))</f>
        <v/>
      </c>
      <c r="AY62" s="24" t="e">
        <f t="shared" si="1"/>
        <v>#DIV/0!</v>
      </c>
      <c r="AZ62" s="24" t="e">
        <f t="shared" si="2"/>
        <v>#DIV/0!</v>
      </c>
      <c r="BA62" s="24" t="e">
        <f t="shared" si="3"/>
        <v>#DIV/0!</v>
      </c>
      <c r="BB62" s="24" t="e">
        <f t="shared" si="4"/>
        <v>#DIV/0!</v>
      </c>
      <c r="BC62" s="24" t="e">
        <f t="shared" si="5"/>
        <v>#DIV/0!</v>
      </c>
      <c r="BD62" s="24" t="e">
        <f t="shared" si="6"/>
        <v>#DIV/0!</v>
      </c>
      <c r="BE62" s="24" t="e">
        <f t="shared" si="7"/>
        <v>#DIV/0!</v>
      </c>
      <c r="BF62" s="24" t="e">
        <f t="shared" si="8"/>
        <v>#DIV/0!</v>
      </c>
      <c r="BG62" s="24" t="e">
        <f>10*LOG10(IF(AY62="",0,POWER(10,((AY62+'ModelParams Lw'!$O$4)/10))) +IF(AZ62="",0,POWER(10,((AZ62+'ModelParams Lw'!$P$4)/10))) +IF(BA62="",0,POWER(10,((BA62+'ModelParams Lw'!$Q$4)/10))) +IF(BB62="",0,POWER(10,((BB62+'ModelParams Lw'!$R$4)/10))) +IF(BC62="",0,POWER(10,((BC62+'ModelParams Lw'!$S$4)/10))) +IF(BD62="",0,POWER(10,((BD62+'ModelParams Lw'!$T$4)/10))) +IF(BE62="",0,POWER(10,((BE62+'ModelParams Lw'!$U$4)/10)))+IF(BF62="",0,POWER(10,((BF62+'ModelParams Lw'!$V$4)/10))))</f>
        <v>#DIV/0!</v>
      </c>
      <c r="BH62" s="24" t="e">
        <f t="shared" si="24"/>
        <v>#DIV/0!</v>
      </c>
      <c r="BI62" s="24" t="e">
        <f>(AY62-'ModelParams Lw'!O$10)/'ModelParams Lw'!O$11</f>
        <v>#DIV/0!</v>
      </c>
      <c r="BJ62" s="24" t="e">
        <f>(AZ62-'ModelParams Lw'!P$10)/'ModelParams Lw'!P$11</f>
        <v>#DIV/0!</v>
      </c>
      <c r="BK62" s="24" t="e">
        <f>(BA62-'ModelParams Lw'!Q$10)/'ModelParams Lw'!Q$11</f>
        <v>#DIV/0!</v>
      </c>
      <c r="BL62" s="24" t="e">
        <f>(BB62-'ModelParams Lw'!R$10)/'ModelParams Lw'!R$11</f>
        <v>#DIV/0!</v>
      </c>
      <c r="BM62" s="24" t="e">
        <f>(BC62-'ModelParams Lw'!S$10)/'ModelParams Lw'!S$11</f>
        <v>#DIV/0!</v>
      </c>
      <c r="BN62" s="24" t="e">
        <f>(BD62-'ModelParams Lw'!T$10)/'ModelParams Lw'!T$11</f>
        <v>#DIV/0!</v>
      </c>
      <c r="BO62" s="24" t="e">
        <f>(BE62-'ModelParams Lw'!U$10)/'ModelParams Lw'!U$11</f>
        <v>#DIV/0!</v>
      </c>
      <c r="BP62" s="24" t="e">
        <f>(BF62-'ModelParams Lw'!V$10)/'ModelParams Lw'!V$11</f>
        <v>#DIV/0!</v>
      </c>
      <c r="BQ62" s="24">
        <f>IF(Calcul!$F67="SW",'ModelParams Lw'!C$18+'ModelParams Lw'!C$19*LOG(BQ$3)+'ModelParams Lw'!C$20*($D62*$E62),IF('ModelParams Lw'!C$21+'ModelParams Lw'!C$22*LOG(BQ$3)+'ModelParams Lw'!C$23*($D62*$E62)&lt;'ModelParams Lw'!C$18+'ModelParams Lw'!C$19*LOG(BQ$3)+'ModelParams Lw'!C$20*($D62*$E62),'ModelParams Lw'!C$18+'ModelParams Lw'!C$19*LOG(BQ$3)+'ModelParams Lw'!C$20*($D62*$E62),'ModelParams Lw'!C$21+'ModelParams Lw'!C$22*LOG(BQ$3)+'ModelParams Lw'!C$23*($D62*$E62)))</f>
        <v>29.232362061604213</v>
      </c>
      <c r="BR62" s="24">
        <f>IF(Calcul!$F67="SW",'ModelParams Lw'!D$18+'ModelParams Lw'!D$19*LOG(BR$3)+'ModelParams Lw'!D$20*($D62*$E62),IF('ModelParams Lw'!D$21+'ModelParams Lw'!D$22*LOG(BR$3)+'ModelParams Lw'!D$23*($D62*$E62)&lt;'ModelParams Lw'!D$18+'ModelParams Lw'!D$19*LOG(BR$3)+'ModelParams Lw'!D$20*($D62*$E62),'ModelParams Lw'!D$18+'ModelParams Lw'!D$19*LOG(BR$3)+'ModelParams Lw'!D$20*($D62*$E62),'ModelParams Lw'!D$21+'ModelParams Lw'!D$22*LOG(BR$3)+'ModelParams Lw'!D$23*($D62*$E62)))</f>
        <v>20.87664435983303</v>
      </c>
      <c r="BS62" s="24">
        <f>IF(Calcul!$F67="SW",'ModelParams Lw'!E$18+'ModelParams Lw'!E$19*LOG(BS$3)+'ModelParams Lw'!E$20*($D62*$E62),IF('ModelParams Lw'!E$21+'ModelParams Lw'!E$22*LOG(BS$3)+'ModelParams Lw'!E$23*($D62*$E62)&lt;'ModelParams Lw'!E$18+'ModelParams Lw'!E$19*LOG(BS$3)+'ModelParams Lw'!E$20*($D62*$E62),'ModelParams Lw'!E$18+'ModelParams Lw'!E$19*LOG(BS$3)+'ModelParams Lw'!E$20*($D62*$E62),'ModelParams Lw'!E$21+'ModelParams Lw'!E$22*LOG(BS$3)+'ModelParams Lw'!E$23*($D62*$E62)))</f>
        <v>19.403052886267911</v>
      </c>
      <c r="BT62" s="24">
        <f>IF(Calcul!$F67="SW",'ModelParams Lw'!F$18+'ModelParams Lw'!F$19*LOG(BT$3)+'ModelParams Lw'!F$20*($D62*$E62),IF('ModelParams Lw'!F$21+'ModelParams Lw'!F$22*LOG(BT$3)+'ModelParams Lw'!F$23*($D62*$E62)&lt;'ModelParams Lw'!F$18+'ModelParams Lw'!F$19*LOG(BT$3)+'ModelParams Lw'!F$20*($D62*$E62),'ModelParams Lw'!F$18+'ModelParams Lw'!F$19*LOG(BT$3)+'ModelParams Lw'!F$20*($D62*$E62),'ModelParams Lw'!F$21+'ModelParams Lw'!F$22*LOG(BT$3)+'ModelParams Lw'!F$23*($D62*$E62)))</f>
        <v>19.168948557312724</v>
      </c>
      <c r="BU62" s="24">
        <f>IF(Calcul!$F67="SW",'ModelParams Lw'!G$18+'ModelParams Lw'!G$19*LOG(BU$3)+'ModelParams Lw'!G$20*($D62*$E62),IF('ModelParams Lw'!G$21+'ModelParams Lw'!G$22*LOG(BU$3)+'ModelParams Lw'!G$23*($D62*$E62)&lt;'ModelParams Lw'!G$18+'ModelParams Lw'!G$19*LOG(BU$3)+'ModelParams Lw'!G$20*($D62*$E62),'ModelParams Lw'!G$18+'ModelParams Lw'!G$19*LOG(BU$3)+'ModelParams Lw'!G$20*($D62*$E62),'ModelParams Lw'!G$21+'ModelParams Lw'!G$22*LOG(BU$3)+'ModelParams Lw'!G$23*($D62*$E62)))</f>
        <v>19.253827318462619</v>
      </c>
      <c r="BV62" s="24">
        <f>IF(Calcul!$F67="SW",'ModelParams Lw'!H$18+'ModelParams Lw'!H$19*LOG(BV$3)+'ModelParams Lw'!H$20*($D62*$E62),IF('ModelParams Lw'!H$21+'ModelParams Lw'!H$22*LOG(BV$3)+'ModelParams Lw'!H$23*($D62*$E62)&lt;'ModelParams Lw'!H$18+'ModelParams Lw'!H$19*LOG(BV$3)+'ModelParams Lw'!H$20*($D62*$E62),'ModelParams Lw'!H$18+'ModelParams Lw'!H$19*LOG(BV$3)+'ModelParams Lw'!H$20*($D62*$E62),'ModelParams Lw'!H$21+'ModelParams Lw'!H$22*LOG(BV$3)+'ModelParams Lw'!H$23*($D62*$E62)))</f>
        <v>18.450549841027573</v>
      </c>
      <c r="BW62" s="24">
        <f>IF(Calcul!$F67="SW",'ModelParams Lw'!I$18+'ModelParams Lw'!I$19*LOG(BW$3)+'ModelParams Lw'!I$20*($D62*$E62),IF('ModelParams Lw'!I$21+'ModelParams Lw'!I$22*LOG(BW$3)+'ModelParams Lw'!I$23*($D62*$E62)&lt;'ModelParams Lw'!I$18+'ModelParams Lw'!I$19*LOG(BW$3)+'ModelParams Lw'!I$20*($D62*$E62),'ModelParams Lw'!I$18+'ModelParams Lw'!I$19*LOG(BW$3)+'ModelParams Lw'!I$20*($D62*$E62),'ModelParams Lw'!I$21+'ModelParams Lw'!I$22*LOG(BW$3)+'ModelParams Lw'!I$23*($D62*$E62)))</f>
        <v>24.339570323731252</v>
      </c>
      <c r="BX62" s="24">
        <f>IF(Calcul!$F67="SW",'ModelParams Lw'!J$18+'ModelParams Lw'!J$19*LOG(BX$3)+'ModelParams Lw'!J$20*($D62*$E62),IF('ModelParams Lw'!J$21+'ModelParams Lw'!J$22*LOG(BX$3)+'ModelParams Lw'!J$23*($D62*$E62)&lt;'ModelParams Lw'!J$18+'ModelParams Lw'!J$19*LOG(BX$3)+'ModelParams Lw'!J$20*($D62*$E62),'ModelParams Lw'!J$18+'ModelParams Lw'!J$19*LOG(BX$3)+'ModelParams Lw'!J$20*($D62*$E62),'ModelParams Lw'!J$21+'ModelParams Lw'!J$22*LOG(BX$3)+'ModelParams Lw'!J$23*($D62*$E62)))</f>
        <v>22.505852524315557</v>
      </c>
      <c r="BY62" s="24" t="e">
        <f t="shared" si="9"/>
        <v>#DIV/0!</v>
      </c>
      <c r="BZ62" s="24" t="e">
        <f t="shared" si="10"/>
        <v>#DIV/0!</v>
      </c>
      <c r="CA62" s="24" t="e">
        <f t="shared" si="11"/>
        <v>#DIV/0!</v>
      </c>
      <c r="CB62" s="24" t="e">
        <f t="shared" si="12"/>
        <v>#DIV/0!</v>
      </c>
      <c r="CC62" s="24" t="e">
        <f t="shared" si="13"/>
        <v>#DIV/0!</v>
      </c>
      <c r="CD62" s="24" t="e">
        <f t="shared" si="14"/>
        <v>#DIV/0!</v>
      </c>
      <c r="CE62" s="24" t="e">
        <f t="shared" si="15"/>
        <v>#DIV/0!</v>
      </c>
      <c r="CF62" s="24" t="e">
        <f t="shared" si="16"/>
        <v>#DIV/0!</v>
      </c>
      <c r="CG62" s="24" t="e">
        <f>10*LOG10(IF(BY62="",0,POWER(10,((BY62+'ModelParams Lw'!$O$4)/10))) +IF(BZ62="",0,POWER(10,((BZ62+'ModelParams Lw'!$P$4)/10))) +IF(CA62="",0,POWER(10,((CA62+'ModelParams Lw'!$Q$4)/10))) +IF(CB62="",0,POWER(10,((CB62+'ModelParams Lw'!$R$4)/10))) +IF(CC62="",0,POWER(10,((CC62+'ModelParams Lw'!$S$4)/10))) +IF(CD62="",0,POWER(10,((CD62+'ModelParams Lw'!$T$4)/10))) +IF(CE62="",0,POWER(10,((CE62+'ModelParams Lw'!$U$4)/10)))+IF(CF62="",0,POWER(10,((CF62+'ModelParams Lw'!$V$4)/10))))</f>
        <v>#DIV/0!</v>
      </c>
      <c r="CH62" s="24" t="e">
        <f t="shared" si="25"/>
        <v>#DIV/0!</v>
      </c>
      <c r="CI62" s="24" t="e">
        <f>(BY62-'ModelParams Lw'!$O$10)/'ModelParams Lw'!$O$11</f>
        <v>#DIV/0!</v>
      </c>
      <c r="CJ62" s="24" t="e">
        <f>(BZ62-'ModelParams Lw'!$P$10)/'ModelParams Lw'!$P$11</f>
        <v>#DIV/0!</v>
      </c>
      <c r="CK62" s="24" t="e">
        <f>(CA62-'ModelParams Lw'!$Q$10)/'ModelParams Lw'!$Q$11</f>
        <v>#DIV/0!</v>
      </c>
      <c r="CL62" s="24" t="e">
        <f>(CB62-'ModelParams Lw'!$R$10)/'ModelParams Lw'!$R$11</f>
        <v>#DIV/0!</v>
      </c>
      <c r="CM62" s="24" t="e">
        <f>(CC62-'ModelParams Lw'!$S$10)/'ModelParams Lw'!$S$11</f>
        <v>#DIV/0!</v>
      </c>
      <c r="CN62" s="24" t="e">
        <f>(CD62-'ModelParams Lw'!$T$10)/'ModelParams Lw'!$T$11</f>
        <v>#DIV/0!</v>
      </c>
      <c r="CO62" s="24" t="e">
        <f>(CE62-'ModelParams Lw'!$U$10)/'ModelParams Lw'!$U$11</f>
        <v>#DIV/0!</v>
      </c>
      <c r="CP62" s="24" t="e">
        <f>(CF62-'ModelParams Lw'!$V$10)/'ModelParams Lw'!$V$11</f>
        <v>#DIV/0!</v>
      </c>
    </row>
    <row r="63" spans="1:94" x14ac:dyDescent="0.2">
      <c r="A63" s="12">
        <f>Calcul!B65</f>
        <v>0</v>
      </c>
      <c r="B63" s="12">
        <f t="shared" si="17"/>
        <v>0</v>
      </c>
      <c r="C63" s="12">
        <f>Calcul!C65</f>
        <v>0</v>
      </c>
      <c r="D63" s="12">
        <f>Calcul!D65/1000</f>
        <v>0</v>
      </c>
      <c r="E63" s="12">
        <f>Calcul!E65/1000</f>
        <v>0</v>
      </c>
      <c r="F63" s="12">
        <f t="shared" si="18"/>
        <v>0</v>
      </c>
      <c r="G63" s="24" t="e">
        <f t="shared" si="0"/>
        <v>#DIV/0!</v>
      </c>
      <c r="H63" s="21" t="e">
        <f>'ModelParams Lw'!$B$6*(LN(H$3/(($B63/3600/($D63*$F63))^0.4*$G63^0.3)))^2+'ModelParams Lw'!$B$7*LN(H$3/(($B63/3600/($D63*$F63))^0.4*$G63^0.3))+'ModelParams Lw'!$B$8</f>
        <v>#DIV/0!</v>
      </c>
      <c r="I63" s="21" t="e">
        <f>'ModelParams Lw'!$B$6*(LN(I$3/(($B63/3600/($D63*$F63))^0.4*$G63^0.3)))^2+'ModelParams Lw'!$B$7*LN(I$3/(($B63/3600/($D63*$F63))^0.4*$G63^0.3))+'ModelParams Lw'!$B$8</f>
        <v>#DIV/0!</v>
      </c>
      <c r="J63" s="21" t="e">
        <f>'ModelParams Lw'!$B$6*(LN(J$3/(($B63/3600/($D63*$F63))^0.4*$G63^0.3)))^2+'ModelParams Lw'!$B$7*LN(J$3/(($B63/3600/($D63*$F63))^0.4*$G63^0.3))+'ModelParams Lw'!$B$8</f>
        <v>#DIV/0!</v>
      </c>
      <c r="K63" s="21" t="e">
        <f>'ModelParams Lw'!$B$6*(LN(K$3/(($B63/3600/($D63*$F63))^0.4*$G63^0.3)))^2+'ModelParams Lw'!$B$7*LN(K$3/(($B63/3600/($D63*$F63))^0.4*$G63^0.3))+'ModelParams Lw'!$B$8</f>
        <v>#DIV/0!</v>
      </c>
      <c r="L63" s="21" t="e">
        <f>'ModelParams Lw'!$B$6*(LN(L$3/(($B63/3600/($D63*$F63))^0.4*$G63^0.3)))^2+'ModelParams Lw'!$B$7*LN(L$3/(($B63/3600/($D63*$F63))^0.4*$G63^0.3))+'ModelParams Lw'!$B$8</f>
        <v>#DIV/0!</v>
      </c>
      <c r="M63" s="21" t="e">
        <f>'ModelParams Lw'!$B$6*(LN(M$3/(($B63/3600/($D63*$F63))^0.4*$G63^0.3)))^2+'ModelParams Lw'!$B$7*LN(M$3/(($B63/3600/($D63*$F63))^0.4*$G63^0.3))+'ModelParams Lw'!$B$8</f>
        <v>#DIV/0!</v>
      </c>
      <c r="N63" s="21" t="e">
        <f>'ModelParams Lw'!$B$6*(LN(N$3/(($B63/3600/($D63*$F63))^0.4*$G63^0.3)))^2+'ModelParams Lw'!$B$7*LN(N$3/(($B63/3600/($D63*$F63))^0.4*$G63^0.3))+'ModelParams Lw'!$B$8</f>
        <v>#DIV/0!</v>
      </c>
      <c r="O63" s="21" t="e">
        <f>'ModelParams Lw'!$B$6*(LN(O$3/(($B63/3600/($D63*$F63))^0.4*$G63^0.3)))^2+'ModelParams Lw'!$B$7*LN(O$3/(($B63/3600/($D63*$F63))^0.4*$G63^0.3))+'ModelParams Lw'!$B$8</f>
        <v>#DIV/0!</v>
      </c>
      <c r="P63" s="24" t="e">
        <f>'ModelParams Lw'!$B$3+'ModelParams Lw'!$B$4*LOG10($B63/3600/($D63*$F63))+'ModelParams Lw'!$B$5*LOG10(2*$G63/(1.2*($B63/3600/($D63*$F63))^2)+1)+10*LOG10($D63*$F63)+H63</f>
        <v>#DIV/0!</v>
      </c>
      <c r="Q63" s="24" t="e">
        <f>'ModelParams Lw'!$B$3+'ModelParams Lw'!$B$4*LOG10($B63/3600/($D63*$F63))+'ModelParams Lw'!$B$5*LOG10(2*$G63/(1.2*($B63/3600/($D63*$F63))^2)+1)+10*LOG10($D63*$F63)+I63</f>
        <v>#DIV/0!</v>
      </c>
      <c r="R63" s="24" t="e">
        <f>'ModelParams Lw'!$B$3+'ModelParams Lw'!$B$4*LOG10($B63/3600/($D63*$F63))+'ModelParams Lw'!$B$5*LOG10(2*$G63/(1.2*($B63/3600/($D63*$F63))^2)+1)+10*LOG10($D63*$F63)+J63</f>
        <v>#DIV/0!</v>
      </c>
      <c r="S63" s="24" t="e">
        <f>'ModelParams Lw'!$B$3+'ModelParams Lw'!$B$4*LOG10($B63/3600/($D63*$F63))+'ModelParams Lw'!$B$5*LOG10(2*$G63/(1.2*($B63/3600/($D63*$F63))^2)+1)+10*LOG10($D63*$F63)+K63</f>
        <v>#DIV/0!</v>
      </c>
      <c r="T63" s="24" t="e">
        <f>'ModelParams Lw'!$B$3+'ModelParams Lw'!$B$4*LOG10($B63/3600/($D63*$F63))+'ModelParams Lw'!$B$5*LOG10(2*$G63/(1.2*($B63/3600/($D63*$F63))^2)+1)+10*LOG10($D63*$F63)+L63</f>
        <v>#DIV/0!</v>
      </c>
      <c r="U63" s="24" t="e">
        <f>'ModelParams Lw'!$B$3+'ModelParams Lw'!$B$4*LOG10($B63/3600/($D63*$F63))+'ModelParams Lw'!$B$5*LOG10(2*$G63/(1.2*($B63/3600/($D63*$F63))^2)+1)+10*LOG10($D63*$F63)+M63</f>
        <v>#DIV/0!</v>
      </c>
      <c r="V63" s="24" t="e">
        <f>'ModelParams Lw'!$B$3+'ModelParams Lw'!$B$4*LOG10($B63/3600/($D63*$F63))+'ModelParams Lw'!$B$5*LOG10(2*$G63/(1.2*($B63/3600/($D63*$F63))^2)+1)+10*LOG10($D63*$F63)+N63</f>
        <v>#DIV/0!</v>
      </c>
      <c r="W63" s="24" t="e">
        <f>'ModelParams Lw'!$B$3+'ModelParams Lw'!$B$4*LOG10($B63/3600/($D63*$F63))+'ModelParams Lw'!$B$5*LOG10(2*$G63/(1.2*($B63/3600/($D63*$F63))^2)+1)+10*LOG10($D63*$F63)+O63</f>
        <v>#DIV/0!</v>
      </c>
      <c r="X63" s="24" t="e">
        <f>10*LOG10(IF(P63="",0,POWER(10,((P63+'ModelParams Lw'!$O$4)/10))) +IF(Q63="",0,POWER(10,((Q63+'ModelParams Lw'!$P$4)/10))) +IF(R63="",0,POWER(10,((R63+'ModelParams Lw'!$Q$4)/10))) +IF(S63="",0,POWER(10,((S63+'ModelParams Lw'!$R$4)/10))) +IF(T63="",0,POWER(10,((T63+'ModelParams Lw'!$S$4)/10))) +IF(U63="",0,POWER(10,((U63+'ModelParams Lw'!$T$4)/10))) +IF(V63="",0,POWER(10,((V63+'ModelParams Lw'!$U$4)/10)))+IF(W63="",0,POWER(10,((W63+'ModelParams Lw'!$V$4)/10))))</f>
        <v>#DIV/0!</v>
      </c>
      <c r="Y63" s="24" t="e">
        <f t="shared" si="19"/>
        <v>#DIV/0!</v>
      </c>
      <c r="Z63" s="24" t="e">
        <f>(P63-'ModelParams Lw'!O$10)/'ModelParams Lw'!O$11</f>
        <v>#DIV/0!</v>
      </c>
      <c r="AA63" s="24" t="e">
        <f>(Q63-'ModelParams Lw'!P$10)/'ModelParams Lw'!P$11</f>
        <v>#DIV/0!</v>
      </c>
      <c r="AB63" s="24" t="e">
        <f>(R63-'ModelParams Lw'!Q$10)/'ModelParams Lw'!Q$11</f>
        <v>#DIV/0!</v>
      </c>
      <c r="AC63" s="24" t="e">
        <f>(S63-'ModelParams Lw'!R$10)/'ModelParams Lw'!R$11</f>
        <v>#DIV/0!</v>
      </c>
      <c r="AD63" s="24" t="e">
        <f>(T63-'ModelParams Lw'!S$10)/'ModelParams Lw'!S$11</f>
        <v>#DIV/0!</v>
      </c>
      <c r="AE63" s="24" t="e">
        <f>(U63-'ModelParams Lw'!T$10)/'ModelParams Lw'!T$11</f>
        <v>#DIV/0!</v>
      </c>
      <c r="AF63" s="24" t="e">
        <f>(V63-'ModelParams Lw'!U$10)/'ModelParams Lw'!U$11</f>
        <v>#DIV/0!</v>
      </c>
      <c r="AG63" s="24" t="e">
        <f>(W63-'ModelParams Lw'!V$10)/'ModelParams Lw'!V$11</f>
        <v>#DIV/0!</v>
      </c>
      <c r="AH63" s="24" t="e">
        <f t="shared" si="23"/>
        <v>#DIV/0!</v>
      </c>
      <c r="AI63" s="24" t="str">
        <f>IF(OR(Calcul!$D68="",Calcul!$E68=""),"",VLOOKUP(CONCATENATE(Calcul!$D68,Calcul!$E68),SilencerParams!$D$4:$R$82,8,FALSE))</f>
        <v/>
      </c>
      <c r="AJ63" s="24" t="str">
        <f>IF(OR(Calcul!$D68="",Calcul!$E68=""),"",VLOOKUP(CONCATENATE(Calcul!$D68,Calcul!$E68),SilencerParams!$D$4:$R$82,9,FALSE))</f>
        <v/>
      </c>
      <c r="AK63" s="24" t="str">
        <f>IF(OR(Calcul!$D68="",Calcul!$E68=""),"",VLOOKUP(CONCATENATE(Calcul!$D68,Calcul!$E68),SilencerParams!$D$4:$R$82,10,FALSE))</f>
        <v/>
      </c>
      <c r="AL63" s="24" t="str">
        <f>IF(OR(Calcul!$D68="",Calcul!$E68=""),"",VLOOKUP(CONCATENATE(Calcul!$D68,Calcul!$E68),SilencerParams!$D$4:$R$82,11,FALSE))</f>
        <v/>
      </c>
      <c r="AM63" s="24" t="str">
        <f>IF(OR(Calcul!$D68="",Calcul!$E68=""),"",VLOOKUP(CONCATENATE(Calcul!$D68,Calcul!$E68),SilencerParams!$D$4:$R$82,12,FALSE))</f>
        <v/>
      </c>
      <c r="AN63" s="24" t="str">
        <f>IF(OR(Calcul!$D68="",Calcul!$E68=""),"",VLOOKUP(CONCATENATE(Calcul!$D68,Calcul!$E68),SilencerParams!$D$4:$R$82,13,FALSE))</f>
        <v/>
      </c>
      <c r="AO63" s="24" t="str">
        <f>IF(OR(Calcul!$D68="",Calcul!$E68=""),"",VLOOKUP(CONCATENATE(Calcul!$D68,Calcul!$E68),SilencerParams!$D$4:$R$82,14,FALSE))</f>
        <v/>
      </c>
      <c r="AP63" s="24" t="str">
        <f>IF(OR(Calcul!$D68="",Calcul!$E68=""),"",VLOOKUP(CONCATENATE(Calcul!$D68,Calcul!$E68),SilencerParams!$D$4:$R$82,15,FALSE))</f>
        <v/>
      </c>
      <c r="AQ63" s="24" t="str">
        <f>IF(OR(Calcul!$D68="",Calcul!$E68=""),"",VLOOKUP(CONCATENATE(Calcul!$D68,Calcul!$E68),SilencerParams!$D$4:$Z$82,16,FALSE)*LOG($AH63)+VLOOKUP(CONCATENATE(Calcul!$D68,Calcul!$E68),SilencerParams!$D$4:$AH$82,24,FALSE))</f>
        <v/>
      </c>
      <c r="AR63" s="24" t="str">
        <f>IF(OR(Calcul!$D68="",Calcul!$E68=""),"",VLOOKUP(CONCATENATE(Calcul!$D68,Calcul!$E68),SilencerParams!$D$4:$Z$82,17,FALSE)*LOG($AH63)+VLOOKUP(CONCATENATE(Calcul!$D68,Calcul!$E68),SilencerParams!$D$4:$AH$82,25,FALSE))</f>
        <v/>
      </c>
      <c r="AS63" s="24" t="str">
        <f>IF(OR(Calcul!$D68="",Calcul!$E68=""),"",VLOOKUP(CONCATENATE(Calcul!$D68,Calcul!$E68),SilencerParams!$D$4:$Z$82,18,FALSE)*LOG($AH63)+VLOOKUP(CONCATENATE(Calcul!$D68,Calcul!$E68),SilencerParams!$D$4:$AH$82,26,FALSE))</f>
        <v/>
      </c>
      <c r="AT63" s="24" t="str">
        <f>IF(OR(Calcul!$D68="",Calcul!$E68=""),"",VLOOKUP(CONCATENATE(Calcul!$D68,Calcul!$E68),SilencerParams!$D$4:$Z$82,19,FALSE)*LOG($AH63)+VLOOKUP(CONCATENATE(Calcul!$D68,Calcul!$E68),SilencerParams!$D$4:$AH$82,27,FALSE))</f>
        <v/>
      </c>
      <c r="AU63" s="24" t="str">
        <f>IF(OR(Calcul!$D68="",Calcul!$E68=""),"",VLOOKUP(CONCATENATE(Calcul!$D68,Calcul!$E68),SilencerParams!$D$4:$Z$82,20,FALSE)*LOG($AH63)+VLOOKUP(CONCATENATE(Calcul!$D68,Calcul!$E68),SilencerParams!$D$4:$AH$82,28,FALSE))</f>
        <v/>
      </c>
      <c r="AV63" s="24" t="str">
        <f>IF(OR(Calcul!$D68="",Calcul!$E68=""),"",VLOOKUP(CONCATENATE(Calcul!$D68,Calcul!$E68),SilencerParams!$D$4:$Z$82,21,FALSE)*LOG($AH63)+VLOOKUP(CONCATENATE(Calcul!$D68,Calcul!$E68),SilencerParams!$D$4:$AH$82,29,FALSE))</f>
        <v/>
      </c>
      <c r="AW63" s="24" t="str">
        <f>IF(OR(Calcul!$D68="",Calcul!$E68=""),"",VLOOKUP(CONCATENATE(Calcul!$D68,Calcul!$E68),SilencerParams!$D$4:$Z$82,22,FALSE)*LOG($AH63)+VLOOKUP(CONCATENATE(Calcul!$D68,Calcul!$E68),SilencerParams!$D$4:$AH$82,30,FALSE))</f>
        <v/>
      </c>
      <c r="AX63" s="24" t="str">
        <f>IF(OR(Calcul!$D68="",Calcul!$E68=""),"",VLOOKUP(CONCATENATE(Calcul!$D68,Calcul!$E68),SilencerParams!$D$4:$Z$82,23,FALSE)*LOG($AH63)+VLOOKUP(CONCATENATE(Calcul!$D68,Calcul!$E68),SilencerParams!$D$4:$AH$82,31,FALSE))</f>
        <v/>
      </c>
      <c r="AY63" s="24" t="e">
        <f t="shared" si="1"/>
        <v>#DIV/0!</v>
      </c>
      <c r="AZ63" s="24" t="e">
        <f t="shared" si="2"/>
        <v>#DIV/0!</v>
      </c>
      <c r="BA63" s="24" t="e">
        <f t="shared" si="3"/>
        <v>#DIV/0!</v>
      </c>
      <c r="BB63" s="24" t="e">
        <f t="shared" si="4"/>
        <v>#DIV/0!</v>
      </c>
      <c r="BC63" s="24" t="e">
        <f t="shared" si="5"/>
        <v>#DIV/0!</v>
      </c>
      <c r="BD63" s="24" t="e">
        <f t="shared" si="6"/>
        <v>#DIV/0!</v>
      </c>
      <c r="BE63" s="24" t="e">
        <f t="shared" si="7"/>
        <v>#DIV/0!</v>
      </c>
      <c r="BF63" s="24" t="e">
        <f t="shared" si="8"/>
        <v>#DIV/0!</v>
      </c>
      <c r="BG63" s="24" t="e">
        <f>10*LOG10(IF(AY63="",0,POWER(10,((AY63+'ModelParams Lw'!$O$4)/10))) +IF(AZ63="",0,POWER(10,((AZ63+'ModelParams Lw'!$P$4)/10))) +IF(BA63="",0,POWER(10,((BA63+'ModelParams Lw'!$Q$4)/10))) +IF(BB63="",0,POWER(10,((BB63+'ModelParams Lw'!$R$4)/10))) +IF(BC63="",0,POWER(10,((BC63+'ModelParams Lw'!$S$4)/10))) +IF(BD63="",0,POWER(10,((BD63+'ModelParams Lw'!$T$4)/10))) +IF(BE63="",0,POWER(10,((BE63+'ModelParams Lw'!$U$4)/10)))+IF(BF63="",0,POWER(10,((BF63+'ModelParams Lw'!$V$4)/10))))</f>
        <v>#DIV/0!</v>
      </c>
      <c r="BH63" s="24" t="e">
        <f t="shared" si="24"/>
        <v>#DIV/0!</v>
      </c>
      <c r="BI63" s="24" t="e">
        <f>(AY63-'ModelParams Lw'!O$10)/'ModelParams Lw'!O$11</f>
        <v>#DIV/0!</v>
      </c>
      <c r="BJ63" s="24" t="e">
        <f>(AZ63-'ModelParams Lw'!P$10)/'ModelParams Lw'!P$11</f>
        <v>#DIV/0!</v>
      </c>
      <c r="BK63" s="24" t="e">
        <f>(BA63-'ModelParams Lw'!Q$10)/'ModelParams Lw'!Q$11</f>
        <v>#DIV/0!</v>
      </c>
      <c r="BL63" s="24" t="e">
        <f>(BB63-'ModelParams Lw'!R$10)/'ModelParams Lw'!R$11</f>
        <v>#DIV/0!</v>
      </c>
      <c r="BM63" s="24" t="e">
        <f>(BC63-'ModelParams Lw'!S$10)/'ModelParams Lw'!S$11</f>
        <v>#DIV/0!</v>
      </c>
      <c r="BN63" s="24" t="e">
        <f>(BD63-'ModelParams Lw'!T$10)/'ModelParams Lw'!T$11</f>
        <v>#DIV/0!</v>
      </c>
      <c r="BO63" s="24" t="e">
        <f>(BE63-'ModelParams Lw'!U$10)/'ModelParams Lw'!U$11</f>
        <v>#DIV/0!</v>
      </c>
      <c r="BP63" s="24" t="e">
        <f>(BF63-'ModelParams Lw'!V$10)/'ModelParams Lw'!V$11</f>
        <v>#DIV/0!</v>
      </c>
      <c r="BQ63" s="24">
        <f>IF(Calcul!$F68="SW",'ModelParams Lw'!C$18+'ModelParams Lw'!C$19*LOG(BQ$3)+'ModelParams Lw'!C$20*($D63*$E63),IF('ModelParams Lw'!C$21+'ModelParams Lw'!C$22*LOG(BQ$3)+'ModelParams Lw'!C$23*($D63*$E63)&lt;'ModelParams Lw'!C$18+'ModelParams Lw'!C$19*LOG(BQ$3)+'ModelParams Lw'!C$20*($D63*$E63),'ModelParams Lw'!C$18+'ModelParams Lw'!C$19*LOG(BQ$3)+'ModelParams Lw'!C$20*($D63*$E63),'ModelParams Lw'!C$21+'ModelParams Lw'!C$22*LOG(BQ$3)+'ModelParams Lw'!C$23*($D63*$E63)))</f>
        <v>29.232362061604213</v>
      </c>
      <c r="BR63" s="24">
        <f>IF(Calcul!$F68="SW",'ModelParams Lw'!D$18+'ModelParams Lw'!D$19*LOG(BR$3)+'ModelParams Lw'!D$20*($D63*$E63),IF('ModelParams Lw'!D$21+'ModelParams Lw'!D$22*LOG(BR$3)+'ModelParams Lw'!D$23*($D63*$E63)&lt;'ModelParams Lw'!D$18+'ModelParams Lw'!D$19*LOG(BR$3)+'ModelParams Lw'!D$20*($D63*$E63),'ModelParams Lw'!D$18+'ModelParams Lw'!D$19*LOG(BR$3)+'ModelParams Lw'!D$20*($D63*$E63),'ModelParams Lw'!D$21+'ModelParams Lw'!D$22*LOG(BR$3)+'ModelParams Lw'!D$23*($D63*$E63)))</f>
        <v>20.87664435983303</v>
      </c>
      <c r="BS63" s="24">
        <f>IF(Calcul!$F68="SW",'ModelParams Lw'!E$18+'ModelParams Lw'!E$19*LOG(BS$3)+'ModelParams Lw'!E$20*($D63*$E63),IF('ModelParams Lw'!E$21+'ModelParams Lw'!E$22*LOG(BS$3)+'ModelParams Lw'!E$23*($D63*$E63)&lt;'ModelParams Lw'!E$18+'ModelParams Lw'!E$19*LOG(BS$3)+'ModelParams Lw'!E$20*($D63*$E63),'ModelParams Lw'!E$18+'ModelParams Lw'!E$19*LOG(BS$3)+'ModelParams Lw'!E$20*($D63*$E63),'ModelParams Lw'!E$21+'ModelParams Lw'!E$22*LOG(BS$3)+'ModelParams Lw'!E$23*($D63*$E63)))</f>
        <v>19.403052886267911</v>
      </c>
      <c r="BT63" s="24">
        <f>IF(Calcul!$F68="SW",'ModelParams Lw'!F$18+'ModelParams Lw'!F$19*LOG(BT$3)+'ModelParams Lw'!F$20*($D63*$E63),IF('ModelParams Lw'!F$21+'ModelParams Lw'!F$22*LOG(BT$3)+'ModelParams Lw'!F$23*($D63*$E63)&lt;'ModelParams Lw'!F$18+'ModelParams Lw'!F$19*LOG(BT$3)+'ModelParams Lw'!F$20*($D63*$E63),'ModelParams Lw'!F$18+'ModelParams Lw'!F$19*LOG(BT$3)+'ModelParams Lw'!F$20*($D63*$E63),'ModelParams Lw'!F$21+'ModelParams Lw'!F$22*LOG(BT$3)+'ModelParams Lw'!F$23*($D63*$E63)))</f>
        <v>19.168948557312724</v>
      </c>
      <c r="BU63" s="24">
        <f>IF(Calcul!$F68="SW",'ModelParams Lw'!G$18+'ModelParams Lw'!G$19*LOG(BU$3)+'ModelParams Lw'!G$20*($D63*$E63),IF('ModelParams Lw'!G$21+'ModelParams Lw'!G$22*LOG(BU$3)+'ModelParams Lw'!G$23*($D63*$E63)&lt;'ModelParams Lw'!G$18+'ModelParams Lw'!G$19*LOG(BU$3)+'ModelParams Lw'!G$20*($D63*$E63),'ModelParams Lw'!G$18+'ModelParams Lw'!G$19*LOG(BU$3)+'ModelParams Lw'!G$20*($D63*$E63),'ModelParams Lw'!G$21+'ModelParams Lw'!G$22*LOG(BU$3)+'ModelParams Lw'!G$23*($D63*$E63)))</f>
        <v>19.253827318462619</v>
      </c>
      <c r="BV63" s="24">
        <f>IF(Calcul!$F68="SW",'ModelParams Lw'!H$18+'ModelParams Lw'!H$19*LOG(BV$3)+'ModelParams Lw'!H$20*($D63*$E63),IF('ModelParams Lw'!H$21+'ModelParams Lw'!H$22*LOG(BV$3)+'ModelParams Lw'!H$23*($D63*$E63)&lt;'ModelParams Lw'!H$18+'ModelParams Lw'!H$19*LOG(BV$3)+'ModelParams Lw'!H$20*($D63*$E63),'ModelParams Lw'!H$18+'ModelParams Lw'!H$19*LOG(BV$3)+'ModelParams Lw'!H$20*($D63*$E63),'ModelParams Lw'!H$21+'ModelParams Lw'!H$22*LOG(BV$3)+'ModelParams Lw'!H$23*($D63*$E63)))</f>
        <v>18.450549841027573</v>
      </c>
      <c r="BW63" s="24">
        <f>IF(Calcul!$F68="SW",'ModelParams Lw'!I$18+'ModelParams Lw'!I$19*LOG(BW$3)+'ModelParams Lw'!I$20*($D63*$E63),IF('ModelParams Lw'!I$21+'ModelParams Lw'!I$22*LOG(BW$3)+'ModelParams Lw'!I$23*($D63*$E63)&lt;'ModelParams Lw'!I$18+'ModelParams Lw'!I$19*LOG(BW$3)+'ModelParams Lw'!I$20*($D63*$E63),'ModelParams Lw'!I$18+'ModelParams Lw'!I$19*LOG(BW$3)+'ModelParams Lw'!I$20*($D63*$E63),'ModelParams Lw'!I$21+'ModelParams Lw'!I$22*LOG(BW$3)+'ModelParams Lw'!I$23*($D63*$E63)))</f>
        <v>24.339570323731252</v>
      </c>
      <c r="BX63" s="24">
        <f>IF(Calcul!$F68="SW",'ModelParams Lw'!J$18+'ModelParams Lw'!J$19*LOG(BX$3)+'ModelParams Lw'!J$20*($D63*$E63),IF('ModelParams Lw'!J$21+'ModelParams Lw'!J$22*LOG(BX$3)+'ModelParams Lw'!J$23*($D63*$E63)&lt;'ModelParams Lw'!J$18+'ModelParams Lw'!J$19*LOG(BX$3)+'ModelParams Lw'!J$20*($D63*$E63),'ModelParams Lw'!J$18+'ModelParams Lw'!J$19*LOG(BX$3)+'ModelParams Lw'!J$20*($D63*$E63),'ModelParams Lw'!J$21+'ModelParams Lw'!J$22*LOG(BX$3)+'ModelParams Lw'!J$23*($D63*$E63)))</f>
        <v>22.505852524315557</v>
      </c>
      <c r="BY63" s="24" t="e">
        <f t="shared" si="9"/>
        <v>#DIV/0!</v>
      </c>
      <c r="BZ63" s="24" t="e">
        <f t="shared" si="10"/>
        <v>#DIV/0!</v>
      </c>
      <c r="CA63" s="24" t="e">
        <f t="shared" si="11"/>
        <v>#DIV/0!</v>
      </c>
      <c r="CB63" s="24" t="e">
        <f t="shared" si="12"/>
        <v>#DIV/0!</v>
      </c>
      <c r="CC63" s="24" t="e">
        <f t="shared" si="13"/>
        <v>#DIV/0!</v>
      </c>
      <c r="CD63" s="24" t="e">
        <f t="shared" si="14"/>
        <v>#DIV/0!</v>
      </c>
      <c r="CE63" s="24" t="e">
        <f t="shared" si="15"/>
        <v>#DIV/0!</v>
      </c>
      <c r="CF63" s="24" t="e">
        <f t="shared" si="16"/>
        <v>#DIV/0!</v>
      </c>
      <c r="CG63" s="24" t="e">
        <f>10*LOG10(IF(BY63="",0,POWER(10,((BY63+'ModelParams Lw'!$O$4)/10))) +IF(BZ63="",0,POWER(10,((BZ63+'ModelParams Lw'!$P$4)/10))) +IF(CA63="",0,POWER(10,((CA63+'ModelParams Lw'!$Q$4)/10))) +IF(CB63="",0,POWER(10,((CB63+'ModelParams Lw'!$R$4)/10))) +IF(CC63="",0,POWER(10,((CC63+'ModelParams Lw'!$S$4)/10))) +IF(CD63="",0,POWER(10,((CD63+'ModelParams Lw'!$T$4)/10))) +IF(CE63="",0,POWER(10,((CE63+'ModelParams Lw'!$U$4)/10)))+IF(CF63="",0,POWER(10,((CF63+'ModelParams Lw'!$V$4)/10))))</f>
        <v>#DIV/0!</v>
      </c>
      <c r="CH63" s="24" t="e">
        <f t="shared" si="25"/>
        <v>#DIV/0!</v>
      </c>
      <c r="CI63" s="24" t="e">
        <f>(BY63-'ModelParams Lw'!$O$10)/'ModelParams Lw'!$O$11</f>
        <v>#DIV/0!</v>
      </c>
      <c r="CJ63" s="24" t="e">
        <f>(BZ63-'ModelParams Lw'!$P$10)/'ModelParams Lw'!$P$11</f>
        <v>#DIV/0!</v>
      </c>
      <c r="CK63" s="24" t="e">
        <f>(CA63-'ModelParams Lw'!$Q$10)/'ModelParams Lw'!$Q$11</f>
        <v>#DIV/0!</v>
      </c>
      <c r="CL63" s="24" t="e">
        <f>(CB63-'ModelParams Lw'!$R$10)/'ModelParams Lw'!$R$11</f>
        <v>#DIV/0!</v>
      </c>
      <c r="CM63" s="24" t="e">
        <f>(CC63-'ModelParams Lw'!$S$10)/'ModelParams Lw'!$S$11</f>
        <v>#DIV/0!</v>
      </c>
      <c r="CN63" s="24" t="e">
        <f>(CD63-'ModelParams Lw'!$T$10)/'ModelParams Lw'!$T$11</f>
        <v>#DIV/0!</v>
      </c>
      <c r="CO63" s="24" t="e">
        <f>(CE63-'ModelParams Lw'!$U$10)/'ModelParams Lw'!$U$11</f>
        <v>#DIV/0!</v>
      </c>
      <c r="CP63" s="24" t="e">
        <f>(CF63-'ModelParams Lw'!$V$10)/'ModelParams Lw'!$V$11</f>
        <v>#DIV/0!</v>
      </c>
    </row>
    <row r="64" spans="1:94" x14ac:dyDescent="0.2">
      <c r="A64" s="12">
        <f>Calcul!B66</f>
        <v>0</v>
      </c>
      <c r="B64" s="12">
        <f t="shared" si="17"/>
        <v>0</v>
      </c>
      <c r="C64" s="12">
        <f>Calcul!C66</f>
        <v>0</v>
      </c>
      <c r="D64" s="12">
        <f>Calcul!D66/1000</f>
        <v>0</v>
      </c>
      <c r="E64" s="12">
        <f>Calcul!E66/1000</f>
        <v>0</v>
      </c>
      <c r="F64" s="12">
        <f t="shared" si="18"/>
        <v>0</v>
      </c>
      <c r="G64" s="24" t="e">
        <f t="shared" si="0"/>
        <v>#DIV/0!</v>
      </c>
      <c r="H64" s="21" t="e">
        <f>'ModelParams Lw'!$B$6*(LN(H$3/(($B64/3600/($D64*$F64))^0.4*$G64^0.3)))^2+'ModelParams Lw'!$B$7*LN(H$3/(($B64/3600/($D64*$F64))^0.4*$G64^0.3))+'ModelParams Lw'!$B$8</f>
        <v>#DIV/0!</v>
      </c>
      <c r="I64" s="21" t="e">
        <f>'ModelParams Lw'!$B$6*(LN(I$3/(($B64/3600/($D64*$F64))^0.4*$G64^0.3)))^2+'ModelParams Lw'!$B$7*LN(I$3/(($B64/3600/($D64*$F64))^0.4*$G64^0.3))+'ModelParams Lw'!$B$8</f>
        <v>#DIV/0!</v>
      </c>
      <c r="J64" s="21" t="e">
        <f>'ModelParams Lw'!$B$6*(LN(J$3/(($B64/3600/($D64*$F64))^0.4*$G64^0.3)))^2+'ModelParams Lw'!$B$7*LN(J$3/(($B64/3600/($D64*$F64))^0.4*$G64^0.3))+'ModelParams Lw'!$B$8</f>
        <v>#DIV/0!</v>
      </c>
      <c r="K64" s="21" t="e">
        <f>'ModelParams Lw'!$B$6*(LN(K$3/(($B64/3600/($D64*$F64))^0.4*$G64^0.3)))^2+'ModelParams Lw'!$B$7*LN(K$3/(($B64/3600/($D64*$F64))^0.4*$G64^0.3))+'ModelParams Lw'!$B$8</f>
        <v>#DIV/0!</v>
      </c>
      <c r="L64" s="21" t="e">
        <f>'ModelParams Lw'!$B$6*(LN(L$3/(($B64/3600/($D64*$F64))^0.4*$G64^0.3)))^2+'ModelParams Lw'!$B$7*LN(L$3/(($B64/3600/($D64*$F64))^0.4*$G64^0.3))+'ModelParams Lw'!$B$8</f>
        <v>#DIV/0!</v>
      </c>
      <c r="M64" s="21" t="e">
        <f>'ModelParams Lw'!$B$6*(LN(M$3/(($B64/3600/($D64*$F64))^0.4*$G64^0.3)))^2+'ModelParams Lw'!$B$7*LN(M$3/(($B64/3600/($D64*$F64))^0.4*$G64^0.3))+'ModelParams Lw'!$B$8</f>
        <v>#DIV/0!</v>
      </c>
      <c r="N64" s="21" t="e">
        <f>'ModelParams Lw'!$B$6*(LN(N$3/(($B64/3600/($D64*$F64))^0.4*$G64^0.3)))^2+'ModelParams Lw'!$B$7*LN(N$3/(($B64/3600/($D64*$F64))^0.4*$G64^0.3))+'ModelParams Lw'!$B$8</f>
        <v>#DIV/0!</v>
      </c>
      <c r="O64" s="21" t="e">
        <f>'ModelParams Lw'!$B$6*(LN(O$3/(($B64/3600/($D64*$F64))^0.4*$G64^0.3)))^2+'ModelParams Lw'!$B$7*LN(O$3/(($B64/3600/($D64*$F64))^0.4*$G64^0.3))+'ModelParams Lw'!$B$8</f>
        <v>#DIV/0!</v>
      </c>
      <c r="P64" s="24" t="e">
        <f>'ModelParams Lw'!$B$3+'ModelParams Lw'!$B$4*LOG10($B64/3600/($D64*$F64))+'ModelParams Lw'!$B$5*LOG10(2*$G64/(1.2*($B64/3600/($D64*$F64))^2)+1)+10*LOG10($D64*$F64)+H64</f>
        <v>#DIV/0!</v>
      </c>
      <c r="Q64" s="24" t="e">
        <f>'ModelParams Lw'!$B$3+'ModelParams Lw'!$B$4*LOG10($B64/3600/($D64*$F64))+'ModelParams Lw'!$B$5*LOG10(2*$G64/(1.2*($B64/3600/($D64*$F64))^2)+1)+10*LOG10($D64*$F64)+I64</f>
        <v>#DIV/0!</v>
      </c>
      <c r="R64" s="24" t="e">
        <f>'ModelParams Lw'!$B$3+'ModelParams Lw'!$B$4*LOG10($B64/3600/($D64*$F64))+'ModelParams Lw'!$B$5*LOG10(2*$G64/(1.2*($B64/3600/($D64*$F64))^2)+1)+10*LOG10($D64*$F64)+J64</f>
        <v>#DIV/0!</v>
      </c>
      <c r="S64" s="24" t="e">
        <f>'ModelParams Lw'!$B$3+'ModelParams Lw'!$B$4*LOG10($B64/3600/($D64*$F64))+'ModelParams Lw'!$B$5*LOG10(2*$G64/(1.2*($B64/3600/($D64*$F64))^2)+1)+10*LOG10($D64*$F64)+K64</f>
        <v>#DIV/0!</v>
      </c>
      <c r="T64" s="24" t="e">
        <f>'ModelParams Lw'!$B$3+'ModelParams Lw'!$B$4*LOG10($B64/3600/($D64*$F64))+'ModelParams Lw'!$B$5*LOG10(2*$G64/(1.2*($B64/3600/($D64*$F64))^2)+1)+10*LOG10($D64*$F64)+L64</f>
        <v>#DIV/0!</v>
      </c>
      <c r="U64" s="24" t="e">
        <f>'ModelParams Lw'!$B$3+'ModelParams Lw'!$B$4*LOG10($B64/3600/($D64*$F64))+'ModelParams Lw'!$B$5*LOG10(2*$G64/(1.2*($B64/3600/($D64*$F64))^2)+1)+10*LOG10($D64*$F64)+M64</f>
        <v>#DIV/0!</v>
      </c>
      <c r="V64" s="24" t="e">
        <f>'ModelParams Lw'!$B$3+'ModelParams Lw'!$B$4*LOG10($B64/3600/($D64*$F64))+'ModelParams Lw'!$B$5*LOG10(2*$G64/(1.2*($B64/3600/($D64*$F64))^2)+1)+10*LOG10($D64*$F64)+N64</f>
        <v>#DIV/0!</v>
      </c>
      <c r="W64" s="24" t="e">
        <f>'ModelParams Lw'!$B$3+'ModelParams Lw'!$B$4*LOG10($B64/3600/($D64*$F64))+'ModelParams Lw'!$B$5*LOG10(2*$G64/(1.2*($B64/3600/($D64*$F64))^2)+1)+10*LOG10($D64*$F64)+O64</f>
        <v>#DIV/0!</v>
      </c>
      <c r="X64" s="24" t="e">
        <f>10*LOG10(IF(P64="",0,POWER(10,((P64+'ModelParams Lw'!$O$4)/10))) +IF(Q64="",0,POWER(10,((Q64+'ModelParams Lw'!$P$4)/10))) +IF(R64="",0,POWER(10,((R64+'ModelParams Lw'!$Q$4)/10))) +IF(S64="",0,POWER(10,((S64+'ModelParams Lw'!$R$4)/10))) +IF(T64="",0,POWER(10,((T64+'ModelParams Lw'!$S$4)/10))) +IF(U64="",0,POWER(10,((U64+'ModelParams Lw'!$T$4)/10))) +IF(V64="",0,POWER(10,((V64+'ModelParams Lw'!$U$4)/10)))+IF(W64="",0,POWER(10,((W64+'ModelParams Lw'!$V$4)/10))))</f>
        <v>#DIV/0!</v>
      </c>
      <c r="Y64" s="24" t="e">
        <f t="shared" si="19"/>
        <v>#DIV/0!</v>
      </c>
      <c r="Z64" s="24" t="e">
        <f>(P64-'ModelParams Lw'!O$10)/'ModelParams Lw'!O$11</f>
        <v>#DIV/0!</v>
      </c>
      <c r="AA64" s="24" t="e">
        <f>(Q64-'ModelParams Lw'!P$10)/'ModelParams Lw'!P$11</f>
        <v>#DIV/0!</v>
      </c>
      <c r="AB64" s="24" t="e">
        <f>(R64-'ModelParams Lw'!Q$10)/'ModelParams Lw'!Q$11</f>
        <v>#DIV/0!</v>
      </c>
      <c r="AC64" s="24" t="e">
        <f>(S64-'ModelParams Lw'!R$10)/'ModelParams Lw'!R$11</f>
        <v>#DIV/0!</v>
      </c>
      <c r="AD64" s="24" t="e">
        <f>(T64-'ModelParams Lw'!S$10)/'ModelParams Lw'!S$11</f>
        <v>#DIV/0!</v>
      </c>
      <c r="AE64" s="24" t="e">
        <f>(U64-'ModelParams Lw'!T$10)/'ModelParams Lw'!T$11</f>
        <v>#DIV/0!</v>
      </c>
      <c r="AF64" s="24" t="e">
        <f>(V64-'ModelParams Lw'!U$10)/'ModelParams Lw'!U$11</f>
        <v>#DIV/0!</v>
      </c>
      <c r="AG64" s="24" t="e">
        <f>(W64-'ModelParams Lw'!V$10)/'ModelParams Lw'!V$11</f>
        <v>#DIV/0!</v>
      </c>
      <c r="AH64" s="24" t="e">
        <f t="shared" si="23"/>
        <v>#DIV/0!</v>
      </c>
      <c r="AI64" s="24" t="str">
        <f>IF(OR(Calcul!$D69="",Calcul!$E69=""),"",VLOOKUP(CONCATENATE(Calcul!$D69,Calcul!$E69),SilencerParams!$D$4:$R$82,8,FALSE))</f>
        <v/>
      </c>
      <c r="AJ64" s="24" t="str">
        <f>IF(OR(Calcul!$D69="",Calcul!$E69=""),"",VLOOKUP(CONCATENATE(Calcul!$D69,Calcul!$E69),SilencerParams!$D$4:$R$82,9,FALSE))</f>
        <v/>
      </c>
      <c r="AK64" s="24" t="str">
        <f>IF(OR(Calcul!$D69="",Calcul!$E69=""),"",VLOOKUP(CONCATENATE(Calcul!$D69,Calcul!$E69),SilencerParams!$D$4:$R$82,10,FALSE))</f>
        <v/>
      </c>
      <c r="AL64" s="24" t="str">
        <f>IF(OR(Calcul!$D69="",Calcul!$E69=""),"",VLOOKUP(CONCATENATE(Calcul!$D69,Calcul!$E69),SilencerParams!$D$4:$R$82,11,FALSE))</f>
        <v/>
      </c>
      <c r="AM64" s="24" t="str">
        <f>IF(OR(Calcul!$D69="",Calcul!$E69=""),"",VLOOKUP(CONCATENATE(Calcul!$D69,Calcul!$E69),SilencerParams!$D$4:$R$82,12,FALSE))</f>
        <v/>
      </c>
      <c r="AN64" s="24" t="str">
        <f>IF(OR(Calcul!$D69="",Calcul!$E69=""),"",VLOOKUP(CONCATENATE(Calcul!$D69,Calcul!$E69),SilencerParams!$D$4:$R$82,13,FALSE))</f>
        <v/>
      </c>
      <c r="AO64" s="24" t="str">
        <f>IF(OR(Calcul!$D69="",Calcul!$E69=""),"",VLOOKUP(CONCATENATE(Calcul!$D69,Calcul!$E69),SilencerParams!$D$4:$R$82,14,FALSE))</f>
        <v/>
      </c>
      <c r="AP64" s="24" t="str">
        <f>IF(OR(Calcul!$D69="",Calcul!$E69=""),"",VLOOKUP(CONCATENATE(Calcul!$D69,Calcul!$E69),SilencerParams!$D$4:$R$82,15,FALSE))</f>
        <v/>
      </c>
      <c r="AQ64" s="24" t="str">
        <f>IF(OR(Calcul!$D69="",Calcul!$E69=""),"",VLOOKUP(CONCATENATE(Calcul!$D69,Calcul!$E69),SilencerParams!$D$4:$Z$82,16,FALSE)*LOG($AH64)+VLOOKUP(CONCATENATE(Calcul!$D69,Calcul!$E69),SilencerParams!$D$4:$AH$82,24,FALSE))</f>
        <v/>
      </c>
      <c r="AR64" s="24" t="str">
        <f>IF(OR(Calcul!$D69="",Calcul!$E69=""),"",VLOOKUP(CONCATENATE(Calcul!$D69,Calcul!$E69),SilencerParams!$D$4:$Z$82,17,FALSE)*LOG($AH64)+VLOOKUP(CONCATENATE(Calcul!$D69,Calcul!$E69),SilencerParams!$D$4:$AH$82,25,FALSE))</f>
        <v/>
      </c>
      <c r="AS64" s="24" t="str">
        <f>IF(OR(Calcul!$D69="",Calcul!$E69=""),"",VLOOKUP(CONCATENATE(Calcul!$D69,Calcul!$E69),SilencerParams!$D$4:$Z$82,18,FALSE)*LOG($AH64)+VLOOKUP(CONCATENATE(Calcul!$D69,Calcul!$E69),SilencerParams!$D$4:$AH$82,26,FALSE))</f>
        <v/>
      </c>
      <c r="AT64" s="24" t="str">
        <f>IF(OR(Calcul!$D69="",Calcul!$E69=""),"",VLOOKUP(CONCATENATE(Calcul!$D69,Calcul!$E69),SilencerParams!$D$4:$Z$82,19,FALSE)*LOG($AH64)+VLOOKUP(CONCATENATE(Calcul!$D69,Calcul!$E69),SilencerParams!$D$4:$AH$82,27,FALSE))</f>
        <v/>
      </c>
      <c r="AU64" s="24" t="str">
        <f>IF(OR(Calcul!$D69="",Calcul!$E69=""),"",VLOOKUP(CONCATENATE(Calcul!$D69,Calcul!$E69),SilencerParams!$D$4:$Z$82,20,FALSE)*LOG($AH64)+VLOOKUP(CONCATENATE(Calcul!$D69,Calcul!$E69),SilencerParams!$D$4:$AH$82,28,FALSE))</f>
        <v/>
      </c>
      <c r="AV64" s="24" t="str">
        <f>IF(OR(Calcul!$D69="",Calcul!$E69=""),"",VLOOKUP(CONCATENATE(Calcul!$D69,Calcul!$E69),SilencerParams!$D$4:$Z$82,21,FALSE)*LOG($AH64)+VLOOKUP(CONCATENATE(Calcul!$D69,Calcul!$E69),SilencerParams!$D$4:$AH$82,29,FALSE))</f>
        <v/>
      </c>
      <c r="AW64" s="24" t="str">
        <f>IF(OR(Calcul!$D69="",Calcul!$E69=""),"",VLOOKUP(CONCATENATE(Calcul!$D69,Calcul!$E69),SilencerParams!$D$4:$Z$82,22,FALSE)*LOG($AH64)+VLOOKUP(CONCATENATE(Calcul!$D69,Calcul!$E69),SilencerParams!$D$4:$AH$82,30,FALSE))</f>
        <v/>
      </c>
      <c r="AX64" s="24" t="str">
        <f>IF(OR(Calcul!$D69="",Calcul!$E69=""),"",VLOOKUP(CONCATENATE(Calcul!$D69,Calcul!$E69),SilencerParams!$D$4:$Z$82,23,FALSE)*LOG($AH64)+VLOOKUP(CONCATENATE(Calcul!$D69,Calcul!$E69),SilencerParams!$D$4:$AH$82,31,FALSE))</f>
        <v/>
      </c>
      <c r="AY64" s="24" t="e">
        <f t="shared" si="1"/>
        <v>#DIV/0!</v>
      </c>
      <c r="AZ64" s="24" t="e">
        <f t="shared" si="2"/>
        <v>#DIV/0!</v>
      </c>
      <c r="BA64" s="24" t="e">
        <f t="shared" si="3"/>
        <v>#DIV/0!</v>
      </c>
      <c r="BB64" s="24" t="e">
        <f t="shared" si="4"/>
        <v>#DIV/0!</v>
      </c>
      <c r="BC64" s="24" t="e">
        <f t="shared" si="5"/>
        <v>#DIV/0!</v>
      </c>
      <c r="BD64" s="24" t="e">
        <f t="shared" si="6"/>
        <v>#DIV/0!</v>
      </c>
      <c r="BE64" s="24" t="e">
        <f t="shared" si="7"/>
        <v>#DIV/0!</v>
      </c>
      <c r="BF64" s="24" t="e">
        <f t="shared" si="8"/>
        <v>#DIV/0!</v>
      </c>
      <c r="BG64" s="24" t="e">
        <f>10*LOG10(IF(AY64="",0,POWER(10,((AY64+'ModelParams Lw'!$O$4)/10))) +IF(AZ64="",0,POWER(10,((AZ64+'ModelParams Lw'!$P$4)/10))) +IF(BA64="",0,POWER(10,((BA64+'ModelParams Lw'!$Q$4)/10))) +IF(BB64="",0,POWER(10,((BB64+'ModelParams Lw'!$R$4)/10))) +IF(BC64="",0,POWER(10,((BC64+'ModelParams Lw'!$S$4)/10))) +IF(BD64="",0,POWER(10,((BD64+'ModelParams Lw'!$T$4)/10))) +IF(BE64="",0,POWER(10,((BE64+'ModelParams Lw'!$U$4)/10)))+IF(BF64="",0,POWER(10,((BF64+'ModelParams Lw'!$V$4)/10))))</f>
        <v>#DIV/0!</v>
      </c>
      <c r="BH64" s="24" t="e">
        <f t="shared" si="24"/>
        <v>#DIV/0!</v>
      </c>
      <c r="BI64" s="24" t="e">
        <f>(AY64-'ModelParams Lw'!O$10)/'ModelParams Lw'!O$11</f>
        <v>#DIV/0!</v>
      </c>
      <c r="BJ64" s="24" t="e">
        <f>(AZ64-'ModelParams Lw'!P$10)/'ModelParams Lw'!P$11</f>
        <v>#DIV/0!</v>
      </c>
      <c r="BK64" s="24" t="e">
        <f>(BA64-'ModelParams Lw'!Q$10)/'ModelParams Lw'!Q$11</f>
        <v>#DIV/0!</v>
      </c>
      <c r="BL64" s="24" t="e">
        <f>(BB64-'ModelParams Lw'!R$10)/'ModelParams Lw'!R$11</f>
        <v>#DIV/0!</v>
      </c>
      <c r="BM64" s="24" t="e">
        <f>(BC64-'ModelParams Lw'!S$10)/'ModelParams Lw'!S$11</f>
        <v>#DIV/0!</v>
      </c>
      <c r="BN64" s="24" t="e">
        <f>(BD64-'ModelParams Lw'!T$10)/'ModelParams Lw'!T$11</f>
        <v>#DIV/0!</v>
      </c>
      <c r="BO64" s="24" t="e">
        <f>(BE64-'ModelParams Lw'!U$10)/'ModelParams Lw'!U$11</f>
        <v>#DIV/0!</v>
      </c>
      <c r="BP64" s="24" t="e">
        <f>(BF64-'ModelParams Lw'!V$10)/'ModelParams Lw'!V$11</f>
        <v>#DIV/0!</v>
      </c>
      <c r="BQ64" s="24">
        <f>IF(Calcul!$F69="SW",'ModelParams Lw'!C$18+'ModelParams Lw'!C$19*LOG(BQ$3)+'ModelParams Lw'!C$20*($D64*$E64),IF('ModelParams Lw'!C$21+'ModelParams Lw'!C$22*LOG(BQ$3)+'ModelParams Lw'!C$23*($D64*$E64)&lt;'ModelParams Lw'!C$18+'ModelParams Lw'!C$19*LOG(BQ$3)+'ModelParams Lw'!C$20*($D64*$E64),'ModelParams Lw'!C$18+'ModelParams Lw'!C$19*LOG(BQ$3)+'ModelParams Lw'!C$20*($D64*$E64),'ModelParams Lw'!C$21+'ModelParams Lw'!C$22*LOG(BQ$3)+'ModelParams Lw'!C$23*($D64*$E64)))</f>
        <v>29.232362061604213</v>
      </c>
      <c r="BR64" s="24">
        <f>IF(Calcul!$F69="SW",'ModelParams Lw'!D$18+'ModelParams Lw'!D$19*LOG(BR$3)+'ModelParams Lw'!D$20*($D64*$E64),IF('ModelParams Lw'!D$21+'ModelParams Lw'!D$22*LOG(BR$3)+'ModelParams Lw'!D$23*($D64*$E64)&lt;'ModelParams Lw'!D$18+'ModelParams Lw'!D$19*LOG(BR$3)+'ModelParams Lw'!D$20*($D64*$E64),'ModelParams Lw'!D$18+'ModelParams Lw'!D$19*LOG(BR$3)+'ModelParams Lw'!D$20*($D64*$E64),'ModelParams Lw'!D$21+'ModelParams Lw'!D$22*LOG(BR$3)+'ModelParams Lw'!D$23*($D64*$E64)))</f>
        <v>20.87664435983303</v>
      </c>
      <c r="BS64" s="24">
        <f>IF(Calcul!$F69="SW",'ModelParams Lw'!E$18+'ModelParams Lw'!E$19*LOG(BS$3)+'ModelParams Lw'!E$20*($D64*$E64),IF('ModelParams Lw'!E$21+'ModelParams Lw'!E$22*LOG(BS$3)+'ModelParams Lw'!E$23*($D64*$E64)&lt;'ModelParams Lw'!E$18+'ModelParams Lw'!E$19*LOG(BS$3)+'ModelParams Lw'!E$20*($D64*$E64),'ModelParams Lw'!E$18+'ModelParams Lw'!E$19*LOG(BS$3)+'ModelParams Lw'!E$20*($D64*$E64),'ModelParams Lw'!E$21+'ModelParams Lw'!E$22*LOG(BS$3)+'ModelParams Lw'!E$23*($D64*$E64)))</f>
        <v>19.403052886267911</v>
      </c>
      <c r="BT64" s="24">
        <f>IF(Calcul!$F69="SW",'ModelParams Lw'!F$18+'ModelParams Lw'!F$19*LOG(BT$3)+'ModelParams Lw'!F$20*($D64*$E64),IF('ModelParams Lw'!F$21+'ModelParams Lw'!F$22*LOG(BT$3)+'ModelParams Lw'!F$23*($D64*$E64)&lt;'ModelParams Lw'!F$18+'ModelParams Lw'!F$19*LOG(BT$3)+'ModelParams Lw'!F$20*($D64*$E64),'ModelParams Lw'!F$18+'ModelParams Lw'!F$19*LOG(BT$3)+'ModelParams Lw'!F$20*($D64*$E64),'ModelParams Lw'!F$21+'ModelParams Lw'!F$22*LOG(BT$3)+'ModelParams Lw'!F$23*($D64*$E64)))</f>
        <v>19.168948557312724</v>
      </c>
      <c r="BU64" s="24">
        <f>IF(Calcul!$F69="SW",'ModelParams Lw'!G$18+'ModelParams Lw'!G$19*LOG(BU$3)+'ModelParams Lw'!G$20*($D64*$E64),IF('ModelParams Lw'!G$21+'ModelParams Lw'!G$22*LOG(BU$3)+'ModelParams Lw'!G$23*($D64*$E64)&lt;'ModelParams Lw'!G$18+'ModelParams Lw'!G$19*LOG(BU$3)+'ModelParams Lw'!G$20*($D64*$E64),'ModelParams Lw'!G$18+'ModelParams Lw'!G$19*LOG(BU$3)+'ModelParams Lw'!G$20*($D64*$E64),'ModelParams Lw'!G$21+'ModelParams Lw'!G$22*LOG(BU$3)+'ModelParams Lw'!G$23*($D64*$E64)))</f>
        <v>19.253827318462619</v>
      </c>
      <c r="BV64" s="24">
        <f>IF(Calcul!$F69="SW",'ModelParams Lw'!H$18+'ModelParams Lw'!H$19*LOG(BV$3)+'ModelParams Lw'!H$20*($D64*$E64),IF('ModelParams Lw'!H$21+'ModelParams Lw'!H$22*LOG(BV$3)+'ModelParams Lw'!H$23*($D64*$E64)&lt;'ModelParams Lw'!H$18+'ModelParams Lw'!H$19*LOG(BV$3)+'ModelParams Lw'!H$20*($D64*$E64),'ModelParams Lw'!H$18+'ModelParams Lw'!H$19*LOG(BV$3)+'ModelParams Lw'!H$20*($D64*$E64),'ModelParams Lw'!H$21+'ModelParams Lw'!H$22*LOG(BV$3)+'ModelParams Lw'!H$23*($D64*$E64)))</f>
        <v>18.450549841027573</v>
      </c>
      <c r="BW64" s="24">
        <f>IF(Calcul!$F69="SW",'ModelParams Lw'!I$18+'ModelParams Lw'!I$19*LOG(BW$3)+'ModelParams Lw'!I$20*($D64*$E64),IF('ModelParams Lw'!I$21+'ModelParams Lw'!I$22*LOG(BW$3)+'ModelParams Lw'!I$23*($D64*$E64)&lt;'ModelParams Lw'!I$18+'ModelParams Lw'!I$19*LOG(BW$3)+'ModelParams Lw'!I$20*($D64*$E64),'ModelParams Lw'!I$18+'ModelParams Lw'!I$19*LOG(BW$3)+'ModelParams Lw'!I$20*($D64*$E64),'ModelParams Lw'!I$21+'ModelParams Lw'!I$22*LOG(BW$3)+'ModelParams Lw'!I$23*($D64*$E64)))</f>
        <v>24.339570323731252</v>
      </c>
      <c r="BX64" s="24">
        <f>IF(Calcul!$F69="SW",'ModelParams Lw'!J$18+'ModelParams Lw'!J$19*LOG(BX$3)+'ModelParams Lw'!J$20*($D64*$E64),IF('ModelParams Lw'!J$21+'ModelParams Lw'!J$22*LOG(BX$3)+'ModelParams Lw'!J$23*($D64*$E64)&lt;'ModelParams Lw'!J$18+'ModelParams Lw'!J$19*LOG(BX$3)+'ModelParams Lw'!J$20*($D64*$E64),'ModelParams Lw'!J$18+'ModelParams Lw'!J$19*LOG(BX$3)+'ModelParams Lw'!J$20*($D64*$E64),'ModelParams Lw'!J$21+'ModelParams Lw'!J$22*LOG(BX$3)+'ModelParams Lw'!J$23*($D64*$E64)))</f>
        <v>22.505852524315557</v>
      </c>
      <c r="BY64" s="24" t="e">
        <f t="shared" si="9"/>
        <v>#DIV/0!</v>
      </c>
      <c r="BZ64" s="24" t="e">
        <f t="shared" si="10"/>
        <v>#DIV/0!</v>
      </c>
      <c r="CA64" s="24" t="e">
        <f t="shared" si="11"/>
        <v>#DIV/0!</v>
      </c>
      <c r="CB64" s="24" t="e">
        <f t="shared" si="12"/>
        <v>#DIV/0!</v>
      </c>
      <c r="CC64" s="24" t="e">
        <f t="shared" si="13"/>
        <v>#DIV/0!</v>
      </c>
      <c r="CD64" s="24" t="e">
        <f t="shared" si="14"/>
        <v>#DIV/0!</v>
      </c>
      <c r="CE64" s="24" t="e">
        <f t="shared" si="15"/>
        <v>#DIV/0!</v>
      </c>
      <c r="CF64" s="24" t="e">
        <f t="shared" si="16"/>
        <v>#DIV/0!</v>
      </c>
      <c r="CG64" s="24" t="e">
        <f>10*LOG10(IF(BY64="",0,POWER(10,((BY64+'ModelParams Lw'!$O$4)/10))) +IF(BZ64="",0,POWER(10,((BZ64+'ModelParams Lw'!$P$4)/10))) +IF(CA64="",0,POWER(10,((CA64+'ModelParams Lw'!$Q$4)/10))) +IF(CB64="",0,POWER(10,((CB64+'ModelParams Lw'!$R$4)/10))) +IF(CC64="",0,POWER(10,((CC64+'ModelParams Lw'!$S$4)/10))) +IF(CD64="",0,POWER(10,((CD64+'ModelParams Lw'!$T$4)/10))) +IF(CE64="",0,POWER(10,((CE64+'ModelParams Lw'!$U$4)/10)))+IF(CF64="",0,POWER(10,((CF64+'ModelParams Lw'!$V$4)/10))))</f>
        <v>#DIV/0!</v>
      </c>
      <c r="CH64" s="24" t="e">
        <f t="shared" si="25"/>
        <v>#DIV/0!</v>
      </c>
      <c r="CI64" s="24" t="e">
        <f>(BY64-'ModelParams Lw'!$O$10)/'ModelParams Lw'!$O$11</f>
        <v>#DIV/0!</v>
      </c>
      <c r="CJ64" s="24" t="e">
        <f>(BZ64-'ModelParams Lw'!$P$10)/'ModelParams Lw'!$P$11</f>
        <v>#DIV/0!</v>
      </c>
      <c r="CK64" s="24" t="e">
        <f>(CA64-'ModelParams Lw'!$Q$10)/'ModelParams Lw'!$Q$11</f>
        <v>#DIV/0!</v>
      </c>
      <c r="CL64" s="24" t="e">
        <f>(CB64-'ModelParams Lw'!$R$10)/'ModelParams Lw'!$R$11</f>
        <v>#DIV/0!</v>
      </c>
      <c r="CM64" s="24" t="e">
        <f>(CC64-'ModelParams Lw'!$S$10)/'ModelParams Lw'!$S$11</f>
        <v>#DIV/0!</v>
      </c>
      <c r="CN64" s="24" t="e">
        <f>(CD64-'ModelParams Lw'!$T$10)/'ModelParams Lw'!$T$11</f>
        <v>#DIV/0!</v>
      </c>
      <c r="CO64" s="24" t="e">
        <f>(CE64-'ModelParams Lw'!$U$10)/'ModelParams Lw'!$U$11</f>
        <v>#DIV/0!</v>
      </c>
      <c r="CP64" s="24" t="e">
        <f>(CF64-'ModelParams Lw'!$V$10)/'ModelParams Lw'!$V$11</f>
        <v>#DIV/0!</v>
      </c>
    </row>
    <row r="65" spans="1:94" x14ac:dyDescent="0.2">
      <c r="A65" s="12">
        <f>Calcul!B67</f>
        <v>0</v>
      </c>
      <c r="B65" s="12">
        <f t="shared" si="17"/>
        <v>0</v>
      </c>
      <c r="C65" s="12">
        <f>Calcul!C67</f>
        <v>0</v>
      </c>
      <c r="D65" s="12">
        <f>Calcul!D67/1000</f>
        <v>0</v>
      </c>
      <c r="E65" s="12">
        <f>Calcul!E67/1000</f>
        <v>0</v>
      </c>
      <c r="F65" s="12">
        <f t="shared" si="18"/>
        <v>0</v>
      </c>
      <c r="G65" s="24" t="e">
        <f t="shared" si="0"/>
        <v>#DIV/0!</v>
      </c>
      <c r="H65" s="21" t="e">
        <f>'ModelParams Lw'!$B$6*(LN(H$3/(($B65/3600/($D65*$F65))^0.4*$G65^0.3)))^2+'ModelParams Lw'!$B$7*LN(H$3/(($B65/3600/($D65*$F65))^0.4*$G65^0.3))+'ModelParams Lw'!$B$8</f>
        <v>#DIV/0!</v>
      </c>
      <c r="I65" s="21" t="e">
        <f>'ModelParams Lw'!$B$6*(LN(I$3/(($B65/3600/($D65*$F65))^0.4*$G65^0.3)))^2+'ModelParams Lw'!$B$7*LN(I$3/(($B65/3600/($D65*$F65))^0.4*$G65^0.3))+'ModelParams Lw'!$B$8</f>
        <v>#DIV/0!</v>
      </c>
      <c r="J65" s="21" t="e">
        <f>'ModelParams Lw'!$B$6*(LN(J$3/(($B65/3600/($D65*$F65))^0.4*$G65^0.3)))^2+'ModelParams Lw'!$B$7*LN(J$3/(($B65/3600/($D65*$F65))^0.4*$G65^0.3))+'ModelParams Lw'!$B$8</f>
        <v>#DIV/0!</v>
      </c>
      <c r="K65" s="21" t="e">
        <f>'ModelParams Lw'!$B$6*(LN(K$3/(($B65/3600/($D65*$F65))^0.4*$G65^0.3)))^2+'ModelParams Lw'!$B$7*LN(K$3/(($B65/3600/($D65*$F65))^0.4*$G65^0.3))+'ModelParams Lw'!$B$8</f>
        <v>#DIV/0!</v>
      </c>
      <c r="L65" s="21" t="e">
        <f>'ModelParams Lw'!$B$6*(LN(L$3/(($B65/3600/($D65*$F65))^0.4*$G65^0.3)))^2+'ModelParams Lw'!$B$7*LN(L$3/(($B65/3600/($D65*$F65))^0.4*$G65^0.3))+'ModelParams Lw'!$B$8</f>
        <v>#DIV/0!</v>
      </c>
      <c r="M65" s="21" t="e">
        <f>'ModelParams Lw'!$B$6*(LN(M$3/(($B65/3600/($D65*$F65))^0.4*$G65^0.3)))^2+'ModelParams Lw'!$B$7*LN(M$3/(($B65/3600/($D65*$F65))^0.4*$G65^0.3))+'ModelParams Lw'!$B$8</f>
        <v>#DIV/0!</v>
      </c>
      <c r="N65" s="21" t="e">
        <f>'ModelParams Lw'!$B$6*(LN(N$3/(($B65/3600/($D65*$F65))^0.4*$G65^0.3)))^2+'ModelParams Lw'!$B$7*LN(N$3/(($B65/3600/($D65*$F65))^0.4*$G65^0.3))+'ModelParams Lw'!$B$8</f>
        <v>#DIV/0!</v>
      </c>
      <c r="O65" s="21" t="e">
        <f>'ModelParams Lw'!$B$6*(LN(O$3/(($B65/3600/($D65*$F65))^0.4*$G65^0.3)))^2+'ModelParams Lw'!$B$7*LN(O$3/(($B65/3600/($D65*$F65))^0.4*$G65^0.3))+'ModelParams Lw'!$B$8</f>
        <v>#DIV/0!</v>
      </c>
      <c r="P65" s="24" t="e">
        <f>'ModelParams Lw'!$B$3+'ModelParams Lw'!$B$4*LOG10($B65/3600/($D65*$F65))+'ModelParams Lw'!$B$5*LOG10(2*$G65/(1.2*($B65/3600/($D65*$F65))^2)+1)+10*LOG10($D65*$F65)+H65</f>
        <v>#DIV/0!</v>
      </c>
      <c r="Q65" s="24" t="e">
        <f>'ModelParams Lw'!$B$3+'ModelParams Lw'!$B$4*LOG10($B65/3600/($D65*$F65))+'ModelParams Lw'!$B$5*LOG10(2*$G65/(1.2*($B65/3600/($D65*$F65))^2)+1)+10*LOG10($D65*$F65)+I65</f>
        <v>#DIV/0!</v>
      </c>
      <c r="R65" s="24" t="e">
        <f>'ModelParams Lw'!$B$3+'ModelParams Lw'!$B$4*LOG10($B65/3600/($D65*$F65))+'ModelParams Lw'!$B$5*LOG10(2*$G65/(1.2*($B65/3600/($D65*$F65))^2)+1)+10*LOG10($D65*$F65)+J65</f>
        <v>#DIV/0!</v>
      </c>
      <c r="S65" s="24" t="e">
        <f>'ModelParams Lw'!$B$3+'ModelParams Lw'!$B$4*LOG10($B65/3600/($D65*$F65))+'ModelParams Lw'!$B$5*LOG10(2*$G65/(1.2*($B65/3600/($D65*$F65))^2)+1)+10*LOG10($D65*$F65)+K65</f>
        <v>#DIV/0!</v>
      </c>
      <c r="T65" s="24" t="e">
        <f>'ModelParams Lw'!$B$3+'ModelParams Lw'!$B$4*LOG10($B65/3600/($D65*$F65))+'ModelParams Lw'!$B$5*LOG10(2*$G65/(1.2*($B65/3600/($D65*$F65))^2)+1)+10*LOG10($D65*$F65)+L65</f>
        <v>#DIV/0!</v>
      </c>
      <c r="U65" s="24" t="e">
        <f>'ModelParams Lw'!$B$3+'ModelParams Lw'!$B$4*LOG10($B65/3600/($D65*$F65))+'ModelParams Lw'!$B$5*LOG10(2*$G65/(1.2*($B65/3600/($D65*$F65))^2)+1)+10*LOG10($D65*$F65)+M65</f>
        <v>#DIV/0!</v>
      </c>
      <c r="V65" s="24" t="e">
        <f>'ModelParams Lw'!$B$3+'ModelParams Lw'!$B$4*LOG10($B65/3600/($D65*$F65))+'ModelParams Lw'!$B$5*LOG10(2*$G65/(1.2*($B65/3600/($D65*$F65))^2)+1)+10*LOG10($D65*$F65)+N65</f>
        <v>#DIV/0!</v>
      </c>
      <c r="W65" s="24" t="e">
        <f>'ModelParams Lw'!$B$3+'ModelParams Lw'!$B$4*LOG10($B65/3600/($D65*$F65))+'ModelParams Lw'!$B$5*LOG10(2*$G65/(1.2*($B65/3600/($D65*$F65))^2)+1)+10*LOG10($D65*$F65)+O65</f>
        <v>#DIV/0!</v>
      </c>
      <c r="X65" s="24" t="e">
        <f>10*LOG10(IF(P65="",0,POWER(10,((P65+'ModelParams Lw'!$O$4)/10))) +IF(Q65="",0,POWER(10,((Q65+'ModelParams Lw'!$P$4)/10))) +IF(R65="",0,POWER(10,((R65+'ModelParams Lw'!$Q$4)/10))) +IF(S65="",0,POWER(10,((S65+'ModelParams Lw'!$R$4)/10))) +IF(T65="",0,POWER(10,((T65+'ModelParams Lw'!$S$4)/10))) +IF(U65="",0,POWER(10,((U65+'ModelParams Lw'!$T$4)/10))) +IF(V65="",0,POWER(10,((V65+'ModelParams Lw'!$U$4)/10)))+IF(W65="",0,POWER(10,((W65+'ModelParams Lw'!$V$4)/10))))</f>
        <v>#DIV/0!</v>
      </c>
      <c r="Y65" s="24" t="e">
        <f t="shared" si="19"/>
        <v>#DIV/0!</v>
      </c>
      <c r="Z65" s="24" t="e">
        <f>(P65-'ModelParams Lw'!O$10)/'ModelParams Lw'!O$11</f>
        <v>#DIV/0!</v>
      </c>
      <c r="AA65" s="24" t="e">
        <f>(Q65-'ModelParams Lw'!P$10)/'ModelParams Lw'!P$11</f>
        <v>#DIV/0!</v>
      </c>
      <c r="AB65" s="24" t="e">
        <f>(R65-'ModelParams Lw'!Q$10)/'ModelParams Lw'!Q$11</f>
        <v>#DIV/0!</v>
      </c>
      <c r="AC65" s="24" t="e">
        <f>(S65-'ModelParams Lw'!R$10)/'ModelParams Lw'!R$11</f>
        <v>#DIV/0!</v>
      </c>
      <c r="AD65" s="24" t="e">
        <f>(T65-'ModelParams Lw'!S$10)/'ModelParams Lw'!S$11</f>
        <v>#DIV/0!</v>
      </c>
      <c r="AE65" s="24" t="e">
        <f>(U65-'ModelParams Lw'!T$10)/'ModelParams Lw'!T$11</f>
        <v>#DIV/0!</v>
      </c>
      <c r="AF65" s="24" t="e">
        <f>(V65-'ModelParams Lw'!U$10)/'ModelParams Lw'!U$11</f>
        <v>#DIV/0!</v>
      </c>
      <c r="AG65" s="24" t="e">
        <f>(W65-'ModelParams Lw'!V$10)/'ModelParams Lw'!V$11</f>
        <v>#DIV/0!</v>
      </c>
      <c r="AH65" s="24" t="e">
        <f t="shared" si="23"/>
        <v>#DIV/0!</v>
      </c>
      <c r="AI65" s="24" t="str">
        <f>IF(OR(Calcul!$D70="",Calcul!$E70=""),"",VLOOKUP(CONCATENATE(Calcul!$D70,Calcul!$E70),SilencerParams!$D$4:$R$82,8,FALSE))</f>
        <v/>
      </c>
      <c r="AJ65" s="24" t="str">
        <f>IF(OR(Calcul!$D70="",Calcul!$E70=""),"",VLOOKUP(CONCATENATE(Calcul!$D70,Calcul!$E70),SilencerParams!$D$4:$R$82,9,FALSE))</f>
        <v/>
      </c>
      <c r="AK65" s="24" t="str">
        <f>IF(OR(Calcul!$D70="",Calcul!$E70=""),"",VLOOKUP(CONCATENATE(Calcul!$D70,Calcul!$E70),SilencerParams!$D$4:$R$82,10,FALSE))</f>
        <v/>
      </c>
      <c r="AL65" s="24" t="str">
        <f>IF(OR(Calcul!$D70="",Calcul!$E70=""),"",VLOOKUP(CONCATENATE(Calcul!$D70,Calcul!$E70),SilencerParams!$D$4:$R$82,11,FALSE))</f>
        <v/>
      </c>
      <c r="AM65" s="24" t="str">
        <f>IF(OR(Calcul!$D70="",Calcul!$E70=""),"",VLOOKUP(CONCATENATE(Calcul!$D70,Calcul!$E70),SilencerParams!$D$4:$R$82,12,FALSE))</f>
        <v/>
      </c>
      <c r="AN65" s="24" t="str">
        <f>IF(OR(Calcul!$D70="",Calcul!$E70=""),"",VLOOKUP(CONCATENATE(Calcul!$D70,Calcul!$E70),SilencerParams!$D$4:$R$82,13,FALSE))</f>
        <v/>
      </c>
      <c r="AO65" s="24" t="str">
        <f>IF(OR(Calcul!$D70="",Calcul!$E70=""),"",VLOOKUP(CONCATENATE(Calcul!$D70,Calcul!$E70),SilencerParams!$D$4:$R$82,14,FALSE))</f>
        <v/>
      </c>
      <c r="AP65" s="24" t="str">
        <f>IF(OR(Calcul!$D70="",Calcul!$E70=""),"",VLOOKUP(CONCATENATE(Calcul!$D70,Calcul!$E70),SilencerParams!$D$4:$R$82,15,FALSE))</f>
        <v/>
      </c>
      <c r="AQ65" s="24" t="str">
        <f>IF(OR(Calcul!$D70="",Calcul!$E70=""),"",VLOOKUP(CONCATENATE(Calcul!$D70,Calcul!$E70),SilencerParams!$D$4:$Z$82,16,FALSE)*LOG($AH65)+VLOOKUP(CONCATENATE(Calcul!$D70,Calcul!$E70),SilencerParams!$D$4:$AH$82,24,FALSE))</f>
        <v/>
      </c>
      <c r="AR65" s="24" t="str">
        <f>IF(OR(Calcul!$D70="",Calcul!$E70=""),"",VLOOKUP(CONCATENATE(Calcul!$D70,Calcul!$E70),SilencerParams!$D$4:$Z$82,17,FALSE)*LOG($AH65)+VLOOKUP(CONCATENATE(Calcul!$D70,Calcul!$E70),SilencerParams!$D$4:$AH$82,25,FALSE))</f>
        <v/>
      </c>
      <c r="AS65" s="24" t="str">
        <f>IF(OR(Calcul!$D70="",Calcul!$E70=""),"",VLOOKUP(CONCATENATE(Calcul!$D70,Calcul!$E70),SilencerParams!$D$4:$Z$82,18,FALSE)*LOG($AH65)+VLOOKUP(CONCATENATE(Calcul!$D70,Calcul!$E70),SilencerParams!$D$4:$AH$82,26,FALSE))</f>
        <v/>
      </c>
      <c r="AT65" s="24" t="str">
        <f>IF(OR(Calcul!$D70="",Calcul!$E70=""),"",VLOOKUP(CONCATENATE(Calcul!$D70,Calcul!$E70),SilencerParams!$D$4:$Z$82,19,FALSE)*LOG($AH65)+VLOOKUP(CONCATENATE(Calcul!$D70,Calcul!$E70),SilencerParams!$D$4:$AH$82,27,FALSE))</f>
        <v/>
      </c>
      <c r="AU65" s="24" t="str">
        <f>IF(OR(Calcul!$D70="",Calcul!$E70=""),"",VLOOKUP(CONCATENATE(Calcul!$D70,Calcul!$E70),SilencerParams!$D$4:$Z$82,20,FALSE)*LOG($AH65)+VLOOKUP(CONCATENATE(Calcul!$D70,Calcul!$E70),SilencerParams!$D$4:$AH$82,28,FALSE))</f>
        <v/>
      </c>
      <c r="AV65" s="24" t="str">
        <f>IF(OR(Calcul!$D70="",Calcul!$E70=""),"",VLOOKUP(CONCATENATE(Calcul!$D70,Calcul!$E70),SilencerParams!$D$4:$Z$82,21,FALSE)*LOG($AH65)+VLOOKUP(CONCATENATE(Calcul!$D70,Calcul!$E70),SilencerParams!$D$4:$AH$82,29,FALSE))</f>
        <v/>
      </c>
      <c r="AW65" s="24" t="str">
        <f>IF(OR(Calcul!$D70="",Calcul!$E70=""),"",VLOOKUP(CONCATENATE(Calcul!$D70,Calcul!$E70),SilencerParams!$D$4:$Z$82,22,FALSE)*LOG($AH65)+VLOOKUP(CONCATENATE(Calcul!$D70,Calcul!$E70),SilencerParams!$D$4:$AH$82,30,FALSE))</f>
        <v/>
      </c>
      <c r="AX65" s="24" t="str">
        <f>IF(OR(Calcul!$D70="",Calcul!$E70=""),"",VLOOKUP(CONCATENATE(Calcul!$D70,Calcul!$E70),SilencerParams!$D$4:$Z$82,23,FALSE)*LOG($AH65)+VLOOKUP(CONCATENATE(Calcul!$D70,Calcul!$E70),SilencerParams!$D$4:$AH$82,31,FALSE))</f>
        <v/>
      </c>
      <c r="AY65" s="24" t="e">
        <f t="shared" si="1"/>
        <v>#DIV/0!</v>
      </c>
      <c r="AZ65" s="24" t="e">
        <f t="shared" si="2"/>
        <v>#DIV/0!</v>
      </c>
      <c r="BA65" s="24" t="e">
        <f t="shared" si="3"/>
        <v>#DIV/0!</v>
      </c>
      <c r="BB65" s="24" t="e">
        <f t="shared" si="4"/>
        <v>#DIV/0!</v>
      </c>
      <c r="BC65" s="24" t="e">
        <f t="shared" si="5"/>
        <v>#DIV/0!</v>
      </c>
      <c r="BD65" s="24" t="e">
        <f t="shared" si="6"/>
        <v>#DIV/0!</v>
      </c>
      <c r="BE65" s="24" t="e">
        <f t="shared" si="7"/>
        <v>#DIV/0!</v>
      </c>
      <c r="BF65" s="24" t="e">
        <f t="shared" si="8"/>
        <v>#DIV/0!</v>
      </c>
      <c r="BG65" s="24" t="e">
        <f>10*LOG10(IF(AY65="",0,POWER(10,((AY65+'ModelParams Lw'!$O$4)/10))) +IF(AZ65="",0,POWER(10,((AZ65+'ModelParams Lw'!$P$4)/10))) +IF(BA65="",0,POWER(10,((BA65+'ModelParams Lw'!$Q$4)/10))) +IF(BB65="",0,POWER(10,((BB65+'ModelParams Lw'!$R$4)/10))) +IF(BC65="",0,POWER(10,((BC65+'ModelParams Lw'!$S$4)/10))) +IF(BD65="",0,POWER(10,((BD65+'ModelParams Lw'!$T$4)/10))) +IF(BE65="",0,POWER(10,((BE65+'ModelParams Lw'!$U$4)/10)))+IF(BF65="",0,POWER(10,((BF65+'ModelParams Lw'!$V$4)/10))))</f>
        <v>#DIV/0!</v>
      </c>
      <c r="BH65" s="24" t="e">
        <f t="shared" si="24"/>
        <v>#DIV/0!</v>
      </c>
      <c r="BI65" s="24" t="e">
        <f>(AY65-'ModelParams Lw'!O$10)/'ModelParams Lw'!O$11</f>
        <v>#DIV/0!</v>
      </c>
      <c r="BJ65" s="24" t="e">
        <f>(AZ65-'ModelParams Lw'!P$10)/'ModelParams Lw'!P$11</f>
        <v>#DIV/0!</v>
      </c>
      <c r="BK65" s="24" t="e">
        <f>(BA65-'ModelParams Lw'!Q$10)/'ModelParams Lw'!Q$11</f>
        <v>#DIV/0!</v>
      </c>
      <c r="BL65" s="24" t="e">
        <f>(BB65-'ModelParams Lw'!R$10)/'ModelParams Lw'!R$11</f>
        <v>#DIV/0!</v>
      </c>
      <c r="BM65" s="24" t="e">
        <f>(BC65-'ModelParams Lw'!S$10)/'ModelParams Lw'!S$11</f>
        <v>#DIV/0!</v>
      </c>
      <c r="BN65" s="24" t="e">
        <f>(BD65-'ModelParams Lw'!T$10)/'ModelParams Lw'!T$11</f>
        <v>#DIV/0!</v>
      </c>
      <c r="BO65" s="24" t="e">
        <f>(BE65-'ModelParams Lw'!U$10)/'ModelParams Lw'!U$11</f>
        <v>#DIV/0!</v>
      </c>
      <c r="BP65" s="24" t="e">
        <f>(BF65-'ModelParams Lw'!V$10)/'ModelParams Lw'!V$11</f>
        <v>#DIV/0!</v>
      </c>
      <c r="BQ65" s="24">
        <f>IF(Calcul!$F70="SW",'ModelParams Lw'!C$18+'ModelParams Lw'!C$19*LOG(BQ$3)+'ModelParams Lw'!C$20*($D65*$E65),IF('ModelParams Lw'!C$21+'ModelParams Lw'!C$22*LOG(BQ$3)+'ModelParams Lw'!C$23*($D65*$E65)&lt;'ModelParams Lw'!C$18+'ModelParams Lw'!C$19*LOG(BQ$3)+'ModelParams Lw'!C$20*($D65*$E65),'ModelParams Lw'!C$18+'ModelParams Lw'!C$19*LOG(BQ$3)+'ModelParams Lw'!C$20*($D65*$E65),'ModelParams Lw'!C$21+'ModelParams Lw'!C$22*LOG(BQ$3)+'ModelParams Lw'!C$23*($D65*$E65)))</f>
        <v>29.232362061604213</v>
      </c>
      <c r="BR65" s="24">
        <f>IF(Calcul!$F70="SW",'ModelParams Lw'!D$18+'ModelParams Lw'!D$19*LOG(BR$3)+'ModelParams Lw'!D$20*($D65*$E65),IF('ModelParams Lw'!D$21+'ModelParams Lw'!D$22*LOG(BR$3)+'ModelParams Lw'!D$23*($D65*$E65)&lt;'ModelParams Lw'!D$18+'ModelParams Lw'!D$19*LOG(BR$3)+'ModelParams Lw'!D$20*($D65*$E65),'ModelParams Lw'!D$18+'ModelParams Lw'!D$19*LOG(BR$3)+'ModelParams Lw'!D$20*($D65*$E65),'ModelParams Lw'!D$21+'ModelParams Lw'!D$22*LOG(BR$3)+'ModelParams Lw'!D$23*($D65*$E65)))</f>
        <v>20.87664435983303</v>
      </c>
      <c r="BS65" s="24">
        <f>IF(Calcul!$F70="SW",'ModelParams Lw'!E$18+'ModelParams Lw'!E$19*LOG(BS$3)+'ModelParams Lw'!E$20*($D65*$E65),IF('ModelParams Lw'!E$21+'ModelParams Lw'!E$22*LOG(BS$3)+'ModelParams Lw'!E$23*($D65*$E65)&lt;'ModelParams Lw'!E$18+'ModelParams Lw'!E$19*LOG(BS$3)+'ModelParams Lw'!E$20*($D65*$E65),'ModelParams Lw'!E$18+'ModelParams Lw'!E$19*LOG(BS$3)+'ModelParams Lw'!E$20*($D65*$E65),'ModelParams Lw'!E$21+'ModelParams Lw'!E$22*LOG(BS$3)+'ModelParams Lw'!E$23*($D65*$E65)))</f>
        <v>19.403052886267911</v>
      </c>
      <c r="BT65" s="24">
        <f>IF(Calcul!$F70="SW",'ModelParams Lw'!F$18+'ModelParams Lw'!F$19*LOG(BT$3)+'ModelParams Lw'!F$20*($D65*$E65),IF('ModelParams Lw'!F$21+'ModelParams Lw'!F$22*LOG(BT$3)+'ModelParams Lw'!F$23*($D65*$E65)&lt;'ModelParams Lw'!F$18+'ModelParams Lw'!F$19*LOG(BT$3)+'ModelParams Lw'!F$20*($D65*$E65),'ModelParams Lw'!F$18+'ModelParams Lw'!F$19*LOG(BT$3)+'ModelParams Lw'!F$20*($D65*$E65),'ModelParams Lw'!F$21+'ModelParams Lw'!F$22*LOG(BT$3)+'ModelParams Lw'!F$23*($D65*$E65)))</f>
        <v>19.168948557312724</v>
      </c>
      <c r="BU65" s="24">
        <f>IF(Calcul!$F70="SW",'ModelParams Lw'!G$18+'ModelParams Lw'!G$19*LOG(BU$3)+'ModelParams Lw'!G$20*($D65*$E65),IF('ModelParams Lw'!G$21+'ModelParams Lw'!G$22*LOG(BU$3)+'ModelParams Lw'!G$23*($D65*$E65)&lt;'ModelParams Lw'!G$18+'ModelParams Lw'!G$19*LOG(BU$3)+'ModelParams Lw'!G$20*($D65*$E65),'ModelParams Lw'!G$18+'ModelParams Lw'!G$19*LOG(BU$3)+'ModelParams Lw'!G$20*($D65*$E65),'ModelParams Lw'!G$21+'ModelParams Lw'!G$22*LOG(BU$3)+'ModelParams Lw'!G$23*($D65*$E65)))</f>
        <v>19.253827318462619</v>
      </c>
      <c r="BV65" s="24">
        <f>IF(Calcul!$F70="SW",'ModelParams Lw'!H$18+'ModelParams Lw'!H$19*LOG(BV$3)+'ModelParams Lw'!H$20*($D65*$E65),IF('ModelParams Lw'!H$21+'ModelParams Lw'!H$22*LOG(BV$3)+'ModelParams Lw'!H$23*($D65*$E65)&lt;'ModelParams Lw'!H$18+'ModelParams Lw'!H$19*LOG(BV$3)+'ModelParams Lw'!H$20*($D65*$E65),'ModelParams Lw'!H$18+'ModelParams Lw'!H$19*LOG(BV$3)+'ModelParams Lw'!H$20*($D65*$E65),'ModelParams Lw'!H$21+'ModelParams Lw'!H$22*LOG(BV$3)+'ModelParams Lw'!H$23*($D65*$E65)))</f>
        <v>18.450549841027573</v>
      </c>
      <c r="BW65" s="24">
        <f>IF(Calcul!$F70="SW",'ModelParams Lw'!I$18+'ModelParams Lw'!I$19*LOG(BW$3)+'ModelParams Lw'!I$20*($D65*$E65),IF('ModelParams Lw'!I$21+'ModelParams Lw'!I$22*LOG(BW$3)+'ModelParams Lw'!I$23*($D65*$E65)&lt;'ModelParams Lw'!I$18+'ModelParams Lw'!I$19*LOG(BW$3)+'ModelParams Lw'!I$20*($D65*$E65),'ModelParams Lw'!I$18+'ModelParams Lw'!I$19*LOG(BW$3)+'ModelParams Lw'!I$20*($D65*$E65),'ModelParams Lw'!I$21+'ModelParams Lw'!I$22*LOG(BW$3)+'ModelParams Lw'!I$23*($D65*$E65)))</f>
        <v>24.339570323731252</v>
      </c>
      <c r="BX65" s="24">
        <f>IF(Calcul!$F70="SW",'ModelParams Lw'!J$18+'ModelParams Lw'!J$19*LOG(BX$3)+'ModelParams Lw'!J$20*($D65*$E65),IF('ModelParams Lw'!J$21+'ModelParams Lw'!J$22*LOG(BX$3)+'ModelParams Lw'!J$23*($D65*$E65)&lt;'ModelParams Lw'!J$18+'ModelParams Lw'!J$19*LOG(BX$3)+'ModelParams Lw'!J$20*($D65*$E65),'ModelParams Lw'!J$18+'ModelParams Lw'!J$19*LOG(BX$3)+'ModelParams Lw'!J$20*($D65*$E65),'ModelParams Lw'!J$21+'ModelParams Lw'!J$22*LOG(BX$3)+'ModelParams Lw'!J$23*($D65*$E65)))</f>
        <v>22.505852524315557</v>
      </c>
      <c r="BY65" s="24" t="e">
        <f t="shared" si="9"/>
        <v>#DIV/0!</v>
      </c>
      <c r="BZ65" s="24" t="e">
        <f t="shared" si="10"/>
        <v>#DIV/0!</v>
      </c>
      <c r="CA65" s="24" t="e">
        <f t="shared" si="11"/>
        <v>#DIV/0!</v>
      </c>
      <c r="CB65" s="24" t="e">
        <f t="shared" si="12"/>
        <v>#DIV/0!</v>
      </c>
      <c r="CC65" s="24" t="e">
        <f t="shared" si="13"/>
        <v>#DIV/0!</v>
      </c>
      <c r="CD65" s="24" t="e">
        <f t="shared" si="14"/>
        <v>#DIV/0!</v>
      </c>
      <c r="CE65" s="24" t="e">
        <f t="shared" si="15"/>
        <v>#DIV/0!</v>
      </c>
      <c r="CF65" s="24" t="e">
        <f t="shared" si="16"/>
        <v>#DIV/0!</v>
      </c>
      <c r="CG65" s="24" t="e">
        <f>10*LOG10(IF(BY65="",0,POWER(10,((BY65+'ModelParams Lw'!$O$4)/10))) +IF(BZ65="",0,POWER(10,((BZ65+'ModelParams Lw'!$P$4)/10))) +IF(CA65="",0,POWER(10,((CA65+'ModelParams Lw'!$Q$4)/10))) +IF(CB65="",0,POWER(10,((CB65+'ModelParams Lw'!$R$4)/10))) +IF(CC65="",0,POWER(10,((CC65+'ModelParams Lw'!$S$4)/10))) +IF(CD65="",0,POWER(10,((CD65+'ModelParams Lw'!$T$4)/10))) +IF(CE65="",0,POWER(10,((CE65+'ModelParams Lw'!$U$4)/10)))+IF(CF65="",0,POWER(10,((CF65+'ModelParams Lw'!$V$4)/10))))</f>
        <v>#DIV/0!</v>
      </c>
      <c r="CH65" s="24" t="e">
        <f t="shared" si="25"/>
        <v>#DIV/0!</v>
      </c>
      <c r="CI65" s="24" t="e">
        <f>(BY65-'ModelParams Lw'!$O$10)/'ModelParams Lw'!$O$11</f>
        <v>#DIV/0!</v>
      </c>
      <c r="CJ65" s="24" t="e">
        <f>(BZ65-'ModelParams Lw'!$P$10)/'ModelParams Lw'!$P$11</f>
        <v>#DIV/0!</v>
      </c>
      <c r="CK65" s="24" t="e">
        <f>(CA65-'ModelParams Lw'!$Q$10)/'ModelParams Lw'!$Q$11</f>
        <v>#DIV/0!</v>
      </c>
      <c r="CL65" s="24" t="e">
        <f>(CB65-'ModelParams Lw'!$R$10)/'ModelParams Lw'!$R$11</f>
        <v>#DIV/0!</v>
      </c>
      <c r="CM65" s="24" t="e">
        <f>(CC65-'ModelParams Lw'!$S$10)/'ModelParams Lw'!$S$11</f>
        <v>#DIV/0!</v>
      </c>
      <c r="CN65" s="24" t="e">
        <f>(CD65-'ModelParams Lw'!$T$10)/'ModelParams Lw'!$T$11</f>
        <v>#DIV/0!</v>
      </c>
      <c r="CO65" s="24" t="e">
        <f>(CE65-'ModelParams Lw'!$U$10)/'ModelParams Lw'!$U$11</f>
        <v>#DIV/0!</v>
      </c>
      <c r="CP65" s="24" t="e">
        <f>(CF65-'ModelParams Lw'!$V$10)/'ModelParams Lw'!$V$11</f>
        <v>#DIV/0!</v>
      </c>
    </row>
    <row r="66" spans="1:94" x14ac:dyDescent="0.2">
      <c r="A66" s="12">
        <f>Calcul!B68</f>
        <v>0</v>
      </c>
      <c r="B66" s="12">
        <f t="shared" si="17"/>
        <v>0</v>
      </c>
      <c r="C66" s="12">
        <f>Calcul!C68</f>
        <v>0</v>
      </c>
      <c r="D66" s="12">
        <f>Calcul!D68/1000</f>
        <v>0</v>
      </c>
      <c r="E66" s="12">
        <f>Calcul!E68/1000</f>
        <v>0</v>
      </c>
      <c r="F66" s="12">
        <f t="shared" si="18"/>
        <v>0</v>
      </c>
      <c r="G66" s="24" t="e">
        <f t="shared" si="0"/>
        <v>#DIV/0!</v>
      </c>
      <c r="H66" s="21" t="e">
        <f>'ModelParams Lw'!$B$6*(LN(H$3/(($B66/3600/($D66*$F66))^0.4*$G66^0.3)))^2+'ModelParams Lw'!$B$7*LN(H$3/(($B66/3600/($D66*$F66))^0.4*$G66^0.3))+'ModelParams Lw'!$B$8</f>
        <v>#DIV/0!</v>
      </c>
      <c r="I66" s="21" t="e">
        <f>'ModelParams Lw'!$B$6*(LN(I$3/(($B66/3600/($D66*$F66))^0.4*$G66^0.3)))^2+'ModelParams Lw'!$B$7*LN(I$3/(($B66/3600/($D66*$F66))^0.4*$G66^0.3))+'ModelParams Lw'!$B$8</f>
        <v>#DIV/0!</v>
      </c>
      <c r="J66" s="21" t="e">
        <f>'ModelParams Lw'!$B$6*(LN(J$3/(($B66/3600/($D66*$F66))^0.4*$G66^0.3)))^2+'ModelParams Lw'!$B$7*LN(J$3/(($B66/3600/($D66*$F66))^0.4*$G66^0.3))+'ModelParams Lw'!$B$8</f>
        <v>#DIV/0!</v>
      </c>
      <c r="K66" s="21" t="e">
        <f>'ModelParams Lw'!$B$6*(LN(K$3/(($B66/3600/($D66*$F66))^0.4*$G66^0.3)))^2+'ModelParams Lw'!$B$7*LN(K$3/(($B66/3600/($D66*$F66))^0.4*$G66^0.3))+'ModelParams Lw'!$B$8</f>
        <v>#DIV/0!</v>
      </c>
      <c r="L66" s="21" t="e">
        <f>'ModelParams Lw'!$B$6*(LN(L$3/(($B66/3600/($D66*$F66))^0.4*$G66^0.3)))^2+'ModelParams Lw'!$B$7*LN(L$3/(($B66/3600/($D66*$F66))^0.4*$G66^0.3))+'ModelParams Lw'!$B$8</f>
        <v>#DIV/0!</v>
      </c>
      <c r="M66" s="21" t="e">
        <f>'ModelParams Lw'!$B$6*(LN(M$3/(($B66/3600/($D66*$F66))^0.4*$G66^0.3)))^2+'ModelParams Lw'!$B$7*LN(M$3/(($B66/3600/($D66*$F66))^0.4*$G66^0.3))+'ModelParams Lw'!$B$8</f>
        <v>#DIV/0!</v>
      </c>
      <c r="N66" s="21" t="e">
        <f>'ModelParams Lw'!$B$6*(LN(N$3/(($B66/3600/($D66*$F66))^0.4*$G66^0.3)))^2+'ModelParams Lw'!$B$7*LN(N$3/(($B66/3600/($D66*$F66))^0.4*$G66^0.3))+'ModelParams Lw'!$B$8</f>
        <v>#DIV/0!</v>
      </c>
      <c r="O66" s="21" t="e">
        <f>'ModelParams Lw'!$B$6*(LN(O$3/(($B66/3600/($D66*$F66))^0.4*$G66^0.3)))^2+'ModelParams Lw'!$B$7*LN(O$3/(($B66/3600/($D66*$F66))^0.4*$G66^0.3))+'ModelParams Lw'!$B$8</f>
        <v>#DIV/0!</v>
      </c>
      <c r="P66" s="24" t="e">
        <f>'ModelParams Lw'!$B$3+'ModelParams Lw'!$B$4*LOG10($B66/3600/($D66*$F66))+'ModelParams Lw'!$B$5*LOG10(2*$G66/(1.2*($B66/3600/($D66*$F66))^2)+1)+10*LOG10($D66*$F66)+H66</f>
        <v>#DIV/0!</v>
      </c>
      <c r="Q66" s="24" t="e">
        <f>'ModelParams Lw'!$B$3+'ModelParams Lw'!$B$4*LOG10($B66/3600/($D66*$F66))+'ModelParams Lw'!$B$5*LOG10(2*$G66/(1.2*($B66/3600/($D66*$F66))^2)+1)+10*LOG10($D66*$F66)+I66</f>
        <v>#DIV/0!</v>
      </c>
      <c r="R66" s="24" t="e">
        <f>'ModelParams Lw'!$B$3+'ModelParams Lw'!$B$4*LOG10($B66/3600/($D66*$F66))+'ModelParams Lw'!$B$5*LOG10(2*$G66/(1.2*($B66/3600/($D66*$F66))^2)+1)+10*LOG10($D66*$F66)+J66</f>
        <v>#DIV/0!</v>
      </c>
      <c r="S66" s="24" t="e">
        <f>'ModelParams Lw'!$B$3+'ModelParams Lw'!$B$4*LOG10($B66/3600/($D66*$F66))+'ModelParams Lw'!$B$5*LOG10(2*$G66/(1.2*($B66/3600/($D66*$F66))^2)+1)+10*LOG10($D66*$F66)+K66</f>
        <v>#DIV/0!</v>
      </c>
      <c r="T66" s="24" t="e">
        <f>'ModelParams Lw'!$B$3+'ModelParams Lw'!$B$4*LOG10($B66/3600/($D66*$F66))+'ModelParams Lw'!$B$5*LOG10(2*$G66/(1.2*($B66/3600/($D66*$F66))^2)+1)+10*LOG10($D66*$F66)+L66</f>
        <v>#DIV/0!</v>
      </c>
      <c r="U66" s="24" t="e">
        <f>'ModelParams Lw'!$B$3+'ModelParams Lw'!$B$4*LOG10($B66/3600/($D66*$F66))+'ModelParams Lw'!$B$5*LOG10(2*$G66/(1.2*($B66/3600/($D66*$F66))^2)+1)+10*LOG10($D66*$F66)+M66</f>
        <v>#DIV/0!</v>
      </c>
      <c r="V66" s="24" t="e">
        <f>'ModelParams Lw'!$B$3+'ModelParams Lw'!$B$4*LOG10($B66/3600/($D66*$F66))+'ModelParams Lw'!$B$5*LOG10(2*$G66/(1.2*($B66/3600/($D66*$F66))^2)+1)+10*LOG10($D66*$F66)+N66</f>
        <v>#DIV/0!</v>
      </c>
      <c r="W66" s="24" t="e">
        <f>'ModelParams Lw'!$B$3+'ModelParams Lw'!$B$4*LOG10($B66/3600/($D66*$F66))+'ModelParams Lw'!$B$5*LOG10(2*$G66/(1.2*($B66/3600/($D66*$F66))^2)+1)+10*LOG10($D66*$F66)+O66</f>
        <v>#DIV/0!</v>
      </c>
      <c r="X66" s="24" t="e">
        <f>10*LOG10(IF(P66="",0,POWER(10,((P66+'ModelParams Lw'!$O$4)/10))) +IF(Q66="",0,POWER(10,((Q66+'ModelParams Lw'!$P$4)/10))) +IF(R66="",0,POWER(10,((R66+'ModelParams Lw'!$Q$4)/10))) +IF(S66="",0,POWER(10,((S66+'ModelParams Lw'!$R$4)/10))) +IF(T66="",0,POWER(10,((T66+'ModelParams Lw'!$S$4)/10))) +IF(U66="",0,POWER(10,((U66+'ModelParams Lw'!$T$4)/10))) +IF(V66="",0,POWER(10,((V66+'ModelParams Lw'!$U$4)/10)))+IF(W66="",0,POWER(10,((W66+'ModelParams Lw'!$V$4)/10))))</f>
        <v>#DIV/0!</v>
      </c>
      <c r="Y66" s="24" t="e">
        <f t="shared" si="19"/>
        <v>#DIV/0!</v>
      </c>
      <c r="Z66" s="24" t="e">
        <f>(P66-'ModelParams Lw'!O$10)/'ModelParams Lw'!O$11</f>
        <v>#DIV/0!</v>
      </c>
      <c r="AA66" s="24" t="e">
        <f>(Q66-'ModelParams Lw'!P$10)/'ModelParams Lw'!P$11</f>
        <v>#DIV/0!</v>
      </c>
      <c r="AB66" s="24" t="e">
        <f>(R66-'ModelParams Lw'!Q$10)/'ModelParams Lw'!Q$11</f>
        <v>#DIV/0!</v>
      </c>
      <c r="AC66" s="24" t="e">
        <f>(S66-'ModelParams Lw'!R$10)/'ModelParams Lw'!R$11</f>
        <v>#DIV/0!</v>
      </c>
      <c r="AD66" s="24" t="e">
        <f>(T66-'ModelParams Lw'!S$10)/'ModelParams Lw'!S$11</f>
        <v>#DIV/0!</v>
      </c>
      <c r="AE66" s="24" t="e">
        <f>(U66-'ModelParams Lw'!T$10)/'ModelParams Lw'!T$11</f>
        <v>#DIV/0!</v>
      </c>
      <c r="AF66" s="24" t="e">
        <f>(V66-'ModelParams Lw'!U$10)/'ModelParams Lw'!U$11</f>
        <v>#DIV/0!</v>
      </c>
      <c r="AG66" s="24" t="e">
        <f>(W66-'ModelParams Lw'!V$10)/'ModelParams Lw'!V$11</f>
        <v>#DIV/0!</v>
      </c>
      <c r="AH66" s="24" t="e">
        <f t="shared" si="23"/>
        <v>#DIV/0!</v>
      </c>
      <c r="AI66" s="24" t="str">
        <f>IF(OR(Calcul!$D71="",Calcul!$E71=""),"",VLOOKUP(CONCATENATE(Calcul!$D71,Calcul!$E71),SilencerParams!$D$4:$R$82,8,FALSE))</f>
        <v/>
      </c>
      <c r="AJ66" s="24" t="str">
        <f>IF(OR(Calcul!$D71="",Calcul!$E71=""),"",VLOOKUP(CONCATENATE(Calcul!$D71,Calcul!$E71),SilencerParams!$D$4:$R$82,9,FALSE))</f>
        <v/>
      </c>
      <c r="AK66" s="24" t="str">
        <f>IF(OR(Calcul!$D71="",Calcul!$E71=""),"",VLOOKUP(CONCATENATE(Calcul!$D71,Calcul!$E71),SilencerParams!$D$4:$R$82,10,FALSE))</f>
        <v/>
      </c>
      <c r="AL66" s="24" t="str">
        <f>IF(OR(Calcul!$D71="",Calcul!$E71=""),"",VLOOKUP(CONCATENATE(Calcul!$D71,Calcul!$E71),SilencerParams!$D$4:$R$82,11,FALSE))</f>
        <v/>
      </c>
      <c r="AM66" s="24" t="str">
        <f>IF(OR(Calcul!$D71="",Calcul!$E71=""),"",VLOOKUP(CONCATENATE(Calcul!$D71,Calcul!$E71),SilencerParams!$D$4:$R$82,12,FALSE))</f>
        <v/>
      </c>
      <c r="AN66" s="24" t="str">
        <f>IF(OR(Calcul!$D71="",Calcul!$E71=""),"",VLOOKUP(CONCATENATE(Calcul!$D71,Calcul!$E71),SilencerParams!$D$4:$R$82,13,FALSE))</f>
        <v/>
      </c>
      <c r="AO66" s="24" t="str">
        <f>IF(OR(Calcul!$D71="",Calcul!$E71=""),"",VLOOKUP(CONCATENATE(Calcul!$D71,Calcul!$E71),SilencerParams!$D$4:$R$82,14,FALSE))</f>
        <v/>
      </c>
      <c r="AP66" s="24" t="str">
        <f>IF(OR(Calcul!$D71="",Calcul!$E71=""),"",VLOOKUP(CONCATENATE(Calcul!$D71,Calcul!$E71),SilencerParams!$D$4:$R$82,15,FALSE))</f>
        <v/>
      </c>
      <c r="AQ66" s="24" t="str">
        <f>IF(OR(Calcul!$D71="",Calcul!$E71=""),"",VLOOKUP(CONCATENATE(Calcul!$D71,Calcul!$E71),SilencerParams!$D$4:$Z$82,16,FALSE)*LOG($AH66)+VLOOKUP(CONCATENATE(Calcul!$D71,Calcul!$E71),SilencerParams!$D$4:$AH$82,24,FALSE))</f>
        <v/>
      </c>
      <c r="AR66" s="24" t="str">
        <f>IF(OR(Calcul!$D71="",Calcul!$E71=""),"",VLOOKUP(CONCATENATE(Calcul!$D71,Calcul!$E71),SilencerParams!$D$4:$Z$82,17,FALSE)*LOG($AH66)+VLOOKUP(CONCATENATE(Calcul!$D71,Calcul!$E71),SilencerParams!$D$4:$AH$82,25,FALSE))</f>
        <v/>
      </c>
      <c r="AS66" s="24" t="str">
        <f>IF(OR(Calcul!$D71="",Calcul!$E71=""),"",VLOOKUP(CONCATENATE(Calcul!$D71,Calcul!$E71),SilencerParams!$D$4:$Z$82,18,FALSE)*LOG($AH66)+VLOOKUP(CONCATENATE(Calcul!$D71,Calcul!$E71),SilencerParams!$D$4:$AH$82,26,FALSE))</f>
        <v/>
      </c>
      <c r="AT66" s="24" t="str">
        <f>IF(OR(Calcul!$D71="",Calcul!$E71=""),"",VLOOKUP(CONCATENATE(Calcul!$D71,Calcul!$E71),SilencerParams!$D$4:$Z$82,19,FALSE)*LOG($AH66)+VLOOKUP(CONCATENATE(Calcul!$D71,Calcul!$E71),SilencerParams!$D$4:$AH$82,27,FALSE))</f>
        <v/>
      </c>
      <c r="AU66" s="24" t="str">
        <f>IF(OR(Calcul!$D71="",Calcul!$E71=""),"",VLOOKUP(CONCATENATE(Calcul!$D71,Calcul!$E71),SilencerParams!$D$4:$Z$82,20,FALSE)*LOG($AH66)+VLOOKUP(CONCATENATE(Calcul!$D71,Calcul!$E71),SilencerParams!$D$4:$AH$82,28,FALSE))</f>
        <v/>
      </c>
      <c r="AV66" s="24" t="str">
        <f>IF(OR(Calcul!$D71="",Calcul!$E71=""),"",VLOOKUP(CONCATENATE(Calcul!$D71,Calcul!$E71),SilencerParams!$D$4:$Z$82,21,FALSE)*LOG($AH66)+VLOOKUP(CONCATENATE(Calcul!$D71,Calcul!$E71),SilencerParams!$D$4:$AH$82,29,FALSE))</f>
        <v/>
      </c>
      <c r="AW66" s="24" t="str">
        <f>IF(OR(Calcul!$D71="",Calcul!$E71=""),"",VLOOKUP(CONCATENATE(Calcul!$D71,Calcul!$E71),SilencerParams!$D$4:$Z$82,22,FALSE)*LOG($AH66)+VLOOKUP(CONCATENATE(Calcul!$D71,Calcul!$E71),SilencerParams!$D$4:$AH$82,30,FALSE))</f>
        <v/>
      </c>
      <c r="AX66" s="24" t="str">
        <f>IF(OR(Calcul!$D71="",Calcul!$E71=""),"",VLOOKUP(CONCATENATE(Calcul!$D71,Calcul!$E71),SilencerParams!$D$4:$Z$82,23,FALSE)*LOG($AH66)+VLOOKUP(CONCATENATE(Calcul!$D71,Calcul!$E71),SilencerParams!$D$4:$AH$82,31,FALSE))</f>
        <v/>
      </c>
      <c r="AY66" s="24" t="e">
        <f t="shared" si="1"/>
        <v>#DIV/0!</v>
      </c>
      <c r="AZ66" s="24" t="e">
        <f t="shared" si="2"/>
        <v>#DIV/0!</v>
      </c>
      <c r="BA66" s="24" t="e">
        <f t="shared" si="3"/>
        <v>#DIV/0!</v>
      </c>
      <c r="BB66" s="24" t="e">
        <f t="shared" si="4"/>
        <v>#DIV/0!</v>
      </c>
      <c r="BC66" s="24" t="e">
        <f t="shared" si="5"/>
        <v>#DIV/0!</v>
      </c>
      <c r="BD66" s="24" t="e">
        <f t="shared" si="6"/>
        <v>#DIV/0!</v>
      </c>
      <c r="BE66" s="24" t="e">
        <f t="shared" si="7"/>
        <v>#DIV/0!</v>
      </c>
      <c r="BF66" s="24" t="e">
        <f t="shared" si="8"/>
        <v>#DIV/0!</v>
      </c>
      <c r="BG66" s="24" t="e">
        <f>10*LOG10(IF(AY66="",0,POWER(10,((AY66+'ModelParams Lw'!$O$4)/10))) +IF(AZ66="",0,POWER(10,((AZ66+'ModelParams Lw'!$P$4)/10))) +IF(BA66="",0,POWER(10,((BA66+'ModelParams Lw'!$Q$4)/10))) +IF(BB66="",0,POWER(10,((BB66+'ModelParams Lw'!$R$4)/10))) +IF(BC66="",0,POWER(10,((BC66+'ModelParams Lw'!$S$4)/10))) +IF(BD66="",0,POWER(10,((BD66+'ModelParams Lw'!$T$4)/10))) +IF(BE66="",0,POWER(10,((BE66+'ModelParams Lw'!$U$4)/10)))+IF(BF66="",0,POWER(10,((BF66+'ModelParams Lw'!$V$4)/10))))</f>
        <v>#DIV/0!</v>
      </c>
      <c r="BH66" s="24" t="e">
        <f t="shared" si="24"/>
        <v>#DIV/0!</v>
      </c>
      <c r="BI66" s="24" t="e">
        <f>(AY66-'ModelParams Lw'!O$10)/'ModelParams Lw'!O$11</f>
        <v>#DIV/0!</v>
      </c>
      <c r="BJ66" s="24" t="e">
        <f>(AZ66-'ModelParams Lw'!P$10)/'ModelParams Lw'!P$11</f>
        <v>#DIV/0!</v>
      </c>
      <c r="BK66" s="24" t="e">
        <f>(BA66-'ModelParams Lw'!Q$10)/'ModelParams Lw'!Q$11</f>
        <v>#DIV/0!</v>
      </c>
      <c r="BL66" s="24" t="e">
        <f>(BB66-'ModelParams Lw'!R$10)/'ModelParams Lw'!R$11</f>
        <v>#DIV/0!</v>
      </c>
      <c r="BM66" s="24" t="e">
        <f>(BC66-'ModelParams Lw'!S$10)/'ModelParams Lw'!S$11</f>
        <v>#DIV/0!</v>
      </c>
      <c r="BN66" s="24" t="e">
        <f>(BD66-'ModelParams Lw'!T$10)/'ModelParams Lw'!T$11</f>
        <v>#DIV/0!</v>
      </c>
      <c r="BO66" s="24" t="e">
        <f>(BE66-'ModelParams Lw'!U$10)/'ModelParams Lw'!U$11</f>
        <v>#DIV/0!</v>
      </c>
      <c r="BP66" s="24" t="e">
        <f>(BF66-'ModelParams Lw'!V$10)/'ModelParams Lw'!V$11</f>
        <v>#DIV/0!</v>
      </c>
      <c r="BQ66" s="24">
        <f>IF(Calcul!$F71="SW",'ModelParams Lw'!C$18+'ModelParams Lw'!C$19*LOG(BQ$3)+'ModelParams Lw'!C$20*($D66*$E66),IF('ModelParams Lw'!C$21+'ModelParams Lw'!C$22*LOG(BQ$3)+'ModelParams Lw'!C$23*($D66*$E66)&lt;'ModelParams Lw'!C$18+'ModelParams Lw'!C$19*LOG(BQ$3)+'ModelParams Lw'!C$20*($D66*$E66),'ModelParams Lw'!C$18+'ModelParams Lw'!C$19*LOG(BQ$3)+'ModelParams Lw'!C$20*($D66*$E66),'ModelParams Lw'!C$21+'ModelParams Lw'!C$22*LOG(BQ$3)+'ModelParams Lw'!C$23*($D66*$E66)))</f>
        <v>29.232362061604213</v>
      </c>
      <c r="BR66" s="24">
        <f>IF(Calcul!$F71="SW",'ModelParams Lw'!D$18+'ModelParams Lw'!D$19*LOG(BR$3)+'ModelParams Lw'!D$20*($D66*$E66),IF('ModelParams Lw'!D$21+'ModelParams Lw'!D$22*LOG(BR$3)+'ModelParams Lw'!D$23*($D66*$E66)&lt;'ModelParams Lw'!D$18+'ModelParams Lw'!D$19*LOG(BR$3)+'ModelParams Lw'!D$20*($D66*$E66),'ModelParams Lw'!D$18+'ModelParams Lw'!D$19*LOG(BR$3)+'ModelParams Lw'!D$20*($D66*$E66),'ModelParams Lw'!D$21+'ModelParams Lw'!D$22*LOG(BR$3)+'ModelParams Lw'!D$23*($D66*$E66)))</f>
        <v>20.87664435983303</v>
      </c>
      <c r="BS66" s="24">
        <f>IF(Calcul!$F71="SW",'ModelParams Lw'!E$18+'ModelParams Lw'!E$19*LOG(BS$3)+'ModelParams Lw'!E$20*($D66*$E66),IF('ModelParams Lw'!E$21+'ModelParams Lw'!E$22*LOG(BS$3)+'ModelParams Lw'!E$23*($D66*$E66)&lt;'ModelParams Lw'!E$18+'ModelParams Lw'!E$19*LOG(BS$3)+'ModelParams Lw'!E$20*($D66*$E66),'ModelParams Lw'!E$18+'ModelParams Lw'!E$19*LOG(BS$3)+'ModelParams Lw'!E$20*($D66*$E66),'ModelParams Lw'!E$21+'ModelParams Lw'!E$22*LOG(BS$3)+'ModelParams Lw'!E$23*($D66*$E66)))</f>
        <v>19.403052886267911</v>
      </c>
      <c r="BT66" s="24">
        <f>IF(Calcul!$F71="SW",'ModelParams Lw'!F$18+'ModelParams Lw'!F$19*LOG(BT$3)+'ModelParams Lw'!F$20*($D66*$E66),IF('ModelParams Lw'!F$21+'ModelParams Lw'!F$22*LOG(BT$3)+'ModelParams Lw'!F$23*($D66*$E66)&lt;'ModelParams Lw'!F$18+'ModelParams Lw'!F$19*LOG(BT$3)+'ModelParams Lw'!F$20*($D66*$E66),'ModelParams Lw'!F$18+'ModelParams Lw'!F$19*LOG(BT$3)+'ModelParams Lw'!F$20*($D66*$E66),'ModelParams Lw'!F$21+'ModelParams Lw'!F$22*LOG(BT$3)+'ModelParams Lw'!F$23*($D66*$E66)))</f>
        <v>19.168948557312724</v>
      </c>
      <c r="BU66" s="24">
        <f>IF(Calcul!$F71="SW",'ModelParams Lw'!G$18+'ModelParams Lw'!G$19*LOG(BU$3)+'ModelParams Lw'!G$20*($D66*$E66),IF('ModelParams Lw'!G$21+'ModelParams Lw'!G$22*LOG(BU$3)+'ModelParams Lw'!G$23*($D66*$E66)&lt;'ModelParams Lw'!G$18+'ModelParams Lw'!G$19*LOG(BU$3)+'ModelParams Lw'!G$20*($D66*$E66),'ModelParams Lw'!G$18+'ModelParams Lw'!G$19*LOG(BU$3)+'ModelParams Lw'!G$20*($D66*$E66),'ModelParams Lw'!G$21+'ModelParams Lw'!G$22*LOG(BU$3)+'ModelParams Lw'!G$23*($D66*$E66)))</f>
        <v>19.253827318462619</v>
      </c>
      <c r="BV66" s="24">
        <f>IF(Calcul!$F71="SW",'ModelParams Lw'!H$18+'ModelParams Lw'!H$19*LOG(BV$3)+'ModelParams Lw'!H$20*($D66*$E66),IF('ModelParams Lw'!H$21+'ModelParams Lw'!H$22*LOG(BV$3)+'ModelParams Lw'!H$23*($D66*$E66)&lt;'ModelParams Lw'!H$18+'ModelParams Lw'!H$19*LOG(BV$3)+'ModelParams Lw'!H$20*($D66*$E66),'ModelParams Lw'!H$18+'ModelParams Lw'!H$19*LOG(BV$3)+'ModelParams Lw'!H$20*($D66*$E66),'ModelParams Lw'!H$21+'ModelParams Lw'!H$22*LOG(BV$3)+'ModelParams Lw'!H$23*($D66*$E66)))</f>
        <v>18.450549841027573</v>
      </c>
      <c r="BW66" s="24">
        <f>IF(Calcul!$F71="SW",'ModelParams Lw'!I$18+'ModelParams Lw'!I$19*LOG(BW$3)+'ModelParams Lw'!I$20*($D66*$E66),IF('ModelParams Lw'!I$21+'ModelParams Lw'!I$22*LOG(BW$3)+'ModelParams Lw'!I$23*($D66*$E66)&lt;'ModelParams Lw'!I$18+'ModelParams Lw'!I$19*LOG(BW$3)+'ModelParams Lw'!I$20*($D66*$E66),'ModelParams Lw'!I$18+'ModelParams Lw'!I$19*LOG(BW$3)+'ModelParams Lw'!I$20*($D66*$E66),'ModelParams Lw'!I$21+'ModelParams Lw'!I$22*LOG(BW$3)+'ModelParams Lw'!I$23*($D66*$E66)))</f>
        <v>24.339570323731252</v>
      </c>
      <c r="BX66" s="24">
        <f>IF(Calcul!$F71="SW",'ModelParams Lw'!J$18+'ModelParams Lw'!J$19*LOG(BX$3)+'ModelParams Lw'!J$20*($D66*$E66),IF('ModelParams Lw'!J$21+'ModelParams Lw'!J$22*LOG(BX$3)+'ModelParams Lw'!J$23*($D66*$E66)&lt;'ModelParams Lw'!J$18+'ModelParams Lw'!J$19*LOG(BX$3)+'ModelParams Lw'!J$20*($D66*$E66),'ModelParams Lw'!J$18+'ModelParams Lw'!J$19*LOG(BX$3)+'ModelParams Lw'!J$20*($D66*$E66),'ModelParams Lw'!J$21+'ModelParams Lw'!J$22*LOG(BX$3)+'ModelParams Lw'!J$23*($D66*$E66)))</f>
        <v>22.505852524315557</v>
      </c>
      <c r="BY66" s="24" t="e">
        <f t="shared" si="9"/>
        <v>#DIV/0!</v>
      </c>
      <c r="BZ66" s="24" t="e">
        <f t="shared" si="10"/>
        <v>#DIV/0!</v>
      </c>
      <c r="CA66" s="24" t="e">
        <f t="shared" si="11"/>
        <v>#DIV/0!</v>
      </c>
      <c r="CB66" s="24" t="e">
        <f t="shared" si="12"/>
        <v>#DIV/0!</v>
      </c>
      <c r="CC66" s="24" t="e">
        <f t="shared" si="13"/>
        <v>#DIV/0!</v>
      </c>
      <c r="CD66" s="24" t="e">
        <f t="shared" si="14"/>
        <v>#DIV/0!</v>
      </c>
      <c r="CE66" s="24" t="e">
        <f t="shared" si="15"/>
        <v>#DIV/0!</v>
      </c>
      <c r="CF66" s="24" t="e">
        <f t="shared" si="16"/>
        <v>#DIV/0!</v>
      </c>
      <c r="CG66" s="24" t="e">
        <f>10*LOG10(IF(BY66="",0,POWER(10,((BY66+'ModelParams Lw'!$O$4)/10))) +IF(BZ66="",0,POWER(10,((BZ66+'ModelParams Lw'!$P$4)/10))) +IF(CA66="",0,POWER(10,((CA66+'ModelParams Lw'!$Q$4)/10))) +IF(CB66="",0,POWER(10,((CB66+'ModelParams Lw'!$R$4)/10))) +IF(CC66="",0,POWER(10,((CC66+'ModelParams Lw'!$S$4)/10))) +IF(CD66="",0,POWER(10,((CD66+'ModelParams Lw'!$T$4)/10))) +IF(CE66="",0,POWER(10,((CE66+'ModelParams Lw'!$U$4)/10)))+IF(CF66="",0,POWER(10,((CF66+'ModelParams Lw'!$V$4)/10))))</f>
        <v>#DIV/0!</v>
      </c>
      <c r="CH66" s="24" t="e">
        <f t="shared" si="25"/>
        <v>#DIV/0!</v>
      </c>
      <c r="CI66" s="24" t="e">
        <f>(BY66-'ModelParams Lw'!$O$10)/'ModelParams Lw'!$O$11</f>
        <v>#DIV/0!</v>
      </c>
      <c r="CJ66" s="24" t="e">
        <f>(BZ66-'ModelParams Lw'!$P$10)/'ModelParams Lw'!$P$11</f>
        <v>#DIV/0!</v>
      </c>
      <c r="CK66" s="24" t="e">
        <f>(CA66-'ModelParams Lw'!$Q$10)/'ModelParams Lw'!$Q$11</f>
        <v>#DIV/0!</v>
      </c>
      <c r="CL66" s="24" t="e">
        <f>(CB66-'ModelParams Lw'!$R$10)/'ModelParams Lw'!$R$11</f>
        <v>#DIV/0!</v>
      </c>
      <c r="CM66" s="24" t="e">
        <f>(CC66-'ModelParams Lw'!$S$10)/'ModelParams Lw'!$S$11</f>
        <v>#DIV/0!</v>
      </c>
      <c r="CN66" s="24" t="e">
        <f>(CD66-'ModelParams Lw'!$T$10)/'ModelParams Lw'!$T$11</f>
        <v>#DIV/0!</v>
      </c>
      <c r="CO66" s="24" t="e">
        <f>(CE66-'ModelParams Lw'!$U$10)/'ModelParams Lw'!$U$11</f>
        <v>#DIV/0!</v>
      </c>
      <c r="CP66" s="24" t="e">
        <f>(CF66-'ModelParams Lw'!$V$10)/'ModelParams Lw'!$V$11</f>
        <v>#DIV/0!</v>
      </c>
    </row>
    <row r="67" spans="1:94" x14ac:dyDescent="0.2">
      <c r="A67" s="12">
        <f>Calcul!B69</f>
        <v>0</v>
      </c>
      <c r="B67" s="12">
        <f t="shared" si="17"/>
        <v>0</v>
      </c>
      <c r="C67" s="12">
        <f>Calcul!C69</f>
        <v>0</v>
      </c>
      <c r="D67" s="12">
        <f>Calcul!D69/1000</f>
        <v>0</v>
      </c>
      <c r="E67" s="12">
        <f>Calcul!E69/1000</f>
        <v>0</v>
      </c>
      <c r="F67" s="12">
        <f t="shared" si="18"/>
        <v>0</v>
      </c>
      <c r="G67" s="24" t="e">
        <f t="shared" si="0"/>
        <v>#DIV/0!</v>
      </c>
      <c r="H67" s="21" t="e">
        <f>'ModelParams Lw'!$B$6*(LN(H$3/(($B67/3600/($D67*$F67))^0.4*$G67^0.3)))^2+'ModelParams Lw'!$B$7*LN(H$3/(($B67/3600/($D67*$F67))^0.4*$G67^0.3))+'ModelParams Lw'!$B$8</f>
        <v>#DIV/0!</v>
      </c>
      <c r="I67" s="21" t="e">
        <f>'ModelParams Lw'!$B$6*(LN(I$3/(($B67/3600/($D67*$F67))^0.4*$G67^0.3)))^2+'ModelParams Lw'!$B$7*LN(I$3/(($B67/3600/($D67*$F67))^0.4*$G67^0.3))+'ModelParams Lw'!$B$8</f>
        <v>#DIV/0!</v>
      </c>
      <c r="J67" s="21" t="e">
        <f>'ModelParams Lw'!$B$6*(LN(J$3/(($B67/3600/($D67*$F67))^0.4*$G67^0.3)))^2+'ModelParams Lw'!$B$7*LN(J$3/(($B67/3600/($D67*$F67))^0.4*$G67^0.3))+'ModelParams Lw'!$B$8</f>
        <v>#DIV/0!</v>
      </c>
      <c r="K67" s="21" t="e">
        <f>'ModelParams Lw'!$B$6*(LN(K$3/(($B67/3600/($D67*$F67))^0.4*$G67^0.3)))^2+'ModelParams Lw'!$B$7*LN(K$3/(($B67/3600/($D67*$F67))^0.4*$G67^0.3))+'ModelParams Lw'!$B$8</f>
        <v>#DIV/0!</v>
      </c>
      <c r="L67" s="21" t="e">
        <f>'ModelParams Lw'!$B$6*(LN(L$3/(($B67/3600/($D67*$F67))^0.4*$G67^0.3)))^2+'ModelParams Lw'!$B$7*LN(L$3/(($B67/3600/($D67*$F67))^0.4*$G67^0.3))+'ModelParams Lw'!$B$8</f>
        <v>#DIV/0!</v>
      </c>
      <c r="M67" s="21" t="e">
        <f>'ModelParams Lw'!$B$6*(LN(M$3/(($B67/3600/($D67*$F67))^0.4*$G67^0.3)))^2+'ModelParams Lw'!$B$7*LN(M$3/(($B67/3600/($D67*$F67))^0.4*$G67^0.3))+'ModelParams Lw'!$B$8</f>
        <v>#DIV/0!</v>
      </c>
      <c r="N67" s="21" t="e">
        <f>'ModelParams Lw'!$B$6*(LN(N$3/(($B67/3600/($D67*$F67))^0.4*$G67^0.3)))^2+'ModelParams Lw'!$B$7*LN(N$3/(($B67/3600/($D67*$F67))^0.4*$G67^0.3))+'ModelParams Lw'!$B$8</f>
        <v>#DIV/0!</v>
      </c>
      <c r="O67" s="21" t="e">
        <f>'ModelParams Lw'!$B$6*(LN(O$3/(($B67/3600/($D67*$F67))^0.4*$G67^0.3)))^2+'ModelParams Lw'!$B$7*LN(O$3/(($B67/3600/($D67*$F67))^0.4*$G67^0.3))+'ModelParams Lw'!$B$8</f>
        <v>#DIV/0!</v>
      </c>
      <c r="P67" s="24" t="e">
        <f>'ModelParams Lw'!$B$3+'ModelParams Lw'!$B$4*LOG10($B67/3600/($D67*$F67))+'ModelParams Lw'!$B$5*LOG10(2*$G67/(1.2*($B67/3600/($D67*$F67))^2)+1)+10*LOG10($D67*$F67)+H67</f>
        <v>#DIV/0!</v>
      </c>
      <c r="Q67" s="24" t="e">
        <f>'ModelParams Lw'!$B$3+'ModelParams Lw'!$B$4*LOG10($B67/3600/($D67*$F67))+'ModelParams Lw'!$B$5*LOG10(2*$G67/(1.2*($B67/3600/($D67*$F67))^2)+1)+10*LOG10($D67*$F67)+I67</f>
        <v>#DIV/0!</v>
      </c>
      <c r="R67" s="24" t="e">
        <f>'ModelParams Lw'!$B$3+'ModelParams Lw'!$B$4*LOG10($B67/3600/($D67*$F67))+'ModelParams Lw'!$B$5*LOG10(2*$G67/(1.2*($B67/3600/($D67*$F67))^2)+1)+10*LOG10($D67*$F67)+J67</f>
        <v>#DIV/0!</v>
      </c>
      <c r="S67" s="24" t="e">
        <f>'ModelParams Lw'!$B$3+'ModelParams Lw'!$B$4*LOG10($B67/3600/($D67*$F67))+'ModelParams Lw'!$B$5*LOG10(2*$G67/(1.2*($B67/3600/($D67*$F67))^2)+1)+10*LOG10($D67*$F67)+K67</f>
        <v>#DIV/0!</v>
      </c>
      <c r="T67" s="24" t="e">
        <f>'ModelParams Lw'!$B$3+'ModelParams Lw'!$B$4*LOG10($B67/3600/($D67*$F67))+'ModelParams Lw'!$B$5*LOG10(2*$G67/(1.2*($B67/3600/($D67*$F67))^2)+1)+10*LOG10($D67*$F67)+L67</f>
        <v>#DIV/0!</v>
      </c>
      <c r="U67" s="24" t="e">
        <f>'ModelParams Lw'!$B$3+'ModelParams Lw'!$B$4*LOG10($B67/3600/($D67*$F67))+'ModelParams Lw'!$B$5*LOG10(2*$G67/(1.2*($B67/3600/($D67*$F67))^2)+1)+10*LOG10($D67*$F67)+M67</f>
        <v>#DIV/0!</v>
      </c>
      <c r="V67" s="24" t="e">
        <f>'ModelParams Lw'!$B$3+'ModelParams Lw'!$B$4*LOG10($B67/3600/($D67*$F67))+'ModelParams Lw'!$B$5*LOG10(2*$G67/(1.2*($B67/3600/($D67*$F67))^2)+1)+10*LOG10($D67*$F67)+N67</f>
        <v>#DIV/0!</v>
      </c>
      <c r="W67" s="24" t="e">
        <f>'ModelParams Lw'!$B$3+'ModelParams Lw'!$B$4*LOG10($B67/3600/($D67*$F67))+'ModelParams Lw'!$B$5*LOG10(2*$G67/(1.2*($B67/3600/($D67*$F67))^2)+1)+10*LOG10($D67*$F67)+O67</f>
        <v>#DIV/0!</v>
      </c>
      <c r="X67" s="24" t="e">
        <f>10*LOG10(IF(P67="",0,POWER(10,((P67+'ModelParams Lw'!$O$4)/10))) +IF(Q67="",0,POWER(10,((Q67+'ModelParams Lw'!$P$4)/10))) +IF(R67="",0,POWER(10,((R67+'ModelParams Lw'!$Q$4)/10))) +IF(S67="",0,POWER(10,((S67+'ModelParams Lw'!$R$4)/10))) +IF(T67="",0,POWER(10,((T67+'ModelParams Lw'!$S$4)/10))) +IF(U67="",0,POWER(10,((U67+'ModelParams Lw'!$T$4)/10))) +IF(V67="",0,POWER(10,((V67+'ModelParams Lw'!$U$4)/10)))+IF(W67="",0,POWER(10,((W67+'ModelParams Lw'!$V$4)/10))))</f>
        <v>#DIV/0!</v>
      </c>
      <c r="Y67" s="24" t="e">
        <f t="shared" si="19"/>
        <v>#DIV/0!</v>
      </c>
      <c r="Z67" s="24" t="e">
        <f>(P67-'ModelParams Lw'!O$10)/'ModelParams Lw'!O$11</f>
        <v>#DIV/0!</v>
      </c>
      <c r="AA67" s="24" t="e">
        <f>(Q67-'ModelParams Lw'!P$10)/'ModelParams Lw'!P$11</f>
        <v>#DIV/0!</v>
      </c>
      <c r="AB67" s="24" t="e">
        <f>(R67-'ModelParams Lw'!Q$10)/'ModelParams Lw'!Q$11</f>
        <v>#DIV/0!</v>
      </c>
      <c r="AC67" s="24" t="e">
        <f>(S67-'ModelParams Lw'!R$10)/'ModelParams Lw'!R$11</f>
        <v>#DIV/0!</v>
      </c>
      <c r="AD67" s="24" t="e">
        <f>(T67-'ModelParams Lw'!S$10)/'ModelParams Lw'!S$11</f>
        <v>#DIV/0!</v>
      </c>
      <c r="AE67" s="24" t="e">
        <f>(U67-'ModelParams Lw'!T$10)/'ModelParams Lw'!T$11</f>
        <v>#DIV/0!</v>
      </c>
      <c r="AF67" s="24" t="e">
        <f>(V67-'ModelParams Lw'!U$10)/'ModelParams Lw'!U$11</f>
        <v>#DIV/0!</v>
      </c>
      <c r="AG67" s="24" t="e">
        <f>(W67-'ModelParams Lw'!V$10)/'ModelParams Lw'!V$11</f>
        <v>#DIV/0!</v>
      </c>
      <c r="AH67" s="24" t="e">
        <f t="shared" si="23"/>
        <v>#DIV/0!</v>
      </c>
      <c r="AI67" s="24" t="str">
        <f>IF(OR(Calcul!$D72="",Calcul!$E72=""),"",VLOOKUP(CONCATENATE(Calcul!$D72,Calcul!$E72),SilencerParams!$D$4:$R$82,8,FALSE))</f>
        <v/>
      </c>
      <c r="AJ67" s="24" t="str">
        <f>IF(OR(Calcul!$D72="",Calcul!$E72=""),"",VLOOKUP(CONCATENATE(Calcul!$D72,Calcul!$E72),SilencerParams!$D$4:$R$82,9,FALSE))</f>
        <v/>
      </c>
      <c r="AK67" s="24" t="str">
        <f>IF(OR(Calcul!$D72="",Calcul!$E72=""),"",VLOOKUP(CONCATENATE(Calcul!$D72,Calcul!$E72),SilencerParams!$D$4:$R$82,10,FALSE))</f>
        <v/>
      </c>
      <c r="AL67" s="24" t="str">
        <f>IF(OR(Calcul!$D72="",Calcul!$E72=""),"",VLOOKUP(CONCATENATE(Calcul!$D72,Calcul!$E72),SilencerParams!$D$4:$R$82,11,FALSE))</f>
        <v/>
      </c>
      <c r="AM67" s="24" t="str">
        <f>IF(OR(Calcul!$D72="",Calcul!$E72=""),"",VLOOKUP(CONCATENATE(Calcul!$D72,Calcul!$E72),SilencerParams!$D$4:$R$82,12,FALSE))</f>
        <v/>
      </c>
      <c r="AN67" s="24" t="str">
        <f>IF(OR(Calcul!$D72="",Calcul!$E72=""),"",VLOOKUP(CONCATENATE(Calcul!$D72,Calcul!$E72),SilencerParams!$D$4:$R$82,13,FALSE))</f>
        <v/>
      </c>
      <c r="AO67" s="24" t="str">
        <f>IF(OR(Calcul!$D72="",Calcul!$E72=""),"",VLOOKUP(CONCATENATE(Calcul!$D72,Calcul!$E72),SilencerParams!$D$4:$R$82,14,FALSE))</f>
        <v/>
      </c>
      <c r="AP67" s="24" t="str">
        <f>IF(OR(Calcul!$D72="",Calcul!$E72=""),"",VLOOKUP(CONCATENATE(Calcul!$D72,Calcul!$E72),SilencerParams!$D$4:$R$82,15,FALSE))</f>
        <v/>
      </c>
      <c r="AQ67" s="24" t="str">
        <f>IF(OR(Calcul!$D72="",Calcul!$E72=""),"",VLOOKUP(CONCATENATE(Calcul!$D72,Calcul!$E72),SilencerParams!$D$4:$Z$82,16,FALSE)*LOG($AH67)+VLOOKUP(CONCATENATE(Calcul!$D72,Calcul!$E72),SilencerParams!$D$4:$AH$82,24,FALSE))</f>
        <v/>
      </c>
      <c r="AR67" s="24" t="str">
        <f>IF(OR(Calcul!$D72="",Calcul!$E72=""),"",VLOOKUP(CONCATENATE(Calcul!$D72,Calcul!$E72),SilencerParams!$D$4:$Z$82,17,FALSE)*LOG($AH67)+VLOOKUP(CONCATENATE(Calcul!$D72,Calcul!$E72),SilencerParams!$D$4:$AH$82,25,FALSE))</f>
        <v/>
      </c>
      <c r="AS67" s="24" t="str">
        <f>IF(OR(Calcul!$D72="",Calcul!$E72=""),"",VLOOKUP(CONCATENATE(Calcul!$D72,Calcul!$E72),SilencerParams!$D$4:$Z$82,18,FALSE)*LOG($AH67)+VLOOKUP(CONCATENATE(Calcul!$D72,Calcul!$E72),SilencerParams!$D$4:$AH$82,26,FALSE))</f>
        <v/>
      </c>
      <c r="AT67" s="24" t="str">
        <f>IF(OR(Calcul!$D72="",Calcul!$E72=""),"",VLOOKUP(CONCATENATE(Calcul!$D72,Calcul!$E72),SilencerParams!$D$4:$Z$82,19,FALSE)*LOG($AH67)+VLOOKUP(CONCATENATE(Calcul!$D72,Calcul!$E72),SilencerParams!$D$4:$AH$82,27,FALSE))</f>
        <v/>
      </c>
      <c r="AU67" s="24" t="str">
        <f>IF(OR(Calcul!$D72="",Calcul!$E72=""),"",VLOOKUP(CONCATENATE(Calcul!$D72,Calcul!$E72),SilencerParams!$D$4:$Z$82,20,FALSE)*LOG($AH67)+VLOOKUP(CONCATENATE(Calcul!$D72,Calcul!$E72),SilencerParams!$D$4:$AH$82,28,FALSE))</f>
        <v/>
      </c>
      <c r="AV67" s="24" t="str">
        <f>IF(OR(Calcul!$D72="",Calcul!$E72=""),"",VLOOKUP(CONCATENATE(Calcul!$D72,Calcul!$E72),SilencerParams!$D$4:$Z$82,21,FALSE)*LOG($AH67)+VLOOKUP(CONCATENATE(Calcul!$D72,Calcul!$E72),SilencerParams!$D$4:$AH$82,29,FALSE))</f>
        <v/>
      </c>
      <c r="AW67" s="24" t="str">
        <f>IF(OR(Calcul!$D72="",Calcul!$E72=""),"",VLOOKUP(CONCATENATE(Calcul!$D72,Calcul!$E72),SilencerParams!$D$4:$Z$82,22,FALSE)*LOG($AH67)+VLOOKUP(CONCATENATE(Calcul!$D72,Calcul!$E72),SilencerParams!$D$4:$AH$82,30,FALSE))</f>
        <v/>
      </c>
      <c r="AX67" s="24" t="str">
        <f>IF(OR(Calcul!$D72="",Calcul!$E72=""),"",VLOOKUP(CONCATENATE(Calcul!$D72,Calcul!$E72),SilencerParams!$D$4:$Z$82,23,FALSE)*LOG($AH67)+VLOOKUP(CONCATENATE(Calcul!$D72,Calcul!$E72),SilencerParams!$D$4:$AH$82,31,FALSE))</f>
        <v/>
      </c>
      <c r="AY67" s="24" t="e">
        <f t="shared" si="1"/>
        <v>#DIV/0!</v>
      </c>
      <c r="AZ67" s="24" t="e">
        <f t="shared" si="2"/>
        <v>#DIV/0!</v>
      </c>
      <c r="BA67" s="24" t="e">
        <f t="shared" si="3"/>
        <v>#DIV/0!</v>
      </c>
      <c r="BB67" s="24" t="e">
        <f t="shared" si="4"/>
        <v>#DIV/0!</v>
      </c>
      <c r="BC67" s="24" t="e">
        <f t="shared" si="5"/>
        <v>#DIV/0!</v>
      </c>
      <c r="BD67" s="24" t="e">
        <f t="shared" si="6"/>
        <v>#DIV/0!</v>
      </c>
      <c r="BE67" s="24" t="e">
        <f t="shared" si="7"/>
        <v>#DIV/0!</v>
      </c>
      <c r="BF67" s="24" t="e">
        <f t="shared" si="8"/>
        <v>#DIV/0!</v>
      </c>
      <c r="BG67" s="24" t="e">
        <f>10*LOG10(IF(AY67="",0,POWER(10,((AY67+'ModelParams Lw'!$O$4)/10))) +IF(AZ67="",0,POWER(10,((AZ67+'ModelParams Lw'!$P$4)/10))) +IF(BA67="",0,POWER(10,((BA67+'ModelParams Lw'!$Q$4)/10))) +IF(BB67="",0,POWER(10,((BB67+'ModelParams Lw'!$R$4)/10))) +IF(BC67="",0,POWER(10,((BC67+'ModelParams Lw'!$S$4)/10))) +IF(BD67="",0,POWER(10,((BD67+'ModelParams Lw'!$T$4)/10))) +IF(BE67="",0,POWER(10,((BE67+'ModelParams Lw'!$U$4)/10)))+IF(BF67="",0,POWER(10,((BF67+'ModelParams Lw'!$V$4)/10))))</f>
        <v>#DIV/0!</v>
      </c>
      <c r="BH67" s="24" t="e">
        <f t="shared" si="24"/>
        <v>#DIV/0!</v>
      </c>
      <c r="BI67" s="24" t="e">
        <f>(AY67-'ModelParams Lw'!O$10)/'ModelParams Lw'!O$11</f>
        <v>#DIV/0!</v>
      </c>
      <c r="BJ67" s="24" t="e">
        <f>(AZ67-'ModelParams Lw'!P$10)/'ModelParams Lw'!P$11</f>
        <v>#DIV/0!</v>
      </c>
      <c r="BK67" s="24" t="e">
        <f>(BA67-'ModelParams Lw'!Q$10)/'ModelParams Lw'!Q$11</f>
        <v>#DIV/0!</v>
      </c>
      <c r="BL67" s="24" t="e">
        <f>(BB67-'ModelParams Lw'!R$10)/'ModelParams Lw'!R$11</f>
        <v>#DIV/0!</v>
      </c>
      <c r="BM67" s="24" t="e">
        <f>(BC67-'ModelParams Lw'!S$10)/'ModelParams Lw'!S$11</f>
        <v>#DIV/0!</v>
      </c>
      <c r="BN67" s="24" t="e">
        <f>(BD67-'ModelParams Lw'!T$10)/'ModelParams Lw'!T$11</f>
        <v>#DIV/0!</v>
      </c>
      <c r="BO67" s="24" t="e">
        <f>(BE67-'ModelParams Lw'!U$10)/'ModelParams Lw'!U$11</f>
        <v>#DIV/0!</v>
      </c>
      <c r="BP67" s="24" t="e">
        <f>(BF67-'ModelParams Lw'!V$10)/'ModelParams Lw'!V$11</f>
        <v>#DIV/0!</v>
      </c>
      <c r="BQ67" s="24">
        <f>IF(Calcul!$F72="SW",'ModelParams Lw'!C$18+'ModelParams Lw'!C$19*LOG(BQ$3)+'ModelParams Lw'!C$20*($D67*$E67),IF('ModelParams Lw'!C$21+'ModelParams Lw'!C$22*LOG(BQ$3)+'ModelParams Lw'!C$23*($D67*$E67)&lt;'ModelParams Lw'!C$18+'ModelParams Lw'!C$19*LOG(BQ$3)+'ModelParams Lw'!C$20*($D67*$E67),'ModelParams Lw'!C$18+'ModelParams Lw'!C$19*LOG(BQ$3)+'ModelParams Lw'!C$20*($D67*$E67),'ModelParams Lw'!C$21+'ModelParams Lw'!C$22*LOG(BQ$3)+'ModelParams Lw'!C$23*($D67*$E67)))</f>
        <v>29.232362061604213</v>
      </c>
      <c r="BR67" s="24">
        <f>IF(Calcul!$F72="SW",'ModelParams Lw'!D$18+'ModelParams Lw'!D$19*LOG(BR$3)+'ModelParams Lw'!D$20*($D67*$E67),IF('ModelParams Lw'!D$21+'ModelParams Lw'!D$22*LOG(BR$3)+'ModelParams Lw'!D$23*($D67*$E67)&lt;'ModelParams Lw'!D$18+'ModelParams Lw'!D$19*LOG(BR$3)+'ModelParams Lw'!D$20*($D67*$E67),'ModelParams Lw'!D$18+'ModelParams Lw'!D$19*LOG(BR$3)+'ModelParams Lw'!D$20*($D67*$E67),'ModelParams Lw'!D$21+'ModelParams Lw'!D$22*LOG(BR$3)+'ModelParams Lw'!D$23*($D67*$E67)))</f>
        <v>20.87664435983303</v>
      </c>
      <c r="BS67" s="24">
        <f>IF(Calcul!$F72="SW",'ModelParams Lw'!E$18+'ModelParams Lw'!E$19*LOG(BS$3)+'ModelParams Lw'!E$20*($D67*$E67),IF('ModelParams Lw'!E$21+'ModelParams Lw'!E$22*LOG(BS$3)+'ModelParams Lw'!E$23*($D67*$E67)&lt;'ModelParams Lw'!E$18+'ModelParams Lw'!E$19*LOG(BS$3)+'ModelParams Lw'!E$20*($D67*$E67),'ModelParams Lw'!E$18+'ModelParams Lw'!E$19*LOG(BS$3)+'ModelParams Lw'!E$20*($D67*$E67),'ModelParams Lw'!E$21+'ModelParams Lw'!E$22*LOG(BS$3)+'ModelParams Lw'!E$23*($D67*$E67)))</f>
        <v>19.403052886267911</v>
      </c>
      <c r="BT67" s="24">
        <f>IF(Calcul!$F72="SW",'ModelParams Lw'!F$18+'ModelParams Lw'!F$19*LOG(BT$3)+'ModelParams Lw'!F$20*($D67*$E67),IF('ModelParams Lw'!F$21+'ModelParams Lw'!F$22*LOG(BT$3)+'ModelParams Lw'!F$23*($D67*$E67)&lt;'ModelParams Lw'!F$18+'ModelParams Lw'!F$19*LOG(BT$3)+'ModelParams Lw'!F$20*($D67*$E67),'ModelParams Lw'!F$18+'ModelParams Lw'!F$19*LOG(BT$3)+'ModelParams Lw'!F$20*($D67*$E67),'ModelParams Lw'!F$21+'ModelParams Lw'!F$22*LOG(BT$3)+'ModelParams Lw'!F$23*($D67*$E67)))</f>
        <v>19.168948557312724</v>
      </c>
      <c r="BU67" s="24">
        <f>IF(Calcul!$F72="SW",'ModelParams Lw'!G$18+'ModelParams Lw'!G$19*LOG(BU$3)+'ModelParams Lw'!G$20*($D67*$E67),IF('ModelParams Lw'!G$21+'ModelParams Lw'!G$22*LOG(BU$3)+'ModelParams Lw'!G$23*($D67*$E67)&lt;'ModelParams Lw'!G$18+'ModelParams Lw'!G$19*LOG(BU$3)+'ModelParams Lw'!G$20*($D67*$E67),'ModelParams Lw'!G$18+'ModelParams Lw'!G$19*LOG(BU$3)+'ModelParams Lw'!G$20*($D67*$E67),'ModelParams Lw'!G$21+'ModelParams Lw'!G$22*LOG(BU$3)+'ModelParams Lw'!G$23*($D67*$E67)))</f>
        <v>19.253827318462619</v>
      </c>
      <c r="BV67" s="24">
        <f>IF(Calcul!$F72="SW",'ModelParams Lw'!H$18+'ModelParams Lw'!H$19*LOG(BV$3)+'ModelParams Lw'!H$20*($D67*$E67),IF('ModelParams Lw'!H$21+'ModelParams Lw'!H$22*LOG(BV$3)+'ModelParams Lw'!H$23*($D67*$E67)&lt;'ModelParams Lw'!H$18+'ModelParams Lw'!H$19*LOG(BV$3)+'ModelParams Lw'!H$20*($D67*$E67),'ModelParams Lw'!H$18+'ModelParams Lw'!H$19*LOG(BV$3)+'ModelParams Lw'!H$20*($D67*$E67),'ModelParams Lw'!H$21+'ModelParams Lw'!H$22*LOG(BV$3)+'ModelParams Lw'!H$23*($D67*$E67)))</f>
        <v>18.450549841027573</v>
      </c>
      <c r="BW67" s="24">
        <f>IF(Calcul!$F72="SW",'ModelParams Lw'!I$18+'ModelParams Lw'!I$19*LOG(BW$3)+'ModelParams Lw'!I$20*($D67*$E67),IF('ModelParams Lw'!I$21+'ModelParams Lw'!I$22*LOG(BW$3)+'ModelParams Lw'!I$23*($D67*$E67)&lt;'ModelParams Lw'!I$18+'ModelParams Lw'!I$19*LOG(BW$3)+'ModelParams Lw'!I$20*($D67*$E67),'ModelParams Lw'!I$18+'ModelParams Lw'!I$19*LOG(BW$3)+'ModelParams Lw'!I$20*($D67*$E67),'ModelParams Lw'!I$21+'ModelParams Lw'!I$22*LOG(BW$3)+'ModelParams Lw'!I$23*($D67*$E67)))</f>
        <v>24.339570323731252</v>
      </c>
      <c r="BX67" s="24">
        <f>IF(Calcul!$F72="SW",'ModelParams Lw'!J$18+'ModelParams Lw'!J$19*LOG(BX$3)+'ModelParams Lw'!J$20*($D67*$E67),IF('ModelParams Lw'!J$21+'ModelParams Lw'!J$22*LOG(BX$3)+'ModelParams Lw'!J$23*($D67*$E67)&lt;'ModelParams Lw'!J$18+'ModelParams Lw'!J$19*LOG(BX$3)+'ModelParams Lw'!J$20*($D67*$E67),'ModelParams Lw'!J$18+'ModelParams Lw'!J$19*LOG(BX$3)+'ModelParams Lw'!J$20*($D67*$E67),'ModelParams Lw'!J$21+'ModelParams Lw'!J$22*LOG(BX$3)+'ModelParams Lw'!J$23*($D67*$E67)))</f>
        <v>22.505852524315557</v>
      </c>
      <c r="BY67" s="24" t="e">
        <f t="shared" si="9"/>
        <v>#DIV/0!</v>
      </c>
      <c r="BZ67" s="24" t="e">
        <f t="shared" si="10"/>
        <v>#DIV/0!</v>
      </c>
      <c r="CA67" s="24" t="e">
        <f t="shared" si="11"/>
        <v>#DIV/0!</v>
      </c>
      <c r="CB67" s="24" t="e">
        <f t="shared" si="12"/>
        <v>#DIV/0!</v>
      </c>
      <c r="CC67" s="24" t="e">
        <f t="shared" si="13"/>
        <v>#DIV/0!</v>
      </c>
      <c r="CD67" s="24" t="e">
        <f t="shared" si="14"/>
        <v>#DIV/0!</v>
      </c>
      <c r="CE67" s="24" t="e">
        <f t="shared" si="15"/>
        <v>#DIV/0!</v>
      </c>
      <c r="CF67" s="24" t="e">
        <f t="shared" si="16"/>
        <v>#DIV/0!</v>
      </c>
      <c r="CG67" s="24" t="e">
        <f>10*LOG10(IF(BY67="",0,POWER(10,((BY67+'ModelParams Lw'!$O$4)/10))) +IF(BZ67="",0,POWER(10,((BZ67+'ModelParams Lw'!$P$4)/10))) +IF(CA67="",0,POWER(10,((CA67+'ModelParams Lw'!$Q$4)/10))) +IF(CB67="",0,POWER(10,((CB67+'ModelParams Lw'!$R$4)/10))) +IF(CC67="",0,POWER(10,((CC67+'ModelParams Lw'!$S$4)/10))) +IF(CD67="",0,POWER(10,((CD67+'ModelParams Lw'!$T$4)/10))) +IF(CE67="",0,POWER(10,((CE67+'ModelParams Lw'!$U$4)/10)))+IF(CF67="",0,POWER(10,((CF67+'ModelParams Lw'!$V$4)/10))))</f>
        <v>#DIV/0!</v>
      </c>
      <c r="CH67" s="24" t="e">
        <f t="shared" si="25"/>
        <v>#DIV/0!</v>
      </c>
      <c r="CI67" s="24" t="e">
        <f>(BY67-'ModelParams Lw'!$O$10)/'ModelParams Lw'!$O$11</f>
        <v>#DIV/0!</v>
      </c>
      <c r="CJ67" s="24" t="e">
        <f>(BZ67-'ModelParams Lw'!$P$10)/'ModelParams Lw'!$P$11</f>
        <v>#DIV/0!</v>
      </c>
      <c r="CK67" s="24" t="e">
        <f>(CA67-'ModelParams Lw'!$Q$10)/'ModelParams Lw'!$Q$11</f>
        <v>#DIV/0!</v>
      </c>
      <c r="CL67" s="24" t="e">
        <f>(CB67-'ModelParams Lw'!$R$10)/'ModelParams Lw'!$R$11</f>
        <v>#DIV/0!</v>
      </c>
      <c r="CM67" s="24" t="e">
        <f>(CC67-'ModelParams Lw'!$S$10)/'ModelParams Lw'!$S$11</f>
        <v>#DIV/0!</v>
      </c>
      <c r="CN67" s="24" t="e">
        <f>(CD67-'ModelParams Lw'!$T$10)/'ModelParams Lw'!$T$11</f>
        <v>#DIV/0!</v>
      </c>
      <c r="CO67" s="24" t="e">
        <f>(CE67-'ModelParams Lw'!$U$10)/'ModelParams Lw'!$U$11</f>
        <v>#DIV/0!</v>
      </c>
      <c r="CP67" s="24" t="e">
        <f>(CF67-'ModelParams Lw'!$V$10)/'ModelParams Lw'!$V$11</f>
        <v>#DIV/0!</v>
      </c>
    </row>
    <row r="68" spans="1:94" x14ac:dyDescent="0.2">
      <c r="A68" s="12">
        <f>Calcul!B70</f>
        <v>0</v>
      </c>
      <c r="B68" s="12">
        <f t="shared" si="17"/>
        <v>0</v>
      </c>
      <c r="C68" s="12">
        <f>Calcul!C70</f>
        <v>0</v>
      </c>
      <c r="D68" s="12">
        <f>Calcul!D70/1000</f>
        <v>0</v>
      </c>
      <c r="E68" s="12">
        <f>Calcul!E70/1000</f>
        <v>0</v>
      </c>
      <c r="F68" s="12">
        <f t="shared" si="18"/>
        <v>0</v>
      </c>
      <c r="G68" s="24" t="e">
        <f t="shared" si="0"/>
        <v>#DIV/0!</v>
      </c>
      <c r="H68" s="21" t="e">
        <f>'ModelParams Lw'!$B$6*(LN(H$3/(($B68/3600/($D68*$F68))^0.4*$G68^0.3)))^2+'ModelParams Lw'!$B$7*LN(H$3/(($B68/3600/($D68*$F68))^0.4*$G68^0.3))+'ModelParams Lw'!$B$8</f>
        <v>#DIV/0!</v>
      </c>
      <c r="I68" s="21" t="e">
        <f>'ModelParams Lw'!$B$6*(LN(I$3/(($B68/3600/($D68*$F68))^0.4*$G68^0.3)))^2+'ModelParams Lw'!$B$7*LN(I$3/(($B68/3600/($D68*$F68))^0.4*$G68^0.3))+'ModelParams Lw'!$B$8</f>
        <v>#DIV/0!</v>
      </c>
      <c r="J68" s="21" t="e">
        <f>'ModelParams Lw'!$B$6*(LN(J$3/(($B68/3600/($D68*$F68))^0.4*$G68^0.3)))^2+'ModelParams Lw'!$B$7*LN(J$3/(($B68/3600/($D68*$F68))^0.4*$G68^0.3))+'ModelParams Lw'!$B$8</f>
        <v>#DIV/0!</v>
      </c>
      <c r="K68" s="21" t="e">
        <f>'ModelParams Lw'!$B$6*(LN(K$3/(($B68/3600/($D68*$F68))^0.4*$G68^0.3)))^2+'ModelParams Lw'!$B$7*LN(K$3/(($B68/3600/($D68*$F68))^0.4*$G68^0.3))+'ModelParams Lw'!$B$8</f>
        <v>#DIV/0!</v>
      </c>
      <c r="L68" s="21" t="e">
        <f>'ModelParams Lw'!$B$6*(LN(L$3/(($B68/3600/($D68*$F68))^0.4*$G68^0.3)))^2+'ModelParams Lw'!$B$7*LN(L$3/(($B68/3600/($D68*$F68))^0.4*$G68^0.3))+'ModelParams Lw'!$B$8</f>
        <v>#DIV/0!</v>
      </c>
      <c r="M68" s="21" t="e">
        <f>'ModelParams Lw'!$B$6*(LN(M$3/(($B68/3600/($D68*$F68))^0.4*$G68^0.3)))^2+'ModelParams Lw'!$B$7*LN(M$3/(($B68/3600/($D68*$F68))^0.4*$G68^0.3))+'ModelParams Lw'!$B$8</f>
        <v>#DIV/0!</v>
      </c>
      <c r="N68" s="21" t="e">
        <f>'ModelParams Lw'!$B$6*(LN(N$3/(($B68/3600/($D68*$F68))^0.4*$G68^0.3)))^2+'ModelParams Lw'!$B$7*LN(N$3/(($B68/3600/($D68*$F68))^0.4*$G68^0.3))+'ModelParams Lw'!$B$8</f>
        <v>#DIV/0!</v>
      </c>
      <c r="O68" s="21" t="e">
        <f>'ModelParams Lw'!$B$6*(LN(O$3/(($B68/3600/($D68*$F68))^0.4*$G68^0.3)))^2+'ModelParams Lw'!$B$7*LN(O$3/(($B68/3600/($D68*$F68))^0.4*$G68^0.3))+'ModelParams Lw'!$B$8</f>
        <v>#DIV/0!</v>
      </c>
      <c r="P68" s="24" t="e">
        <f>'ModelParams Lw'!$B$3+'ModelParams Lw'!$B$4*LOG10($B68/3600/($D68*$F68))+'ModelParams Lw'!$B$5*LOG10(2*$G68/(1.2*($B68/3600/($D68*$F68))^2)+1)+10*LOG10($D68*$F68)+H68</f>
        <v>#DIV/0!</v>
      </c>
      <c r="Q68" s="24" t="e">
        <f>'ModelParams Lw'!$B$3+'ModelParams Lw'!$B$4*LOG10($B68/3600/($D68*$F68))+'ModelParams Lw'!$B$5*LOG10(2*$G68/(1.2*($B68/3600/($D68*$F68))^2)+1)+10*LOG10($D68*$F68)+I68</f>
        <v>#DIV/0!</v>
      </c>
      <c r="R68" s="24" t="e">
        <f>'ModelParams Lw'!$B$3+'ModelParams Lw'!$B$4*LOG10($B68/3600/($D68*$F68))+'ModelParams Lw'!$B$5*LOG10(2*$G68/(1.2*($B68/3600/($D68*$F68))^2)+1)+10*LOG10($D68*$F68)+J68</f>
        <v>#DIV/0!</v>
      </c>
      <c r="S68" s="24" t="e">
        <f>'ModelParams Lw'!$B$3+'ModelParams Lw'!$B$4*LOG10($B68/3600/($D68*$F68))+'ModelParams Lw'!$B$5*LOG10(2*$G68/(1.2*($B68/3600/($D68*$F68))^2)+1)+10*LOG10($D68*$F68)+K68</f>
        <v>#DIV/0!</v>
      </c>
      <c r="T68" s="24" t="e">
        <f>'ModelParams Lw'!$B$3+'ModelParams Lw'!$B$4*LOG10($B68/3600/($D68*$F68))+'ModelParams Lw'!$B$5*LOG10(2*$G68/(1.2*($B68/3600/($D68*$F68))^2)+1)+10*LOG10($D68*$F68)+L68</f>
        <v>#DIV/0!</v>
      </c>
      <c r="U68" s="24" t="e">
        <f>'ModelParams Lw'!$B$3+'ModelParams Lw'!$B$4*LOG10($B68/3600/($D68*$F68))+'ModelParams Lw'!$B$5*LOG10(2*$G68/(1.2*($B68/3600/($D68*$F68))^2)+1)+10*LOG10($D68*$F68)+M68</f>
        <v>#DIV/0!</v>
      </c>
      <c r="V68" s="24" t="e">
        <f>'ModelParams Lw'!$B$3+'ModelParams Lw'!$B$4*LOG10($B68/3600/($D68*$F68))+'ModelParams Lw'!$B$5*LOG10(2*$G68/(1.2*($B68/3600/($D68*$F68))^2)+1)+10*LOG10($D68*$F68)+N68</f>
        <v>#DIV/0!</v>
      </c>
      <c r="W68" s="24" t="e">
        <f>'ModelParams Lw'!$B$3+'ModelParams Lw'!$B$4*LOG10($B68/3600/($D68*$F68))+'ModelParams Lw'!$B$5*LOG10(2*$G68/(1.2*($B68/3600/($D68*$F68))^2)+1)+10*LOG10($D68*$F68)+O68</f>
        <v>#DIV/0!</v>
      </c>
      <c r="X68" s="24" t="e">
        <f>10*LOG10(IF(P68="",0,POWER(10,((P68+'ModelParams Lw'!$O$4)/10))) +IF(Q68="",0,POWER(10,((Q68+'ModelParams Lw'!$P$4)/10))) +IF(R68="",0,POWER(10,((R68+'ModelParams Lw'!$Q$4)/10))) +IF(S68="",0,POWER(10,((S68+'ModelParams Lw'!$R$4)/10))) +IF(T68="",0,POWER(10,((T68+'ModelParams Lw'!$S$4)/10))) +IF(U68="",0,POWER(10,((U68+'ModelParams Lw'!$T$4)/10))) +IF(V68="",0,POWER(10,((V68+'ModelParams Lw'!$U$4)/10)))+IF(W68="",0,POWER(10,((W68+'ModelParams Lw'!$V$4)/10))))</f>
        <v>#DIV/0!</v>
      </c>
      <c r="Y68" s="24" t="e">
        <f t="shared" si="19"/>
        <v>#DIV/0!</v>
      </c>
      <c r="Z68" s="24" t="e">
        <f>(P68-'ModelParams Lw'!O$10)/'ModelParams Lw'!O$11</f>
        <v>#DIV/0!</v>
      </c>
      <c r="AA68" s="24" t="e">
        <f>(Q68-'ModelParams Lw'!P$10)/'ModelParams Lw'!P$11</f>
        <v>#DIV/0!</v>
      </c>
      <c r="AB68" s="24" t="e">
        <f>(R68-'ModelParams Lw'!Q$10)/'ModelParams Lw'!Q$11</f>
        <v>#DIV/0!</v>
      </c>
      <c r="AC68" s="24" t="e">
        <f>(S68-'ModelParams Lw'!R$10)/'ModelParams Lw'!R$11</f>
        <v>#DIV/0!</v>
      </c>
      <c r="AD68" s="24" t="e">
        <f>(T68-'ModelParams Lw'!S$10)/'ModelParams Lw'!S$11</f>
        <v>#DIV/0!</v>
      </c>
      <c r="AE68" s="24" t="e">
        <f>(U68-'ModelParams Lw'!T$10)/'ModelParams Lw'!T$11</f>
        <v>#DIV/0!</v>
      </c>
      <c r="AF68" s="24" t="e">
        <f>(V68-'ModelParams Lw'!U$10)/'ModelParams Lw'!U$11</f>
        <v>#DIV/0!</v>
      </c>
      <c r="AG68" s="24" t="e">
        <f>(W68-'ModelParams Lw'!V$10)/'ModelParams Lw'!V$11</f>
        <v>#DIV/0!</v>
      </c>
      <c r="AH68" s="24" t="e">
        <f t="shared" si="23"/>
        <v>#DIV/0!</v>
      </c>
      <c r="AI68" s="24" t="str">
        <f>IF(OR(Calcul!$D73="",Calcul!$E73=""),"",VLOOKUP(CONCATENATE(Calcul!$D73,Calcul!$E73),SilencerParams!$D$4:$R$82,8,FALSE))</f>
        <v/>
      </c>
      <c r="AJ68" s="24" t="str">
        <f>IF(OR(Calcul!$D73="",Calcul!$E73=""),"",VLOOKUP(CONCATENATE(Calcul!$D73,Calcul!$E73),SilencerParams!$D$4:$R$82,9,FALSE))</f>
        <v/>
      </c>
      <c r="AK68" s="24" t="str">
        <f>IF(OR(Calcul!$D73="",Calcul!$E73=""),"",VLOOKUP(CONCATENATE(Calcul!$D73,Calcul!$E73),SilencerParams!$D$4:$R$82,10,FALSE))</f>
        <v/>
      </c>
      <c r="AL68" s="24" t="str">
        <f>IF(OR(Calcul!$D73="",Calcul!$E73=""),"",VLOOKUP(CONCATENATE(Calcul!$D73,Calcul!$E73),SilencerParams!$D$4:$R$82,11,FALSE))</f>
        <v/>
      </c>
      <c r="AM68" s="24" t="str">
        <f>IF(OR(Calcul!$D73="",Calcul!$E73=""),"",VLOOKUP(CONCATENATE(Calcul!$D73,Calcul!$E73),SilencerParams!$D$4:$R$82,12,FALSE))</f>
        <v/>
      </c>
      <c r="AN68" s="24" t="str">
        <f>IF(OR(Calcul!$D73="",Calcul!$E73=""),"",VLOOKUP(CONCATENATE(Calcul!$D73,Calcul!$E73),SilencerParams!$D$4:$R$82,13,FALSE))</f>
        <v/>
      </c>
      <c r="AO68" s="24" t="str">
        <f>IF(OR(Calcul!$D73="",Calcul!$E73=""),"",VLOOKUP(CONCATENATE(Calcul!$D73,Calcul!$E73),SilencerParams!$D$4:$R$82,14,FALSE))</f>
        <v/>
      </c>
      <c r="AP68" s="24" t="str">
        <f>IF(OR(Calcul!$D73="",Calcul!$E73=""),"",VLOOKUP(CONCATENATE(Calcul!$D73,Calcul!$E73),SilencerParams!$D$4:$R$82,15,FALSE))</f>
        <v/>
      </c>
      <c r="AQ68" s="24" t="str">
        <f>IF(OR(Calcul!$D73="",Calcul!$E73=""),"",VLOOKUP(CONCATENATE(Calcul!$D73,Calcul!$E73),SilencerParams!$D$4:$Z$82,16,FALSE)*LOG($AH68)+VLOOKUP(CONCATENATE(Calcul!$D73,Calcul!$E73),SilencerParams!$D$4:$AH$82,24,FALSE))</f>
        <v/>
      </c>
      <c r="AR68" s="24" t="str">
        <f>IF(OR(Calcul!$D73="",Calcul!$E73=""),"",VLOOKUP(CONCATENATE(Calcul!$D73,Calcul!$E73),SilencerParams!$D$4:$Z$82,17,FALSE)*LOG($AH68)+VLOOKUP(CONCATENATE(Calcul!$D73,Calcul!$E73),SilencerParams!$D$4:$AH$82,25,FALSE))</f>
        <v/>
      </c>
      <c r="AS68" s="24" t="str">
        <f>IF(OR(Calcul!$D73="",Calcul!$E73=""),"",VLOOKUP(CONCATENATE(Calcul!$D73,Calcul!$E73),SilencerParams!$D$4:$Z$82,18,FALSE)*LOG($AH68)+VLOOKUP(CONCATENATE(Calcul!$D73,Calcul!$E73),SilencerParams!$D$4:$AH$82,26,FALSE))</f>
        <v/>
      </c>
      <c r="AT68" s="24" t="str">
        <f>IF(OR(Calcul!$D73="",Calcul!$E73=""),"",VLOOKUP(CONCATENATE(Calcul!$D73,Calcul!$E73),SilencerParams!$D$4:$Z$82,19,FALSE)*LOG($AH68)+VLOOKUP(CONCATENATE(Calcul!$D73,Calcul!$E73),SilencerParams!$D$4:$AH$82,27,FALSE))</f>
        <v/>
      </c>
      <c r="AU68" s="24" t="str">
        <f>IF(OR(Calcul!$D73="",Calcul!$E73=""),"",VLOOKUP(CONCATENATE(Calcul!$D73,Calcul!$E73),SilencerParams!$D$4:$Z$82,20,FALSE)*LOG($AH68)+VLOOKUP(CONCATENATE(Calcul!$D73,Calcul!$E73),SilencerParams!$D$4:$AH$82,28,FALSE))</f>
        <v/>
      </c>
      <c r="AV68" s="24" t="str">
        <f>IF(OR(Calcul!$D73="",Calcul!$E73=""),"",VLOOKUP(CONCATENATE(Calcul!$D73,Calcul!$E73),SilencerParams!$D$4:$Z$82,21,FALSE)*LOG($AH68)+VLOOKUP(CONCATENATE(Calcul!$D73,Calcul!$E73),SilencerParams!$D$4:$AH$82,29,FALSE))</f>
        <v/>
      </c>
      <c r="AW68" s="24" t="str">
        <f>IF(OR(Calcul!$D73="",Calcul!$E73=""),"",VLOOKUP(CONCATENATE(Calcul!$D73,Calcul!$E73),SilencerParams!$D$4:$Z$82,22,FALSE)*LOG($AH68)+VLOOKUP(CONCATENATE(Calcul!$D73,Calcul!$E73),SilencerParams!$D$4:$AH$82,30,FALSE))</f>
        <v/>
      </c>
      <c r="AX68" s="24" t="str">
        <f>IF(OR(Calcul!$D73="",Calcul!$E73=""),"",VLOOKUP(CONCATENATE(Calcul!$D73,Calcul!$E73),SilencerParams!$D$4:$Z$82,23,FALSE)*LOG($AH68)+VLOOKUP(CONCATENATE(Calcul!$D73,Calcul!$E73),SilencerParams!$D$4:$AH$82,31,FALSE))</f>
        <v/>
      </c>
      <c r="AY68" s="24" t="e">
        <f t="shared" ref="AY68:AY131" si="26">10*LOG(10^(P68/10-AI68/10)+10^(AQ68/10))</f>
        <v>#DIV/0!</v>
      </c>
      <c r="AZ68" s="24" t="e">
        <f t="shared" ref="AZ68:AZ131" si="27">10*LOG(10^(Q68/10-AJ68/10)+10^(AR68/10))</f>
        <v>#DIV/0!</v>
      </c>
      <c r="BA68" s="24" t="e">
        <f t="shared" ref="BA68:BA131" si="28">10*LOG(10^(R68/10-AK68/10)+10^(AS68/10))</f>
        <v>#DIV/0!</v>
      </c>
      <c r="BB68" s="24" t="e">
        <f t="shared" ref="BB68:BB131" si="29">10*LOG(10^(S68/10-AL68/10)+10^(AT68/10))</f>
        <v>#DIV/0!</v>
      </c>
      <c r="BC68" s="24" t="e">
        <f t="shared" ref="BC68:BC131" si="30">10*LOG(10^(T68/10-AM68/10)+10^(AU68/10))</f>
        <v>#DIV/0!</v>
      </c>
      <c r="BD68" s="24" t="e">
        <f t="shared" ref="BD68:BD131" si="31">10*LOG(10^(U68/10-AN68/10)+10^(AV68/10))</f>
        <v>#DIV/0!</v>
      </c>
      <c r="BE68" s="24" t="e">
        <f t="shared" ref="BE68:BE131" si="32">10*LOG(10^(V68/10-AO68/10)+10^(AW68/10))</f>
        <v>#DIV/0!</v>
      </c>
      <c r="BF68" s="24" t="e">
        <f t="shared" ref="BF68:BF131" si="33">10*LOG(10^(W68/10-AP68/10)+10^(AX68/10))</f>
        <v>#DIV/0!</v>
      </c>
      <c r="BG68" s="24" t="e">
        <f>10*LOG10(IF(AY68="",0,POWER(10,((AY68+'ModelParams Lw'!$O$4)/10))) +IF(AZ68="",0,POWER(10,((AZ68+'ModelParams Lw'!$P$4)/10))) +IF(BA68="",0,POWER(10,((BA68+'ModelParams Lw'!$Q$4)/10))) +IF(BB68="",0,POWER(10,((BB68+'ModelParams Lw'!$R$4)/10))) +IF(BC68="",0,POWER(10,((BC68+'ModelParams Lw'!$S$4)/10))) +IF(BD68="",0,POWER(10,((BD68+'ModelParams Lw'!$T$4)/10))) +IF(BE68="",0,POWER(10,((BE68+'ModelParams Lw'!$U$4)/10)))+IF(BF68="",0,POWER(10,((BF68+'ModelParams Lw'!$V$4)/10))))</f>
        <v>#DIV/0!</v>
      </c>
      <c r="BH68" s="24" t="e">
        <f t="shared" si="24"/>
        <v>#DIV/0!</v>
      </c>
      <c r="BI68" s="24" t="e">
        <f>(AY68-'ModelParams Lw'!O$10)/'ModelParams Lw'!O$11</f>
        <v>#DIV/0!</v>
      </c>
      <c r="BJ68" s="24" t="e">
        <f>(AZ68-'ModelParams Lw'!P$10)/'ModelParams Lw'!P$11</f>
        <v>#DIV/0!</v>
      </c>
      <c r="BK68" s="24" t="e">
        <f>(BA68-'ModelParams Lw'!Q$10)/'ModelParams Lw'!Q$11</f>
        <v>#DIV/0!</v>
      </c>
      <c r="BL68" s="24" t="e">
        <f>(BB68-'ModelParams Lw'!R$10)/'ModelParams Lw'!R$11</f>
        <v>#DIV/0!</v>
      </c>
      <c r="BM68" s="24" t="e">
        <f>(BC68-'ModelParams Lw'!S$10)/'ModelParams Lw'!S$11</f>
        <v>#DIV/0!</v>
      </c>
      <c r="BN68" s="24" t="e">
        <f>(BD68-'ModelParams Lw'!T$10)/'ModelParams Lw'!T$11</f>
        <v>#DIV/0!</v>
      </c>
      <c r="BO68" s="24" t="e">
        <f>(BE68-'ModelParams Lw'!U$10)/'ModelParams Lw'!U$11</f>
        <v>#DIV/0!</v>
      </c>
      <c r="BP68" s="24" t="e">
        <f>(BF68-'ModelParams Lw'!V$10)/'ModelParams Lw'!V$11</f>
        <v>#DIV/0!</v>
      </c>
      <c r="BQ68" s="24">
        <f>IF(Calcul!$F73="SW",'ModelParams Lw'!C$18+'ModelParams Lw'!C$19*LOG(BQ$3)+'ModelParams Lw'!C$20*($D68*$E68),IF('ModelParams Lw'!C$21+'ModelParams Lw'!C$22*LOG(BQ$3)+'ModelParams Lw'!C$23*($D68*$E68)&lt;'ModelParams Lw'!C$18+'ModelParams Lw'!C$19*LOG(BQ$3)+'ModelParams Lw'!C$20*($D68*$E68),'ModelParams Lw'!C$18+'ModelParams Lw'!C$19*LOG(BQ$3)+'ModelParams Lw'!C$20*($D68*$E68),'ModelParams Lw'!C$21+'ModelParams Lw'!C$22*LOG(BQ$3)+'ModelParams Lw'!C$23*($D68*$E68)))</f>
        <v>29.232362061604213</v>
      </c>
      <c r="BR68" s="24">
        <f>IF(Calcul!$F73="SW",'ModelParams Lw'!D$18+'ModelParams Lw'!D$19*LOG(BR$3)+'ModelParams Lw'!D$20*($D68*$E68),IF('ModelParams Lw'!D$21+'ModelParams Lw'!D$22*LOG(BR$3)+'ModelParams Lw'!D$23*($D68*$E68)&lt;'ModelParams Lw'!D$18+'ModelParams Lw'!D$19*LOG(BR$3)+'ModelParams Lw'!D$20*($D68*$E68),'ModelParams Lw'!D$18+'ModelParams Lw'!D$19*LOG(BR$3)+'ModelParams Lw'!D$20*($D68*$E68),'ModelParams Lw'!D$21+'ModelParams Lw'!D$22*LOG(BR$3)+'ModelParams Lw'!D$23*($D68*$E68)))</f>
        <v>20.87664435983303</v>
      </c>
      <c r="BS68" s="24">
        <f>IF(Calcul!$F73="SW",'ModelParams Lw'!E$18+'ModelParams Lw'!E$19*LOG(BS$3)+'ModelParams Lw'!E$20*($D68*$E68),IF('ModelParams Lw'!E$21+'ModelParams Lw'!E$22*LOG(BS$3)+'ModelParams Lw'!E$23*($D68*$E68)&lt;'ModelParams Lw'!E$18+'ModelParams Lw'!E$19*LOG(BS$3)+'ModelParams Lw'!E$20*($D68*$E68),'ModelParams Lw'!E$18+'ModelParams Lw'!E$19*LOG(BS$3)+'ModelParams Lw'!E$20*($D68*$E68),'ModelParams Lw'!E$21+'ModelParams Lw'!E$22*LOG(BS$3)+'ModelParams Lw'!E$23*($D68*$E68)))</f>
        <v>19.403052886267911</v>
      </c>
      <c r="BT68" s="24">
        <f>IF(Calcul!$F73="SW",'ModelParams Lw'!F$18+'ModelParams Lw'!F$19*LOG(BT$3)+'ModelParams Lw'!F$20*($D68*$E68),IF('ModelParams Lw'!F$21+'ModelParams Lw'!F$22*LOG(BT$3)+'ModelParams Lw'!F$23*($D68*$E68)&lt;'ModelParams Lw'!F$18+'ModelParams Lw'!F$19*LOG(BT$3)+'ModelParams Lw'!F$20*($D68*$E68),'ModelParams Lw'!F$18+'ModelParams Lw'!F$19*LOG(BT$3)+'ModelParams Lw'!F$20*($D68*$E68),'ModelParams Lw'!F$21+'ModelParams Lw'!F$22*LOG(BT$3)+'ModelParams Lw'!F$23*($D68*$E68)))</f>
        <v>19.168948557312724</v>
      </c>
      <c r="BU68" s="24">
        <f>IF(Calcul!$F73="SW",'ModelParams Lw'!G$18+'ModelParams Lw'!G$19*LOG(BU$3)+'ModelParams Lw'!G$20*($D68*$E68),IF('ModelParams Lw'!G$21+'ModelParams Lw'!G$22*LOG(BU$3)+'ModelParams Lw'!G$23*($D68*$E68)&lt;'ModelParams Lw'!G$18+'ModelParams Lw'!G$19*LOG(BU$3)+'ModelParams Lw'!G$20*($D68*$E68),'ModelParams Lw'!G$18+'ModelParams Lw'!G$19*LOG(BU$3)+'ModelParams Lw'!G$20*($D68*$E68),'ModelParams Lw'!G$21+'ModelParams Lw'!G$22*LOG(BU$3)+'ModelParams Lw'!G$23*($D68*$E68)))</f>
        <v>19.253827318462619</v>
      </c>
      <c r="BV68" s="24">
        <f>IF(Calcul!$F73="SW",'ModelParams Lw'!H$18+'ModelParams Lw'!H$19*LOG(BV$3)+'ModelParams Lw'!H$20*($D68*$E68),IF('ModelParams Lw'!H$21+'ModelParams Lw'!H$22*LOG(BV$3)+'ModelParams Lw'!H$23*($D68*$E68)&lt;'ModelParams Lw'!H$18+'ModelParams Lw'!H$19*LOG(BV$3)+'ModelParams Lw'!H$20*($D68*$E68),'ModelParams Lw'!H$18+'ModelParams Lw'!H$19*LOG(BV$3)+'ModelParams Lw'!H$20*($D68*$E68),'ModelParams Lw'!H$21+'ModelParams Lw'!H$22*LOG(BV$3)+'ModelParams Lw'!H$23*($D68*$E68)))</f>
        <v>18.450549841027573</v>
      </c>
      <c r="BW68" s="24">
        <f>IF(Calcul!$F73="SW",'ModelParams Lw'!I$18+'ModelParams Lw'!I$19*LOG(BW$3)+'ModelParams Lw'!I$20*($D68*$E68),IF('ModelParams Lw'!I$21+'ModelParams Lw'!I$22*LOG(BW$3)+'ModelParams Lw'!I$23*($D68*$E68)&lt;'ModelParams Lw'!I$18+'ModelParams Lw'!I$19*LOG(BW$3)+'ModelParams Lw'!I$20*($D68*$E68),'ModelParams Lw'!I$18+'ModelParams Lw'!I$19*LOG(BW$3)+'ModelParams Lw'!I$20*($D68*$E68),'ModelParams Lw'!I$21+'ModelParams Lw'!I$22*LOG(BW$3)+'ModelParams Lw'!I$23*($D68*$E68)))</f>
        <v>24.339570323731252</v>
      </c>
      <c r="BX68" s="24">
        <f>IF(Calcul!$F73="SW",'ModelParams Lw'!J$18+'ModelParams Lw'!J$19*LOG(BX$3)+'ModelParams Lw'!J$20*($D68*$E68),IF('ModelParams Lw'!J$21+'ModelParams Lw'!J$22*LOG(BX$3)+'ModelParams Lw'!J$23*($D68*$E68)&lt;'ModelParams Lw'!J$18+'ModelParams Lw'!J$19*LOG(BX$3)+'ModelParams Lw'!J$20*($D68*$E68),'ModelParams Lw'!J$18+'ModelParams Lw'!J$19*LOG(BX$3)+'ModelParams Lw'!J$20*($D68*$E68),'ModelParams Lw'!J$21+'ModelParams Lw'!J$22*LOG(BX$3)+'ModelParams Lw'!J$23*($D68*$E68)))</f>
        <v>22.505852524315557</v>
      </c>
      <c r="BY68" s="24" t="e">
        <f t="shared" ref="BY68:BY131" si="34">P68+10*LOG((2*0.4*$D68+2*0.4*$E68)/($D68*$E68))-BQ68</f>
        <v>#DIV/0!</v>
      </c>
      <c r="BZ68" s="24" t="e">
        <f t="shared" ref="BZ68:BZ131" si="35">Q68+10*LOG((2*0.4*$D68+2*0.4*$E68)/($D68*$E68))-BR68</f>
        <v>#DIV/0!</v>
      </c>
      <c r="CA68" s="24" t="e">
        <f t="shared" ref="CA68:CA131" si="36">R68+10*LOG((2*0.4*$D68+2*0.4*$E68)/($D68*$E68))-BS68</f>
        <v>#DIV/0!</v>
      </c>
      <c r="CB68" s="24" t="e">
        <f t="shared" ref="CB68:CB131" si="37">S68+10*LOG((2*0.4*$D68+2*0.4*$E68)/($D68*$E68))-BT68</f>
        <v>#DIV/0!</v>
      </c>
      <c r="CC68" s="24" t="e">
        <f t="shared" ref="CC68:CC131" si="38">T68+10*LOG((2*0.4*$D68+2*0.4*$E68)/($D68*$E68))-BU68</f>
        <v>#DIV/0!</v>
      </c>
      <c r="CD68" s="24" t="e">
        <f t="shared" ref="CD68:CD131" si="39">U68+10*LOG((2*0.4*$D68+2*0.4*$E68)/($D68*$E68))-BV68</f>
        <v>#DIV/0!</v>
      </c>
      <c r="CE68" s="24" t="e">
        <f t="shared" ref="CE68:CE131" si="40">V68+10*LOG((2*0.4*$D68+2*0.4*$E68)/($D68*$E68))-BW68</f>
        <v>#DIV/0!</v>
      </c>
      <c r="CF68" s="24" t="e">
        <f t="shared" ref="CF68:CF131" si="41">W68+10*LOG((2*0.4*$D68+2*0.4*$E68)/($D68*$E68))-BX68</f>
        <v>#DIV/0!</v>
      </c>
      <c r="CG68" s="24" t="e">
        <f>10*LOG10(IF(BY68="",0,POWER(10,((BY68+'ModelParams Lw'!$O$4)/10))) +IF(BZ68="",0,POWER(10,((BZ68+'ModelParams Lw'!$P$4)/10))) +IF(CA68="",0,POWER(10,((CA68+'ModelParams Lw'!$Q$4)/10))) +IF(CB68="",0,POWER(10,((CB68+'ModelParams Lw'!$R$4)/10))) +IF(CC68="",0,POWER(10,((CC68+'ModelParams Lw'!$S$4)/10))) +IF(CD68="",0,POWER(10,((CD68+'ModelParams Lw'!$T$4)/10))) +IF(CE68="",0,POWER(10,((CE68+'ModelParams Lw'!$U$4)/10)))+IF(CF68="",0,POWER(10,((CF68+'ModelParams Lw'!$V$4)/10))))</f>
        <v>#DIV/0!</v>
      </c>
      <c r="CH68" s="24" t="e">
        <f t="shared" si="25"/>
        <v>#DIV/0!</v>
      </c>
      <c r="CI68" s="24" t="e">
        <f>(BY68-'ModelParams Lw'!$O$10)/'ModelParams Lw'!$O$11</f>
        <v>#DIV/0!</v>
      </c>
      <c r="CJ68" s="24" t="e">
        <f>(BZ68-'ModelParams Lw'!$P$10)/'ModelParams Lw'!$P$11</f>
        <v>#DIV/0!</v>
      </c>
      <c r="CK68" s="24" t="e">
        <f>(CA68-'ModelParams Lw'!$Q$10)/'ModelParams Lw'!$Q$11</f>
        <v>#DIV/0!</v>
      </c>
      <c r="CL68" s="24" t="e">
        <f>(CB68-'ModelParams Lw'!$R$10)/'ModelParams Lw'!$R$11</f>
        <v>#DIV/0!</v>
      </c>
      <c r="CM68" s="24" t="e">
        <f>(CC68-'ModelParams Lw'!$S$10)/'ModelParams Lw'!$S$11</f>
        <v>#DIV/0!</v>
      </c>
      <c r="CN68" s="24" t="e">
        <f>(CD68-'ModelParams Lw'!$T$10)/'ModelParams Lw'!$T$11</f>
        <v>#DIV/0!</v>
      </c>
      <c r="CO68" s="24" t="e">
        <f>(CE68-'ModelParams Lw'!$U$10)/'ModelParams Lw'!$U$11</f>
        <v>#DIV/0!</v>
      </c>
      <c r="CP68" s="24" t="e">
        <f>(CF68-'ModelParams Lw'!$V$10)/'ModelParams Lw'!$V$11</f>
        <v>#DIV/0!</v>
      </c>
    </row>
    <row r="69" spans="1:94" x14ac:dyDescent="0.2">
      <c r="A69" s="12">
        <f>Calcul!B71</f>
        <v>0</v>
      </c>
      <c r="B69" s="12">
        <f t="shared" ref="B69:B132" si="42">A69*IF(A68="[L/s]",3.6,IF(A68="[m³/s]",1/3600,1))</f>
        <v>0</v>
      </c>
      <c r="C69" s="12">
        <f>Calcul!C71</f>
        <v>0</v>
      </c>
      <c r="D69" s="12">
        <f>Calcul!D71/1000</f>
        <v>0</v>
      </c>
      <c r="E69" s="12">
        <f>Calcul!E71/1000</f>
        <v>0</v>
      </c>
      <c r="F69" s="12">
        <f t="shared" ref="F69:F132" si="43">_xlfn.CEILING.MATH(E69*1000,100)/1000</f>
        <v>0</v>
      </c>
      <c r="G69" s="24" t="e">
        <f t="shared" ref="G69:G132" si="44">C69+0.5*1.2*($B69/3600/($D69*$F69))^2</f>
        <v>#DIV/0!</v>
      </c>
      <c r="H69" s="21" t="e">
        <f>'ModelParams Lw'!$B$6*(LN(H$3/(($B69/3600/($D69*$F69))^0.4*$G69^0.3)))^2+'ModelParams Lw'!$B$7*LN(H$3/(($B69/3600/($D69*$F69))^0.4*$G69^0.3))+'ModelParams Lw'!$B$8</f>
        <v>#DIV/0!</v>
      </c>
      <c r="I69" s="21" t="e">
        <f>'ModelParams Lw'!$B$6*(LN(I$3/(($B69/3600/($D69*$F69))^0.4*$G69^0.3)))^2+'ModelParams Lw'!$B$7*LN(I$3/(($B69/3600/($D69*$F69))^0.4*$G69^0.3))+'ModelParams Lw'!$B$8</f>
        <v>#DIV/0!</v>
      </c>
      <c r="J69" s="21" t="e">
        <f>'ModelParams Lw'!$B$6*(LN(J$3/(($B69/3600/($D69*$F69))^0.4*$G69^0.3)))^2+'ModelParams Lw'!$B$7*LN(J$3/(($B69/3600/($D69*$F69))^0.4*$G69^0.3))+'ModelParams Lw'!$B$8</f>
        <v>#DIV/0!</v>
      </c>
      <c r="K69" s="21" t="e">
        <f>'ModelParams Lw'!$B$6*(LN(K$3/(($B69/3600/($D69*$F69))^0.4*$G69^0.3)))^2+'ModelParams Lw'!$B$7*LN(K$3/(($B69/3600/($D69*$F69))^0.4*$G69^0.3))+'ModelParams Lw'!$B$8</f>
        <v>#DIV/0!</v>
      </c>
      <c r="L69" s="21" t="e">
        <f>'ModelParams Lw'!$B$6*(LN(L$3/(($B69/3600/($D69*$F69))^0.4*$G69^0.3)))^2+'ModelParams Lw'!$B$7*LN(L$3/(($B69/3600/($D69*$F69))^0.4*$G69^0.3))+'ModelParams Lw'!$B$8</f>
        <v>#DIV/0!</v>
      </c>
      <c r="M69" s="21" t="e">
        <f>'ModelParams Lw'!$B$6*(LN(M$3/(($B69/3600/($D69*$F69))^0.4*$G69^0.3)))^2+'ModelParams Lw'!$B$7*LN(M$3/(($B69/3600/($D69*$F69))^0.4*$G69^0.3))+'ModelParams Lw'!$B$8</f>
        <v>#DIV/0!</v>
      </c>
      <c r="N69" s="21" t="e">
        <f>'ModelParams Lw'!$B$6*(LN(N$3/(($B69/3600/($D69*$F69))^0.4*$G69^0.3)))^2+'ModelParams Lw'!$B$7*LN(N$3/(($B69/3600/($D69*$F69))^0.4*$G69^0.3))+'ModelParams Lw'!$B$8</f>
        <v>#DIV/0!</v>
      </c>
      <c r="O69" s="21" t="e">
        <f>'ModelParams Lw'!$B$6*(LN(O$3/(($B69/3600/($D69*$F69))^0.4*$G69^0.3)))^2+'ModelParams Lw'!$B$7*LN(O$3/(($B69/3600/($D69*$F69))^0.4*$G69^0.3))+'ModelParams Lw'!$B$8</f>
        <v>#DIV/0!</v>
      </c>
      <c r="P69" s="24" t="e">
        <f>'ModelParams Lw'!$B$3+'ModelParams Lw'!$B$4*LOG10($B69/3600/($D69*$F69))+'ModelParams Lw'!$B$5*LOG10(2*$G69/(1.2*($B69/3600/($D69*$F69))^2)+1)+10*LOG10($D69*$F69)+H69</f>
        <v>#DIV/0!</v>
      </c>
      <c r="Q69" s="24" t="e">
        <f>'ModelParams Lw'!$B$3+'ModelParams Lw'!$B$4*LOG10($B69/3600/($D69*$F69))+'ModelParams Lw'!$B$5*LOG10(2*$G69/(1.2*($B69/3600/($D69*$F69))^2)+1)+10*LOG10($D69*$F69)+I69</f>
        <v>#DIV/0!</v>
      </c>
      <c r="R69" s="24" t="e">
        <f>'ModelParams Lw'!$B$3+'ModelParams Lw'!$B$4*LOG10($B69/3600/($D69*$F69))+'ModelParams Lw'!$B$5*LOG10(2*$G69/(1.2*($B69/3600/($D69*$F69))^2)+1)+10*LOG10($D69*$F69)+J69</f>
        <v>#DIV/0!</v>
      </c>
      <c r="S69" s="24" t="e">
        <f>'ModelParams Lw'!$B$3+'ModelParams Lw'!$B$4*LOG10($B69/3600/($D69*$F69))+'ModelParams Lw'!$B$5*LOG10(2*$G69/(1.2*($B69/3600/($D69*$F69))^2)+1)+10*LOG10($D69*$F69)+K69</f>
        <v>#DIV/0!</v>
      </c>
      <c r="T69" s="24" t="e">
        <f>'ModelParams Lw'!$B$3+'ModelParams Lw'!$B$4*LOG10($B69/3600/($D69*$F69))+'ModelParams Lw'!$B$5*LOG10(2*$G69/(1.2*($B69/3600/($D69*$F69))^2)+1)+10*LOG10($D69*$F69)+L69</f>
        <v>#DIV/0!</v>
      </c>
      <c r="U69" s="24" t="e">
        <f>'ModelParams Lw'!$B$3+'ModelParams Lw'!$B$4*LOG10($B69/3600/($D69*$F69))+'ModelParams Lw'!$B$5*LOG10(2*$G69/(1.2*($B69/3600/($D69*$F69))^2)+1)+10*LOG10($D69*$F69)+M69</f>
        <v>#DIV/0!</v>
      </c>
      <c r="V69" s="24" t="e">
        <f>'ModelParams Lw'!$B$3+'ModelParams Lw'!$B$4*LOG10($B69/3600/($D69*$F69))+'ModelParams Lw'!$B$5*LOG10(2*$G69/(1.2*($B69/3600/($D69*$F69))^2)+1)+10*LOG10($D69*$F69)+N69</f>
        <v>#DIV/0!</v>
      </c>
      <c r="W69" s="24" t="e">
        <f>'ModelParams Lw'!$B$3+'ModelParams Lw'!$B$4*LOG10($B69/3600/($D69*$F69))+'ModelParams Lw'!$B$5*LOG10(2*$G69/(1.2*($B69/3600/($D69*$F69))^2)+1)+10*LOG10($D69*$F69)+O69</f>
        <v>#DIV/0!</v>
      </c>
      <c r="X69" s="24" t="e">
        <f>10*LOG10(IF(P69="",0,POWER(10,((P69+'ModelParams Lw'!$O$4)/10))) +IF(Q69="",0,POWER(10,((Q69+'ModelParams Lw'!$P$4)/10))) +IF(R69="",0,POWER(10,((R69+'ModelParams Lw'!$Q$4)/10))) +IF(S69="",0,POWER(10,((S69+'ModelParams Lw'!$R$4)/10))) +IF(T69="",0,POWER(10,((T69+'ModelParams Lw'!$S$4)/10))) +IF(U69="",0,POWER(10,((U69+'ModelParams Lw'!$T$4)/10))) +IF(V69="",0,POWER(10,((V69+'ModelParams Lw'!$U$4)/10)))+IF(W69="",0,POWER(10,((W69+'ModelParams Lw'!$V$4)/10))))</f>
        <v>#DIV/0!</v>
      </c>
      <c r="Y69" s="24" t="e">
        <f t="shared" ref="Y69:Y132" si="45">MAX(Z69:AG69)</f>
        <v>#DIV/0!</v>
      </c>
      <c r="Z69" s="24" t="e">
        <f>(P69-'ModelParams Lw'!O$10)/'ModelParams Lw'!O$11</f>
        <v>#DIV/0!</v>
      </c>
      <c r="AA69" s="24" t="e">
        <f>(Q69-'ModelParams Lw'!P$10)/'ModelParams Lw'!P$11</f>
        <v>#DIV/0!</v>
      </c>
      <c r="AB69" s="24" t="e">
        <f>(R69-'ModelParams Lw'!Q$10)/'ModelParams Lw'!Q$11</f>
        <v>#DIV/0!</v>
      </c>
      <c r="AC69" s="24" t="e">
        <f>(S69-'ModelParams Lw'!R$10)/'ModelParams Lw'!R$11</f>
        <v>#DIV/0!</v>
      </c>
      <c r="AD69" s="24" t="e">
        <f>(T69-'ModelParams Lw'!S$10)/'ModelParams Lw'!S$11</f>
        <v>#DIV/0!</v>
      </c>
      <c r="AE69" s="24" t="e">
        <f>(U69-'ModelParams Lw'!T$10)/'ModelParams Lw'!T$11</f>
        <v>#DIV/0!</v>
      </c>
      <c r="AF69" s="24" t="e">
        <f>(V69-'ModelParams Lw'!U$10)/'ModelParams Lw'!U$11</f>
        <v>#DIV/0!</v>
      </c>
      <c r="AG69" s="24" t="e">
        <f>(W69-'ModelParams Lw'!V$10)/'ModelParams Lw'!V$11</f>
        <v>#DIV/0!</v>
      </c>
      <c r="AH69" s="24" t="e">
        <f t="shared" si="23"/>
        <v>#DIV/0!</v>
      </c>
      <c r="AI69" s="24" t="str">
        <f>IF(OR(Calcul!$D74="",Calcul!$E74=""),"",VLOOKUP(CONCATENATE(Calcul!$D74,Calcul!$E74),SilencerParams!$D$4:$R$82,8,FALSE))</f>
        <v/>
      </c>
      <c r="AJ69" s="24" t="str">
        <f>IF(OR(Calcul!$D74="",Calcul!$E74=""),"",VLOOKUP(CONCATENATE(Calcul!$D74,Calcul!$E74),SilencerParams!$D$4:$R$82,9,FALSE))</f>
        <v/>
      </c>
      <c r="AK69" s="24" t="str">
        <f>IF(OR(Calcul!$D74="",Calcul!$E74=""),"",VLOOKUP(CONCATENATE(Calcul!$D74,Calcul!$E74),SilencerParams!$D$4:$R$82,10,FALSE))</f>
        <v/>
      </c>
      <c r="AL69" s="24" t="str">
        <f>IF(OR(Calcul!$D74="",Calcul!$E74=""),"",VLOOKUP(CONCATENATE(Calcul!$D74,Calcul!$E74),SilencerParams!$D$4:$R$82,11,FALSE))</f>
        <v/>
      </c>
      <c r="AM69" s="24" t="str">
        <f>IF(OR(Calcul!$D74="",Calcul!$E74=""),"",VLOOKUP(CONCATENATE(Calcul!$D74,Calcul!$E74),SilencerParams!$D$4:$R$82,12,FALSE))</f>
        <v/>
      </c>
      <c r="AN69" s="24" t="str">
        <f>IF(OR(Calcul!$D74="",Calcul!$E74=""),"",VLOOKUP(CONCATENATE(Calcul!$D74,Calcul!$E74),SilencerParams!$D$4:$R$82,13,FALSE))</f>
        <v/>
      </c>
      <c r="AO69" s="24" t="str">
        <f>IF(OR(Calcul!$D74="",Calcul!$E74=""),"",VLOOKUP(CONCATENATE(Calcul!$D74,Calcul!$E74),SilencerParams!$D$4:$R$82,14,FALSE))</f>
        <v/>
      </c>
      <c r="AP69" s="24" t="str">
        <f>IF(OR(Calcul!$D74="",Calcul!$E74=""),"",VLOOKUP(CONCATENATE(Calcul!$D74,Calcul!$E74),SilencerParams!$D$4:$R$82,15,FALSE))</f>
        <v/>
      </c>
      <c r="AQ69" s="24" t="str">
        <f>IF(OR(Calcul!$D74="",Calcul!$E74=""),"",VLOOKUP(CONCATENATE(Calcul!$D74,Calcul!$E74),SilencerParams!$D$4:$Z$82,16,FALSE)*LOG($AH69)+VLOOKUP(CONCATENATE(Calcul!$D74,Calcul!$E74),SilencerParams!$D$4:$AH$82,24,FALSE))</f>
        <v/>
      </c>
      <c r="AR69" s="24" t="str">
        <f>IF(OR(Calcul!$D74="",Calcul!$E74=""),"",VLOOKUP(CONCATENATE(Calcul!$D74,Calcul!$E74),SilencerParams!$D$4:$Z$82,17,FALSE)*LOG($AH69)+VLOOKUP(CONCATENATE(Calcul!$D74,Calcul!$E74),SilencerParams!$D$4:$AH$82,25,FALSE))</f>
        <v/>
      </c>
      <c r="AS69" s="24" t="str">
        <f>IF(OR(Calcul!$D74="",Calcul!$E74=""),"",VLOOKUP(CONCATENATE(Calcul!$D74,Calcul!$E74),SilencerParams!$D$4:$Z$82,18,FALSE)*LOG($AH69)+VLOOKUP(CONCATENATE(Calcul!$D74,Calcul!$E74),SilencerParams!$D$4:$AH$82,26,FALSE))</f>
        <v/>
      </c>
      <c r="AT69" s="24" t="str">
        <f>IF(OR(Calcul!$D74="",Calcul!$E74=""),"",VLOOKUP(CONCATENATE(Calcul!$D74,Calcul!$E74),SilencerParams!$D$4:$Z$82,19,FALSE)*LOG($AH69)+VLOOKUP(CONCATENATE(Calcul!$D74,Calcul!$E74),SilencerParams!$D$4:$AH$82,27,FALSE))</f>
        <v/>
      </c>
      <c r="AU69" s="24" t="str">
        <f>IF(OR(Calcul!$D74="",Calcul!$E74=""),"",VLOOKUP(CONCATENATE(Calcul!$D74,Calcul!$E74),SilencerParams!$D$4:$Z$82,20,FALSE)*LOG($AH69)+VLOOKUP(CONCATENATE(Calcul!$D74,Calcul!$E74),SilencerParams!$D$4:$AH$82,28,FALSE))</f>
        <v/>
      </c>
      <c r="AV69" s="24" t="str">
        <f>IF(OR(Calcul!$D74="",Calcul!$E74=""),"",VLOOKUP(CONCATENATE(Calcul!$D74,Calcul!$E74),SilencerParams!$D$4:$Z$82,21,FALSE)*LOG($AH69)+VLOOKUP(CONCATENATE(Calcul!$D74,Calcul!$E74),SilencerParams!$D$4:$AH$82,29,FALSE))</f>
        <v/>
      </c>
      <c r="AW69" s="24" t="str">
        <f>IF(OR(Calcul!$D74="",Calcul!$E74=""),"",VLOOKUP(CONCATENATE(Calcul!$D74,Calcul!$E74),SilencerParams!$D$4:$Z$82,22,FALSE)*LOG($AH69)+VLOOKUP(CONCATENATE(Calcul!$D74,Calcul!$E74),SilencerParams!$D$4:$AH$82,30,FALSE))</f>
        <v/>
      </c>
      <c r="AX69" s="24" t="str">
        <f>IF(OR(Calcul!$D74="",Calcul!$E74=""),"",VLOOKUP(CONCATENATE(Calcul!$D74,Calcul!$E74),SilencerParams!$D$4:$Z$82,23,FALSE)*LOG($AH69)+VLOOKUP(CONCATENATE(Calcul!$D74,Calcul!$E74),SilencerParams!$D$4:$AH$82,31,FALSE))</f>
        <v/>
      </c>
      <c r="AY69" s="24" t="e">
        <f t="shared" si="26"/>
        <v>#DIV/0!</v>
      </c>
      <c r="AZ69" s="24" t="e">
        <f t="shared" si="27"/>
        <v>#DIV/0!</v>
      </c>
      <c r="BA69" s="24" t="e">
        <f t="shared" si="28"/>
        <v>#DIV/0!</v>
      </c>
      <c r="BB69" s="24" t="e">
        <f t="shared" si="29"/>
        <v>#DIV/0!</v>
      </c>
      <c r="BC69" s="24" t="e">
        <f t="shared" si="30"/>
        <v>#DIV/0!</v>
      </c>
      <c r="BD69" s="24" t="e">
        <f t="shared" si="31"/>
        <v>#DIV/0!</v>
      </c>
      <c r="BE69" s="24" t="e">
        <f t="shared" si="32"/>
        <v>#DIV/0!</v>
      </c>
      <c r="BF69" s="24" t="e">
        <f t="shared" si="33"/>
        <v>#DIV/0!</v>
      </c>
      <c r="BG69" s="24" t="e">
        <f>10*LOG10(IF(AY69="",0,POWER(10,((AY69+'ModelParams Lw'!$O$4)/10))) +IF(AZ69="",0,POWER(10,((AZ69+'ModelParams Lw'!$P$4)/10))) +IF(BA69="",0,POWER(10,((BA69+'ModelParams Lw'!$Q$4)/10))) +IF(BB69="",0,POWER(10,((BB69+'ModelParams Lw'!$R$4)/10))) +IF(BC69="",0,POWER(10,((BC69+'ModelParams Lw'!$S$4)/10))) +IF(BD69="",0,POWER(10,((BD69+'ModelParams Lw'!$T$4)/10))) +IF(BE69="",0,POWER(10,((BE69+'ModelParams Lw'!$U$4)/10)))+IF(BF69="",0,POWER(10,((BF69+'ModelParams Lw'!$V$4)/10))))</f>
        <v>#DIV/0!</v>
      </c>
      <c r="BH69" s="24" t="e">
        <f t="shared" si="24"/>
        <v>#DIV/0!</v>
      </c>
      <c r="BI69" s="24" t="e">
        <f>(AY69-'ModelParams Lw'!O$10)/'ModelParams Lw'!O$11</f>
        <v>#DIV/0!</v>
      </c>
      <c r="BJ69" s="24" t="e">
        <f>(AZ69-'ModelParams Lw'!P$10)/'ModelParams Lw'!P$11</f>
        <v>#DIV/0!</v>
      </c>
      <c r="BK69" s="24" t="e">
        <f>(BA69-'ModelParams Lw'!Q$10)/'ModelParams Lw'!Q$11</f>
        <v>#DIV/0!</v>
      </c>
      <c r="BL69" s="24" t="e">
        <f>(BB69-'ModelParams Lw'!R$10)/'ModelParams Lw'!R$11</f>
        <v>#DIV/0!</v>
      </c>
      <c r="BM69" s="24" t="e">
        <f>(BC69-'ModelParams Lw'!S$10)/'ModelParams Lw'!S$11</f>
        <v>#DIV/0!</v>
      </c>
      <c r="BN69" s="24" t="e">
        <f>(BD69-'ModelParams Lw'!T$10)/'ModelParams Lw'!T$11</f>
        <v>#DIV/0!</v>
      </c>
      <c r="BO69" s="24" t="e">
        <f>(BE69-'ModelParams Lw'!U$10)/'ModelParams Lw'!U$11</f>
        <v>#DIV/0!</v>
      </c>
      <c r="BP69" s="24" t="e">
        <f>(BF69-'ModelParams Lw'!V$10)/'ModelParams Lw'!V$11</f>
        <v>#DIV/0!</v>
      </c>
      <c r="BQ69" s="24">
        <f>IF(Calcul!$F74="SW",'ModelParams Lw'!C$18+'ModelParams Lw'!C$19*LOG(BQ$3)+'ModelParams Lw'!C$20*($D69*$E69),IF('ModelParams Lw'!C$21+'ModelParams Lw'!C$22*LOG(BQ$3)+'ModelParams Lw'!C$23*($D69*$E69)&lt;'ModelParams Lw'!C$18+'ModelParams Lw'!C$19*LOG(BQ$3)+'ModelParams Lw'!C$20*($D69*$E69),'ModelParams Lw'!C$18+'ModelParams Lw'!C$19*LOG(BQ$3)+'ModelParams Lw'!C$20*($D69*$E69),'ModelParams Lw'!C$21+'ModelParams Lw'!C$22*LOG(BQ$3)+'ModelParams Lw'!C$23*($D69*$E69)))</f>
        <v>29.232362061604213</v>
      </c>
      <c r="BR69" s="24">
        <f>IF(Calcul!$F74="SW",'ModelParams Lw'!D$18+'ModelParams Lw'!D$19*LOG(BR$3)+'ModelParams Lw'!D$20*($D69*$E69),IF('ModelParams Lw'!D$21+'ModelParams Lw'!D$22*LOG(BR$3)+'ModelParams Lw'!D$23*($D69*$E69)&lt;'ModelParams Lw'!D$18+'ModelParams Lw'!D$19*LOG(BR$3)+'ModelParams Lw'!D$20*($D69*$E69),'ModelParams Lw'!D$18+'ModelParams Lw'!D$19*LOG(BR$3)+'ModelParams Lw'!D$20*($D69*$E69),'ModelParams Lw'!D$21+'ModelParams Lw'!D$22*LOG(BR$3)+'ModelParams Lw'!D$23*($D69*$E69)))</f>
        <v>20.87664435983303</v>
      </c>
      <c r="BS69" s="24">
        <f>IF(Calcul!$F74="SW",'ModelParams Lw'!E$18+'ModelParams Lw'!E$19*LOG(BS$3)+'ModelParams Lw'!E$20*($D69*$E69),IF('ModelParams Lw'!E$21+'ModelParams Lw'!E$22*LOG(BS$3)+'ModelParams Lw'!E$23*($D69*$E69)&lt;'ModelParams Lw'!E$18+'ModelParams Lw'!E$19*LOG(BS$3)+'ModelParams Lw'!E$20*($D69*$E69),'ModelParams Lw'!E$18+'ModelParams Lw'!E$19*LOG(BS$3)+'ModelParams Lw'!E$20*($D69*$E69),'ModelParams Lw'!E$21+'ModelParams Lw'!E$22*LOG(BS$3)+'ModelParams Lw'!E$23*($D69*$E69)))</f>
        <v>19.403052886267911</v>
      </c>
      <c r="BT69" s="24">
        <f>IF(Calcul!$F74="SW",'ModelParams Lw'!F$18+'ModelParams Lw'!F$19*LOG(BT$3)+'ModelParams Lw'!F$20*($D69*$E69),IF('ModelParams Lw'!F$21+'ModelParams Lw'!F$22*LOG(BT$3)+'ModelParams Lw'!F$23*($D69*$E69)&lt;'ModelParams Lw'!F$18+'ModelParams Lw'!F$19*LOG(BT$3)+'ModelParams Lw'!F$20*($D69*$E69),'ModelParams Lw'!F$18+'ModelParams Lw'!F$19*LOG(BT$3)+'ModelParams Lw'!F$20*($D69*$E69),'ModelParams Lw'!F$21+'ModelParams Lw'!F$22*LOG(BT$3)+'ModelParams Lw'!F$23*($D69*$E69)))</f>
        <v>19.168948557312724</v>
      </c>
      <c r="BU69" s="24">
        <f>IF(Calcul!$F74="SW",'ModelParams Lw'!G$18+'ModelParams Lw'!G$19*LOG(BU$3)+'ModelParams Lw'!G$20*($D69*$E69),IF('ModelParams Lw'!G$21+'ModelParams Lw'!G$22*LOG(BU$3)+'ModelParams Lw'!G$23*($D69*$E69)&lt;'ModelParams Lw'!G$18+'ModelParams Lw'!G$19*LOG(BU$3)+'ModelParams Lw'!G$20*($D69*$E69),'ModelParams Lw'!G$18+'ModelParams Lw'!G$19*LOG(BU$3)+'ModelParams Lw'!G$20*($D69*$E69),'ModelParams Lw'!G$21+'ModelParams Lw'!G$22*LOG(BU$3)+'ModelParams Lw'!G$23*($D69*$E69)))</f>
        <v>19.253827318462619</v>
      </c>
      <c r="BV69" s="24">
        <f>IF(Calcul!$F74="SW",'ModelParams Lw'!H$18+'ModelParams Lw'!H$19*LOG(BV$3)+'ModelParams Lw'!H$20*($D69*$E69),IF('ModelParams Lw'!H$21+'ModelParams Lw'!H$22*LOG(BV$3)+'ModelParams Lw'!H$23*($D69*$E69)&lt;'ModelParams Lw'!H$18+'ModelParams Lw'!H$19*LOG(BV$3)+'ModelParams Lw'!H$20*($D69*$E69),'ModelParams Lw'!H$18+'ModelParams Lw'!H$19*LOG(BV$3)+'ModelParams Lw'!H$20*($D69*$E69),'ModelParams Lw'!H$21+'ModelParams Lw'!H$22*LOG(BV$3)+'ModelParams Lw'!H$23*($D69*$E69)))</f>
        <v>18.450549841027573</v>
      </c>
      <c r="BW69" s="24">
        <f>IF(Calcul!$F74="SW",'ModelParams Lw'!I$18+'ModelParams Lw'!I$19*LOG(BW$3)+'ModelParams Lw'!I$20*($D69*$E69),IF('ModelParams Lw'!I$21+'ModelParams Lw'!I$22*LOG(BW$3)+'ModelParams Lw'!I$23*($D69*$E69)&lt;'ModelParams Lw'!I$18+'ModelParams Lw'!I$19*LOG(BW$3)+'ModelParams Lw'!I$20*($D69*$E69),'ModelParams Lw'!I$18+'ModelParams Lw'!I$19*LOG(BW$3)+'ModelParams Lw'!I$20*($D69*$E69),'ModelParams Lw'!I$21+'ModelParams Lw'!I$22*LOG(BW$3)+'ModelParams Lw'!I$23*($D69*$E69)))</f>
        <v>24.339570323731252</v>
      </c>
      <c r="BX69" s="24">
        <f>IF(Calcul!$F74="SW",'ModelParams Lw'!J$18+'ModelParams Lw'!J$19*LOG(BX$3)+'ModelParams Lw'!J$20*($D69*$E69),IF('ModelParams Lw'!J$21+'ModelParams Lw'!J$22*LOG(BX$3)+'ModelParams Lw'!J$23*($D69*$E69)&lt;'ModelParams Lw'!J$18+'ModelParams Lw'!J$19*LOG(BX$3)+'ModelParams Lw'!J$20*($D69*$E69),'ModelParams Lw'!J$18+'ModelParams Lw'!J$19*LOG(BX$3)+'ModelParams Lw'!J$20*($D69*$E69),'ModelParams Lw'!J$21+'ModelParams Lw'!J$22*LOG(BX$3)+'ModelParams Lw'!J$23*($D69*$E69)))</f>
        <v>22.505852524315557</v>
      </c>
      <c r="BY69" s="24" t="e">
        <f t="shared" si="34"/>
        <v>#DIV/0!</v>
      </c>
      <c r="BZ69" s="24" t="e">
        <f t="shared" si="35"/>
        <v>#DIV/0!</v>
      </c>
      <c r="CA69" s="24" t="e">
        <f t="shared" si="36"/>
        <v>#DIV/0!</v>
      </c>
      <c r="CB69" s="24" t="e">
        <f t="shared" si="37"/>
        <v>#DIV/0!</v>
      </c>
      <c r="CC69" s="24" t="e">
        <f t="shared" si="38"/>
        <v>#DIV/0!</v>
      </c>
      <c r="CD69" s="24" t="e">
        <f t="shared" si="39"/>
        <v>#DIV/0!</v>
      </c>
      <c r="CE69" s="24" t="e">
        <f t="shared" si="40"/>
        <v>#DIV/0!</v>
      </c>
      <c r="CF69" s="24" t="e">
        <f t="shared" si="41"/>
        <v>#DIV/0!</v>
      </c>
      <c r="CG69" s="24" t="e">
        <f>10*LOG10(IF(BY69="",0,POWER(10,((BY69+'ModelParams Lw'!$O$4)/10))) +IF(BZ69="",0,POWER(10,((BZ69+'ModelParams Lw'!$P$4)/10))) +IF(CA69="",0,POWER(10,((CA69+'ModelParams Lw'!$Q$4)/10))) +IF(CB69="",0,POWER(10,((CB69+'ModelParams Lw'!$R$4)/10))) +IF(CC69="",0,POWER(10,((CC69+'ModelParams Lw'!$S$4)/10))) +IF(CD69="",0,POWER(10,((CD69+'ModelParams Lw'!$T$4)/10))) +IF(CE69="",0,POWER(10,((CE69+'ModelParams Lw'!$U$4)/10)))+IF(CF69="",0,POWER(10,((CF69+'ModelParams Lw'!$V$4)/10))))</f>
        <v>#DIV/0!</v>
      </c>
      <c r="CH69" s="24" t="e">
        <f t="shared" si="25"/>
        <v>#DIV/0!</v>
      </c>
      <c r="CI69" s="24" t="e">
        <f>(BY69-'ModelParams Lw'!$O$10)/'ModelParams Lw'!$O$11</f>
        <v>#DIV/0!</v>
      </c>
      <c r="CJ69" s="24" t="e">
        <f>(BZ69-'ModelParams Lw'!$P$10)/'ModelParams Lw'!$P$11</f>
        <v>#DIV/0!</v>
      </c>
      <c r="CK69" s="24" t="e">
        <f>(CA69-'ModelParams Lw'!$Q$10)/'ModelParams Lw'!$Q$11</f>
        <v>#DIV/0!</v>
      </c>
      <c r="CL69" s="24" t="e">
        <f>(CB69-'ModelParams Lw'!$R$10)/'ModelParams Lw'!$R$11</f>
        <v>#DIV/0!</v>
      </c>
      <c r="CM69" s="24" t="e">
        <f>(CC69-'ModelParams Lw'!$S$10)/'ModelParams Lw'!$S$11</f>
        <v>#DIV/0!</v>
      </c>
      <c r="CN69" s="24" t="e">
        <f>(CD69-'ModelParams Lw'!$T$10)/'ModelParams Lw'!$T$11</f>
        <v>#DIV/0!</v>
      </c>
      <c r="CO69" s="24" t="e">
        <f>(CE69-'ModelParams Lw'!$U$10)/'ModelParams Lw'!$U$11</f>
        <v>#DIV/0!</v>
      </c>
      <c r="CP69" s="24" t="e">
        <f>(CF69-'ModelParams Lw'!$V$10)/'ModelParams Lw'!$V$11</f>
        <v>#DIV/0!</v>
      </c>
    </row>
    <row r="70" spans="1:94" x14ac:dyDescent="0.2">
      <c r="A70" s="12">
        <f>Calcul!B72</f>
        <v>0</v>
      </c>
      <c r="B70" s="12">
        <f t="shared" si="42"/>
        <v>0</v>
      </c>
      <c r="C70" s="12">
        <f>Calcul!C72</f>
        <v>0</v>
      </c>
      <c r="D70" s="12">
        <f>Calcul!D72/1000</f>
        <v>0</v>
      </c>
      <c r="E70" s="12">
        <f>Calcul!E72/1000</f>
        <v>0</v>
      </c>
      <c r="F70" s="12">
        <f t="shared" si="43"/>
        <v>0</v>
      </c>
      <c r="G70" s="24" t="e">
        <f t="shared" si="44"/>
        <v>#DIV/0!</v>
      </c>
      <c r="H70" s="21" t="e">
        <f>'ModelParams Lw'!$B$6*(LN(H$3/(($B70/3600/($D70*$F70))^0.4*$G70^0.3)))^2+'ModelParams Lw'!$B$7*LN(H$3/(($B70/3600/($D70*$F70))^0.4*$G70^0.3))+'ModelParams Lw'!$B$8</f>
        <v>#DIV/0!</v>
      </c>
      <c r="I70" s="21" t="e">
        <f>'ModelParams Lw'!$B$6*(LN(I$3/(($B70/3600/($D70*$F70))^0.4*$G70^0.3)))^2+'ModelParams Lw'!$B$7*LN(I$3/(($B70/3600/($D70*$F70))^0.4*$G70^0.3))+'ModelParams Lw'!$B$8</f>
        <v>#DIV/0!</v>
      </c>
      <c r="J70" s="21" t="e">
        <f>'ModelParams Lw'!$B$6*(LN(J$3/(($B70/3600/($D70*$F70))^0.4*$G70^0.3)))^2+'ModelParams Lw'!$B$7*LN(J$3/(($B70/3600/($D70*$F70))^0.4*$G70^0.3))+'ModelParams Lw'!$B$8</f>
        <v>#DIV/0!</v>
      </c>
      <c r="K70" s="21" t="e">
        <f>'ModelParams Lw'!$B$6*(LN(K$3/(($B70/3600/($D70*$F70))^0.4*$G70^0.3)))^2+'ModelParams Lw'!$B$7*LN(K$3/(($B70/3600/($D70*$F70))^0.4*$G70^0.3))+'ModelParams Lw'!$B$8</f>
        <v>#DIV/0!</v>
      </c>
      <c r="L70" s="21" t="e">
        <f>'ModelParams Lw'!$B$6*(LN(L$3/(($B70/3600/($D70*$F70))^0.4*$G70^0.3)))^2+'ModelParams Lw'!$B$7*LN(L$3/(($B70/3600/($D70*$F70))^0.4*$G70^0.3))+'ModelParams Lw'!$B$8</f>
        <v>#DIV/0!</v>
      </c>
      <c r="M70" s="21" t="e">
        <f>'ModelParams Lw'!$B$6*(LN(M$3/(($B70/3600/($D70*$F70))^0.4*$G70^0.3)))^2+'ModelParams Lw'!$B$7*LN(M$3/(($B70/3600/($D70*$F70))^0.4*$G70^0.3))+'ModelParams Lw'!$B$8</f>
        <v>#DIV/0!</v>
      </c>
      <c r="N70" s="21" t="e">
        <f>'ModelParams Lw'!$B$6*(LN(N$3/(($B70/3600/($D70*$F70))^0.4*$G70^0.3)))^2+'ModelParams Lw'!$B$7*LN(N$3/(($B70/3600/($D70*$F70))^0.4*$G70^0.3))+'ModelParams Lw'!$B$8</f>
        <v>#DIV/0!</v>
      </c>
      <c r="O70" s="21" t="e">
        <f>'ModelParams Lw'!$B$6*(LN(O$3/(($B70/3600/($D70*$F70))^0.4*$G70^0.3)))^2+'ModelParams Lw'!$B$7*LN(O$3/(($B70/3600/($D70*$F70))^0.4*$G70^0.3))+'ModelParams Lw'!$B$8</f>
        <v>#DIV/0!</v>
      </c>
      <c r="P70" s="24" t="e">
        <f>'ModelParams Lw'!$B$3+'ModelParams Lw'!$B$4*LOG10($B70/3600/($D70*$F70))+'ModelParams Lw'!$B$5*LOG10(2*$G70/(1.2*($B70/3600/($D70*$F70))^2)+1)+10*LOG10($D70*$F70)+H70</f>
        <v>#DIV/0!</v>
      </c>
      <c r="Q70" s="24" t="e">
        <f>'ModelParams Lw'!$B$3+'ModelParams Lw'!$B$4*LOG10($B70/3600/($D70*$F70))+'ModelParams Lw'!$B$5*LOG10(2*$G70/(1.2*($B70/3600/($D70*$F70))^2)+1)+10*LOG10($D70*$F70)+I70</f>
        <v>#DIV/0!</v>
      </c>
      <c r="R70" s="24" t="e">
        <f>'ModelParams Lw'!$B$3+'ModelParams Lw'!$B$4*LOG10($B70/3600/($D70*$F70))+'ModelParams Lw'!$B$5*LOG10(2*$G70/(1.2*($B70/3600/($D70*$F70))^2)+1)+10*LOG10($D70*$F70)+J70</f>
        <v>#DIV/0!</v>
      </c>
      <c r="S70" s="24" t="e">
        <f>'ModelParams Lw'!$B$3+'ModelParams Lw'!$B$4*LOG10($B70/3600/($D70*$F70))+'ModelParams Lw'!$B$5*LOG10(2*$G70/(1.2*($B70/3600/($D70*$F70))^2)+1)+10*LOG10($D70*$F70)+K70</f>
        <v>#DIV/0!</v>
      </c>
      <c r="T70" s="24" t="e">
        <f>'ModelParams Lw'!$B$3+'ModelParams Lw'!$B$4*LOG10($B70/3600/($D70*$F70))+'ModelParams Lw'!$B$5*LOG10(2*$G70/(1.2*($B70/3600/($D70*$F70))^2)+1)+10*LOG10($D70*$F70)+L70</f>
        <v>#DIV/0!</v>
      </c>
      <c r="U70" s="24" t="e">
        <f>'ModelParams Lw'!$B$3+'ModelParams Lw'!$B$4*LOG10($B70/3600/($D70*$F70))+'ModelParams Lw'!$B$5*LOG10(2*$G70/(1.2*($B70/3600/($D70*$F70))^2)+1)+10*LOG10($D70*$F70)+M70</f>
        <v>#DIV/0!</v>
      </c>
      <c r="V70" s="24" t="e">
        <f>'ModelParams Lw'!$B$3+'ModelParams Lw'!$B$4*LOG10($B70/3600/($D70*$F70))+'ModelParams Lw'!$B$5*LOG10(2*$G70/(1.2*($B70/3600/($D70*$F70))^2)+1)+10*LOG10($D70*$F70)+N70</f>
        <v>#DIV/0!</v>
      </c>
      <c r="W70" s="24" t="e">
        <f>'ModelParams Lw'!$B$3+'ModelParams Lw'!$B$4*LOG10($B70/3600/($D70*$F70))+'ModelParams Lw'!$B$5*LOG10(2*$G70/(1.2*($B70/3600/($D70*$F70))^2)+1)+10*LOG10($D70*$F70)+O70</f>
        <v>#DIV/0!</v>
      </c>
      <c r="X70" s="24" t="e">
        <f>10*LOG10(IF(P70="",0,POWER(10,((P70+'ModelParams Lw'!$O$4)/10))) +IF(Q70="",0,POWER(10,((Q70+'ModelParams Lw'!$P$4)/10))) +IF(R70="",0,POWER(10,((R70+'ModelParams Lw'!$Q$4)/10))) +IF(S70="",0,POWER(10,((S70+'ModelParams Lw'!$R$4)/10))) +IF(T70="",0,POWER(10,((T70+'ModelParams Lw'!$S$4)/10))) +IF(U70="",0,POWER(10,((U70+'ModelParams Lw'!$T$4)/10))) +IF(V70="",0,POWER(10,((V70+'ModelParams Lw'!$U$4)/10)))+IF(W70="",0,POWER(10,((W70+'ModelParams Lw'!$V$4)/10))))</f>
        <v>#DIV/0!</v>
      </c>
      <c r="Y70" s="24" t="e">
        <f t="shared" si="45"/>
        <v>#DIV/0!</v>
      </c>
      <c r="Z70" s="24" t="e">
        <f>(P70-'ModelParams Lw'!O$10)/'ModelParams Lw'!O$11</f>
        <v>#DIV/0!</v>
      </c>
      <c r="AA70" s="24" t="e">
        <f>(Q70-'ModelParams Lw'!P$10)/'ModelParams Lw'!P$11</f>
        <v>#DIV/0!</v>
      </c>
      <c r="AB70" s="24" t="e">
        <f>(R70-'ModelParams Lw'!Q$10)/'ModelParams Lw'!Q$11</f>
        <v>#DIV/0!</v>
      </c>
      <c r="AC70" s="24" t="e">
        <f>(S70-'ModelParams Lw'!R$10)/'ModelParams Lw'!R$11</f>
        <v>#DIV/0!</v>
      </c>
      <c r="AD70" s="24" t="e">
        <f>(T70-'ModelParams Lw'!S$10)/'ModelParams Lw'!S$11</f>
        <v>#DIV/0!</v>
      </c>
      <c r="AE70" s="24" t="e">
        <f>(U70-'ModelParams Lw'!T$10)/'ModelParams Lw'!T$11</f>
        <v>#DIV/0!</v>
      </c>
      <c r="AF70" s="24" t="e">
        <f>(V70-'ModelParams Lw'!U$10)/'ModelParams Lw'!U$11</f>
        <v>#DIV/0!</v>
      </c>
      <c r="AG70" s="24" t="e">
        <f>(W70-'ModelParams Lw'!V$10)/'ModelParams Lw'!V$11</f>
        <v>#DIV/0!</v>
      </c>
      <c r="AH70" s="24" t="e">
        <f t="shared" si="23"/>
        <v>#DIV/0!</v>
      </c>
      <c r="AI70" s="24" t="str">
        <f>IF(OR(Calcul!$D75="",Calcul!$E75=""),"",VLOOKUP(CONCATENATE(Calcul!$D75,Calcul!$E75),SilencerParams!$D$4:$R$82,8,FALSE))</f>
        <v/>
      </c>
      <c r="AJ70" s="24" t="str">
        <f>IF(OR(Calcul!$D75="",Calcul!$E75=""),"",VLOOKUP(CONCATENATE(Calcul!$D75,Calcul!$E75),SilencerParams!$D$4:$R$82,9,FALSE))</f>
        <v/>
      </c>
      <c r="AK70" s="24" t="str">
        <f>IF(OR(Calcul!$D75="",Calcul!$E75=""),"",VLOOKUP(CONCATENATE(Calcul!$D75,Calcul!$E75),SilencerParams!$D$4:$R$82,10,FALSE))</f>
        <v/>
      </c>
      <c r="AL70" s="24" t="str">
        <f>IF(OR(Calcul!$D75="",Calcul!$E75=""),"",VLOOKUP(CONCATENATE(Calcul!$D75,Calcul!$E75),SilencerParams!$D$4:$R$82,11,FALSE))</f>
        <v/>
      </c>
      <c r="AM70" s="24" t="str">
        <f>IF(OR(Calcul!$D75="",Calcul!$E75=""),"",VLOOKUP(CONCATENATE(Calcul!$D75,Calcul!$E75),SilencerParams!$D$4:$R$82,12,FALSE))</f>
        <v/>
      </c>
      <c r="AN70" s="24" t="str">
        <f>IF(OR(Calcul!$D75="",Calcul!$E75=""),"",VLOOKUP(CONCATENATE(Calcul!$D75,Calcul!$E75),SilencerParams!$D$4:$R$82,13,FALSE))</f>
        <v/>
      </c>
      <c r="AO70" s="24" t="str">
        <f>IF(OR(Calcul!$D75="",Calcul!$E75=""),"",VLOOKUP(CONCATENATE(Calcul!$D75,Calcul!$E75),SilencerParams!$D$4:$R$82,14,FALSE))</f>
        <v/>
      </c>
      <c r="AP70" s="24" t="str">
        <f>IF(OR(Calcul!$D75="",Calcul!$E75=""),"",VLOOKUP(CONCATENATE(Calcul!$D75,Calcul!$E75),SilencerParams!$D$4:$R$82,15,FALSE))</f>
        <v/>
      </c>
      <c r="AQ70" s="24" t="str">
        <f>IF(OR(Calcul!$D75="",Calcul!$E75=""),"",VLOOKUP(CONCATENATE(Calcul!$D75,Calcul!$E75),SilencerParams!$D$4:$Z$82,16,FALSE)*LOG($AH70)+VLOOKUP(CONCATENATE(Calcul!$D75,Calcul!$E75),SilencerParams!$D$4:$AH$82,24,FALSE))</f>
        <v/>
      </c>
      <c r="AR70" s="24" t="str">
        <f>IF(OR(Calcul!$D75="",Calcul!$E75=""),"",VLOOKUP(CONCATENATE(Calcul!$D75,Calcul!$E75),SilencerParams!$D$4:$Z$82,17,FALSE)*LOG($AH70)+VLOOKUP(CONCATENATE(Calcul!$D75,Calcul!$E75),SilencerParams!$D$4:$AH$82,25,FALSE))</f>
        <v/>
      </c>
      <c r="AS70" s="24" t="str">
        <f>IF(OR(Calcul!$D75="",Calcul!$E75=""),"",VLOOKUP(CONCATENATE(Calcul!$D75,Calcul!$E75),SilencerParams!$D$4:$Z$82,18,FALSE)*LOG($AH70)+VLOOKUP(CONCATENATE(Calcul!$D75,Calcul!$E75),SilencerParams!$D$4:$AH$82,26,FALSE))</f>
        <v/>
      </c>
      <c r="AT70" s="24" t="str">
        <f>IF(OR(Calcul!$D75="",Calcul!$E75=""),"",VLOOKUP(CONCATENATE(Calcul!$D75,Calcul!$E75),SilencerParams!$D$4:$Z$82,19,FALSE)*LOG($AH70)+VLOOKUP(CONCATENATE(Calcul!$D75,Calcul!$E75),SilencerParams!$D$4:$AH$82,27,FALSE))</f>
        <v/>
      </c>
      <c r="AU70" s="24" t="str">
        <f>IF(OR(Calcul!$D75="",Calcul!$E75=""),"",VLOOKUP(CONCATENATE(Calcul!$D75,Calcul!$E75),SilencerParams!$D$4:$Z$82,20,FALSE)*LOG($AH70)+VLOOKUP(CONCATENATE(Calcul!$D75,Calcul!$E75),SilencerParams!$D$4:$AH$82,28,FALSE))</f>
        <v/>
      </c>
      <c r="AV70" s="24" t="str">
        <f>IF(OR(Calcul!$D75="",Calcul!$E75=""),"",VLOOKUP(CONCATENATE(Calcul!$D75,Calcul!$E75),SilencerParams!$D$4:$Z$82,21,FALSE)*LOG($AH70)+VLOOKUP(CONCATENATE(Calcul!$D75,Calcul!$E75),SilencerParams!$D$4:$AH$82,29,FALSE))</f>
        <v/>
      </c>
      <c r="AW70" s="24" t="str">
        <f>IF(OR(Calcul!$D75="",Calcul!$E75=""),"",VLOOKUP(CONCATENATE(Calcul!$D75,Calcul!$E75),SilencerParams!$D$4:$Z$82,22,FALSE)*LOG($AH70)+VLOOKUP(CONCATENATE(Calcul!$D75,Calcul!$E75),SilencerParams!$D$4:$AH$82,30,FALSE))</f>
        <v/>
      </c>
      <c r="AX70" s="24" t="str">
        <f>IF(OR(Calcul!$D75="",Calcul!$E75=""),"",VLOOKUP(CONCATENATE(Calcul!$D75,Calcul!$E75),SilencerParams!$D$4:$Z$82,23,FALSE)*LOG($AH70)+VLOOKUP(CONCATENATE(Calcul!$D75,Calcul!$E75),SilencerParams!$D$4:$AH$82,31,FALSE))</f>
        <v/>
      </c>
      <c r="AY70" s="24" t="e">
        <f t="shared" si="26"/>
        <v>#DIV/0!</v>
      </c>
      <c r="AZ70" s="24" t="e">
        <f t="shared" si="27"/>
        <v>#DIV/0!</v>
      </c>
      <c r="BA70" s="24" t="e">
        <f t="shared" si="28"/>
        <v>#DIV/0!</v>
      </c>
      <c r="BB70" s="24" t="e">
        <f t="shared" si="29"/>
        <v>#DIV/0!</v>
      </c>
      <c r="BC70" s="24" t="e">
        <f t="shared" si="30"/>
        <v>#DIV/0!</v>
      </c>
      <c r="BD70" s="24" t="e">
        <f t="shared" si="31"/>
        <v>#DIV/0!</v>
      </c>
      <c r="BE70" s="24" t="e">
        <f t="shared" si="32"/>
        <v>#DIV/0!</v>
      </c>
      <c r="BF70" s="24" t="e">
        <f t="shared" si="33"/>
        <v>#DIV/0!</v>
      </c>
      <c r="BG70" s="24" t="e">
        <f>10*LOG10(IF(AY70="",0,POWER(10,((AY70+'ModelParams Lw'!$O$4)/10))) +IF(AZ70="",0,POWER(10,((AZ70+'ModelParams Lw'!$P$4)/10))) +IF(BA70="",0,POWER(10,((BA70+'ModelParams Lw'!$Q$4)/10))) +IF(BB70="",0,POWER(10,((BB70+'ModelParams Lw'!$R$4)/10))) +IF(BC70="",0,POWER(10,((BC70+'ModelParams Lw'!$S$4)/10))) +IF(BD70="",0,POWER(10,((BD70+'ModelParams Lw'!$T$4)/10))) +IF(BE70="",0,POWER(10,((BE70+'ModelParams Lw'!$U$4)/10)))+IF(BF70="",0,POWER(10,((BF70+'ModelParams Lw'!$V$4)/10))))</f>
        <v>#DIV/0!</v>
      </c>
      <c r="BH70" s="24" t="e">
        <f t="shared" si="24"/>
        <v>#DIV/0!</v>
      </c>
      <c r="BI70" s="24" t="e">
        <f>(AY70-'ModelParams Lw'!O$10)/'ModelParams Lw'!O$11</f>
        <v>#DIV/0!</v>
      </c>
      <c r="BJ70" s="24" t="e">
        <f>(AZ70-'ModelParams Lw'!P$10)/'ModelParams Lw'!P$11</f>
        <v>#DIV/0!</v>
      </c>
      <c r="BK70" s="24" t="e">
        <f>(BA70-'ModelParams Lw'!Q$10)/'ModelParams Lw'!Q$11</f>
        <v>#DIV/0!</v>
      </c>
      <c r="BL70" s="24" t="e">
        <f>(BB70-'ModelParams Lw'!R$10)/'ModelParams Lw'!R$11</f>
        <v>#DIV/0!</v>
      </c>
      <c r="BM70" s="24" t="e">
        <f>(BC70-'ModelParams Lw'!S$10)/'ModelParams Lw'!S$11</f>
        <v>#DIV/0!</v>
      </c>
      <c r="BN70" s="24" t="e">
        <f>(BD70-'ModelParams Lw'!T$10)/'ModelParams Lw'!T$11</f>
        <v>#DIV/0!</v>
      </c>
      <c r="BO70" s="24" t="e">
        <f>(BE70-'ModelParams Lw'!U$10)/'ModelParams Lw'!U$11</f>
        <v>#DIV/0!</v>
      </c>
      <c r="BP70" s="24" t="e">
        <f>(BF70-'ModelParams Lw'!V$10)/'ModelParams Lw'!V$11</f>
        <v>#DIV/0!</v>
      </c>
      <c r="BQ70" s="24">
        <f>IF(Calcul!$F75="SW",'ModelParams Lw'!C$18+'ModelParams Lw'!C$19*LOG(BQ$3)+'ModelParams Lw'!C$20*($D70*$E70),IF('ModelParams Lw'!C$21+'ModelParams Lw'!C$22*LOG(BQ$3)+'ModelParams Lw'!C$23*($D70*$E70)&lt;'ModelParams Lw'!C$18+'ModelParams Lw'!C$19*LOG(BQ$3)+'ModelParams Lw'!C$20*($D70*$E70),'ModelParams Lw'!C$18+'ModelParams Lw'!C$19*LOG(BQ$3)+'ModelParams Lw'!C$20*($D70*$E70),'ModelParams Lw'!C$21+'ModelParams Lw'!C$22*LOG(BQ$3)+'ModelParams Lw'!C$23*($D70*$E70)))</f>
        <v>29.232362061604213</v>
      </c>
      <c r="BR70" s="24">
        <f>IF(Calcul!$F75="SW",'ModelParams Lw'!D$18+'ModelParams Lw'!D$19*LOG(BR$3)+'ModelParams Lw'!D$20*($D70*$E70),IF('ModelParams Lw'!D$21+'ModelParams Lw'!D$22*LOG(BR$3)+'ModelParams Lw'!D$23*($D70*$E70)&lt;'ModelParams Lw'!D$18+'ModelParams Lw'!D$19*LOG(BR$3)+'ModelParams Lw'!D$20*($D70*$E70),'ModelParams Lw'!D$18+'ModelParams Lw'!D$19*LOG(BR$3)+'ModelParams Lw'!D$20*($D70*$E70),'ModelParams Lw'!D$21+'ModelParams Lw'!D$22*LOG(BR$3)+'ModelParams Lw'!D$23*($D70*$E70)))</f>
        <v>20.87664435983303</v>
      </c>
      <c r="BS70" s="24">
        <f>IF(Calcul!$F75="SW",'ModelParams Lw'!E$18+'ModelParams Lw'!E$19*LOG(BS$3)+'ModelParams Lw'!E$20*($D70*$E70),IF('ModelParams Lw'!E$21+'ModelParams Lw'!E$22*LOG(BS$3)+'ModelParams Lw'!E$23*($D70*$E70)&lt;'ModelParams Lw'!E$18+'ModelParams Lw'!E$19*LOG(BS$3)+'ModelParams Lw'!E$20*($D70*$E70),'ModelParams Lw'!E$18+'ModelParams Lw'!E$19*LOG(BS$3)+'ModelParams Lw'!E$20*($D70*$E70),'ModelParams Lw'!E$21+'ModelParams Lw'!E$22*LOG(BS$3)+'ModelParams Lw'!E$23*($D70*$E70)))</f>
        <v>19.403052886267911</v>
      </c>
      <c r="BT70" s="24">
        <f>IF(Calcul!$F75="SW",'ModelParams Lw'!F$18+'ModelParams Lw'!F$19*LOG(BT$3)+'ModelParams Lw'!F$20*($D70*$E70),IF('ModelParams Lw'!F$21+'ModelParams Lw'!F$22*LOG(BT$3)+'ModelParams Lw'!F$23*($D70*$E70)&lt;'ModelParams Lw'!F$18+'ModelParams Lw'!F$19*LOG(BT$3)+'ModelParams Lw'!F$20*($D70*$E70),'ModelParams Lw'!F$18+'ModelParams Lw'!F$19*LOG(BT$3)+'ModelParams Lw'!F$20*($D70*$E70),'ModelParams Lw'!F$21+'ModelParams Lw'!F$22*LOG(BT$3)+'ModelParams Lw'!F$23*($D70*$E70)))</f>
        <v>19.168948557312724</v>
      </c>
      <c r="BU70" s="24">
        <f>IF(Calcul!$F75="SW",'ModelParams Lw'!G$18+'ModelParams Lw'!G$19*LOG(BU$3)+'ModelParams Lw'!G$20*($D70*$E70),IF('ModelParams Lw'!G$21+'ModelParams Lw'!G$22*LOG(BU$3)+'ModelParams Lw'!G$23*($D70*$E70)&lt;'ModelParams Lw'!G$18+'ModelParams Lw'!G$19*LOG(BU$3)+'ModelParams Lw'!G$20*($D70*$E70),'ModelParams Lw'!G$18+'ModelParams Lw'!G$19*LOG(BU$3)+'ModelParams Lw'!G$20*($D70*$E70),'ModelParams Lw'!G$21+'ModelParams Lw'!G$22*LOG(BU$3)+'ModelParams Lw'!G$23*($D70*$E70)))</f>
        <v>19.253827318462619</v>
      </c>
      <c r="BV70" s="24">
        <f>IF(Calcul!$F75="SW",'ModelParams Lw'!H$18+'ModelParams Lw'!H$19*LOG(BV$3)+'ModelParams Lw'!H$20*($D70*$E70),IF('ModelParams Lw'!H$21+'ModelParams Lw'!H$22*LOG(BV$3)+'ModelParams Lw'!H$23*($D70*$E70)&lt;'ModelParams Lw'!H$18+'ModelParams Lw'!H$19*LOG(BV$3)+'ModelParams Lw'!H$20*($D70*$E70),'ModelParams Lw'!H$18+'ModelParams Lw'!H$19*LOG(BV$3)+'ModelParams Lw'!H$20*($D70*$E70),'ModelParams Lw'!H$21+'ModelParams Lw'!H$22*LOG(BV$3)+'ModelParams Lw'!H$23*($D70*$E70)))</f>
        <v>18.450549841027573</v>
      </c>
      <c r="BW70" s="24">
        <f>IF(Calcul!$F75="SW",'ModelParams Lw'!I$18+'ModelParams Lw'!I$19*LOG(BW$3)+'ModelParams Lw'!I$20*($D70*$E70),IF('ModelParams Lw'!I$21+'ModelParams Lw'!I$22*LOG(BW$3)+'ModelParams Lw'!I$23*($D70*$E70)&lt;'ModelParams Lw'!I$18+'ModelParams Lw'!I$19*LOG(BW$3)+'ModelParams Lw'!I$20*($D70*$E70),'ModelParams Lw'!I$18+'ModelParams Lw'!I$19*LOG(BW$3)+'ModelParams Lw'!I$20*($D70*$E70),'ModelParams Lw'!I$21+'ModelParams Lw'!I$22*LOG(BW$3)+'ModelParams Lw'!I$23*($D70*$E70)))</f>
        <v>24.339570323731252</v>
      </c>
      <c r="BX70" s="24">
        <f>IF(Calcul!$F75="SW",'ModelParams Lw'!J$18+'ModelParams Lw'!J$19*LOG(BX$3)+'ModelParams Lw'!J$20*($D70*$E70),IF('ModelParams Lw'!J$21+'ModelParams Lw'!J$22*LOG(BX$3)+'ModelParams Lw'!J$23*($D70*$E70)&lt;'ModelParams Lw'!J$18+'ModelParams Lw'!J$19*LOG(BX$3)+'ModelParams Lw'!J$20*($D70*$E70),'ModelParams Lw'!J$18+'ModelParams Lw'!J$19*LOG(BX$3)+'ModelParams Lw'!J$20*($D70*$E70),'ModelParams Lw'!J$21+'ModelParams Lw'!J$22*LOG(BX$3)+'ModelParams Lw'!J$23*($D70*$E70)))</f>
        <v>22.505852524315557</v>
      </c>
      <c r="BY70" s="24" t="e">
        <f t="shared" si="34"/>
        <v>#DIV/0!</v>
      </c>
      <c r="BZ70" s="24" t="e">
        <f t="shared" si="35"/>
        <v>#DIV/0!</v>
      </c>
      <c r="CA70" s="24" t="e">
        <f t="shared" si="36"/>
        <v>#DIV/0!</v>
      </c>
      <c r="CB70" s="24" t="e">
        <f t="shared" si="37"/>
        <v>#DIV/0!</v>
      </c>
      <c r="CC70" s="24" t="e">
        <f t="shared" si="38"/>
        <v>#DIV/0!</v>
      </c>
      <c r="CD70" s="24" t="e">
        <f t="shared" si="39"/>
        <v>#DIV/0!</v>
      </c>
      <c r="CE70" s="24" t="e">
        <f t="shared" si="40"/>
        <v>#DIV/0!</v>
      </c>
      <c r="CF70" s="24" t="e">
        <f t="shared" si="41"/>
        <v>#DIV/0!</v>
      </c>
      <c r="CG70" s="24" t="e">
        <f>10*LOG10(IF(BY70="",0,POWER(10,((BY70+'ModelParams Lw'!$O$4)/10))) +IF(BZ70="",0,POWER(10,((BZ70+'ModelParams Lw'!$P$4)/10))) +IF(CA70="",0,POWER(10,((CA70+'ModelParams Lw'!$Q$4)/10))) +IF(CB70="",0,POWER(10,((CB70+'ModelParams Lw'!$R$4)/10))) +IF(CC70="",0,POWER(10,((CC70+'ModelParams Lw'!$S$4)/10))) +IF(CD70="",0,POWER(10,((CD70+'ModelParams Lw'!$T$4)/10))) +IF(CE70="",0,POWER(10,((CE70+'ModelParams Lw'!$U$4)/10)))+IF(CF70="",0,POWER(10,((CF70+'ModelParams Lw'!$V$4)/10))))</f>
        <v>#DIV/0!</v>
      </c>
      <c r="CH70" s="24" t="e">
        <f t="shared" si="25"/>
        <v>#DIV/0!</v>
      </c>
      <c r="CI70" s="24" t="e">
        <f>(BY70-'ModelParams Lw'!$O$10)/'ModelParams Lw'!$O$11</f>
        <v>#DIV/0!</v>
      </c>
      <c r="CJ70" s="24" t="e">
        <f>(BZ70-'ModelParams Lw'!$P$10)/'ModelParams Lw'!$P$11</f>
        <v>#DIV/0!</v>
      </c>
      <c r="CK70" s="24" t="e">
        <f>(CA70-'ModelParams Lw'!$Q$10)/'ModelParams Lw'!$Q$11</f>
        <v>#DIV/0!</v>
      </c>
      <c r="CL70" s="24" t="e">
        <f>(CB70-'ModelParams Lw'!$R$10)/'ModelParams Lw'!$R$11</f>
        <v>#DIV/0!</v>
      </c>
      <c r="CM70" s="24" t="e">
        <f>(CC70-'ModelParams Lw'!$S$10)/'ModelParams Lw'!$S$11</f>
        <v>#DIV/0!</v>
      </c>
      <c r="CN70" s="24" t="e">
        <f>(CD70-'ModelParams Lw'!$T$10)/'ModelParams Lw'!$T$11</f>
        <v>#DIV/0!</v>
      </c>
      <c r="CO70" s="24" t="e">
        <f>(CE70-'ModelParams Lw'!$U$10)/'ModelParams Lw'!$U$11</f>
        <v>#DIV/0!</v>
      </c>
      <c r="CP70" s="24" t="e">
        <f>(CF70-'ModelParams Lw'!$V$10)/'ModelParams Lw'!$V$11</f>
        <v>#DIV/0!</v>
      </c>
    </row>
    <row r="71" spans="1:94" x14ac:dyDescent="0.2">
      <c r="A71" s="12">
        <f>Calcul!B73</f>
        <v>0</v>
      </c>
      <c r="B71" s="12">
        <f t="shared" si="42"/>
        <v>0</v>
      </c>
      <c r="C71" s="12">
        <f>Calcul!C73</f>
        <v>0</v>
      </c>
      <c r="D71" s="12">
        <f>Calcul!D73/1000</f>
        <v>0</v>
      </c>
      <c r="E71" s="12">
        <f>Calcul!E73/1000</f>
        <v>0</v>
      </c>
      <c r="F71" s="12">
        <f t="shared" si="43"/>
        <v>0</v>
      </c>
      <c r="G71" s="24" t="e">
        <f t="shared" si="44"/>
        <v>#DIV/0!</v>
      </c>
      <c r="H71" s="21" t="e">
        <f>'ModelParams Lw'!$B$6*(LN(H$3/(($B71/3600/($D71*$F71))^0.4*$G71^0.3)))^2+'ModelParams Lw'!$B$7*LN(H$3/(($B71/3600/($D71*$F71))^0.4*$G71^0.3))+'ModelParams Lw'!$B$8</f>
        <v>#DIV/0!</v>
      </c>
      <c r="I71" s="21" t="e">
        <f>'ModelParams Lw'!$B$6*(LN(I$3/(($B71/3600/($D71*$F71))^0.4*$G71^0.3)))^2+'ModelParams Lw'!$B$7*LN(I$3/(($B71/3600/($D71*$F71))^0.4*$G71^0.3))+'ModelParams Lw'!$B$8</f>
        <v>#DIV/0!</v>
      </c>
      <c r="J71" s="21" t="e">
        <f>'ModelParams Lw'!$B$6*(LN(J$3/(($B71/3600/($D71*$F71))^0.4*$G71^0.3)))^2+'ModelParams Lw'!$B$7*LN(J$3/(($B71/3600/($D71*$F71))^0.4*$G71^0.3))+'ModelParams Lw'!$B$8</f>
        <v>#DIV/0!</v>
      </c>
      <c r="K71" s="21" t="e">
        <f>'ModelParams Lw'!$B$6*(LN(K$3/(($B71/3600/($D71*$F71))^0.4*$G71^0.3)))^2+'ModelParams Lw'!$B$7*LN(K$3/(($B71/3600/($D71*$F71))^0.4*$G71^0.3))+'ModelParams Lw'!$B$8</f>
        <v>#DIV/0!</v>
      </c>
      <c r="L71" s="21" t="e">
        <f>'ModelParams Lw'!$B$6*(LN(L$3/(($B71/3600/($D71*$F71))^0.4*$G71^0.3)))^2+'ModelParams Lw'!$B$7*LN(L$3/(($B71/3600/($D71*$F71))^0.4*$G71^0.3))+'ModelParams Lw'!$B$8</f>
        <v>#DIV/0!</v>
      </c>
      <c r="M71" s="21" t="e">
        <f>'ModelParams Lw'!$B$6*(LN(M$3/(($B71/3600/($D71*$F71))^0.4*$G71^0.3)))^2+'ModelParams Lw'!$B$7*LN(M$3/(($B71/3600/($D71*$F71))^0.4*$G71^0.3))+'ModelParams Lw'!$B$8</f>
        <v>#DIV/0!</v>
      </c>
      <c r="N71" s="21" t="e">
        <f>'ModelParams Lw'!$B$6*(LN(N$3/(($B71/3600/($D71*$F71))^0.4*$G71^0.3)))^2+'ModelParams Lw'!$B$7*LN(N$3/(($B71/3600/($D71*$F71))^0.4*$G71^0.3))+'ModelParams Lw'!$B$8</f>
        <v>#DIV/0!</v>
      </c>
      <c r="O71" s="21" t="e">
        <f>'ModelParams Lw'!$B$6*(LN(O$3/(($B71/3600/($D71*$F71))^0.4*$G71^0.3)))^2+'ModelParams Lw'!$B$7*LN(O$3/(($B71/3600/($D71*$F71))^0.4*$G71^0.3))+'ModelParams Lw'!$B$8</f>
        <v>#DIV/0!</v>
      </c>
      <c r="P71" s="24" t="e">
        <f>'ModelParams Lw'!$B$3+'ModelParams Lw'!$B$4*LOG10($B71/3600/($D71*$F71))+'ModelParams Lw'!$B$5*LOG10(2*$G71/(1.2*($B71/3600/($D71*$F71))^2)+1)+10*LOG10($D71*$F71)+H71</f>
        <v>#DIV/0!</v>
      </c>
      <c r="Q71" s="24" t="e">
        <f>'ModelParams Lw'!$B$3+'ModelParams Lw'!$B$4*LOG10($B71/3600/($D71*$F71))+'ModelParams Lw'!$B$5*LOG10(2*$G71/(1.2*($B71/3600/($D71*$F71))^2)+1)+10*LOG10($D71*$F71)+I71</f>
        <v>#DIV/0!</v>
      </c>
      <c r="R71" s="24" t="e">
        <f>'ModelParams Lw'!$B$3+'ModelParams Lw'!$B$4*LOG10($B71/3600/($D71*$F71))+'ModelParams Lw'!$B$5*LOG10(2*$G71/(1.2*($B71/3600/($D71*$F71))^2)+1)+10*LOG10($D71*$F71)+J71</f>
        <v>#DIV/0!</v>
      </c>
      <c r="S71" s="24" t="e">
        <f>'ModelParams Lw'!$B$3+'ModelParams Lw'!$B$4*LOG10($B71/3600/($D71*$F71))+'ModelParams Lw'!$B$5*LOG10(2*$G71/(1.2*($B71/3600/($D71*$F71))^2)+1)+10*LOG10($D71*$F71)+K71</f>
        <v>#DIV/0!</v>
      </c>
      <c r="T71" s="24" t="e">
        <f>'ModelParams Lw'!$B$3+'ModelParams Lw'!$B$4*LOG10($B71/3600/($D71*$F71))+'ModelParams Lw'!$B$5*LOG10(2*$G71/(1.2*($B71/3600/($D71*$F71))^2)+1)+10*LOG10($D71*$F71)+L71</f>
        <v>#DIV/0!</v>
      </c>
      <c r="U71" s="24" t="e">
        <f>'ModelParams Lw'!$B$3+'ModelParams Lw'!$B$4*LOG10($B71/3600/($D71*$F71))+'ModelParams Lw'!$B$5*LOG10(2*$G71/(1.2*($B71/3600/($D71*$F71))^2)+1)+10*LOG10($D71*$F71)+M71</f>
        <v>#DIV/0!</v>
      </c>
      <c r="V71" s="24" t="e">
        <f>'ModelParams Lw'!$B$3+'ModelParams Lw'!$B$4*LOG10($B71/3600/($D71*$F71))+'ModelParams Lw'!$B$5*LOG10(2*$G71/(1.2*($B71/3600/($D71*$F71))^2)+1)+10*LOG10($D71*$F71)+N71</f>
        <v>#DIV/0!</v>
      </c>
      <c r="W71" s="24" t="e">
        <f>'ModelParams Lw'!$B$3+'ModelParams Lw'!$B$4*LOG10($B71/3600/($D71*$F71))+'ModelParams Lw'!$B$5*LOG10(2*$G71/(1.2*($B71/3600/($D71*$F71))^2)+1)+10*LOG10($D71*$F71)+O71</f>
        <v>#DIV/0!</v>
      </c>
      <c r="X71" s="24" t="e">
        <f>10*LOG10(IF(P71="",0,POWER(10,((P71+'ModelParams Lw'!$O$4)/10))) +IF(Q71="",0,POWER(10,((Q71+'ModelParams Lw'!$P$4)/10))) +IF(R71="",0,POWER(10,((R71+'ModelParams Lw'!$Q$4)/10))) +IF(S71="",0,POWER(10,((S71+'ModelParams Lw'!$R$4)/10))) +IF(T71="",0,POWER(10,((T71+'ModelParams Lw'!$S$4)/10))) +IF(U71="",0,POWER(10,((U71+'ModelParams Lw'!$T$4)/10))) +IF(V71="",0,POWER(10,((V71+'ModelParams Lw'!$U$4)/10)))+IF(W71="",0,POWER(10,((W71+'ModelParams Lw'!$V$4)/10))))</f>
        <v>#DIV/0!</v>
      </c>
      <c r="Y71" s="24" t="e">
        <f t="shared" si="45"/>
        <v>#DIV/0!</v>
      </c>
      <c r="Z71" s="24" t="e">
        <f>(P71-'ModelParams Lw'!O$10)/'ModelParams Lw'!O$11</f>
        <v>#DIV/0!</v>
      </c>
      <c r="AA71" s="24" t="e">
        <f>(Q71-'ModelParams Lw'!P$10)/'ModelParams Lw'!P$11</f>
        <v>#DIV/0!</v>
      </c>
      <c r="AB71" s="24" t="e">
        <f>(R71-'ModelParams Lw'!Q$10)/'ModelParams Lw'!Q$11</f>
        <v>#DIV/0!</v>
      </c>
      <c r="AC71" s="24" t="e">
        <f>(S71-'ModelParams Lw'!R$10)/'ModelParams Lw'!R$11</f>
        <v>#DIV/0!</v>
      </c>
      <c r="AD71" s="24" t="e">
        <f>(T71-'ModelParams Lw'!S$10)/'ModelParams Lw'!S$11</f>
        <v>#DIV/0!</v>
      </c>
      <c r="AE71" s="24" t="e">
        <f>(U71-'ModelParams Lw'!T$10)/'ModelParams Lw'!T$11</f>
        <v>#DIV/0!</v>
      </c>
      <c r="AF71" s="24" t="e">
        <f>(V71-'ModelParams Lw'!U$10)/'ModelParams Lw'!U$11</f>
        <v>#DIV/0!</v>
      </c>
      <c r="AG71" s="24" t="e">
        <f>(W71-'ModelParams Lw'!V$10)/'ModelParams Lw'!V$11</f>
        <v>#DIV/0!</v>
      </c>
      <c r="AH71" s="24" t="e">
        <f t="shared" si="23"/>
        <v>#DIV/0!</v>
      </c>
      <c r="AI71" s="24" t="str">
        <f>IF(OR(Calcul!$D76="",Calcul!$E76=""),"",VLOOKUP(CONCATENATE(Calcul!$D76,Calcul!$E76),SilencerParams!$D$4:$R$82,8,FALSE))</f>
        <v/>
      </c>
      <c r="AJ71" s="24" t="str">
        <f>IF(OR(Calcul!$D76="",Calcul!$E76=""),"",VLOOKUP(CONCATENATE(Calcul!$D76,Calcul!$E76),SilencerParams!$D$4:$R$82,9,FALSE))</f>
        <v/>
      </c>
      <c r="AK71" s="24" t="str">
        <f>IF(OR(Calcul!$D76="",Calcul!$E76=""),"",VLOOKUP(CONCATENATE(Calcul!$D76,Calcul!$E76),SilencerParams!$D$4:$R$82,10,FALSE))</f>
        <v/>
      </c>
      <c r="AL71" s="24" t="str">
        <f>IF(OR(Calcul!$D76="",Calcul!$E76=""),"",VLOOKUP(CONCATENATE(Calcul!$D76,Calcul!$E76),SilencerParams!$D$4:$R$82,11,FALSE))</f>
        <v/>
      </c>
      <c r="AM71" s="24" t="str">
        <f>IF(OR(Calcul!$D76="",Calcul!$E76=""),"",VLOOKUP(CONCATENATE(Calcul!$D76,Calcul!$E76),SilencerParams!$D$4:$R$82,12,FALSE))</f>
        <v/>
      </c>
      <c r="AN71" s="24" t="str">
        <f>IF(OR(Calcul!$D76="",Calcul!$E76=""),"",VLOOKUP(CONCATENATE(Calcul!$D76,Calcul!$E76),SilencerParams!$D$4:$R$82,13,FALSE))</f>
        <v/>
      </c>
      <c r="AO71" s="24" t="str">
        <f>IF(OR(Calcul!$D76="",Calcul!$E76=""),"",VLOOKUP(CONCATENATE(Calcul!$D76,Calcul!$E76),SilencerParams!$D$4:$R$82,14,FALSE))</f>
        <v/>
      </c>
      <c r="AP71" s="24" t="str">
        <f>IF(OR(Calcul!$D76="",Calcul!$E76=""),"",VLOOKUP(CONCATENATE(Calcul!$D76,Calcul!$E76),SilencerParams!$D$4:$R$82,15,FALSE))</f>
        <v/>
      </c>
      <c r="AQ71" s="24" t="str">
        <f>IF(OR(Calcul!$D76="",Calcul!$E76=""),"",VLOOKUP(CONCATENATE(Calcul!$D76,Calcul!$E76),SilencerParams!$D$4:$Z$82,16,FALSE)*LOG($AH71)+VLOOKUP(CONCATENATE(Calcul!$D76,Calcul!$E76),SilencerParams!$D$4:$AH$82,24,FALSE))</f>
        <v/>
      </c>
      <c r="AR71" s="24" t="str">
        <f>IF(OR(Calcul!$D76="",Calcul!$E76=""),"",VLOOKUP(CONCATENATE(Calcul!$D76,Calcul!$E76),SilencerParams!$D$4:$Z$82,17,FALSE)*LOG($AH71)+VLOOKUP(CONCATENATE(Calcul!$D76,Calcul!$E76),SilencerParams!$D$4:$AH$82,25,FALSE))</f>
        <v/>
      </c>
      <c r="AS71" s="24" t="str">
        <f>IF(OR(Calcul!$D76="",Calcul!$E76=""),"",VLOOKUP(CONCATENATE(Calcul!$D76,Calcul!$E76),SilencerParams!$D$4:$Z$82,18,FALSE)*LOG($AH71)+VLOOKUP(CONCATENATE(Calcul!$D76,Calcul!$E76),SilencerParams!$D$4:$AH$82,26,FALSE))</f>
        <v/>
      </c>
      <c r="AT71" s="24" t="str">
        <f>IF(OR(Calcul!$D76="",Calcul!$E76=""),"",VLOOKUP(CONCATENATE(Calcul!$D76,Calcul!$E76),SilencerParams!$D$4:$Z$82,19,FALSE)*LOG($AH71)+VLOOKUP(CONCATENATE(Calcul!$D76,Calcul!$E76),SilencerParams!$D$4:$AH$82,27,FALSE))</f>
        <v/>
      </c>
      <c r="AU71" s="24" t="str">
        <f>IF(OR(Calcul!$D76="",Calcul!$E76=""),"",VLOOKUP(CONCATENATE(Calcul!$D76,Calcul!$E76),SilencerParams!$D$4:$Z$82,20,FALSE)*LOG($AH71)+VLOOKUP(CONCATENATE(Calcul!$D76,Calcul!$E76),SilencerParams!$D$4:$AH$82,28,FALSE))</f>
        <v/>
      </c>
      <c r="AV71" s="24" t="str">
        <f>IF(OR(Calcul!$D76="",Calcul!$E76=""),"",VLOOKUP(CONCATENATE(Calcul!$D76,Calcul!$E76),SilencerParams!$D$4:$Z$82,21,FALSE)*LOG($AH71)+VLOOKUP(CONCATENATE(Calcul!$D76,Calcul!$E76),SilencerParams!$D$4:$AH$82,29,FALSE))</f>
        <v/>
      </c>
      <c r="AW71" s="24" t="str">
        <f>IF(OR(Calcul!$D76="",Calcul!$E76=""),"",VLOOKUP(CONCATENATE(Calcul!$D76,Calcul!$E76),SilencerParams!$D$4:$Z$82,22,FALSE)*LOG($AH71)+VLOOKUP(CONCATENATE(Calcul!$D76,Calcul!$E76),SilencerParams!$D$4:$AH$82,30,FALSE))</f>
        <v/>
      </c>
      <c r="AX71" s="24" t="str">
        <f>IF(OR(Calcul!$D76="",Calcul!$E76=""),"",VLOOKUP(CONCATENATE(Calcul!$D76,Calcul!$E76),SilencerParams!$D$4:$Z$82,23,FALSE)*LOG($AH71)+VLOOKUP(CONCATENATE(Calcul!$D76,Calcul!$E76),SilencerParams!$D$4:$AH$82,31,FALSE))</f>
        <v/>
      </c>
      <c r="AY71" s="24" t="e">
        <f t="shared" si="26"/>
        <v>#DIV/0!</v>
      </c>
      <c r="AZ71" s="24" t="e">
        <f t="shared" si="27"/>
        <v>#DIV/0!</v>
      </c>
      <c r="BA71" s="24" t="e">
        <f t="shared" si="28"/>
        <v>#DIV/0!</v>
      </c>
      <c r="BB71" s="24" t="e">
        <f t="shared" si="29"/>
        <v>#DIV/0!</v>
      </c>
      <c r="BC71" s="24" t="e">
        <f t="shared" si="30"/>
        <v>#DIV/0!</v>
      </c>
      <c r="BD71" s="24" t="e">
        <f t="shared" si="31"/>
        <v>#DIV/0!</v>
      </c>
      <c r="BE71" s="24" t="e">
        <f t="shared" si="32"/>
        <v>#DIV/0!</v>
      </c>
      <c r="BF71" s="24" t="e">
        <f t="shared" si="33"/>
        <v>#DIV/0!</v>
      </c>
      <c r="BG71" s="24" t="e">
        <f>10*LOG10(IF(AY71="",0,POWER(10,((AY71+'ModelParams Lw'!$O$4)/10))) +IF(AZ71="",0,POWER(10,((AZ71+'ModelParams Lw'!$P$4)/10))) +IF(BA71="",0,POWER(10,((BA71+'ModelParams Lw'!$Q$4)/10))) +IF(BB71="",0,POWER(10,((BB71+'ModelParams Lw'!$R$4)/10))) +IF(BC71="",0,POWER(10,((BC71+'ModelParams Lw'!$S$4)/10))) +IF(BD71="",0,POWER(10,((BD71+'ModelParams Lw'!$T$4)/10))) +IF(BE71="",0,POWER(10,((BE71+'ModelParams Lw'!$U$4)/10)))+IF(BF71="",0,POWER(10,((BF71+'ModelParams Lw'!$V$4)/10))))</f>
        <v>#DIV/0!</v>
      </c>
      <c r="BH71" s="24" t="e">
        <f t="shared" si="24"/>
        <v>#DIV/0!</v>
      </c>
      <c r="BI71" s="24" t="e">
        <f>(AY71-'ModelParams Lw'!O$10)/'ModelParams Lw'!O$11</f>
        <v>#DIV/0!</v>
      </c>
      <c r="BJ71" s="24" t="e">
        <f>(AZ71-'ModelParams Lw'!P$10)/'ModelParams Lw'!P$11</f>
        <v>#DIV/0!</v>
      </c>
      <c r="BK71" s="24" t="e">
        <f>(BA71-'ModelParams Lw'!Q$10)/'ModelParams Lw'!Q$11</f>
        <v>#DIV/0!</v>
      </c>
      <c r="BL71" s="24" t="e">
        <f>(BB71-'ModelParams Lw'!R$10)/'ModelParams Lw'!R$11</f>
        <v>#DIV/0!</v>
      </c>
      <c r="BM71" s="24" t="e">
        <f>(BC71-'ModelParams Lw'!S$10)/'ModelParams Lw'!S$11</f>
        <v>#DIV/0!</v>
      </c>
      <c r="BN71" s="24" t="e">
        <f>(BD71-'ModelParams Lw'!T$10)/'ModelParams Lw'!T$11</f>
        <v>#DIV/0!</v>
      </c>
      <c r="BO71" s="24" t="e">
        <f>(BE71-'ModelParams Lw'!U$10)/'ModelParams Lw'!U$11</f>
        <v>#DIV/0!</v>
      </c>
      <c r="BP71" s="24" t="e">
        <f>(BF71-'ModelParams Lw'!V$10)/'ModelParams Lw'!V$11</f>
        <v>#DIV/0!</v>
      </c>
      <c r="BQ71" s="24">
        <f>IF(Calcul!$F76="SW",'ModelParams Lw'!C$18+'ModelParams Lw'!C$19*LOG(BQ$3)+'ModelParams Lw'!C$20*($D71*$E71),IF('ModelParams Lw'!C$21+'ModelParams Lw'!C$22*LOG(BQ$3)+'ModelParams Lw'!C$23*($D71*$E71)&lt;'ModelParams Lw'!C$18+'ModelParams Lw'!C$19*LOG(BQ$3)+'ModelParams Lw'!C$20*($D71*$E71),'ModelParams Lw'!C$18+'ModelParams Lw'!C$19*LOG(BQ$3)+'ModelParams Lw'!C$20*($D71*$E71),'ModelParams Lw'!C$21+'ModelParams Lw'!C$22*LOG(BQ$3)+'ModelParams Lw'!C$23*($D71*$E71)))</f>
        <v>29.232362061604213</v>
      </c>
      <c r="BR71" s="24">
        <f>IF(Calcul!$F76="SW",'ModelParams Lw'!D$18+'ModelParams Lw'!D$19*LOG(BR$3)+'ModelParams Lw'!D$20*($D71*$E71),IF('ModelParams Lw'!D$21+'ModelParams Lw'!D$22*LOG(BR$3)+'ModelParams Lw'!D$23*($D71*$E71)&lt;'ModelParams Lw'!D$18+'ModelParams Lw'!D$19*LOG(BR$3)+'ModelParams Lw'!D$20*($D71*$E71),'ModelParams Lw'!D$18+'ModelParams Lw'!D$19*LOG(BR$3)+'ModelParams Lw'!D$20*($D71*$E71),'ModelParams Lw'!D$21+'ModelParams Lw'!D$22*LOG(BR$3)+'ModelParams Lw'!D$23*($D71*$E71)))</f>
        <v>20.87664435983303</v>
      </c>
      <c r="BS71" s="24">
        <f>IF(Calcul!$F76="SW",'ModelParams Lw'!E$18+'ModelParams Lw'!E$19*LOG(BS$3)+'ModelParams Lw'!E$20*($D71*$E71),IF('ModelParams Lw'!E$21+'ModelParams Lw'!E$22*LOG(BS$3)+'ModelParams Lw'!E$23*($D71*$E71)&lt;'ModelParams Lw'!E$18+'ModelParams Lw'!E$19*LOG(BS$3)+'ModelParams Lw'!E$20*($D71*$E71),'ModelParams Lw'!E$18+'ModelParams Lw'!E$19*LOG(BS$3)+'ModelParams Lw'!E$20*($D71*$E71),'ModelParams Lw'!E$21+'ModelParams Lw'!E$22*LOG(BS$3)+'ModelParams Lw'!E$23*($D71*$E71)))</f>
        <v>19.403052886267911</v>
      </c>
      <c r="BT71" s="24">
        <f>IF(Calcul!$F76="SW",'ModelParams Lw'!F$18+'ModelParams Lw'!F$19*LOG(BT$3)+'ModelParams Lw'!F$20*($D71*$E71),IF('ModelParams Lw'!F$21+'ModelParams Lw'!F$22*LOG(BT$3)+'ModelParams Lw'!F$23*($D71*$E71)&lt;'ModelParams Lw'!F$18+'ModelParams Lw'!F$19*LOG(BT$3)+'ModelParams Lw'!F$20*($D71*$E71),'ModelParams Lw'!F$18+'ModelParams Lw'!F$19*LOG(BT$3)+'ModelParams Lw'!F$20*($D71*$E71),'ModelParams Lw'!F$21+'ModelParams Lw'!F$22*LOG(BT$3)+'ModelParams Lw'!F$23*($D71*$E71)))</f>
        <v>19.168948557312724</v>
      </c>
      <c r="BU71" s="24">
        <f>IF(Calcul!$F76="SW",'ModelParams Lw'!G$18+'ModelParams Lw'!G$19*LOG(BU$3)+'ModelParams Lw'!G$20*($D71*$E71),IF('ModelParams Lw'!G$21+'ModelParams Lw'!G$22*LOG(BU$3)+'ModelParams Lw'!G$23*($D71*$E71)&lt;'ModelParams Lw'!G$18+'ModelParams Lw'!G$19*LOG(BU$3)+'ModelParams Lw'!G$20*($D71*$E71),'ModelParams Lw'!G$18+'ModelParams Lw'!G$19*LOG(BU$3)+'ModelParams Lw'!G$20*($D71*$E71),'ModelParams Lw'!G$21+'ModelParams Lw'!G$22*LOG(BU$3)+'ModelParams Lw'!G$23*($D71*$E71)))</f>
        <v>19.253827318462619</v>
      </c>
      <c r="BV71" s="24">
        <f>IF(Calcul!$F76="SW",'ModelParams Lw'!H$18+'ModelParams Lw'!H$19*LOG(BV$3)+'ModelParams Lw'!H$20*($D71*$E71),IF('ModelParams Lw'!H$21+'ModelParams Lw'!H$22*LOG(BV$3)+'ModelParams Lw'!H$23*($D71*$E71)&lt;'ModelParams Lw'!H$18+'ModelParams Lw'!H$19*LOG(BV$3)+'ModelParams Lw'!H$20*($D71*$E71),'ModelParams Lw'!H$18+'ModelParams Lw'!H$19*LOG(BV$3)+'ModelParams Lw'!H$20*($D71*$E71),'ModelParams Lw'!H$21+'ModelParams Lw'!H$22*LOG(BV$3)+'ModelParams Lw'!H$23*($D71*$E71)))</f>
        <v>18.450549841027573</v>
      </c>
      <c r="BW71" s="24">
        <f>IF(Calcul!$F76="SW",'ModelParams Lw'!I$18+'ModelParams Lw'!I$19*LOG(BW$3)+'ModelParams Lw'!I$20*($D71*$E71),IF('ModelParams Lw'!I$21+'ModelParams Lw'!I$22*LOG(BW$3)+'ModelParams Lw'!I$23*($D71*$E71)&lt;'ModelParams Lw'!I$18+'ModelParams Lw'!I$19*LOG(BW$3)+'ModelParams Lw'!I$20*($D71*$E71),'ModelParams Lw'!I$18+'ModelParams Lw'!I$19*LOG(BW$3)+'ModelParams Lw'!I$20*($D71*$E71),'ModelParams Lw'!I$21+'ModelParams Lw'!I$22*LOG(BW$3)+'ModelParams Lw'!I$23*($D71*$E71)))</f>
        <v>24.339570323731252</v>
      </c>
      <c r="BX71" s="24">
        <f>IF(Calcul!$F76="SW",'ModelParams Lw'!J$18+'ModelParams Lw'!J$19*LOG(BX$3)+'ModelParams Lw'!J$20*($D71*$E71),IF('ModelParams Lw'!J$21+'ModelParams Lw'!J$22*LOG(BX$3)+'ModelParams Lw'!J$23*($D71*$E71)&lt;'ModelParams Lw'!J$18+'ModelParams Lw'!J$19*LOG(BX$3)+'ModelParams Lw'!J$20*($D71*$E71),'ModelParams Lw'!J$18+'ModelParams Lw'!J$19*LOG(BX$3)+'ModelParams Lw'!J$20*($D71*$E71),'ModelParams Lw'!J$21+'ModelParams Lw'!J$22*LOG(BX$3)+'ModelParams Lw'!J$23*($D71*$E71)))</f>
        <v>22.505852524315557</v>
      </c>
      <c r="BY71" s="24" t="e">
        <f t="shared" si="34"/>
        <v>#DIV/0!</v>
      </c>
      <c r="BZ71" s="24" t="e">
        <f t="shared" si="35"/>
        <v>#DIV/0!</v>
      </c>
      <c r="CA71" s="24" t="e">
        <f t="shared" si="36"/>
        <v>#DIV/0!</v>
      </c>
      <c r="CB71" s="24" t="e">
        <f t="shared" si="37"/>
        <v>#DIV/0!</v>
      </c>
      <c r="CC71" s="24" t="e">
        <f t="shared" si="38"/>
        <v>#DIV/0!</v>
      </c>
      <c r="CD71" s="24" t="e">
        <f t="shared" si="39"/>
        <v>#DIV/0!</v>
      </c>
      <c r="CE71" s="24" t="e">
        <f t="shared" si="40"/>
        <v>#DIV/0!</v>
      </c>
      <c r="CF71" s="24" t="e">
        <f t="shared" si="41"/>
        <v>#DIV/0!</v>
      </c>
      <c r="CG71" s="24" t="e">
        <f>10*LOG10(IF(BY71="",0,POWER(10,((BY71+'ModelParams Lw'!$O$4)/10))) +IF(BZ71="",0,POWER(10,((BZ71+'ModelParams Lw'!$P$4)/10))) +IF(CA71="",0,POWER(10,((CA71+'ModelParams Lw'!$Q$4)/10))) +IF(CB71="",0,POWER(10,((CB71+'ModelParams Lw'!$R$4)/10))) +IF(CC71="",0,POWER(10,((CC71+'ModelParams Lw'!$S$4)/10))) +IF(CD71="",0,POWER(10,((CD71+'ModelParams Lw'!$T$4)/10))) +IF(CE71="",0,POWER(10,((CE71+'ModelParams Lw'!$U$4)/10)))+IF(CF71="",0,POWER(10,((CF71+'ModelParams Lw'!$V$4)/10))))</f>
        <v>#DIV/0!</v>
      </c>
      <c r="CH71" s="24" t="e">
        <f t="shared" si="25"/>
        <v>#DIV/0!</v>
      </c>
      <c r="CI71" s="24" t="e">
        <f>(BY71-'ModelParams Lw'!$O$10)/'ModelParams Lw'!$O$11</f>
        <v>#DIV/0!</v>
      </c>
      <c r="CJ71" s="24" t="e">
        <f>(BZ71-'ModelParams Lw'!$P$10)/'ModelParams Lw'!$P$11</f>
        <v>#DIV/0!</v>
      </c>
      <c r="CK71" s="24" t="e">
        <f>(CA71-'ModelParams Lw'!$Q$10)/'ModelParams Lw'!$Q$11</f>
        <v>#DIV/0!</v>
      </c>
      <c r="CL71" s="24" t="e">
        <f>(CB71-'ModelParams Lw'!$R$10)/'ModelParams Lw'!$R$11</f>
        <v>#DIV/0!</v>
      </c>
      <c r="CM71" s="24" t="e">
        <f>(CC71-'ModelParams Lw'!$S$10)/'ModelParams Lw'!$S$11</f>
        <v>#DIV/0!</v>
      </c>
      <c r="CN71" s="24" t="e">
        <f>(CD71-'ModelParams Lw'!$T$10)/'ModelParams Lw'!$T$11</f>
        <v>#DIV/0!</v>
      </c>
      <c r="CO71" s="24" t="e">
        <f>(CE71-'ModelParams Lw'!$U$10)/'ModelParams Lw'!$U$11</f>
        <v>#DIV/0!</v>
      </c>
      <c r="CP71" s="24" t="e">
        <f>(CF71-'ModelParams Lw'!$V$10)/'ModelParams Lw'!$V$11</f>
        <v>#DIV/0!</v>
      </c>
    </row>
    <row r="72" spans="1:94" x14ac:dyDescent="0.2">
      <c r="A72" s="12">
        <f>Calcul!B74</f>
        <v>0</v>
      </c>
      <c r="B72" s="12">
        <f t="shared" si="42"/>
        <v>0</v>
      </c>
      <c r="C72" s="12">
        <f>Calcul!C74</f>
        <v>0</v>
      </c>
      <c r="D72" s="12">
        <f>Calcul!D74/1000</f>
        <v>0</v>
      </c>
      <c r="E72" s="12">
        <f>Calcul!E74/1000</f>
        <v>0</v>
      </c>
      <c r="F72" s="12">
        <f t="shared" si="43"/>
        <v>0</v>
      </c>
      <c r="G72" s="24" t="e">
        <f t="shared" si="44"/>
        <v>#DIV/0!</v>
      </c>
      <c r="H72" s="21" t="e">
        <f>'ModelParams Lw'!$B$6*(LN(H$3/(($B72/3600/($D72*$F72))^0.4*$G72^0.3)))^2+'ModelParams Lw'!$B$7*LN(H$3/(($B72/3600/($D72*$F72))^0.4*$G72^0.3))+'ModelParams Lw'!$B$8</f>
        <v>#DIV/0!</v>
      </c>
      <c r="I72" s="21" t="e">
        <f>'ModelParams Lw'!$B$6*(LN(I$3/(($B72/3600/($D72*$F72))^0.4*$G72^0.3)))^2+'ModelParams Lw'!$B$7*LN(I$3/(($B72/3600/($D72*$F72))^0.4*$G72^0.3))+'ModelParams Lw'!$B$8</f>
        <v>#DIV/0!</v>
      </c>
      <c r="J72" s="21" t="e">
        <f>'ModelParams Lw'!$B$6*(LN(J$3/(($B72/3600/($D72*$F72))^0.4*$G72^0.3)))^2+'ModelParams Lw'!$B$7*LN(J$3/(($B72/3600/($D72*$F72))^0.4*$G72^0.3))+'ModelParams Lw'!$B$8</f>
        <v>#DIV/0!</v>
      </c>
      <c r="K72" s="21" t="e">
        <f>'ModelParams Lw'!$B$6*(LN(K$3/(($B72/3600/($D72*$F72))^0.4*$G72^0.3)))^2+'ModelParams Lw'!$B$7*LN(K$3/(($B72/3600/($D72*$F72))^0.4*$G72^0.3))+'ModelParams Lw'!$B$8</f>
        <v>#DIV/0!</v>
      </c>
      <c r="L72" s="21" t="e">
        <f>'ModelParams Lw'!$B$6*(LN(L$3/(($B72/3600/($D72*$F72))^0.4*$G72^0.3)))^2+'ModelParams Lw'!$B$7*LN(L$3/(($B72/3600/($D72*$F72))^0.4*$G72^0.3))+'ModelParams Lw'!$B$8</f>
        <v>#DIV/0!</v>
      </c>
      <c r="M72" s="21" t="e">
        <f>'ModelParams Lw'!$B$6*(LN(M$3/(($B72/3600/($D72*$F72))^0.4*$G72^0.3)))^2+'ModelParams Lw'!$B$7*LN(M$3/(($B72/3600/($D72*$F72))^0.4*$G72^0.3))+'ModelParams Lw'!$B$8</f>
        <v>#DIV/0!</v>
      </c>
      <c r="N72" s="21" t="e">
        <f>'ModelParams Lw'!$B$6*(LN(N$3/(($B72/3600/($D72*$F72))^0.4*$G72^0.3)))^2+'ModelParams Lw'!$B$7*LN(N$3/(($B72/3600/($D72*$F72))^0.4*$G72^0.3))+'ModelParams Lw'!$B$8</f>
        <v>#DIV/0!</v>
      </c>
      <c r="O72" s="21" t="e">
        <f>'ModelParams Lw'!$B$6*(LN(O$3/(($B72/3600/($D72*$F72))^0.4*$G72^0.3)))^2+'ModelParams Lw'!$B$7*LN(O$3/(($B72/3600/($D72*$F72))^0.4*$G72^0.3))+'ModelParams Lw'!$B$8</f>
        <v>#DIV/0!</v>
      </c>
      <c r="P72" s="24" t="e">
        <f>'ModelParams Lw'!$B$3+'ModelParams Lw'!$B$4*LOG10($B72/3600/($D72*$F72))+'ModelParams Lw'!$B$5*LOG10(2*$G72/(1.2*($B72/3600/($D72*$F72))^2)+1)+10*LOG10($D72*$F72)+H72</f>
        <v>#DIV/0!</v>
      </c>
      <c r="Q72" s="24" t="e">
        <f>'ModelParams Lw'!$B$3+'ModelParams Lw'!$B$4*LOG10($B72/3600/($D72*$F72))+'ModelParams Lw'!$B$5*LOG10(2*$G72/(1.2*($B72/3600/($D72*$F72))^2)+1)+10*LOG10($D72*$F72)+I72</f>
        <v>#DIV/0!</v>
      </c>
      <c r="R72" s="24" t="e">
        <f>'ModelParams Lw'!$B$3+'ModelParams Lw'!$B$4*LOG10($B72/3600/($D72*$F72))+'ModelParams Lw'!$B$5*LOG10(2*$G72/(1.2*($B72/3600/($D72*$F72))^2)+1)+10*LOG10($D72*$F72)+J72</f>
        <v>#DIV/0!</v>
      </c>
      <c r="S72" s="24" t="e">
        <f>'ModelParams Lw'!$B$3+'ModelParams Lw'!$B$4*LOG10($B72/3600/($D72*$F72))+'ModelParams Lw'!$B$5*LOG10(2*$G72/(1.2*($B72/3600/($D72*$F72))^2)+1)+10*LOG10($D72*$F72)+K72</f>
        <v>#DIV/0!</v>
      </c>
      <c r="T72" s="24" t="e">
        <f>'ModelParams Lw'!$B$3+'ModelParams Lw'!$B$4*LOG10($B72/3600/($D72*$F72))+'ModelParams Lw'!$B$5*LOG10(2*$G72/(1.2*($B72/3600/($D72*$F72))^2)+1)+10*LOG10($D72*$F72)+L72</f>
        <v>#DIV/0!</v>
      </c>
      <c r="U72" s="24" t="e">
        <f>'ModelParams Lw'!$B$3+'ModelParams Lw'!$B$4*LOG10($B72/3600/($D72*$F72))+'ModelParams Lw'!$B$5*LOG10(2*$G72/(1.2*($B72/3600/($D72*$F72))^2)+1)+10*LOG10($D72*$F72)+M72</f>
        <v>#DIV/0!</v>
      </c>
      <c r="V72" s="24" t="e">
        <f>'ModelParams Lw'!$B$3+'ModelParams Lw'!$B$4*LOG10($B72/3600/($D72*$F72))+'ModelParams Lw'!$B$5*LOG10(2*$G72/(1.2*($B72/3600/($D72*$F72))^2)+1)+10*LOG10($D72*$F72)+N72</f>
        <v>#DIV/0!</v>
      </c>
      <c r="W72" s="24" t="e">
        <f>'ModelParams Lw'!$B$3+'ModelParams Lw'!$B$4*LOG10($B72/3600/($D72*$F72))+'ModelParams Lw'!$B$5*LOG10(2*$G72/(1.2*($B72/3600/($D72*$F72))^2)+1)+10*LOG10($D72*$F72)+O72</f>
        <v>#DIV/0!</v>
      </c>
      <c r="X72" s="24" t="e">
        <f>10*LOG10(IF(P72="",0,POWER(10,((P72+'ModelParams Lw'!$O$4)/10))) +IF(Q72="",0,POWER(10,((Q72+'ModelParams Lw'!$P$4)/10))) +IF(R72="",0,POWER(10,((R72+'ModelParams Lw'!$Q$4)/10))) +IF(S72="",0,POWER(10,((S72+'ModelParams Lw'!$R$4)/10))) +IF(T72="",0,POWER(10,((T72+'ModelParams Lw'!$S$4)/10))) +IF(U72="",0,POWER(10,((U72+'ModelParams Lw'!$T$4)/10))) +IF(V72="",0,POWER(10,((V72+'ModelParams Lw'!$U$4)/10)))+IF(W72="",0,POWER(10,((W72+'ModelParams Lw'!$V$4)/10))))</f>
        <v>#DIV/0!</v>
      </c>
      <c r="Y72" s="24" t="e">
        <f t="shared" si="45"/>
        <v>#DIV/0!</v>
      </c>
      <c r="Z72" s="24" t="e">
        <f>(P72-'ModelParams Lw'!O$10)/'ModelParams Lw'!O$11</f>
        <v>#DIV/0!</v>
      </c>
      <c r="AA72" s="24" t="e">
        <f>(Q72-'ModelParams Lw'!P$10)/'ModelParams Lw'!P$11</f>
        <v>#DIV/0!</v>
      </c>
      <c r="AB72" s="24" t="e">
        <f>(R72-'ModelParams Lw'!Q$10)/'ModelParams Lw'!Q$11</f>
        <v>#DIV/0!</v>
      </c>
      <c r="AC72" s="24" t="e">
        <f>(S72-'ModelParams Lw'!R$10)/'ModelParams Lw'!R$11</f>
        <v>#DIV/0!</v>
      </c>
      <c r="AD72" s="24" t="e">
        <f>(T72-'ModelParams Lw'!S$10)/'ModelParams Lw'!S$11</f>
        <v>#DIV/0!</v>
      </c>
      <c r="AE72" s="24" t="e">
        <f>(U72-'ModelParams Lw'!T$10)/'ModelParams Lw'!T$11</f>
        <v>#DIV/0!</v>
      </c>
      <c r="AF72" s="24" t="e">
        <f>(V72-'ModelParams Lw'!U$10)/'ModelParams Lw'!U$11</f>
        <v>#DIV/0!</v>
      </c>
      <c r="AG72" s="24" t="e">
        <f>(W72-'ModelParams Lw'!V$10)/'ModelParams Lw'!V$11</f>
        <v>#DIV/0!</v>
      </c>
      <c r="AH72" s="24" t="e">
        <f t="shared" si="23"/>
        <v>#DIV/0!</v>
      </c>
      <c r="AI72" s="24" t="str">
        <f>IF(OR(Calcul!$D77="",Calcul!$E77=""),"",VLOOKUP(CONCATENATE(Calcul!$D77,Calcul!$E77),SilencerParams!$D$4:$R$82,8,FALSE))</f>
        <v/>
      </c>
      <c r="AJ72" s="24" t="str">
        <f>IF(OR(Calcul!$D77="",Calcul!$E77=""),"",VLOOKUP(CONCATENATE(Calcul!$D77,Calcul!$E77),SilencerParams!$D$4:$R$82,9,FALSE))</f>
        <v/>
      </c>
      <c r="AK72" s="24" t="str">
        <f>IF(OR(Calcul!$D77="",Calcul!$E77=""),"",VLOOKUP(CONCATENATE(Calcul!$D77,Calcul!$E77),SilencerParams!$D$4:$R$82,10,FALSE))</f>
        <v/>
      </c>
      <c r="AL72" s="24" t="str">
        <f>IF(OR(Calcul!$D77="",Calcul!$E77=""),"",VLOOKUP(CONCATENATE(Calcul!$D77,Calcul!$E77),SilencerParams!$D$4:$R$82,11,FALSE))</f>
        <v/>
      </c>
      <c r="AM72" s="24" t="str">
        <f>IF(OR(Calcul!$D77="",Calcul!$E77=""),"",VLOOKUP(CONCATENATE(Calcul!$D77,Calcul!$E77),SilencerParams!$D$4:$R$82,12,FALSE))</f>
        <v/>
      </c>
      <c r="AN72" s="24" t="str">
        <f>IF(OR(Calcul!$D77="",Calcul!$E77=""),"",VLOOKUP(CONCATENATE(Calcul!$D77,Calcul!$E77),SilencerParams!$D$4:$R$82,13,FALSE))</f>
        <v/>
      </c>
      <c r="AO72" s="24" t="str">
        <f>IF(OR(Calcul!$D77="",Calcul!$E77=""),"",VLOOKUP(CONCATENATE(Calcul!$D77,Calcul!$E77),SilencerParams!$D$4:$R$82,14,FALSE))</f>
        <v/>
      </c>
      <c r="AP72" s="24" t="str">
        <f>IF(OR(Calcul!$D77="",Calcul!$E77=""),"",VLOOKUP(CONCATENATE(Calcul!$D77,Calcul!$E77),SilencerParams!$D$4:$R$82,15,FALSE))</f>
        <v/>
      </c>
      <c r="AQ72" s="24" t="str">
        <f>IF(OR(Calcul!$D77="",Calcul!$E77=""),"",VLOOKUP(CONCATENATE(Calcul!$D77,Calcul!$E77),SilencerParams!$D$4:$Z$82,16,FALSE)*LOG($AH72)+VLOOKUP(CONCATENATE(Calcul!$D77,Calcul!$E77),SilencerParams!$D$4:$AH$82,24,FALSE))</f>
        <v/>
      </c>
      <c r="AR72" s="24" t="str">
        <f>IF(OR(Calcul!$D77="",Calcul!$E77=""),"",VLOOKUP(CONCATENATE(Calcul!$D77,Calcul!$E77),SilencerParams!$D$4:$Z$82,17,FALSE)*LOG($AH72)+VLOOKUP(CONCATENATE(Calcul!$D77,Calcul!$E77),SilencerParams!$D$4:$AH$82,25,FALSE))</f>
        <v/>
      </c>
      <c r="AS72" s="24" t="str">
        <f>IF(OR(Calcul!$D77="",Calcul!$E77=""),"",VLOOKUP(CONCATENATE(Calcul!$D77,Calcul!$E77),SilencerParams!$D$4:$Z$82,18,FALSE)*LOG($AH72)+VLOOKUP(CONCATENATE(Calcul!$D77,Calcul!$E77),SilencerParams!$D$4:$AH$82,26,FALSE))</f>
        <v/>
      </c>
      <c r="AT72" s="24" t="str">
        <f>IF(OR(Calcul!$D77="",Calcul!$E77=""),"",VLOOKUP(CONCATENATE(Calcul!$D77,Calcul!$E77),SilencerParams!$D$4:$Z$82,19,FALSE)*LOG($AH72)+VLOOKUP(CONCATENATE(Calcul!$D77,Calcul!$E77),SilencerParams!$D$4:$AH$82,27,FALSE))</f>
        <v/>
      </c>
      <c r="AU72" s="24" t="str">
        <f>IF(OR(Calcul!$D77="",Calcul!$E77=""),"",VLOOKUP(CONCATENATE(Calcul!$D77,Calcul!$E77),SilencerParams!$D$4:$Z$82,20,FALSE)*LOG($AH72)+VLOOKUP(CONCATENATE(Calcul!$D77,Calcul!$E77),SilencerParams!$D$4:$AH$82,28,FALSE))</f>
        <v/>
      </c>
      <c r="AV72" s="24" t="str">
        <f>IF(OR(Calcul!$D77="",Calcul!$E77=""),"",VLOOKUP(CONCATENATE(Calcul!$D77,Calcul!$E77),SilencerParams!$D$4:$Z$82,21,FALSE)*LOG($AH72)+VLOOKUP(CONCATENATE(Calcul!$D77,Calcul!$E77),SilencerParams!$D$4:$AH$82,29,FALSE))</f>
        <v/>
      </c>
      <c r="AW72" s="24" t="str">
        <f>IF(OR(Calcul!$D77="",Calcul!$E77=""),"",VLOOKUP(CONCATENATE(Calcul!$D77,Calcul!$E77),SilencerParams!$D$4:$Z$82,22,FALSE)*LOG($AH72)+VLOOKUP(CONCATENATE(Calcul!$D77,Calcul!$E77),SilencerParams!$D$4:$AH$82,30,FALSE))</f>
        <v/>
      </c>
      <c r="AX72" s="24" t="str">
        <f>IF(OR(Calcul!$D77="",Calcul!$E77=""),"",VLOOKUP(CONCATENATE(Calcul!$D77,Calcul!$E77),SilencerParams!$D$4:$Z$82,23,FALSE)*LOG($AH72)+VLOOKUP(CONCATENATE(Calcul!$D77,Calcul!$E77),SilencerParams!$D$4:$AH$82,31,FALSE))</f>
        <v/>
      </c>
      <c r="AY72" s="24" t="e">
        <f t="shared" si="26"/>
        <v>#DIV/0!</v>
      </c>
      <c r="AZ72" s="24" t="e">
        <f t="shared" si="27"/>
        <v>#DIV/0!</v>
      </c>
      <c r="BA72" s="24" t="e">
        <f t="shared" si="28"/>
        <v>#DIV/0!</v>
      </c>
      <c r="BB72" s="24" t="e">
        <f t="shared" si="29"/>
        <v>#DIV/0!</v>
      </c>
      <c r="BC72" s="24" t="e">
        <f t="shared" si="30"/>
        <v>#DIV/0!</v>
      </c>
      <c r="BD72" s="24" t="e">
        <f t="shared" si="31"/>
        <v>#DIV/0!</v>
      </c>
      <c r="BE72" s="24" t="e">
        <f t="shared" si="32"/>
        <v>#DIV/0!</v>
      </c>
      <c r="BF72" s="24" t="e">
        <f t="shared" si="33"/>
        <v>#DIV/0!</v>
      </c>
      <c r="BG72" s="24" t="e">
        <f>10*LOG10(IF(AY72="",0,POWER(10,((AY72+'ModelParams Lw'!$O$4)/10))) +IF(AZ72="",0,POWER(10,((AZ72+'ModelParams Lw'!$P$4)/10))) +IF(BA72="",0,POWER(10,((BA72+'ModelParams Lw'!$Q$4)/10))) +IF(BB72="",0,POWER(10,((BB72+'ModelParams Lw'!$R$4)/10))) +IF(BC72="",0,POWER(10,((BC72+'ModelParams Lw'!$S$4)/10))) +IF(BD72="",0,POWER(10,((BD72+'ModelParams Lw'!$T$4)/10))) +IF(BE72="",0,POWER(10,((BE72+'ModelParams Lw'!$U$4)/10)))+IF(BF72="",0,POWER(10,((BF72+'ModelParams Lw'!$V$4)/10))))</f>
        <v>#DIV/0!</v>
      </c>
      <c r="BH72" s="24" t="e">
        <f t="shared" si="24"/>
        <v>#DIV/0!</v>
      </c>
      <c r="BI72" s="24" t="e">
        <f>(AY72-'ModelParams Lw'!O$10)/'ModelParams Lw'!O$11</f>
        <v>#DIV/0!</v>
      </c>
      <c r="BJ72" s="24" t="e">
        <f>(AZ72-'ModelParams Lw'!P$10)/'ModelParams Lw'!P$11</f>
        <v>#DIV/0!</v>
      </c>
      <c r="BK72" s="24" t="e">
        <f>(BA72-'ModelParams Lw'!Q$10)/'ModelParams Lw'!Q$11</f>
        <v>#DIV/0!</v>
      </c>
      <c r="BL72" s="24" t="e">
        <f>(BB72-'ModelParams Lw'!R$10)/'ModelParams Lw'!R$11</f>
        <v>#DIV/0!</v>
      </c>
      <c r="BM72" s="24" t="e">
        <f>(BC72-'ModelParams Lw'!S$10)/'ModelParams Lw'!S$11</f>
        <v>#DIV/0!</v>
      </c>
      <c r="BN72" s="24" t="e">
        <f>(BD72-'ModelParams Lw'!T$10)/'ModelParams Lw'!T$11</f>
        <v>#DIV/0!</v>
      </c>
      <c r="BO72" s="24" t="e">
        <f>(BE72-'ModelParams Lw'!U$10)/'ModelParams Lw'!U$11</f>
        <v>#DIV/0!</v>
      </c>
      <c r="BP72" s="24" t="e">
        <f>(BF72-'ModelParams Lw'!V$10)/'ModelParams Lw'!V$11</f>
        <v>#DIV/0!</v>
      </c>
      <c r="BQ72" s="24">
        <f>IF(Calcul!$F77="SW",'ModelParams Lw'!C$18+'ModelParams Lw'!C$19*LOG(BQ$3)+'ModelParams Lw'!C$20*($D72*$E72),IF('ModelParams Lw'!C$21+'ModelParams Lw'!C$22*LOG(BQ$3)+'ModelParams Lw'!C$23*($D72*$E72)&lt;'ModelParams Lw'!C$18+'ModelParams Lw'!C$19*LOG(BQ$3)+'ModelParams Lw'!C$20*($D72*$E72),'ModelParams Lw'!C$18+'ModelParams Lw'!C$19*LOG(BQ$3)+'ModelParams Lw'!C$20*($D72*$E72),'ModelParams Lw'!C$21+'ModelParams Lw'!C$22*LOG(BQ$3)+'ModelParams Lw'!C$23*($D72*$E72)))</f>
        <v>29.232362061604213</v>
      </c>
      <c r="BR72" s="24">
        <f>IF(Calcul!$F77="SW",'ModelParams Lw'!D$18+'ModelParams Lw'!D$19*LOG(BR$3)+'ModelParams Lw'!D$20*($D72*$E72),IF('ModelParams Lw'!D$21+'ModelParams Lw'!D$22*LOG(BR$3)+'ModelParams Lw'!D$23*($D72*$E72)&lt;'ModelParams Lw'!D$18+'ModelParams Lw'!D$19*LOG(BR$3)+'ModelParams Lw'!D$20*($D72*$E72),'ModelParams Lw'!D$18+'ModelParams Lw'!D$19*LOG(BR$3)+'ModelParams Lw'!D$20*($D72*$E72),'ModelParams Lw'!D$21+'ModelParams Lw'!D$22*LOG(BR$3)+'ModelParams Lw'!D$23*($D72*$E72)))</f>
        <v>20.87664435983303</v>
      </c>
      <c r="BS72" s="24">
        <f>IF(Calcul!$F77="SW",'ModelParams Lw'!E$18+'ModelParams Lw'!E$19*LOG(BS$3)+'ModelParams Lw'!E$20*($D72*$E72),IF('ModelParams Lw'!E$21+'ModelParams Lw'!E$22*LOG(BS$3)+'ModelParams Lw'!E$23*($D72*$E72)&lt;'ModelParams Lw'!E$18+'ModelParams Lw'!E$19*LOG(BS$3)+'ModelParams Lw'!E$20*($D72*$E72),'ModelParams Lw'!E$18+'ModelParams Lw'!E$19*LOG(BS$3)+'ModelParams Lw'!E$20*($D72*$E72),'ModelParams Lw'!E$21+'ModelParams Lw'!E$22*LOG(BS$3)+'ModelParams Lw'!E$23*($D72*$E72)))</f>
        <v>19.403052886267911</v>
      </c>
      <c r="BT72" s="24">
        <f>IF(Calcul!$F77="SW",'ModelParams Lw'!F$18+'ModelParams Lw'!F$19*LOG(BT$3)+'ModelParams Lw'!F$20*($D72*$E72),IF('ModelParams Lw'!F$21+'ModelParams Lw'!F$22*LOG(BT$3)+'ModelParams Lw'!F$23*($D72*$E72)&lt;'ModelParams Lw'!F$18+'ModelParams Lw'!F$19*LOG(BT$3)+'ModelParams Lw'!F$20*($D72*$E72),'ModelParams Lw'!F$18+'ModelParams Lw'!F$19*LOG(BT$3)+'ModelParams Lw'!F$20*($D72*$E72),'ModelParams Lw'!F$21+'ModelParams Lw'!F$22*LOG(BT$3)+'ModelParams Lw'!F$23*($D72*$E72)))</f>
        <v>19.168948557312724</v>
      </c>
      <c r="BU72" s="24">
        <f>IF(Calcul!$F77="SW",'ModelParams Lw'!G$18+'ModelParams Lw'!G$19*LOG(BU$3)+'ModelParams Lw'!G$20*($D72*$E72),IF('ModelParams Lw'!G$21+'ModelParams Lw'!G$22*LOG(BU$3)+'ModelParams Lw'!G$23*($D72*$E72)&lt;'ModelParams Lw'!G$18+'ModelParams Lw'!G$19*LOG(BU$3)+'ModelParams Lw'!G$20*($D72*$E72),'ModelParams Lw'!G$18+'ModelParams Lw'!G$19*LOG(BU$3)+'ModelParams Lw'!G$20*($D72*$E72),'ModelParams Lw'!G$21+'ModelParams Lw'!G$22*LOG(BU$3)+'ModelParams Lw'!G$23*($D72*$E72)))</f>
        <v>19.253827318462619</v>
      </c>
      <c r="BV72" s="24">
        <f>IF(Calcul!$F77="SW",'ModelParams Lw'!H$18+'ModelParams Lw'!H$19*LOG(BV$3)+'ModelParams Lw'!H$20*($D72*$E72),IF('ModelParams Lw'!H$21+'ModelParams Lw'!H$22*LOG(BV$3)+'ModelParams Lw'!H$23*($D72*$E72)&lt;'ModelParams Lw'!H$18+'ModelParams Lw'!H$19*LOG(BV$3)+'ModelParams Lw'!H$20*($D72*$E72),'ModelParams Lw'!H$18+'ModelParams Lw'!H$19*LOG(BV$3)+'ModelParams Lw'!H$20*($D72*$E72),'ModelParams Lw'!H$21+'ModelParams Lw'!H$22*LOG(BV$3)+'ModelParams Lw'!H$23*($D72*$E72)))</f>
        <v>18.450549841027573</v>
      </c>
      <c r="BW72" s="24">
        <f>IF(Calcul!$F77="SW",'ModelParams Lw'!I$18+'ModelParams Lw'!I$19*LOG(BW$3)+'ModelParams Lw'!I$20*($D72*$E72),IF('ModelParams Lw'!I$21+'ModelParams Lw'!I$22*LOG(BW$3)+'ModelParams Lw'!I$23*($D72*$E72)&lt;'ModelParams Lw'!I$18+'ModelParams Lw'!I$19*LOG(BW$3)+'ModelParams Lw'!I$20*($D72*$E72),'ModelParams Lw'!I$18+'ModelParams Lw'!I$19*LOG(BW$3)+'ModelParams Lw'!I$20*($D72*$E72),'ModelParams Lw'!I$21+'ModelParams Lw'!I$22*LOG(BW$3)+'ModelParams Lw'!I$23*($D72*$E72)))</f>
        <v>24.339570323731252</v>
      </c>
      <c r="BX72" s="24">
        <f>IF(Calcul!$F77="SW",'ModelParams Lw'!J$18+'ModelParams Lw'!J$19*LOG(BX$3)+'ModelParams Lw'!J$20*($D72*$E72),IF('ModelParams Lw'!J$21+'ModelParams Lw'!J$22*LOG(BX$3)+'ModelParams Lw'!J$23*($D72*$E72)&lt;'ModelParams Lw'!J$18+'ModelParams Lw'!J$19*LOG(BX$3)+'ModelParams Lw'!J$20*($D72*$E72),'ModelParams Lw'!J$18+'ModelParams Lw'!J$19*LOG(BX$3)+'ModelParams Lw'!J$20*($D72*$E72),'ModelParams Lw'!J$21+'ModelParams Lw'!J$22*LOG(BX$3)+'ModelParams Lw'!J$23*($D72*$E72)))</f>
        <v>22.505852524315557</v>
      </c>
      <c r="BY72" s="24" t="e">
        <f t="shared" si="34"/>
        <v>#DIV/0!</v>
      </c>
      <c r="BZ72" s="24" t="e">
        <f t="shared" si="35"/>
        <v>#DIV/0!</v>
      </c>
      <c r="CA72" s="24" t="e">
        <f t="shared" si="36"/>
        <v>#DIV/0!</v>
      </c>
      <c r="CB72" s="24" t="e">
        <f t="shared" si="37"/>
        <v>#DIV/0!</v>
      </c>
      <c r="CC72" s="24" t="e">
        <f t="shared" si="38"/>
        <v>#DIV/0!</v>
      </c>
      <c r="CD72" s="24" t="e">
        <f t="shared" si="39"/>
        <v>#DIV/0!</v>
      </c>
      <c r="CE72" s="24" t="e">
        <f t="shared" si="40"/>
        <v>#DIV/0!</v>
      </c>
      <c r="CF72" s="24" t="e">
        <f t="shared" si="41"/>
        <v>#DIV/0!</v>
      </c>
      <c r="CG72" s="24" t="e">
        <f>10*LOG10(IF(BY72="",0,POWER(10,((BY72+'ModelParams Lw'!$O$4)/10))) +IF(BZ72="",0,POWER(10,((BZ72+'ModelParams Lw'!$P$4)/10))) +IF(CA72="",0,POWER(10,((CA72+'ModelParams Lw'!$Q$4)/10))) +IF(CB72="",0,POWER(10,((CB72+'ModelParams Lw'!$R$4)/10))) +IF(CC72="",0,POWER(10,((CC72+'ModelParams Lw'!$S$4)/10))) +IF(CD72="",0,POWER(10,((CD72+'ModelParams Lw'!$T$4)/10))) +IF(CE72="",0,POWER(10,((CE72+'ModelParams Lw'!$U$4)/10)))+IF(CF72="",0,POWER(10,((CF72+'ModelParams Lw'!$V$4)/10))))</f>
        <v>#DIV/0!</v>
      </c>
      <c r="CH72" s="24" t="e">
        <f t="shared" si="25"/>
        <v>#DIV/0!</v>
      </c>
      <c r="CI72" s="24" t="e">
        <f>(BY72-'ModelParams Lw'!$O$10)/'ModelParams Lw'!$O$11</f>
        <v>#DIV/0!</v>
      </c>
      <c r="CJ72" s="24" t="e">
        <f>(BZ72-'ModelParams Lw'!$P$10)/'ModelParams Lw'!$P$11</f>
        <v>#DIV/0!</v>
      </c>
      <c r="CK72" s="24" t="e">
        <f>(CA72-'ModelParams Lw'!$Q$10)/'ModelParams Lw'!$Q$11</f>
        <v>#DIV/0!</v>
      </c>
      <c r="CL72" s="24" t="e">
        <f>(CB72-'ModelParams Lw'!$R$10)/'ModelParams Lw'!$R$11</f>
        <v>#DIV/0!</v>
      </c>
      <c r="CM72" s="24" t="e">
        <f>(CC72-'ModelParams Lw'!$S$10)/'ModelParams Lw'!$S$11</f>
        <v>#DIV/0!</v>
      </c>
      <c r="CN72" s="24" t="e">
        <f>(CD72-'ModelParams Lw'!$T$10)/'ModelParams Lw'!$T$11</f>
        <v>#DIV/0!</v>
      </c>
      <c r="CO72" s="24" t="e">
        <f>(CE72-'ModelParams Lw'!$U$10)/'ModelParams Lw'!$U$11</f>
        <v>#DIV/0!</v>
      </c>
      <c r="CP72" s="24" t="e">
        <f>(CF72-'ModelParams Lw'!$V$10)/'ModelParams Lw'!$V$11</f>
        <v>#DIV/0!</v>
      </c>
    </row>
    <row r="73" spans="1:94" x14ac:dyDescent="0.2">
      <c r="A73" s="12">
        <f>Calcul!B75</f>
        <v>0</v>
      </c>
      <c r="B73" s="12">
        <f t="shared" si="42"/>
        <v>0</v>
      </c>
      <c r="C73" s="12">
        <f>Calcul!C75</f>
        <v>0</v>
      </c>
      <c r="D73" s="12">
        <f>Calcul!D75/1000</f>
        <v>0</v>
      </c>
      <c r="E73" s="12">
        <f>Calcul!E75/1000</f>
        <v>0</v>
      </c>
      <c r="F73" s="12">
        <f t="shared" si="43"/>
        <v>0</v>
      </c>
      <c r="G73" s="24" t="e">
        <f t="shared" si="44"/>
        <v>#DIV/0!</v>
      </c>
      <c r="H73" s="21" t="e">
        <f>'ModelParams Lw'!$B$6*(LN(H$3/(($B73/3600/($D73*$F73))^0.4*$G73^0.3)))^2+'ModelParams Lw'!$B$7*LN(H$3/(($B73/3600/($D73*$F73))^0.4*$G73^0.3))+'ModelParams Lw'!$B$8</f>
        <v>#DIV/0!</v>
      </c>
      <c r="I73" s="21" t="e">
        <f>'ModelParams Lw'!$B$6*(LN(I$3/(($B73/3600/($D73*$F73))^0.4*$G73^0.3)))^2+'ModelParams Lw'!$B$7*LN(I$3/(($B73/3600/($D73*$F73))^0.4*$G73^0.3))+'ModelParams Lw'!$B$8</f>
        <v>#DIV/0!</v>
      </c>
      <c r="J73" s="21" t="e">
        <f>'ModelParams Lw'!$B$6*(LN(J$3/(($B73/3600/($D73*$F73))^0.4*$G73^0.3)))^2+'ModelParams Lw'!$B$7*LN(J$3/(($B73/3600/($D73*$F73))^0.4*$G73^0.3))+'ModelParams Lw'!$B$8</f>
        <v>#DIV/0!</v>
      </c>
      <c r="K73" s="21" t="e">
        <f>'ModelParams Lw'!$B$6*(LN(K$3/(($B73/3600/($D73*$F73))^0.4*$G73^0.3)))^2+'ModelParams Lw'!$B$7*LN(K$3/(($B73/3600/($D73*$F73))^0.4*$G73^0.3))+'ModelParams Lw'!$B$8</f>
        <v>#DIV/0!</v>
      </c>
      <c r="L73" s="21" t="e">
        <f>'ModelParams Lw'!$B$6*(LN(L$3/(($B73/3600/($D73*$F73))^0.4*$G73^0.3)))^2+'ModelParams Lw'!$B$7*LN(L$3/(($B73/3600/($D73*$F73))^0.4*$G73^0.3))+'ModelParams Lw'!$B$8</f>
        <v>#DIV/0!</v>
      </c>
      <c r="M73" s="21" t="e">
        <f>'ModelParams Lw'!$B$6*(LN(M$3/(($B73/3600/($D73*$F73))^0.4*$G73^0.3)))^2+'ModelParams Lw'!$B$7*LN(M$3/(($B73/3600/($D73*$F73))^0.4*$G73^0.3))+'ModelParams Lw'!$B$8</f>
        <v>#DIV/0!</v>
      </c>
      <c r="N73" s="21" t="e">
        <f>'ModelParams Lw'!$B$6*(LN(N$3/(($B73/3600/($D73*$F73))^0.4*$G73^0.3)))^2+'ModelParams Lw'!$B$7*LN(N$3/(($B73/3600/($D73*$F73))^0.4*$G73^0.3))+'ModelParams Lw'!$B$8</f>
        <v>#DIV/0!</v>
      </c>
      <c r="O73" s="21" t="e">
        <f>'ModelParams Lw'!$B$6*(LN(O$3/(($B73/3600/($D73*$F73))^0.4*$G73^0.3)))^2+'ModelParams Lw'!$B$7*LN(O$3/(($B73/3600/($D73*$F73))^0.4*$G73^0.3))+'ModelParams Lw'!$B$8</f>
        <v>#DIV/0!</v>
      </c>
      <c r="P73" s="24" t="e">
        <f>'ModelParams Lw'!$B$3+'ModelParams Lw'!$B$4*LOG10($B73/3600/($D73*$F73))+'ModelParams Lw'!$B$5*LOG10(2*$G73/(1.2*($B73/3600/($D73*$F73))^2)+1)+10*LOG10($D73*$F73)+H73</f>
        <v>#DIV/0!</v>
      </c>
      <c r="Q73" s="24" t="e">
        <f>'ModelParams Lw'!$B$3+'ModelParams Lw'!$B$4*LOG10($B73/3600/($D73*$F73))+'ModelParams Lw'!$B$5*LOG10(2*$G73/(1.2*($B73/3600/($D73*$F73))^2)+1)+10*LOG10($D73*$F73)+I73</f>
        <v>#DIV/0!</v>
      </c>
      <c r="R73" s="24" t="e">
        <f>'ModelParams Lw'!$B$3+'ModelParams Lw'!$B$4*LOG10($B73/3600/($D73*$F73))+'ModelParams Lw'!$B$5*LOG10(2*$G73/(1.2*($B73/3600/($D73*$F73))^2)+1)+10*LOG10($D73*$F73)+J73</f>
        <v>#DIV/0!</v>
      </c>
      <c r="S73" s="24" t="e">
        <f>'ModelParams Lw'!$B$3+'ModelParams Lw'!$B$4*LOG10($B73/3600/($D73*$F73))+'ModelParams Lw'!$B$5*LOG10(2*$G73/(1.2*($B73/3600/($D73*$F73))^2)+1)+10*LOG10($D73*$F73)+K73</f>
        <v>#DIV/0!</v>
      </c>
      <c r="T73" s="24" t="e">
        <f>'ModelParams Lw'!$B$3+'ModelParams Lw'!$B$4*LOG10($B73/3600/($D73*$F73))+'ModelParams Lw'!$B$5*LOG10(2*$G73/(1.2*($B73/3600/($D73*$F73))^2)+1)+10*LOG10($D73*$F73)+L73</f>
        <v>#DIV/0!</v>
      </c>
      <c r="U73" s="24" t="e">
        <f>'ModelParams Lw'!$B$3+'ModelParams Lw'!$B$4*LOG10($B73/3600/($D73*$F73))+'ModelParams Lw'!$B$5*LOG10(2*$G73/(1.2*($B73/3600/($D73*$F73))^2)+1)+10*LOG10($D73*$F73)+M73</f>
        <v>#DIV/0!</v>
      </c>
      <c r="V73" s="24" t="e">
        <f>'ModelParams Lw'!$B$3+'ModelParams Lw'!$B$4*LOG10($B73/3600/($D73*$F73))+'ModelParams Lw'!$B$5*LOG10(2*$G73/(1.2*($B73/3600/($D73*$F73))^2)+1)+10*LOG10($D73*$F73)+N73</f>
        <v>#DIV/0!</v>
      </c>
      <c r="W73" s="24" t="e">
        <f>'ModelParams Lw'!$B$3+'ModelParams Lw'!$B$4*LOG10($B73/3600/($D73*$F73))+'ModelParams Lw'!$B$5*LOG10(2*$G73/(1.2*($B73/3600/($D73*$F73))^2)+1)+10*LOG10($D73*$F73)+O73</f>
        <v>#DIV/0!</v>
      </c>
      <c r="X73" s="24" t="e">
        <f>10*LOG10(IF(P73="",0,POWER(10,((P73+'ModelParams Lw'!$O$4)/10))) +IF(Q73="",0,POWER(10,((Q73+'ModelParams Lw'!$P$4)/10))) +IF(R73="",0,POWER(10,((R73+'ModelParams Lw'!$Q$4)/10))) +IF(S73="",0,POWER(10,((S73+'ModelParams Lw'!$R$4)/10))) +IF(T73="",0,POWER(10,((T73+'ModelParams Lw'!$S$4)/10))) +IF(U73="",0,POWER(10,((U73+'ModelParams Lw'!$T$4)/10))) +IF(V73="",0,POWER(10,((V73+'ModelParams Lw'!$U$4)/10)))+IF(W73="",0,POWER(10,((W73+'ModelParams Lw'!$V$4)/10))))</f>
        <v>#DIV/0!</v>
      </c>
      <c r="Y73" s="24" t="e">
        <f t="shared" si="45"/>
        <v>#DIV/0!</v>
      </c>
      <c r="Z73" s="24" t="e">
        <f>(P73-'ModelParams Lw'!O$10)/'ModelParams Lw'!O$11</f>
        <v>#DIV/0!</v>
      </c>
      <c r="AA73" s="24" t="e">
        <f>(Q73-'ModelParams Lw'!P$10)/'ModelParams Lw'!P$11</f>
        <v>#DIV/0!</v>
      </c>
      <c r="AB73" s="24" t="e">
        <f>(R73-'ModelParams Lw'!Q$10)/'ModelParams Lw'!Q$11</f>
        <v>#DIV/0!</v>
      </c>
      <c r="AC73" s="24" t="e">
        <f>(S73-'ModelParams Lw'!R$10)/'ModelParams Lw'!R$11</f>
        <v>#DIV/0!</v>
      </c>
      <c r="AD73" s="24" t="e">
        <f>(T73-'ModelParams Lw'!S$10)/'ModelParams Lw'!S$11</f>
        <v>#DIV/0!</v>
      </c>
      <c r="AE73" s="24" t="e">
        <f>(U73-'ModelParams Lw'!T$10)/'ModelParams Lw'!T$11</f>
        <v>#DIV/0!</v>
      </c>
      <c r="AF73" s="24" t="e">
        <f>(V73-'ModelParams Lw'!U$10)/'ModelParams Lw'!U$11</f>
        <v>#DIV/0!</v>
      </c>
      <c r="AG73" s="24" t="e">
        <f>(W73-'ModelParams Lw'!V$10)/'ModelParams Lw'!V$11</f>
        <v>#DIV/0!</v>
      </c>
      <c r="AH73" s="24" t="e">
        <f t="shared" si="23"/>
        <v>#DIV/0!</v>
      </c>
      <c r="AI73" s="24" t="str">
        <f>IF(OR(Calcul!$D78="",Calcul!$E78=""),"",VLOOKUP(CONCATENATE(Calcul!$D78,Calcul!$E78),SilencerParams!$D$4:$R$82,8,FALSE))</f>
        <v/>
      </c>
      <c r="AJ73" s="24" t="str">
        <f>IF(OR(Calcul!$D78="",Calcul!$E78=""),"",VLOOKUP(CONCATENATE(Calcul!$D78,Calcul!$E78),SilencerParams!$D$4:$R$82,9,FALSE))</f>
        <v/>
      </c>
      <c r="AK73" s="24" t="str">
        <f>IF(OR(Calcul!$D78="",Calcul!$E78=""),"",VLOOKUP(CONCATENATE(Calcul!$D78,Calcul!$E78),SilencerParams!$D$4:$R$82,10,FALSE))</f>
        <v/>
      </c>
      <c r="AL73" s="24" t="str">
        <f>IF(OR(Calcul!$D78="",Calcul!$E78=""),"",VLOOKUP(CONCATENATE(Calcul!$D78,Calcul!$E78),SilencerParams!$D$4:$R$82,11,FALSE))</f>
        <v/>
      </c>
      <c r="AM73" s="24" t="str">
        <f>IF(OR(Calcul!$D78="",Calcul!$E78=""),"",VLOOKUP(CONCATENATE(Calcul!$D78,Calcul!$E78),SilencerParams!$D$4:$R$82,12,FALSE))</f>
        <v/>
      </c>
      <c r="AN73" s="24" t="str">
        <f>IF(OR(Calcul!$D78="",Calcul!$E78=""),"",VLOOKUP(CONCATENATE(Calcul!$D78,Calcul!$E78),SilencerParams!$D$4:$R$82,13,FALSE))</f>
        <v/>
      </c>
      <c r="AO73" s="24" t="str">
        <f>IF(OR(Calcul!$D78="",Calcul!$E78=""),"",VLOOKUP(CONCATENATE(Calcul!$D78,Calcul!$E78),SilencerParams!$D$4:$R$82,14,FALSE))</f>
        <v/>
      </c>
      <c r="AP73" s="24" t="str">
        <f>IF(OR(Calcul!$D78="",Calcul!$E78=""),"",VLOOKUP(CONCATENATE(Calcul!$D78,Calcul!$E78),SilencerParams!$D$4:$R$82,15,FALSE))</f>
        <v/>
      </c>
      <c r="AQ73" s="24" t="str">
        <f>IF(OR(Calcul!$D78="",Calcul!$E78=""),"",VLOOKUP(CONCATENATE(Calcul!$D78,Calcul!$E78),SilencerParams!$D$4:$Z$82,16,FALSE)*LOG($AH73)+VLOOKUP(CONCATENATE(Calcul!$D78,Calcul!$E78),SilencerParams!$D$4:$AH$82,24,FALSE))</f>
        <v/>
      </c>
      <c r="AR73" s="24" t="str">
        <f>IF(OR(Calcul!$D78="",Calcul!$E78=""),"",VLOOKUP(CONCATENATE(Calcul!$D78,Calcul!$E78),SilencerParams!$D$4:$Z$82,17,FALSE)*LOG($AH73)+VLOOKUP(CONCATENATE(Calcul!$D78,Calcul!$E78),SilencerParams!$D$4:$AH$82,25,FALSE))</f>
        <v/>
      </c>
      <c r="AS73" s="24" t="str">
        <f>IF(OR(Calcul!$D78="",Calcul!$E78=""),"",VLOOKUP(CONCATENATE(Calcul!$D78,Calcul!$E78),SilencerParams!$D$4:$Z$82,18,FALSE)*LOG($AH73)+VLOOKUP(CONCATENATE(Calcul!$D78,Calcul!$E78),SilencerParams!$D$4:$AH$82,26,FALSE))</f>
        <v/>
      </c>
      <c r="AT73" s="24" t="str">
        <f>IF(OR(Calcul!$D78="",Calcul!$E78=""),"",VLOOKUP(CONCATENATE(Calcul!$D78,Calcul!$E78),SilencerParams!$D$4:$Z$82,19,FALSE)*LOG($AH73)+VLOOKUP(CONCATENATE(Calcul!$D78,Calcul!$E78),SilencerParams!$D$4:$AH$82,27,FALSE))</f>
        <v/>
      </c>
      <c r="AU73" s="24" t="str">
        <f>IF(OR(Calcul!$D78="",Calcul!$E78=""),"",VLOOKUP(CONCATENATE(Calcul!$D78,Calcul!$E78),SilencerParams!$D$4:$Z$82,20,FALSE)*LOG($AH73)+VLOOKUP(CONCATENATE(Calcul!$D78,Calcul!$E78),SilencerParams!$D$4:$AH$82,28,FALSE))</f>
        <v/>
      </c>
      <c r="AV73" s="24" t="str">
        <f>IF(OR(Calcul!$D78="",Calcul!$E78=""),"",VLOOKUP(CONCATENATE(Calcul!$D78,Calcul!$E78),SilencerParams!$D$4:$Z$82,21,FALSE)*LOG($AH73)+VLOOKUP(CONCATENATE(Calcul!$D78,Calcul!$E78),SilencerParams!$D$4:$AH$82,29,FALSE))</f>
        <v/>
      </c>
      <c r="AW73" s="24" t="str">
        <f>IF(OR(Calcul!$D78="",Calcul!$E78=""),"",VLOOKUP(CONCATENATE(Calcul!$D78,Calcul!$E78),SilencerParams!$D$4:$Z$82,22,FALSE)*LOG($AH73)+VLOOKUP(CONCATENATE(Calcul!$D78,Calcul!$E78),SilencerParams!$D$4:$AH$82,30,FALSE))</f>
        <v/>
      </c>
      <c r="AX73" s="24" t="str">
        <f>IF(OR(Calcul!$D78="",Calcul!$E78=""),"",VLOOKUP(CONCATENATE(Calcul!$D78,Calcul!$E78),SilencerParams!$D$4:$Z$82,23,FALSE)*LOG($AH73)+VLOOKUP(CONCATENATE(Calcul!$D78,Calcul!$E78),SilencerParams!$D$4:$AH$82,31,FALSE))</f>
        <v/>
      </c>
      <c r="AY73" s="24" t="e">
        <f t="shared" si="26"/>
        <v>#DIV/0!</v>
      </c>
      <c r="AZ73" s="24" t="e">
        <f t="shared" si="27"/>
        <v>#DIV/0!</v>
      </c>
      <c r="BA73" s="24" t="e">
        <f t="shared" si="28"/>
        <v>#DIV/0!</v>
      </c>
      <c r="BB73" s="24" t="e">
        <f t="shared" si="29"/>
        <v>#DIV/0!</v>
      </c>
      <c r="BC73" s="24" t="e">
        <f t="shared" si="30"/>
        <v>#DIV/0!</v>
      </c>
      <c r="BD73" s="24" t="e">
        <f t="shared" si="31"/>
        <v>#DIV/0!</v>
      </c>
      <c r="BE73" s="24" t="e">
        <f t="shared" si="32"/>
        <v>#DIV/0!</v>
      </c>
      <c r="BF73" s="24" t="e">
        <f t="shared" si="33"/>
        <v>#DIV/0!</v>
      </c>
      <c r="BG73" s="24" t="e">
        <f>10*LOG10(IF(AY73="",0,POWER(10,((AY73+'ModelParams Lw'!$O$4)/10))) +IF(AZ73="",0,POWER(10,((AZ73+'ModelParams Lw'!$P$4)/10))) +IF(BA73="",0,POWER(10,((BA73+'ModelParams Lw'!$Q$4)/10))) +IF(BB73="",0,POWER(10,((BB73+'ModelParams Lw'!$R$4)/10))) +IF(BC73="",0,POWER(10,((BC73+'ModelParams Lw'!$S$4)/10))) +IF(BD73="",0,POWER(10,((BD73+'ModelParams Lw'!$T$4)/10))) +IF(BE73="",0,POWER(10,((BE73+'ModelParams Lw'!$U$4)/10)))+IF(BF73="",0,POWER(10,((BF73+'ModelParams Lw'!$V$4)/10))))</f>
        <v>#DIV/0!</v>
      </c>
      <c r="BH73" s="24" t="e">
        <f t="shared" si="24"/>
        <v>#DIV/0!</v>
      </c>
      <c r="BI73" s="24" t="e">
        <f>(AY73-'ModelParams Lw'!O$10)/'ModelParams Lw'!O$11</f>
        <v>#DIV/0!</v>
      </c>
      <c r="BJ73" s="24" t="e">
        <f>(AZ73-'ModelParams Lw'!P$10)/'ModelParams Lw'!P$11</f>
        <v>#DIV/0!</v>
      </c>
      <c r="BK73" s="24" t="e">
        <f>(BA73-'ModelParams Lw'!Q$10)/'ModelParams Lw'!Q$11</f>
        <v>#DIV/0!</v>
      </c>
      <c r="BL73" s="24" t="e">
        <f>(BB73-'ModelParams Lw'!R$10)/'ModelParams Lw'!R$11</f>
        <v>#DIV/0!</v>
      </c>
      <c r="BM73" s="24" t="e">
        <f>(BC73-'ModelParams Lw'!S$10)/'ModelParams Lw'!S$11</f>
        <v>#DIV/0!</v>
      </c>
      <c r="BN73" s="24" t="e">
        <f>(BD73-'ModelParams Lw'!T$10)/'ModelParams Lw'!T$11</f>
        <v>#DIV/0!</v>
      </c>
      <c r="BO73" s="24" t="e">
        <f>(BE73-'ModelParams Lw'!U$10)/'ModelParams Lw'!U$11</f>
        <v>#DIV/0!</v>
      </c>
      <c r="BP73" s="24" t="e">
        <f>(BF73-'ModelParams Lw'!V$10)/'ModelParams Lw'!V$11</f>
        <v>#DIV/0!</v>
      </c>
      <c r="BQ73" s="24">
        <f>IF(Calcul!$F78="SW",'ModelParams Lw'!C$18+'ModelParams Lw'!C$19*LOG(BQ$3)+'ModelParams Lw'!C$20*($D73*$E73),IF('ModelParams Lw'!C$21+'ModelParams Lw'!C$22*LOG(BQ$3)+'ModelParams Lw'!C$23*($D73*$E73)&lt;'ModelParams Lw'!C$18+'ModelParams Lw'!C$19*LOG(BQ$3)+'ModelParams Lw'!C$20*($D73*$E73),'ModelParams Lw'!C$18+'ModelParams Lw'!C$19*LOG(BQ$3)+'ModelParams Lw'!C$20*($D73*$E73),'ModelParams Lw'!C$21+'ModelParams Lw'!C$22*LOG(BQ$3)+'ModelParams Lw'!C$23*($D73*$E73)))</f>
        <v>29.232362061604213</v>
      </c>
      <c r="BR73" s="24">
        <f>IF(Calcul!$F78="SW",'ModelParams Lw'!D$18+'ModelParams Lw'!D$19*LOG(BR$3)+'ModelParams Lw'!D$20*($D73*$E73),IF('ModelParams Lw'!D$21+'ModelParams Lw'!D$22*LOG(BR$3)+'ModelParams Lw'!D$23*($D73*$E73)&lt;'ModelParams Lw'!D$18+'ModelParams Lw'!D$19*LOG(BR$3)+'ModelParams Lw'!D$20*($D73*$E73),'ModelParams Lw'!D$18+'ModelParams Lw'!D$19*LOG(BR$3)+'ModelParams Lw'!D$20*($D73*$E73),'ModelParams Lw'!D$21+'ModelParams Lw'!D$22*LOG(BR$3)+'ModelParams Lw'!D$23*($D73*$E73)))</f>
        <v>20.87664435983303</v>
      </c>
      <c r="BS73" s="24">
        <f>IF(Calcul!$F78="SW",'ModelParams Lw'!E$18+'ModelParams Lw'!E$19*LOG(BS$3)+'ModelParams Lw'!E$20*($D73*$E73),IF('ModelParams Lw'!E$21+'ModelParams Lw'!E$22*LOG(BS$3)+'ModelParams Lw'!E$23*($D73*$E73)&lt;'ModelParams Lw'!E$18+'ModelParams Lw'!E$19*LOG(BS$3)+'ModelParams Lw'!E$20*($D73*$E73),'ModelParams Lw'!E$18+'ModelParams Lw'!E$19*LOG(BS$3)+'ModelParams Lw'!E$20*($D73*$E73),'ModelParams Lw'!E$21+'ModelParams Lw'!E$22*LOG(BS$3)+'ModelParams Lw'!E$23*($D73*$E73)))</f>
        <v>19.403052886267911</v>
      </c>
      <c r="BT73" s="24">
        <f>IF(Calcul!$F78="SW",'ModelParams Lw'!F$18+'ModelParams Lw'!F$19*LOG(BT$3)+'ModelParams Lw'!F$20*($D73*$E73),IF('ModelParams Lw'!F$21+'ModelParams Lw'!F$22*LOG(BT$3)+'ModelParams Lw'!F$23*($D73*$E73)&lt;'ModelParams Lw'!F$18+'ModelParams Lw'!F$19*LOG(BT$3)+'ModelParams Lw'!F$20*($D73*$E73),'ModelParams Lw'!F$18+'ModelParams Lw'!F$19*LOG(BT$3)+'ModelParams Lw'!F$20*($D73*$E73),'ModelParams Lw'!F$21+'ModelParams Lw'!F$22*LOG(BT$3)+'ModelParams Lw'!F$23*($D73*$E73)))</f>
        <v>19.168948557312724</v>
      </c>
      <c r="BU73" s="24">
        <f>IF(Calcul!$F78="SW",'ModelParams Lw'!G$18+'ModelParams Lw'!G$19*LOG(BU$3)+'ModelParams Lw'!G$20*($D73*$E73),IF('ModelParams Lw'!G$21+'ModelParams Lw'!G$22*LOG(BU$3)+'ModelParams Lw'!G$23*($D73*$E73)&lt;'ModelParams Lw'!G$18+'ModelParams Lw'!G$19*LOG(BU$3)+'ModelParams Lw'!G$20*($D73*$E73),'ModelParams Lw'!G$18+'ModelParams Lw'!G$19*LOG(BU$3)+'ModelParams Lw'!G$20*($D73*$E73),'ModelParams Lw'!G$21+'ModelParams Lw'!G$22*LOG(BU$3)+'ModelParams Lw'!G$23*($D73*$E73)))</f>
        <v>19.253827318462619</v>
      </c>
      <c r="BV73" s="24">
        <f>IF(Calcul!$F78="SW",'ModelParams Lw'!H$18+'ModelParams Lw'!H$19*LOG(BV$3)+'ModelParams Lw'!H$20*($D73*$E73),IF('ModelParams Lw'!H$21+'ModelParams Lw'!H$22*LOG(BV$3)+'ModelParams Lw'!H$23*($D73*$E73)&lt;'ModelParams Lw'!H$18+'ModelParams Lw'!H$19*LOG(BV$3)+'ModelParams Lw'!H$20*($D73*$E73),'ModelParams Lw'!H$18+'ModelParams Lw'!H$19*LOG(BV$3)+'ModelParams Lw'!H$20*($D73*$E73),'ModelParams Lw'!H$21+'ModelParams Lw'!H$22*LOG(BV$3)+'ModelParams Lw'!H$23*($D73*$E73)))</f>
        <v>18.450549841027573</v>
      </c>
      <c r="BW73" s="24">
        <f>IF(Calcul!$F78="SW",'ModelParams Lw'!I$18+'ModelParams Lw'!I$19*LOG(BW$3)+'ModelParams Lw'!I$20*($D73*$E73),IF('ModelParams Lw'!I$21+'ModelParams Lw'!I$22*LOG(BW$3)+'ModelParams Lw'!I$23*($D73*$E73)&lt;'ModelParams Lw'!I$18+'ModelParams Lw'!I$19*LOG(BW$3)+'ModelParams Lw'!I$20*($D73*$E73),'ModelParams Lw'!I$18+'ModelParams Lw'!I$19*LOG(BW$3)+'ModelParams Lw'!I$20*($D73*$E73),'ModelParams Lw'!I$21+'ModelParams Lw'!I$22*LOG(BW$3)+'ModelParams Lw'!I$23*($D73*$E73)))</f>
        <v>24.339570323731252</v>
      </c>
      <c r="BX73" s="24">
        <f>IF(Calcul!$F78="SW",'ModelParams Lw'!J$18+'ModelParams Lw'!J$19*LOG(BX$3)+'ModelParams Lw'!J$20*($D73*$E73),IF('ModelParams Lw'!J$21+'ModelParams Lw'!J$22*LOG(BX$3)+'ModelParams Lw'!J$23*($D73*$E73)&lt;'ModelParams Lw'!J$18+'ModelParams Lw'!J$19*LOG(BX$3)+'ModelParams Lw'!J$20*($D73*$E73),'ModelParams Lw'!J$18+'ModelParams Lw'!J$19*LOG(BX$3)+'ModelParams Lw'!J$20*($D73*$E73),'ModelParams Lw'!J$21+'ModelParams Lw'!J$22*LOG(BX$3)+'ModelParams Lw'!J$23*($D73*$E73)))</f>
        <v>22.505852524315557</v>
      </c>
      <c r="BY73" s="24" t="e">
        <f t="shared" si="34"/>
        <v>#DIV/0!</v>
      </c>
      <c r="BZ73" s="24" t="e">
        <f t="shared" si="35"/>
        <v>#DIV/0!</v>
      </c>
      <c r="CA73" s="24" t="e">
        <f t="shared" si="36"/>
        <v>#DIV/0!</v>
      </c>
      <c r="CB73" s="24" t="e">
        <f t="shared" si="37"/>
        <v>#DIV/0!</v>
      </c>
      <c r="CC73" s="24" t="e">
        <f t="shared" si="38"/>
        <v>#DIV/0!</v>
      </c>
      <c r="CD73" s="24" t="e">
        <f t="shared" si="39"/>
        <v>#DIV/0!</v>
      </c>
      <c r="CE73" s="24" t="e">
        <f t="shared" si="40"/>
        <v>#DIV/0!</v>
      </c>
      <c r="CF73" s="24" t="e">
        <f t="shared" si="41"/>
        <v>#DIV/0!</v>
      </c>
      <c r="CG73" s="24" t="e">
        <f>10*LOG10(IF(BY73="",0,POWER(10,((BY73+'ModelParams Lw'!$O$4)/10))) +IF(BZ73="",0,POWER(10,((BZ73+'ModelParams Lw'!$P$4)/10))) +IF(CA73="",0,POWER(10,((CA73+'ModelParams Lw'!$Q$4)/10))) +IF(CB73="",0,POWER(10,((CB73+'ModelParams Lw'!$R$4)/10))) +IF(CC73="",0,POWER(10,((CC73+'ModelParams Lw'!$S$4)/10))) +IF(CD73="",0,POWER(10,((CD73+'ModelParams Lw'!$T$4)/10))) +IF(CE73="",0,POWER(10,((CE73+'ModelParams Lw'!$U$4)/10)))+IF(CF73="",0,POWER(10,((CF73+'ModelParams Lw'!$V$4)/10))))</f>
        <v>#DIV/0!</v>
      </c>
      <c r="CH73" s="24" t="e">
        <f t="shared" si="25"/>
        <v>#DIV/0!</v>
      </c>
      <c r="CI73" s="24" t="e">
        <f>(BY73-'ModelParams Lw'!$O$10)/'ModelParams Lw'!$O$11</f>
        <v>#DIV/0!</v>
      </c>
      <c r="CJ73" s="24" t="e">
        <f>(BZ73-'ModelParams Lw'!$P$10)/'ModelParams Lw'!$P$11</f>
        <v>#DIV/0!</v>
      </c>
      <c r="CK73" s="24" t="e">
        <f>(CA73-'ModelParams Lw'!$Q$10)/'ModelParams Lw'!$Q$11</f>
        <v>#DIV/0!</v>
      </c>
      <c r="CL73" s="24" t="e">
        <f>(CB73-'ModelParams Lw'!$R$10)/'ModelParams Lw'!$R$11</f>
        <v>#DIV/0!</v>
      </c>
      <c r="CM73" s="24" t="e">
        <f>(CC73-'ModelParams Lw'!$S$10)/'ModelParams Lw'!$S$11</f>
        <v>#DIV/0!</v>
      </c>
      <c r="CN73" s="24" t="e">
        <f>(CD73-'ModelParams Lw'!$T$10)/'ModelParams Lw'!$T$11</f>
        <v>#DIV/0!</v>
      </c>
      <c r="CO73" s="24" t="e">
        <f>(CE73-'ModelParams Lw'!$U$10)/'ModelParams Lw'!$U$11</f>
        <v>#DIV/0!</v>
      </c>
      <c r="CP73" s="24" t="e">
        <f>(CF73-'ModelParams Lw'!$V$10)/'ModelParams Lw'!$V$11</f>
        <v>#DIV/0!</v>
      </c>
    </row>
    <row r="74" spans="1:94" x14ac:dyDescent="0.2">
      <c r="A74" s="12">
        <f>Calcul!B76</f>
        <v>0</v>
      </c>
      <c r="B74" s="12">
        <f t="shared" si="42"/>
        <v>0</v>
      </c>
      <c r="C74" s="12">
        <f>Calcul!C76</f>
        <v>0</v>
      </c>
      <c r="D74" s="12">
        <f>Calcul!D76/1000</f>
        <v>0</v>
      </c>
      <c r="E74" s="12">
        <f>Calcul!E76/1000</f>
        <v>0</v>
      </c>
      <c r="F74" s="12">
        <f t="shared" si="43"/>
        <v>0</v>
      </c>
      <c r="G74" s="24" t="e">
        <f t="shared" si="44"/>
        <v>#DIV/0!</v>
      </c>
      <c r="H74" s="21" t="e">
        <f>'ModelParams Lw'!$B$6*(LN(H$3/(($B74/3600/($D74*$F74))^0.4*$G74^0.3)))^2+'ModelParams Lw'!$B$7*LN(H$3/(($B74/3600/($D74*$F74))^0.4*$G74^0.3))+'ModelParams Lw'!$B$8</f>
        <v>#DIV/0!</v>
      </c>
      <c r="I74" s="21" t="e">
        <f>'ModelParams Lw'!$B$6*(LN(I$3/(($B74/3600/($D74*$F74))^0.4*$G74^0.3)))^2+'ModelParams Lw'!$B$7*LN(I$3/(($B74/3600/($D74*$F74))^0.4*$G74^0.3))+'ModelParams Lw'!$B$8</f>
        <v>#DIV/0!</v>
      </c>
      <c r="J74" s="21" t="e">
        <f>'ModelParams Lw'!$B$6*(LN(J$3/(($B74/3600/($D74*$F74))^0.4*$G74^0.3)))^2+'ModelParams Lw'!$B$7*LN(J$3/(($B74/3600/($D74*$F74))^0.4*$G74^0.3))+'ModelParams Lw'!$B$8</f>
        <v>#DIV/0!</v>
      </c>
      <c r="K74" s="21" t="e">
        <f>'ModelParams Lw'!$B$6*(LN(K$3/(($B74/3600/($D74*$F74))^0.4*$G74^0.3)))^2+'ModelParams Lw'!$B$7*LN(K$3/(($B74/3600/($D74*$F74))^0.4*$G74^0.3))+'ModelParams Lw'!$B$8</f>
        <v>#DIV/0!</v>
      </c>
      <c r="L74" s="21" t="e">
        <f>'ModelParams Lw'!$B$6*(LN(L$3/(($B74/3600/($D74*$F74))^0.4*$G74^0.3)))^2+'ModelParams Lw'!$B$7*LN(L$3/(($B74/3600/($D74*$F74))^0.4*$G74^0.3))+'ModelParams Lw'!$B$8</f>
        <v>#DIV/0!</v>
      </c>
      <c r="M74" s="21" t="e">
        <f>'ModelParams Lw'!$B$6*(LN(M$3/(($B74/3600/($D74*$F74))^0.4*$G74^0.3)))^2+'ModelParams Lw'!$B$7*LN(M$3/(($B74/3600/($D74*$F74))^0.4*$G74^0.3))+'ModelParams Lw'!$B$8</f>
        <v>#DIV/0!</v>
      </c>
      <c r="N74" s="21" t="e">
        <f>'ModelParams Lw'!$B$6*(LN(N$3/(($B74/3600/($D74*$F74))^0.4*$G74^0.3)))^2+'ModelParams Lw'!$B$7*LN(N$3/(($B74/3600/($D74*$F74))^0.4*$G74^0.3))+'ModelParams Lw'!$B$8</f>
        <v>#DIV/0!</v>
      </c>
      <c r="O74" s="21" t="e">
        <f>'ModelParams Lw'!$B$6*(LN(O$3/(($B74/3600/($D74*$F74))^0.4*$G74^0.3)))^2+'ModelParams Lw'!$B$7*LN(O$3/(($B74/3600/($D74*$F74))^0.4*$G74^0.3))+'ModelParams Lw'!$B$8</f>
        <v>#DIV/0!</v>
      </c>
      <c r="P74" s="24" t="e">
        <f>'ModelParams Lw'!$B$3+'ModelParams Lw'!$B$4*LOG10($B74/3600/($D74*$F74))+'ModelParams Lw'!$B$5*LOG10(2*$G74/(1.2*($B74/3600/($D74*$F74))^2)+1)+10*LOG10($D74*$F74)+H74</f>
        <v>#DIV/0!</v>
      </c>
      <c r="Q74" s="24" t="e">
        <f>'ModelParams Lw'!$B$3+'ModelParams Lw'!$B$4*LOG10($B74/3600/($D74*$F74))+'ModelParams Lw'!$B$5*LOG10(2*$G74/(1.2*($B74/3600/($D74*$F74))^2)+1)+10*LOG10($D74*$F74)+I74</f>
        <v>#DIV/0!</v>
      </c>
      <c r="R74" s="24" t="e">
        <f>'ModelParams Lw'!$B$3+'ModelParams Lw'!$B$4*LOG10($B74/3600/($D74*$F74))+'ModelParams Lw'!$B$5*LOG10(2*$G74/(1.2*($B74/3600/($D74*$F74))^2)+1)+10*LOG10($D74*$F74)+J74</f>
        <v>#DIV/0!</v>
      </c>
      <c r="S74" s="24" t="e">
        <f>'ModelParams Lw'!$B$3+'ModelParams Lw'!$B$4*LOG10($B74/3600/($D74*$F74))+'ModelParams Lw'!$B$5*LOG10(2*$G74/(1.2*($B74/3600/($D74*$F74))^2)+1)+10*LOG10($D74*$F74)+K74</f>
        <v>#DIV/0!</v>
      </c>
      <c r="T74" s="24" t="e">
        <f>'ModelParams Lw'!$B$3+'ModelParams Lw'!$B$4*LOG10($B74/3600/($D74*$F74))+'ModelParams Lw'!$B$5*LOG10(2*$G74/(1.2*($B74/3600/($D74*$F74))^2)+1)+10*LOG10($D74*$F74)+L74</f>
        <v>#DIV/0!</v>
      </c>
      <c r="U74" s="24" t="e">
        <f>'ModelParams Lw'!$B$3+'ModelParams Lw'!$B$4*LOG10($B74/3600/($D74*$F74))+'ModelParams Lw'!$B$5*LOG10(2*$G74/(1.2*($B74/3600/($D74*$F74))^2)+1)+10*LOG10($D74*$F74)+M74</f>
        <v>#DIV/0!</v>
      </c>
      <c r="V74" s="24" t="e">
        <f>'ModelParams Lw'!$B$3+'ModelParams Lw'!$B$4*LOG10($B74/3600/($D74*$F74))+'ModelParams Lw'!$B$5*LOG10(2*$G74/(1.2*($B74/3600/($D74*$F74))^2)+1)+10*LOG10($D74*$F74)+N74</f>
        <v>#DIV/0!</v>
      </c>
      <c r="W74" s="24" t="e">
        <f>'ModelParams Lw'!$B$3+'ModelParams Lw'!$B$4*LOG10($B74/3600/($D74*$F74))+'ModelParams Lw'!$B$5*LOG10(2*$G74/(1.2*($B74/3600/($D74*$F74))^2)+1)+10*LOG10($D74*$F74)+O74</f>
        <v>#DIV/0!</v>
      </c>
      <c r="X74" s="24" t="e">
        <f>10*LOG10(IF(P74="",0,POWER(10,((P74+'ModelParams Lw'!$O$4)/10))) +IF(Q74="",0,POWER(10,((Q74+'ModelParams Lw'!$P$4)/10))) +IF(R74="",0,POWER(10,((R74+'ModelParams Lw'!$Q$4)/10))) +IF(S74="",0,POWER(10,((S74+'ModelParams Lw'!$R$4)/10))) +IF(T74="",0,POWER(10,((T74+'ModelParams Lw'!$S$4)/10))) +IF(U74="",0,POWER(10,((U74+'ModelParams Lw'!$T$4)/10))) +IF(V74="",0,POWER(10,((V74+'ModelParams Lw'!$U$4)/10)))+IF(W74="",0,POWER(10,((W74+'ModelParams Lw'!$V$4)/10))))</f>
        <v>#DIV/0!</v>
      </c>
      <c r="Y74" s="24" t="e">
        <f t="shared" si="45"/>
        <v>#DIV/0!</v>
      </c>
      <c r="Z74" s="24" t="e">
        <f>(P74-'ModelParams Lw'!O$10)/'ModelParams Lw'!O$11</f>
        <v>#DIV/0!</v>
      </c>
      <c r="AA74" s="24" t="e">
        <f>(Q74-'ModelParams Lw'!P$10)/'ModelParams Lw'!P$11</f>
        <v>#DIV/0!</v>
      </c>
      <c r="AB74" s="24" t="e">
        <f>(R74-'ModelParams Lw'!Q$10)/'ModelParams Lw'!Q$11</f>
        <v>#DIV/0!</v>
      </c>
      <c r="AC74" s="24" t="e">
        <f>(S74-'ModelParams Lw'!R$10)/'ModelParams Lw'!R$11</f>
        <v>#DIV/0!</v>
      </c>
      <c r="AD74" s="24" t="e">
        <f>(T74-'ModelParams Lw'!S$10)/'ModelParams Lw'!S$11</f>
        <v>#DIV/0!</v>
      </c>
      <c r="AE74" s="24" t="e">
        <f>(U74-'ModelParams Lw'!T$10)/'ModelParams Lw'!T$11</f>
        <v>#DIV/0!</v>
      </c>
      <c r="AF74" s="24" t="e">
        <f>(V74-'ModelParams Lw'!U$10)/'ModelParams Lw'!U$11</f>
        <v>#DIV/0!</v>
      </c>
      <c r="AG74" s="24" t="e">
        <f>(W74-'ModelParams Lw'!V$10)/'ModelParams Lw'!V$11</f>
        <v>#DIV/0!</v>
      </c>
      <c r="AH74" s="24" t="e">
        <f t="shared" si="23"/>
        <v>#DIV/0!</v>
      </c>
      <c r="AI74" s="24" t="str">
        <f>IF(OR(Calcul!$D79="",Calcul!$E79=""),"",VLOOKUP(CONCATENATE(Calcul!$D79,Calcul!$E79),SilencerParams!$D$4:$R$82,8,FALSE))</f>
        <v/>
      </c>
      <c r="AJ74" s="24" t="str">
        <f>IF(OR(Calcul!$D79="",Calcul!$E79=""),"",VLOOKUP(CONCATENATE(Calcul!$D79,Calcul!$E79),SilencerParams!$D$4:$R$82,9,FALSE))</f>
        <v/>
      </c>
      <c r="AK74" s="24" t="str">
        <f>IF(OR(Calcul!$D79="",Calcul!$E79=""),"",VLOOKUP(CONCATENATE(Calcul!$D79,Calcul!$E79),SilencerParams!$D$4:$R$82,10,FALSE))</f>
        <v/>
      </c>
      <c r="AL74" s="24" t="str">
        <f>IF(OR(Calcul!$D79="",Calcul!$E79=""),"",VLOOKUP(CONCATENATE(Calcul!$D79,Calcul!$E79),SilencerParams!$D$4:$R$82,11,FALSE))</f>
        <v/>
      </c>
      <c r="AM74" s="24" t="str">
        <f>IF(OR(Calcul!$D79="",Calcul!$E79=""),"",VLOOKUP(CONCATENATE(Calcul!$D79,Calcul!$E79),SilencerParams!$D$4:$R$82,12,FALSE))</f>
        <v/>
      </c>
      <c r="AN74" s="24" t="str">
        <f>IF(OR(Calcul!$D79="",Calcul!$E79=""),"",VLOOKUP(CONCATENATE(Calcul!$D79,Calcul!$E79),SilencerParams!$D$4:$R$82,13,FALSE))</f>
        <v/>
      </c>
      <c r="AO74" s="24" t="str">
        <f>IF(OR(Calcul!$D79="",Calcul!$E79=""),"",VLOOKUP(CONCATENATE(Calcul!$D79,Calcul!$E79),SilencerParams!$D$4:$R$82,14,FALSE))</f>
        <v/>
      </c>
      <c r="AP74" s="24" t="str">
        <f>IF(OR(Calcul!$D79="",Calcul!$E79=""),"",VLOOKUP(CONCATENATE(Calcul!$D79,Calcul!$E79),SilencerParams!$D$4:$R$82,15,FALSE))</f>
        <v/>
      </c>
      <c r="AQ74" s="24" t="str">
        <f>IF(OR(Calcul!$D79="",Calcul!$E79=""),"",VLOOKUP(CONCATENATE(Calcul!$D79,Calcul!$E79),SilencerParams!$D$4:$Z$82,16,FALSE)*LOG($AH74)+VLOOKUP(CONCATENATE(Calcul!$D79,Calcul!$E79),SilencerParams!$D$4:$AH$82,24,FALSE))</f>
        <v/>
      </c>
      <c r="AR74" s="24" t="str">
        <f>IF(OR(Calcul!$D79="",Calcul!$E79=""),"",VLOOKUP(CONCATENATE(Calcul!$D79,Calcul!$E79),SilencerParams!$D$4:$Z$82,17,FALSE)*LOG($AH74)+VLOOKUP(CONCATENATE(Calcul!$D79,Calcul!$E79),SilencerParams!$D$4:$AH$82,25,FALSE))</f>
        <v/>
      </c>
      <c r="AS74" s="24" t="str">
        <f>IF(OR(Calcul!$D79="",Calcul!$E79=""),"",VLOOKUP(CONCATENATE(Calcul!$D79,Calcul!$E79),SilencerParams!$D$4:$Z$82,18,FALSE)*LOG($AH74)+VLOOKUP(CONCATENATE(Calcul!$D79,Calcul!$E79),SilencerParams!$D$4:$AH$82,26,FALSE))</f>
        <v/>
      </c>
      <c r="AT74" s="24" t="str">
        <f>IF(OR(Calcul!$D79="",Calcul!$E79=""),"",VLOOKUP(CONCATENATE(Calcul!$D79,Calcul!$E79),SilencerParams!$D$4:$Z$82,19,FALSE)*LOG($AH74)+VLOOKUP(CONCATENATE(Calcul!$D79,Calcul!$E79),SilencerParams!$D$4:$AH$82,27,FALSE))</f>
        <v/>
      </c>
      <c r="AU74" s="24" t="str">
        <f>IF(OR(Calcul!$D79="",Calcul!$E79=""),"",VLOOKUP(CONCATENATE(Calcul!$D79,Calcul!$E79),SilencerParams!$D$4:$Z$82,20,FALSE)*LOG($AH74)+VLOOKUP(CONCATENATE(Calcul!$D79,Calcul!$E79),SilencerParams!$D$4:$AH$82,28,FALSE))</f>
        <v/>
      </c>
      <c r="AV74" s="24" t="str">
        <f>IF(OR(Calcul!$D79="",Calcul!$E79=""),"",VLOOKUP(CONCATENATE(Calcul!$D79,Calcul!$E79),SilencerParams!$D$4:$Z$82,21,FALSE)*LOG($AH74)+VLOOKUP(CONCATENATE(Calcul!$D79,Calcul!$E79),SilencerParams!$D$4:$AH$82,29,FALSE))</f>
        <v/>
      </c>
      <c r="AW74" s="24" t="str">
        <f>IF(OR(Calcul!$D79="",Calcul!$E79=""),"",VLOOKUP(CONCATENATE(Calcul!$D79,Calcul!$E79),SilencerParams!$D$4:$Z$82,22,FALSE)*LOG($AH74)+VLOOKUP(CONCATENATE(Calcul!$D79,Calcul!$E79),SilencerParams!$D$4:$AH$82,30,FALSE))</f>
        <v/>
      </c>
      <c r="AX74" s="24" t="str">
        <f>IF(OR(Calcul!$D79="",Calcul!$E79=""),"",VLOOKUP(CONCATENATE(Calcul!$D79,Calcul!$E79),SilencerParams!$D$4:$Z$82,23,FALSE)*LOG($AH74)+VLOOKUP(CONCATENATE(Calcul!$D79,Calcul!$E79),SilencerParams!$D$4:$AH$82,31,FALSE))</f>
        <v/>
      </c>
      <c r="AY74" s="24" t="e">
        <f t="shared" si="26"/>
        <v>#DIV/0!</v>
      </c>
      <c r="AZ74" s="24" t="e">
        <f t="shared" si="27"/>
        <v>#DIV/0!</v>
      </c>
      <c r="BA74" s="24" t="e">
        <f t="shared" si="28"/>
        <v>#DIV/0!</v>
      </c>
      <c r="BB74" s="24" t="e">
        <f t="shared" si="29"/>
        <v>#DIV/0!</v>
      </c>
      <c r="BC74" s="24" t="e">
        <f t="shared" si="30"/>
        <v>#DIV/0!</v>
      </c>
      <c r="BD74" s="24" t="e">
        <f t="shared" si="31"/>
        <v>#DIV/0!</v>
      </c>
      <c r="BE74" s="24" t="e">
        <f t="shared" si="32"/>
        <v>#DIV/0!</v>
      </c>
      <c r="BF74" s="24" t="e">
        <f t="shared" si="33"/>
        <v>#DIV/0!</v>
      </c>
      <c r="BG74" s="24" t="e">
        <f>10*LOG10(IF(AY74="",0,POWER(10,((AY74+'ModelParams Lw'!$O$4)/10))) +IF(AZ74="",0,POWER(10,((AZ74+'ModelParams Lw'!$P$4)/10))) +IF(BA74="",0,POWER(10,((BA74+'ModelParams Lw'!$Q$4)/10))) +IF(BB74="",0,POWER(10,((BB74+'ModelParams Lw'!$R$4)/10))) +IF(BC74="",0,POWER(10,((BC74+'ModelParams Lw'!$S$4)/10))) +IF(BD74="",0,POWER(10,((BD74+'ModelParams Lw'!$T$4)/10))) +IF(BE74="",0,POWER(10,((BE74+'ModelParams Lw'!$U$4)/10)))+IF(BF74="",0,POWER(10,((BF74+'ModelParams Lw'!$V$4)/10))))</f>
        <v>#DIV/0!</v>
      </c>
      <c r="BH74" s="24" t="e">
        <f t="shared" si="24"/>
        <v>#DIV/0!</v>
      </c>
      <c r="BI74" s="24" t="e">
        <f>(AY74-'ModelParams Lw'!O$10)/'ModelParams Lw'!O$11</f>
        <v>#DIV/0!</v>
      </c>
      <c r="BJ74" s="24" t="e">
        <f>(AZ74-'ModelParams Lw'!P$10)/'ModelParams Lw'!P$11</f>
        <v>#DIV/0!</v>
      </c>
      <c r="BK74" s="24" t="e">
        <f>(BA74-'ModelParams Lw'!Q$10)/'ModelParams Lw'!Q$11</f>
        <v>#DIV/0!</v>
      </c>
      <c r="BL74" s="24" t="e">
        <f>(BB74-'ModelParams Lw'!R$10)/'ModelParams Lw'!R$11</f>
        <v>#DIV/0!</v>
      </c>
      <c r="BM74" s="24" t="e">
        <f>(BC74-'ModelParams Lw'!S$10)/'ModelParams Lw'!S$11</f>
        <v>#DIV/0!</v>
      </c>
      <c r="BN74" s="24" t="e">
        <f>(BD74-'ModelParams Lw'!T$10)/'ModelParams Lw'!T$11</f>
        <v>#DIV/0!</v>
      </c>
      <c r="BO74" s="24" t="e">
        <f>(BE74-'ModelParams Lw'!U$10)/'ModelParams Lw'!U$11</f>
        <v>#DIV/0!</v>
      </c>
      <c r="BP74" s="24" t="e">
        <f>(BF74-'ModelParams Lw'!V$10)/'ModelParams Lw'!V$11</f>
        <v>#DIV/0!</v>
      </c>
      <c r="BQ74" s="24">
        <f>IF(Calcul!$F79="SW",'ModelParams Lw'!C$18+'ModelParams Lw'!C$19*LOG(BQ$3)+'ModelParams Lw'!C$20*($D74*$E74),IF('ModelParams Lw'!C$21+'ModelParams Lw'!C$22*LOG(BQ$3)+'ModelParams Lw'!C$23*($D74*$E74)&lt;'ModelParams Lw'!C$18+'ModelParams Lw'!C$19*LOG(BQ$3)+'ModelParams Lw'!C$20*($D74*$E74),'ModelParams Lw'!C$18+'ModelParams Lw'!C$19*LOG(BQ$3)+'ModelParams Lw'!C$20*($D74*$E74),'ModelParams Lw'!C$21+'ModelParams Lw'!C$22*LOG(BQ$3)+'ModelParams Lw'!C$23*($D74*$E74)))</f>
        <v>29.232362061604213</v>
      </c>
      <c r="BR74" s="24">
        <f>IF(Calcul!$F79="SW",'ModelParams Lw'!D$18+'ModelParams Lw'!D$19*LOG(BR$3)+'ModelParams Lw'!D$20*($D74*$E74),IF('ModelParams Lw'!D$21+'ModelParams Lw'!D$22*LOG(BR$3)+'ModelParams Lw'!D$23*($D74*$E74)&lt;'ModelParams Lw'!D$18+'ModelParams Lw'!D$19*LOG(BR$3)+'ModelParams Lw'!D$20*($D74*$E74),'ModelParams Lw'!D$18+'ModelParams Lw'!D$19*LOG(BR$3)+'ModelParams Lw'!D$20*($D74*$E74),'ModelParams Lw'!D$21+'ModelParams Lw'!D$22*LOG(BR$3)+'ModelParams Lw'!D$23*($D74*$E74)))</f>
        <v>20.87664435983303</v>
      </c>
      <c r="BS74" s="24">
        <f>IF(Calcul!$F79="SW",'ModelParams Lw'!E$18+'ModelParams Lw'!E$19*LOG(BS$3)+'ModelParams Lw'!E$20*($D74*$E74),IF('ModelParams Lw'!E$21+'ModelParams Lw'!E$22*LOG(BS$3)+'ModelParams Lw'!E$23*($D74*$E74)&lt;'ModelParams Lw'!E$18+'ModelParams Lw'!E$19*LOG(BS$3)+'ModelParams Lw'!E$20*($D74*$E74),'ModelParams Lw'!E$18+'ModelParams Lw'!E$19*LOG(BS$3)+'ModelParams Lw'!E$20*($D74*$E74),'ModelParams Lw'!E$21+'ModelParams Lw'!E$22*LOG(BS$3)+'ModelParams Lw'!E$23*($D74*$E74)))</f>
        <v>19.403052886267911</v>
      </c>
      <c r="BT74" s="24">
        <f>IF(Calcul!$F79="SW",'ModelParams Lw'!F$18+'ModelParams Lw'!F$19*LOG(BT$3)+'ModelParams Lw'!F$20*($D74*$E74),IF('ModelParams Lw'!F$21+'ModelParams Lw'!F$22*LOG(BT$3)+'ModelParams Lw'!F$23*($D74*$E74)&lt;'ModelParams Lw'!F$18+'ModelParams Lw'!F$19*LOG(BT$3)+'ModelParams Lw'!F$20*($D74*$E74),'ModelParams Lw'!F$18+'ModelParams Lw'!F$19*LOG(BT$3)+'ModelParams Lw'!F$20*($D74*$E74),'ModelParams Lw'!F$21+'ModelParams Lw'!F$22*LOG(BT$3)+'ModelParams Lw'!F$23*($D74*$E74)))</f>
        <v>19.168948557312724</v>
      </c>
      <c r="BU74" s="24">
        <f>IF(Calcul!$F79="SW",'ModelParams Lw'!G$18+'ModelParams Lw'!G$19*LOG(BU$3)+'ModelParams Lw'!G$20*($D74*$E74),IF('ModelParams Lw'!G$21+'ModelParams Lw'!G$22*LOG(BU$3)+'ModelParams Lw'!G$23*($D74*$E74)&lt;'ModelParams Lw'!G$18+'ModelParams Lw'!G$19*LOG(BU$3)+'ModelParams Lw'!G$20*($D74*$E74),'ModelParams Lw'!G$18+'ModelParams Lw'!G$19*LOG(BU$3)+'ModelParams Lw'!G$20*($D74*$E74),'ModelParams Lw'!G$21+'ModelParams Lw'!G$22*LOG(BU$3)+'ModelParams Lw'!G$23*($D74*$E74)))</f>
        <v>19.253827318462619</v>
      </c>
      <c r="BV74" s="24">
        <f>IF(Calcul!$F79="SW",'ModelParams Lw'!H$18+'ModelParams Lw'!H$19*LOG(BV$3)+'ModelParams Lw'!H$20*($D74*$E74),IF('ModelParams Lw'!H$21+'ModelParams Lw'!H$22*LOG(BV$3)+'ModelParams Lw'!H$23*($D74*$E74)&lt;'ModelParams Lw'!H$18+'ModelParams Lw'!H$19*LOG(BV$3)+'ModelParams Lw'!H$20*($D74*$E74),'ModelParams Lw'!H$18+'ModelParams Lw'!H$19*LOG(BV$3)+'ModelParams Lw'!H$20*($D74*$E74),'ModelParams Lw'!H$21+'ModelParams Lw'!H$22*LOG(BV$3)+'ModelParams Lw'!H$23*($D74*$E74)))</f>
        <v>18.450549841027573</v>
      </c>
      <c r="BW74" s="24">
        <f>IF(Calcul!$F79="SW",'ModelParams Lw'!I$18+'ModelParams Lw'!I$19*LOG(BW$3)+'ModelParams Lw'!I$20*($D74*$E74),IF('ModelParams Lw'!I$21+'ModelParams Lw'!I$22*LOG(BW$3)+'ModelParams Lw'!I$23*($D74*$E74)&lt;'ModelParams Lw'!I$18+'ModelParams Lw'!I$19*LOG(BW$3)+'ModelParams Lw'!I$20*($D74*$E74),'ModelParams Lw'!I$18+'ModelParams Lw'!I$19*LOG(BW$3)+'ModelParams Lw'!I$20*($D74*$E74),'ModelParams Lw'!I$21+'ModelParams Lw'!I$22*LOG(BW$3)+'ModelParams Lw'!I$23*($D74*$E74)))</f>
        <v>24.339570323731252</v>
      </c>
      <c r="BX74" s="24">
        <f>IF(Calcul!$F79="SW",'ModelParams Lw'!J$18+'ModelParams Lw'!J$19*LOG(BX$3)+'ModelParams Lw'!J$20*($D74*$E74),IF('ModelParams Lw'!J$21+'ModelParams Lw'!J$22*LOG(BX$3)+'ModelParams Lw'!J$23*($D74*$E74)&lt;'ModelParams Lw'!J$18+'ModelParams Lw'!J$19*LOG(BX$3)+'ModelParams Lw'!J$20*($D74*$E74),'ModelParams Lw'!J$18+'ModelParams Lw'!J$19*LOG(BX$3)+'ModelParams Lw'!J$20*($D74*$E74),'ModelParams Lw'!J$21+'ModelParams Lw'!J$22*LOG(BX$3)+'ModelParams Lw'!J$23*($D74*$E74)))</f>
        <v>22.505852524315557</v>
      </c>
      <c r="BY74" s="24" t="e">
        <f t="shared" si="34"/>
        <v>#DIV/0!</v>
      </c>
      <c r="BZ74" s="24" t="e">
        <f t="shared" si="35"/>
        <v>#DIV/0!</v>
      </c>
      <c r="CA74" s="24" t="e">
        <f t="shared" si="36"/>
        <v>#DIV/0!</v>
      </c>
      <c r="CB74" s="24" t="e">
        <f t="shared" si="37"/>
        <v>#DIV/0!</v>
      </c>
      <c r="CC74" s="24" t="e">
        <f t="shared" si="38"/>
        <v>#DIV/0!</v>
      </c>
      <c r="CD74" s="24" t="e">
        <f t="shared" si="39"/>
        <v>#DIV/0!</v>
      </c>
      <c r="CE74" s="24" t="e">
        <f t="shared" si="40"/>
        <v>#DIV/0!</v>
      </c>
      <c r="CF74" s="24" t="e">
        <f t="shared" si="41"/>
        <v>#DIV/0!</v>
      </c>
      <c r="CG74" s="24" t="e">
        <f>10*LOG10(IF(BY74="",0,POWER(10,((BY74+'ModelParams Lw'!$O$4)/10))) +IF(BZ74="",0,POWER(10,((BZ74+'ModelParams Lw'!$P$4)/10))) +IF(CA74="",0,POWER(10,((CA74+'ModelParams Lw'!$Q$4)/10))) +IF(CB74="",0,POWER(10,((CB74+'ModelParams Lw'!$R$4)/10))) +IF(CC74="",0,POWER(10,((CC74+'ModelParams Lw'!$S$4)/10))) +IF(CD74="",0,POWER(10,((CD74+'ModelParams Lw'!$T$4)/10))) +IF(CE74="",0,POWER(10,((CE74+'ModelParams Lw'!$U$4)/10)))+IF(CF74="",0,POWER(10,((CF74+'ModelParams Lw'!$V$4)/10))))</f>
        <v>#DIV/0!</v>
      </c>
      <c r="CH74" s="24" t="e">
        <f t="shared" si="25"/>
        <v>#DIV/0!</v>
      </c>
      <c r="CI74" s="24" t="e">
        <f>(BY74-'ModelParams Lw'!$O$10)/'ModelParams Lw'!$O$11</f>
        <v>#DIV/0!</v>
      </c>
      <c r="CJ74" s="24" t="e">
        <f>(BZ74-'ModelParams Lw'!$P$10)/'ModelParams Lw'!$P$11</f>
        <v>#DIV/0!</v>
      </c>
      <c r="CK74" s="24" t="e">
        <f>(CA74-'ModelParams Lw'!$Q$10)/'ModelParams Lw'!$Q$11</f>
        <v>#DIV/0!</v>
      </c>
      <c r="CL74" s="24" t="e">
        <f>(CB74-'ModelParams Lw'!$R$10)/'ModelParams Lw'!$R$11</f>
        <v>#DIV/0!</v>
      </c>
      <c r="CM74" s="24" t="e">
        <f>(CC74-'ModelParams Lw'!$S$10)/'ModelParams Lw'!$S$11</f>
        <v>#DIV/0!</v>
      </c>
      <c r="CN74" s="24" t="e">
        <f>(CD74-'ModelParams Lw'!$T$10)/'ModelParams Lw'!$T$11</f>
        <v>#DIV/0!</v>
      </c>
      <c r="CO74" s="24" t="e">
        <f>(CE74-'ModelParams Lw'!$U$10)/'ModelParams Lw'!$U$11</f>
        <v>#DIV/0!</v>
      </c>
      <c r="CP74" s="24" t="e">
        <f>(CF74-'ModelParams Lw'!$V$10)/'ModelParams Lw'!$V$11</f>
        <v>#DIV/0!</v>
      </c>
    </row>
    <row r="75" spans="1:94" x14ac:dyDescent="0.2">
      <c r="A75" s="12">
        <f>Calcul!B77</f>
        <v>0</v>
      </c>
      <c r="B75" s="12">
        <f t="shared" si="42"/>
        <v>0</v>
      </c>
      <c r="C75" s="12">
        <f>Calcul!C77</f>
        <v>0</v>
      </c>
      <c r="D75" s="12">
        <f>Calcul!D77/1000</f>
        <v>0</v>
      </c>
      <c r="E75" s="12">
        <f>Calcul!E77/1000</f>
        <v>0</v>
      </c>
      <c r="F75" s="12">
        <f t="shared" si="43"/>
        <v>0</v>
      </c>
      <c r="G75" s="24" t="e">
        <f t="shared" si="44"/>
        <v>#DIV/0!</v>
      </c>
      <c r="H75" s="21" t="e">
        <f>'ModelParams Lw'!$B$6*(LN(H$3/(($B75/3600/($D75*$F75))^0.4*$G75^0.3)))^2+'ModelParams Lw'!$B$7*LN(H$3/(($B75/3600/($D75*$F75))^0.4*$G75^0.3))+'ModelParams Lw'!$B$8</f>
        <v>#DIV/0!</v>
      </c>
      <c r="I75" s="21" t="e">
        <f>'ModelParams Lw'!$B$6*(LN(I$3/(($B75/3600/($D75*$F75))^0.4*$G75^0.3)))^2+'ModelParams Lw'!$B$7*LN(I$3/(($B75/3600/($D75*$F75))^0.4*$G75^0.3))+'ModelParams Lw'!$B$8</f>
        <v>#DIV/0!</v>
      </c>
      <c r="J75" s="21" t="e">
        <f>'ModelParams Lw'!$B$6*(LN(J$3/(($B75/3600/($D75*$F75))^0.4*$G75^0.3)))^2+'ModelParams Lw'!$B$7*LN(J$3/(($B75/3600/($D75*$F75))^0.4*$G75^0.3))+'ModelParams Lw'!$B$8</f>
        <v>#DIV/0!</v>
      </c>
      <c r="K75" s="21" t="e">
        <f>'ModelParams Lw'!$B$6*(LN(K$3/(($B75/3600/($D75*$F75))^0.4*$G75^0.3)))^2+'ModelParams Lw'!$B$7*LN(K$3/(($B75/3600/($D75*$F75))^0.4*$G75^0.3))+'ModelParams Lw'!$B$8</f>
        <v>#DIV/0!</v>
      </c>
      <c r="L75" s="21" t="e">
        <f>'ModelParams Lw'!$B$6*(LN(L$3/(($B75/3600/($D75*$F75))^0.4*$G75^0.3)))^2+'ModelParams Lw'!$B$7*LN(L$3/(($B75/3600/($D75*$F75))^0.4*$G75^0.3))+'ModelParams Lw'!$B$8</f>
        <v>#DIV/0!</v>
      </c>
      <c r="M75" s="21" t="e">
        <f>'ModelParams Lw'!$B$6*(LN(M$3/(($B75/3600/($D75*$F75))^0.4*$G75^0.3)))^2+'ModelParams Lw'!$B$7*LN(M$3/(($B75/3600/($D75*$F75))^0.4*$G75^0.3))+'ModelParams Lw'!$B$8</f>
        <v>#DIV/0!</v>
      </c>
      <c r="N75" s="21" t="e">
        <f>'ModelParams Lw'!$B$6*(LN(N$3/(($B75/3600/($D75*$F75))^0.4*$G75^0.3)))^2+'ModelParams Lw'!$B$7*LN(N$3/(($B75/3600/($D75*$F75))^0.4*$G75^0.3))+'ModelParams Lw'!$B$8</f>
        <v>#DIV/0!</v>
      </c>
      <c r="O75" s="21" t="e">
        <f>'ModelParams Lw'!$B$6*(LN(O$3/(($B75/3600/($D75*$F75))^0.4*$G75^0.3)))^2+'ModelParams Lw'!$B$7*LN(O$3/(($B75/3600/($D75*$F75))^0.4*$G75^0.3))+'ModelParams Lw'!$B$8</f>
        <v>#DIV/0!</v>
      </c>
      <c r="P75" s="24" t="e">
        <f>'ModelParams Lw'!$B$3+'ModelParams Lw'!$B$4*LOG10($B75/3600/($D75*$F75))+'ModelParams Lw'!$B$5*LOG10(2*$G75/(1.2*($B75/3600/($D75*$F75))^2)+1)+10*LOG10($D75*$F75)+H75</f>
        <v>#DIV/0!</v>
      </c>
      <c r="Q75" s="24" t="e">
        <f>'ModelParams Lw'!$B$3+'ModelParams Lw'!$B$4*LOG10($B75/3600/($D75*$F75))+'ModelParams Lw'!$B$5*LOG10(2*$G75/(1.2*($B75/3600/($D75*$F75))^2)+1)+10*LOG10($D75*$F75)+I75</f>
        <v>#DIV/0!</v>
      </c>
      <c r="R75" s="24" t="e">
        <f>'ModelParams Lw'!$B$3+'ModelParams Lw'!$B$4*LOG10($B75/3600/($D75*$F75))+'ModelParams Lw'!$B$5*LOG10(2*$G75/(1.2*($B75/3600/($D75*$F75))^2)+1)+10*LOG10($D75*$F75)+J75</f>
        <v>#DIV/0!</v>
      </c>
      <c r="S75" s="24" t="e">
        <f>'ModelParams Lw'!$B$3+'ModelParams Lw'!$B$4*LOG10($B75/3600/($D75*$F75))+'ModelParams Lw'!$B$5*LOG10(2*$G75/(1.2*($B75/3600/($D75*$F75))^2)+1)+10*LOG10($D75*$F75)+K75</f>
        <v>#DIV/0!</v>
      </c>
      <c r="T75" s="24" t="e">
        <f>'ModelParams Lw'!$B$3+'ModelParams Lw'!$B$4*LOG10($B75/3600/($D75*$F75))+'ModelParams Lw'!$B$5*LOG10(2*$G75/(1.2*($B75/3600/($D75*$F75))^2)+1)+10*LOG10($D75*$F75)+L75</f>
        <v>#DIV/0!</v>
      </c>
      <c r="U75" s="24" t="e">
        <f>'ModelParams Lw'!$B$3+'ModelParams Lw'!$B$4*LOG10($B75/3600/($D75*$F75))+'ModelParams Lw'!$B$5*LOG10(2*$G75/(1.2*($B75/3600/($D75*$F75))^2)+1)+10*LOG10($D75*$F75)+M75</f>
        <v>#DIV/0!</v>
      </c>
      <c r="V75" s="24" t="e">
        <f>'ModelParams Lw'!$B$3+'ModelParams Lw'!$B$4*LOG10($B75/3600/($D75*$F75))+'ModelParams Lw'!$B$5*LOG10(2*$G75/(1.2*($B75/3600/($D75*$F75))^2)+1)+10*LOG10($D75*$F75)+N75</f>
        <v>#DIV/0!</v>
      </c>
      <c r="W75" s="24" t="e">
        <f>'ModelParams Lw'!$B$3+'ModelParams Lw'!$B$4*LOG10($B75/3600/($D75*$F75))+'ModelParams Lw'!$B$5*LOG10(2*$G75/(1.2*($B75/3600/($D75*$F75))^2)+1)+10*LOG10($D75*$F75)+O75</f>
        <v>#DIV/0!</v>
      </c>
      <c r="X75" s="24" t="e">
        <f>10*LOG10(IF(P75="",0,POWER(10,((P75+'ModelParams Lw'!$O$4)/10))) +IF(Q75="",0,POWER(10,((Q75+'ModelParams Lw'!$P$4)/10))) +IF(R75="",0,POWER(10,((R75+'ModelParams Lw'!$Q$4)/10))) +IF(S75="",0,POWER(10,((S75+'ModelParams Lw'!$R$4)/10))) +IF(T75="",0,POWER(10,((T75+'ModelParams Lw'!$S$4)/10))) +IF(U75="",0,POWER(10,((U75+'ModelParams Lw'!$T$4)/10))) +IF(V75="",0,POWER(10,((V75+'ModelParams Lw'!$U$4)/10)))+IF(W75="",0,POWER(10,((W75+'ModelParams Lw'!$V$4)/10))))</f>
        <v>#DIV/0!</v>
      </c>
      <c r="Y75" s="24" t="e">
        <f t="shared" si="45"/>
        <v>#DIV/0!</v>
      </c>
      <c r="Z75" s="24" t="e">
        <f>(P75-'ModelParams Lw'!O$10)/'ModelParams Lw'!O$11</f>
        <v>#DIV/0!</v>
      </c>
      <c r="AA75" s="24" t="e">
        <f>(Q75-'ModelParams Lw'!P$10)/'ModelParams Lw'!P$11</f>
        <v>#DIV/0!</v>
      </c>
      <c r="AB75" s="24" t="e">
        <f>(R75-'ModelParams Lw'!Q$10)/'ModelParams Lw'!Q$11</f>
        <v>#DIV/0!</v>
      </c>
      <c r="AC75" s="24" t="e">
        <f>(S75-'ModelParams Lw'!R$10)/'ModelParams Lw'!R$11</f>
        <v>#DIV/0!</v>
      </c>
      <c r="AD75" s="24" t="e">
        <f>(T75-'ModelParams Lw'!S$10)/'ModelParams Lw'!S$11</f>
        <v>#DIV/0!</v>
      </c>
      <c r="AE75" s="24" t="e">
        <f>(U75-'ModelParams Lw'!T$10)/'ModelParams Lw'!T$11</f>
        <v>#DIV/0!</v>
      </c>
      <c r="AF75" s="24" t="e">
        <f>(V75-'ModelParams Lw'!U$10)/'ModelParams Lw'!U$11</f>
        <v>#DIV/0!</v>
      </c>
      <c r="AG75" s="24" t="e">
        <f>(W75-'ModelParams Lw'!V$10)/'ModelParams Lw'!V$11</f>
        <v>#DIV/0!</v>
      </c>
      <c r="AH75" s="24" t="e">
        <f t="shared" si="23"/>
        <v>#DIV/0!</v>
      </c>
      <c r="AI75" s="24" t="str">
        <f>IF(OR(Calcul!$D80="",Calcul!$E80=""),"",VLOOKUP(CONCATENATE(Calcul!$D80,Calcul!$E80),SilencerParams!$D$4:$R$82,8,FALSE))</f>
        <v/>
      </c>
      <c r="AJ75" s="24" t="str">
        <f>IF(OR(Calcul!$D80="",Calcul!$E80=""),"",VLOOKUP(CONCATENATE(Calcul!$D80,Calcul!$E80),SilencerParams!$D$4:$R$82,9,FALSE))</f>
        <v/>
      </c>
      <c r="AK75" s="24" t="str">
        <f>IF(OR(Calcul!$D80="",Calcul!$E80=""),"",VLOOKUP(CONCATENATE(Calcul!$D80,Calcul!$E80),SilencerParams!$D$4:$R$82,10,FALSE))</f>
        <v/>
      </c>
      <c r="AL75" s="24" t="str">
        <f>IF(OR(Calcul!$D80="",Calcul!$E80=""),"",VLOOKUP(CONCATENATE(Calcul!$D80,Calcul!$E80),SilencerParams!$D$4:$R$82,11,FALSE))</f>
        <v/>
      </c>
      <c r="AM75" s="24" t="str">
        <f>IF(OR(Calcul!$D80="",Calcul!$E80=""),"",VLOOKUP(CONCATENATE(Calcul!$D80,Calcul!$E80),SilencerParams!$D$4:$R$82,12,FALSE))</f>
        <v/>
      </c>
      <c r="AN75" s="24" t="str">
        <f>IF(OR(Calcul!$D80="",Calcul!$E80=""),"",VLOOKUP(CONCATENATE(Calcul!$D80,Calcul!$E80),SilencerParams!$D$4:$R$82,13,FALSE))</f>
        <v/>
      </c>
      <c r="AO75" s="24" t="str">
        <f>IF(OR(Calcul!$D80="",Calcul!$E80=""),"",VLOOKUP(CONCATENATE(Calcul!$D80,Calcul!$E80),SilencerParams!$D$4:$R$82,14,FALSE))</f>
        <v/>
      </c>
      <c r="AP75" s="24" t="str">
        <f>IF(OR(Calcul!$D80="",Calcul!$E80=""),"",VLOOKUP(CONCATENATE(Calcul!$D80,Calcul!$E80),SilencerParams!$D$4:$R$82,15,FALSE))</f>
        <v/>
      </c>
      <c r="AQ75" s="24" t="str">
        <f>IF(OR(Calcul!$D80="",Calcul!$E80=""),"",VLOOKUP(CONCATENATE(Calcul!$D80,Calcul!$E80),SilencerParams!$D$4:$Z$82,16,FALSE)*LOG($AH75)+VLOOKUP(CONCATENATE(Calcul!$D80,Calcul!$E80),SilencerParams!$D$4:$AH$82,24,FALSE))</f>
        <v/>
      </c>
      <c r="AR75" s="24" t="str">
        <f>IF(OR(Calcul!$D80="",Calcul!$E80=""),"",VLOOKUP(CONCATENATE(Calcul!$D80,Calcul!$E80),SilencerParams!$D$4:$Z$82,17,FALSE)*LOG($AH75)+VLOOKUP(CONCATENATE(Calcul!$D80,Calcul!$E80),SilencerParams!$D$4:$AH$82,25,FALSE))</f>
        <v/>
      </c>
      <c r="AS75" s="24" t="str">
        <f>IF(OR(Calcul!$D80="",Calcul!$E80=""),"",VLOOKUP(CONCATENATE(Calcul!$D80,Calcul!$E80),SilencerParams!$D$4:$Z$82,18,FALSE)*LOG($AH75)+VLOOKUP(CONCATENATE(Calcul!$D80,Calcul!$E80),SilencerParams!$D$4:$AH$82,26,FALSE))</f>
        <v/>
      </c>
      <c r="AT75" s="24" t="str">
        <f>IF(OR(Calcul!$D80="",Calcul!$E80=""),"",VLOOKUP(CONCATENATE(Calcul!$D80,Calcul!$E80),SilencerParams!$D$4:$Z$82,19,FALSE)*LOG($AH75)+VLOOKUP(CONCATENATE(Calcul!$D80,Calcul!$E80),SilencerParams!$D$4:$AH$82,27,FALSE))</f>
        <v/>
      </c>
      <c r="AU75" s="24" t="str">
        <f>IF(OR(Calcul!$D80="",Calcul!$E80=""),"",VLOOKUP(CONCATENATE(Calcul!$D80,Calcul!$E80),SilencerParams!$D$4:$Z$82,20,FALSE)*LOG($AH75)+VLOOKUP(CONCATENATE(Calcul!$D80,Calcul!$E80),SilencerParams!$D$4:$AH$82,28,FALSE))</f>
        <v/>
      </c>
      <c r="AV75" s="24" t="str">
        <f>IF(OR(Calcul!$D80="",Calcul!$E80=""),"",VLOOKUP(CONCATENATE(Calcul!$D80,Calcul!$E80),SilencerParams!$D$4:$Z$82,21,FALSE)*LOG($AH75)+VLOOKUP(CONCATENATE(Calcul!$D80,Calcul!$E80),SilencerParams!$D$4:$AH$82,29,FALSE))</f>
        <v/>
      </c>
      <c r="AW75" s="24" t="str">
        <f>IF(OR(Calcul!$D80="",Calcul!$E80=""),"",VLOOKUP(CONCATENATE(Calcul!$D80,Calcul!$E80),SilencerParams!$D$4:$Z$82,22,FALSE)*LOG($AH75)+VLOOKUP(CONCATENATE(Calcul!$D80,Calcul!$E80),SilencerParams!$D$4:$AH$82,30,FALSE))</f>
        <v/>
      </c>
      <c r="AX75" s="24" t="str">
        <f>IF(OR(Calcul!$D80="",Calcul!$E80=""),"",VLOOKUP(CONCATENATE(Calcul!$D80,Calcul!$E80),SilencerParams!$D$4:$Z$82,23,FALSE)*LOG($AH75)+VLOOKUP(CONCATENATE(Calcul!$D80,Calcul!$E80),SilencerParams!$D$4:$AH$82,31,FALSE))</f>
        <v/>
      </c>
      <c r="AY75" s="24" t="e">
        <f t="shared" si="26"/>
        <v>#DIV/0!</v>
      </c>
      <c r="AZ75" s="24" t="e">
        <f t="shared" si="27"/>
        <v>#DIV/0!</v>
      </c>
      <c r="BA75" s="24" t="e">
        <f t="shared" si="28"/>
        <v>#DIV/0!</v>
      </c>
      <c r="BB75" s="24" t="e">
        <f t="shared" si="29"/>
        <v>#DIV/0!</v>
      </c>
      <c r="BC75" s="24" t="e">
        <f t="shared" si="30"/>
        <v>#DIV/0!</v>
      </c>
      <c r="BD75" s="24" t="e">
        <f t="shared" si="31"/>
        <v>#DIV/0!</v>
      </c>
      <c r="BE75" s="24" t="e">
        <f t="shared" si="32"/>
        <v>#DIV/0!</v>
      </c>
      <c r="BF75" s="24" t="e">
        <f t="shared" si="33"/>
        <v>#DIV/0!</v>
      </c>
      <c r="BG75" s="24" t="e">
        <f>10*LOG10(IF(AY75="",0,POWER(10,((AY75+'ModelParams Lw'!$O$4)/10))) +IF(AZ75="",0,POWER(10,((AZ75+'ModelParams Lw'!$P$4)/10))) +IF(BA75="",0,POWER(10,((BA75+'ModelParams Lw'!$Q$4)/10))) +IF(BB75="",0,POWER(10,((BB75+'ModelParams Lw'!$R$4)/10))) +IF(BC75="",0,POWER(10,((BC75+'ModelParams Lw'!$S$4)/10))) +IF(BD75="",0,POWER(10,((BD75+'ModelParams Lw'!$T$4)/10))) +IF(BE75="",0,POWER(10,((BE75+'ModelParams Lw'!$U$4)/10)))+IF(BF75="",0,POWER(10,((BF75+'ModelParams Lw'!$V$4)/10))))</f>
        <v>#DIV/0!</v>
      </c>
      <c r="BH75" s="24" t="e">
        <f t="shared" si="24"/>
        <v>#DIV/0!</v>
      </c>
      <c r="BI75" s="24" t="e">
        <f>(AY75-'ModelParams Lw'!O$10)/'ModelParams Lw'!O$11</f>
        <v>#DIV/0!</v>
      </c>
      <c r="BJ75" s="24" t="e">
        <f>(AZ75-'ModelParams Lw'!P$10)/'ModelParams Lw'!P$11</f>
        <v>#DIV/0!</v>
      </c>
      <c r="BK75" s="24" t="e">
        <f>(BA75-'ModelParams Lw'!Q$10)/'ModelParams Lw'!Q$11</f>
        <v>#DIV/0!</v>
      </c>
      <c r="BL75" s="24" t="e">
        <f>(BB75-'ModelParams Lw'!R$10)/'ModelParams Lw'!R$11</f>
        <v>#DIV/0!</v>
      </c>
      <c r="BM75" s="24" t="e">
        <f>(BC75-'ModelParams Lw'!S$10)/'ModelParams Lw'!S$11</f>
        <v>#DIV/0!</v>
      </c>
      <c r="BN75" s="24" t="e">
        <f>(BD75-'ModelParams Lw'!T$10)/'ModelParams Lw'!T$11</f>
        <v>#DIV/0!</v>
      </c>
      <c r="BO75" s="24" t="e">
        <f>(BE75-'ModelParams Lw'!U$10)/'ModelParams Lw'!U$11</f>
        <v>#DIV/0!</v>
      </c>
      <c r="BP75" s="24" t="e">
        <f>(BF75-'ModelParams Lw'!V$10)/'ModelParams Lw'!V$11</f>
        <v>#DIV/0!</v>
      </c>
      <c r="BQ75" s="24">
        <f>IF(Calcul!$F80="SW",'ModelParams Lw'!C$18+'ModelParams Lw'!C$19*LOG(BQ$3)+'ModelParams Lw'!C$20*($D75*$E75),IF('ModelParams Lw'!C$21+'ModelParams Lw'!C$22*LOG(BQ$3)+'ModelParams Lw'!C$23*($D75*$E75)&lt;'ModelParams Lw'!C$18+'ModelParams Lw'!C$19*LOG(BQ$3)+'ModelParams Lw'!C$20*($D75*$E75),'ModelParams Lw'!C$18+'ModelParams Lw'!C$19*LOG(BQ$3)+'ModelParams Lw'!C$20*($D75*$E75),'ModelParams Lw'!C$21+'ModelParams Lw'!C$22*LOG(BQ$3)+'ModelParams Lw'!C$23*($D75*$E75)))</f>
        <v>29.232362061604213</v>
      </c>
      <c r="BR75" s="24">
        <f>IF(Calcul!$F80="SW",'ModelParams Lw'!D$18+'ModelParams Lw'!D$19*LOG(BR$3)+'ModelParams Lw'!D$20*($D75*$E75),IF('ModelParams Lw'!D$21+'ModelParams Lw'!D$22*LOG(BR$3)+'ModelParams Lw'!D$23*($D75*$E75)&lt;'ModelParams Lw'!D$18+'ModelParams Lw'!D$19*LOG(BR$3)+'ModelParams Lw'!D$20*($D75*$E75),'ModelParams Lw'!D$18+'ModelParams Lw'!D$19*LOG(BR$3)+'ModelParams Lw'!D$20*($D75*$E75),'ModelParams Lw'!D$21+'ModelParams Lw'!D$22*LOG(BR$3)+'ModelParams Lw'!D$23*($D75*$E75)))</f>
        <v>20.87664435983303</v>
      </c>
      <c r="BS75" s="24">
        <f>IF(Calcul!$F80="SW",'ModelParams Lw'!E$18+'ModelParams Lw'!E$19*LOG(BS$3)+'ModelParams Lw'!E$20*($D75*$E75),IF('ModelParams Lw'!E$21+'ModelParams Lw'!E$22*LOG(BS$3)+'ModelParams Lw'!E$23*($D75*$E75)&lt;'ModelParams Lw'!E$18+'ModelParams Lw'!E$19*LOG(BS$3)+'ModelParams Lw'!E$20*($D75*$E75),'ModelParams Lw'!E$18+'ModelParams Lw'!E$19*LOG(BS$3)+'ModelParams Lw'!E$20*($D75*$E75),'ModelParams Lw'!E$21+'ModelParams Lw'!E$22*LOG(BS$3)+'ModelParams Lw'!E$23*($D75*$E75)))</f>
        <v>19.403052886267911</v>
      </c>
      <c r="BT75" s="24">
        <f>IF(Calcul!$F80="SW",'ModelParams Lw'!F$18+'ModelParams Lw'!F$19*LOG(BT$3)+'ModelParams Lw'!F$20*($D75*$E75),IF('ModelParams Lw'!F$21+'ModelParams Lw'!F$22*LOG(BT$3)+'ModelParams Lw'!F$23*($D75*$E75)&lt;'ModelParams Lw'!F$18+'ModelParams Lw'!F$19*LOG(BT$3)+'ModelParams Lw'!F$20*($D75*$E75),'ModelParams Lw'!F$18+'ModelParams Lw'!F$19*LOG(BT$3)+'ModelParams Lw'!F$20*($D75*$E75),'ModelParams Lw'!F$21+'ModelParams Lw'!F$22*LOG(BT$3)+'ModelParams Lw'!F$23*($D75*$E75)))</f>
        <v>19.168948557312724</v>
      </c>
      <c r="BU75" s="24">
        <f>IF(Calcul!$F80="SW",'ModelParams Lw'!G$18+'ModelParams Lw'!G$19*LOG(BU$3)+'ModelParams Lw'!G$20*($D75*$E75),IF('ModelParams Lw'!G$21+'ModelParams Lw'!G$22*LOG(BU$3)+'ModelParams Lw'!G$23*($D75*$E75)&lt;'ModelParams Lw'!G$18+'ModelParams Lw'!G$19*LOG(BU$3)+'ModelParams Lw'!G$20*($D75*$E75),'ModelParams Lw'!G$18+'ModelParams Lw'!G$19*LOG(BU$3)+'ModelParams Lw'!G$20*($D75*$E75),'ModelParams Lw'!G$21+'ModelParams Lw'!G$22*LOG(BU$3)+'ModelParams Lw'!G$23*($D75*$E75)))</f>
        <v>19.253827318462619</v>
      </c>
      <c r="BV75" s="24">
        <f>IF(Calcul!$F80="SW",'ModelParams Lw'!H$18+'ModelParams Lw'!H$19*LOG(BV$3)+'ModelParams Lw'!H$20*($D75*$E75),IF('ModelParams Lw'!H$21+'ModelParams Lw'!H$22*LOG(BV$3)+'ModelParams Lw'!H$23*($D75*$E75)&lt;'ModelParams Lw'!H$18+'ModelParams Lw'!H$19*LOG(BV$3)+'ModelParams Lw'!H$20*($D75*$E75),'ModelParams Lw'!H$18+'ModelParams Lw'!H$19*LOG(BV$3)+'ModelParams Lw'!H$20*($D75*$E75),'ModelParams Lw'!H$21+'ModelParams Lw'!H$22*LOG(BV$3)+'ModelParams Lw'!H$23*($D75*$E75)))</f>
        <v>18.450549841027573</v>
      </c>
      <c r="BW75" s="24">
        <f>IF(Calcul!$F80="SW",'ModelParams Lw'!I$18+'ModelParams Lw'!I$19*LOG(BW$3)+'ModelParams Lw'!I$20*($D75*$E75),IF('ModelParams Lw'!I$21+'ModelParams Lw'!I$22*LOG(BW$3)+'ModelParams Lw'!I$23*($D75*$E75)&lt;'ModelParams Lw'!I$18+'ModelParams Lw'!I$19*LOG(BW$3)+'ModelParams Lw'!I$20*($D75*$E75),'ModelParams Lw'!I$18+'ModelParams Lw'!I$19*LOG(BW$3)+'ModelParams Lw'!I$20*($D75*$E75),'ModelParams Lw'!I$21+'ModelParams Lw'!I$22*LOG(BW$3)+'ModelParams Lw'!I$23*($D75*$E75)))</f>
        <v>24.339570323731252</v>
      </c>
      <c r="BX75" s="24">
        <f>IF(Calcul!$F80="SW",'ModelParams Lw'!J$18+'ModelParams Lw'!J$19*LOG(BX$3)+'ModelParams Lw'!J$20*($D75*$E75),IF('ModelParams Lw'!J$21+'ModelParams Lw'!J$22*LOG(BX$3)+'ModelParams Lw'!J$23*($D75*$E75)&lt;'ModelParams Lw'!J$18+'ModelParams Lw'!J$19*LOG(BX$3)+'ModelParams Lw'!J$20*($D75*$E75),'ModelParams Lw'!J$18+'ModelParams Lw'!J$19*LOG(BX$3)+'ModelParams Lw'!J$20*($D75*$E75),'ModelParams Lw'!J$21+'ModelParams Lw'!J$22*LOG(BX$3)+'ModelParams Lw'!J$23*($D75*$E75)))</f>
        <v>22.505852524315557</v>
      </c>
      <c r="BY75" s="24" t="e">
        <f t="shared" si="34"/>
        <v>#DIV/0!</v>
      </c>
      <c r="BZ75" s="24" t="e">
        <f t="shared" si="35"/>
        <v>#DIV/0!</v>
      </c>
      <c r="CA75" s="24" t="e">
        <f t="shared" si="36"/>
        <v>#DIV/0!</v>
      </c>
      <c r="CB75" s="24" t="e">
        <f t="shared" si="37"/>
        <v>#DIV/0!</v>
      </c>
      <c r="CC75" s="24" t="e">
        <f t="shared" si="38"/>
        <v>#DIV/0!</v>
      </c>
      <c r="CD75" s="24" t="e">
        <f t="shared" si="39"/>
        <v>#DIV/0!</v>
      </c>
      <c r="CE75" s="24" t="e">
        <f t="shared" si="40"/>
        <v>#DIV/0!</v>
      </c>
      <c r="CF75" s="24" t="e">
        <f t="shared" si="41"/>
        <v>#DIV/0!</v>
      </c>
      <c r="CG75" s="24" t="e">
        <f>10*LOG10(IF(BY75="",0,POWER(10,((BY75+'ModelParams Lw'!$O$4)/10))) +IF(BZ75="",0,POWER(10,((BZ75+'ModelParams Lw'!$P$4)/10))) +IF(CA75="",0,POWER(10,((CA75+'ModelParams Lw'!$Q$4)/10))) +IF(CB75="",0,POWER(10,((CB75+'ModelParams Lw'!$R$4)/10))) +IF(CC75="",0,POWER(10,((CC75+'ModelParams Lw'!$S$4)/10))) +IF(CD75="",0,POWER(10,((CD75+'ModelParams Lw'!$T$4)/10))) +IF(CE75="",0,POWER(10,((CE75+'ModelParams Lw'!$U$4)/10)))+IF(CF75="",0,POWER(10,((CF75+'ModelParams Lw'!$V$4)/10))))</f>
        <v>#DIV/0!</v>
      </c>
      <c r="CH75" s="24" t="e">
        <f t="shared" si="25"/>
        <v>#DIV/0!</v>
      </c>
      <c r="CI75" s="24" t="e">
        <f>(BY75-'ModelParams Lw'!$O$10)/'ModelParams Lw'!$O$11</f>
        <v>#DIV/0!</v>
      </c>
      <c r="CJ75" s="24" t="e">
        <f>(BZ75-'ModelParams Lw'!$P$10)/'ModelParams Lw'!$P$11</f>
        <v>#DIV/0!</v>
      </c>
      <c r="CK75" s="24" t="e">
        <f>(CA75-'ModelParams Lw'!$Q$10)/'ModelParams Lw'!$Q$11</f>
        <v>#DIV/0!</v>
      </c>
      <c r="CL75" s="24" t="e">
        <f>(CB75-'ModelParams Lw'!$R$10)/'ModelParams Lw'!$R$11</f>
        <v>#DIV/0!</v>
      </c>
      <c r="CM75" s="24" t="e">
        <f>(CC75-'ModelParams Lw'!$S$10)/'ModelParams Lw'!$S$11</f>
        <v>#DIV/0!</v>
      </c>
      <c r="CN75" s="24" t="e">
        <f>(CD75-'ModelParams Lw'!$T$10)/'ModelParams Lw'!$T$11</f>
        <v>#DIV/0!</v>
      </c>
      <c r="CO75" s="24" t="e">
        <f>(CE75-'ModelParams Lw'!$U$10)/'ModelParams Lw'!$U$11</f>
        <v>#DIV/0!</v>
      </c>
      <c r="CP75" s="24" t="e">
        <f>(CF75-'ModelParams Lw'!$V$10)/'ModelParams Lw'!$V$11</f>
        <v>#DIV/0!</v>
      </c>
    </row>
    <row r="76" spans="1:94" x14ac:dyDescent="0.2">
      <c r="A76" s="12">
        <f>Calcul!B78</f>
        <v>0</v>
      </c>
      <c r="B76" s="12">
        <f t="shared" si="42"/>
        <v>0</v>
      </c>
      <c r="C76" s="12">
        <f>Calcul!C78</f>
        <v>0</v>
      </c>
      <c r="D76" s="12">
        <f>Calcul!D78/1000</f>
        <v>0</v>
      </c>
      <c r="E76" s="12">
        <f>Calcul!E78/1000</f>
        <v>0</v>
      </c>
      <c r="F76" s="12">
        <f t="shared" si="43"/>
        <v>0</v>
      </c>
      <c r="G76" s="24" t="e">
        <f t="shared" si="44"/>
        <v>#DIV/0!</v>
      </c>
      <c r="H76" s="21" t="e">
        <f>'ModelParams Lw'!$B$6*(LN(H$3/(($B76/3600/($D76*$F76))^0.4*$G76^0.3)))^2+'ModelParams Lw'!$B$7*LN(H$3/(($B76/3600/($D76*$F76))^0.4*$G76^0.3))+'ModelParams Lw'!$B$8</f>
        <v>#DIV/0!</v>
      </c>
      <c r="I76" s="21" t="e">
        <f>'ModelParams Lw'!$B$6*(LN(I$3/(($B76/3600/($D76*$F76))^0.4*$G76^0.3)))^2+'ModelParams Lw'!$B$7*LN(I$3/(($B76/3600/($D76*$F76))^0.4*$G76^0.3))+'ModelParams Lw'!$B$8</f>
        <v>#DIV/0!</v>
      </c>
      <c r="J76" s="21" t="e">
        <f>'ModelParams Lw'!$B$6*(LN(J$3/(($B76/3600/($D76*$F76))^0.4*$G76^0.3)))^2+'ModelParams Lw'!$B$7*LN(J$3/(($B76/3600/($D76*$F76))^0.4*$G76^0.3))+'ModelParams Lw'!$B$8</f>
        <v>#DIV/0!</v>
      </c>
      <c r="K76" s="21" t="e">
        <f>'ModelParams Lw'!$B$6*(LN(K$3/(($B76/3600/($D76*$F76))^0.4*$G76^0.3)))^2+'ModelParams Lw'!$B$7*LN(K$3/(($B76/3600/($D76*$F76))^0.4*$G76^0.3))+'ModelParams Lw'!$B$8</f>
        <v>#DIV/0!</v>
      </c>
      <c r="L76" s="21" t="e">
        <f>'ModelParams Lw'!$B$6*(LN(L$3/(($B76/3600/($D76*$F76))^0.4*$G76^0.3)))^2+'ModelParams Lw'!$B$7*LN(L$3/(($B76/3600/($D76*$F76))^0.4*$G76^0.3))+'ModelParams Lw'!$B$8</f>
        <v>#DIV/0!</v>
      </c>
      <c r="M76" s="21" t="e">
        <f>'ModelParams Lw'!$B$6*(LN(M$3/(($B76/3600/($D76*$F76))^0.4*$G76^0.3)))^2+'ModelParams Lw'!$B$7*LN(M$3/(($B76/3600/($D76*$F76))^0.4*$G76^0.3))+'ModelParams Lw'!$B$8</f>
        <v>#DIV/0!</v>
      </c>
      <c r="N76" s="21" t="e">
        <f>'ModelParams Lw'!$B$6*(LN(N$3/(($B76/3600/($D76*$F76))^0.4*$G76^0.3)))^2+'ModelParams Lw'!$B$7*LN(N$3/(($B76/3600/($D76*$F76))^0.4*$G76^0.3))+'ModelParams Lw'!$B$8</f>
        <v>#DIV/0!</v>
      </c>
      <c r="O76" s="21" t="e">
        <f>'ModelParams Lw'!$B$6*(LN(O$3/(($B76/3600/($D76*$F76))^0.4*$G76^0.3)))^2+'ModelParams Lw'!$B$7*LN(O$3/(($B76/3600/($D76*$F76))^0.4*$G76^0.3))+'ModelParams Lw'!$B$8</f>
        <v>#DIV/0!</v>
      </c>
      <c r="P76" s="24" t="e">
        <f>'ModelParams Lw'!$B$3+'ModelParams Lw'!$B$4*LOG10($B76/3600/($D76*$F76))+'ModelParams Lw'!$B$5*LOG10(2*$G76/(1.2*($B76/3600/($D76*$F76))^2)+1)+10*LOG10($D76*$F76)+H76</f>
        <v>#DIV/0!</v>
      </c>
      <c r="Q76" s="24" t="e">
        <f>'ModelParams Lw'!$B$3+'ModelParams Lw'!$B$4*LOG10($B76/3600/($D76*$F76))+'ModelParams Lw'!$B$5*LOG10(2*$G76/(1.2*($B76/3600/($D76*$F76))^2)+1)+10*LOG10($D76*$F76)+I76</f>
        <v>#DIV/0!</v>
      </c>
      <c r="R76" s="24" t="e">
        <f>'ModelParams Lw'!$B$3+'ModelParams Lw'!$B$4*LOG10($B76/3600/($D76*$F76))+'ModelParams Lw'!$B$5*LOG10(2*$G76/(1.2*($B76/3600/($D76*$F76))^2)+1)+10*LOG10($D76*$F76)+J76</f>
        <v>#DIV/0!</v>
      </c>
      <c r="S76" s="24" t="e">
        <f>'ModelParams Lw'!$B$3+'ModelParams Lw'!$B$4*LOG10($B76/3600/($D76*$F76))+'ModelParams Lw'!$B$5*LOG10(2*$G76/(1.2*($B76/3600/($D76*$F76))^2)+1)+10*LOG10($D76*$F76)+K76</f>
        <v>#DIV/0!</v>
      </c>
      <c r="T76" s="24" t="e">
        <f>'ModelParams Lw'!$B$3+'ModelParams Lw'!$B$4*LOG10($B76/3600/($D76*$F76))+'ModelParams Lw'!$B$5*LOG10(2*$G76/(1.2*($B76/3600/($D76*$F76))^2)+1)+10*LOG10($D76*$F76)+L76</f>
        <v>#DIV/0!</v>
      </c>
      <c r="U76" s="24" t="e">
        <f>'ModelParams Lw'!$B$3+'ModelParams Lw'!$B$4*LOG10($B76/3600/($D76*$F76))+'ModelParams Lw'!$B$5*LOG10(2*$G76/(1.2*($B76/3600/($D76*$F76))^2)+1)+10*LOG10($D76*$F76)+M76</f>
        <v>#DIV/0!</v>
      </c>
      <c r="V76" s="24" t="e">
        <f>'ModelParams Lw'!$B$3+'ModelParams Lw'!$B$4*LOG10($B76/3600/($D76*$F76))+'ModelParams Lw'!$B$5*LOG10(2*$G76/(1.2*($B76/3600/($D76*$F76))^2)+1)+10*LOG10($D76*$F76)+N76</f>
        <v>#DIV/0!</v>
      </c>
      <c r="W76" s="24" t="e">
        <f>'ModelParams Lw'!$B$3+'ModelParams Lw'!$B$4*LOG10($B76/3600/($D76*$F76))+'ModelParams Lw'!$B$5*LOG10(2*$G76/(1.2*($B76/3600/($D76*$F76))^2)+1)+10*LOG10($D76*$F76)+O76</f>
        <v>#DIV/0!</v>
      </c>
      <c r="X76" s="24" t="e">
        <f>10*LOG10(IF(P76="",0,POWER(10,((P76+'ModelParams Lw'!$O$4)/10))) +IF(Q76="",0,POWER(10,((Q76+'ModelParams Lw'!$P$4)/10))) +IF(R76="",0,POWER(10,((R76+'ModelParams Lw'!$Q$4)/10))) +IF(S76="",0,POWER(10,((S76+'ModelParams Lw'!$R$4)/10))) +IF(T76="",0,POWER(10,((T76+'ModelParams Lw'!$S$4)/10))) +IF(U76="",0,POWER(10,((U76+'ModelParams Lw'!$T$4)/10))) +IF(V76="",0,POWER(10,((V76+'ModelParams Lw'!$U$4)/10)))+IF(W76="",0,POWER(10,((W76+'ModelParams Lw'!$V$4)/10))))</f>
        <v>#DIV/0!</v>
      </c>
      <c r="Y76" s="24" t="e">
        <f t="shared" si="45"/>
        <v>#DIV/0!</v>
      </c>
      <c r="Z76" s="24" t="e">
        <f>(P76-'ModelParams Lw'!O$10)/'ModelParams Lw'!O$11</f>
        <v>#DIV/0!</v>
      </c>
      <c r="AA76" s="24" t="e">
        <f>(Q76-'ModelParams Lw'!P$10)/'ModelParams Lw'!P$11</f>
        <v>#DIV/0!</v>
      </c>
      <c r="AB76" s="24" t="e">
        <f>(R76-'ModelParams Lw'!Q$10)/'ModelParams Lw'!Q$11</f>
        <v>#DIV/0!</v>
      </c>
      <c r="AC76" s="24" t="e">
        <f>(S76-'ModelParams Lw'!R$10)/'ModelParams Lw'!R$11</f>
        <v>#DIV/0!</v>
      </c>
      <c r="AD76" s="24" t="e">
        <f>(T76-'ModelParams Lw'!S$10)/'ModelParams Lw'!S$11</f>
        <v>#DIV/0!</v>
      </c>
      <c r="AE76" s="24" t="e">
        <f>(U76-'ModelParams Lw'!T$10)/'ModelParams Lw'!T$11</f>
        <v>#DIV/0!</v>
      </c>
      <c r="AF76" s="24" t="e">
        <f>(V76-'ModelParams Lw'!U$10)/'ModelParams Lw'!U$11</f>
        <v>#DIV/0!</v>
      </c>
      <c r="AG76" s="24" t="e">
        <f>(W76-'ModelParams Lw'!V$10)/'ModelParams Lw'!V$11</f>
        <v>#DIV/0!</v>
      </c>
      <c r="AH76" s="24" t="e">
        <f t="shared" si="23"/>
        <v>#DIV/0!</v>
      </c>
      <c r="AI76" s="24" t="str">
        <f>IF(OR(Calcul!$D81="",Calcul!$E81=""),"",VLOOKUP(CONCATENATE(Calcul!$D81,Calcul!$E81),SilencerParams!$D$4:$R$82,8,FALSE))</f>
        <v/>
      </c>
      <c r="AJ76" s="24" t="str">
        <f>IF(OR(Calcul!$D81="",Calcul!$E81=""),"",VLOOKUP(CONCATENATE(Calcul!$D81,Calcul!$E81),SilencerParams!$D$4:$R$82,9,FALSE))</f>
        <v/>
      </c>
      <c r="AK76" s="24" t="str">
        <f>IF(OR(Calcul!$D81="",Calcul!$E81=""),"",VLOOKUP(CONCATENATE(Calcul!$D81,Calcul!$E81),SilencerParams!$D$4:$R$82,10,FALSE))</f>
        <v/>
      </c>
      <c r="AL76" s="24" t="str">
        <f>IF(OR(Calcul!$D81="",Calcul!$E81=""),"",VLOOKUP(CONCATENATE(Calcul!$D81,Calcul!$E81),SilencerParams!$D$4:$R$82,11,FALSE))</f>
        <v/>
      </c>
      <c r="AM76" s="24" t="str">
        <f>IF(OR(Calcul!$D81="",Calcul!$E81=""),"",VLOOKUP(CONCATENATE(Calcul!$D81,Calcul!$E81),SilencerParams!$D$4:$R$82,12,FALSE))</f>
        <v/>
      </c>
      <c r="AN76" s="24" t="str">
        <f>IF(OR(Calcul!$D81="",Calcul!$E81=""),"",VLOOKUP(CONCATENATE(Calcul!$D81,Calcul!$E81),SilencerParams!$D$4:$R$82,13,FALSE))</f>
        <v/>
      </c>
      <c r="AO76" s="24" t="str">
        <f>IF(OR(Calcul!$D81="",Calcul!$E81=""),"",VLOOKUP(CONCATENATE(Calcul!$D81,Calcul!$E81),SilencerParams!$D$4:$R$82,14,FALSE))</f>
        <v/>
      </c>
      <c r="AP76" s="24" t="str">
        <f>IF(OR(Calcul!$D81="",Calcul!$E81=""),"",VLOOKUP(CONCATENATE(Calcul!$D81,Calcul!$E81),SilencerParams!$D$4:$R$82,15,FALSE))</f>
        <v/>
      </c>
      <c r="AQ76" s="24" t="str">
        <f>IF(OR(Calcul!$D81="",Calcul!$E81=""),"",VLOOKUP(CONCATENATE(Calcul!$D81,Calcul!$E81),SilencerParams!$D$4:$Z$82,16,FALSE)*LOG($AH76)+VLOOKUP(CONCATENATE(Calcul!$D81,Calcul!$E81),SilencerParams!$D$4:$AH$82,24,FALSE))</f>
        <v/>
      </c>
      <c r="AR76" s="24" t="str">
        <f>IF(OR(Calcul!$D81="",Calcul!$E81=""),"",VLOOKUP(CONCATENATE(Calcul!$D81,Calcul!$E81),SilencerParams!$D$4:$Z$82,17,FALSE)*LOG($AH76)+VLOOKUP(CONCATENATE(Calcul!$D81,Calcul!$E81),SilencerParams!$D$4:$AH$82,25,FALSE))</f>
        <v/>
      </c>
      <c r="AS76" s="24" t="str">
        <f>IF(OR(Calcul!$D81="",Calcul!$E81=""),"",VLOOKUP(CONCATENATE(Calcul!$D81,Calcul!$E81),SilencerParams!$D$4:$Z$82,18,FALSE)*LOG($AH76)+VLOOKUP(CONCATENATE(Calcul!$D81,Calcul!$E81),SilencerParams!$D$4:$AH$82,26,FALSE))</f>
        <v/>
      </c>
      <c r="AT76" s="24" t="str">
        <f>IF(OR(Calcul!$D81="",Calcul!$E81=""),"",VLOOKUP(CONCATENATE(Calcul!$D81,Calcul!$E81),SilencerParams!$D$4:$Z$82,19,FALSE)*LOG($AH76)+VLOOKUP(CONCATENATE(Calcul!$D81,Calcul!$E81),SilencerParams!$D$4:$AH$82,27,FALSE))</f>
        <v/>
      </c>
      <c r="AU76" s="24" t="str">
        <f>IF(OR(Calcul!$D81="",Calcul!$E81=""),"",VLOOKUP(CONCATENATE(Calcul!$D81,Calcul!$E81),SilencerParams!$D$4:$Z$82,20,FALSE)*LOG($AH76)+VLOOKUP(CONCATENATE(Calcul!$D81,Calcul!$E81),SilencerParams!$D$4:$AH$82,28,FALSE))</f>
        <v/>
      </c>
      <c r="AV76" s="24" t="str">
        <f>IF(OR(Calcul!$D81="",Calcul!$E81=""),"",VLOOKUP(CONCATENATE(Calcul!$D81,Calcul!$E81),SilencerParams!$D$4:$Z$82,21,FALSE)*LOG($AH76)+VLOOKUP(CONCATENATE(Calcul!$D81,Calcul!$E81),SilencerParams!$D$4:$AH$82,29,FALSE))</f>
        <v/>
      </c>
      <c r="AW76" s="24" t="str">
        <f>IF(OR(Calcul!$D81="",Calcul!$E81=""),"",VLOOKUP(CONCATENATE(Calcul!$D81,Calcul!$E81),SilencerParams!$D$4:$Z$82,22,FALSE)*LOG($AH76)+VLOOKUP(CONCATENATE(Calcul!$D81,Calcul!$E81),SilencerParams!$D$4:$AH$82,30,FALSE))</f>
        <v/>
      </c>
      <c r="AX76" s="24" t="str">
        <f>IF(OR(Calcul!$D81="",Calcul!$E81=""),"",VLOOKUP(CONCATENATE(Calcul!$D81,Calcul!$E81),SilencerParams!$D$4:$Z$82,23,FALSE)*LOG($AH76)+VLOOKUP(CONCATENATE(Calcul!$D81,Calcul!$E81),SilencerParams!$D$4:$AH$82,31,FALSE))</f>
        <v/>
      </c>
      <c r="AY76" s="24" t="e">
        <f t="shared" si="26"/>
        <v>#DIV/0!</v>
      </c>
      <c r="AZ76" s="24" t="e">
        <f t="shared" si="27"/>
        <v>#DIV/0!</v>
      </c>
      <c r="BA76" s="24" t="e">
        <f t="shared" si="28"/>
        <v>#DIV/0!</v>
      </c>
      <c r="BB76" s="24" t="e">
        <f t="shared" si="29"/>
        <v>#DIV/0!</v>
      </c>
      <c r="BC76" s="24" t="e">
        <f t="shared" si="30"/>
        <v>#DIV/0!</v>
      </c>
      <c r="BD76" s="24" t="e">
        <f t="shared" si="31"/>
        <v>#DIV/0!</v>
      </c>
      <c r="BE76" s="24" t="e">
        <f t="shared" si="32"/>
        <v>#DIV/0!</v>
      </c>
      <c r="BF76" s="24" t="e">
        <f t="shared" si="33"/>
        <v>#DIV/0!</v>
      </c>
      <c r="BG76" s="24" t="e">
        <f>10*LOG10(IF(AY76="",0,POWER(10,((AY76+'ModelParams Lw'!$O$4)/10))) +IF(AZ76="",0,POWER(10,((AZ76+'ModelParams Lw'!$P$4)/10))) +IF(BA76="",0,POWER(10,((BA76+'ModelParams Lw'!$Q$4)/10))) +IF(BB76="",0,POWER(10,((BB76+'ModelParams Lw'!$R$4)/10))) +IF(BC76="",0,POWER(10,((BC76+'ModelParams Lw'!$S$4)/10))) +IF(BD76="",0,POWER(10,((BD76+'ModelParams Lw'!$T$4)/10))) +IF(BE76="",0,POWER(10,((BE76+'ModelParams Lw'!$U$4)/10)))+IF(BF76="",0,POWER(10,((BF76+'ModelParams Lw'!$V$4)/10))))</f>
        <v>#DIV/0!</v>
      </c>
      <c r="BH76" s="24" t="e">
        <f t="shared" si="24"/>
        <v>#DIV/0!</v>
      </c>
      <c r="BI76" s="24" t="e">
        <f>(AY76-'ModelParams Lw'!O$10)/'ModelParams Lw'!O$11</f>
        <v>#DIV/0!</v>
      </c>
      <c r="BJ76" s="24" t="e">
        <f>(AZ76-'ModelParams Lw'!P$10)/'ModelParams Lw'!P$11</f>
        <v>#DIV/0!</v>
      </c>
      <c r="BK76" s="24" t="e">
        <f>(BA76-'ModelParams Lw'!Q$10)/'ModelParams Lw'!Q$11</f>
        <v>#DIV/0!</v>
      </c>
      <c r="BL76" s="24" t="e">
        <f>(BB76-'ModelParams Lw'!R$10)/'ModelParams Lw'!R$11</f>
        <v>#DIV/0!</v>
      </c>
      <c r="BM76" s="24" t="e">
        <f>(BC76-'ModelParams Lw'!S$10)/'ModelParams Lw'!S$11</f>
        <v>#DIV/0!</v>
      </c>
      <c r="BN76" s="24" t="e">
        <f>(BD76-'ModelParams Lw'!T$10)/'ModelParams Lw'!T$11</f>
        <v>#DIV/0!</v>
      </c>
      <c r="BO76" s="24" t="e">
        <f>(BE76-'ModelParams Lw'!U$10)/'ModelParams Lw'!U$11</f>
        <v>#DIV/0!</v>
      </c>
      <c r="BP76" s="24" t="e">
        <f>(BF76-'ModelParams Lw'!V$10)/'ModelParams Lw'!V$11</f>
        <v>#DIV/0!</v>
      </c>
      <c r="BQ76" s="24">
        <f>IF(Calcul!$F81="SW",'ModelParams Lw'!C$18+'ModelParams Lw'!C$19*LOG(BQ$3)+'ModelParams Lw'!C$20*($D76*$E76),IF('ModelParams Lw'!C$21+'ModelParams Lw'!C$22*LOG(BQ$3)+'ModelParams Lw'!C$23*($D76*$E76)&lt;'ModelParams Lw'!C$18+'ModelParams Lw'!C$19*LOG(BQ$3)+'ModelParams Lw'!C$20*($D76*$E76),'ModelParams Lw'!C$18+'ModelParams Lw'!C$19*LOG(BQ$3)+'ModelParams Lw'!C$20*($D76*$E76),'ModelParams Lw'!C$21+'ModelParams Lw'!C$22*LOG(BQ$3)+'ModelParams Lw'!C$23*($D76*$E76)))</f>
        <v>29.232362061604213</v>
      </c>
      <c r="BR76" s="24">
        <f>IF(Calcul!$F81="SW",'ModelParams Lw'!D$18+'ModelParams Lw'!D$19*LOG(BR$3)+'ModelParams Lw'!D$20*($D76*$E76),IF('ModelParams Lw'!D$21+'ModelParams Lw'!D$22*LOG(BR$3)+'ModelParams Lw'!D$23*($D76*$E76)&lt;'ModelParams Lw'!D$18+'ModelParams Lw'!D$19*LOG(BR$3)+'ModelParams Lw'!D$20*($D76*$E76),'ModelParams Lw'!D$18+'ModelParams Lw'!D$19*LOG(BR$3)+'ModelParams Lw'!D$20*($D76*$E76),'ModelParams Lw'!D$21+'ModelParams Lw'!D$22*LOG(BR$3)+'ModelParams Lw'!D$23*($D76*$E76)))</f>
        <v>20.87664435983303</v>
      </c>
      <c r="BS76" s="24">
        <f>IF(Calcul!$F81="SW",'ModelParams Lw'!E$18+'ModelParams Lw'!E$19*LOG(BS$3)+'ModelParams Lw'!E$20*($D76*$E76),IF('ModelParams Lw'!E$21+'ModelParams Lw'!E$22*LOG(BS$3)+'ModelParams Lw'!E$23*($D76*$E76)&lt;'ModelParams Lw'!E$18+'ModelParams Lw'!E$19*LOG(BS$3)+'ModelParams Lw'!E$20*($D76*$E76),'ModelParams Lw'!E$18+'ModelParams Lw'!E$19*LOG(BS$3)+'ModelParams Lw'!E$20*($D76*$E76),'ModelParams Lw'!E$21+'ModelParams Lw'!E$22*LOG(BS$3)+'ModelParams Lw'!E$23*($D76*$E76)))</f>
        <v>19.403052886267911</v>
      </c>
      <c r="BT76" s="24">
        <f>IF(Calcul!$F81="SW",'ModelParams Lw'!F$18+'ModelParams Lw'!F$19*LOG(BT$3)+'ModelParams Lw'!F$20*($D76*$E76),IF('ModelParams Lw'!F$21+'ModelParams Lw'!F$22*LOG(BT$3)+'ModelParams Lw'!F$23*($D76*$E76)&lt;'ModelParams Lw'!F$18+'ModelParams Lw'!F$19*LOG(BT$3)+'ModelParams Lw'!F$20*($D76*$E76),'ModelParams Lw'!F$18+'ModelParams Lw'!F$19*LOG(BT$3)+'ModelParams Lw'!F$20*($D76*$E76),'ModelParams Lw'!F$21+'ModelParams Lw'!F$22*LOG(BT$3)+'ModelParams Lw'!F$23*($D76*$E76)))</f>
        <v>19.168948557312724</v>
      </c>
      <c r="BU76" s="24">
        <f>IF(Calcul!$F81="SW",'ModelParams Lw'!G$18+'ModelParams Lw'!G$19*LOG(BU$3)+'ModelParams Lw'!G$20*($D76*$E76),IF('ModelParams Lw'!G$21+'ModelParams Lw'!G$22*LOG(BU$3)+'ModelParams Lw'!G$23*($D76*$E76)&lt;'ModelParams Lw'!G$18+'ModelParams Lw'!G$19*LOG(BU$3)+'ModelParams Lw'!G$20*($D76*$E76),'ModelParams Lw'!G$18+'ModelParams Lw'!G$19*LOG(BU$3)+'ModelParams Lw'!G$20*($D76*$E76),'ModelParams Lw'!G$21+'ModelParams Lw'!G$22*LOG(BU$3)+'ModelParams Lw'!G$23*($D76*$E76)))</f>
        <v>19.253827318462619</v>
      </c>
      <c r="BV76" s="24">
        <f>IF(Calcul!$F81="SW",'ModelParams Lw'!H$18+'ModelParams Lw'!H$19*LOG(BV$3)+'ModelParams Lw'!H$20*($D76*$E76),IF('ModelParams Lw'!H$21+'ModelParams Lw'!H$22*LOG(BV$3)+'ModelParams Lw'!H$23*($D76*$E76)&lt;'ModelParams Lw'!H$18+'ModelParams Lw'!H$19*LOG(BV$3)+'ModelParams Lw'!H$20*($D76*$E76),'ModelParams Lw'!H$18+'ModelParams Lw'!H$19*LOG(BV$3)+'ModelParams Lw'!H$20*($D76*$E76),'ModelParams Lw'!H$21+'ModelParams Lw'!H$22*LOG(BV$3)+'ModelParams Lw'!H$23*($D76*$E76)))</f>
        <v>18.450549841027573</v>
      </c>
      <c r="BW76" s="24">
        <f>IF(Calcul!$F81="SW",'ModelParams Lw'!I$18+'ModelParams Lw'!I$19*LOG(BW$3)+'ModelParams Lw'!I$20*($D76*$E76),IF('ModelParams Lw'!I$21+'ModelParams Lw'!I$22*LOG(BW$3)+'ModelParams Lw'!I$23*($D76*$E76)&lt;'ModelParams Lw'!I$18+'ModelParams Lw'!I$19*LOG(BW$3)+'ModelParams Lw'!I$20*($D76*$E76),'ModelParams Lw'!I$18+'ModelParams Lw'!I$19*LOG(BW$3)+'ModelParams Lw'!I$20*($D76*$E76),'ModelParams Lw'!I$21+'ModelParams Lw'!I$22*LOG(BW$3)+'ModelParams Lw'!I$23*($D76*$E76)))</f>
        <v>24.339570323731252</v>
      </c>
      <c r="BX76" s="24">
        <f>IF(Calcul!$F81="SW",'ModelParams Lw'!J$18+'ModelParams Lw'!J$19*LOG(BX$3)+'ModelParams Lw'!J$20*($D76*$E76),IF('ModelParams Lw'!J$21+'ModelParams Lw'!J$22*LOG(BX$3)+'ModelParams Lw'!J$23*($D76*$E76)&lt;'ModelParams Lw'!J$18+'ModelParams Lw'!J$19*LOG(BX$3)+'ModelParams Lw'!J$20*($D76*$E76),'ModelParams Lw'!J$18+'ModelParams Lw'!J$19*LOG(BX$3)+'ModelParams Lw'!J$20*($D76*$E76),'ModelParams Lw'!J$21+'ModelParams Lw'!J$22*LOG(BX$3)+'ModelParams Lw'!J$23*($D76*$E76)))</f>
        <v>22.505852524315557</v>
      </c>
      <c r="BY76" s="24" t="e">
        <f t="shared" si="34"/>
        <v>#DIV/0!</v>
      </c>
      <c r="BZ76" s="24" t="e">
        <f t="shared" si="35"/>
        <v>#DIV/0!</v>
      </c>
      <c r="CA76" s="24" t="e">
        <f t="shared" si="36"/>
        <v>#DIV/0!</v>
      </c>
      <c r="CB76" s="24" t="e">
        <f t="shared" si="37"/>
        <v>#DIV/0!</v>
      </c>
      <c r="CC76" s="24" t="e">
        <f t="shared" si="38"/>
        <v>#DIV/0!</v>
      </c>
      <c r="CD76" s="24" t="e">
        <f t="shared" si="39"/>
        <v>#DIV/0!</v>
      </c>
      <c r="CE76" s="24" t="e">
        <f t="shared" si="40"/>
        <v>#DIV/0!</v>
      </c>
      <c r="CF76" s="24" t="e">
        <f t="shared" si="41"/>
        <v>#DIV/0!</v>
      </c>
      <c r="CG76" s="24" t="e">
        <f>10*LOG10(IF(BY76="",0,POWER(10,((BY76+'ModelParams Lw'!$O$4)/10))) +IF(BZ76="",0,POWER(10,((BZ76+'ModelParams Lw'!$P$4)/10))) +IF(CA76="",0,POWER(10,((CA76+'ModelParams Lw'!$Q$4)/10))) +IF(CB76="",0,POWER(10,((CB76+'ModelParams Lw'!$R$4)/10))) +IF(CC76="",0,POWER(10,((CC76+'ModelParams Lw'!$S$4)/10))) +IF(CD76="",0,POWER(10,((CD76+'ModelParams Lw'!$T$4)/10))) +IF(CE76="",0,POWER(10,((CE76+'ModelParams Lw'!$U$4)/10)))+IF(CF76="",0,POWER(10,((CF76+'ModelParams Lw'!$V$4)/10))))</f>
        <v>#DIV/0!</v>
      </c>
      <c r="CH76" s="24" t="e">
        <f t="shared" si="25"/>
        <v>#DIV/0!</v>
      </c>
      <c r="CI76" s="24" t="e">
        <f>(BY76-'ModelParams Lw'!$O$10)/'ModelParams Lw'!$O$11</f>
        <v>#DIV/0!</v>
      </c>
      <c r="CJ76" s="24" t="e">
        <f>(BZ76-'ModelParams Lw'!$P$10)/'ModelParams Lw'!$P$11</f>
        <v>#DIV/0!</v>
      </c>
      <c r="CK76" s="24" t="e">
        <f>(CA76-'ModelParams Lw'!$Q$10)/'ModelParams Lw'!$Q$11</f>
        <v>#DIV/0!</v>
      </c>
      <c r="CL76" s="24" t="e">
        <f>(CB76-'ModelParams Lw'!$R$10)/'ModelParams Lw'!$R$11</f>
        <v>#DIV/0!</v>
      </c>
      <c r="CM76" s="24" t="e">
        <f>(CC76-'ModelParams Lw'!$S$10)/'ModelParams Lw'!$S$11</f>
        <v>#DIV/0!</v>
      </c>
      <c r="CN76" s="24" t="e">
        <f>(CD76-'ModelParams Lw'!$T$10)/'ModelParams Lw'!$T$11</f>
        <v>#DIV/0!</v>
      </c>
      <c r="CO76" s="24" t="e">
        <f>(CE76-'ModelParams Lw'!$U$10)/'ModelParams Lw'!$U$11</f>
        <v>#DIV/0!</v>
      </c>
      <c r="CP76" s="24" t="e">
        <f>(CF76-'ModelParams Lw'!$V$10)/'ModelParams Lw'!$V$11</f>
        <v>#DIV/0!</v>
      </c>
    </row>
    <row r="77" spans="1:94" x14ac:dyDescent="0.2">
      <c r="A77" s="12">
        <f>Calcul!B79</f>
        <v>0</v>
      </c>
      <c r="B77" s="12">
        <f t="shared" si="42"/>
        <v>0</v>
      </c>
      <c r="C77" s="12">
        <f>Calcul!C79</f>
        <v>0</v>
      </c>
      <c r="D77" s="12">
        <f>Calcul!D79/1000</f>
        <v>0</v>
      </c>
      <c r="E77" s="12">
        <f>Calcul!E79/1000</f>
        <v>0</v>
      </c>
      <c r="F77" s="12">
        <f t="shared" si="43"/>
        <v>0</v>
      </c>
      <c r="G77" s="24" t="e">
        <f t="shared" si="44"/>
        <v>#DIV/0!</v>
      </c>
      <c r="H77" s="21" t="e">
        <f>'ModelParams Lw'!$B$6*(LN(H$3/(($B77/3600/($D77*$F77))^0.4*$G77^0.3)))^2+'ModelParams Lw'!$B$7*LN(H$3/(($B77/3600/($D77*$F77))^0.4*$G77^0.3))+'ModelParams Lw'!$B$8</f>
        <v>#DIV/0!</v>
      </c>
      <c r="I77" s="21" t="e">
        <f>'ModelParams Lw'!$B$6*(LN(I$3/(($B77/3600/($D77*$F77))^0.4*$G77^0.3)))^2+'ModelParams Lw'!$B$7*LN(I$3/(($B77/3600/($D77*$F77))^0.4*$G77^0.3))+'ModelParams Lw'!$B$8</f>
        <v>#DIV/0!</v>
      </c>
      <c r="J77" s="21" t="e">
        <f>'ModelParams Lw'!$B$6*(LN(J$3/(($B77/3600/($D77*$F77))^0.4*$G77^0.3)))^2+'ModelParams Lw'!$B$7*LN(J$3/(($B77/3600/($D77*$F77))^0.4*$G77^0.3))+'ModelParams Lw'!$B$8</f>
        <v>#DIV/0!</v>
      </c>
      <c r="K77" s="21" t="e">
        <f>'ModelParams Lw'!$B$6*(LN(K$3/(($B77/3600/($D77*$F77))^0.4*$G77^0.3)))^2+'ModelParams Lw'!$B$7*LN(K$3/(($B77/3600/($D77*$F77))^0.4*$G77^0.3))+'ModelParams Lw'!$B$8</f>
        <v>#DIV/0!</v>
      </c>
      <c r="L77" s="21" t="e">
        <f>'ModelParams Lw'!$B$6*(LN(L$3/(($B77/3600/($D77*$F77))^0.4*$G77^0.3)))^2+'ModelParams Lw'!$B$7*LN(L$3/(($B77/3600/($D77*$F77))^0.4*$G77^0.3))+'ModelParams Lw'!$B$8</f>
        <v>#DIV/0!</v>
      </c>
      <c r="M77" s="21" t="e">
        <f>'ModelParams Lw'!$B$6*(LN(M$3/(($B77/3600/($D77*$F77))^0.4*$G77^0.3)))^2+'ModelParams Lw'!$B$7*LN(M$3/(($B77/3600/($D77*$F77))^0.4*$G77^0.3))+'ModelParams Lw'!$B$8</f>
        <v>#DIV/0!</v>
      </c>
      <c r="N77" s="21" t="e">
        <f>'ModelParams Lw'!$B$6*(LN(N$3/(($B77/3600/($D77*$F77))^0.4*$G77^0.3)))^2+'ModelParams Lw'!$B$7*LN(N$3/(($B77/3600/($D77*$F77))^0.4*$G77^0.3))+'ModelParams Lw'!$B$8</f>
        <v>#DIV/0!</v>
      </c>
      <c r="O77" s="21" t="e">
        <f>'ModelParams Lw'!$B$6*(LN(O$3/(($B77/3600/($D77*$F77))^0.4*$G77^0.3)))^2+'ModelParams Lw'!$B$7*LN(O$3/(($B77/3600/($D77*$F77))^0.4*$G77^0.3))+'ModelParams Lw'!$B$8</f>
        <v>#DIV/0!</v>
      </c>
      <c r="P77" s="24" t="e">
        <f>'ModelParams Lw'!$B$3+'ModelParams Lw'!$B$4*LOG10($B77/3600/($D77*$F77))+'ModelParams Lw'!$B$5*LOG10(2*$G77/(1.2*($B77/3600/($D77*$F77))^2)+1)+10*LOG10($D77*$F77)+H77</f>
        <v>#DIV/0!</v>
      </c>
      <c r="Q77" s="24" t="e">
        <f>'ModelParams Lw'!$B$3+'ModelParams Lw'!$B$4*LOG10($B77/3600/($D77*$F77))+'ModelParams Lw'!$B$5*LOG10(2*$G77/(1.2*($B77/3600/($D77*$F77))^2)+1)+10*LOG10($D77*$F77)+I77</f>
        <v>#DIV/0!</v>
      </c>
      <c r="R77" s="24" t="e">
        <f>'ModelParams Lw'!$B$3+'ModelParams Lw'!$B$4*LOG10($B77/3600/($D77*$F77))+'ModelParams Lw'!$B$5*LOG10(2*$G77/(1.2*($B77/3600/($D77*$F77))^2)+1)+10*LOG10($D77*$F77)+J77</f>
        <v>#DIV/0!</v>
      </c>
      <c r="S77" s="24" t="e">
        <f>'ModelParams Lw'!$B$3+'ModelParams Lw'!$B$4*LOG10($B77/3600/($D77*$F77))+'ModelParams Lw'!$B$5*LOG10(2*$G77/(1.2*($B77/3600/($D77*$F77))^2)+1)+10*LOG10($D77*$F77)+K77</f>
        <v>#DIV/0!</v>
      </c>
      <c r="T77" s="24" t="e">
        <f>'ModelParams Lw'!$B$3+'ModelParams Lw'!$B$4*LOG10($B77/3600/($D77*$F77))+'ModelParams Lw'!$B$5*LOG10(2*$G77/(1.2*($B77/3600/($D77*$F77))^2)+1)+10*LOG10($D77*$F77)+L77</f>
        <v>#DIV/0!</v>
      </c>
      <c r="U77" s="24" t="e">
        <f>'ModelParams Lw'!$B$3+'ModelParams Lw'!$B$4*LOG10($B77/3600/($D77*$F77))+'ModelParams Lw'!$B$5*LOG10(2*$G77/(1.2*($B77/3600/($D77*$F77))^2)+1)+10*LOG10($D77*$F77)+M77</f>
        <v>#DIV/0!</v>
      </c>
      <c r="V77" s="24" t="e">
        <f>'ModelParams Lw'!$B$3+'ModelParams Lw'!$B$4*LOG10($B77/3600/($D77*$F77))+'ModelParams Lw'!$B$5*LOG10(2*$G77/(1.2*($B77/3600/($D77*$F77))^2)+1)+10*LOG10($D77*$F77)+N77</f>
        <v>#DIV/0!</v>
      </c>
      <c r="W77" s="24" t="e">
        <f>'ModelParams Lw'!$B$3+'ModelParams Lw'!$B$4*LOG10($B77/3600/($D77*$F77))+'ModelParams Lw'!$B$5*LOG10(2*$G77/(1.2*($B77/3600/($D77*$F77))^2)+1)+10*LOG10($D77*$F77)+O77</f>
        <v>#DIV/0!</v>
      </c>
      <c r="X77" s="24" t="e">
        <f>10*LOG10(IF(P77="",0,POWER(10,((P77+'ModelParams Lw'!$O$4)/10))) +IF(Q77="",0,POWER(10,((Q77+'ModelParams Lw'!$P$4)/10))) +IF(R77="",0,POWER(10,((R77+'ModelParams Lw'!$Q$4)/10))) +IF(S77="",0,POWER(10,((S77+'ModelParams Lw'!$R$4)/10))) +IF(T77="",0,POWER(10,((T77+'ModelParams Lw'!$S$4)/10))) +IF(U77="",0,POWER(10,((U77+'ModelParams Lw'!$T$4)/10))) +IF(V77="",0,POWER(10,((V77+'ModelParams Lw'!$U$4)/10)))+IF(W77="",0,POWER(10,((W77+'ModelParams Lw'!$V$4)/10))))</f>
        <v>#DIV/0!</v>
      </c>
      <c r="Y77" s="24" t="e">
        <f t="shared" si="45"/>
        <v>#DIV/0!</v>
      </c>
      <c r="Z77" s="24" t="e">
        <f>(P77-'ModelParams Lw'!O$10)/'ModelParams Lw'!O$11</f>
        <v>#DIV/0!</v>
      </c>
      <c r="AA77" s="24" t="e">
        <f>(Q77-'ModelParams Lw'!P$10)/'ModelParams Lw'!P$11</f>
        <v>#DIV/0!</v>
      </c>
      <c r="AB77" s="24" t="e">
        <f>(R77-'ModelParams Lw'!Q$10)/'ModelParams Lw'!Q$11</f>
        <v>#DIV/0!</v>
      </c>
      <c r="AC77" s="24" t="e">
        <f>(S77-'ModelParams Lw'!R$10)/'ModelParams Lw'!R$11</f>
        <v>#DIV/0!</v>
      </c>
      <c r="AD77" s="24" t="e">
        <f>(T77-'ModelParams Lw'!S$10)/'ModelParams Lw'!S$11</f>
        <v>#DIV/0!</v>
      </c>
      <c r="AE77" s="24" t="e">
        <f>(U77-'ModelParams Lw'!T$10)/'ModelParams Lw'!T$11</f>
        <v>#DIV/0!</v>
      </c>
      <c r="AF77" s="24" t="e">
        <f>(V77-'ModelParams Lw'!U$10)/'ModelParams Lw'!U$11</f>
        <v>#DIV/0!</v>
      </c>
      <c r="AG77" s="24" t="e">
        <f>(W77-'ModelParams Lw'!V$10)/'ModelParams Lw'!V$11</f>
        <v>#DIV/0!</v>
      </c>
      <c r="AH77" s="24" t="e">
        <f t="shared" si="23"/>
        <v>#DIV/0!</v>
      </c>
      <c r="AI77" s="24" t="str">
        <f>IF(OR(Calcul!$D82="",Calcul!$E82=""),"",VLOOKUP(CONCATENATE(Calcul!$D82,Calcul!$E82),SilencerParams!$D$4:$R$82,8,FALSE))</f>
        <v/>
      </c>
      <c r="AJ77" s="24" t="str">
        <f>IF(OR(Calcul!$D82="",Calcul!$E82=""),"",VLOOKUP(CONCATENATE(Calcul!$D82,Calcul!$E82),SilencerParams!$D$4:$R$82,9,FALSE))</f>
        <v/>
      </c>
      <c r="AK77" s="24" t="str">
        <f>IF(OR(Calcul!$D82="",Calcul!$E82=""),"",VLOOKUP(CONCATENATE(Calcul!$D82,Calcul!$E82),SilencerParams!$D$4:$R$82,10,FALSE))</f>
        <v/>
      </c>
      <c r="AL77" s="24" t="str">
        <f>IF(OR(Calcul!$D82="",Calcul!$E82=""),"",VLOOKUP(CONCATENATE(Calcul!$D82,Calcul!$E82),SilencerParams!$D$4:$R$82,11,FALSE))</f>
        <v/>
      </c>
      <c r="AM77" s="24" t="str">
        <f>IF(OR(Calcul!$D82="",Calcul!$E82=""),"",VLOOKUP(CONCATENATE(Calcul!$D82,Calcul!$E82),SilencerParams!$D$4:$R$82,12,FALSE))</f>
        <v/>
      </c>
      <c r="AN77" s="24" t="str">
        <f>IF(OR(Calcul!$D82="",Calcul!$E82=""),"",VLOOKUP(CONCATENATE(Calcul!$D82,Calcul!$E82),SilencerParams!$D$4:$R$82,13,FALSE))</f>
        <v/>
      </c>
      <c r="AO77" s="24" t="str">
        <f>IF(OR(Calcul!$D82="",Calcul!$E82=""),"",VLOOKUP(CONCATENATE(Calcul!$D82,Calcul!$E82),SilencerParams!$D$4:$R$82,14,FALSE))</f>
        <v/>
      </c>
      <c r="AP77" s="24" t="str">
        <f>IF(OR(Calcul!$D82="",Calcul!$E82=""),"",VLOOKUP(CONCATENATE(Calcul!$D82,Calcul!$E82),SilencerParams!$D$4:$R$82,15,FALSE))</f>
        <v/>
      </c>
      <c r="AQ77" s="24" t="str">
        <f>IF(OR(Calcul!$D82="",Calcul!$E82=""),"",VLOOKUP(CONCATENATE(Calcul!$D82,Calcul!$E82),SilencerParams!$D$4:$Z$82,16,FALSE)*LOG($AH77)+VLOOKUP(CONCATENATE(Calcul!$D82,Calcul!$E82),SilencerParams!$D$4:$AH$82,24,FALSE))</f>
        <v/>
      </c>
      <c r="AR77" s="24" t="str">
        <f>IF(OR(Calcul!$D82="",Calcul!$E82=""),"",VLOOKUP(CONCATENATE(Calcul!$D82,Calcul!$E82),SilencerParams!$D$4:$Z$82,17,FALSE)*LOG($AH77)+VLOOKUP(CONCATENATE(Calcul!$D82,Calcul!$E82),SilencerParams!$D$4:$AH$82,25,FALSE))</f>
        <v/>
      </c>
      <c r="AS77" s="24" t="str">
        <f>IF(OR(Calcul!$D82="",Calcul!$E82=""),"",VLOOKUP(CONCATENATE(Calcul!$D82,Calcul!$E82),SilencerParams!$D$4:$Z$82,18,FALSE)*LOG($AH77)+VLOOKUP(CONCATENATE(Calcul!$D82,Calcul!$E82),SilencerParams!$D$4:$AH$82,26,FALSE))</f>
        <v/>
      </c>
      <c r="AT77" s="24" t="str">
        <f>IF(OR(Calcul!$D82="",Calcul!$E82=""),"",VLOOKUP(CONCATENATE(Calcul!$D82,Calcul!$E82),SilencerParams!$D$4:$Z$82,19,FALSE)*LOG($AH77)+VLOOKUP(CONCATENATE(Calcul!$D82,Calcul!$E82),SilencerParams!$D$4:$AH$82,27,FALSE))</f>
        <v/>
      </c>
      <c r="AU77" s="24" t="str">
        <f>IF(OR(Calcul!$D82="",Calcul!$E82=""),"",VLOOKUP(CONCATENATE(Calcul!$D82,Calcul!$E82),SilencerParams!$D$4:$Z$82,20,FALSE)*LOG($AH77)+VLOOKUP(CONCATENATE(Calcul!$D82,Calcul!$E82),SilencerParams!$D$4:$AH$82,28,FALSE))</f>
        <v/>
      </c>
      <c r="AV77" s="24" t="str">
        <f>IF(OR(Calcul!$D82="",Calcul!$E82=""),"",VLOOKUP(CONCATENATE(Calcul!$D82,Calcul!$E82),SilencerParams!$D$4:$Z$82,21,FALSE)*LOG($AH77)+VLOOKUP(CONCATENATE(Calcul!$D82,Calcul!$E82),SilencerParams!$D$4:$AH$82,29,FALSE))</f>
        <v/>
      </c>
      <c r="AW77" s="24" t="str">
        <f>IF(OR(Calcul!$D82="",Calcul!$E82=""),"",VLOOKUP(CONCATENATE(Calcul!$D82,Calcul!$E82),SilencerParams!$D$4:$Z$82,22,FALSE)*LOG($AH77)+VLOOKUP(CONCATENATE(Calcul!$D82,Calcul!$E82),SilencerParams!$D$4:$AH$82,30,FALSE))</f>
        <v/>
      </c>
      <c r="AX77" s="24" t="str">
        <f>IF(OR(Calcul!$D82="",Calcul!$E82=""),"",VLOOKUP(CONCATENATE(Calcul!$D82,Calcul!$E82),SilencerParams!$D$4:$Z$82,23,FALSE)*LOG($AH77)+VLOOKUP(CONCATENATE(Calcul!$D82,Calcul!$E82),SilencerParams!$D$4:$AH$82,31,FALSE))</f>
        <v/>
      </c>
      <c r="AY77" s="24" t="e">
        <f t="shared" si="26"/>
        <v>#DIV/0!</v>
      </c>
      <c r="AZ77" s="24" t="e">
        <f t="shared" si="27"/>
        <v>#DIV/0!</v>
      </c>
      <c r="BA77" s="24" t="e">
        <f t="shared" si="28"/>
        <v>#DIV/0!</v>
      </c>
      <c r="BB77" s="24" t="e">
        <f t="shared" si="29"/>
        <v>#DIV/0!</v>
      </c>
      <c r="BC77" s="24" t="e">
        <f t="shared" si="30"/>
        <v>#DIV/0!</v>
      </c>
      <c r="BD77" s="24" t="e">
        <f t="shared" si="31"/>
        <v>#DIV/0!</v>
      </c>
      <c r="BE77" s="24" t="e">
        <f t="shared" si="32"/>
        <v>#DIV/0!</v>
      </c>
      <c r="BF77" s="24" t="e">
        <f t="shared" si="33"/>
        <v>#DIV/0!</v>
      </c>
      <c r="BG77" s="24" t="e">
        <f>10*LOG10(IF(AY77="",0,POWER(10,((AY77+'ModelParams Lw'!$O$4)/10))) +IF(AZ77="",0,POWER(10,((AZ77+'ModelParams Lw'!$P$4)/10))) +IF(BA77="",0,POWER(10,((BA77+'ModelParams Lw'!$Q$4)/10))) +IF(BB77="",0,POWER(10,((BB77+'ModelParams Lw'!$R$4)/10))) +IF(BC77="",0,POWER(10,((BC77+'ModelParams Lw'!$S$4)/10))) +IF(BD77="",0,POWER(10,((BD77+'ModelParams Lw'!$T$4)/10))) +IF(BE77="",0,POWER(10,((BE77+'ModelParams Lw'!$U$4)/10)))+IF(BF77="",0,POWER(10,((BF77+'ModelParams Lw'!$V$4)/10))))</f>
        <v>#DIV/0!</v>
      </c>
      <c r="BH77" s="24" t="e">
        <f t="shared" si="24"/>
        <v>#DIV/0!</v>
      </c>
      <c r="BI77" s="24" t="e">
        <f>(AY77-'ModelParams Lw'!O$10)/'ModelParams Lw'!O$11</f>
        <v>#DIV/0!</v>
      </c>
      <c r="BJ77" s="24" t="e">
        <f>(AZ77-'ModelParams Lw'!P$10)/'ModelParams Lw'!P$11</f>
        <v>#DIV/0!</v>
      </c>
      <c r="BK77" s="24" t="e">
        <f>(BA77-'ModelParams Lw'!Q$10)/'ModelParams Lw'!Q$11</f>
        <v>#DIV/0!</v>
      </c>
      <c r="BL77" s="24" t="e">
        <f>(BB77-'ModelParams Lw'!R$10)/'ModelParams Lw'!R$11</f>
        <v>#DIV/0!</v>
      </c>
      <c r="BM77" s="24" t="e">
        <f>(BC77-'ModelParams Lw'!S$10)/'ModelParams Lw'!S$11</f>
        <v>#DIV/0!</v>
      </c>
      <c r="BN77" s="24" t="e">
        <f>(BD77-'ModelParams Lw'!T$10)/'ModelParams Lw'!T$11</f>
        <v>#DIV/0!</v>
      </c>
      <c r="BO77" s="24" t="e">
        <f>(BE77-'ModelParams Lw'!U$10)/'ModelParams Lw'!U$11</f>
        <v>#DIV/0!</v>
      </c>
      <c r="BP77" s="24" t="e">
        <f>(BF77-'ModelParams Lw'!V$10)/'ModelParams Lw'!V$11</f>
        <v>#DIV/0!</v>
      </c>
      <c r="BQ77" s="24">
        <f>IF(Calcul!$F82="SW",'ModelParams Lw'!C$18+'ModelParams Lw'!C$19*LOG(BQ$3)+'ModelParams Lw'!C$20*($D77*$E77),IF('ModelParams Lw'!C$21+'ModelParams Lw'!C$22*LOG(BQ$3)+'ModelParams Lw'!C$23*($D77*$E77)&lt;'ModelParams Lw'!C$18+'ModelParams Lw'!C$19*LOG(BQ$3)+'ModelParams Lw'!C$20*($D77*$E77),'ModelParams Lw'!C$18+'ModelParams Lw'!C$19*LOG(BQ$3)+'ModelParams Lw'!C$20*($D77*$E77),'ModelParams Lw'!C$21+'ModelParams Lw'!C$22*LOG(BQ$3)+'ModelParams Lw'!C$23*($D77*$E77)))</f>
        <v>29.232362061604213</v>
      </c>
      <c r="BR77" s="24">
        <f>IF(Calcul!$F82="SW",'ModelParams Lw'!D$18+'ModelParams Lw'!D$19*LOG(BR$3)+'ModelParams Lw'!D$20*($D77*$E77),IF('ModelParams Lw'!D$21+'ModelParams Lw'!D$22*LOG(BR$3)+'ModelParams Lw'!D$23*($D77*$E77)&lt;'ModelParams Lw'!D$18+'ModelParams Lw'!D$19*LOG(BR$3)+'ModelParams Lw'!D$20*($D77*$E77),'ModelParams Lw'!D$18+'ModelParams Lw'!D$19*LOG(BR$3)+'ModelParams Lw'!D$20*($D77*$E77),'ModelParams Lw'!D$21+'ModelParams Lw'!D$22*LOG(BR$3)+'ModelParams Lw'!D$23*($D77*$E77)))</f>
        <v>20.87664435983303</v>
      </c>
      <c r="BS77" s="24">
        <f>IF(Calcul!$F82="SW",'ModelParams Lw'!E$18+'ModelParams Lw'!E$19*LOG(BS$3)+'ModelParams Lw'!E$20*($D77*$E77),IF('ModelParams Lw'!E$21+'ModelParams Lw'!E$22*LOG(BS$3)+'ModelParams Lw'!E$23*($D77*$E77)&lt;'ModelParams Lw'!E$18+'ModelParams Lw'!E$19*LOG(BS$3)+'ModelParams Lw'!E$20*($D77*$E77),'ModelParams Lw'!E$18+'ModelParams Lw'!E$19*LOG(BS$3)+'ModelParams Lw'!E$20*($D77*$E77),'ModelParams Lw'!E$21+'ModelParams Lw'!E$22*LOG(BS$3)+'ModelParams Lw'!E$23*($D77*$E77)))</f>
        <v>19.403052886267911</v>
      </c>
      <c r="BT77" s="24">
        <f>IF(Calcul!$F82="SW",'ModelParams Lw'!F$18+'ModelParams Lw'!F$19*LOG(BT$3)+'ModelParams Lw'!F$20*($D77*$E77),IF('ModelParams Lw'!F$21+'ModelParams Lw'!F$22*LOG(BT$3)+'ModelParams Lw'!F$23*($D77*$E77)&lt;'ModelParams Lw'!F$18+'ModelParams Lw'!F$19*LOG(BT$3)+'ModelParams Lw'!F$20*($D77*$E77),'ModelParams Lw'!F$18+'ModelParams Lw'!F$19*LOG(BT$3)+'ModelParams Lw'!F$20*($D77*$E77),'ModelParams Lw'!F$21+'ModelParams Lw'!F$22*LOG(BT$3)+'ModelParams Lw'!F$23*($D77*$E77)))</f>
        <v>19.168948557312724</v>
      </c>
      <c r="BU77" s="24">
        <f>IF(Calcul!$F82="SW",'ModelParams Lw'!G$18+'ModelParams Lw'!G$19*LOG(BU$3)+'ModelParams Lw'!G$20*($D77*$E77),IF('ModelParams Lw'!G$21+'ModelParams Lw'!G$22*LOG(BU$3)+'ModelParams Lw'!G$23*($D77*$E77)&lt;'ModelParams Lw'!G$18+'ModelParams Lw'!G$19*LOG(BU$3)+'ModelParams Lw'!G$20*($D77*$E77),'ModelParams Lw'!G$18+'ModelParams Lw'!G$19*LOG(BU$3)+'ModelParams Lw'!G$20*($D77*$E77),'ModelParams Lw'!G$21+'ModelParams Lw'!G$22*LOG(BU$3)+'ModelParams Lw'!G$23*($D77*$E77)))</f>
        <v>19.253827318462619</v>
      </c>
      <c r="BV77" s="24">
        <f>IF(Calcul!$F82="SW",'ModelParams Lw'!H$18+'ModelParams Lw'!H$19*LOG(BV$3)+'ModelParams Lw'!H$20*($D77*$E77),IF('ModelParams Lw'!H$21+'ModelParams Lw'!H$22*LOG(BV$3)+'ModelParams Lw'!H$23*($D77*$E77)&lt;'ModelParams Lw'!H$18+'ModelParams Lw'!H$19*LOG(BV$3)+'ModelParams Lw'!H$20*($D77*$E77),'ModelParams Lw'!H$18+'ModelParams Lw'!H$19*LOG(BV$3)+'ModelParams Lw'!H$20*($D77*$E77),'ModelParams Lw'!H$21+'ModelParams Lw'!H$22*LOG(BV$3)+'ModelParams Lw'!H$23*($D77*$E77)))</f>
        <v>18.450549841027573</v>
      </c>
      <c r="BW77" s="24">
        <f>IF(Calcul!$F82="SW",'ModelParams Lw'!I$18+'ModelParams Lw'!I$19*LOG(BW$3)+'ModelParams Lw'!I$20*($D77*$E77),IF('ModelParams Lw'!I$21+'ModelParams Lw'!I$22*LOG(BW$3)+'ModelParams Lw'!I$23*($D77*$E77)&lt;'ModelParams Lw'!I$18+'ModelParams Lw'!I$19*LOG(BW$3)+'ModelParams Lw'!I$20*($D77*$E77),'ModelParams Lw'!I$18+'ModelParams Lw'!I$19*LOG(BW$3)+'ModelParams Lw'!I$20*($D77*$E77),'ModelParams Lw'!I$21+'ModelParams Lw'!I$22*LOG(BW$3)+'ModelParams Lw'!I$23*($D77*$E77)))</f>
        <v>24.339570323731252</v>
      </c>
      <c r="BX77" s="24">
        <f>IF(Calcul!$F82="SW",'ModelParams Lw'!J$18+'ModelParams Lw'!J$19*LOG(BX$3)+'ModelParams Lw'!J$20*($D77*$E77),IF('ModelParams Lw'!J$21+'ModelParams Lw'!J$22*LOG(BX$3)+'ModelParams Lw'!J$23*($D77*$E77)&lt;'ModelParams Lw'!J$18+'ModelParams Lw'!J$19*LOG(BX$3)+'ModelParams Lw'!J$20*($D77*$E77),'ModelParams Lw'!J$18+'ModelParams Lw'!J$19*LOG(BX$3)+'ModelParams Lw'!J$20*($D77*$E77),'ModelParams Lw'!J$21+'ModelParams Lw'!J$22*LOG(BX$3)+'ModelParams Lw'!J$23*($D77*$E77)))</f>
        <v>22.505852524315557</v>
      </c>
      <c r="BY77" s="24" t="e">
        <f t="shared" si="34"/>
        <v>#DIV/0!</v>
      </c>
      <c r="BZ77" s="24" t="e">
        <f t="shared" si="35"/>
        <v>#DIV/0!</v>
      </c>
      <c r="CA77" s="24" t="e">
        <f t="shared" si="36"/>
        <v>#DIV/0!</v>
      </c>
      <c r="CB77" s="24" t="e">
        <f t="shared" si="37"/>
        <v>#DIV/0!</v>
      </c>
      <c r="CC77" s="24" t="e">
        <f t="shared" si="38"/>
        <v>#DIV/0!</v>
      </c>
      <c r="CD77" s="24" t="e">
        <f t="shared" si="39"/>
        <v>#DIV/0!</v>
      </c>
      <c r="CE77" s="24" t="e">
        <f t="shared" si="40"/>
        <v>#DIV/0!</v>
      </c>
      <c r="CF77" s="24" t="e">
        <f t="shared" si="41"/>
        <v>#DIV/0!</v>
      </c>
      <c r="CG77" s="24" t="e">
        <f>10*LOG10(IF(BY77="",0,POWER(10,((BY77+'ModelParams Lw'!$O$4)/10))) +IF(BZ77="",0,POWER(10,((BZ77+'ModelParams Lw'!$P$4)/10))) +IF(CA77="",0,POWER(10,((CA77+'ModelParams Lw'!$Q$4)/10))) +IF(CB77="",0,POWER(10,((CB77+'ModelParams Lw'!$R$4)/10))) +IF(CC77="",0,POWER(10,((CC77+'ModelParams Lw'!$S$4)/10))) +IF(CD77="",0,POWER(10,((CD77+'ModelParams Lw'!$T$4)/10))) +IF(CE77="",0,POWER(10,((CE77+'ModelParams Lw'!$U$4)/10)))+IF(CF77="",0,POWER(10,((CF77+'ModelParams Lw'!$V$4)/10))))</f>
        <v>#DIV/0!</v>
      </c>
      <c r="CH77" s="24" t="e">
        <f t="shared" si="25"/>
        <v>#DIV/0!</v>
      </c>
      <c r="CI77" s="24" t="e">
        <f>(BY77-'ModelParams Lw'!$O$10)/'ModelParams Lw'!$O$11</f>
        <v>#DIV/0!</v>
      </c>
      <c r="CJ77" s="24" t="e">
        <f>(BZ77-'ModelParams Lw'!$P$10)/'ModelParams Lw'!$P$11</f>
        <v>#DIV/0!</v>
      </c>
      <c r="CK77" s="24" t="e">
        <f>(CA77-'ModelParams Lw'!$Q$10)/'ModelParams Lw'!$Q$11</f>
        <v>#DIV/0!</v>
      </c>
      <c r="CL77" s="24" t="e">
        <f>(CB77-'ModelParams Lw'!$R$10)/'ModelParams Lw'!$R$11</f>
        <v>#DIV/0!</v>
      </c>
      <c r="CM77" s="24" t="e">
        <f>(CC77-'ModelParams Lw'!$S$10)/'ModelParams Lw'!$S$11</f>
        <v>#DIV/0!</v>
      </c>
      <c r="CN77" s="24" t="e">
        <f>(CD77-'ModelParams Lw'!$T$10)/'ModelParams Lw'!$T$11</f>
        <v>#DIV/0!</v>
      </c>
      <c r="CO77" s="24" t="e">
        <f>(CE77-'ModelParams Lw'!$U$10)/'ModelParams Lw'!$U$11</f>
        <v>#DIV/0!</v>
      </c>
      <c r="CP77" s="24" t="e">
        <f>(CF77-'ModelParams Lw'!$V$10)/'ModelParams Lw'!$V$11</f>
        <v>#DIV/0!</v>
      </c>
    </row>
    <row r="78" spans="1:94" x14ac:dyDescent="0.2">
      <c r="A78" s="12">
        <f>Calcul!B80</f>
        <v>0</v>
      </c>
      <c r="B78" s="12">
        <f t="shared" si="42"/>
        <v>0</v>
      </c>
      <c r="C78" s="12">
        <f>Calcul!C80</f>
        <v>0</v>
      </c>
      <c r="D78" s="12">
        <f>Calcul!D80/1000</f>
        <v>0</v>
      </c>
      <c r="E78" s="12">
        <f>Calcul!E80/1000</f>
        <v>0</v>
      </c>
      <c r="F78" s="12">
        <f t="shared" si="43"/>
        <v>0</v>
      </c>
      <c r="G78" s="24" t="e">
        <f t="shared" si="44"/>
        <v>#DIV/0!</v>
      </c>
      <c r="H78" s="21" t="e">
        <f>'ModelParams Lw'!$B$6*(LN(H$3/(($B78/3600/($D78*$F78))^0.4*$G78^0.3)))^2+'ModelParams Lw'!$B$7*LN(H$3/(($B78/3600/($D78*$F78))^0.4*$G78^0.3))+'ModelParams Lw'!$B$8</f>
        <v>#DIV/0!</v>
      </c>
      <c r="I78" s="21" t="e">
        <f>'ModelParams Lw'!$B$6*(LN(I$3/(($B78/3600/($D78*$F78))^0.4*$G78^0.3)))^2+'ModelParams Lw'!$B$7*LN(I$3/(($B78/3600/($D78*$F78))^0.4*$G78^0.3))+'ModelParams Lw'!$B$8</f>
        <v>#DIV/0!</v>
      </c>
      <c r="J78" s="21" t="e">
        <f>'ModelParams Lw'!$B$6*(LN(J$3/(($B78/3600/($D78*$F78))^0.4*$G78^0.3)))^2+'ModelParams Lw'!$B$7*LN(J$3/(($B78/3600/($D78*$F78))^0.4*$G78^0.3))+'ModelParams Lw'!$B$8</f>
        <v>#DIV/0!</v>
      </c>
      <c r="K78" s="21" t="e">
        <f>'ModelParams Lw'!$B$6*(LN(K$3/(($B78/3600/($D78*$F78))^0.4*$G78^0.3)))^2+'ModelParams Lw'!$B$7*LN(K$3/(($B78/3600/($D78*$F78))^0.4*$G78^0.3))+'ModelParams Lw'!$B$8</f>
        <v>#DIV/0!</v>
      </c>
      <c r="L78" s="21" t="e">
        <f>'ModelParams Lw'!$B$6*(LN(L$3/(($B78/3600/($D78*$F78))^0.4*$G78^0.3)))^2+'ModelParams Lw'!$B$7*LN(L$3/(($B78/3600/($D78*$F78))^0.4*$G78^0.3))+'ModelParams Lw'!$B$8</f>
        <v>#DIV/0!</v>
      </c>
      <c r="M78" s="21" t="e">
        <f>'ModelParams Lw'!$B$6*(LN(M$3/(($B78/3600/($D78*$F78))^0.4*$G78^0.3)))^2+'ModelParams Lw'!$B$7*LN(M$3/(($B78/3600/($D78*$F78))^0.4*$G78^0.3))+'ModelParams Lw'!$B$8</f>
        <v>#DIV/0!</v>
      </c>
      <c r="N78" s="21" t="e">
        <f>'ModelParams Lw'!$B$6*(LN(N$3/(($B78/3600/($D78*$F78))^0.4*$G78^0.3)))^2+'ModelParams Lw'!$B$7*LN(N$3/(($B78/3600/($D78*$F78))^0.4*$G78^0.3))+'ModelParams Lw'!$B$8</f>
        <v>#DIV/0!</v>
      </c>
      <c r="O78" s="21" t="e">
        <f>'ModelParams Lw'!$B$6*(LN(O$3/(($B78/3600/($D78*$F78))^0.4*$G78^0.3)))^2+'ModelParams Lw'!$B$7*LN(O$3/(($B78/3600/($D78*$F78))^0.4*$G78^0.3))+'ModelParams Lw'!$B$8</f>
        <v>#DIV/0!</v>
      </c>
      <c r="P78" s="24" t="e">
        <f>'ModelParams Lw'!$B$3+'ModelParams Lw'!$B$4*LOG10($B78/3600/($D78*$F78))+'ModelParams Lw'!$B$5*LOG10(2*$G78/(1.2*($B78/3600/($D78*$F78))^2)+1)+10*LOG10($D78*$F78)+H78</f>
        <v>#DIV/0!</v>
      </c>
      <c r="Q78" s="24" t="e">
        <f>'ModelParams Lw'!$B$3+'ModelParams Lw'!$B$4*LOG10($B78/3600/($D78*$F78))+'ModelParams Lw'!$B$5*LOG10(2*$G78/(1.2*($B78/3600/($D78*$F78))^2)+1)+10*LOG10($D78*$F78)+I78</f>
        <v>#DIV/0!</v>
      </c>
      <c r="R78" s="24" t="e">
        <f>'ModelParams Lw'!$B$3+'ModelParams Lw'!$B$4*LOG10($B78/3600/($D78*$F78))+'ModelParams Lw'!$B$5*LOG10(2*$G78/(1.2*($B78/3600/($D78*$F78))^2)+1)+10*LOG10($D78*$F78)+J78</f>
        <v>#DIV/0!</v>
      </c>
      <c r="S78" s="24" t="e">
        <f>'ModelParams Lw'!$B$3+'ModelParams Lw'!$B$4*LOG10($B78/3600/($D78*$F78))+'ModelParams Lw'!$B$5*LOG10(2*$G78/(1.2*($B78/3600/($D78*$F78))^2)+1)+10*LOG10($D78*$F78)+K78</f>
        <v>#DIV/0!</v>
      </c>
      <c r="T78" s="24" t="e">
        <f>'ModelParams Lw'!$B$3+'ModelParams Lw'!$B$4*LOG10($B78/3600/($D78*$F78))+'ModelParams Lw'!$B$5*LOG10(2*$G78/(1.2*($B78/3600/($D78*$F78))^2)+1)+10*LOG10($D78*$F78)+L78</f>
        <v>#DIV/0!</v>
      </c>
      <c r="U78" s="24" t="e">
        <f>'ModelParams Lw'!$B$3+'ModelParams Lw'!$B$4*LOG10($B78/3600/($D78*$F78))+'ModelParams Lw'!$B$5*LOG10(2*$G78/(1.2*($B78/3600/($D78*$F78))^2)+1)+10*LOG10($D78*$F78)+M78</f>
        <v>#DIV/0!</v>
      </c>
      <c r="V78" s="24" t="e">
        <f>'ModelParams Lw'!$B$3+'ModelParams Lw'!$B$4*LOG10($B78/3600/($D78*$F78))+'ModelParams Lw'!$B$5*LOG10(2*$G78/(1.2*($B78/3600/($D78*$F78))^2)+1)+10*LOG10($D78*$F78)+N78</f>
        <v>#DIV/0!</v>
      </c>
      <c r="W78" s="24" t="e">
        <f>'ModelParams Lw'!$B$3+'ModelParams Lw'!$B$4*LOG10($B78/3600/($D78*$F78))+'ModelParams Lw'!$B$5*LOG10(2*$G78/(1.2*($B78/3600/($D78*$F78))^2)+1)+10*LOG10($D78*$F78)+O78</f>
        <v>#DIV/0!</v>
      </c>
      <c r="X78" s="24" t="e">
        <f>10*LOG10(IF(P78="",0,POWER(10,((P78+'ModelParams Lw'!$O$4)/10))) +IF(Q78="",0,POWER(10,((Q78+'ModelParams Lw'!$P$4)/10))) +IF(R78="",0,POWER(10,((R78+'ModelParams Lw'!$Q$4)/10))) +IF(S78="",0,POWER(10,((S78+'ModelParams Lw'!$R$4)/10))) +IF(T78="",0,POWER(10,((T78+'ModelParams Lw'!$S$4)/10))) +IF(U78="",0,POWER(10,((U78+'ModelParams Lw'!$T$4)/10))) +IF(V78="",0,POWER(10,((V78+'ModelParams Lw'!$U$4)/10)))+IF(W78="",0,POWER(10,((W78+'ModelParams Lw'!$V$4)/10))))</f>
        <v>#DIV/0!</v>
      </c>
      <c r="Y78" s="24" t="e">
        <f t="shared" si="45"/>
        <v>#DIV/0!</v>
      </c>
      <c r="Z78" s="24" t="e">
        <f>(P78-'ModelParams Lw'!O$10)/'ModelParams Lw'!O$11</f>
        <v>#DIV/0!</v>
      </c>
      <c r="AA78" s="24" t="e">
        <f>(Q78-'ModelParams Lw'!P$10)/'ModelParams Lw'!P$11</f>
        <v>#DIV/0!</v>
      </c>
      <c r="AB78" s="24" t="e">
        <f>(R78-'ModelParams Lw'!Q$10)/'ModelParams Lw'!Q$11</f>
        <v>#DIV/0!</v>
      </c>
      <c r="AC78" s="24" t="e">
        <f>(S78-'ModelParams Lw'!R$10)/'ModelParams Lw'!R$11</f>
        <v>#DIV/0!</v>
      </c>
      <c r="AD78" s="24" t="e">
        <f>(T78-'ModelParams Lw'!S$10)/'ModelParams Lw'!S$11</f>
        <v>#DIV/0!</v>
      </c>
      <c r="AE78" s="24" t="e">
        <f>(U78-'ModelParams Lw'!T$10)/'ModelParams Lw'!T$11</f>
        <v>#DIV/0!</v>
      </c>
      <c r="AF78" s="24" t="e">
        <f>(V78-'ModelParams Lw'!U$10)/'ModelParams Lw'!U$11</f>
        <v>#DIV/0!</v>
      </c>
      <c r="AG78" s="24" t="e">
        <f>(W78-'ModelParams Lw'!V$10)/'ModelParams Lw'!V$11</f>
        <v>#DIV/0!</v>
      </c>
      <c r="AH78" s="24" t="e">
        <f t="shared" si="23"/>
        <v>#DIV/0!</v>
      </c>
      <c r="AI78" s="24" t="str">
        <f>IF(OR(Calcul!$D83="",Calcul!$E83=""),"",VLOOKUP(CONCATENATE(Calcul!$D83,Calcul!$E83),SilencerParams!$D$4:$R$82,8,FALSE))</f>
        <v/>
      </c>
      <c r="AJ78" s="24" t="str">
        <f>IF(OR(Calcul!$D83="",Calcul!$E83=""),"",VLOOKUP(CONCATENATE(Calcul!$D83,Calcul!$E83),SilencerParams!$D$4:$R$82,9,FALSE))</f>
        <v/>
      </c>
      <c r="AK78" s="24" t="str">
        <f>IF(OR(Calcul!$D83="",Calcul!$E83=""),"",VLOOKUP(CONCATENATE(Calcul!$D83,Calcul!$E83),SilencerParams!$D$4:$R$82,10,FALSE))</f>
        <v/>
      </c>
      <c r="AL78" s="24" t="str">
        <f>IF(OR(Calcul!$D83="",Calcul!$E83=""),"",VLOOKUP(CONCATENATE(Calcul!$D83,Calcul!$E83),SilencerParams!$D$4:$R$82,11,FALSE))</f>
        <v/>
      </c>
      <c r="AM78" s="24" t="str">
        <f>IF(OR(Calcul!$D83="",Calcul!$E83=""),"",VLOOKUP(CONCATENATE(Calcul!$D83,Calcul!$E83),SilencerParams!$D$4:$R$82,12,FALSE))</f>
        <v/>
      </c>
      <c r="AN78" s="24" t="str">
        <f>IF(OR(Calcul!$D83="",Calcul!$E83=""),"",VLOOKUP(CONCATENATE(Calcul!$D83,Calcul!$E83),SilencerParams!$D$4:$R$82,13,FALSE))</f>
        <v/>
      </c>
      <c r="AO78" s="24" t="str">
        <f>IF(OR(Calcul!$D83="",Calcul!$E83=""),"",VLOOKUP(CONCATENATE(Calcul!$D83,Calcul!$E83),SilencerParams!$D$4:$R$82,14,FALSE))</f>
        <v/>
      </c>
      <c r="AP78" s="24" t="str">
        <f>IF(OR(Calcul!$D83="",Calcul!$E83=""),"",VLOOKUP(CONCATENATE(Calcul!$D83,Calcul!$E83),SilencerParams!$D$4:$R$82,15,FALSE))</f>
        <v/>
      </c>
      <c r="AQ78" s="24" t="str">
        <f>IF(OR(Calcul!$D83="",Calcul!$E83=""),"",VLOOKUP(CONCATENATE(Calcul!$D83,Calcul!$E83),SilencerParams!$D$4:$Z$82,16,FALSE)*LOG($AH78)+VLOOKUP(CONCATENATE(Calcul!$D83,Calcul!$E83),SilencerParams!$D$4:$AH$82,24,FALSE))</f>
        <v/>
      </c>
      <c r="AR78" s="24" t="str">
        <f>IF(OR(Calcul!$D83="",Calcul!$E83=""),"",VLOOKUP(CONCATENATE(Calcul!$D83,Calcul!$E83),SilencerParams!$D$4:$Z$82,17,FALSE)*LOG($AH78)+VLOOKUP(CONCATENATE(Calcul!$D83,Calcul!$E83),SilencerParams!$D$4:$AH$82,25,FALSE))</f>
        <v/>
      </c>
      <c r="AS78" s="24" t="str">
        <f>IF(OR(Calcul!$D83="",Calcul!$E83=""),"",VLOOKUP(CONCATENATE(Calcul!$D83,Calcul!$E83),SilencerParams!$D$4:$Z$82,18,FALSE)*LOG($AH78)+VLOOKUP(CONCATENATE(Calcul!$D83,Calcul!$E83),SilencerParams!$D$4:$AH$82,26,FALSE))</f>
        <v/>
      </c>
      <c r="AT78" s="24" t="str">
        <f>IF(OR(Calcul!$D83="",Calcul!$E83=""),"",VLOOKUP(CONCATENATE(Calcul!$D83,Calcul!$E83),SilencerParams!$D$4:$Z$82,19,FALSE)*LOG($AH78)+VLOOKUP(CONCATENATE(Calcul!$D83,Calcul!$E83),SilencerParams!$D$4:$AH$82,27,FALSE))</f>
        <v/>
      </c>
      <c r="AU78" s="24" t="str">
        <f>IF(OR(Calcul!$D83="",Calcul!$E83=""),"",VLOOKUP(CONCATENATE(Calcul!$D83,Calcul!$E83),SilencerParams!$D$4:$Z$82,20,FALSE)*LOG($AH78)+VLOOKUP(CONCATENATE(Calcul!$D83,Calcul!$E83),SilencerParams!$D$4:$AH$82,28,FALSE))</f>
        <v/>
      </c>
      <c r="AV78" s="24" t="str">
        <f>IF(OR(Calcul!$D83="",Calcul!$E83=""),"",VLOOKUP(CONCATENATE(Calcul!$D83,Calcul!$E83),SilencerParams!$D$4:$Z$82,21,FALSE)*LOG($AH78)+VLOOKUP(CONCATENATE(Calcul!$D83,Calcul!$E83),SilencerParams!$D$4:$AH$82,29,FALSE))</f>
        <v/>
      </c>
      <c r="AW78" s="24" t="str">
        <f>IF(OR(Calcul!$D83="",Calcul!$E83=""),"",VLOOKUP(CONCATENATE(Calcul!$D83,Calcul!$E83),SilencerParams!$D$4:$Z$82,22,FALSE)*LOG($AH78)+VLOOKUP(CONCATENATE(Calcul!$D83,Calcul!$E83),SilencerParams!$D$4:$AH$82,30,FALSE))</f>
        <v/>
      </c>
      <c r="AX78" s="24" t="str">
        <f>IF(OR(Calcul!$D83="",Calcul!$E83=""),"",VLOOKUP(CONCATENATE(Calcul!$D83,Calcul!$E83),SilencerParams!$D$4:$Z$82,23,FALSE)*LOG($AH78)+VLOOKUP(CONCATENATE(Calcul!$D83,Calcul!$E83),SilencerParams!$D$4:$AH$82,31,FALSE))</f>
        <v/>
      </c>
      <c r="AY78" s="24" t="e">
        <f t="shared" si="26"/>
        <v>#DIV/0!</v>
      </c>
      <c r="AZ78" s="24" t="e">
        <f t="shared" si="27"/>
        <v>#DIV/0!</v>
      </c>
      <c r="BA78" s="24" t="e">
        <f t="shared" si="28"/>
        <v>#DIV/0!</v>
      </c>
      <c r="BB78" s="24" t="e">
        <f t="shared" si="29"/>
        <v>#DIV/0!</v>
      </c>
      <c r="BC78" s="24" t="e">
        <f t="shared" si="30"/>
        <v>#DIV/0!</v>
      </c>
      <c r="BD78" s="24" t="e">
        <f t="shared" si="31"/>
        <v>#DIV/0!</v>
      </c>
      <c r="BE78" s="24" t="e">
        <f t="shared" si="32"/>
        <v>#DIV/0!</v>
      </c>
      <c r="BF78" s="24" t="e">
        <f t="shared" si="33"/>
        <v>#DIV/0!</v>
      </c>
      <c r="BG78" s="24" t="e">
        <f>10*LOG10(IF(AY78="",0,POWER(10,((AY78+'ModelParams Lw'!$O$4)/10))) +IF(AZ78="",0,POWER(10,((AZ78+'ModelParams Lw'!$P$4)/10))) +IF(BA78="",0,POWER(10,((BA78+'ModelParams Lw'!$Q$4)/10))) +IF(BB78="",0,POWER(10,((BB78+'ModelParams Lw'!$R$4)/10))) +IF(BC78="",0,POWER(10,((BC78+'ModelParams Lw'!$S$4)/10))) +IF(BD78="",0,POWER(10,((BD78+'ModelParams Lw'!$T$4)/10))) +IF(BE78="",0,POWER(10,((BE78+'ModelParams Lw'!$U$4)/10)))+IF(BF78="",0,POWER(10,((BF78+'ModelParams Lw'!$V$4)/10))))</f>
        <v>#DIV/0!</v>
      </c>
      <c r="BH78" s="24" t="e">
        <f t="shared" si="24"/>
        <v>#DIV/0!</v>
      </c>
      <c r="BI78" s="24" t="e">
        <f>(AY78-'ModelParams Lw'!O$10)/'ModelParams Lw'!O$11</f>
        <v>#DIV/0!</v>
      </c>
      <c r="BJ78" s="24" t="e">
        <f>(AZ78-'ModelParams Lw'!P$10)/'ModelParams Lw'!P$11</f>
        <v>#DIV/0!</v>
      </c>
      <c r="BK78" s="24" t="e">
        <f>(BA78-'ModelParams Lw'!Q$10)/'ModelParams Lw'!Q$11</f>
        <v>#DIV/0!</v>
      </c>
      <c r="BL78" s="24" t="e">
        <f>(BB78-'ModelParams Lw'!R$10)/'ModelParams Lw'!R$11</f>
        <v>#DIV/0!</v>
      </c>
      <c r="BM78" s="24" t="e">
        <f>(BC78-'ModelParams Lw'!S$10)/'ModelParams Lw'!S$11</f>
        <v>#DIV/0!</v>
      </c>
      <c r="BN78" s="24" t="e">
        <f>(BD78-'ModelParams Lw'!T$10)/'ModelParams Lw'!T$11</f>
        <v>#DIV/0!</v>
      </c>
      <c r="BO78" s="24" t="e">
        <f>(BE78-'ModelParams Lw'!U$10)/'ModelParams Lw'!U$11</f>
        <v>#DIV/0!</v>
      </c>
      <c r="BP78" s="24" t="e">
        <f>(BF78-'ModelParams Lw'!V$10)/'ModelParams Lw'!V$11</f>
        <v>#DIV/0!</v>
      </c>
      <c r="BQ78" s="24">
        <f>IF(Calcul!$F83="SW",'ModelParams Lw'!C$18+'ModelParams Lw'!C$19*LOG(BQ$3)+'ModelParams Lw'!C$20*($D78*$E78),IF('ModelParams Lw'!C$21+'ModelParams Lw'!C$22*LOG(BQ$3)+'ModelParams Lw'!C$23*($D78*$E78)&lt;'ModelParams Lw'!C$18+'ModelParams Lw'!C$19*LOG(BQ$3)+'ModelParams Lw'!C$20*($D78*$E78),'ModelParams Lw'!C$18+'ModelParams Lw'!C$19*LOG(BQ$3)+'ModelParams Lw'!C$20*($D78*$E78),'ModelParams Lw'!C$21+'ModelParams Lw'!C$22*LOG(BQ$3)+'ModelParams Lw'!C$23*($D78*$E78)))</f>
        <v>29.232362061604213</v>
      </c>
      <c r="BR78" s="24">
        <f>IF(Calcul!$F83="SW",'ModelParams Lw'!D$18+'ModelParams Lw'!D$19*LOG(BR$3)+'ModelParams Lw'!D$20*($D78*$E78),IF('ModelParams Lw'!D$21+'ModelParams Lw'!D$22*LOG(BR$3)+'ModelParams Lw'!D$23*($D78*$E78)&lt;'ModelParams Lw'!D$18+'ModelParams Lw'!D$19*LOG(BR$3)+'ModelParams Lw'!D$20*($D78*$E78),'ModelParams Lw'!D$18+'ModelParams Lw'!D$19*LOG(BR$3)+'ModelParams Lw'!D$20*($D78*$E78),'ModelParams Lw'!D$21+'ModelParams Lw'!D$22*LOG(BR$3)+'ModelParams Lw'!D$23*($D78*$E78)))</f>
        <v>20.87664435983303</v>
      </c>
      <c r="BS78" s="24">
        <f>IF(Calcul!$F83="SW",'ModelParams Lw'!E$18+'ModelParams Lw'!E$19*LOG(BS$3)+'ModelParams Lw'!E$20*($D78*$E78),IF('ModelParams Lw'!E$21+'ModelParams Lw'!E$22*LOG(BS$3)+'ModelParams Lw'!E$23*($D78*$E78)&lt;'ModelParams Lw'!E$18+'ModelParams Lw'!E$19*LOG(BS$3)+'ModelParams Lw'!E$20*($D78*$E78),'ModelParams Lw'!E$18+'ModelParams Lw'!E$19*LOG(BS$3)+'ModelParams Lw'!E$20*($D78*$E78),'ModelParams Lw'!E$21+'ModelParams Lw'!E$22*LOG(BS$3)+'ModelParams Lw'!E$23*($D78*$E78)))</f>
        <v>19.403052886267911</v>
      </c>
      <c r="BT78" s="24">
        <f>IF(Calcul!$F83="SW",'ModelParams Lw'!F$18+'ModelParams Lw'!F$19*LOG(BT$3)+'ModelParams Lw'!F$20*($D78*$E78),IF('ModelParams Lw'!F$21+'ModelParams Lw'!F$22*LOG(BT$3)+'ModelParams Lw'!F$23*($D78*$E78)&lt;'ModelParams Lw'!F$18+'ModelParams Lw'!F$19*LOG(BT$3)+'ModelParams Lw'!F$20*($D78*$E78),'ModelParams Lw'!F$18+'ModelParams Lw'!F$19*LOG(BT$3)+'ModelParams Lw'!F$20*($D78*$E78),'ModelParams Lw'!F$21+'ModelParams Lw'!F$22*LOG(BT$3)+'ModelParams Lw'!F$23*($D78*$E78)))</f>
        <v>19.168948557312724</v>
      </c>
      <c r="BU78" s="24">
        <f>IF(Calcul!$F83="SW",'ModelParams Lw'!G$18+'ModelParams Lw'!G$19*LOG(BU$3)+'ModelParams Lw'!G$20*($D78*$E78),IF('ModelParams Lw'!G$21+'ModelParams Lw'!G$22*LOG(BU$3)+'ModelParams Lw'!G$23*($D78*$E78)&lt;'ModelParams Lw'!G$18+'ModelParams Lw'!G$19*LOG(BU$3)+'ModelParams Lw'!G$20*($D78*$E78),'ModelParams Lw'!G$18+'ModelParams Lw'!G$19*LOG(BU$3)+'ModelParams Lw'!G$20*($D78*$E78),'ModelParams Lw'!G$21+'ModelParams Lw'!G$22*LOG(BU$3)+'ModelParams Lw'!G$23*($D78*$E78)))</f>
        <v>19.253827318462619</v>
      </c>
      <c r="BV78" s="24">
        <f>IF(Calcul!$F83="SW",'ModelParams Lw'!H$18+'ModelParams Lw'!H$19*LOG(BV$3)+'ModelParams Lw'!H$20*($D78*$E78),IF('ModelParams Lw'!H$21+'ModelParams Lw'!H$22*LOG(BV$3)+'ModelParams Lw'!H$23*($D78*$E78)&lt;'ModelParams Lw'!H$18+'ModelParams Lw'!H$19*LOG(BV$3)+'ModelParams Lw'!H$20*($D78*$E78),'ModelParams Lw'!H$18+'ModelParams Lw'!H$19*LOG(BV$3)+'ModelParams Lw'!H$20*($D78*$E78),'ModelParams Lw'!H$21+'ModelParams Lw'!H$22*LOG(BV$3)+'ModelParams Lw'!H$23*($D78*$E78)))</f>
        <v>18.450549841027573</v>
      </c>
      <c r="BW78" s="24">
        <f>IF(Calcul!$F83="SW",'ModelParams Lw'!I$18+'ModelParams Lw'!I$19*LOG(BW$3)+'ModelParams Lw'!I$20*($D78*$E78),IF('ModelParams Lw'!I$21+'ModelParams Lw'!I$22*LOG(BW$3)+'ModelParams Lw'!I$23*($D78*$E78)&lt;'ModelParams Lw'!I$18+'ModelParams Lw'!I$19*LOG(BW$3)+'ModelParams Lw'!I$20*($D78*$E78),'ModelParams Lw'!I$18+'ModelParams Lw'!I$19*LOG(BW$3)+'ModelParams Lw'!I$20*($D78*$E78),'ModelParams Lw'!I$21+'ModelParams Lw'!I$22*LOG(BW$3)+'ModelParams Lw'!I$23*($D78*$E78)))</f>
        <v>24.339570323731252</v>
      </c>
      <c r="BX78" s="24">
        <f>IF(Calcul!$F83="SW",'ModelParams Lw'!J$18+'ModelParams Lw'!J$19*LOG(BX$3)+'ModelParams Lw'!J$20*($D78*$E78),IF('ModelParams Lw'!J$21+'ModelParams Lw'!J$22*LOG(BX$3)+'ModelParams Lw'!J$23*($D78*$E78)&lt;'ModelParams Lw'!J$18+'ModelParams Lw'!J$19*LOG(BX$3)+'ModelParams Lw'!J$20*($D78*$E78),'ModelParams Lw'!J$18+'ModelParams Lw'!J$19*LOG(BX$3)+'ModelParams Lw'!J$20*($D78*$E78),'ModelParams Lw'!J$21+'ModelParams Lw'!J$22*LOG(BX$3)+'ModelParams Lw'!J$23*($D78*$E78)))</f>
        <v>22.505852524315557</v>
      </c>
      <c r="BY78" s="24" t="e">
        <f t="shared" si="34"/>
        <v>#DIV/0!</v>
      </c>
      <c r="BZ78" s="24" t="e">
        <f t="shared" si="35"/>
        <v>#DIV/0!</v>
      </c>
      <c r="CA78" s="24" t="e">
        <f t="shared" si="36"/>
        <v>#DIV/0!</v>
      </c>
      <c r="CB78" s="24" t="e">
        <f t="shared" si="37"/>
        <v>#DIV/0!</v>
      </c>
      <c r="CC78" s="24" t="e">
        <f t="shared" si="38"/>
        <v>#DIV/0!</v>
      </c>
      <c r="CD78" s="24" t="e">
        <f t="shared" si="39"/>
        <v>#DIV/0!</v>
      </c>
      <c r="CE78" s="24" t="e">
        <f t="shared" si="40"/>
        <v>#DIV/0!</v>
      </c>
      <c r="CF78" s="24" t="e">
        <f t="shared" si="41"/>
        <v>#DIV/0!</v>
      </c>
      <c r="CG78" s="24" t="e">
        <f>10*LOG10(IF(BY78="",0,POWER(10,((BY78+'ModelParams Lw'!$O$4)/10))) +IF(BZ78="",0,POWER(10,((BZ78+'ModelParams Lw'!$P$4)/10))) +IF(CA78="",0,POWER(10,((CA78+'ModelParams Lw'!$Q$4)/10))) +IF(CB78="",0,POWER(10,((CB78+'ModelParams Lw'!$R$4)/10))) +IF(CC78="",0,POWER(10,((CC78+'ModelParams Lw'!$S$4)/10))) +IF(CD78="",0,POWER(10,((CD78+'ModelParams Lw'!$T$4)/10))) +IF(CE78="",0,POWER(10,((CE78+'ModelParams Lw'!$U$4)/10)))+IF(CF78="",0,POWER(10,((CF78+'ModelParams Lw'!$V$4)/10))))</f>
        <v>#DIV/0!</v>
      </c>
      <c r="CH78" s="24" t="e">
        <f t="shared" si="25"/>
        <v>#DIV/0!</v>
      </c>
      <c r="CI78" s="24" t="e">
        <f>(BY78-'ModelParams Lw'!$O$10)/'ModelParams Lw'!$O$11</f>
        <v>#DIV/0!</v>
      </c>
      <c r="CJ78" s="24" t="e">
        <f>(BZ78-'ModelParams Lw'!$P$10)/'ModelParams Lw'!$P$11</f>
        <v>#DIV/0!</v>
      </c>
      <c r="CK78" s="24" t="e">
        <f>(CA78-'ModelParams Lw'!$Q$10)/'ModelParams Lw'!$Q$11</f>
        <v>#DIV/0!</v>
      </c>
      <c r="CL78" s="24" t="e">
        <f>(CB78-'ModelParams Lw'!$R$10)/'ModelParams Lw'!$R$11</f>
        <v>#DIV/0!</v>
      </c>
      <c r="CM78" s="24" t="e">
        <f>(CC78-'ModelParams Lw'!$S$10)/'ModelParams Lw'!$S$11</f>
        <v>#DIV/0!</v>
      </c>
      <c r="CN78" s="24" t="e">
        <f>(CD78-'ModelParams Lw'!$T$10)/'ModelParams Lw'!$T$11</f>
        <v>#DIV/0!</v>
      </c>
      <c r="CO78" s="24" t="e">
        <f>(CE78-'ModelParams Lw'!$U$10)/'ModelParams Lw'!$U$11</f>
        <v>#DIV/0!</v>
      </c>
      <c r="CP78" s="24" t="e">
        <f>(CF78-'ModelParams Lw'!$V$10)/'ModelParams Lw'!$V$11</f>
        <v>#DIV/0!</v>
      </c>
    </row>
    <row r="79" spans="1:94" x14ac:dyDescent="0.2">
      <c r="A79" s="12">
        <f>Calcul!B81</f>
        <v>0</v>
      </c>
      <c r="B79" s="12">
        <f t="shared" si="42"/>
        <v>0</v>
      </c>
      <c r="C79" s="12">
        <f>Calcul!C81</f>
        <v>0</v>
      </c>
      <c r="D79" s="12">
        <f>Calcul!D81/1000</f>
        <v>0</v>
      </c>
      <c r="E79" s="12">
        <f>Calcul!E81/1000</f>
        <v>0</v>
      </c>
      <c r="F79" s="12">
        <f t="shared" si="43"/>
        <v>0</v>
      </c>
      <c r="G79" s="24" t="e">
        <f t="shared" si="44"/>
        <v>#DIV/0!</v>
      </c>
      <c r="H79" s="21" t="e">
        <f>'ModelParams Lw'!$B$6*(LN(H$3/(($B79/3600/($D79*$F79))^0.4*$G79^0.3)))^2+'ModelParams Lw'!$B$7*LN(H$3/(($B79/3600/($D79*$F79))^0.4*$G79^0.3))+'ModelParams Lw'!$B$8</f>
        <v>#DIV/0!</v>
      </c>
      <c r="I79" s="21" t="e">
        <f>'ModelParams Lw'!$B$6*(LN(I$3/(($B79/3600/($D79*$F79))^0.4*$G79^0.3)))^2+'ModelParams Lw'!$B$7*LN(I$3/(($B79/3600/($D79*$F79))^0.4*$G79^0.3))+'ModelParams Lw'!$B$8</f>
        <v>#DIV/0!</v>
      </c>
      <c r="J79" s="21" t="e">
        <f>'ModelParams Lw'!$B$6*(LN(J$3/(($B79/3600/($D79*$F79))^0.4*$G79^0.3)))^2+'ModelParams Lw'!$B$7*LN(J$3/(($B79/3600/($D79*$F79))^0.4*$G79^0.3))+'ModelParams Lw'!$B$8</f>
        <v>#DIV/0!</v>
      </c>
      <c r="K79" s="21" t="e">
        <f>'ModelParams Lw'!$B$6*(LN(K$3/(($B79/3600/($D79*$F79))^0.4*$G79^0.3)))^2+'ModelParams Lw'!$B$7*LN(K$3/(($B79/3600/($D79*$F79))^0.4*$G79^0.3))+'ModelParams Lw'!$B$8</f>
        <v>#DIV/0!</v>
      </c>
      <c r="L79" s="21" t="e">
        <f>'ModelParams Lw'!$B$6*(LN(L$3/(($B79/3600/($D79*$F79))^0.4*$G79^0.3)))^2+'ModelParams Lw'!$B$7*LN(L$3/(($B79/3600/($D79*$F79))^0.4*$G79^0.3))+'ModelParams Lw'!$B$8</f>
        <v>#DIV/0!</v>
      </c>
      <c r="M79" s="21" t="e">
        <f>'ModelParams Lw'!$B$6*(LN(M$3/(($B79/3600/($D79*$F79))^0.4*$G79^0.3)))^2+'ModelParams Lw'!$B$7*LN(M$3/(($B79/3600/($D79*$F79))^0.4*$G79^0.3))+'ModelParams Lw'!$B$8</f>
        <v>#DIV/0!</v>
      </c>
      <c r="N79" s="21" t="e">
        <f>'ModelParams Lw'!$B$6*(LN(N$3/(($B79/3600/($D79*$F79))^0.4*$G79^0.3)))^2+'ModelParams Lw'!$B$7*LN(N$3/(($B79/3600/($D79*$F79))^0.4*$G79^0.3))+'ModelParams Lw'!$B$8</f>
        <v>#DIV/0!</v>
      </c>
      <c r="O79" s="21" t="e">
        <f>'ModelParams Lw'!$B$6*(LN(O$3/(($B79/3600/($D79*$F79))^0.4*$G79^0.3)))^2+'ModelParams Lw'!$B$7*LN(O$3/(($B79/3600/($D79*$F79))^0.4*$G79^0.3))+'ModelParams Lw'!$B$8</f>
        <v>#DIV/0!</v>
      </c>
      <c r="P79" s="24" t="e">
        <f>'ModelParams Lw'!$B$3+'ModelParams Lw'!$B$4*LOG10($B79/3600/($D79*$F79))+'ModelParams Lw'!$B$5*LOG10(2*$G79/(1.2*($B79/3600/($D79*$F79))^2)+1)+10*LOG10($D79*$F79)+H79</f>
        <v>#DIV/0!</v>
      </c>
      <c r="Q79" s="24" t="e">
        <f>'ModelParams Lw'!$B$3+'ModelParams Lw'!$B$4*LOG10($B79/3600/($D79*$F79))+'ModelParams Lw'!$B$5*LOG10(2*$G79/(1.2*($B79/3600/($D79*$F79))^2)+1)+10*LOG10($D79*$F79)+I79</f>
        <v>#DIV/0!</v>
      </c>
      <c r="R79" s="24" t="e">
        <f>'ModelParams Lw'!$B$3+'ModelParams Lw'!$B$4*LOG10($B79/3600/($D79*$F79))+'ModelParams Lw'!$B$5*LOG10(2*$G79/(1.2*($B79/3600/($D79*$F79))^2)+1)+10*LOG10($D79*$F79)+J79</f>
        <v>#DIV/0!</v>
      </c>
      <c r="S79" s="24" t="e">
        <f>'ModelParams Lw'!$B$3+'ModelParams Lw'!$B$4*LOG10($B79/3600/($D79*$F79))+'ModelParams Lw'!$B$5*LOG10(2*$G79/(1.2*($B79/3600/($D79*$F79))^2)+1)+10*LOG10($D79*$F79)+K79</f>
        <v>#DIV/0!</v>
      </c>
      <c r="T79" s="24" t="e">
        <f>'ModelParams Lw'!$B$3+'ModelParams Lw'!$B$4*LOG10($B79/3600/($D79*$F79))+'ModelParams Lw'!$B$5*LOG10(2*$G79/(1.2*($B79/3600/($D79*$F79))^2)+1)+10*LOG10($D79*$F79)+L79</f>
        <v>#DIV/0!</v>
      </c>
      <c r="U79" s="24" t="e">
        <f>'ModelParams Lw'!$B$3+'ModelParams Lw'!$B$4*LOG10($B79/3600/($D79*$F79))+'ModelParams Lw'!$B$5*LOG10(2*$G79/(1.2*($B79/3600/($D79*$F79))^2)+1)+10*LOG10($D79*$F79)+M79</f>
        <v>#DIV/0!</v>
      </c>
      <c r="V79" s="24" t="e">
        <f>'ModelParams Lw'!$B$3+'ModelParams Lw'!$B$4*LOG10($B79/3600/($D79*$F79))+'ModelParams Lw'!$B$5*LOG10(2*$G79/(1.2*($B79/3600/($D79*$F79))^2)+1)+10*LOG10($D79*$F79)+N79</f>
        <v>#DIV/0!</v>
      </c>
      <c r="W79" s="24" t="e">
        <f>'ModelParams Lw'!$B$3+'ModelParams Lw'!$B$4*LOG10($B79/3600/($D79*$F79))+'ModelParams Lw'!$B$5*LOG10(2*$G79/(1.2*($B79/3600/($D79*$F79))^2)+1)+10*LOG10($D79*$F79)+O79</f>
        <v>#DIV/0!</v>
      </c>
      <c r="X79" s="24" t="e">
        <f>10*LOG10(IF(P79="",0,POWER(10,((P79+'ModelParams Lw'!$O$4)/10))) +IF(Q79="",0,POWER(10,((Q79+'ModelParams Lw'!$P$4)/10))) +IF(R79="",0,POWER(10,((R79+'ModelParams Lw'!$Q$4)/10))) +IF(S79="",0,POWER(10,((S79+'ModelParams Lw'!$R$4)/10))) +IF(T79="",0,POWER(10,((T79+'ModelParams Lw'!$S$4)/10))) +IF(U79="",0,POWER(10,((U79+'ModelParams Lw'!$T$4)/10))) +IF(V79="",0,POWER(10,((V79+'ModelParams Lw'!$U$4)/10)))+IF(W79="",0,POWER(10,((W79+'ModelParams Lw'!$V$4)/10))))</f>
        <v>#DIV/0!</v>
      </c>
      <c r="Y79" s="24" t="e">
        <f t="shared" si="45"/>
        <v>#DIV/0!</v>
      </c>
      <c r="Z79" s="24" t="e">
        <f>(P79-'ModelParams Lw'!O$10)/'ModelParams Lw'!O$11</f>
        <v>#DIV/0!</v>
      </c>
      <c r="AA79" s="24" t="e">
        <f>(Q79-'ModelParams Lw'!P$10)/'ModelParams Lw'!P$11</f>
        <v>#DIV/0!</v>
      </c>
      <c r="AB79" s="24" t="e">
        <f>(R79-'ModelParams Lw'!Q$10)/'ModelParams Lw'!Q$11</f>
        <v>#DIV/0!</v>
      </c>
      <c r="AC79" s="24" t="e">
        <f>(S79-'ModelParams Lw'!R$10)/'ModelParams Lw'!R$11</f>
        <v>#DIV/0!</v>
      </c>
      <c r="AD79" s="24" t="e">
        <f>(T79-'ModelParams Lw'!S$10)/'ModelParams Lw'!S$11</f>
        <v>#DIV/0!</v>
      </c>
      <c r="AE79" s="24" t="e">
        <f>(U79-'ModelParams Lw'!T$10)/'ModelParams Lw'!T$11</f>
        <v>#DIV/0!</v>
      </c>
      <c r="AF79" s="24" t="e">
        <f>(V79-'ModelParams Lw'!U$10)/'ModelParams Lw'!U$11</f>
        <v>#DIV/0!</v>
      </c>
      <c r="AG79" s="24" t="e">
        <f>(W79-'ModelParams Lw'!V$10)/'ModelParams Lw'!V$11</f>
        <v>#DIV/0!</v>
      </c>
      <c r="AH79" s="24" t="e">
        <f t="shared" si="23"/>
        <v>#DIV/0!</v>
      </c>
      <c r="AI79" s="24" t="str">
        <f>IF(OR(Calcul!$D84="",Calcul!$E84=""),"",VLOOKUP(CONCATENATE(Calcul!$D84,Calcul!$E84),SilencerParams!$D$4:$R$82,8,FALSE))</f>
        <v/>
      </c>
      <c r="AJ79" s="24" t="str">
        <f>IF(OR(Calcul!$D84="",Calcul!$E84=""),"",VLOOKUP(CONCATENATE(Calcul!$D84,Calcul!$E84),SilencerParams!$D$4:$R$82,9,FALSE))</f>
        <v/>
      </c>
      <c r="AK79" s="24" t="str">
        <f>IF(OR(Calcul!$D84="",Calcul!$E84=""),"",VLOOKUP(CONCATENATE(Calcul!$D84,Calcul!$E84),SilencerParams!$D$4:$R$82,10,FALSE))</f>
        <v/>
      </c>
      <c r="AL79" s="24" t="str">
        <f>IF(OR(Calcul!$D84="",Calcul!$E84=""),"",VLOOKUP(CONCATENATE(Calcul!$D84,Calcul!$E84),SilencerParams!$D$4:$R$82,11,FALSE))</f>
        <v/>
      </c>
      <c r="AM79" s="24" t="str">
        <f>IF(OR(Calcul!$D84="",Calcul!$E84=""),"",VLOOKUP(CONCATENATE(Calcul!$D84,Calcul!$E84),SilencerParams!$D$4:$R$82,12,FALSE))</f>
        <v/>
      </c>
      <c r="AN79" s="24" t="str">
        <f>IF(OR(Calcul!$D84="",Calcul!$E84=""),"",VLOOKUP(CONCATENATE(Calcul!$D84,Calcul!$E84),SilencerParams!$D$4:$R$82,13,FALSE))</f>
        <v/>
      </c>
      <c r="AO79" s="24" t="str">
        <f>IF(OR(Calcul!$D84="",Calcul!$E84=""),"",VLOOKUP(CONCATENATE(Calcul!$D84,Calcul!$E84),SilencerParams!$D$4:$R$82,14,FALSE))</f>
        <v/>
      </c>
      <c r="AP79" s="24" t="str">
        <f>IF(OR(Calcul!$D84="",Calcul!$E84=""),"",VLOOKUP(CONCATENATE(Calcul!$D84,Calcul!$E84),SilencerParams!$D$4:$R$82,15,FALSE))</f>
        <v/>
      </c>
      <c r="AQ79" s="24" t="str">
        <f>IF(OR(Calcul!$D84="",Calcul!$E84=""),"",VLOOKUP(CONCATENATE(Calcul!$D84,Calcul!$E84),SilencerParams!$D$4:$Z$82,16,FALSE)*LOG($AH79)+VLOOKUP(CONCATENATE(Calcul!$D84,Calcul!$E84),SilencerParams!$D$4:$AH$82,24,FALSE))</f>
        <v/>
      </c>
      <c r="AR79" s="24" t="str">
        <f>IF(OR(Calcul!$D84="",Calcul!$E84=""),"",VLOOKUP(CONCATENATE(Calcul!$D84,Calcul!$E84),SilencerParams!$D$4:$Z$82,17,FALSE)*LOG($AH79)+VLOOKUP(CONCATENATE(Calcul!$D84,Calcul!$E84),SilencerParams!$D$4:$AH$82,25,FALSE))</f>
        <v/>
      </c>
      <c r="AS79" s="24" t="str">
        <f>IF(OR(Calcul!$D84="",Calcul!$E84=""),"",VLOOKUP(CONCATENATE(Calcul!$D84,Calcul!$E84),SilencerParams!$D$4:$Z$82,18,FALSE)*LOG($AH79)+VLOOKUP(CONCATENATE(Calcul!$D84,Calcul!$E84),SilencerParams!$D$4:$AH$82,26,FALSE))</f>
        <v/>
      </c>
      <c r="AT79" s="24" t="str">
        <f>IF(OR(Calcul!$D84="",Calcul!$E84=""),"",VLOOKUP(CONCATENATE(Calcul!$D84,Calcul!$E84),SilencerParams!$D$4:$Z$82,19,FALSE)*LOG($AH79)+VLOOKUP(CONCATENATE(Calcul!$D84,Calcul!$E84),SilencerParams!$D$4:$AH$82,27,FALSE))</f>
        <v/>
      </c>
      <c r="AU79" s="24" t="str">
        <f>IF(OR(Calcul!$D84="",Calcul!$E84=""),"",VLOOKUP(CONCATENATE(Calcul!$D84,Calcul!$E84),SilencerParams!$D$4:$Z$82,20,FALSE)*LOG($AH79)+VLOOKUP(CONCATENATE(Calcul!$D84,Calcul!$E84),SilencerParams!$D$4:$AH$82,28,FALSE))</f>
        <v/>
      </c>
      <c r="AV79" s="24" t="str">
        <f>IF(OR(Calcul!$D84="",Calcul!$E84=""),"",VLOOKUP(CONCATENATE(Calcul!$D84,Calcul!$E84),SilencerParams!$D$4:$Z$82,21,FALSE)*LOG($AH79)+VLOOKUP(CONCATENATE(Calcul!$D84,Calcul!$E84),SilencerParams!$D$4:$AH$82,29,FALSE))</f>
        <v/>
      </c>
      <c r="AW79" s="24" t="str">
        <f>IF(OR(Calcul!$D84="",Calcul!$E84=""),"",VLOOKUP(CONCATENATE(Calcul!$D84,Calcul!$E84),SilencerParams!$D$4:$Z$82,22,FALSE)*LOG($AH79)+VLOOKUP(CONCATENATE(Calcul!$D84,Calcul!$E84),SilencerParams!$D$4:$AH$82,30,FALSE))</f>
        <v/>
      </c>
      <c r="AX79" s="24" t="str">
        <f>IF(OR(Calcul!$D84="",Calcul!$E84=""),"",VLOOKUP(CONCATENATE(Calcul!$D84,Calcul!$E84),SilencerParams!$D$4:$Z$82,23,FALSE)*LOG($AH79)+VLOOKUP(CONCATENATE(Calcul!$D84,Calcul!$E84),SilencerParams!$D$4:$AH$82,31,FALSE))</f>
        <v/>
      </c>
      <c r="AY79" s="24" t="e">
        <f t="shared" si="26"/>
        <v>#DIV/0!</v>
      </c>
      <c r="AZ79" s="24" t="e">
        <f t="shared" si="27"/>
        <v>#DIV/0!</v>
      </c>
      <c r="BA79" s="24" t="e">
        <f t="shared" si="28"/>
        <v>#DIV/0!</v>
      </c>
      <c r="BB79" s="24" t="e">
        <f t="shared" si="29"/>
        <v>#DIV/0!</v>
      </c>
      <c r="BC79" s="24" t="e">
        <f t="shared" si="30"/>
        <v>#DIV/0!</v>
      </c>
      <c r="BD79" s="24" t="e">
        <f t="shared" si="31"/>
        <v>#DIV/0!</v>
      </c>
      <c r="BE79" s="24" t="e">
        <f t="shared" si="32"/>
        <v>#DIV/0!</v>
      </c>
      <c r="BF79" s="24" t="e">
        <f t="shared" si="33"/>
        <v>#DIV/0!</v>
      </c>
      <c r="BG79" s="24" t="e">
        <f>10*LOG10(IF(AY79="",0,POWER(10,((AY79+'ModelParams Lw'!$O$4)/10))) +IF(AZ79="",0,POWER(10,((AZ79+'ModelParams Lw'!$P$4)/10))) +IF(BA79="",0,POWER(10,((BA79+'ModelParams Lw'!$Q$4)/10))) +IF(BB79="",0,POWER(10,((BB79+'ModelParams Lw'!$R$4)/10))) +IF(BC79="",0,POWER(10,((BC79+'ModelParams Lw'!$S$4)/10))) +IF(BD79="",0,POWER(10,((BD79+'ModelParams Lw'!$T$4)/10))) +IF(BE79="",0,POWER(10,((BE79+'ModelParams Lw'!$U$4)/10)))+IF(BF79="",0,POWER(10,((BF79+'ModelParams Lw'!$V$4)/10))))</f>
        <v>#DIV/0!</v>
      </c>
      <c r="BH79" s="24" t="e">
        <f t="shared" si="24"/>
        <v>#DIV/0!</v>
      </c>
      <c r="BI79" s="24" t="e">
        <f>(AY79-'ModelParams Lw'!O$10)/'ModelParams Lw'!O$11</f>
        <v>#DIV/0!</v>
      </c>
      <c r="BJ79" s="24" t="e">
        <f>(AZ79-'ModelParams Lw'!P$10)/'ModelParams Lw'!P$11</f>
        <v>#DIV/0!</v>
      </c>
      <c r="BK79" s="24" t="e">
        <f>(BA79-'ModelParams Lw'!Q$10)/'ModelParams Lw'!Q$11</f>
        <v>#DIV/0!</v>
      </c>
      <c r="BL79" s="24" t="e">
        <f>(BB79-'ModelParams Lw'!R$10)/'ModelParams Lw'!R$11</f>
        <v>#DIV/0!</v>
      </c>
      <c r="BM79" s="24" t="e">
        <f>(BC79-'ModelParams Lw'!S$10)/'ModelParams Lw'!S$11</f>
        <v>#DIV/0!</v>
      </c>
      <c r="BN79" s="24" t="e">
        <f>(BD79-'ModelParams Lw'!T$10)/'ModelParams Lw'!T$11</f>
        <v>#DIV/0!</v>
      </c>
      <c r="BO79" s="24" t="e">
        <f>(BE79-'ModelParams Lw'!U$10)/'ModelParams Lw'!U$11</f>
        <v>#DIV/0!</v>
      </c>
      <c r="BP79" s="24" t="e">
        <f>(BF79-'ModelParams Lw'!V$10)/'ModelParams Lw'!V$11</f>
        <v>#DIV/0!</v>
      </c>
      <c r="BQ79" s="24">
        <f>IF(Calcul!$F84="SW",'ModelParams Lw'!C$18+'ModelParams Lw'!C$19*LOG(BQ$3)+'ModelParams Lw'!C$20*($D79*$E79),IF('ModelParams Lw'!C$21+'ModelParams Lw'!C$22*LOG(BQ$3)+'ModelParams Lw'!C$23*($D79*$E79)&lt;'ModelParams Lw'!C$18+'ModelParams Lw'!C$19*LOG(BQ$3)+'ModelParams Lw'!C$20*($D79*$E79),'ModelParams Lw'!C$18+'ModelParams Lw'!C$19*LOG(BQ$3)+'ModelParams Lw'!C$20*($D79*$E79),'ModelParams Lw'!C$21+'ModelParams Lw'!C$22*LOG(BQ$3)+'ModelParams Lw'!C$23*($D79*$E79)))</f>
        <v>29.232362061604213</v>
      </c>
      <c r="BR79" s="24">
        <f>IF(Calcul!$F84="SW",'ModelParams Lw'!D$18+'ModelParams Lw'!D$19*LOG(BR$3)+'ModelParams Lw'!D$20*($D79*$E79),IF('ModelParams Lw'!D$21+'ModelParams Lw'!D$22*LOG(BR$3)+'ModelParams Lw'!D$23*($D79*$E79)&lt;'ModelParams Lw'!D$18+'ModelParams Lw'!D$19*LOG(BR$3)+'ModelParams Lw'!D$20*($D79*$E79),'ModelParams Lw'!D$18+'ModelParams Lw'!D$19*LOG(BR$3)+'ModelParams Lw'!D$20*($D79*$E79),'ModelParams Lw'!D$21+'ModelParams Lw'!D$22*LOG(BR$3)+'ModelParams Lw'!D$23*($D79*$E79)))</f>
        <v>20.87664435983303</v>
      </c>
      <c r="BS79" s="24">
        <f>IF(Calcul!$F84="SW",'ModelParams Lw'!E$18+'ModelParams Lw'!E$19*LOG(BS$3)+'ModelParams Lw'!E$20*($D79*$E79),IF('ModelParams Lw'!E$21+'ModelParams Lw'!E$22*LOG(BS$3)+'ModelParams Lw'!E$23*($D79*$E79)&lt;'ModelParams Lw'!E$18+'ModelParams Lw'!E$19*LOG(BS$3)+'ModelParams Lw'!E$20*($D79*$E79),'ModelParams Lw'!E$18+'ModelParams Lw'!E$19*LOG(BS$3)+'ModelParams Lw'!E$20*($D79*$E79),'ModelParams Lw'!E$21+'ModelParams Lw'!E$22*LOG(BS$3)+'ModelParams Lw'!E$23*($D79*$E79)))</f>
        <v>19.403052886267911</v>
      </c>
      <c r="BT79" s="24">
        <f>IF(Calcul!$F84="SW",'ModelParams Lw'!F$18+'ModelParams Lw'!F$19*LOG(BT$3)+'ModelParams Lw'!F$20*($D79*$E79),IF('ModelParams Lw'!F$21+'ModelParams Lw'!F$22*LOG(BT$3)+'ModelParams Lw'!F$23*($D79*$E79)&lt;'ModelParams Lw'!F$18+'ModelParams Lw'!F$19*LOG(BT$3)+'ModelParams Lw'!F$20*($D79*$E79),'ModelParams Lw'!F$18+'ModelParams Lw'!F$19*LOG(BT$3)+'ModelParams Lw'!F$20*($D79*$E79),'ModelParams Lw'!F$21+'ModelParams Lw'!F$22*LOG(BT$3)+'ModelParams Lw'!F$23*($D79*$E79)))</f>
        <v>19.168948557312724</v>
      </c>
      <c r="BU79" s="24">
        <f>IF(Calcul!$F84="SW",'ModelParams Lw'!G$18+'ModelParams Lw'!G$19*LOG(BU$3)+'ModelParams Lw'!G$20*($D79*$E79),IF('ModelParams Lw'!G$21+'ModelParams Lw'!G$22*LOG(BU$3)+'ModelParams Lw'!G$23*($D79*$E79)&lt;'ModelParams Lw'!G$18+'ModelParams Lw'!G$19*LOG(BU$3)+'ModelParams Lw'!G$20*($D79*$E79),'ModelParams Lw'!G$18+'ModelParams Lw'!G$19*LOG(BU$3)+'ModelParams Lw'!G$20*($D79*$E79),'ModelParams Lw'!G$21+'ModelParams Lw'!G$22*LOG(BU$3)+'ModelParams Lw'!G$23*($D79*$E79)))</f>
        <v>19.253827318462619</v>
      </c>
      <c r="BV79" s="24">
        <f>IF(Calcul!$F84="SW",'ModelParams Lw'!H$18+'ModelParams Lw'!H$19*LOG(BV$3)+'ModelParams Lw'!H$20*($D79*$E79),IF('ModelParams Lw'!H$21+'ModelParams Lw'!H$22*LOG(BV$3)+'ModelParams Lw'!H$23*($D79*$E79)&lt;'ModelParams Lw'!H$18+'ModelParams Lw'!H$19*LOG(BV$3)+'ModelParams Lw'!H$20*($D79*$E79),'ModelParams Lw'!H$18+'ModelParams Lw'!H$19*LOG(BV$3)+'ModelParams Lw'!H$20*($D79*$E79),'ModelParams Lw'!H$21+'ModelParams Lw'!H$22*LOG(BV$3)+'ModelParams Lw'!H$23*($D79*$E79)))</f>
        <v>18.450549841027573</v>
      </c>
      <c r="BW79" s="24">
        <f>IF(Calcul!$F84="SW",'ModelParams Lw'!I$18+'ModelParams Lw'!I$19*LOG(BW$3)+'ModelParams Lw'!I$20*($D79*$E79),IF('ModelParams Lw'!I$21+'ModelParams Lw'!I$22*LOG(BW$3)+'ModelParams Lw'!I$23*($D79*$E79)&lt;'ModelParams Lw'!I$18+'ModelParams Lw'!I$19*LOG(BW$3)+'ModelParams Lw'!I$20*($D79*$E79),'ModelParams Lw'!I$18+'ModelParams Lw'!I$19*LOG(BW$3)+'ModelParams Lw'!I$20*($D79*$E79),'ModelParams Lw'!I$21+'ModelParams Lw'!I$22*LOG(BW$3)+'ModelParams Lw'!I$23*($D79*$E79)))</f>
        <v>24.339570323731252</v>
      </c>
      <c r="BX79" s="24">
        <f>IF(Calcul!$F84="SW",'ModelParams Lw'!J$18+'ModelParams Lw'!J$19*LOG(BX$3)+'ModelParams Lw'!J$20*($D79*$E79),IF('ModelParams Lw'!J$21+'ModelParams Lw'!J$22*LOG(BX$3)+'ModelParams Lw'!J$23*($D79*$E79)&lt;'ModelParams Lw'!J$18+'ModelParams Lw'!J$19*LOG(BX$3)+'ModelParams Lw'!J$20*($D79*$E79),'ModelParams Lw'!J$18+'ModelParams Lw'!J$19*LOG(BX$3)+'ModelParams Lw'!J$20*($D79*$E79),'ModelParams Lw'!J$21+'ModelParams Lw'!J$22*LOG(BX$3)+'ModelParams Lw'!J$23*($D79*$E79)))</f>
        <v>22.505852524315557</v>
      </c>
      <c r="BY79" s="24" t="e">
        <f t="shared" si="34"/>
        <v>#DIV/0!</v>
      </c>
      <c r="BZ79" s="24" t="e">
        <f t="shared" si="35"/>
        <v>#DIV/0!</v>
      </c>
      <c r="CA79" s="24" t="e">
        <f t="shared" si="36"/>
        <v>#DIV/0!</v>
      </c>
      <c r="CB79" s="24" t="e">
        <f t="shared" si="37"/>
        <v>#DIV/0!</v>
      </c>
      <c r="CC79" s="24" t="e">
        <f t="shared" si="38"/>
        <v>#DIV/0!</v>
      </c>
      <c r="CD79" s="24" t="e">
        <f t="shared" si="39"/>
        <v>#DIV/0!</v>
      </c>
      <c r="CE79" s="24" t="e">
        <f t="shared" si="40"/>
        <v>#DIV/0!</v>
      </c>
      <c r="CF79" s="24" t="e">
        <f t="shared" si="41"/>
        <v>#DIV/0!</v>
      </c>
      <c r="CG79" s="24" t="e">
        <f>10*LOG10(IF(BY79="",0,POWER(10,((BY79+'ModelParams Lw'!$O$4)/10))) +IF(BZ79="",0,POWER(10,((BZ79+'ModelParams Lw'!$P$4)/10))) +IF(CA79="",0,POWER(10,((CA79+'ModelParams Lw'!$Q$4)/10))) +IF(CB79="",0,POWER(10,((CB79+'ModelParams Lw'!$R$4)/10))) +IF(CC79="",0,POWER(10,((CC79+'ModelParams Lw'!$S$4)/10))) +IF(CD79="",0,POWER(10,((CD79+'ModelParams Lw'!$T$4)/10))) +IF(CE79="",0,POWER(10,((CE79+'ModelParams Lw'!$U$4)/10)))+IF(CF79="",0,POWER(10,((CF79+'ModelParams Lw'!$V$4)/10))))</f>
        <v>#DIV/0!</v>
      </c>
      <c r="CH79" s="24" t="e">
        <f t="shared" si="25"/>
        <v>#DIV/0!</v>
      </c>
      <c r="CI79" s="24" t="e">
        <f>(BY79-'ModelParams Lw'!$O$10)/'ModelParams Lw'!$O$11</f>
        <v>#DIV/0!</v>
      </c>
      <c r="CJ79" s="24" t="e">
        <f>(BZ79-'ModelParams Lw'!$P$10)/'ModelParams Lw'!$P$11</f>
        <v>#DIV/0!</v>
      </c>
      <c r="CK79" s="24" t="e">
        <f>(CA79-'ModelParams Lw'!$Q$10)/'ModelParams Lw'!$Q$11</f>
        <v>#DIV/0!</v>
      </c>
      <c r="CL79" s="24" t="e">
        <f>(CB79-'ModelParams Lw'!$R$10)/'ModelParams Lw'!$R$11</f>
        <v>#DIV/0!</v>
      </c>
      <c r="CM79" s="24" t="e">
        <f>(CC79-'ModelParams Lw'!$S$10)/'ModelParams Lw'!$S$11</f>
        <v>#DIV/0!</v>
      </c>
      <c r="CN79" s="24" t="e">
        <f>(CD79-'ModelParams Lw'!$T$10)/'ModelParams Lw'!$T$11</f>
        <v>#DIV/0!</v>
      </c>
      <c r="CO79" s="24" t="e">
        <f>(CE79-'ModelParams Lw'!$U$10)/'ModelParams Lw'!$U$11</f>
        <v>#DIV/0!</v>
      </c>
      <c r="CP79" s="24" t="e">
        <f>(CF79-'ModelParams Lw'!$V$10)/'ModelParams Lw'!$V$11</f>
        <v>#DIV/0!</v>
      </c>
    </row>
    <row r="80" spans="1:94" x14ac:dyDescent="0.2">
      <c r="A80" s="12">
        <f>Calcul!B82</f>
        <v>0</v>
      </c>
      <c r="B80" s="12">
        <f t="shared" si="42"/>
        <v>0</v>
      </c>
      <c r="C80" s="12">
        <f>Calcul!C82</f>
        <v>0</v>
      </c>
      <c r="D80" s="12">
        <f>Calcul!D82/1000</f>
        <v>0</v>
      </c>
      <c r="E80" s="12">
        <f>Calcul!E82/1000</f>
        <v>0</v>
      </c>
      <c r="F80" s="12">
        <f t="shared" si="43"/>
        <v>0</v>
      </c>
      <c r="G80" s="24" t="e">
        <f t="shared" si="44"/>
        <v>#DIV/0!</v>
      </c>
      <c r="H80" s="21" t="e">
        <f>'ModelParams Lw'!$B$6*(LN(H$3/(($B80/3600/($D80*$F80))^0.4*$G80^0.3)))^2+'ModelParams Lw'!$B$7*LN(H$3/(($B80/3600/($D80*$F80))^0.4*$G80^0.3))+'ModelParams Lw'!$B$8</f>
        <v>#DIV/0!</v>
      </c>
      <c r="I80" s="21" t="e">
        <f>'ModelParams Lw'!$B$6*(LN(I$3/(($B80/3600/($D80*$F80))^0.4*$G80^0.3)))^2+'ModelParams Lw'!$B$7*LN(I$3/(($B80/3600/($D80*$F80))^0.4*$G80^0.3))+'ModelParams Lw'!$B$8</f>
        <v>#DIV/0!</v>
      </c>
      <c r="J80" s="21" t="e">
        <f>'ModelParams Lw'!$B$6*(LN(J$3/(($B80/3600/($D80*$F80))^0.4*$G80^0.3)))^2+'ModelParams Lw'!$B$7*LN(J$3/(($B80/3600/($D80*$F80))^0.4*$G80^0.3))+'ModelParams Lw'!$B$8</f>
        <v>#DIV/0!</v>
      </c>
      <c r="K80" s="21" t="e">
        <f>'ModelParams Lw'!$B$6*(LN(K$3/(($B80/3600/($D80*$F80))^0.4*$G80^0.3)))^2+'ModelParams Lw'!$B$7*LN(K$3/(($B80/3600/($D80*$F80))^0.4*$G80^0.3))+'ModelParams Lw'!$B$8</f>
        <v>#DIV/0!</v>
      </c>
      <c r="L80" s="21" t="e">
        <f>'ModelParams Lw'!$B$6*(LN(L$3/(($B80/3600/($D80*$F80))^0.4*$G80^0.3)))^2+'ModelParams Lw'!$B$7*LN(L$3/(($B80/3600/($D80*$F80))^0.4*$G80^0.3))+'ModelParams Lw'!$B$8</f>
        <v>#DIV/0!</v>
      </c>
      <c r="M80" s="21" t="e">
        <f>'ModelParams Lw'!$B$6*(LN(M$3/(($B80/3600/($D80*$F80))^0.4*$G80^0.3)))^2+'ModelParams Lw'!$B$7*LN(M$3/(($B80/3600/($D80*$F80))^0.4*$G80^0.3))+'ModelParams Lw'!$B$8</f>
        <v>#DIV/0!</v>
      </c>
      <c r="N80" s="21" t="e">
        <f>'ModelParams Lw'!$B$6*(LN(N$3/(($B80/3600/($D80*$F80))^0.4*$G80^0.3)))^2+'ModelParams Lw'!$B$7*LN(N$3/(($B80/3600/($D80*$F80))^0.4*$G80^0.3))+'ModelParams Lw'!$B$8</f>
        <v>#DIV/0!</v>
      </c>
      <c r="O80" s="21" t="e">
        <f>'ModelParams Lw'!$B$6*(LN(O$3/(($B80/3600/($D80*$F80))^0.4*$G80^0.3)))^2+'ModelParams Lw'!$B$7*LN(O$3/(($B80/3600/($D80*$F80))^0.4*$G80^0.3))+'ModelParams Lw'!$B$8</f>
        <v>#DIV/0!</v>
      </c>
      <c r="P80" s="24" t="e">
        <f>'ModelParams Lw'!$B$3+'ModelParams Lw'!$B$4*LOG10($B80/3600/($D80*$F80))+'ModelParams Lw'!$B$5*LOG10(2*$G80/(1.2*($B80/3600/($D80*$F80))^2)+1)+10*LOG10($D80*$F80)+H80</f>
        <v>#DIV/0!</v>
      </c>
      <c r="Q80" s="24" t="e">
        <f>'ModelParams Lw'!$B$3+'ModelParams Lw'!$B$4*LOG10($B80/3600/($D80*$F80))+'ModelParams Lw'!$B$5*LOG10(2*$G80/(1.2*($B80/3600/($D80*$F80))^2)+1)+10*LOG10($D80*$F80)+I80</f>
        <v>#DIV/0!</v>
      </c>
      <c r="R80" s="24" t="e">
        <f>'ModelParams Lw'!$B$3+'ModelParams Lw'!$B$4*LOG10($B80/3600/($D80*$F80))+'ModelParams Lw'!$B$5*LOG10(2*$G80/(1.2*($B80/3600/($D80*$F80))^2)+1)+10*LOG10($D80*$F80)+J80</f>
        <v>#DIV/0!</v>
      </c>
      <c r="S80" s="24" t="e">
        <f>'ModelParams Lw'!$B$3+'ModelParams Lw'!$B$4*LOG10($B80/3600/($D80*$F80))+'ModelParams Lw'!$B$5*LOG10(2*$G80/(1.2*($B80/3600/($D80*$F80))^2)+1)+10*LOG10($D80*$F80)+K80</f>
        <v>#DIV/0!</v>
      </c>
      <c r="T80" s="24" t="e">
        <f>'ModelParams Lw'!$B$3+'ModelParams Lw'!$B$4*LOG10($B80/3600/($D80*$F80))+'ModelParams Lw'!$B$5*LOG10(2*$G80/(1.2*($B80/3600/($D80*$F80))^2)+1)+10*LOG10($D80*$F80)+L80</f>
        <v>#DIV/0!</v>
      </c>
      <c r="U80" s="24" t="e">
        <f>'ModelParams Lw'!$B$3+'ModelParams Lw'!$B$4*LOG10($B80/3600/($D80*$F80))+'ModelParams Lw'!$B$5*LOG10(2*$G80/(1.2*($B80/3600/($D80*$F80))^2)+1)+10*LOG10($D80*$F80)+M80</f>
        <v>#DIV/0!</v>
      </c>
      <c r="V80" s="24" t="e">
        <f>'ModelParams Lw'!$B$3+'ModelParams Lw'!$B$4*LOG10($B80/3600/($D80*$F80))+'ModelParams Lw'!$B$5*LOG10(2*$G80/(1.2*($B80/3600/($D80*$F80))^2)+1)+10*LOG10($D80*$F80)+N80</f>
        <v>#DIV/0!</v>
      </c>
      <c r="W80" s="24" t="e">
        <f>'ModelParams Lw'!$B$3+'ModelParams Lw'!$B$4*LOG10($B80/3600/($D80*$F80))+'ModelParams Lw'!$B$5*LOG10(2*$G80/(1.2*($B80/3600/($D80*$F80))^2)+1)+10*LOG10($D80*$F80)+O80</f>
        <v>#DIV/0!</v>
      </c>
      <c r="X80" s="24" t="e">
        <f>10*LOG10(IF(P80="",0,POWER(10,((P80+'ModelParams Lw'!$O$4)/10))) +IF(Q80="",0,POWER(10,((Q80+'ModelParams Lw'!$P$4)/10))) +IF(R80="",0,POWER(10,((R80+'ModelParams Lw'!$Q$4)/10))) +IF(S80="",0,POWER(10,((S80+'ModelParams Lw'!$R$4)/10))) +IF(T80="",0,POWER(10,((T80+'ModelParams Lw'!$S$4)/10))) +IF(U80="",0,POWER(10,((U80+'ModelParams Lw'!$T$4)/10))) +IF(V80="",0,POWER(10,((V80+'ModelParams Lw'!$U$4)/10)))+IF(W80="",0,POWER(10,((W80+'ModelParams Lw'!$V$4)/10))))</f>
        <v>#DIV/0!</v>
      </c>
      <c r="Y80" s="24" t="e">
        <f t="shared" si="45"/>
        <v>#DIV/0!</v>
      </c>
      <c r="Z80" s="24" t="e">
        <f>(P80-'ModelParams Lw'!O$10)/'ModelParams Lw'!O$11</f>
        <v>#DIV/0!</v>
      </c>
      <c r="AA80" s="24" t="e">
        <f>(Q80-'ModelParams Lw'!P$10)/'ModelParams Lw'!P$11</f>
        <v>#DIV/0!</v>
      </c>
      <c r="AB80" s="24" t="e">
        <f>(R80-'ModelParams Lw'!Q$10)/'ModelParams Lw'!Q$11</f>
        <v>#DIV/0!</v>
      </c>
      <c r="AC80" s="24" t="e">
        <f>(S80-'ModelParams Lw'!R$10)/'ModelParams Lw'!R$11</f>
        <v>#DIV/0!</v>
      </c>
      <c r="AD80" s="24" t="e">
        <f>(T80-'ModelParams Lw'!S$10)/'ModelParams Lw'!S$11</f>
        <v>#DIV/0!</v>
      </c>
      <c r="AE80" s="24" t="e">
        <f>(U80-'ModelParams Lw'!T$10)/'ModelParams Lw'!T$11</f>
        <v>#DIV/0!</v>
      </c>
      <c r="AF80" s="24" t="e">
        <f>(V80-'ModelParams Lw'!U$10)/'ModelParams Lw'!U$11</f>
        <v>#DIV/0!</v>
      </c>
      <c r="AG80" s="24" t="e">
        <f>(W80-'ModelParams Lw'!V$10)/'ModelParams Lw'!V$11</f>
        <v>#DIV/0!</v>
      </c>
      <c r="AH80" s="24" t="e">
        <f t="shared" si="23"/>
        <v>#DIV/0!</v>
      </c>
      <c r="AI80" s="24" t="str">
        <f>IF(OR(Calcul!$D85="",Calcul!$E85=""),"",VLOOKUP(CONCATENATE(Calcul!$D85,Calcul!$E85),SilencerParams!$D$4:$R$82,8,FALSE))</f>
        <v/>
      </c>
      <c r="AJ80" s="24" t="str">
        <f>IF(OR(Calcul!$D85="",Calcul!$E85=""),"",VLOOKUP(CONCATENATE(Calcul!$D85,Calcul!$E85),SilencerParams!$D$4:$R$82,9,FALSE))</f>
        <v/>
      </c>
      <c r="AK80" s="24" t="str">
        <f>IF(OR(Calcul!$D85="",Calcul!$E85=""),"",VLOOKUP(CONCATENATE(Calcul!$D85,Calcul!$E85),SilencerParams!$D$4:$R$82,10,FALSE))</f>
        <v/>
      </c>
      <c r="AL80" s="24" t="str">
        <f>IF(OR(Calcul!$D85="",Calcul!$E85=""),"",VLOOKUP(CONCATENATE(Calcul!$D85,Calcul!$E85),SilencerParams!$D$4:$R$82,11,FALSE))</f>
        <v/>
      </c>
      <c r="AM80" s="24" t="str">
        <f>IF(OR(Calcul!$D85="",Calcul!$E85=""),"",VLOOKUP(CONCATENATE(Calcul!$D85,Calcul!$E85),SilencerParams!$D$4:$R$82,12,FALSE))</f>
        <v/>
      </c>
      <c r="AN80" s="24" t="str">
        <f>IF(OR(Calcul!$D85="",Calcul!$E85=""),"",VLOOKUP(CONCATENATE(Calcul!$D85,Calcul!$E85),SilencerParams!$D$4:$R$82,13,FALSE))</f>
        <v/>
      </c>
      <c r="AO80" s="24" t="str">
        <f>IF(OR(Calcul!$D85="",Calcul!$E85=""),"",VLOOKUP(CONCATENATE(Calcul!$D85,Calcul!$E85),SilencerParams!$D$4:$R$82,14,FALSE))</f>
        <v/>
      </c>
      <c r="AP80" s="24" t="str">
        <f>IF(OR(Calcul!$D85="",Calcul!$E85=""),"",VLOOKUP(CONCATENATE(Calcul!$D85,Calcul!$E85),SilencerParams!$D$4:$R$82,15,FALSE))</f>
        <v/>
      </c>
      <c r="AQ80" s="24" t="str">
        <f>IF(OR(Calcul!$D85="",Calcul!$E85=""),"",VLOOKUP(CONCATENATE(Calcul!$D85,Calcul!$E85),SilencerParams!$D$4:$Z$82,16,FALSE)*LOG($AH80)+VLOOKUP(CONCATENATE(Calcul!$D85,Calcul!$E85),SilencerParams!$D$4:$AH$82,24,FALSE))</f>
        <v/>
      </c>
      <c r="AR80" s="24" t="str">
        <f>IF(OR(Calcul!$D85="",Calcul!$E85=""),"",VLOOKUP(CONCATENATE(Calcul!$D85,Calcul!$E85),SilencerParams!$D$4:$Z$82,17,FALSE)*LOG($AH80)+VLOOKUP(CONCATENATE(Calcul!$D85,Calcul!$E85),SilencerParams!$D$4:$AH$82,25,FALSE))</f>
        <v/>
      </c>
      <c r="AS80" s="24" t="str">
        <f>IF(OR(Calcul!$D85="",Calcul!$E85=""),"",VLOOKUP(CONCATENATE(Calcul!$D85,Calcul!$E85),SilencerParams!$D$4:$Z$82,18,FALSE)*LOG($AH80)+VLOOKUP(CONCATENATE(Calcul!$D85,Calcul!$E85),SilencerParams!$D$4:$AH$82,26,FALSE))</f>
        <v/>
      </c>
      <c r="AT80" s="24" t="str">
        <f>IF(OR(Calcul!$D85="",Calcul!$E85=""),"",VLOOKUP(CONCATENATE(Calcul!$D85,Calcul!$E85),SilencerParams!$D$4:$Z$82,19,FALSE)*LOG($AH80)+VLOOKUP(CONCATENATE(Calcul!$D85,Calcul!$E85),SilencerParams!$D$4:$AH$82,27,FALSE))</f>
        <v/>
      </c>
      <c r="AU80" s="24" t="str">
        <f>IF(OR(Calcul!$D85="",Calcul!$E85=""),"",VLOOKUP(CONCATENATE(Calcul!$D85,Calcul!$E85),SilencerParams!$D$4:$Z$82,20,FALSE)*LOG($AH80)+VLOOKUP(CONCATENATE(Calcul!$D85,Calcul!$E85),SilencerParams!$D$4:$AH$82,28,FALSE))</f>
        <v/>
      </c>
      <c r="AV80" s="24" t="str">
        <f>IF(OR(Calcul!$D85="",Calcul!$E85=""),"",VLOOKUP(CONCATENATE(Calcul!$D85,Calcul!$E85),SilencerParams!$D$4:$Z$82,21,FALSE)*LOG($AH80)+VLOOKUP(CONCATENATE(Calcul!$D85,Calcul!$E85),SilencerParams!$D$4:$AH$82,29,FALSE))</f>
        <v/>
      </c>
      <c r="AW80" s="24" t="str">
        <f>IF(OR(Calcul!$D85="",Calcul!$E85=""),"",VLOOKUP(CONCATENATE(Calcul!$D85,Calcul!$E85),SilencerParams!$D$4:$Z$82,22,FALSE)*LOG($AH80)+VLOOKUP(CONCATENATE(Calcul!$D85,Calcul!$E85),SilencerParams!$D$4:$AH$82,30,FALSE))</f>
        <v/>
      </c>
      <c r="AX80" s="24" t="str">
        <f>IF(OR(Calcul!$D85="",Calcul!$E85=""),"",VLOOKUP(CONCATENATE(Calcul!$D85,Calcul!$E85),SilencerParams!$D$4:$Z$82,23,FALSE)*LOG($AH80)+VLOOKUP(CONCATENATE(Calcul!$D85,Calcul!$E85),SilencerParams!$D$4:$AH$82,31,FALSE))</f>
        <v/>
      </c>
      <c r="AY80" s="24" t="e">
        <f t="shared" si="26"/>
        <v>#DIV/0!</v>
      </c>
      <c r="AZ80" s="24" t="e">
        <f t="shared" si="27"/>
        <v>#DIV/0!</v>
      </c>
      <c r="BA80" s="24" t="e">
        <f t="shared" si="28"/>
        <v>#DIV/0!</v>
      </c>
      <c r="BB80" s="24" t="e">
        <f t="shared" si="29"/>
        <v>#DIV/0!</v>
      </c>
      <c r="BC80" s="24" t="e">
        <f t="shared" si="30"/>
        <v>#DIV/0!</v>
      </c>
      <c r="BD80" s="24" t="e">
        <f t="shared" si="31"/>
        <v>#DIV/0!</v>
      </c>
      <c r="BE80" s="24" t="e">
        <f t="shared" si="32"/>
        <v>#DIV/0!</v>
      </c>
      <c r="BF80" s="24" t="e">
        <f t="shared" si="33"/>
        <v>#DIV/0!</v>
      </c>
      <c r="BG80" s="24" t="e">
        <f>10*LOG10(IF(AY80="",0,POWER(10,((AY80+'ModelParams Lw'!$O$4)/10))) +IF(AZ80="",0,POWER(10,((AZ80+'ModelParams Lw'!$P$4)/10))) +IF(BA80="",0,POWER(10,((BA80+'ModelParams Lw'!$Q$4)/10))) +IF(BB80="",0,POWER(10,((BB80+'ModelParams Lw'!$R$4)/10))) +IF(BC80="",0,POWER(10,((BC80+'ModelParams Lw'!$S$4)/10))) +IF(BD80="",0,POWER(10,((BD80+'ModelParams Lw'!$T$4)/10))) +IF(BE80="",0,POWER(10,((BE80+'ModelParams Lw'!$U$4)/10)))+IF(BF80="",0,POWER(10,((BF80+'ModelParams Lw'!$V$4)/10))))</f>
        <v>#DIV/0!</v>
      </c>
      <c r="BH80" s="24" t="e">
        <f t="shared" si="24"/>
        <v>#DIV/0!</v>
      </c>
      <c r="BI80" s="24" t="e">
        <f>(AY80-'ModelParams Lw'!O$10)/'ModelParams Lw'!O$11</f>
        <v>#DIV/0!</v>
      </c>
      <c r="BJ80" s="24" t="e">
        <f>(AZ80-'ModelParams Lw'!P$10)/'ModelParams Lw'!P$11</f>
        <v>#DIV/0!</v>
      </c>
      <c r="BK80" s="24" t="e">
        <f>(BA80-'ModelParams Lw'!Q$10)/'ModelParams Lw'!Q$11</f>
        <v>#DIV/0!</v>
      </c>
      <c r="BL80" s="24" t="e">
        <f>(BB80-'ModelParams Lw'!R$10)/'ModelParams Lw'!R$11</f>
        <v>#DIV/0!</v>
      </c>
      <c r="BM80" s="24" t="e">
        <f>(BC80-'ModelParams Lw'!S$10)/'ModelParams Lw'!S$11</f>
        <v>#DIV/0!</v>
      </c>
      <c r="BN80" s="24" t="e">
        <f>(BD80-'ModelParams Lw'!T$10)/'ModelParams Lw'!T$11</f>
        <v>#DIV/0!</v>
      </c>
      <c r="BO80" s="24" t="e">
        <f>(BE80-'ModelParams Lw'!U$10)/'ModelParams Lw'!U$11</f>
        <v>#DIV/0!</v>
      </c>
      <c r="BP80" s="24" t="e">
        <f>(BF80-'ModelParams Lw'!V$10)/'ModelParams Lw'!V$11</f>
        <v>#DIV/0!</v>
      </c>
      <c r="BQ80" s="24">
        <f>IF(Calcul!$F85="SW",'ModelParams Lw'!C$18+'ModelParams Lw'!C$19*LOG(BQ$3)+'ModelParams Lw'!C$20*($D80*$E80),IF('ModelParams Lw'!C$21+'ModelParams Lw'!C$22*LOG(BQ$3)+'ModelParams Lw'!C$23*($D80*$E80)&lt;'ModelParams Lw'!C$18+'ModelParams Lw'!C$19*LOG(BQ$3)+'ModelParams Lw'!C$20*($D80*$E80),'ModelParams Lw'!C$18+'ModelParams Lw'!C$19*LOG(BQ$3)+'ModelParams Lw'!C$20*($D80*$E80),'ModelParams Lw'!C$21+'ModelParams Lw'!C$22*LOG(BQ$3)+'ModelParams Lw'!C$23*($D80*$E80)))</f>
        <v>29.232362061604213</v>
      </c>
      <c r="BR80" s="24">
        <f>IF(Calcul!$F85="SW",'ModelParams Lw'!D$18+'ModelParams Lw'!D$19*LOG(BR$3)+'ModelParams Lw'!D$20*($D80*$E80),IF('ModelParams Lw'!D$21+'ModelParams Lw'!D$22*LOG(BR$3)+'ModelParams Lw'!D$23*($D80*$E80)&lt;'ModelParams Lw'!D$18+'ModelParams Lw'!D$19*LOG(BR$3)+'ModelParams Lw'!D$20*($D80*$E80),'ModelParams Lw'!D$18+'ModelParams Lw'!D$19*LOG(BR$3)+'ModelParams Lw'!D$20*($D80*$E80),'ModelParams Lw'!D$21+'ModelParams Lw'!D$22*LOG(BR$3)+'ModelParams Lw'!D$23*($D80*$E80)))</f>
        <v>20.87664435983303</v>
      </c>
      <c r="BS80" s="24">
        <f>IF(Calcul!$F85="SW",'ModelParams Lw'!E$18+'ModelParams Lw'!E$19*LOG(BS$3)+'ModelParams Lw'!E$20*($D80*$E80),IF('ModelParams Lw'!E$21+'ModelParams Lw'!E$22*LOG(BS$3)+'ModelParams Lw'!E$23*($D80*$E80)&lt;'ModelParams Lw'!E$18+'ModelParams Lw'!E$19*LOG(BS$3)+'ModelParams Lw'!E$20*($D80*$E80),'ModelParams Lw'!E$18+'ModelParams Lw'!E$19*LOG(BS$3)+'ModelParams Lw'!E$20*($D80*$E80),'ModelParams Lw'!E$21+'ModelParams Lw'!E$22*LOG(BS$3)+'ModelParams Lw'!E$23*($D80*$E80)))</f>
        <v>19.403052886267911</v>
      </c>
      <c r="BT80" s="24">
        <f>IF(Calcul!$F85="SW",'ModelParams Lw'!F$18+'ModelParams Lw'!F$19*LOG(BT$3)+'ModelParams Lw'!F$20*($D80*$E80),IF('ModelParams Lw'!F$21+'ModelParams Lw'!F$22*LOG(BT$3)+'ModelParams Lw'!F$23*($D80*$E80)&lt;'ModelParams Lw'!F$18+'ModelParams Lw'!F$19*LOG(BT$3)+'ModelParams Lw'!F$20*($D80*$E80),'ModelParams Lw'!F$18+'ModelParams Lw'!F$19*LOG(BT$3)+'ModelParams Lw'!F$20*($D80*$E80),'ModelParams Lw'!F$21+'ModelParams Lw'!F$22*LOG(BT$3)+'ModelParams Lw'!F$23*($D80*$E80)))</f>
        <v>19.168948557312724</v>
      </c>
      <c r="BU80" s="24">
        <f>IF(Calcul!$F85="SW",'ModelParams Lw'!G$18+'ModelParams Lw'!G$19*LOG(BU$3)+'ModelParams Lw'!G$20*($D80*$E80),IF('ModelParams Lw'!G$21+'ModelParams Lw'!G$22*LOG(BU$3)+'ModelParams Lw'!G$23*($D80*$E80)&lt;'ModelParams Lw'!G$18+'ModelParams Lw'!G$19*LOG(BU$3)+'ModelParams Lw'!G$20*($D80*$E80),'ModelParams Lw'!G$18+'ModelParams Lw'!G$19*LOG(BU$3)+'ModelParams Lw'!G$20*($D80*$E80),'ModelParams Lw'!G$21+'ModelParams Lw'!G$22*LOG(BU$3)+'ModelParams Lw'!G$23*($D80*$E80)))</f>
        <v>19.253827318462619</v>
      </c>
      <c r="BV80" s="24">
        <f>IF(Calcul!$F85="SW",'ModelParams Lw'!H$18+'ModelParams Lw'!H$19*LOG(BV$3)+'ModelParams Lw'!H$20*($D80*$E80),IF('ModelParams Lw'!H$21+'ModelParams Lw'!H$22*LOG(BV$3)+'ModelParams Lw'!H$23*($D80*$E80)&lt;'ModelParams Lw'!H$18+'ModelParams Lw'!H$19*LOG(BV$3)+'ModelParams Lw'!H$20*($D80*$E80),'ModelParams Lw'!H$18+'ModelParams Lw'!H$19*LOG(BV$3)+'ModelParams Lw'!H$20*($D80*$E80),'ModelParams Lw'!H$21+'ModelParams Lw'!H$22*LOG(BV$3)+'ModelParams Lw'!H$23*($D80*$E80)))</f>
        <v>18.450549841027573</v>
      </c>
      <c r="BW80" s="24">
        <f>IF(Calcul!$F85="SW",'ModelParams Lw'!I$18+'ModelParams Lw'!I$19*LOG(BW$3)+'ModelParams Lw'!I$20*($D80*$E80),IF('ModelParams Lw'!I$21+'ModelParams Lw'!I$22*LOG(BW$3)+'ModelParams Lw'!I$23*($D80*$E80)&lt;'ModelParams Lw'!I$18+'ModelParams Lw'!I$19*LOG(BW$3)+'ModelParams Lw'!I$20*($D80*$E80),'ModelParams Lw'!I$18+'ModelParams Lw'!I$19*LOG(BW$3)+'ModelParams Lw'!I$20*($D80*$E80),'ModelParams Lw'!I$21+'ModelParams Lw'!I$22*LOG(BW$3)+'ModelParams Lw'!I$23*($D80*$E80)))</f>
        <v>24.339570323731252</v>
      </c>
      <c r="BX80" s="24">
        <f>IF(Calcul!$F85="SW",'ModelParams Lw'!J$18+'ModelParams Lw'!J$19*LOG(BX$3)+'ModelParams Lw'!J$20*($D80*$E80),IF('ModelParams Lw'!J$21+'ModelParams Lw'!J$22*LOG(BX$3)+'ModelParams Lw'!J$23*($D80*$E80)&lt;'ModelParams Lw'!J$18+'ModelParams Lw'!J$19*LOG(BX$3)+'ModelParams Lw'!J$20*($D80*$E80),'ModelParams Lw'!J$18+'ModelParams Lw'!J$19*LOG(BX$3)+'ModelParams Lw'!J$20*($D80*$E80),'ModelParams Lw'!J$21+'ModelParams Lw'!J$22*LOG(BX$3)+'ModelParams Lw'!J$23*($D80*$E80)))</f>
        <v>22.505852524315557</v>
      </c>
      <c r="BY80" s="24" t="e">
        <f t="shared" si="34"/>
        <v>#DIV/0!</v>
      </c>
      <c r="BZ80" s="24" t="e">
        <f t="shared" si="35"/>
        <v>#DIV/0!</v>
      </c>
      <c r="CA80" s="24" t="e">
        <f t="shared" si="36"/>
        <v>#DIV/0!</v>
      </c>
      <c r="CB80" s="24" t="e">
        <f t="shared" si="37"/>
        <v>#DIV/0!</v>
      </c>
      <c r="CC80" s="24" t="e">
        <f t="shared" si="38"/>
        <v>#DIV/0!</v>
      </c>
      <c r="CD80" s="24" t="e">
        <f t="shared" si="39"/>
        <v>#DIV/0!</v>
      </c>
      <c r="CE80" s="24" t="e">
        <f t="shared" si="40"/>
        <v>#DIV/0!</v>
      </c>
      <c r="CF80" s="24" t="e">
        <f t="shared" si="41"/>
        <v>#DIV/0!</v>
      </c>
      <c r="CG80" s="24" t="e">
        <f>10*LOG10(IF(BY80="",0,POWER(10,((BY80+'ModelParams Lw'!$O$4)/10))) +IF(BZ80="",0,POWER(10,((BZ80+'ModelParams Lw'!$P$4)/10))) +IF(CA80="",0,POWER(10,((CA80+'ModelParams Lw'!$Q$4)/10))) +IF(CB80="",0,POWER(10,((CB80+'ModelParams Lw'!$R$4)/10))) +IF(CC80="",0,POWER(10,((CC80+'ModelParams Lw'!$S$4)/10))) +IF(CD80="",0,POWER(10,((CD80+'ModelParams Lw'!$T$4)/10))) +IF(CE80="",0,POWER(10,((CE80+'ModelParams Lw'!$U$4)/10)))+IF(CF80="",0,POWER(10,((CF80+'ModelParams Lw'!$V$4)/10))))</f>
        <v>#DIV/0!</v>
      </c>
      <c r="CH80" s="24" t="e">
        <f t="shared" si="25"/>
        <v>#DIV/0!</v>
      </c>
      <c r="CI80" s="24" t="e">
        <f>(BY80-'ModelParams Lw'!$O$10)/'ModelParams Lw'!$O$11</f>
        <v>#DIV/0!</v>
      </c>
      <c r="CJ80" s="24" t="e">
        <f>(BZ80-'ModelParams Lw'!$P$10)/'ModelParams Lw'!$P$11</f>
        <v>#DIV/0!</v>
      </c>
      <c r="CK80" s="24" t="e">
        <f>(CA80-'ModelParams Lw'!$Q$10)/'ModelParams Lw'!$Q$11</f>
        <v>#DIV/0!</v>
      </c>
      <c r="CL80" s="24" t="e">
        <f>(CB80-'ModelParams Lw'!$R$10)/'ModelParams Lw'!$R$11</f>
        <v>#DIV/0!</v>
      </c>
      <c r="CM80" s="24" t="e">
        <f>(CC80-'ModelParams Lw'!$S$10)/'ModelParams Lw'!$S$11</f>
        <v>#DIV/0!</v>
      </c>
      <c r="CN80" s="24" t="e">
        <f>(CD80-'ModelParams Lw'!$T$10)/'ModelParams Lw'!$T$11</f>
        <v>#DIV/0!</v>
      </c>
      <c r="CO80" s="24" t="e">
        <f>(CE80-'ModelParams Lw'!$U$10)/'ModelParams Lw'!$U$11</f>
        <v>#DIV/0!</v>
      </c>
      <c r="CP80" s="24" t="e">
        <f>(CF80-'ModelParams Lw'!$V$10)/'ModelParams Lw'!$V$11</f>
        <v>#DIV/0!</v>
      </c>
    </row>
    <row r="81" spans="1:94" x14ac:dyDescent="0.2">
      <c r="A81" s="12">
        <f>Calcul!B83</f>
        <v>0</v>
      </c>
      <c r="B81" s="12">
        <f t="shared" si="42"/>
        <v>0</v>
      </c>
      <c r="C81" s="12">
        <f>Calcul!C83</f>
        <v>0</v>
      </c>
      <c r="D81" s="12">
        <f>Calcul!D83/1000</f>
        <v>0</v>
      </c>
      <c r="E81" s="12">
        <f>Calcul!E83/1000</f>
        <v>0</v>
      </c>
      <c r="F81" s="12">
        <f t="shared" si="43"/>
        <v>0</v>
      </c>
      <c r="G81" s="24" t="e">
        <f t="shared" si="44"/>
        <v>#DIV/0!</v>
      </c>
      <c r="H81" s="21" t="e">
        <f>'ModelParams Lw'!$B$6*(LN(H$3/(($B81/3600/($D81*$F81))^0.4*$G81^0.3)))^2+'ModelParams Lw'!$B$7*LN(H$3/(($B81/3600/($D81*$F81))^0.4*$G81^0.3))+'ModelParams Lw'!$B$8</f>
        <v>#DIV/0!</v>
      </c>
      <c r="I81" s="21" t="e">
        <f>'ModelParams Lw'!$B$6*(LN(I$3/(($B81/3600/($D81*$F81))^0.4*$G81^0.3)))^2+'ModelParams Lw'!$B$7*LN(I$3/(($B81/3600/($D81*$F81))^0.4*$G81^0.3))+'ModelParams Lw'!$B$8</f>
        <v>#DIV/0!</v>
      </c>
      <c r="J81" s="21" t="e">
        <f>'ModelParams Lw'!$B$6*(LN(J$3/(($B81/3600/($D81*$F81))^0.4*$G81^0.3)))^2+'ModelParams Lw'!$B$7*LN(J$3/(($B81/3600/($D81*$F81))^0.4*$G81^0.3))+'ModelParams Lw'!$B$8</f>
        <v>#DIV/0!</v>
      </c>
      <c r="K81" s="21" t="e">
        <f>'ModelParams Lw'!$B$6*(LN(K$3/(($B81/3600/($D81*$F81))^0.4*$G81^0.3)))^2+'ModelParams Lw'!$B$7*LN(K$3/(($B81/3600/($D81*$F81))^0.4*$G81^0.3))+'ModelParams Lw'!$B$8</f>
        <v>#DIV/0!</v>
      </c>
      <c r="L81" s="21" t="e">
        <f>'ModelParams Lw'!$B$6*(LN(L$3/(($B81/3600/($D81*$F81))^0.4*$G81^0.3)))^2+'ModelParams Lw'!$B$7*LN(L$3/(($B81/3600/($D81*$F81))^0.4*$G81^0.3))+'ModelParams Lw'!$B$8</f>
        <v>#DIV/0!</v>
      </c>
      <c r="M81" s="21" t="e">
        <f>'ModelParams Lw'!$B$6*(LN(M$3/(($B81/3600/($D81*$F81))^0.4*$G81^0.3)))^2+'ModelParams Lw'!$B$7*LN(M$3/(($B81/3600/($D81*$F81))^0.4*$G81^0.3))+'ModelParams Lw'!$B$8</f>
        <v>#DIV/0!</v>
      </c>
      <c r="N81" s="21" t="e">
        <f>'ModelParams Lw'!$B$6*(LN(N$3/(($B81/3600/($D81*$F81))^0.4*$G81^0.3)))^2+'ModelParams Lw'!$B$7*LN(N$3/(($B81/3600/($D81*$F81))^0.4*$G81^0.3))+'ModelParams Lw'!$B$8</f>
        <v>#DIV/0!</v>
      </c>
      <c r="O81" s="21" t="e">
        <f>'ModelParams Lw'!$B$6*(LN(O$3/(($B81/3600/($D81*$F81))^0.4*$G81^0.3)))^2+'ModelParams Lw'!$B$7*LN(O$3/(($B81/3600/($D81*$F81))^0.4*$G81^0.3))+'ModelParams Lw'!$B$8</f>
        <v>#DIV/0!</v>
      </c>
      <c r="P81" s="24" t="e">
        <f>'ModelParams Lw'!$B$3+'ModelParams Lw'!$B$4*LOG10($B81/3600/($D81*$F81))+'ModelParams Lw'!$B$5*LOG10(2*$G81/(1.2*($B81/3600/($D81*$F81))^2)+1)+10*LOG10($D81*$F81)+H81</f>
        <v>#DIV/0!</v>
      </c>
      <c r="Q81" s="24" t="e">
        <f>'ModelParams Lw'!$B$3+'ModelParams Lw'!$B$4*LOG10($B81/3600/($D81*$F81))+'ModelParams Lw'!$B$5*LOG10(2*$G81/(1.2*($B81/3600/($D81*$F81))^2)+1)+10*LOG10($D81*$F81)+I81</f>
        <v>#DIV/0!</v>
      </c>
      <c r="R81" s="24" t="e">
        <f>'ModelParams Lw'!$B$3+'ModelParams Lw'!$B$4*LOG10($B81/3600/($D81*$F81))+'ModelParams Lw'!$B$5*LOG10(2*$G81/(1.2*($B81/3600/($D81*$F81))^2)+1)+10*LOG10($D81*$F81)+J81</f>
        <v>#DIV/0!</v>
      </c>
      <c r="S81" s="24" t="e">
        <f>'ModelParams Lw'!$B$3+'ModelParams Lw'!$B$4*LOG10($B81/3600/($D81*$F81))+'ModelParams Lw'!$B$5*LOG10(2*$G81/(1.2*($B81/3600/($D81*$F81))^2)+1)+10*LOG10($D81*$F81)+K81</f>
        <v>#DIV/0!</v>
      </c>
      <c r="T81" s="24" t="e">
        <f>'ModelParams Lw'!$B$3+'ModelParams Lw'!$B$4*LOG10($B81/3600/($D81*$F81))+'ModelParams Lw'!$B$5*LOG10(2*$G81/(1.2*($B81/3600/($D81*$F81))^2)+1)+10*LOG10($D81*$F81)+L81</f>
        <v>#DIV/0!</v>
      </c>
      <c r="U81" s="24" t="e">
        <f>'ModelParams Lw'!$B$3+'ModelParams Lw'!$B$4*LOG10($B81/3600/($D81*$F81))+'ModelParams Lw'!$B$5*LOG10(2*$G81/(1.2*($B81/3600/($D81*$F81))^2)+1)+10*LOG10($D81*$F81)+M81</f>
        <v>#DIV/0!</v>
      </c>
      <c r="V81" s="24" t="e">
        <f>'ModelParams Lw'!$B$3+'ModelParams Lw'!$B$4*LOG10($B81/3600/($D81*$F81))+'ModelParams Lw'!$B$5*LOG10(2*$G81/(1.2*($B81/3600/($D81*$F81))^2)+1)+10*LOG10($D81*$F81)+N81</f>
        <v>#DIV/0!</v>
      </c>
      <c r="W81" s="24" t="e">
        <f>'ModelParams Lw'!$B$3+'ModelParams Lw'!$B$4*LOG10($B81/3600/($D81*$F81))+'ModelParams Lw'!$B$5*LOG10(2*$G81/(1.2*($B81/3600/($D81*$F81))^2)+1)+10*LOG10($D81*$F81)+O81</f>
        <v>#DIV/0!</v>
      </c>
      <c r="X81" s="24" t="e">
        <f>10*LOG10(IF(P81="",0,POWER(10,((P81+'ModelParams Lw'!$O$4)/10))) +IF(Q81="",0,POWER(10,((Q81+'ModelParams Lw'!$P$4)/10))) +IF(R81="",0,POWER(10,((R81+'ModelParams Lw'!$Q$4)/10))) +IF(S81="",0,POWER(10,((S81+'ModelParams Lw'!$R$4)/10))) +IF(T81="",0,POWER(10,((T81+'ModelParams Lw'!$S$4)/10))) +IF(U81="",0,POWER(10,((U81+'ModelParams Lw'!$T$4)/10))) +IF(V81="",0,POWER(10,((V81+'ModelParams Lw'!$U$4)/10)))+IF(W81="",0,POWER(10,((W81+'ModelParams Lw'!$V$4)/10))))</f>
        <v>#DIV/0!</v>
      </c>
      <c r="Y81" s="24" t="e">
        <f t="shared" si="45"/>
        <v>#DIV/0!</v>
      </c>
      <c r="Z81" s="24" t="e">
        <f>(P81-'ModelParams Lw'!O$10)/'ModelParams Lw'!O$11</f>
        <v>#DIV/0!</v>
      </c>
      <c r="AA81" s="24" t="e">
        <f>(Q81-'ModelParams Lw'!P$10)/'ModelParams Lw'!P$11</f>
        <v>#DIV/0!</v>
      </c>
      <c r="AB81" s="24" t="e">
        <f>(R81-'ModelParams Lw'!Q$10)/'ModelParams Lw'!Q$11</f>
        <v>#DIV/0!</v>
      </c>
      <c r="AC81" s="24" t="e">
        <f>(S81-'ModelParams Lw'!R$10)/'ModelParams Lw'!R$11</f>
        <v>#DIV/0!</v>
      </c>
      <c r="AD81" s="24" t="e">
        <f>(T81-'ModelParams Lw'!S$10)/'ModelParams Lw'!S$11</f>
        <v>#DIV/0!</v>
      </c>
      <c r="AE81" s="24" t="e">
        <f>(U81-'ModelParams Lw'!T$10)/'ModelParams Lw'!T$11</f>
        <v>#DIV/0!</v>
      </c>
      <c r="AF81" s="24" t="e">
        <f>(V81-'ModelParams Lw'!U$10)/'ModelParams Lw'!U$11</f>
        <v>#DIV/0!</v>
      </c>
      <c r="AG81" s="24" t="e">
        <f>(W81-'ModelParams Lw'!V$10)/'ModelParams Lw'!V$11</f>
        <v>#DIV/0!</v>
      </c>
      <c r="AH81" s="24" t="e">
        <f t="shared" si="23"/>
        <v>#DIV/0!</v>
      </c>
      <c r="AI81" s="24" t="str">
        <f>IF(OR(Calcul!$D86="",Calcul!$E86=""),"",VLOOKUP(CONCATENATE(Calcul!$D86,Calcul!$E86),SilencerParams!$D$4:$R$82,8,FALSE))</f>
        <v/>
      </c>
      <c r="AJ81" s="24" t="str">
        <f>IF(OR(Calcul!$D86="",Calcul!$E86=""),"",VLOOKUP(CONCATENATE(Calcul!$D86,Calcul!$E86),SilencerParams!$D$4:$R$82,9,FALSE))</f>
        <v/>
      </c>
      <c r="AK81" s="24" t="str">
        <f>IF(OR(Calcul!$D86="",Calcul!$E86=""),"",VLOOKUP(CONCATENATE(Calcul!$D86,Calcul!$E86),SilencerParams!$D$4:$R$82,10,FALSE))</f>
        <v/>
      </c>
      <c r="AL81" s="24" t="str">
        <f>IF(OR(Calcul!$D86="",Calcul!$E86=""),"",VLOOKUP(CONCATENATE(Calcul!$D86,Calcul!$E86),SilencerParams!$D$4:$R$82,11,FALSE))</f>
        <v/>
      </c>
      <c r="AM81" s="24" t="str">
        <f>IF(OR(Calcul!$D86="",Calcul!$E86=""),"",VLOOKUP(CONCATENATE(Calcul!$D86,Calcul!$E86),SilencerParams!$D$4:$R$82,12,FALSE))</f>
        <v/>
      </c>
      <c r="AN81" s="24" t="str">
        <f>IF(OR(Calcul!$D86="",Calcul!$E86=""),"",VLOOKUP(CONCATENATE(Calcul!$D86,Calcul!$E86),SilencerParams!$D$4:$R$82,13,FALSE))</f>
        <v/>
      </c>
      <c r="AO81" s="24" t="str">
        <f>IF(OR(Calcul!$D86="",Calcul!$E86=""),"",VLOOKUP(CONCATENATE(Calcul!$D86,Calcul!$E86),SilencerParams!$D$4:$R$82,14,FALSE))</f>
        <v/>
      </c>
      <c r="AP81" s="24" t="str">
        <f>IF(OR(Calcul!$D86="",Calcul!$E86=""),"",VLOOKUP(CONCATENATE(Calcul!$D86,Calcul!$E86),SilencerParams!$D$4:$R$82,15,FALSE))</f>
        <v/>
      </c>
      <c r="AQ81" s="24" t="str">
        <f>IF(OR(Calcul!$D86="",Calcul!$E86=""),"",VLOOKUP(CONCATENATE(Calcul!$D86,Calcul!$E86),SilencerParams!$D$4:$Z$82,16,FALSE)*LOG($AH81)+VLOOKUP(CONCATENATE(Calcul!$D86,Calcul!$E86),SilencerParams!$D$4:$AH$82,24,FALSE))</f>
        <v/>
      </c>
      <c r="AR81" s="24" t="str">
        <f>IF(OR(Calcul!$D86="",Calcul!$E86=""),"",VLOOKUP(CONCATENATE(Calcul!$D86,Calcul!$E86),SilencerParams!$D$4:$Z$82,17,FALSE)*LOG($AH81)+VLOOKUP(CONCATENATE(Calcul!$D86,Calcul!$E86),SilencerParams!$D$4:$AH$82,25,FALSE))</f>
        <v/>
      </c>
      <c r="AS81" s="24" t="str">
        <f>IF(OR(Calcul!$D86="",Calcul!$E86=""),"",VLOOKUP(CONCATENATE(Calcul!$D86,Calcul!$E86),SilencerParams!$D$4:$Z$82,18,FALSE)*LOG($AH81)+VLOOKUP(CONCATENATE(Calcul!$D86,Calcul!$E86),SilencerParams!$D$4:$AH$82,26,FALSE))</f>
        <v/>
      </c>
      <c r="AT81" s="24" t="str">
        <f>IF(OR(Calcul!$D86="",Calcul!$E86=""),"",VLOOKUP(CONCATENATE(Calcul!$D86,Calcul!$E86),SilencerParams!$D$4:$Z$82,19,FALSE)*LOG($AH81)+VLOOKUP(CONCATENATE(Calcul!$D86,Calcul!$E86),SilencerParams!$D$4:$AH$82,27,FALSE))</f>
        <v/>
      </c>
      <c r="AU81" s="24" t="str">
        <f>IF(OR(Calcul!$D86="",Calcul!$E86=""),"",VLOOKUP(CONCATENATE(Calcul!$D86,Calcul!$E86),SilencerParams!$D$4:$Z$82,20,FALSE)*LOG($AH81)+VLOOKUP(CONCATENATE(Calcul!$D86,Calcul!$E86),SilencerParams!$D$4:$AH$82,28,FALSE))</f>
        <v/>
      </c>
      <c r="AV81" s="24" t="str">
        <f>IF(OR(Calcul!$D86="",Calcul!$E86=""),"",VLOOKUP(CONCATENATE(Calcul!$D86,Calcul!$E86),SilencerParams!$D$4:$Z$82,21,FALSE)*LOG($AH81)+VLOOKUP(CONCATENATE(Calcul!$D86,Calcul!$E86),SilencerParams!$D$4:$AH$82,29,FALSE))</f>
        <v/>
      </c>
      <c r="AW81" s="24" t="str">
        <f>IF(OR(Calcul!$D86="",Calcul!$E86=""),"",VLOOKUP(CONCATENATE(Calcul!$D86,Calcul!$E86),SilencerParams!$D$4:$Z$82,22,FALSE)*LOG($AH81)+VLOOKUP(CONCATENATE(Calcul!$D86,Calcul!$E86),SilencerParams!$D$4:$AH$82,30,FALSE))</f>
        <v/>
      </c>
      <c r="AX81" s="24" t="str">
        <f>IF(OR(Calcul!$D86="",Calcul!$E86=""),"",VLOOKUP(CONCATENATE(Calcul!$D86,Calcul!$E86),SilencerParams!$D$4:$Z$82,23,FALSE)*LOG($AH81)+VLOOKUP(CONCATENATE(Calcul!$D86,Calcul!$E86),SilencerParams!$D$4:$AH$82,31,FALSE))</f>
        <v/>
      </c>
      <c r="AY81" s="24" t="e">
        <f t="shared" si="26"/>
        <v>#DIV/0!</v>
      </c>
      <c r="AZ81" s="24" t="e">
        <f t="shared" si="27"/>
        <v>#DIV/0!</v>
      </c>
      <c r="BA81" s="24" t="e">
        <f t="shared" si="28"/>
        <v>#DIV/0!</v>
      </c>
      <c r="BB81" s="24" t="e">
        <f t="shared" si="29"/>
        <v>#DIV/0!</v>
      </c>
      <c r="BC81" s="24" t="e">
        <f t="shared" si="30"/>
        <v>#DIV/0!</v>
      </c>
      <c r="BD81" s="24" t="e">
        <f t="shared" si="31"/>
        <v>#DIV/0!</v>
      </c>
      <c r="BE81" s="24" t="e">
        <f t="shared" si="32"/>
        <v>#DIV/0!</v>
      </c>
      <c r="BF81" s="24" t="e">
        <f t="shared" si="33"/>
        <v>#DIV/0!</v>
      </c>
      <c r="BG81" s="24" t="e">
        <f>10*LOG10(IF(AY81="",0,POWER(10,((AY81+'ModelParams Lw'!$O$4)/10))) +IF(AZ81="",0,POWER(10,((AZ81+'ModelParams Lw'!$P$4)/10))) +IF(BA81="",0,POWER(10,((BA81+'ModelParams Lw'!$Q$4)/10))) +IF(BB81="",0,POWER(10,((BB81+'ModelParams Lw'!$R$4)/10))) +IF(BC81="",0,POWER(10,((BC81+'ModelParams Lw'!$S$4)/10))) +IF(BD81="",0,POWER(10,((BD81+'ModelParams Lw'!$T$4)/10))) +IF(BE81="",0,POWER(10,((BE81+'ModelParams Lw'!$U$4)/10)))+IF(BF81="",0,POWER(10,((BF81+'ModelParams Lw'!$V$4)/10))))</f>
        <v>#DIV/0!</v>
      </c>
      <c r="BH81" s="24" t="e">
        <f t="shared" si="24"/>
        <v>#DIV/0!</v>
      </c>
      <c r="BI81" s="24" t="e">
        <f>(AY81-'ModelParams Lw'!O$10)/'ModelParams Lw'!O$11</f>
        <v>#DIV/0!</v>
      </c>
      <c r="BJ81" s="24" t="e">
        <f>(AZ81-'ModelParams Lw'!P$10)/'ModelParams Lw'!P$11</f>
        <v>#DIV/0!</v>
      </c>
      <c r="BK81" s="24" t="e">
        <f>(BA81-'ModelParams Lw'!Q$10)/'ModelParams Lw'!Q$11</f>
        <v>#DIV/0!</v>
      </c>
      <c r="BL81" s="24" t="e">
        <f>(BB81-'ModelParams Lw'!R$10)/'ModelParams Lw'!R$11</f>
        <v>#DIV/0!</v>
      </c>
      <c r="BM81" s="24" t="e">
        <f>(BC81-'ModelParams Lw'!S$10)/'ModelParams Lw'!S$11</f>
        <v>#DIV/0!</v>
      </c>
      <c r="BN81" s="24" t="e">
        <f>(BD81-'ModelParams Lw'!T$10)/'ModelParams Lw'!T$11</f>
        <v>#DIV/0!</v>
      </c>
      <c r="BO81" s="24" t="e">
        <f>(BE81-'ModelParams Lw'!U$10)/'ModelParams Lw'!U$11</f>
        <v>#DIV/0!</v>
      </c>
      <c r="BP81" s="24" t="e">
        <f>(BF81-'ModelParams Lw'!V$10)/'ModelParams Lw'!V$11</f>
        <v>#DIV/0!</v>
      </c>
      <c r="BQ81" s="24">
        <f>IF(Calcul!$F86="SW",'ModelParams Lw'!C$18+'ModelParams Lw'!C$19*LOG(BQ$3)+'ModelParams Lw'!C$20*($D81*$E81),IF('ModelParams Lw'!C$21+'ModelParams Lw'!C$22*LOG(BQ$3)+'ModelParams Lw'!C$23*($D81*$E81)&lt;'ModelParams Lw'!C$18+'ModelParams Lw'!C$19*LOG(BQ$3)+'ModelParams Lw'!C$20*($D81*$E81),'ModelParams Lw'!C$18+'ModelParams Lw'!C$19*LOG(BQ$3)+'ModelParams Lw'!C$20*($D81*$E81),'ModelParams Lw'!C$21+'ModelParams Lw'!C$22*LOG(BQ$3)+'ModelParams Lw'!C$23*($D81*$E81)))</f>
        <v>29.232362061604213</v>
      </c>
      <c r="BR81" s="24">
        <f>IF(Calcul!$F86="SW",'ModelParams Lw'!D$18+'ModelParams Lw'!D$19*LOG(BR$3)+'ModelParams Lw'!D$20*($D81*$E81),IF('ModelParams Lw'!D$21+'ModelParams Lw'!D$22*LOG(BR$3)+'ModelParams Lw'!D$23*($D81*$E81)&lt;'ModelParams Lw'!D$18+'ModelParams Lw'!D$19*LOG(BR$3)+'ModelParams Lw'!D$20*($D81*$E81),'ModelParams Lw'!D$18+'ModelParams Lw'!D$19*LOG(BR$3)+'ModelParams Lw'!D$20*($D81*$E81),'ModelParams Lw'!D$21+'ModelParams Lw'!D$22*LOG(BR$3)+'ModelParams Lw'!D$23*($D81*$E81)))</f>
        <v>20.87664435983303</v>
      </c>
      <c r="BS81" s="24">
        <f>IF(Calcul!$F86="SW",'ModelParams Lw'!E$18+'ModelParams Lw'!E$19*LOG(BS$3)+'ModelParams Lw'!E$20*($D81*$E81),IF('ModelParams Lw'!E$21+'ModelParams Lw'!E$22*LOG(BS$3)+'ModelParams Lw'!E$23*($D81*$E81)&lt;'ModelParams Lw'!E$18+'ModelParams Lw'!E$19*LOG(BS$3)+'ModelParams Lw'!E$20*($D81*$E81),'ModelParams Lw'!E$18+'ModelParams Lw'!E$19*LOG(BS$3)+'ModelParams Lw'!E$20*($D81*$E81),'ModelParams Lw'!E$21+'ModelParams Lw'!E$22*LOG(BS$3)+'ModelParams Lw'!E$23*($D81*$E81)))</f>
        <v>19.403052886267911</v>
      </c>
      <c r="BT81" s="24">
        <f>IF(Calcul!$F86="SW",'ModelParams Lw'!F$18+'ModelParams Lw'!F$19*LOG(BT$3)+'ModelParams Lw'!F$20*($D81*$E81),IF('ModelParams Lw'!F$21+'ModelParams Lw'!F$22*LOG(BT$3)+'ModelParams Lw'!F$23*($D81*$E81)&lt;'ModelParams Lw'!F$18+'ModelParams Lw'!F$19*LOG(BT$3)+'ModelParams Lw'!F$20*($D81*$E81),'ModelParams Lw'!F$18+'ModelParams Lw'!F$19*LOG(BT$3)+'ModelParams Lw'!F$20*($D81*$E81),'ModelParams Lw'!F$21+'ModelParams Lw'!F$22*LOG(BT$3)+'ModelParams Lw'!F$23*($D81*$E81)))</f>
        <v>19.168948557312724</v>
      </c>
      <c r="BU81" s="24">
        <f>IF(Calcul!$F86="SW",'ModelParams Lw'!G$18+'ModelParams Lw'!G$19*LOG(BU$3)+'ModelParams Lw'!G$20*($D81*$E81),IF('ModelParams Lw'!G$21+'ModelParams Lw'!G$22*LOG(BU$3)+'ModelParams Lw'!G$23*($D81*$E81)&lt;'ModelParams Lw'!G$18+'ModelParams Lw'!G$19*LOG(BU$3)+'ModelParams Lw'!G$20*($D81*$E81),'ModelParams Lw'!G$18+'ModelParams Lw'!G$19*LOG(BU$3)+'ModelParams Lw'!G$20*($D81*$E81),'ModelParams Lw'!G$21+'ModelParams Lw'!G$22*LOG(BU$3)+'ModelParams Lw'!G$23*($D81*$E81)))</f>
        <v>19.253827318462619</v>
      </c>
      <c r="BV81" s="24">
        <f>IF(Calcul!$F86="SW",'ModelParams Lw'!H$18+'ModelParams Lw'!H$19*LOG(BV$3)+'ModelParams Lw'!H$20*($D81*$E81),IF('ModelParams Lw'!H$21+'ModelParams Lw'!H$22*LOG(BV$3)+'ModelParams Lw'!H$23*($D81*$E81)&lt;'ModelParams Lw'!H$18+'ModelParams Lw'!H$19*LOG(BV$3)+'ModelParams Lw'!H$20*($D81*$E81),'ModelParams Lw'!H$18+'ModelParams Lw'!H$19*LOG(BV$3)+'ModelParams Lw'!H$20*($D81*$E81),'ModelParams Lw'!H$21+'ModelParams Lw'!H$22*LOG(BV$3)+'ModelParams Lw'!H$23*($D81*$E81)))</f>
        <v>18.450549841027573</v>
      </c>
      <c r="BW81" s="24">
        <f>IF(Calcul!$F86="SW",'ModelParams Lw'!I$18+'ModelParams Lw'!I$19*LOG(BW$3)+'ModelParams Lw'!I$20*($D81*$E81),IF('ModelParams Lw'!I$21+'ModelParams Lw'!I$22*LOG(BW$3)+'ModelParams Lw'!I$23*($D81*$E81)&lt;'ModelParams Lw'!I$18+'ModelParams Lw'!I$19*LOG(BW$3)+'ModelParams Lw'!I$20*($D81*$E81),'ModelParams Lw'!I$18+'ModelParams Lw'!I$19*LOG(BW$3)+'ModelParams Lw'!I$20*($D81*$E81),'ModelParams Lw'!I$21+'ModelParams Lw'!I$22*LOG(BW$3)+'ModelParams Lw'!I$23*($D81*$E81)))</f>
        <v>24.339570323731252</v>
      </c>
      <c r="BX81" s="24">
        <f>IF(Calcul!$F86="SW",'ModelParams Lw'!J$18+'ModelParams Lw'!J$19*LOG(BX$3)+'ModelParams Lw'!J$20*($D81*$E81),IF('ModelParams Lw'!J$21+'ModelParams Lw'!J$22*LOG(BX$3)+'ModelParams Lw'!J$23*($D81*$E81)&lt;'ModelParams Lw'!J$18+'ModelParams Lw'!J$19*LOG(BX$3)+'ModelParams Lw'!J$20*($D81*$E81),'ModelParams Lw'!J$18+'ModelParams Lw'!J$19*LOG(BX$3)+'ModelParams Lw'!J$20*($D81*$E81),'ModelParams Lw'!J$21+'ModelParams Lw'!J$22*LOG(BX$3)+'ModelParams Lw'!J$23*($D81*$E81)))</f>
        <v>22.505852524315557</v>
      </c>
      <c r="BY81" s="24" t="e">
        <f t="shared" si="34"/>
        <v>#DIV/0!</v>
      </c>
      <c r="BZ81" s="24" t="e">
        <f t="shared" si="35"/>
        <v>#DIV/0!</v>
      </c>
      <c r="CA81" s="24" t="e">
        <f t="shared" si="36"/>
        <v>#DIV/0!</v>
      </c>
      <c r="CB81" s="24" t="e">
        <f t="shared" si="37"/>
        <v>#DIV/0!</v>
      </c>
      <c r="CC81" s="24" t="e">
        <f t="shared" si="38"/>
        <v>#DIV/0!</v>
      </c>
      <c r="CD81" s="24" t="e">
        <f t="shared" si="39"/>
        <v>#DIV/0!</v>
      </c>
      <c r="CE81" s="24" t="e">
        <f t="shared" si="40"/>
        <v>#DIV/0!</v>
      </c>
      <c r="CF81" s="24" t="e">
        <f t="shared" si="41"/>
        <v>#DIV/0!</v>
      </c>
      <c r="CG81" s="24" t="e">
        <f>10*LOG10(IF(BY81="",0,POWER(10,((BY81+'ModelParams Lw'!$O$4)/10))) +IF(BZ81="",0,POWER(10,((BZ81+'ModelParams Lw'!$P$4)/10))) +IF(CA81="",0,POWER(10,((CA81+'ModelParams Lw'!$Q$4)/10))) +IF(CB81="",0,POWER(10,((CB81+'ModelParams Lw'!$R$4)/10))) +IF(CC81="",0,POWER(10,((CC81+'ModelParams Lw'!$S$4)/10))) +IF(CD81="",0,POWER(10,((CD81+'ModelParams Lw'!$T$4)/10))) +IF(CE81="",0,POWER(10,((CE81+'ModelParams Lw'!$U$4)/10)))+IF(CF81="",0,POWER(10,((CF81+'ModelParams Lw'!$V$4)/10))))</f>
        <v>#DIV/0!</v>
      </c>
      <c r="CH81" s="24" t="e">
        <f t="shared" si="25"/>
        <v>#DIV/0!</v>
      </c>
      <c r="CI81" s="24" t="e">
        <f>(BY81-'ModelParams Lw'!$O$10)/'ModelParams Lw'!$O$11</f>
        <v>#DIV/0!</v>
      </c>
      <c r="CJ81" s="24" t="e">
        <f>(BZ81-'ModelParams Lw'!$P$10)/'ModelParams Lw'!$P$11</f>
        <v>#DIV/0!</v>
      </c>
      <c r="CK81" s="24" t="e">
        <f>(CA81-'ModelParams Lw'!$Q$10)/'ModelParams Lw'!$Q$11</f>
        <v>#DIV/0!</v>
      </c>
      <c r="CL81" s="24" t="e">
        <f>(CB81-'ModelParams Lw'!$R$10)/'ModelParams Lw'!$R$11</f>
        <v>#DIV/0!</v>
      </c>
      <c r="CM81" s="24" t="e">
        <f>(CC81-'ModelParams Lw'!$S$10)/'ModelParams Lw'!$S$11</f>
        <v>#DIV/0!</v>
      </c>
      <c r="CN81" s="24" t="e">
        <f>(CD81-'ModelParams Lw'!$T$10)/'ModelParams Lw'!$T$11</f>
        <v>#DIV/0!</v>
      </c>
      <c r="CO81" s="24" t="e">
        <f>(CE81-'ModelParams Lw'!$U$10)/'ModelParams Lw'!$U$11</f>
        <v>#DIV/0!</v>
      </c>
      <c r="CP81" s="24" t="e">
        <f>(CF81-'ModelParams Lw'!$V$10)/'ModelParams Lw'!$V$11</f>
        <v>#DIV/0!</v>
      </c>
    </row>
    <row r="82" spans="1:94" x14ac:dyDescent="0.2">
      <c r="A82" s="12">
        <f>Calcul!B84</f>
        <v>0</v>
      </c>
      <c r="B82" s="12">
        <f t="shared" si="42"/>
        <v>0</v>
      </c>
      <c r="C82" s="12">
        <f>Calcul!C84</f>
        <v>0</v>
      </c>
      <c r="D82" s="12">
        <f>Calcul!D84/1000</f>
        <v>0</v>
      </c>
      <c r="E82" s="12">
        <f>Calcul!E84/1000</f>
        <v>0</v>
      </c>
      <c r="F82" s="12">
        <f t="shared" si="43"/>
        <v>0</v>
      </c>
      <c r="G82" s="24" t="e">
        <f t="shared" si="44"/>
        <v>#DIV/0!</v>
      </c>
      <c r="H82" s="21" t="e">
        <f>'ModelParams Lw'!$B$6*(LN(H$3/(($B82/3600/($D82*$F82))^0.4*$G82^0.3)))^2+'ModelParams Lw'!$B$7*LN(H$3/(($B82/3600/($D82*$F82))^0.4*$G82^0.3))+'ModelParams Lw'!$B$8</f>
        <v>#DIV/0!</v>
      </c>
      <c r="I82" s="21" t="e">
        <f>'ModelParams Lw'!$B$6*(LN(I$3/(($B82/3600/($D82*$F82))^0.4*$G82^0.3)))^2+'ModelParams Lw'!$B$7*LN(I$3/(($B82/3600/($D82*$F82))^0.4*$G82^0.3))+'ModelParams Lw'!$B$8</f>
        <v>#DIV/0!</v>
      </c>
      <c r="J82" s="21" t="e">
        <f>'ModelParams Lw'!$B$6*(LN(J$3/(($B82/3600/($D82*$F82))^0.4*$G82^0.3)))^2+'ModelParams Lw'!$B$7*LN(J$3/(($B82/3600/($D82*$F82))^0.4*$G82^0.3))+'ModelParams Lw'!$B$8</f>
        <v>#DIV/0!</v>
      </c>
      <c r="K82" s="21" t="e">
        <f>'ModelParams Lw'!$B$6*(LN(K$3/(($B82/3600/($D82*$F82))^0.4*$G82^0.3)))^2+'ModelParams Lw'!$B$7*LN(K$3/(($B82/3600/($D82*$F82))^0.4*$G82^0.3))+'ModelParams Lw'!$B$8</f>
        <v>#DIV/0!</v>
      </c>
      <c r="L82" s="21" t="e">
        <f>'ModelParams Lw'!$B$6*(LN(L$3/(($B82/3600/($D82*$F82))^0.4*$G82^0.3)))^2+'ModelParams Lw'!$B$7*LN(L$3/(($B82/3600/($D82*$F82))^0.4*$G82^0.3))+'ModelParams Lw'!$B$8</f>
        <v>#DIV/0!</v>
      </c>
      <c r="M82" s="21" t="e">
        <f>'ModelParams Lw'!$B$6*(LN(M$3/(($B82/3600/($D82*$F82))^0.4*$G82^0.3)))^2+'ModelParams Lw'!$B$7*LN(M$3/(($B82/3600/($D82*$F82))^0.4*$G82^0.3))+'ModelParams Lw'!$B$8</f>
        <v>#DIV/0!</v>
      </c>
      <c r="N82" s="21" t="e">
        <f>'ModelParams Lw'!$B$6*(LN(N$3/(($B82/3600/($D82*$F82))^0.4*$G82^0.3)))^2+'ModelParams Lw'!$B$7*LN(N$3/(($B82/3600/($D82*$F82))^0.4*$G82^0.3))+'ModelParams Lw'!$B$8</f>
        <v>#DIV/0!</v>
      </c>
      <c r="O82" s="21" t="e">
        <f>'ModelParams Lw'!$B$6*(LN(O$3/(($B82/3600/($D82*$F82))^0.4*$G82^0.3)))^2+'ModelParams Lw'!$B$7*LN(O$3/(($B82/3600/($D82*$F82))^0.4*$G82^0.3))+'ModelParams Lw'!$B$8</f>
        <v>#DIV/0!</v>
      </c>
      <c r="P82" s="24" t="e">
        <f>'ModelParams Lw'!$B$3+'ModelParams Lw'!$B$4*LOG10($B82/3600/($D82*$F82))+'ModelParams Lw'!$B$5*LOG10(2*$G82/(1.2*($B82/3600/($D82*$F82))^2)+1)+10*LOG10($D82*$F82)+H82</f>
        <v>#DIV/0!</v>
      </c>
      <c r="Q82" s="24" t="e">
        <f>'ModelParams Lw'!$B$3+'ModelParams Lw'!$B$4*LOG10($B82/3600/($D82*$F82))+'ModelParams Lw'!$B$5*LOG10(2*$G82/(1.2*($B82/3600/($D82*$F82))^2)+1)+10*LOG10($D82*$F82)+I82</f>
        <v>#DIV/0!</v>
      </c>
      <c r="R82" s="24" t="e">
        <f>'ModelParams Lw'!$B$3+'ModelParams Lw'!$B$4*LOG10($B82/3600/($D82*$F82))+'ModelParams Lw'!$B$5*LOG10(2*$G82/(1.2*($B82/3600/($D82*$F82))^2)+1)+10*LOG10($D82*$F82)+J82</f>
        <v>#DIV/0!</v>
      </c>
      <c r="S82" s="24" t="e">
        <f>'ModelParams Lw'!$B$3+'ModelParams Lw'!$B$4*LOG10($B82/3600/($D82*$F82))+'ModelParams Lw'!$B$5*LOG10(2*$G82/(1.2*($B82/3600/($D82*$F82))^2)+1)+10*LOG10($D82*$F82)+K82</f>
        <v>#DIV/0!</v>
      </c>
      <c r="T82" s="24" t="e">
        <f>'ModelParams Lw'!$B$3+'ModelParams Lw'!$B$4*LOG10($B82/3600/($D82*$F82))+'ModelParams Lw'!$B$5*LOG10(2*$G82/(1.2*($B82/3600/($D82*$F82))^2)+1)+10*LOG10($D82*$F82)+L82</f>
        <v>#DIV/0!</v>
      </c>
      <c r="U82" s="24" t="e">
        <f>'ModelParams Lw'!$B$3+'ModelParams Lw'!$B$4*LOG10($B82/3600/($D82*$F82))+'ModelParams Lw'!$B$5*LOG10(2*$G82/(1.2*($B82/3600/($D82*$F82))^2)+1)+10*LOG10($D82*$F82)+M82</f>
        <v>#DIV/0!</v>
      </c>
      <c r="V82" s="24" t="e">
        <f>'ModelParams Lw'!$B$3+'ModelParams Lw'!$B$4*LOG10($B82/3600/($D82*$F82))+'ModelParams Lw'!$B$5*LOG10(2*$G82/(1.2*($B82/3600/($D82*$F82))^2)+1)+10*LOG10($D82*$F82)+N82</f>
        <v>#DIV/0!</v>
      </c>
      <c r="W82" s="24" t="e">
        <f>'ModelParams Lw'!$B$3+'ModelParams Lw'!$B$4*LOG10($B82/3600/($D82*$F82))+'ModelParams Lw'!$B$5*LOG10(2*$G82/(1.2*($B82/3600/($D82*$F82))^2)+1)+10*LOG10($D82*$F82)+O82</f>
        <v>#DIV/0!</v>
      </c>
      <c r="X82" s="24" t="e">
        <f>10*LOG10(IF(P82="",0,POWER(10,((P82+'ModelParams Lw'!$O$4)/10))) +IF(Q82="",0,POWER(10,((Q82+'ModelParams Lw'!$P$4)/10))) +IF(R82="",0,POWER(10,((R82+'ModelParams Lw'!$Q$4)/10))) +IF(S82="",0,POWER(10,((S82+'ModelParams Lw'!$R$4)/10))) +IF(T82="",0,POWER(10,((T82+'ModelParams Lw'!$S$4)/10))) +IF(U82="",0,POWER(10,((U82+'ModelParams Lw'!$T$4)/10))) +IF(V82="",0,POWER(10,((V82+'ModelParams Lw'!$U$4)/10)))+IF(W82="",0,POWER(10,((W82+'ModelParams Lw'!$V$4)/10))))</f>
        <v>#DIV/0!</v>
      </c>
      <c r="Y82" s="24" t="e">
        <f t="shared" si="45"/>
        <v>#DIV/0!</v>
      </c>
      <c r="Z82" s="24" t="e">
        <f>(P82-'ModelParams Lw'!O$10)/'ModelParams Lw'!O$11</f>
        <v>#DIV/0!</v>
      </c>
      <c r="AA82" s="24" t="e">
        <f>(Q82-'ModelParams Lw'!P$10)/'ModelParams Lw'!P$11</f>
        <v>#DIV/0!</v>
      </c>
      <c r="AB82" s="24" t="e">
        <f>(R82-'ModelParams Lw'!Q$10)/'ModelParams Lw'!Q$11</f>
        <v>#DIV/0!</v>
      </c>
      <c r="AC82" s="24" t="e">
        <f>(S82-'ModelParams Lw'!R$10)/'ModelParams Lw'!R$11</f>
        <v>#DIV/0!</v>
      </c>
      <c r="AD82" s="24" t="e">
        <f>(T82-'ModelParams Lw'!S$10)/'ModelParams Lw'!S$11</f>
        <v>#DIV/0!</v>
      </c>
      <c r="AE82" s="24" t="e">
        <f>(U82-'ModelParams Lw'!T$10)/'ModelParams Lw'!T$11</f>
        <v>#DIV/0!</v>
      </c>
      <c r="AF82" s="24" t="e">
        <f>(V82-'ModelParams Lw'!U$10)/'ModelParams Lw'!U$11</f>
        <v>#DIV/0!</v>
      </c>
      <c r="AG82" s="24" t="e">
        <f>(W82-'ModelParams Lw'!V$10)/'ModelParams Lw'!V$11</f>
        <v>#DIV/0!</v>
      </c>
      <c r="AH82" s="24" t="e">
        <f t="shared" si="23"/>
        <v>#DIV/0!</v>
      </c>
      <c r="AI82" s="24" t="str">
        <f>IF(OR(Calcul!$D87="",Calcul!$E87=""),"",VLOOKUP(CONCATENATE(Calcul!$D87,Calcul!$E87),SilencerParams!$D$4:$R$82,8,FALSE))</f>
        <v/>
      </c>
      <c r="AJ82" s="24" t="str">
        <f>IF(OR(Calcul!$D87="",Calcul!$E87=""),"",VLOOKUP(CONCATENATE(Calcul!$D87,Calcul!$E87),SilencerParams!$D$4:$R$82,9,FALSE))</f>
        <v/>
      </c>
      <c r="AK82" s="24" t="str">
        <f>IF(OR(Calcul!$D87="",Calcul!$E87=""),"",VLOOKUP(CONCATENATE(Calcul!$D87,Calcul!$E87),SilencerParams!$D$4:$R$82,10,FALSE))</f>
        <v/>
      </c>
      <c r="AL82" s="24" t="str">
        <f>IF(OR(Calcul!$D87="",Calcul!$E87=""),"",VLOOKUP(CONCATENATE(Calcul!$D87,Calcul!$E87),SilencerParams!$D$4:$R$82,11,FALSE))</f>
        <v/>
      </c>
      <c r="AM82" s="24" t="str">
        <f>IF(OR(Calcul!$D87="",Calcul!$E87=""),"",VLOOKUP(CONCATENATE(Calcul!$D87,Calcul!$E87),SilencerParams!$D$4:$R$82,12,FALSE))</f>
        <v/>
      </c>
      <c r="AN82" s="24" t="str">
        <f>IF(OR(Calcul!$D87="",Calcul!$E87=""),"",VLOOKUP(CONCATENATE(Calcul!$D87,Calcul!$E87),SilencerParams!$D$4:$R$82,13,FALSE))</f>
        <v/>
      </c>
      <c r="AO82" s="24" t="str">
        <f>IF(OR(Calcul!$D87="",Calcul!$E87=""),"",VLOOKUP(CONCATENATE(Calcul!$D87,Calcul!$E87),SilencerParams!$D$4:$R$82,14,FALSE))</f>
        <v/>
      </c>
      <c r="AP82" s="24" t="str">
        <f>IF(OR(Calcul!$D87="",Calcul!$E87=""),"",VLOOKUP(CONCATENATE(Calcul!$D87,Calcul!$E87),SilencerParams!$D$4:$R$82,15,FALSE))</f>
        <v/>
      </c>
      <c r="AQ82" s="24" t="str">
        <f>IF(OR(Calcul!$D87="",Calcul!$E87=""),"",VLOOKUP(CONCATENATE(Calcul!$D87,Calcul!$E87),SilencerParams!$D$4:$Z$82,16,FALSE)*LOG($AH82)+VLOOKUP(CONCATENATE(Calcul!$D87,Calcul!$E87),SilencerParams!$D$4:$AH$82,24,FALSE))</f>
        <v/>
      </c>
      <c r="AR82" s="24" t="str">
        <f>IF(OR(Calcul!$D87="",Calcul!$E87=""),"",VLOOKUP(CONCATENATE(Calcul!$D87,Calcul!$E87),SilencerParams!$D$4:$Z$82,17,FALSE)*LOG($AH82)+VLOOKUP(CONCATENATE(Calcul!$D87,Calcul!$E87),SilencerParams!$D$4:$AH$82,25,FALSE))</f>
        <v/>
      </c>
      <c r="AS82" s="24" t="str">
        <f>IF(OR(Calcul!$D87="",Calcul!$E87=""),"",VLOOKUP(CONCATENATE(Calcul!$D87,Calcul!$E87),SilencerParams!$D$4:$Z$82,18,FALSE)*LOG($AH82)+VLOOKUP(CONCATENATE(Calcul!$D87,Calcul!$E87),SilencerParams!$D$4:$AH$82,26,FALSE))</f>
        <v/>
      </c>
      <c r="AT82" s="24" t="str">
        <f>IF(OR(Calcul!$D87="",Calcul!$E87=""),"",VLOOKUP(CONCATENATE(Calcul!$D87,Calcul!$E87),SilencerParams!$D$4:$Z$82,19,FALSE)*LOG($AH82)+VLOOKUP(CONCATENATE(Calcul!$D87,Calcul!$E87),SilencerParams!$D$4:$AH$82,27,FALSE))</f>
        <v/>
      </c>
      <c r="AU82" s="24" t="str">
        <f>IF(OR(Calcul!$D87="",Calcul!$E87=""),"",VLOOKUP(CONCATENATE(Calcul!$D87,Calcul!$E87),SilencerParams!$D$4:$Z$82,20,FALSE)*LOG($AH82)+VLOOKUP(CONCATENATE(Calcul!$D87,Calcul!$E87),SilencerParams!$D$4:$AH$82,28,FALSE))</f>
        <v/>
      </c>
      <c r="AV82" s="24" t="str">
        <f>IF(OR(Calcul!$D87="",Calcul!$E87=""),"",VLOOKUP(CONCATENATE(Calcul!$D87,Calcul!$E87),SilencerParams!$D$4:$Z$82,21,FALSE)*LOG($AH82)+VLOOKUP(CONCATENATE(Calcul!$D87,Calcul!$E87),SilencerParams!$D$4:$AH$82,29,FALSE))</f>
        <v/>
      </c>
      <c r="AW82" s="24" t="str">
        <f>IF(OR(Calcul!$D87="",Calcul!$E87=""),"",VLOOKUP(CONCATENATE(Calcul!$D87,Calcul!$E87),SilencerParams!$D$4:$Z$82,22,FALSE)*LOG($AH82)+VLOOKUP(CONCATENATE(Calcul!$D87,Calcul!$E87),SilencerParams!$D$4:$AH$82,30,FALSE))</f>
        <v/>
      </c>
      <c r="AX82" s="24" t="str">
        <f>IF(OR(Calcul!$D87="",Calcul!$E87=""),"",VLOOKUP(CONCATENATE(Calcul!$D87,Calcul!$E87),SilencerParams!$D$4:$Z$82,23,FALSE)*LOG($AH82)+VLOOKUP(CONCATENATE(Calcul!$D87,Calcul!$E87),SilencerParams!$D$4:$AH$82,31,FALSE))</f>
        <v/>
      </c>
      <c r="AY82" s="24" t="e">
        <f t="shared" si="26"/>
        <v>#DIV/0!</v>
      </c>
      <c r="AZ82" s="24" t="e">
        <f t="shared" si="27"/>
        <v>#DIV/0!</v>
      </c>
      <c r="BA82" s="24" t="e">
        <f t="shared" si="28"/>
        <v>#DIV/0!</v>
      </c>
      <c r="BB82" s="24" t="e">
        <f t="shared" si="29"/>
        <v>#DIV/0!</v>
      </c>
      <c r="BC82" s="24" t="e">
        <f t="shared" si="30"/>
        <v>#DIV/0!</v>
      </c>
      <c r="BD82" s="24" t="e">
        <f t="shared" si="31"/>
        <v>#DIV/0!</v>
      </c>
      <c r="BE82" s="24" t="e">
        <f t="shared" si="32"/>
        <v>#DIV/0!</v>
      </c>
      <c r="BF82" s="24" t="e">
        <f t="shared" si="33"/>
        <v>#DIV/0!</v>
      </c>
      <c r="BG82" s="24" t="e">
        <f>10*LOG10(IF(AY82="",0,POWER(10,((AY82+'ModelParams Lw'!$O$4)/10))) +IF(AZ82="",0,POWER(10,((AZ82+'ModelParams Lw'!$P$4)/10))) +IF(BA82="",0,POWER(10,((BA82+'ModelParams Lw'!$Q$4)/10))) +IF(BB82="",0,POWER(10,((BB82+'ModelParams Lw'!$R$4)/10))) +IF(BC82="",0,POWER(10,((BC82+'ModelParams Lw'!$S$4)/10))) +IF(BD82="",0,POWER(10,((BD82+'ModelParams Lw'!$T$4)/10))) +IF(BE82="",0,POWER(10,((BE82+'ModelParams Lw'!$U$4)/10)))+IF(BF82="",0,POWER(10,((BF82+'ModelParams Lw'!$V$4)/10))))</f>
        <v>#DIV/0!</v>
      </c>
      <c r="BH82" s="24" t="e">
        <f t="shared" si="24"/>
        <v>#DIV/0!</v>
      </c>
      <c r="BI82" s="24" t="e">
        <f>(AY82-'ModelParams Lw'!O$10)/'ModelParams Lw'!O$11</f>
        <v>#DIV/0!</v>
      </c>
      <c r="BJ82" s="24" t="e">
        <f>(AZ82-'ModelParams Lw'!P$10)/'ModelParams Lw'!P$11</f>
        <v>#DIV/0!</v>
      </c>
      <c r="BK82" s="24" t="e">
        <f>(BA82-'ModelParams Lw'!Q$10)/'ModelParams Lw'!Q$11</f>
        <v>#DIV/0!</v>
      </c>
      <c r="BL82" s="24" t="e">
        <f>(BB82-'ModelParams Lw'!R$10)/'ModelParams Lw'!R$11</f>
        <v>#DIV/0!</v>
      </c>
      <c r="BM82" s="24" t="e">
        <f>(BC82-'ModelParams Lw'!S$10)/'ModelParams Lw'!S$11</f>
        <v>#DIV/0!</v>
      </c>
      <c r="BN82" s="24" t="e">
        <f>(BD82-'ModelParams Lw'!T$10)/'ModelParams Lw'!T$11</f>
        <v>#DIV/0!</v>
      </c>
      <c r="BO82" s="24" t="e">
        <f>(BE82-'ModelParams Lw'!U$10)/'ModelParams Lw'!U$11</f>
        <v>#DIV/0!</v>
      </c>
      <c r="BP82" s="24" t="e">
        <f>(BF82-'ModelParams Lw'!V$10)/'ModelParams Lw'!V$11</f>
        <v>#DIV/0!</v>
      </c>
      <c r="BQ82" s="24">
        <f>IF(Calcul!$F87="SW",'ModelParams Lw'!C$18+'ModelParams Lw'!C$19*LOG(BQ$3)+'ModelParams Lw'!C$20*($D82*$E82),IF('ModelParams Lw'!C$21+'ModelParams Lw'!C$22*LOG(BQ$3)+'ModelParams Lw'!C$23*($D82*$E82)&lt;'ModelParams Lw'!C$18+'ModelParams Lw'!C$19*LOG(BQ$3)+'ModelParams Lw'!C$20*($D82*$E82),'ModelParams Lw'!C$18+'ModelParams Lw'!C$19*LOG(BQ$3)+'ModelParams Lw'!C$20*($D82*$E82),'ModelParams Lw'!C$21+'ModelParams Lw'!C$22*LOG(BQ$3)+'ModelParams Lw'!C$23*($D82*$E82)))</f>
        <v>29.232362061604213</v>
      </c>
      <c r="BR82" s="24">
        <f>IF(Calcul!$F87="SW",'ModelParams Lw'!D$18+'ModelParams Lw'!D$19*LOG(BR$3)+'ModelParams Lw'!D$20*($D82*$E82),IF('ModelParams Lw'!D$21+'ModelParams Lw'!D$22*LOG(BR$3)+'ModelParams Lw'!D$23*($D82*$E82)&lt;'ModelParams Lw'!D$18+'ModelParams Lw'!D$19*LOG(BR$3)+'ModelParams Lw'!D$20*($D82*$E82),'ModelParams Lw'!D$18+'ModelParams Lw'!D$19*LOG(BR$3)+'ModelParams Lw'!D$20*($D82*$E82),'ModelParams Lw'!D$21+'ModelParams Lw'!D$22*LOG(BR$3)+'ModelParams Lw'!D$23*($D82*$E82)))</f>
        <v>20.87664435983303</v>
      </c>
      <c r="BS82" s="24">
        <f>IF(Calcul!$F87="SW",'ModelParams Lw'!E$18+'ModelParams Lw'!E$19*LOG(BS$3)+'ModelParams Lw'!E$20*($D82*$E82),IF('ModelParams Lw'!E$21+'ModelParams Lw'!E$22*LOG(BS$3)+'ModelParams Lw'!E$23*($D82*$E82)&lt;'ModelParams Lw'!E$18+'ModelParams Lw'!E$19*LOG(BS$3)+'ModelParams Lw'!E$20*($D82*$E82),'ModelParams Lw'!E$18+'ModelParams Lw'!E$19*LOG(BS$3)+'ModelParams Lw'!E$20*($D82*$E82),'ModelParams Lw'!E$21+'ModelParams Lw'!E$22*LOG(BS$3)+'ModelParams Lw'!E$23*($D82*$E82)))</f>
        <v>19.403052886267911</v>
      </c>
      <c r="BT82" s="24">
        <f>IF(Calcul!$F87="SW",'ModelParams Lw'!F$18+'ModelParams Lw'!F$19*LOG(BT$3)+'ModelParams Lw'!F$20*($D82*$E82),IF('ModelParams Lw'!F$21+'ModelParams Lw'!F$22*LOG(BT$3)+'ModelParams Lw'!F$23*($D82*$E82)&lt;'ModelParams Lw'!F$18+'ModelParams Lw'!F$19*LOG(BT$3)+'ModelParams Lw'!F$20*($D82*$E82),'ModelParams Lw'!F$18+'ModelParams Lw'!F$19*LOG(BT$3)+'ModelParams Lw'!F$20*($D82*$E82),'ModelParams Lw'!F$21+'ModelParams Lw'!F$22*LOG(BT$3)+'ModelParams Lw'!F$23*($D82*$E82)))</f>
        <v>19.168948557312724</v>
      </c>
      <c r="BU82" s="24">
        <f>IF(Calcul!$F87="SW",'ModelParams Lw'!G$18+'ModelParams Lw'!G$19*LOG(BU$3)+'ModelParams Lw'!G$20*($D82*$E82),IF('ModelParams Lw'!G$21+'ModelParams Lw'!G$22*LOG(BU$3)+'ModelParams Lw'!G$23*($D82*$E82)&lt;'ModelParams Lw'!G$18+'ModelParams Lw'!G$19*LOG(BU$3)+'ModelParams Lw'!G$20*($D82*$E82),'ModelParams Lw'!G$18+'ModelParams Lw'!G$19*LOG(BU$3)+'ModelParams Lw'!G$20*($D82*$E82),'ModelParams Lw'!G$21+'ModelParams Lw'!G$22*LOG(BU$3)+'ModelParams Lw'!G$23*($D82*$E82)))</f>
        <v>19.253827318462619</v>
      </c>
      <c r="BV82" s="24">
        <f>IF(Calcul!$F87="SW",'ModelParams Lw'!H$18+'ModelParams Lw'!H$19*LOG(BV$3)+'ModelParams Lw'!H$20*($D82*$E82),IF('ModelParams Lw'!H$21+'ModelParams Lw'!H$22*LOG(BV$3)+'ModelParams Lw'!H$23*($D82*$E82)&lt;'ModelParams Lw'!H$18+'ModelParams Lw'!H$19*LOG(BV$3)+'ModelParams Lw'!H$20*($D82*$E82),'ModelParams Lw'!H$18+'ModelParams Lw'!H$19*LOG(BV$3)+'ModelParams Lw'!H$20*($D82*$E82),'ModelParams Lw'!H$21+'ModelParams Lw'!H$22*LOG(BV$3)+'ModelParams Lw'!H$23*($D82*$E82)))</f>
        <v>18.450549841027573</v>
      </c>
      <c r="BW82" s="24">
        <f>IF(Calcul!$F87="SW",'ModelParams Lw'!I$18+'ModelParams Lw'!I$19*LOG(BW$3)+'ModelParams Lw'!I$20*($D82*$E82),IF('ModelParams Lw'!I$21+'ModelParams Lw'!I$22*LOG(BW$3)+'ModelParams Lw'!I$23*($D82*$E82)&lt;'ModelParams Lw'!I$18+'ModelParams Lw'!I$19*LOG(BW$3)+'ModelParams Lw'!I$20*($D82*$E82),'ModelParams Lw'!I$18+'ModelParams Lw'!I$19*LOG(BW$3)+'ModelParams Lw'!I$20*($D82*$E82),'ModelParams Lw'!I$21+'ModelParams Lw'!I$22*LOG(BW$3)+'ModelParams Lw'!I$23*($D82*$E82)))</f>
        <v>24.339570323731252</v>
      </c>
      <c r="BX82" s="24">
        <f>IF(Calcul!$F87="SW",'ModelParams Lw'!J$18+'ModelParams Lw'!J$19*LOG(BX$3)+'ModelParams Lw'!J$20*($D82*$E82),IF('ModelParams Lw'!J$21+'ModelParams Lw'!J$22*LOG(BX$3)+'ModelParams Lw'!J$23*($D82*$E82)&lt;'ModelParams Lw'!J$18+'ModelParams Lw'!J$19*LOG(BX$3)+'ModelParams Lw'!J$20*($D82*$E82),'ModelParams Lw'!J$18+'ModelParams Lw'!J$19*LOG(BX$3)+'ModelParams Lw'!J$20*($D82*$E82),'ModelParams Lw'!J$21+'ModelParams Lw'!J$22*LOG(BX$3)+'ModelParams Lw'!J$23*($D82*$E82)))</f>
        <v>22.505852524315557</v>
      </c>
      <c r="BY82" s="24" t="e">
        <f t="shared" si="34"/>
        <v>#DIV/0!</v>
      </c>
      <c r="BZ82" s="24" t="e">
        <f t="shared" si="35"/>
        <v>#DIV/0!</v>
      </c>
      <c r="CA82" s="24" t="e">
        <f t="shared" si="36"/>
        <v>#DIV/0!</v>
      </c>
      <c r="CB82" s="24" t="e">
        <f t="shared" si="37"/>
        <v>#DIV/0!</v>
      </c>
      <c r="CC82" s="24" t="e">
        <f t="shared" si="38"/>
        <v>#DIV/0!</v>
      </c>
      <c r="CD82" s="24" t="e">
        <f t="shared" si="39"/>
        <v>#DIV/0!</v>
      </c>
      <c r="CE82" s="24" t="e">
        <f t="shared" si="40"/>
        <v>#DIV/0!</v>
      </c>
      <c r="CF82" s="24" t="e">
        <f t="shared" si="41"/>
        <v>#DIV/0!</v>
      </c>
      <c r="CG82" s="24" t="e">
        <f>10*LOG10(IF(BY82="",0,POWER(10,((BY82+'ModelParams Lw'!$O$4)/10))) +IF(BZ82="",0,POWER(10,((BZ82+'ModelParams Lw'!$P$4)/10))) +IF(CA82="",0,POWER(10,((CA82+'ModelParams Lw'!$Q$4)/10))) +IF(CB82="",0,POWER(10,((CB82+'ModelParams Lw'!$R$4)/10))) +IF(CC82="",0,POWER(10,((CC82+'ModelParams Lw'!$S$4)/10))) +IF(CD82="",0,POWER(10,((CD82+'ModelParams Lw'!$T$4)/10))) +IF(CE82="",0,POWER(10,((CE82+'ModelParams Lw'!$U$4)/10)))+IF(CF82="",0,POWER(10,((CF82+'ModelParams Lw'!$V$4)/10))))</f>
        <v>#DIV/0!</v>
      </c>
      <c r="CH82" s="24" t="e">
        <f t="shared" si="25"/>
        <v>#DIV/0!</v>
      </c>
      <c r="CI82" s="24" t="e">
        <f>(BY82-'ModelParams Lw'!$O$10)/'ModelParams Lw'!$O$11</f>
        <v>#DIV/0!</v>
      </c>
      <c r="CJ82" s="24" t="e">
        <f>(BZ82-'ModelParams Lw'!$P$10)/'ModelParams Lw'!$P$11</f>
        <v>#DIV/0!</v>
      </c>
      <c r="CK82" s="24" t="e">
        <f>(CA82-'ModelParams Lw'!$Q$10)/'ModelParams Lw'!$Q$11</f>
        <v>#DIV/0!</v>
      </c>
      <c r="CL82" s="24" t="e">
        <f>(CB82-'ModelParams Lw'!$R$10)/'ModelParams Lw'!$R$11</f>
        <v>#DIV/0!</v>
      </c>
      <c r="CM82" s="24" t="e">
        <f>(CC82-'ModelParams Lw'!$S$10)/'ModelParams Lw'!$S$11</f>
        <v>#DIV/0!</v>
      </c>
      <c r="CN82" s="24" t="e">
        <f>(CD82-'ModelParams Lw'!$T$10)/'ModelParams Lw'!$T$11</f>
        <v>#DIV/0!</v>
      </c>
      <c r="CO82" s="24" t="e">
        <f>(CE82-'ModelParams Lw'!$U$10)/'ModelParams Lw'!$U$11</f>
        <v>#DIV/0!</v>
      </c>
      <c r="CP82" s="24" t="e">
        <f>(CF82-'ModelParams Lw'!$V$10)/'ModelParams Lw'!$V$11</f>
        <v>#DIV/0!</v>
      </c>
    </row>
    <row r="83" spans="1:94" x14ac:dyDescent="0.2">
      <c r="A83" s="12">
        <f>Calcul!B85</f>
        <v>0</v>
      </c>
      <c r="B83" s="12">
        <f t="shared" si="42"/>
        <v>0</v>
      </c>
      <c r="C83" s="12">
        <f>Calcul!C85</f>
        <v>0</v>
      </c>
      <c r="D83" s="12">
        <f>Calcul!D85/1000</f>
        <v>0</v>
      </c>
      <c r="E83" s="12">
        <f>Calcul!E85/1000</f>
        <v>0</v>
      </c>
      <c r="F83" s="12">
        <f t="shared" si="43"/>
        <v>0</v>
      </c>
      <c r="G83" s="24" t="e">
        <f t="shared" si="44"/>
        <v>#DIV/0!</v>
      </c>
      <c r="H83" s="21" t="e">
        <f>'ModelParams Lw'!$B$6*(LN(H$3/(($B83/3600/($D83*$F83))^0.4*$G83^0.3)))^2+'ModelParams Lw'!$B$7*LN(H$3/(($B83/3600/($D83*$F83))^0.4*$G83^0.3))+'ModelParams Lw'!$B$8</f>
        <v>#DIV/0!</v>
      </c>
      <c r="I83" s="21" t="e">
        <f>'ModelParams Lw'!$B$6*(LN(I$3/(($B83/3600/($D83*$F83))^0.4*$G83^0.3)))^2+'ModelParams Lw'!$B$7*LN(I$3/(($B83/3600/($D83*$F83))^0.4*$G83^0.3))+'ModelParams Lw'!$B$8</f>
        <v>#DIV/0!</v>
      </c>
      <c r="J83" s="21" t="e">
        <f>'ModelParams Lw'!$B$6*(LN(J$3/(($B83/3600/($D83*$F83))^0.4*$G83^0.3)))^2+'ModelParams Lw'!$B$7*LN(J$3/(($B83/3600/($D83*$F83))^0.4*$G83^0.3))+'ModelParams Lw'!$B$8</f>
        <v>#DIV/0!</v>
      </c>
      <c r="K83" s="21" t="e">
        <f>'ModelParams Lw'!$B$6*(LN(K$3/(($B83/3600/($D83*$F83))^0.4*$G83^0.3)))^2+'ModelParams Lw'!$B$7*LN(K$3/(($B83/3600/($D83*$F83))^0.4*$G83^0.3))+'ModelParams Lw'!$B$8</f>
        <v>#DIV/0!</v>
      </c>
      <c r="L83" s="21" t="e">
        <f>'ModelParams Lw'!$B$6*(LN(L$3/(($B83/3600/($D83*$F83))^0.4*$G83^0.3)))^2+'ModelParams Lw'!$B$7*LN(L$3/(($B83/3600/($D83*$F83))^0.4*$G83^0.3))+'ModelParams Lw'!$B$8</f>
        <v>#DIV/0!</v>
      </c>
      <c r="M83" s="21" t="e">
        <f>'ModelParams Lw'!$B$6*(LN(M$3/(($B83/3600/($D83*$F83))^0.4*$G83^0.3)))^2+'ModelParams Lw'!$B$7*LN(M$3/(($B83/3600/($D83*$F83))^0.4*$G83^0.3))+'ModelParams Lw'!$B$8</f>
        <v>#DIV/0!</v>
      </c>
      <c r="N83" s="21" t="e">
        <f>'ModelParams Lw'!$B$6*(LN(N$3/(($B83/3600/($D83*$F83))^0.4*$G83^0.3)))^2+'ModelParams Lw'!$B$7*LN(N$3/(($B83/3600/($D83*$F83))^0.4*$G83^0.3))+'ModelParams Lw'!$B$8</f>
        <v>#DIV/0!</v>
      </c>
      <c r="O83" s="21" t="e">
        <f>'ModelParams Lw'!$B$6*(LN(O$3/(($B83/3600/($D83*$F83))^0.4*$G83^0.3)))^2+'ModelParams Lw'!$B$7*LN(O$3/(($B83/3600/($D83*$F83))^0.4*$G83^0.3))+'ModelParams Lw'!$B$8</f>
        <v>#DIV/0!</v>
      </c>
      <c r="P83" s="24" t="e">
        <f>'ModelParams Lw'!$B$3+'ModelParams Lw'!$B$4*LOG10($B83/3600/($D83*$F83))+'ModelParams Lw'!$B$5*LOG10(2*$G83/(1.2*($B83/3600/($D83*$F83))^2)+1)+10*LOG10($D83*$F83)+H83</f>
        <v>#DIV/0!</v>
      </c>
      <c r="Q83" s="24" t="e">
        <f>'ModelParams Lw'!$B$3+'ModelParams Lw'!$B$4*LOG10($B83/3600/($D83*$F83))+'ModelParams Lw'!$B$5*LOG10(2*$G83/(1.2*($B83/3600/($D83*$F83))^2)+1)+10*LOG10($D83*$F83)+I83</f>
        <v>#DIV/0!</v>
      </c>
      <c r="R83" s="24" t="e">
        <f>'ModelParams Lw'!$B$3+'ModelParams Lw'!$B$4*LOG10($B83/3600/($D83*$F83))+'ModelParams Lw'!$B$5*LOG10(2*$G83/(1.2*($B83/3600/($D83*$F83))^2)+1)+10*LOG10($D83*$F83)+J83</f>
        <v>#DIV/0!</v>
      </c>
      <c r="S83" s="24" t="e">
        <f>'ModelParams Lw'!$B$3+'ModelParams Lw'!$B$4*LOG10($B83/3600/($D83*$F83))+'ModelParams Lw'!$B$5*LOG10(2*$G83/(1.2*($B83/3600/($D83*$F83))^2)+1)+10*LOG10($D83*$F83)+K83</f>
        <v>#DIV/0!</v>
      </c>
      <c r="T83" s="24" t="e">
        <f>'ModelParams Lw'!$B$3+'ModelParams Lw'!$B$4*LOG10($B83/3600/($D83*$F83))+'ModelParams Lw'!$B$5*LOG10(2*$G83/(1.2*($B83/3600/($D83*$F83))^2)+1)+10*LOG10($D83*$F83)+L83</f>
        <v>#DIV/0!</v>
      </c>
      <c r="U83" s="24" t="e">
        <f>'ModelParams Lw'!$B$3+'ModelParams Lw'!$B$4*LOG10($B83/3600/($D83*$F83))+'ModelParams Lw'!$B$5*LOG10(2*$G83/(1.2*($B83/3600/($D83*$F83))^2)+1)+10*LOG10($D83*$F83)+M83</f>
        <v>#DIV/0!</v>
      </c>
      <c r="V83" s="24" t="e">
        <f>'ModelParams Lw'!$B$3+'ModelParams Lw'!$B$4*LOG10($B83/3600/($D83*$F83))+'ModelParams Lw'!$B$5*LOG10(2*$G83/(1.2*($B83/3600/($D83*$F83))^2)+1)+10*LOG10($D83*$F83)+N83</f>
        <v>#DIV/0!</v>
      </c>
      <c r="W83" s="24" t="e">
        <f>'ModelParams Lw'!$B$3+'ModelParams Lw'!$B$4*LOG10($B83/3600/($D83*$F83))+'ModelParams Lw'!$B$5*LOG10(2*$G83/(1.2*($B83/3600/($D83*$F83))^2)+1)+10*LOG10($D83*$F83)+O83</f>
        <v>#DIV/0!</v>
      </c>
      <c r="X83" s="24" t="e">
        <f>10*LOG10(IF(P83="",0,POWER(10,((P83+'ModelParams Lw'!$O$4)/10))) +IF(Q83="",0,POWER(10,((Q83+'ModelParams Lw'!$P$4)/10))) +IF(R83="",0,POWER(10,((R83+'ModelParams Lw'!$Q$4)/10))) +IF(S83="",0,POWER(10,((S83+'ModelParams Lw'!$R$4)/10))) +IF(T83="",0,POWER(10,((T83+'ModelParams Lw'!$S$4)/10))) +IF(U83="",0,POWER(10,((U83+'ModelParams Lw'!$T$4)/10))) +IF(V83="",0,POWER(10,((V83+'ModelParams Lw'!$U$4)/10)))+IF(W83="",0,POWER(10,((W83+'ModelParams Lw'!$V$4)/10))))</f>
        <v>#DIV/0!</v>
      </c>
      <c r="Y83" s="24" t="e">
        <f t="shared" si="45"/>
        <v>#DIV/0!</v>
      </c>
      <c r="Z83" s="24" t="e">
        <f>(P83-'ModelParams Lw'!O$10)/'ModelParams Lw'!O$11</f>
        <v>#DIV/0!</v>
      </c>
      <c r="AA83" s="24" t="e">
        <f>(Q83-'ModelParams Lw'!P$10)/'ModelParams Lw'!P$11</f>
        <v>#DIV/0!</v>
      </c>
      <c r="AB83" s="24" t="e">
        <f>(R83-'ModelParams Lw'!Q$10)/'ModelParams Lw'!Q$11</f>
        <v>#DIV/0!</v>
      </c>
      <c r="AC83" s="24" t="e">
        <f>(S83-'ModelParams Lw'!R$10)/'ModelParams Lw'!R$11</f>
        <v>#DIV/0!</v>
      </c>
      <c r="AD83" s="24" t="e">
        <f>(T83-'ModelParams Lw'!S$10)/'ModelParams Lw'!S$11</f>
        <v>#DIV/0!</v>
      </c>
      <c r="AE83" s="24" t="e">
        <f>(U83-'ModelParams Lw'!T$10)/'ModelParams Lw'!T$11</f>
        <v>#DIV/0!</v>
      </c>
      <c r="AF83" s="24" t="e">
        <f>(V83-'ModelParams Lw'!U$10)/'ModelParams Lw'!U$11</f>
        <v>#DIV/0!</v>
      </c>
      <c r="AG83" s="24" t="e">
        <f>(W83-'ModelParams Lw'!V$10)/'ModelParams Lw'!V$11</f>
        <v>#DIV/0!</v>
      </c>
      <c r="AH83" s="24" t="e">
        <f t="shared" si="23"/>
        <v>#DIV/0!</v>
      </c>
      <c r="AI83" s="24" t="str">
        <f>IF(OR(Calcul!$D88="",Calcul!$E88=""),"",VLOOKUP(CONCATENATE(Calcul!$D88,Calcul!$E88),SilencerParams!$D$4:$R$82,8,FALSE))</f>
        <v/>
      </c>
      <c r="AJ83" s="24" t="str">
        <f>IF(OR(Calcul!$D88="",Calcul!$E88=""),"",VLOOKUP(CONCATENATE(Calcul!$D88,Calcul!$E88),SilencerParams!$D$4:$R$82,9,FALSE))</f>
        <v/>
      </c>
      <c r="AK83" s="24" t="str">
        <f>IF(OR(Calcul!$D88="",Calcul!$E88=""),"",VLOOKUP(CONCATENATE(Calcul!$D88,Calcul!$E88),SilencerParams!$D$4:$R$82,10,FALSE))</f>
        <v/>
      </c>
      <c r="AL83" s="24" t="str">
        <f>IF(OR(Calcul!$D88="",Calcul!$E88=""),"",VLOOKUP(CONCATENATE(Calcul!$D88,Calcul!$E88),SilencerParams!$D$4:$R$82,11,FALSE))</f>
        <v/>
      </c>
      <c r="AM83" s="24" t="str">
        <f>IF(OR(Calcul!$D88="",Calcul!$E88=""),"",VLOOKUP(CONCATENATE(Calcul!$D88,Calcul!$E88),SilencerParams!$D$4:$R$82,12,FALSE))</f>
        <v/>
      </c>
      <c r="AN83" s="24" t="str">
        <f>IF(OR(Calcul!$D88="",Calcul!$E88=""),"",VLOOKUP(CONCATENATE(Calcul!$D88,Calcul!$E88),SilencerParams!$D$4:$R$82,13,FALSE))</f>
        <v/>
      </c>
      <c r="AO83" s="24" t="str">
        <f>IF(OR(Calcul!$D88="",Calcul!$E88=""),"",VLOOKUP(CONCATENATE(Calcul!$D88,Calcul!$E88),SilencerParams!$D$4:$R$82,14,FALSE))</f>
        <v/>
      </c>
      <c r="AP83" s="24" t="str">
        <f>IF(OR(Calcul!$D88="",Calcul!$E88=""),"",VLOOKUP(CONCATENATE(Calcul!$D88,Calcul!$E88),SilencerParams!$D$4:$R$82,15,FALSE))</f>
        <v/>
      </c>
      <c r="AQ83" s="24" t="str">
        <f>IF(OR(Calcul!$D88="",Calcul!$E88=""),"",VLOOKUP(CONCATENATE(Calcul!$D88,Calcul!$E88),SilencerParams!$D$4:$Z$82,16,FALSE)*LOG($AH83)+VLOOKUP(CONCATENATE(Calcul!$D88,Calcul!$E88),SilencerParams!$D$4:$AH$82,24,FALSE))</f>
        <v/>
      </c>
      <c r="AR83" s="24" t="str">
        <f>IF(OR(Calcul!$D88="",Calcul!$E88=""),"",VLOOKUP(CONCATENATE(Calcul!$D88,Calcul!$E88),SilencerParams!$D$4:$Z$82,17,FALSE)*LOG($AH83)+VLOOKUP(CONCATENATE(Calcul!$D88,Calcul!$E88),SilencerParams!$D$4:$AH$82,25,FALSE))</f>
        <v/>
      </c>
      <c r="AS83" s="24" t="str">
        <f>IF(OR(Calcul!$D88="",Calcul!$E88=""),"",VLOOKUP(CONCATENATE(Calcul!$D88,Calcul!$E88),SilencerParams!$D$4:$Z$82,18,FALSE)*LOG($AH83)+VLOOKUP(CONCATENATE(Calcul!$D88,Calcul!$E88),SilencerParams!$D$4:$AH$82,26,FALSE))</f>
        <v/>
      </c>
      <c r="AT83" s="24" t="str">
        <f>IF(OR(Calcul!$D88="",Calcul!$E88=""),"",VLOOKUP(CONCATENATE(Calcul!$D88,Calcul!$E88),SilencerParams!$D$4:$Z$82,19,FALSE)*LOG($AH83)+VLOOKUP(CONCATENATE(Calcul!$D88,Calcul!$E88),SilencerParams!$D$4:$AH$82,27,FALSE))</f>
        <v/>
      </c>
      <c r="AU83" s="24" t="str">
        <f>IF(OR(Calcul!$D88="",Calcul!$E88=""),"",VLOOKUP(CONCATENATE(Calcul!$D88,Calcul!$E88),SilencerParams!$D$4:$Z$82,20,FALSE)*LOG($AH83)+VLOOKUP(CONCATENATE(Calcul!$D88,Calcul!$E88),SilencerParams!$D$4:$AH$82,28,FALSE))</f>
        <v/>
      </c>
      <c r="AV83" s="24" t="str">
        <f>IF(OR(Calcul!$D88="",Calcul!$E88=""),"",VLOOKUP(CONCATENATE(Calcul!$D88,Calcul!$E88),SilencerParams!$D$4:$Z$82,21,FALSE)*LOG($AH83)+VLOOKUP(CONCATENATE(Calcul!$D88,Calcul!$E88),SilencerParams!$D$4:$AH$82,29,FALSE))</f>
        <v/>
      </c>
      <c r="AW83" s="24" t="str">
        <f>IF(OR(Calcul!$D88="",Calcul!$E88=""),"",VLOOKUP(CONCATENATE(Calcul!$D88,Calcul!$E88),SilencerParams!$D$4:$Z$82,22,FALSE)*LOG($AH83)+VLOOKUP(CONCATENATE(Calcul!$D88,Calcul!$E88),SilencerParams!$D$4:$AH$82,30,FALSE))</f>
        <v/>
      </c>
      <c r="AX83" s="24" t="str">
        <f>IF(OR(Calcul!$D88="",Calcul!$E88=""),"",VLOOKUP(CONCATENATE(Calcul!$D88,Calcul!$E88),SilencerParams!$D$4:$Z$82,23,FALSE)*LOG($AH83)+VLOOKUP(CONCATENATE(Calcul!$D88,Calcul!$E88),SilencerParams!$D$4:$AH$82,31,FALSE))</f>
        <v/>
      </c>
      <c r="AY83" s="24" t="e">
        <f t="shared" si="26"/>
        <v>#DIV/0!</v>
      </c>
      <c r="AZ83" s="24" t="e">
        <f t="shared" si="27"/>
        <v>#DIV/0!</v>
      </c>
      <c r="BA83" s="24" t="e">
        <f t="shared" si="28"/>
        <v>#DIV/0!</v>
      </c>
      <c r="BB83" s="24" t="e">
        <f t="shared" si="29"/>
        <v>#DIV/0!</v>
      </c>
      <c r="BC83" s="24" t="e">
        <f t="shared" si="30"/>
        <v>#DIV/0!</v>
      </c>
      <c r="BD83" s="24" t="e">
        <f t="shared" si="31"/>
        <v>#DIV/0!</v>
      </c>
      <c r="BE83" s="24" t="e">
        <f t="shared" si="32"/>
        <v>#DIV/0!</v>
      </c>
      <c r="BF83" s="24" t="e">
        <f t="shared" si="33"/>
        <v>#DIV/0!</v>
      </c>
      <c r="BG83" s="24" t="e">
        <f>10*LOG10(IF(AY83="",0,POWER(10,((AY83+'ModelParams Lw'!$O$4)/10))) +IF(AZ83="",0,POWER(10,((AZ83+'ModelParams Lw'!$P$4)/10))) +IF(BA83="",0,POWER(10,((BA83+'ModelParams Lw'!$Q$4)/10))) +IF(BB83="",0,POWER(10,((BB83+'ModelParams Lw'!$R$4)/10))) +IF(BC83="",0,POWER(10,((BC83+'ModelParams Lw'!$S$4)/10))) +IF(BD83="",0,POWER(10,((BD83+'ModelParams Lw'!$T$4)/10))) +IF(BE83="",0,POWER(10,((BE83+'ModelParams Lw'!$U$4)/10)))+IF(BF83="",0,POWER(10,((BF83+'ModelParams Lw'!$V$4)/10))))</f>
        <v>#DIV/0!</v>
      </c>
      <c r="BH83" s="24" t="e">
        <f t="shared" si="24"/>
        <v>#DIV/0!</v>
      </c>
      <c r="BI83" s="24" t="e">
        <f>(AY83-'ModelParams Lw'!O$10)/'ModelParams Lw'!O$11</f>
        <v>#DIV/0!</v>
      </c>
      <c r="BJ83" s="24" t="e">
        <f>(AZ83-'ModelParams Lw'!P$10)/'ModelParams Lw'!P$11</f>
        <v>#DIV/0!</v>
      </c>
      <c r="BK83" s="24" t="e">
        <f>(BA83-'ModelParams Lw'!Q$10)/'ModelParams Lw'!Q$11</f>
        <v>#DIV/0!</v>
      </c>
      <c r="BL83" s="24" t="e">
        <f>(BB83-'ModelParams Lw'!R$10)/'ModelParams Lw'!R$11</f>
        <v>#DIV/0!</v>
      </c>
      <c r="BM83" s="24" t="e">
        <f>(BC83-'ModelParams Lw'!S$10)/'ModelParams Lw'!S$11</f>
        <v>#DIV/0!</v>
      </c>
      <c r="BN83" s="24" t="e">
        <f>(BD83-'ModelParams Lw'!T$10)/'ModelParams Lw'!T$11</f>
        <v>#DIV/0!</v>
      </c>
      <c r="BO83" s="24" t="e">
        <f>(BE83-'ModelParams Lw'!U$10)/'ModelParams Lw'!U$11</f>
        <v>#DIV/0!</v>
      </c>
      <c r="BP83" s="24" t="e">
        <f>(BF83-'ModelParams Lw'!V$10)/'ModelParams Lw'!V$11</f>
        <v>#DIV/0!</v>
      </c>
      <c r="BQ83" s="24">
        <f>IF(Calcul!$F88="SW",'ModelParams Lw'!C$18+'ModelParams Lw'!C$19*LOG(BQ$3)+'ModelParams Lw'!C$20*($D83*$E83),IF('ModelParams Lw'!C$21+'ModelParams Lw'!C$22*LOG(BQ$3)+'ModelParams Lw'!C$23*($D83*$E83)&lt;'ModelParams Lw'!C$18+'ModelParams Lw'!C$19*LOG(BQ$3)+'ModelParams Lw'!C$20*($D83*$E83),'ModelParams Lw'!C$18+'ModelParams Lw'!C$19*LOG(BQ$3)+'ModelParams Lw'!C$20*($D83*$E83),'ModelParams Lw'!C$21+'ModelParams Lw'!C$22*LOG(BQ$3)+'ModelParams Lw'!C$23*($D83*$E83)))</f>
        <v>29.232362061604213</v>
      </c>
      <c r="BR83" s="24">
        <f>IF(Calcul!$F88="SW",'ModelParams Lw'!D$18+'ModelParams Lw'!D$19*LOG(BR$3)+'ModelParams Lw'!D$20*($D83*$E83),IF('ModelParams Lw'!D$21+'ModelParams Lw'!D$22*LOG(BR$3)+'ModelParams Lw'!D$23*($D83*$E83)&lt;'ModelParams Lw'!D$18+'ModelParams Lw'!D$19*LOG(BR$3)+'ModelParams Lw'!D$20*($D83*$E83),'ModelParams Lw'!D$18+'ModelParams Lw'!D$19*LOG(BR$3)+'ModelParams Lw'!D$20*($D83*$E83),'ModelParams Lw'!D$21+'ModelParams Lw'!D$22*LOG(BR$3)+'ModelParams Lw'!D$23*($D83*$E83)))</f>
        <v>20.87664435983303</v>
      </c>
      <c r="BS83" s="24">
        <f>IF(Calcul!$F88="SW",'ModelParams Lw'!E$18+'ModelParams Lw'!E$19*LOG(BS$3)+'ModelParams Lw'!E$20*($D83*$E83),IF('ModelParams Lw'!E$21+'ModelParams Lw'!E$22*LOG(BS$3)+'ModelParams Lw'!E$23*($D83*$E83)&lt;'ModelParams Lw'!E$18+'ModelParams Lw'!E$19*LOG(BS$3)+'ModelParams Lw'!E$20*($D83*$E83),'ModelParams Lw'!E$18+'ModelParams Lw'!E$19*LOG(BS$3)+'ModelParams Lw'!E$20*($D83*$E83),'ModelParams Lw'!E$21+'ModelParams Lw'!E$22*LOG(BS$3)+'ModelParams Lw'!E$23*($D83*$E83)))</f>
        <v>19.403052886267911</v>
      </c>
      <c r="BT83" s="24">
        <f>IF(Calcul!$F88="SW",'ModelParams Lw'!F$18+'ModelParams Lw'!F$19*LOG(BT$3)+'ModelParams Lw'!F$20*($D83*$E83),IF('ModelParams Lw'!F$21+'ModelParams Lw'!F$22*LOG(BT$3)+'ModelParams Lw'!F$23*($D83*$E83)&lt;'ModelParams Lw'!F$18+'ModelParams Lw'!F$19*LOG(BT$3)+'ModelParams Lw'!F$20*($D83*$E83),'ModelParams Lw'!F$18+'ModelParams Lw'!F$19*LOG(BT$3)+'ModelParams Lw'!F$20*($D83*$E83),'ModelParams Lw'!F$21+'ModelParams Lw'!F$22*LOG(BT$3)+'ModelParams Lw'!F$23*($D83*$E83)))</f>
        <v>19.168948557312724</v>
      </c>
      <c r="BU83" s="24">
        <f>IF(Calcul!$F88="SW",'ModelParams Lw'!G$18+'ModelParams Lw'!G$19*LOG(BU$3)+'ModelParams Lw'!G$20*($D83*$E83),IF('ModelParams Lw'!G$21+'ModelParams Lw'!G$22*LOG(BU$3)+'ModelParams Lw'!G$23*($D83*$E83)&lt;'ModelParams Lw'!G$18+'ModelParams Lw'!G$19*LOG(BU$3)+'ModelParams Lw'!G$20*($D83*$E83),'ModelParams Lw'!G$18+'ModelParams Lw'!G$19*LOG(BU$3)+'ModelParams Lw'!G$20*($D83*$E83),'ModelParams Lw'!G$21+'ModelParams Lw'!G$22*LOG(BU$3)+'ModelParams Lw'!G$23*($D83*$E83)))</f>
        <v>19.253827318462619</v>
      </c>
      <c r="BV83" s="24">
        <f>IF(Calcul!$F88="SW",'ModelParams Lw'!H$18+'ModelParams Lw'!H$19*LOG(BV$3)+'ModelParams Lw'!H$20*($D83*$E83),IF('ModelParams Lw'!H$21+'ModelParams Lw'!H$22*LOG(BV$3)+'ModelParams Lw'!H$23*($D83*$E83)&lt;'ModelParams Lw'!H$18+'ModelParams Lw'!H$19*LOG(BV$3)+'ModelParams Lw'!H$20*($D83*$E83),'ModelParams Lw'!H$18+'ModelParams Lw'!H$19*LOG(BV$3)+'ModelParams Lw'!H$20*($D83*$E83),'ModelParams Lw'!H$21+'ModelParams Lw'!H$22*LOG(BV$3)+'ModelParams Lw'!H$23*($D83*$E83)))</f>
        <v>18.450549841027573</v>
      </c>
      <c r="BW83" s="24">
        <f>IF(Calcul!$F88="SW",'ModelParams Lw'!I$18+'ModelParams Lw'!I$19*LOG(BW$3)+'ModelParams Lw'!I$20*($D83*$E83),IF('ModelParams Lw'!I$21+'ModelParams Lw'!I$22*LOG(BW$3)+'ModelParams Lw'!I$23*($D83*$E83)&lt;'ModelParams Lw'!I$18+'ModelParams Lw'!I$19*LOG(BW$3)+'ModelParams Lw'!I$20*($D83*$E83),'ModelParams Lw'!I$18+'ModelParams Lw'!I$19*LOG(BW$3)+'ModelParams Lw'!I$20*($D83*$E83),'ModelParams Lw'!I$21+'ModelParams Lw'!I$22*LOG(BW$3)+'ModelParams Lw'!I$23*($D83*$E83)))</f>
        <v>24.339570323731252</v>
      </c>
      <c r="BX83" s="24">
        <f>IF(Calcul!$F88="SW",'ModelParams Lw'!J$18+'ModelParams Lw'!J$19*LOG(BX$3)+'ModelParams Lw'!J$20*($D83*$E83),IF('ModelParams Lw'!J$21+'ModelParams Lw'!J$22*LOG(BX$3)+'ModelParams Lw'!J$23*($D83*$E83)&lt;'ModelParams Lw'!J$18+'ModelParams Lw'!J$19*LOG(BX$3)+'ModelParams Lw'!J$20*($D83*$E83),'ModelParams Lw'!J$18+'ModelParams Lw'!J$19*LOG(BX$3)+'ModelParams Lw'!J$20*($D83*$E83),'ModelParams Lw'!J$21+'ModelParams Lw'!J$22*LOG(BX$3)+'ModelParams Lw'!J$23*($D83*$E83)))</f>
        <v>22.505852524315557</v>
      </c>
      <c r="BY83" s="24" t="e">
        <f t="shared" si="34"/>
        <v>#DIV/0!</v>
      </c>
      <c r="BZ83" s="24" t="e">
        <f t="shared" si="35"/>
        <v>#DIV/0!</v>
      </c>
      <c r="CA83" s="24" t="e">
        <f t="shared" si="36"/>
        <v>#DIV/0!</v>
      </c>
      <c r="CB83" s="24" t="e">
        <f t="shared" si="37"/>
        <v>#DIV/0!</v>
      </c>
      <c r="CC83" s="24" t="e">
        <f t="shared" si="38"/>
        <v>#DIV/0!</v>
      </c>
      <c r="CD83" s="24" t="e">
        <f t="shared" si="39"/>
        <v>#DIV/0!</v>
      </c>
      <c r="CE83" s="24" t="e">
        <f t="shared" si="40"/>
        <v>#DIV/0!</v>
      </c>
      <c r="CF83" s="24" t="e">
        <f t="shared" si="41"/>
        <v>#DIV/0!</v>
      </c>
      <c r="CG83" s="24" t="e">
        <f>10*LOG10(IF(BY83="",0,POWER(10,((BY83+'ModelParams Lw'!$O$4)/10))) +IF(BZ83="",0,POWER(10,((BZ83+'ModelParams Lw'!$P$4)/10))) +IF(CA83="",0,POWER(10,((CA83+'ModelParams Lw'!$Q$4)/10))) +IF(CB83="",0,POWER(10,((CB83+'ModelParams Lw'!$R$4)/10))) +IF(CC83="",0,POWER(10,((CC83+'ModelParams Lw'!$S$4)/10))) +IF(CD83="",0,POWER(10,((CD83+'ModelParams Lw'!$T$4)/10))) +IF(CE83="",0,POWER(10,((CE83+'ModelParams Lw'!$U$4)/10)))+IF(CF83="",0,POWER(10,((CF83+'ModelParams Lw'!$V$4)/10))))</f>
        <v>#DIV/0!</v>
      </c>
      <c r="CH83" s="24" t="e">
        <f t="shared" si="25"/>
        <v>#DIV/0!</v>
      </c>
      <c r="CI83" s="24" t="e">
        <f>(BY83-'ModelParams Lw'!$O$10)/'ModelParams Lw'!$O$11</f>
        <v>#DIV/0!</v>
      </c>
      <c r="CJ83" s="24" t="e">
        <f>(BZ83-'ModelParams Lw'!$P$10)/'ModelParams Lw'!$P$11</f>
        <v>#DIV/0!</v>
      </c>
      <c r="CK83" s="24" t="e">
        <f>(CA83-'ModelParams Lw'!$Q$10)/'ModelParams Lw'!$Q$11</f>
        <v>#DIV/0!</v>
      </c>
      <c r="CL83" s="24" t="e">
        <f>(CB83-'ModelParams Lw'!$R$10)/'ModelParams Lw'!$R$11</f>
        <v>#DIV/0!</v>
      </c>
      <c r="CM83" s="24" t="e">
        <f>(CC83-'ModelParams Lw'!$S$10)/'ModelParams Lw'!$S$11</f>
        <v>#DIV/0!</v>
      </c>
      <c r="CN83" s="24" t="e">
        <f>(CD83-'ModelParams Lw'!$T$10)/'ModelParams Lw'!$T$11</f>
        <v>#DIV/0!</v>
      </c>
      <c r="CO83" s="24" t="e">
        <f>(CE83-'ModelParams Lw'!$U$10)/'ModelParams Lw'!$U$11</f>
        <v>#DIV/0!</v>
      </c>
      <c r="CP83" s="24" t="e">
        <f>(CF83-'ModelParams Lw'!$V$10)/'ModelParams Lw'!$V$11</f>
        <v>#DIV/0!</v>
      </c>
    </row>
    <row r="84" spans="1:94" x14ac:dyDescent="0.2">
      <c r="A84" s="12">
        <f>Calcul!B86</f>
        <v>0</v>
      </c>
      <c r="B84" s="12">
        <f t="shared" si="42"/>
        <v>0</v>
      </c>
      <c r="C84" s="12">
        <f>Calcul!C86</f>
        <v>0</v>
      </c>
      <c r="D84" s="12">
        <f>Calcul!D86/1000</f>
        <v>0</v>
      </c>
      <c r="E84" s="12">
        <f>Calcul!E86/1000</f>
        <v>0</v>
      </c>
      <c r="F84" s="12">
        <f t="shared" si="43"/>
        <v>0</v>
      </c>
      <c r="G84" s="24" t="e">
        <f t="shared" si="44"/>
        <v>#DIV/0!</v>
      </c>
      <c r="H84" s="21" t="e">
        <f>'ModelParams Lw'!$B$6*(LN(H$3/(($B84/3600/($D84*$F84))^0.4*$G84^0.3)))^2+'ModelParams Lw'!$B$7*LN(H$3/(($B84/3600/($D84*$F84))^0.4*$G84^0.3))+'ModelParams Lw'!$B$8</f>
        <v>#DIV/0!</v>
      </c>
      <c r="I84" s="21" t="e">
        <f>'ModelParams Lw'!$B$6*(LN(I$3/(($B84/3600/($D84*$F84))^0.4*$G84^0.3)))^2+'ModelParams Lw'!$B$7*LN(I$3/(($B84/3600/($D84*$F84))^0.4*$G84^0.3))+'ModelParams Lw'!$B$8</f>
        <v>#DIV/0!</v>
      </c>
      <c r="J84" s="21" t="e">
        <f>'ModelParams Lw'!$B$6*(LN(J$3/(($B84/3600/($D84*$F84))^0.4*$G84^0.3)))^2+'ModelParams Lw'!$B$7*LN(J$3/(($B84/3600/($D84*$F84))^0.4*$G84^0.3))+'ModelParams Lw'!$B$8</f>
        <v>#DIV/0!</v>
      </c>
      <c r="K84" s="21" t="e">
        <f>'ModelParams Lw'!$B$6*(LN(K$3/(($B84/3600/($D84*$F84))^0.4*$G84^0.3)))^2+'ModelParams Lw'!$B$7*LN(K$3/(($B84/3600/($D84*$F84))^0.4*$G84^0.3))+'ModelParams Lw'!$B$8</f>
        <v>#DIV/0!</v>
      </c>
      <c r="L84" s="21" t="e">
        <f>'ModelParams Lw'!$B$6*(LN(L$3/(($B84/3600/($D84*$F84))^0.4*$G84^0.3)))^2+'ModelParams Lw'!$B$7*LN(L$3/(($B84/3600/($D84*$F84))^0.4*$G84^0.3))+'ModelParams Lw'!$B$8</f>
        <v>#DIV/0!</v>
      </c>
      <c r="M84" s="21" t="e">
        <f>'ModelParams Lw'!$B$6*(LN(M$3/(($B84/3600/($D84*$F84))^0.4*$G84^0.3)))^2+'ModelParams Lw'!$B$7*LN(M$3/(($B84/3600/($D84*$F84))^0.4*$G84^0.3))+'ModelParams Lw'!$B$8</f>
        <v>#DIV/0!</v>
      </c>
      <c r="N84" s="21" t="e">
        <f>'ModelParams Lw'!$B$6*(LN(N$3/(($B84/3600/($D84*$F84))^0.4*$G84^0.3)))^2+'ModelParams Lw'!$B$7*LN(N$3/(($B84/3600/($D84*$F84))^0.4*$G84^0.3))+'ModelParams Lw'!$B$8</f>
        <v>#DIV/0!</v>
      </c>
      <c r="O84" s="21" t="e">
        <f>'ModelParams Lw'!$B$6*(LN(O$3/(($B84/3600/($D84*$F84))^0.4*$G84^0.3)))^2+'ModelParams Lw'!$B$7*LN(O$3/(($B84/3600/($D84*$F84))^0.4*$G84^0.3))+'ModelParams Lw'!$B$8</f>
        <v>#DIV/0!</v>
      </c>
      <c r="P84" s="24" t="e">
        <f>'ModelParams Lw'!$B$3+'ModelParams Lw'!$B$4*LOG10($B84/3600/($D84*$F84))+'ModelParams Lw'!$B$5*LOG10(2*$G84/(1.2*($B84/3600/($D84*$F84))^2)+1)+10*LOG10($D84*$F84)+H84</f>
        <v>#DIV/0!</v>
      </c>
      <c r="Q84" s="24" t="e">
        <f>'ModelParams Lw'!$B$3+'ModelParams Lw'!$B$4*LOG10($B84/3600/($D84*$F84))+'ModelParams Lw'!$B$5*LOG10(2*$G84/(1.2*($B84/3600/($D84*$F84))^2)+1)+10*LOG10($D84*$F84)+I84</f>
        <v>#DIV/0!</v>
      </c>
      <c r="R84" s="24" t="e">
        <f>'ModelParams Lw'!$B$3+'ModelParams Lw'!$B$4*LOG10($B84/3600/($D84*$F84))+'ModelParams Lw'!$B$5*LOG10(2*$G84/(1.2*($B84/3600/($D84*$F84))^2)+1)+10*LOG10($D84*$F84)+J84</f>
        <v>#DIV/0!</v>
      </c>
      <c r="S84" s="24" t="e">
        <f>'ModelParams Lw'!$B$3+'ModelParams Lw'!$B$4*LOG10($B84/3600/($D84*$F84))+'ModelParams Lw'!$B$5*LOG10(2*$G84/(1.2*($B84/3600/($D84*$F84))^2)+1)+10*LOG10($D84*$F84)+K84</f>
        <v>#DIV/0!</v>
      </c>
      <c r="T84" s="24" t="e">
        <f>'ModelParams Lw'!$B$3+'ModelParams Lw'!$B$4*LOG10($B84/3600/($D84*$F84))+'ModelParams Lw'!$B$5*LOG10(2*$G84/(1.2*($B84/3600/($D84*$F84))^2)+1)+10*LOG10($D84*$F84)+L84</f>
        <v>#DIV/0!</v>
      </c>
      <c r="U84" s="24" t="e">
        <f>'ModelParams Lw'!$B$3+'ModelParams Lw'!$B$4*LOG10($B84/3600/($D84*$F84))+'ModelParams Lw'!$B$5*LOG10(2*$G84/(1.2*($B84/3600/($D84*$F84))^2)+1)+10*LOG10($D84*$F84)+M84</f>
        <v>#DIV/0!</v>
      </c>
      <c r="V84" s="24" t="e">
        <f>'ModelParams Lw'!$B$3+'ModelParams Lw'!$B$4*LOG10($B84/3600/($D84*$F84))+'ModelParams Lw'!$B$5*LOG10(2*$G84/(1.2*($B84/3600/($D84*$F84))^2)+1)+10*LOG10($D84*$F84)+N84</f>
        <v>#DIV/0!</v>
      </c>
      <c r="W84" s="24" t="e">
        <f>'ModelParams Lw'!$B$3+'ModelParams Lw'!$B$4*LOG10($B84/3600/($D84*$F84))+'ModelParams Lw'!$B$5*LOG10(2*$G84/(1.2*($B84/3600/($D84*$F84))^2)+1)+10*LOG10($D84*$F84)+O84</f>
        <v>#DIV/0!</v>
      </c>
      <c r="X84" s="24" t="e">
        <f>10*LOG10(IF(P84="",0,POWER(10,((P84+'ModelParams Lw'!$O$4)/10))) +IF(Q84="",0,POWER(10,((Q84+'ModelParams Lw'!$P$4)/10))) +IF(R84="",0,POWER(10,((R84+'ModelParams Lw'!$Q$4)/10))) +IF(S84="",0,POWER(10,((S84+'ModelParams Lw'!$R$4)/10))) +IF(T84="",0,POWER(10,((T84+'ModelParams Lw'!$S$4)/10))) +IF(U84="",0,POWER(10,((U84+'ModelParams Lw'!$T$4)/10))) +IF(V84="",0,POWER(10,((V84+'ModelParams Lw'!$U$4)/10)))+IF(W84="",0,POWER(10,((W84+'ModelParams Lw'!$V$4)/10))))</f>
        <v>#DIV/0!</v>
      </c>
      <c r="Y84" s="24" t="e">
        <f t="shared" si="45"/>
        <v>#DIV/0!</v>
      </c>
      <c r="Z84" s="24" t="e">
        <f>(P84-'ModelParams Lw'!O$10)/'ModelParams Lw'!O$11</f>
        <v>#DIV/0!</v>
      </c>
      <c r="AA84" s="24" t="e">
        <f>(Q84-'ModelParams Lw'!P$10)/'ModelParams Lw'!P$11</f>
        <v>#DIV/0!</v>
      </c>
      <c r="AB84" s="24" t="e">
        <f>(R84-'ModelParams Lw'!Q$10)/'ModelParams Lw'!Q$11</f>
        <v>#DIV/0!</v>
      </c>
      <c r="AC84" s="24" t="e">
        <f>(S84-'ModelParams Lw'!R$10)/'ModelParams Lw'!R$11</f>
        <v>#DIV/0!</v>
      </c>
      <c r="AD84" s="24" t="e">
        <f>(T84-'ModelParams Lw'!S$10)/'ModelParams Lw'!S$11</f>
        <v>#DIV/0!</v>
      </c>
      <c r="AE84" s="24" t="e">
        <f>(U84-'ModelParams Lw'!T$10)/'ModelParams Lw'!T$11</f>
        <v>#DIV/0!</v>
      </c>
      <c r="AF84" s="24" t="e">
        <f>(V84-'ModelParams Lw'!U$10)/'ModelParams Lw'!U$11</f>
        <v>#DIV/0!</v>
      </c>
      <c r="AG84" s="24" t="e">
        <f>(W84-'ModelParams Lw'!V$10)/'ModelParams Lw'!V$11</f>
        <v>#DIV/0!</v>
      </c>
      <c r="AH84" s="24" t="e">
        <f t="shared" si="23"/>
        <v>#DIV/0!</v>
      </c>
      <c r="AI84" s="24" t="str">
        <f>IF(OR(Calcul!$D89="",Calcul!$E89=""),"",VLOOKUP(CONCATENATE(Calcul!$D89,Calcul!$E89),SilencerParams!$D$4:$R$82,8,FALSE))</f>
        <v/>
      </c>
      <c r="AJ84" s="24" t="str">
        <f>IF(OR(Calcul!$D89="",Calcul!$E89=""),"",VLOOKUP(CONCATENATE(Calcul!$D89,Calcul!$E89),SilencerParams!$D$4:$R$82,9,FALSE))</f>
        <v/>
      </c>
      <c r="AK84" s="24" t="str">
        <f>IF(OR(Calcul!$D89="",Calcul!$E89=""),"",VLOOKUP(CONCATENATE(Calcul!$D89,Calcul!$E89),SilencerParams!$D$4:$R$82,10,FALSE))</f>
        <v/>
      </c>
      <c r="AL84" s="24" t="str">
        <f>IF(OR(Calcul!$D89="",Calcul!$E89=""),"",VLOOKUP(CONCATENATE(Calcul!$D89,Calcul!$E89),SilencerParams!$D$4:$R$82,11,FALSE))</f>
        <v/>
      </c>
      <c r="AM84" s="24" t="str">
        <f>IF(OR(Calcul!$D89="",Calcul!$E89=""),"",VLOOKUP(CONCATENATE(Calcul!$D89,Calcul!$E89),SilencerParams!$D$4:$R$82,12,FALSE))</f>
        <v/>
      </c>
      <c r="AN84" s="24" t="str">
        <f>IF(OR(Calcul!$D89="",Calcul!$E89=""),"",VLOOKUP(CONCATENATE(Calcul!$D89,Calcul!$E89),SilencerParams!$D$4:$R$82,13,FALSE))</f>
        <v/>
      </c>
      <c r="AO84" s="24" t="str">
        <f>IF(OR(Calcul!$D89="",Calcul!$E89=""),"",VLOOKUP(CONCATENATE(Calcul!$D89,Calcul!$E89),SilencerParams!$D$4:$R$82,14,FALSE))</f>
        <v/>
      </c>
      <c r="AP84" s="24" t="str">
        <f>IF(OR(Calcul!$D89="",Calcul!$E89=""),"",VLOOKUP(CONCATENATE(Calcul!$D89,Calcul!$E89),SilencerParams!$D$4:$R$82,15,FALSE))</f>
        <v/>
      </c>
      <c r="AQ84" s="24" t="str">
        <f>IF(OR(Calcul!$D89="",Calcul!$E89=""),"",VLOOKUP(CONCATENATE(Calcul!$D89,Calcul!$E89),SilencerParams!$D$4:$Z$82,16,FALSE)*LOG($AH84)+VLOOKUP(CONCATENATE(Calcul!$D89,Calcul!$E89),SilencerParams!$D$4:$AH$82,24,FALSE))</f>
        <v/>
      </c>
      <c r="AR84" s="24" t="str">
        <f>IF(OR(Calcul!$D89="",Calcul!$E89=""),"",VLOOKUP(CONCATENATE(Calcul!$D89,Calcul!$E89),SilencerParams!$D$4:$Z$82,17,FALSE)*LOG($AH84)+VLOOKUP(CONCATENATE(Calcul!$D89,Calcul!$E89),SilencerParams!$D$4:$AH$82,25,FALSE))</f>
        <v/>
      </c>
      <c r="AS84" s="24" t="str">
        <f>IF(OR(Calcul!$D89="",Calcul!$E89=""),"",VLOOKUP(CONCATENATE(Calcul!$D89,Calcul!$E89),SilencerParams!$D$4:$Z$82,18,FALSE)*LOG($AH84)+VLOOKUP(CONCATENATE(Calcul!$D89,Calcul!$E89),SilencerParams!$D$4:$AH$82,26,FALSE))</f>
        <v/>
      </c>
      <c r="AT84" s="24" t="str">
        <f>IF(OR(Calcul!$D89="",Calcul!$E89=""),"",VLOOKUP(CONCATENATE(Calcul!$D89,Calcul!$E89),SilencerParams!$D$4:$Z$82,19,FALSE)*LOG($AH84)+VLOOKUP(CONCATENATE(Calcul!$D89,Calcul!$E89),SilencerParams!$D$4:$AH$82,27,FALSE))</f>
        <v/>
      </c>
      <c r="AU84" s="24" t="str">
        <f>IF(OR(Calcul!$D89="",Calcul!$E89=""),"",VLOOKUP(CONCATENATE(Calcul!$D89,Calcul!$E89),SilencerParams!$D$4:$Z$82,20,FALSE)*LOG($AH84)+VLOOKUP(CONCATENATE(Calcul!$D89,Calcul!$E89),SilencerParams!$D$4:$AH$82,28,FALSE))</f>
        <v/>
      </c>
      <c r="AV84" s="24" t="str">
        <f>IF(OR(Calcul!$D89="",Calcul!$E89=""),"",VLOOKUP(CONCATENATE(Calcul!$D89,Calcul!$E89),SilencerParams!$D$4:$Z$82,21,FALSE)*LOG($AH84)+VLOOKUP(CONCATENATE(Calcul!$D89,Calcul!$E89),SilencerParams!$D$4:$AH$82,29,FALSE))</f>
        <v/>
      </c>
      <c r="AW84" s="24" t="str">
        <f>IF(OR(Calcul!$D89="",Calcul!$E89=""),"",VLOOKUP(CONCATENATE(Calcul!$D89,Calcul!$E89),SilencerParams!$D$4:$Z$82,22,FALSE)*LOG($AH84)+VLOOKUP(CONCATENATE(Calcul!$D89,Calcul!$E89),SilencerParams!$D$4:$AH$82,30,FALSE))</f>
        <v/>
      </c>
      <c r="AX84" s="24" t="str">
        <f>IF(OR(Calcul!$D89="",Calcul!$E89=""),"",VLOOKUP(CONCATENATE(Calcul!$D89,Calcul!$E89),SilencerParams!$D$4:$Z$82,23,FALSE)*LOG($AH84)+VLOOKUP(CONCATENATE(Calcul!$D89,Calcul!$E89),SilencerParams!$D$4:$AH$82,31,FALSE))</f>
        <v/>
      </c>
      <c r="AY84" s="24" t="e">
        <f t="shared" si="26"/>
        <v>#DIV/0!</v>
      </c>
      <c r="AZ84" s="24" t="e">
        <f t="shared" si="27"/>
        <v>#DIV/0!</v>
      </c>
      <c r="BA84" s="24" t="e">
        <f t="shared" si="28"/>
        <v>#DIV/0!</v>
      </c>
      <c r="BB84" s="24" t="e">
        <f t="shared" si="29"/>
        <v>#DIV/0!</v>
      </c>
      <c r="BC84" s="24" t="e">
        <f t="shared" si="30"/>
        <v>#DIV/0!</v>
      </c>
      <c r="BD84" s="24" t="e">
        <f t="shared" si="31"/>
        <v>#DIV/0!</v>
      </c>
      <c r="BE84" s="24" t="e">
        <f t="shared" si="32"/>
        <v>#DIV/0!</v>
      </c>
      <c r="BF84" s="24" t="e">
        <f t="shared" si="33"/>
        <v>#DIV/0!</v>
      </c>
      <c r="BG84" s="24" t="e">
        <f>10*LOG10(IF(AY84="",0,POWER(10,((AY84+'ModelParams Lw'!$O$4)/10))) +IF(AZ84="",0,POWER(10,((AZ84+'ModelParams Lw'!$P$4)/10))) +IF(BA84="",0,POWER(10,((BA84+'ModelParams Lw'!$Q$4)/10))) +IF(BB84="",0,POWER(10,((BB84+'ModelParams Lw'!$R$4)/10))) +IF(BC84="",0,POWER(10,((BC84+'ModelParams Lw'!$S$4)/10))) +IF(BD84="",0,POWER(10,((BD84+'ModelParams Lw'!$T$4)/10))) +IF(BE84="",0,POWER(10,((BE84+'ModelParams Lw'!$U$4)/10)))+IF(BF84="",0,POWER(10,((BF84+'ModelParams Lw'!$V$4)/10))))</f>
        <v>#DIV/0!</v>
      </c>
      <c r="BH84" s="24" t="e">
        <f t="shared" si="24"/>
        <v>#DIV/0!</v>
      </c>
      <c r="BI84" s="24" t="e">
        <f>(AY84-'ModelParams Lw'!O$10)/'ModelParams Lw'!O$11</f>
        <v>#DIV/0!</v>
      </c>
      <c r="BJ84" s="24" t="e">
        <f>(AZ84-'ModelParams Lw'!P$10)/'ModelParams Lw'!P$11</f>
        <v>#DIV/0!</v>
      </c>
      <c r="BK84" s="24" t="e">
        <f>(BA84-'ModelParams Lw'!Q$10)/'ModelParams Lw'!Q$11</f>
        <v>#DIV/0!</v>
      </c>
      <c r="BL84" s="24" t="e">
        <f>(BB84-'ModelParams Lw'!R$10)/'ModelParams Lw'!R$11</f>
        <v>#DIV/0!</v>
      </c>
      <c r="BM84" s="24" t="e">
        <f>(BC84-'ModelParams Lw'!S$10)/'ModelParams Lw'!S$11</f>
        <v>#DIV/0!</v>
      </c>
      <c r="BN84" s="24" t="e">
        <f>(BD84-'ModelParams Lw'!T$10)/'ModelParams Lw'!T$11</f>
        <v>#DIV/0!</v>
      </c>
      <c r="BO84" s="24" t="e">
        <f>(BE84-'ModelParams Lw'!U$10)/'ModelParams Lw'!U$11</f>
        <v>#DIV/0!</v>
      </c>
      <c r="BP84" s="24" t="e">
        <f>(BF84-'ModelParams Lw'!V$10)/'ModelParams Lw'!V$11</f>
        <v>#DIV/0!</v>
      </c>
      <c r="BQ84" s="24">
        <f>IF(Calcul!$F89="SW",'ModelParams Lw'!C$18+'ModelParams Lw'!C$19*LOG(BQ$3)+'ModelParams Lw'!C$20*($D84*$E84),IF('ModelParams Lw'!C$21+'ModelParams Lw'!C$22*LOG(BQ$3)+'ModelParams Lw'!C$23*($D84*$E84)&lt;'ModelParams Lw'!C$18+'ModelParams Lw'!C$19*LOG(BQ$3)+'ModelParams Lw'!C$20*($D84*$E84),'ModelParams Lw'!C$18+'ModelParams Lw'!C$19*LOG(BQ$3)+'ModelParams Lw'!C$20*($D84*$E84),'ModelParams Lw'!C$21+'ModelParams Lw'!C$22*LOG(BQ$3)+'ModelParams Lw'!C$23*($D84*$E84)))</f>
        <v>29.232362061604213</v>
      </c>
      <c r="BR84" s="24">
        <f>IF(Calcul!$F89="SW",'ModelParams Lw'!D$18+'ModelParams Lw'!D$19*LOG(BR$3)+'ModelParams Lw'!D$20*($D84*$E84),IF('ModelParams Lw'!D$21+'ModelParams Lw'!D$22*LOG(BR$3)+'ModelParams Lw'!D$23*($D84*$E84)&lt;'ModelParams Lw'!D$18+'ModelParams Lw'!D$19*LOG(BR$3)+'ModelParams Lw'!D$20*($D84*$E84),'ModelParams Lw'!D$18+'ModelParams Lw'!D$19*LOG(BR$3)+'ModelParams Lw'!D$20*($D84*$E84),'ModelParams Lw'!D$21+'ModelParams Lw'!D$22*LOG(BR$3)+'ModelParams Lw'!D$23*($D84*$E84)))</f>
        <v>20.87664435983303</v>
      </c>
      <c r="BS84" s="24">
        <f>IF(Calcul!$F89="SW",'ModelParams Lw'!E$18+'ModelParams Lw'!E$19*LOG(BS$3)+'ModelParams Lw'!E$20*($D84*$E84),IF('ModelParams Lw'!E$21+'ModelParams Lw'!E$22*LOG(BS$3)+'ModelParams Lw'!E$23*($D84*$E84)&lt;'ModelParams Lw'!E$18+'ModelParams Lw'!E$19*LOG(BS$3)+'ModelParams Lw'!E$20*($D84*$E84),'ModelParams Lw'!E$18+'ModelParams Lw'!E$19*LOG(BS$3)+'ModelParams Lw'!E$20*($D84*$E84),'ModelParams Lw'!E$21+'ModelParams Lw'!E$22*LOG(BS$3)+'ModelParams Lw'!E$23*($D84*$E84)))</f>
        <v>19.403052886267911</v>
      </c>
      <c r="BT84" s="24">
        <f>IF(Calcul!$F89="SW",'ModelParams Lw'!F$18+'ModelParams Lw'!F$19*LOG(BT$3)+'ModelParams Lw'!F$20*($D84*$E84),IF('ModelParams Lw'!F$21+'ModelParams Lw'!F$22*LOG(BT$3)+'ModelParams Lw'!F$23*($D84*$E84)&lt;'ModelParams Lw'!F$18+'ModelParams Lw'!F$19*LOG(BT$3)+'ModelParams Lw'!F$20*($D84*$E84),'ModelParams Lw'!F$18+'ModelParams Lw'!F$19*LOG(BT$3)+'ModelParams Lw'!F$20*($D84*$E84),'ModelParams Lw'!F$21+'ModelParams Lw'!F$22*LOG(BT$3)+'ModelParams Lw'!F$23*($D84*$E84)))</f>
        <v>19.168948557312724</v>
      </c>
      <c r="BU84" s="24">
        <f>IF(Calcul!$F89="SW",'ModelParams Lw'!G$18+'ModelParams Lw'!G$19*LOG(BU$3)+'ModelParams Lw'!G$20*($D84*$E84),IF('ModelParams Lw'!G$21+'ModelParams Lw'!G$22*LOG(BU$3)+'ModelParams Lw'!G$23*($D84*$E84)&lt;'ModelParams Lw'!G$18+'ModelParams Lw'!G$19*LOG(BU$3)+'ModelParams Lw'!G$20*($D84*$E84),'ModelParams Lw'!G$18+'ModelParams Lw'!G$19*LOG(BU$3)+'ModelParams Lw'!G$20*($D84*$E84),'ModelParams Lw'!G$21+'ModelParams Lw'!G$22*LOG(BU$3)+'ModelParams Lw'!G$23*($D84*$E84)))</f>
        <v>19.253827318462619</v>
      </c>
      <c r="BV84" s="24">
        <f>IF(Calcul!$F89="SW",'ModelParams Lw'!H$18+'ModelParams Lw'!H$19*LOG(BV$3)+'ModelParams Lw'!H$20*($D84*$E84),IF('ModelParams Lw'!H$21+'ModelParams Lw'!H$22*LOG(BV$3)+'ModelParams Lw'!H$23*($D84*$E84)&lt;'ModelParams Lw'!H$18+'ModelParams Lw'!H$19*LOG(BV$3)+'ModelParams Lw'!H$20*($D84*$E84),'ModelParams Lw'!H$18+'ModelParams Lw'!H$19*LOG(BV$3)+'ModelParams Lw'!H$20*($D84*$E84),'ModelParams Lw'!H$21+'ModelParams Lw'!H$22*LOG(BV$3)+'ModelParams Lw'!H$23*($D84*$E84)))</f>
        <v>18.450549841027573</v>
      </c>
      <c r="BW84" s="24">
        <f>IF(Calcul!$F89="SW",'ModelParams Lw'!I$18+'ModelParams Lw'!I$19*LOG(BW$3)+'ModelParams Lw'!I$20*($D84*$E84),IF('ModelParams Lw'!I$21+'ModelParams Lw'!I$22*LOG(BW$3)+'ModelParams Lw'!I$23*($D84*$E84)&lt;'ModelParams Lw'!I$18+'ModelParams Lw'!I$19*LOG(BW$3)+'ModelParams Lw'!I$20*($D84*$E84),'ModelParams Lw'!I$18+'ModelParams Lw'!I$19*LOG(BW$3)+'ModelParams Lw'!I$20*($D84*$E84),'ModelParams Lw'!I$21+'ModelParams Lw'!I$22*LOG(BW$3)+'ModelParams Lw'!I$23*($D84*$E84)))</f>
        <v>24.339570323731252</v>
      </c>
      <c r="BX84" s="24">
        <f>IF(Calcul!$F89="SW",'ModelParams Lw'!J$18+'ModelParams Lw'!J$19*LOG(BX$3)+'ModelParams Lw'!J$20*($D84*$E84),IF('ModelParams Lw'!J$21+'ModelParams Lw'!J$22*LOG(BX$3)+'ModelParams Lw'!J$23*($D84*$E84)&lt;'ModelParams Lw'!J$18+'ModelParams Lw'!J$19*LOG(BX$3)+'ModelParams Lw'!J$20*($D84*$E84),'ModelParams Lw'!J$18+'ModelParams Lw'!J$19*LOG(BX$3)+'ModelParams Lw'!J$20*($D84*$E84),'ModelParams Lw'!J$21+'ModelParams Lw'!J$22*LOG(BX$3)+'ModelParams Lw'!J$23*($D84*$E84)))</f>
        <v>22.505852524315557</v>
      </c>
      <c r="BY84" s="24" t="e">
        <f t="shared" si="34"/>
        <v>#DIV/0!</v>
      </c>
      <c r="BZ84" s="24" t="e">
        <f t="shared" si="35"/>
        <v>#DIV/0!</v>
      </c>
      <c r="CA84" s="24" t="e">
        <f t="shared" si="36"/>
        <v>#DIV/0!</v>
      </c>
      <c r="CB84" s="24" t="e">
        <f t="shared" si="37"/>
        <v>#DIV/0!</v>
      </c>
      <c r="CC84" s="24" t="e">
        <f t="shared" si="38"/>
        <v>#DIV/0!</v>
      </c>
      <c r="CD84" s="24" t="e">
        <f t="shared" si="39"/>
        <v>#DIV/0!</v>
      </c>
      <c r="CE84" s="24" t="e">
        <f t="shared" si="40"/>
        <v>#DIV/0!</v>
      </c>
      <c r="CF84" s="24" t="e">
        <f t="shared" si="41"/>
        <v>#DIV/0!</v>
      </c>
      <c r="CG84" s="24" t="e">
        <f>10*LOG10(IF(BY84="",0,POWER(10,((BY84+'ModelParams Lw'!$O$4)/10))) +IF(BZ84="",0,POWER(10,((BZ84+'ModelParams Lw'!$P$4)/10))) +IF(CA84="",0,POWER(10,((CA84+'ModelParams Lw'!$Q$4)/10))) +IF(CB84="",0,POWER(10,((CB84+'ModelParams Lw'!$R$4)/10))) +IF(CC84="",0,POWER(10,((CC84+'ModelParams Lw'!$S$4)/10))) +IF(CD84="",0,POWER(10,((CD84+'ModelParams Lw'!$T$4)/10))) +IF(CE84="",0,POWER(10,((CE84+'ModelParams Lw'!$U$4)/10)))+IF(CF84="",0,POWER(10,((CF84+'ModelParams Lw'!$V$4)/10))))</f>
        <v>#DIV/0!</v>
      </c>
      <c r="CH84" s="24" t="e">
        <f t="shared" si="25"/>
        <v>#DIV/0!</v>
      </c>
      <c r="CI84" s="24" t="e">
        <f>(BY84-'ModelParams Lw'!$O$10)/'ModelParams Lw'!$O$11</f>
        <v>#DIV/0!</v>
      </c>
      <c r="CJ84" s="24" t="e">
        <f>(BZ84-'ModelParams Lw'!$P$10)/'ModelParams Lw'!$P$11</f>
        <v>#DIV/0!</v>
      </c>
      <c r="CK84" s="24" t="e">
        <f>(CA84-'ModelParams Lw'!$Q$10)/'ModelParams Lw'!$Q$11</f>
        <v>#DIV/0!</v>
      </c>
      <c r="CL84" s="24" t="e">
        <f>(CB84-'ModelParams Lw'!$R$10)/'ModelParams Lw'!$R$11</f>
        <v>#DIV/0!</v>
      </c>
      <c r="CM84" s="24" t="e">
        <f>(CC84-'ModelParams Lw'!$S$10)/'ModelParams Lw'!$S$11</f>
        <v>#DIV/0!</v>
      </c>
      <c r="CN84" s="24" t="e">
        <f>(CD84-'ModelParams Lw'!$T$10)/'ModelParams Lw'!$T$11</f>
        <v>#DIV/0!</v>
      </c>
      <c r="CO84" s="24" t="e">
        <f>(CE84-'ModelParams Lw'!$U$10)/'ModelParams Lw'!$U$11</f>
        <v>#DIV/0!</v>
      </c>
      <c r="CP84" s="24" t="e">
        <f>(CF84-'ModelParams Lw'!$V$10)/'ModelParams Lw'!$V$11</f>
        <v>#DIV/0!</v>
      </c>
    </row>
    <row r="85" spans="1:94" x14ac:dyDescent="0.2">
      <c r="A85" s="12">
        <f>Calcul!B87</f>
        <v>0</v>
      </c>
      <c r="B85" s="12">
        <f t="shared" si="42"/>
        <v>0</v>
      </c>
      <c r="C85" s="12">
        <f>Calcul!C87</f>
        <v>0</v>
      </c>
      <c r="D85" s="12">
        <f>Calcul!D87/1000</f>
        <v>0</v>
      </c>
      <c r="E85" s="12">
        <f>Calcul!E87/1000</f>
        <v>0</v>
      </c>
      <c r="F85" s="12">
        <f t="shared" si="43"/>
        <v>0</v>
      </c>
      <c r="G85" s="24" t="e">
        <f t="shared" si="44"/>
        <v>#DIV/0!</v>
      </c>
      <c r="H85" s="21" t="e">
        <f>'ModelParams Lw'!$B$6*(LN(H$3/(($B85/3600/($D85*$F85))^0.4*$G85^0.3)))^2+'ModelParams Lw'!$B$7*LN(H$3/(($B85/3600/($D85*$F85))^0.4*$G85^0.3))+'ModelParams Lw'!$B$8</f>
        <v>#DIV/0!</v>
      </c>
      <c r="I85" s="21" t="e">
        <f>'ModelParams Lw'!$B$6*(LN(I$3/(($B85/3600/($D85*$F85))^0.4*$G85^0.3)))^2+'ModelParams Lw'!$B$7*LN(I$3/(($B85/3600/($D85*$F85))^0.4*$G85^0.3))+'ModelParams Lw'!$B$8</f>
        <v>#DIV/0!</v>
      </c>
      <c r="J85" s="21" t="e">
        <f>'ModelParams Lw'!$B$6*(LN(J$3/(($B85/3600/($D85*$F85))^0.4*$G85^0.3)))^2+'ModelParams Lw'!$B$7*LN(J$3/(($B85/3600/($D85*$F85))^0.4*$G85^0.3))+'ModelParams Lw'!$B$8</f>
        <v>#DIV/0!</v>
      </c>
      <c r="K85" s="21" t="e">
        <f>'ModelParams Lw'!$B$6*(LN(K$3/(($B85/3600/($D85*$F85))^0.4*$G85^0.3)))^2+'ModelParams Lw'!$B$7*LN(K$3/(($B85/3600/($D85*$F85))^0.4*$G85^0.3))+'ModelParams Lw'!$B$8</f>
        <v>#DIV/0!</v>
      </c>
      <c r="L85" s="21" t="e">
        <f>'ModelParams Lw'!$B$6*(LN(L$3/(($B85/3600/($D85*$F85))^0.4*$G85^0.3)))^2+'ModelParams Lw'!$B$7*LN(L$3/(($B85/3600/($D85*$F85))^0.4*$G85^0.3))+'ModelParams Lw'!$B$8</f>
        <v>#DIV/0!</v>
      </c>
      <c r="M85" s="21" t="e">
        <f>'ModelParams Lw'!$B$6*(LN(M$3/(($B85/3600/($D85*$F85))^0.4*$G85^0.3)))^2+'ModelParams Lw'!$B$7*LN(M$3/(($B85/3600/($D85*$F85))^0.4*$G85^0.3))+'ModelParams Lw'!$B$8</f>
        <v>#DIV/0!</v>
      </c>
      <c r="N85" s="21" t="e">
        <f>'ModelParams Lw'!$B$6*(LN(N$3/(($B85/3600/($D85*$F85))^0.4*$G85^0.3)))^2+'ModelParams Lw'!$B$7*LN(N$3/(($B85/3600/($D85*$F85))^0.4*$G85^0.3))+'ModelParams Lw'!$B$8</f>
        <v>#DIV/0!</v>
      </c>
      <c r="O85" s="21" t="e">
        <f>'ModelParams Lw'!$B$6*(LN(O$3/(($B85/3600/($D85*$F85))^0.4*$G85^0.3)))^2+'ModelParams Lw'!$B$7*LN(O$3/(($B85/3600/($D85*$F85))^0.4*$G85^0.3))+'ModelParams Lw'!$B$8</f>
        <v>#DIV/0!</v>
      </c>
      <c r="P85" s="24" t="e">
        <f>'ModelParams Lw'!$B$3+'ModelParams Lw'!$B$4*LOG10($B85/3600/($D85*$F85))+'ModelParams Lw'!$B$5*LOG10(2*$G85/(1.2*($B85/3600/($D85*$F85))^2)+1)+10*LOG10($D85*$F85)+H85</f>
        <v>#DIV/0!</v>
      </c>
      <c r="Q85" s="24" t="e">
        <f>'ModelParams Lw'!$B$3+'ModelParams Lw'!$B$4*LOG10($B85/3600/($D85*$F85))+'ModelParams Lw'!$B$5*LOG10(2*$G85/(1.2*($B85/3600/($D85*$F85))^2)+1)+10*LOG10($D85*$F85)+I85</f>
        <v>#DIV/0!</v>
      </c>
      <c r="R85" s="24" t="e">
        <f>'ModelParams Lw'!$B$3+'ModelParams Lw'!$B$4*LOG10($B85/3600/($D85*$F85))+'ModelParams Lw'!$B$5*LOG10(2*$G85/(1.2*($B85/3600/($D85*$F85))^2)+1)+10*LOG10($D85*$F85)+J85</f>
        <v>#DIV/0!</v>
      </c>
      <c r="S85" s="24" t="e">
        <f>'ModelParams Lw'!$B$3+'ModelParams Lw'!$B$4*LOG10($B85/3600/($D85*$F85))+'ModelParams Lw'!$B$5*LOG10(2*$G85/(1.2*($B85/3600/($D85*$F85))^2)+1)+10*LOG10($D85*$F85)+K85</f>
        <v>#DIV/0!</v>
      </c>
      <c r="T85" s="24" t="e">
        <f>'ModelParams Lw'!$B$3+'ModelParams Lw'!$B$4*LOG10($B85/3600/($D85*$F85))+'ModelParams Lw'!$B$5*LOG10(2*$G85/(1.2*($B85/3600/($D85*$F85))^2)+1)+10*LOG10($D85*$F85)+L85</f>
        <v>#DIV/0!</v>
      </c>
      <c r="U85" s="24" t="e">
        <f>'ModelParams Lw'!$B$3+'ModelParams Lw'!$B$4*LOG10($B85/3600/($D85*$F85))+'ModelParams Lw'!$B$5*LOG10(2*$G85/(1.2*($B85/3600/($D85*$F85))^2)+1)+10*LOG10($D85*$F85)+M85</f>
        <v>#DIV/0!</v>
      </c>
      <c r="V85" s="24" t="e">
        <f>'ModelParams Lw'!$B$3+'ModelParams Lw'!$B$4*LOG10($B85/3600/($D85*$F85))+'ModelParams Lw'!$B$5*LOG10(2*$G85/(1.2*($B85/3600/($D85*$F85))^2)+1)+10*LOG10($D85*$F85)+N85</f>
        <v>#DIV/0!</v>
      </c>
      <c r="W85" s="24" t="e">
        <f>'ModelParams Lw'!$B$3+'ModelParams Lw'!$B$4*LOG10($B85/3600/($D85*$F85))+'ModelParams Lw'!$B$5*LOG10(2*$G85/(1.2*($B85/3600/($D85*$F85))^2)+1)+10*LOG10($D85*$F85)+O85</f>
        <v>#DIV/0!</v>
      </c>
      <c r="X85" s="24" t="e">
        <f>10*LOG10(IF(P85="",0,POWER(10,((P85+'ModelParams Lw'!$O$4)/10))) +IF(Q85="",0,POWER(10,((Q85+'ModelParams Lw'!$P$4)/10))) +IF(R85="",0,POWER(10,((R85+'ModelParams Lw'!$Q$4)/10))) +IF(S85="",0,POWER(10,((S85+'ModelParams Lw'!$R$4)/10))) +IF(T85="",0,POWER(10,((T85+'ModelParams Lw'!$S$4)/10))) +IF(U85="",0,POWER(10,((U85+'ModelParams Lw'!$T$4)/10))) +IF(V85="",0,POWER(10,((V85+'ModelParams Lw'!$U$4)/10)))+IF(W85="",0,POWER(10,((W85+'ModelParams Lw'!$V$4)/10))))</f>
        <v>#DIV/0!</v>
      </c>
      <c r="Y85" s="24" t="e">
        <f t="shared" si="45"/>
        <v>#DIV/0!</v>
      </c>
      <c r="Z85" s="24" t="e">
        <f>(P85-'ModelParams Lw'!O$10)/'ModelParams Lw'!O$11</f>
        <v>#DIV/0!</v>
      </c>
      <c r="AA85" s="24" t="e">
        <f>(Q85-'ModelParams Lw'!P$10)/'ModelParams Lw'!P$11</f>
        <v>#DIV/0!</v>
      </c>
      <c r="AB85" s="24" t="e">
        <f>(R85-'ModelParams Lw'!Q$10)/'ModelParams Lw'!Q$11</f>
        <v>#DIV/0!</v>
      </c>
      <c r="AC85" s="24" t="e">
        <f>(S85-'ModelParams Lw'!R$10)/'ModelParams Lw'!R$11</f>
        <v>#DIV/0!</v>
      </c>
      <c r="AD85" s="24" t="e">
        <f>(T85-'ModelParams Lw'!S$10)/'ModelParams Lw'!S$11</f>
        <v>#DIV/0!</v>
      </c>
      <c r="AE85" s="24" t="e">
        <f>(U85-'ModelParams Lw'!T$10)/'ModelParams Lw'!T$11</f>
        <v>#DIV/0!</v>
      </c>
      <c r="AF85" s="24" t="e">
        <f>(V85-'ModelParams Lw'!U$10)/'ModelParams Lw'!U$11</f>
        <v>#DIV/0!</v>
      </c>
      <c r="AG85" s="24" t="e">
        <f>(W85-'ModelParams Lw'!V$10)/'ModelParams Lw'!V$11</f>
        <v>#DIV/0!</v>
      </c>
      <c r="AH85" s="24" t="e">
        <f t="shared" si="23"/>
        <v>#DIV/0!</v>
      </c>
      <c r="AI85" s="24" t="str">
        <f>IF(OR(Calcul!$D90="",Calcul!$E90=""),"",VLOOKUP(CONCATENATE(Calcul!$D90,Calcul!$E90),SilencerParams!$D$4:$R$82,8,FALSE))</f>
        <v/>
      </c>
      <c r="AJ85" s="24" t="str">
        <f>IF(OR(Calcul!$D90="",Calcul!$E90=""),"",VLOOKUP(CONCATENATE(Calcul!$D90,Calcul!$E90),SilencerParams!$D$4:$R$82,9,FALSE))</f>
        <v/>
      </c>
      <c r="AK85" s="24" t="str">
        <f>IF(OR(Calcul!$D90="",Calcul!$E90=""),"",VLOOKUP(CONCATENATE(Calcul!$D90,Calcul!$E90),SilencerParams!$D$4:$R$82,10,FALSE))</f>
        <v/>
      </c>
      <c r="AL85" s="24" t="str">
        <f>IF(OR(Calcul!$D90="",Calcul!$E90=""),"",VLOOKUP(CONCATENATE(Calcul!$D90,Calcul!$E90),SilencerParams!$D$4:$R$82,11,FALSE))</f>
        <v/>
      </c>
      <c r="AM85" s="24" t="str">
        <f>IF(OR(Calcul!$D90="",Calcul!$E90=""),"",VLOOKUP(CONCATENATE(Calcul!$D90,Calcul!$E90),SilencerParams!$D$4:$R$82,12,FALSE))</f>
        <v/>
      </c>
      <c r="AN85" s="24" t="str">
        <f>IF(OR(Calcul!$D90="",Calcul!$E90=""),"",VLOOKUP(CONCATENATE(Calcul!$D90,Calcul!$E90),SilencerParams!$D$4:$R$82,13,FALSE))</f>
        <v/>
      </c>
      <c r="AO85" s="24" t="str">
        <f>IF(OR(Calcul!$D90="",Calcul!$E90=""),"",VLOOKUP(CONCATENATE(Calcul!$D90,Calcul!$E90),SilencerParams!$D$4:$R$82,14,FALSE))</f>
        <v/>
      </c>
      <c r="AP85" s="24" t="str">
        <f>IF(OR(Calcul!$D90="",Calcul!$E90=""),"",VLOOKUP(CONCATENATE(Calcul!$D90,Calcul!$E90),SilencerParams!$D$4:$R$82,15,FALSE))</f>
        <v/>
      </c>
      <c r="AQ85" s="24" t="str">
        <f>IF(OR(Calcul!$D90="",Calcul!$E90=""),"",VLOOKUP(CONCATENATE(Calcul!$D90,Calcul!$E90),SilencerParams!$D$4:$Z$82,16,FALSE)*LOG($AH85)+VLOOKUP(CONCATENATE(Calcul!$D90,Calcul!$E90),SilencerParams!$D$4:$AH$82,24,FALSE))</f>
        <v/>
      </c>
      <c r="AR85" s="24" t="str">
        <f>IF(OR(Calcul!$D90="",Calcul!$E90=""),"",VLOOKUP(CONCATENATE(Calcul!$D90,Calcul!$E90),SilencerParams!$D$4:$Z$82,17,FALSE)*LOG($AH85)+VLOOKUP(CONCATENATE(Calcul!$D90,Calcul!$E90),SilencerParams!$D$4:$AH$82,25,FALSE))</f>
        <v/>
      </c>
      <c r="AS85" s="24" t="str">
        <f>IF(OR(Calcul!$D90="",Calcul!$E90=""),"",VLOOKUP(CONCATENATE(Calcul!$D90,Calcul!$E90),SilencerParams!$D$4:$Z$82,18,FALSE)*LOG($AH85)+VLOOKUP(CONCATENATE(Calcul!$D90,Calcul!$E90),SilencerParams!$D$4:$AH$82,26,FALSE))</f>
        <v/>
      </c>
      <c r="AT85" s="24" t="str">
        <f>IF(OR(Calcul!$D90="",Calcul!$E90=""),"",VLOOKUP(CONCATENATE(Calcul!$D90,Calcul!$E90),SilencerParams!$D$4:$Z$82,19,FALSE)*LOG($AH85)+VLOOKUP(CONCATENATE(Calcul!$D90,Calcul!$E90),SilencerParams!$D$4:$AH$82,27,FALSE))</f>
        <v/>
      </c>
      <c r="AU85" s="24" t="str">
        <f>IF(OR(Calcul!$D90="",Calcul!$E90=""),"",VLOOKUP(CONCATENATE(Calcul!$D90,Calcul!$E90),SilencerParams!$D$4:$Z$82,20,FALSE)*LOG($AH85)+VLOOKUP(CONCATENATE(Calcul!$D90,Calcul!$E90),SilencerParams!$D$4:$AH$82,28,FALSE))</f>
        <v/>
      </c>
      <c r="AV85" s="24" t="str">
        <f>IF(OR(Calcul!$D90="",Calcul!$E90=""),"",VLOOKUP(CONCATENATE(Calcul!$D90,Calcul!$E90),SilencerParams!$D$4:$Z$82,21,FALSE)*LOG($AH85)+VLOOKUP(CONCATENATE(Calcul!$D90,Calcul!$E90),SilencerParams!$D$4:$AH$82,29,FALSE))</f>
        <v/>
      </c>
      <c r="AW85" s="24" t="str">
        <f>IF(OR(Calcul!$D90="",Calcul!$E90=""),"",VLOOKUP(CONCATENATE(Calcul!$D90,Calcul!$E90),SilencerParams!$D$4:$Z$82,22,FALSE)*LOG($AH85)+VLOOKUP(CONCATENATE(Calcul!$D90,Calcul!$E90),SilencerParams!$D$4:$AH$82,30,FALSE))</f>
        <v/>
      </c>
      <c r="AX85" s="24" t="str">
        <f>IF(OR(Calcul!$D90="",Calcul!$E90=""),"",VLOOKUP(CONCATENATE(Calcul!$D90,Calcul!$E90),SilencerParams!$D$4:$Z$82,23,FALSE)*LOG($AH85)+VLOOKUP(CONCATENATE(Calcul!$D90,Calcul!$E90),SilencerParams!$D$4:$AH$82,31,FALSE))</f>
        <v/>
      </c>
      <c r="AY85" s="24" t="e">
        <f t="shared" si="26"/>
        <v>#DIV/0!</v>
      </c>
      <c r="AZ85" s="24" t="e">
        <f t="shared" si="27"/>
        <v>#DIV/0!</v>
      </c>
      <c r="BA85" s="24" t="e">
        <f t="shared" si="28"/>
        <v>#DIV/0!</v>
      </c>
      <c r="BB85" s="24" t="e">
        <f t="shared" si="29"/>
        <v>#DIV/0!</v>
      </c>
      <c r="BC85" s="24" t="e">
        <f t="shared" si="30"/>
        <v>#DIV/0!</v>
      </c>
      <c r="BD85" s="24" t="e">
        <f t="shared" si="31"/>
        <v>#DIV/0!</v>
      </c>
      <c r="BE85" s="24" t="e">
        <f t="shared" si="32"/>
        <v>#DIV/0!</v>
      </c>
      <c r="BF85" s="24" t="e">
        <f t="shared" si="33"/>
        <v>#DIV/0!</v>
      </c>
      <c r="BG85" s="24" t="e">
        <f>10*LOG10(IF(AY85="",0,POWER(10,((AY85+'ModelParams Lw'!$O$4)/10))) +IF(AZ85="",0,POWER(10,((AZ85+'ModelParams Lw'!$P$4)/10))) +IF(BA85="",0,POWER(10,((BA85+'ModelParams Lw'!$Q$4)/10))) +IF(BB85="",0,POWER(10,((BB85+'ModelParams Lw'!$R$4)/10))) +IF(BC85="",0,POWER(10,((BC85+'ModelParams Lw'!$S$4)/10))) +IF(BD85="",0,POWER(10,((BD85+'ModelParams Lw'!$T$4)/10))) +IF(BE85="",0,POWER(10,((BE85+'ModelParams Lw'!$U$4)/10)))+IF(BF85="",0,POWER(10,((BF85+'ModelParams Lw'!$V$4)/10))))</f>
        <v>#DIV/0!</v>
      </c>
      <c r="BH85" s="24" t="e">
        <f t="shared" si="24"/>
        <v>#DIV/0!</v>
      </c>
      <c r="BI85" s="24" t="e">
        <f>(AY85-'ModelParams Lw'!O$10)/'ModelParams Lw'!O$11</f>
        <v>#DIV/0!</v>
      </c>
      <c r="BJ85" s="24" t="e">
        <f>(AZ85-'ModelParams Lw'!P$10)/'ModelParams Lw'!P$11</f>
        <v>#DIV/0!</v>
      </c>
      <c r="BK85" s="24" t="e">
        <f>(BA85-'ModelParams Lw'!Q$10)/'ModelParams Lw'!Q$11</f>
        <v>#DIV/0!</v>
      </c>
      <c r="BL85" s="24" t="e">
        <f>(BB85-'ModelParams Lw'!R$10)/'ModelParams Lw'!R$11</f>
        <v>#DIV/0!</v>
      </c>
      <c r="BM85" s="24" t="e">
        <f>(BC85-'ModelParams Lw'!S$10)/'ModelParams Lw'!S$11</f>
        <v>#DIV/0!</v>
      </c>
      <c r="BN85" s="24" t="e">
        <f>(BD85-'ModelParams Lw'!T$10)/'ModelParams Lw'!T$11</f>
        <v>#DIV/0!</v>
      </c>
      <c r="BO85" s="24" t="e">
        <f>(BE85-'ModelParams Lw'!U$10)/'ModelParams Lw'!U$11</f>
        <v>#DIV/0!</v>
      </c>
      <c r="BP85" s="24" t="e">
        <f>(BF85-'ModelParams Lw'!V$10)/'ModelParams Lw'!V$11</f>
        <v>#DIV/0!</v>
      </c>
      <c r="BQ85" s="24">
        <f>IF(Calcul!$F90="SW",'ModelParams Lw'!C$18+'ModelParams Lw'!C$19*LOG(BQ$3)+'ModelParams Lw'!C$20*($D85*$E85),IF('ModelParams Lw'!C$21+'ModelParams Lw'!C$22*LOG(BQ$3)+'ModelParams Lw'!C$23*($D85*$E85)&lt;'ModelParams Lw'!C$18+'ModelParams Lw'!C$19*LOG(BQ$3)+'ModelParams Lw'!C$20*($D85*$E85),'ModelParams Lw'!C$18+'ModelParams Lw'!C$19*LOG(BQ$3)+'ModelParams Lw'!C$20*($D85*$E85),'ModelParams Lw'!C$21+'ModelParams Lw'!C$22*LOG(BQ$3)+'ModelParams Lw'!C$23*($D85*$E85)))</f>
        <v>29.232362061604213</v>
      </c>
      <c r="BR85" s="24">
        <f>IF(Calcul!$F90="SW",'ModelParams Lw'!D$18+'ModelParams Lw'!D$19*LOG(BR$3)+'ModelParams Lw'!D$20*($D85*$E85),IF('ModelParams Lw'!D$21+'ModelParams Lw'!D$22*LOG(BR$3)+'ModelParams Lw'!D$23*($D85*$E85)&lt;'ModelParams Lw'!D$18+'ModelParams Lw'!D$19*LOG(BR$3)+'ModelParams Lw'!D$20*($D85*$E85),'ModelParams Lw'!D$18+'ModelParams Lw'!D$19*LOG(BR$3)+'ModelParams Lw'!D$20*($D85*$E85),'ModelParams Lw'!D$21+'ModelParams Lw'!D$22*LOG(BR$3)+'ModelParams Lw'!D$23*($D85*$E85)))</f>
        <v>20.87664435983303</v>
      </c>
      <c r="BS85" s="24">
        <f>IF(Calcul!$F90="SW",'ModelParams Lw'!E$18+'ModelParams Lw'!E$19*LOG(BS$3)+'ModelParams Lw'!E$20*($D85*$E85),IF('ModelParams Lw'!E$21+'ModelParams Lw'!E$22*LOG(BS$3)+'ModelParams Lw'!E$23*($D85*$E85)&lt;'ModelParams Lw'!E$18+'ModelParams Lw'!E$19*LOG(BS$3)+'ModelParams Lw'!E$20*($D85*$E85),'ModelParams Lw'!E$18+'ModelParams Lw'!E$19*LOG(BS$3)+'ModelParams Lw'!E$20*($D85*$E85),'ModelParams Lw'!E$21+'ModelParams Lw'!E$22*LOG(BS$3)+'ModelParams Lw'!E$23*($D85*$E85)))</f>
        <v>19.403052886267911</v>
      </c>
      <c r="BT85" s="24">
        <f>IF(Calcul!$F90="SW",'ModelParams Lw'!F$18+'ModelParams Lw'!F$19*LOG(BT$3)+'ModelParams Lw'!F$20*($D85*$E85),IF('ModelParams Lw'!F$21+'ModelParams Lw'!F$22*LOG(BT$3)+'ModelParams Lw'!F$23*($D85*$E85)&lt;'ModelParams Lw'!F$18+'ModelParams Lw'!F$19*LOG(BT$3)+'ModelParams Lw'!F$20*($D85*$E85),'ModelParams Lw'!F$18+'ModelParams Lw'!F$19*LOG(BT$3)+'ModelParams Lw'!F$20*($D85*$E85),'ModelParams Lw'!F$21+'ModelParams Lw'!F$22*LOG(BT$3)+'ModelParams Lw'!F$23*($D85*$E85)))</f>
        <v>19.168948557312724</v>
      </c>
      <c r="BU85" s="24">
        <f>IF(Calcul!$F90="SW",'ModelParams Lw'!G$18+'ModelParams Lw'!G$19*LOG(BU$3)+'ModelParams Lw'!G$20*($D85*$E85),IF('ModelParams Lw'!G$21+'ModelParams Lw'!G$22*LOG(BU$3)+'ModelParams Lw'!G$23*($D85*$E85)&lt;'ModelParams Lw'!G$18+'ModelParams Lw'!G$19*LOG(BU$3)+'ModelParams Lw'!G$20*($D85*$E85),'ModelParams Lw'!G$18+'ModelParams Lw'!G$19*LOG(BU$3)+'ModelParams Lw'!G$20*($D85*$E85),'ModelParams Lw'!G$21+'ModelParams Lw'!G$22*LOG(BU$3)+'ModelParams Lw'!G$23*($D85*$E85)))</f>
        <v>19.253827318462619</v>
      </c>
      <c r="BV85" s="24">
        <f>IF(Calcul!$F90="SW",'ModelParams Lw'!H$18+'ModelParams Lw'!H$19*LOG(BV$3)+'ModelParams Lw'!H$20*($D85*$E85),IF('ModelParams Lw'!H$21+'ModelParams Lw'!H$22*LOG(BV$3)+'ModelParams Lw'!H$23*($D85*$E85)&lt;'ModelParams Lw'!H$18+'ModelParams Lw'!H$19*LOG(BV$3)+'ModelParams Lw'!H$20*($D85*$E85),'ModelParams Lw'!H$18+'ModelParams Lw'!H$19*LOG(BV$3)+'ModelParams Lw'!H$20*($D85*$E85),'ModelParams Lw'!H$21+'ModelParams Lw'!H$22*LOG(BV$3)+'ModelParams Lw'!H$23*($D85*$E85)))</f>
        <v>18.450549841027573</v>
      </c>
      <c r="BW85" s="24">
        <f>IF(Calcul!$F90="SW",'ModelParams Lw'!I$18+'ModelParams Lw'!I$19*LOG(BW$3)+'ModelParams Lw'!I$20*($D85*$E85),IF('ModelParams Lw'!I$21+'ModelParams Lw'!I$22*LOG(BW$3)+'ModelParams Lw'!I$23*($D85*$E85)&lt;'ModelParams Lw'!I$18+'ModelParams Lw'!I$19*LOG(BW$3)+'ModelParams Lw'!I$20*($D85*$E85),'ModelParams Lw'!I$18+'ModelParams Lw'!I$19*LOG(BW$3)+'ModelParams Lw'!I$20*($D85*$E85),'ModelParams Lw'!I$21+'ModelParams Lw'!I$22*LOG(BW$3)+'ModelParams Lw'!I$23*($D85*$E85)))</f>
        <v>24.339570323731252</v>
      </c>
      <c r="BX85" s="24">
        <f>IF(Calcul!$F90="SW",'ModelParams Lw'!J$18+'ModelParams Lw'!J$19*LOG(BX$3)+'ModelParams Lw'!J$20*($D85*$E85),IF('ModelParams Lw'!J$21+'ModelParams Lw'!J$22*LOG(BX$3)+'ModelParams Lw'!J$23*($D85*$E85)&lt;'ModelParams Lw'!J$18+'ModelParams Lw'!J$19*LOG(BX$3)+'ModelParams Lw'!J$20*($D85*$E85),'ModelParams Lw'!J$18+'ModelParams Lw'!J$19*LOG(BX$3)+'ModelParams Lw'!J$20*($D85*$E85),'ModelParams Lw'!J$21+'ModelParams Lw'!J$22*LOG(BX$3)+'ModelParams Lw'!J$23*($D85*$E85)))</f>
        <v>22.505852524315557</v>
      </c>
      <c r="BY85" s="24" t="e">
        <f t="shared" si="34"/>
        <v>#DIV/0!</v>
      </c>
      <c r="BZ85" s="24" t="e">
        <f t="shared" si="35"/>
        <v>#DIV/0!</v>
      </c>
      <c r="CA85" s="24" t="e">
        <f t="shared" si="36"/>
        <v>#DIV/0!</v>
      </c>
      <c r="CB85" s="24" t="e">
        <f t="shared" si="37"/>
        <v>#DIV/0!</v>
      </c>
      <c r="CC85" s="24" t="e">
        <f t="shared" si="38"/>
        <v>#DIV/0!</v>
      </c>
      <c r="CD85" s="24" t="e">
        <f t="shared" si="39"/>
        <v>#DIV/0!</v>
      </c>
      <c r="CE85" s="24" t="e">
        <f t="shared" si="40"/>
        <v>#DIV/0!</v>
      </c>
      <c r="CF85" s="24" t="e">
        <f t="shared" si="41"/>
        <v>#DIV/0!</v>
      </c>
      <c r="CG85" s="24" t="e">
        <f>10*LOG10(IF(BY85="",0,POWER(10,((BY85+'ModelParams Lw'!$O$4)/10))) +IF(BZ85="",0,POWER(10,((BZ85+'ModelParams Lw'!$P$4)/10))) +IF(CA85="",0,POWER(10,((CA85+'ModelParams Lw'!$Q$4)/10))) +IF(CB85="",0,POWER(10,((CB85+'ModelParams Lw'!$R$4)/10))) +IF(CC85="",0,POWER(10,((CC85+'ModelParams Lw'!$S$4)/10))) +IF(CD85="",0,POWER(10,((CD85+'ModelParams Lw'!$T$4)/10))) +IF(CE85="",0,POWER(10,((CE85+'ModelParams Lw'!$U$4)/10)))+IF(CF85="",0,POWER(10,((CF85+'ModelParams Lw'!$V$4)/10))))</f>
        <v>#DIV/0!</v>
      </c>
      <c r="CH85" s="24" t="e">
        <f t="shared" si="25"/>
        <v>#DIV/0!</v>
      </c>
      <c r="CI85" s="24" t="e">
        <f>(BY85-'ModelParams Lw'!$O$10)/'ModelParams Lw'!$O$11</f>
        <v>#DIV/0!</v>
      </c>
      <c r="CJ85" s="24" t="e">
        <f>(BZ85-'ModelParams Lw'!$P$10)/'ModelParams Lw'!$P$11</f>
        <v>#DIV/0!</v>
      </c>
      <c r="CK85" s="24" t="e">
        <f>(CA85-'ModelParams Lw'!$Q$10)/'ModelParams Lw'!$Q$11</f>
        <v>#DIV/0!</v>
      </c>
      <c r="CL85" s="24" t="e">
        <f>(CB85-'ModelParams Lw'!$R$10)/'ModelParams Lw'!$R$11</f>
        <v>#DIV/0!</v>
      </c>
      <c r="CM85" s="24" t="e">
        <f>(CC85-'ModelParams Lw'!$S$10)/'ModelParams Lw'!$S$11</f>
        <v>#DIV/0!</v>
      </c>
      <c r="CN85" s="24" t="e">
        <f>(CD85-'ModelParams Lw'!$T$10)/'ModelParams Lw'!$T$11</f>
        <v>#DIV/0!</v>
      </c>
      <c r="CO85" s="24" t="e">
        <f>(CE85-'ModelParams Lw'!$U$10)/'ModelParams Lw'!$U$11</f>
        <v>#DIV/0!</v>
      </c>
      <c r="CP85" s="24" t="e">
        <f>(CF85-'ModelParams Lw'!$V$10)/'ModelParams Lw'!$V$11</f>
        <v>#DIV/0!</v>
      </c>
    </row>
    <row r="86" spans="1:94" x14ac:dyDescent="0.2">
      <c r="A86" s="12">
        <f>Calcul!B88</f>
        <v>0</v>
      </c>
      <c r="B86" s="12">
        <f t="shared" si="42"/>
        <v>0</v>
      </c>
      <c r="C86" s="12">
        <f>Calcul!C88</f>
        <v>0</v>
      </c>
      <c r="D86" s="12">
        <f>Calcul!D88/1000</f>
        <v>0</v>
      </c>
      <c r="E86" s="12">
        <f>Calcul!E88/1000</f>
        <v>0</v>
      </c>
      <c r="F86" s="12">
        <f t="shared" si="43"/>
        <v>0</v>
      </c>
      <c r="G86" s="24" t="e">
        <f t="shared" si="44"/>
        <v>#DIV/0!</v>
      </c>
      <c r="H86" s="21" t="e">
        <f>'ModelParams Lw'!$B$6*(LN(H$3/(($B86/3600/($D86*$F86))^0.4*$G86^0.3)))^2+'ModelParams Lw'!$B$7*LN(H$3/(($B86/3600/($D86*$F86))^0.4*$G86^0.3))+'ModelParams Lw'!$B$8</f>
        <v>#DIV/0!</v>
      </c>
      <c r="I86" s="21" t="e">
        <f>'ModelParams Lw'!$B$6*(LN(I$3/(($B86/3600/($D86*$F86))^0.4*$G86^0.3)))^2+'ModelParams Lw'!$B$7*LN(I$3/(($B86/3600/($D86*$F86))^0.4*$G86^0.3))+'ModelParams Lw'!$B$8</f>
        <v>#DIV/0!</v>
      </c>
      <c r="J86" s="21" t="e">
        <f>'ModelParams Lw'!$B$6*(LN(J$3/(($B86/3600/($D86*$F86))^0.4*$G86^0.3)))^2+'ModelParams Lw'!$B$7*LN(J$3/(($B86/3600/($D86*$F86))^0.4*$G86^0.3))+'ModelParams Lw'!$B$8</f>
        <v>#DIV/0!</v>
      </c>
      <c r="K86" s="21" t="e">
        <f>'ModelParams Lw'!$B$6*(LN(K$3/(($B86/3600/($D86*$F86))^0.4*$G86^0.3)))^2+'ModelParams Lw'!$B$7*LN(K$3/(($B86/3600/($D86*$F86))^0.4*$G86^0.3))+'ModelParams Lw'!$B$8</f>
        <v>#DIV/0!</v>
      </c>
      <c r="L86" s="21" t="e">
        <f>'ModelParams Lw'!$B$6*(LN(L$3/(($B86/3600/($D86*$F86))^0.4*$G86^0.3)))^2+'ModelParams Lw'!$B$7*LN(L$3/(($B86/3600/($D86*$F86))^0.4*$G86^0.3))+'ModelParams Lw'!$B$8</f>
        <v>#DIV/0!</v>
      </c>
      <c r="M86" s="21" t="e">
        <f>'ModelParams Lw'!$B$6*(LN(M$3/(($B86/3600/($D86*$F86))^0.4*$G86^0.3)))^2+'ModelParams Lw'!$B$7*LN(M$3/(($B86/3600/($D86*$F86))^0.4*$G86^0.3))+'ModelParams Lw'!$B$8</f>
        <v>#DIV/0!</v>
      </c>
      <c r="N86" s="21" t="e">
        <f>'ModelParams Lw'!$B$6*(LN(N$3/(($B86/3600/($D86*$F86))^0.4*$G86^0.3)))^2+'ModelParams Lw'!$B$7*LN(N$3/(($B86/3600/($D86*$F86))^0.4*$G86^0.3))+'ModelParams Lw'!$B$8</f>
        <v>#DIV/0!</v>
      </c>
      <c r="O86" s="21" t="e">
        <f>'ModelParams Lw'!$B$6*(LN(O$3/(($B86/3600/($D86*$F86))^0.4*$G86^0.3)))^2+'ModelParams Lw'!$B$7*LN(O$3/(($B86/3600/($D86*$F86))^0.4*$G86^0.3))+'ModelParams Lw'!$B$8</f>
        <v>#DIV/0!</v>
      </c>
      <c r="P86" s="24" t="e">
        <f>'ModelParams Lw'!$B$3+'ModelParams Lw'!$B$4*LOG10($B86/3600/($D86*$F86))+'ModelParams Lw'!$B$5*LOG10(2*$G86/(1.2*($B86/3600/($D86*$F86))^2)+1)+10*LOG10($D86*$F86)+H86</f>
        <v>#DIV/0!</v>
      </c>
      <c r="Q86" s="24" t="e">
        <f>'ModelParams Lw'!$B$3+'ModelParams Lw'!$B$4*LOG10($B86/3600/($D86*$F86))+'ModelParams Lw'!$B$5*LOG10(2*$G86/(1.2*($B86/3600/($D86*$F86))^2)+1)+10*LOG10($D86*$F86)+I86</f>
        <v>#DIV/0!</v>
      </c>
      <c r="R86" s="24" t="e">
        <f>'ModelParams Lw'!$B$3+'ModelParams Lw'!$B$4*LOG10($B86/3600/($D86*$F86))+'ModelParams Lw'!$B$5*LOG10(2*$G86/(1.2*($B86/3600/($D86*$F86))^2)+1)+10*LOG10($D86*$F86)+J86</f>
        <v>#DIV/0!</v>
      </c>
      <c r="S86" s="24" t="e">
        <f>'ModelParams Lw'!$B$3+'ModelParams Lw'!$B$4*LOG10($B86/3600/($D86*$F86))+'ModelParams Lw'!$B$5*LOG10(2*$G86/(1.2*($B86/3600/($D86*$F86))^2)+1)+10*LOG10($D86*$F86)+K86</f>
        <v>#DIV/0!</v>
      </c>
      <c r="T86" s="24" t="e">
        <f>'ModelParams Lw'!$B$3+'ModelParams Lw'!$B$4*LOG10($B86/3600/($D86*$F86))+'ModelParams Lw'!$B$5*LOG10(2*$G86/(1.2*($B86/3600/($D86*$F86))^2)+1)+10*LOG10($D86*$F86)+L86</f>
        <v>#DIV/0!</v>
      </c>
      <c r="U86" s="24" t="e">
        <f>'ModelParams Lw'!$B$3+'ModelParams Lw'!$B$4*LOG10($B86/3600/($D86*$F86))+'ModelParams Lw'!$B$5*LOG10(2*$G86/(1.2*($B86/3600/($D86*$F86))^2)+1)+10*LOG10($D86*$F86)+M86</f>
        <v>#DIV/0!</v>
      </c>
      <c r="V86" s="24" t="e">
        <f>'ModelParams Lw'!$B$3+'ModelParams Lw'!$B$4*LOG10($B86/3600/($D86*$F86))+'ModelParams Lw'!$B$5*LOG10(2*$G86/(1.2*($B86/3600/($D86*$F86))^2)+1)+10*LOG10($D86*$F86)+N86</f>
        <v>#DIV/0!</v>
      </c>
      <c r="W86" s="24" t="e">
        <f>'ModelParams Lw'!$B$3+'ModelParams Lw'!$B$4*LOG10($B86/3600/($D86*$F86))+'ModelParams Lw'!$B$5*LOG10(2*$G86/(1.2*($B86/3600/($D86*$F86))^2)+1)+10*LOG10($D86*$F86)+O86</f>
        <v>#DIV/0!</v>
      </c>
      <c r="X86" s="24" t="e">
        <f>10*LOG10(IF(P86="",0,POWER(10,((P86+'ModelParams Lw'!$O$4)/10))) +IF(Q86="",0,POWER(10,((Q86+'ModelParams Lw'!$P$4)/10))) +IF(R86="",0,POWER(10,((R86+'ModelParams Lw'!$Q$4)/10))) +IF(S86="",0,POWER(10,((S86+'ModelParams Lw'!$R$4)/10))) +IF(T86="",0,POWER(10,((T86+'ModelParams Lw'!$S$4)/10))) +IF(U86="",0,POWER(10,((U86+'ModelParams Lw'!$T$4)/10))) +IF(V86="",0,POWER(10,((V86+'ModelParams Lw'!$U$4)/10)))+IF(W86="",0,POWER(10,((W86+'ModelParams Lw'!$V$4)/10))))</f>
        <v>#DIV/0!</v>
      </c>
      <c r="Y86" s="24" t="e">
        <f t="shared" si="45"/>
        <v>#DIV/0!</v>
      </c>
      <c r="Z86" s="24" t="e">
        <f>(P86-'ModelParams Lw'!O$10)/'ModelParams Lw'!O$11</f>
        <v>#DIV/0!</v>
      </c>
      <c r="AA86" s="24" t="e">
        <f>(Q86-'ModelParams Lw'!P$10)/'ModelParams Lw'!P$11</f>
        <v>#DIV/0!</v>
      </c>
      <c r="AB86" s="24" t="e">
        <f>(R86-'ModelParams Lw'!Q$10)/'ModelParams Lw'!Q$11</f>
        <v>#DIV/0!</v>
      </c>
      <c r="AC86" s="24" t="e">
        <f>(S86-'ModelParams Lw'!R$10)/'ModelParams Lw'!R$11</f>
        <v>#DIV/0!</v>
      </c>
      <c r="AD86" s="24" t="e">
        <f>(T86-'ModelParams Lw'!S$10)/'ModelParams Lw'!S$11</f>
        <v>#DIV/0!</v>
      </c>
      <c r="AE86" s="24" t="e">
        <f>(U86-'ModelParams Lw'!T$10)/'ModelParams Lw'!T$11</f>
        <v>#DIV/0!</v>
      </c>
      <c r="AF86" s="24" t="e">
        <f>(V86-'ModelParams Lw'!U$10)/'ModelParams Lw'!U$11</f>
        <v>#DIV/0!</v>
      </c>
      <c r="AG86" s="24" t="e">
        <f>(W86-'ModelParams Lw'!V$10)/'ModelParams Lw'!V$11</f>
        <v>#DIV/0!</v>
      </c>
      <c r="AH86" s="24" t="e">
        <f t="shared" si="23"/>
        <v>#DIV/0!</v>
      </c>
      <c r="AI86" s="24" t="str">
        <f>IF(OR(Calcul!$D91="",Calcul!$E91=""),"",VLOOKUP(CONCATENATE(Calcul!$D91,Calcul!$E91),SilencerParams!$D$4:$R$82,8,FALSE))</f>
        <v/>
      </c>
      <c r="AJ86" s="24" t="str">
        <f>IF(OR(Calcul!$D91="",Calcul!$E91=""),"",VLOOKUP(CONCATENATE(Calcul!$D91,Calcul!$E91),SilencerParams!$D$4:$R$82,9,FALSE))</f>
        <v/>
      </c>
      <c r="AK86" s="24" t="str">
        <f>IF(OR(Calcul!$D91="",Calcul!$E91=""),"",VLOOKUP(CONCATENATE(Calcul!$D91,Calcul!$E91),SilencerParams!$D$4:$R$82,10,FALSE))</f>
        <v/>
      </c>
      <c r="AL86" s="24" t="str">
        <f>IF(OR(Calcul!$D91="",Calcul!$E91=""),"",VLOOKUP(CONCATENATE(Calcul!$D91,Calcul!$E91),SilencerParams!$D$4:$R$82,11,FALSE))</f>
        <v/>
      </c>
      <c r="AM86" s="24" t="str">
        <f>IF(OR(Calcul!$D91="",Calcul!$E91=""),"",VLOOKUP(CONCATENATE(Calcul!$D91,Calcul!$E91),SilencerParams!$D$4:$R$82,12,FALSE))</f>
        <v/>
      </c>
      <c r="AN86" s="24" t="str">
        <f>IF(OR(Calcul!$D91="",Calcul!$E91=""),"",VLOOKUP(CONCATENATE(Calcul!$D91,Calcul!$E91),SilencerParams!$D$4:$R$82,13,FALSE))</f>
        <v/>
      </c>
      <c r="AO86" s="24" t="str">
        <f>IF(OR(Calcul!$D91="",Calcul!$E91=""),"",VLOOKUP(CONCATENATE(Calcul!$D91,Calcul!$E91),SilencerParams!$D$4:$R$82,14,FALSE))</f>
        <v/>
      </c>
      <c r="AP86" s="24" t="str">
        <f>IF(OR(Calcul!$D91="",Calcul!$E91=""),"",VLOOKUP(CONCATENATE(Calcul!$D91,Calcul!$E91),SilencerParams!$D$4:$R$82,15,FALSE))</f>
        <v/>
      </c>
      <c r="AQ86" s="24" t="str">
        <f>IF(OR(Calcul!$D91="",Calcul!$E91=""),"",VLOOKUP(CONCATENATE(Calcul!$D91,Calcul!$E91),SilencerParams!$D$4:$Z$82,16,FALSE)*LOG($AH86)+VLOOKUP(CONCATENATE(Calcul!$D91,Calcul!$E91),SilencerParams!$D$4:$AH$82,24,FALSE))</f>
        <v/>
      </c>
      <c r="AR86" s="24" t="str">
        <f>IF(OR(Calcul!$D91="",Calcul!$E91=""),"",VLOOKUP(CONCATENATE(Calcul!$D91,Calcul!$E91),SilencerParams!$D$4:$Z$82,17,FALSE)*LOG($AH86)+VLOOKUP(CONCATENATE(Calcul!$D91,Calcul!$E91),SilencerParams!$D$4:$AH$82,25,FALSE))</f>
        <v/>
      </c>
      <c r="AS86" s="24" t="str">
        <f>IF(OR(Calcul!$D91="",Calcul!$E91=""),"",VLOOKUP(CONCATENATE(Calcul!$D91,Calcul!$E91),SilencerParams!$D$4:$Z$82,18,FALSE)*LOG($AH86)+VLOOKUP(CONCATENATE(Calcul!$D91,Calcul!$E91),SilencerParams!$D$4:$AH$82,26,FALSE))</f>
        <v/>
      </c>
      <c r="AT86" s="24" t="str">
        <f>IF(OR(Calcul!$D91="",Calcul!$E91=""),"",VLOOKUP(CONCATENATE(Calcul!$D91,Calcul!$E91),SilencerParams!$D$4:$Z$82,19,FALSE)*LOG($AH86)+VLOOKUP(CONCATENATE(Calcul!$D91,Calcul!$E91),SilencerParams!$D$4:$AH$82,27,FALSE))</f>
        <v/>
      </c>
      <c r="AU86" s="24" t="str">
        <f>IF(OR(Calcul!$D91="",Calcul!$E91=""),"",VLOOKUP(CONCATENATE(Calcul!$D91,Calcul!$E91),SilencerParams!$D$4:$Z$82,20,FALSE)*LOG($AH86)+VLOOKUP(CONCATENATE(Calcul!$D91,Calcul!$E91),SilencerParams!$D$4:$AH$82,28,FALSE))</f>
        <v/>
      </c>
      <c r="AV86" s="24" t="str">
        <f>IF(OR(Calcul!$D91="",Calcul!$E91=""),"",VLOOKUP(CONCATENATE(Calcul!$D91,Calcul!$E91),SilencerParams!$D$4:$Z$82,21,FALSE)*LOG($AH86)+VLOOKUP(CONCATENATE(Calcul!$D91,Calcul!$E91),SilencerParams!$D$4:$AH$82,29,FALSE))</f>
        <v/>
      </c>
      <c r="AW86" s="24" t="str">
        <f>IF(OR(Calcul!$D91="",Calcul!$E91=""),"",VLOOKUP(CONCATENATE(Calcul!$D91,Calcul!$E91),SilencerParams!$D$4:$Z$82,22,FALSE)*LOG($AH86)+VLOOKUP(CONCATENATE(Calcul!$D91,Calcul!$E91),SilencerParams!$D$4:$AH$82,30,FALSE))</f>
        <v/>
      </c>
      <c r="AX86" s="24" t="str">
        <f>IF(OR(Calcul!$D91="",Calcul!$E91=""),"",VLOOKUP(CONCATENATE(Calcul!$D91,Calcul!$E91),SilencerParams!$D$4:$Z$82,23,FALSE)*LOG($AH86)+VLOOKUP(CONCATENATE(Calcul!$D91,Calcul!$E91),SilencerParams!$D$4:$AH$82,31,FALSE))</f>
        <v/>
      </c>
      <c r="AY86" s="24" t="e">
        <f t="shared" si="26"/>
        <v>#DIV/0!</v>
      </c>
      <c r="AZ86" s="24" t="e">
        <f t="shared" si="27"/>
        <v>#DIV/0!</v>
      </c>
      <c r="BA86" s="24" t="e">
        <f t="shared" si="28"/>
        <v>#DIV/0!</v>
      </c>
      <c r="BB86" s="24" t="e">
        <f t="shared" si="29"/>
        <v>#DIV/0!</v>
      </c>
      <c r="BC86" s="24" t="e">
        <f t="shared" si="30"/>
        <v>#DIV/0!</v>
      </c>
      <c r="BD86" s="24" t="e">
        <f t="shared" si="31"/>
        <v>#DIV/0!</v>
      </c>
      <c r="BE86" s="24" t="e">
        <f t="shared" si="32"/>
        <v>#DIV/0!</v>
      </c>
      <c r="BF86" s="24" t="e">
        <f t="shared" si="33"/>
        <v>#DIV/0!</v>
      </c>
      <c r="BG86" s="24" t="e">
        <f>10*LOG10(IF(AY86="",0,POWER(10,((AY86+'ModelParams Lw'!$O$4)/10))) +IF(AZ86="",0,POWER(10,((AZ86+'ModelParams Lw'!$P$4)/10))) +IF(BA86="",0,POWER(10,((BA86+'ModelParams Lw'!$Q$4)/10))) +IF(BB86="",0,POWER(10,((BB86+'ModelParams Lw'!$R$4)/10))) +IF(BC86="",0,POWER(10,((BC86+'ModelParams Lw'!$S$4)/10))) +IF(BD86="",0,POWER(10,((BD86+'ModelParams Lw'!$T$4)/10))) +IF(BE86="",0,POWER(10,((BE86+'ModelParams Lw'!$U$4)/10)))+IF(BF86="",0,POWER(10,((BF86+'ModelParams Lw'!$V$4)/10))))</f>
        <v>#DIV/0!</v>
      </c>
      <c r="BH86" s="24" t="e">
        <f t="shared" si="24"/>
        <v>#DIV/0!</v>
      </c>
      <c r="BI86" s="24" t="e">
        <f>(AY86-'ModelParams Lw'!O$10)/'ModelParams Lw'!O$11</f>
        <v>#DIV/0!</v>
      </c>
      <c r="BJ86" s="24" t="e">
        <f>(AZ86-'ModelParams Lw'!P$10)/'ModelParams Lw'!P$11</f>
        <v>#DIV/0!</v>
      </c>
      <c r="BK86" s="24" t="e">
        <f>(BA86-'ModelParams Lw'!Q$10)/'ModelParams Lw'!Q$11</f>
        <v>#DIV/0!</v>
      </c>
      <c r="BL86" s="24" t="e">
        <f>(BB86-'ModelParams Lw'!R$10)/'ModelParams Lw'!R$11</f>
        <v>#DIV/0!</v>
      </c>
      <c r="BM86" s="24" t="e">
        <f>(BC86-'ModelParams Lw'!S$10)/'ModelParams Lw'!S$11</f>
        <v>#DIV/0!</v>
      </c>
      <c r="BN86" s="24" t="e">
        <f>(BD86-'ModelParams Lw'!T$10)/'ModelParams Lw'!T$11</f>
        <v>#DIV/0!</v>
      </c>
      <c r="BO86" s="24" t="e">
        <f>(BE86-'ModelParams Lw'!U$10)/'ModelParams Lw'!U$11</f>
        <v>#DIV/0!</v>
      </c>
      <c r="BP86" s="24" t="e">
        <f>(BF86-'ModelParams Lw'!V$10)/'ModelParams Lw'!V$11</f>
        <v>#DIV/0!</v>
      </c>
      <c r="BQ86" s="24">
        <f>IF(Calcul!$F91="SW",'ModelParams Lw'!C$18+'ModelParams Lw'!C$19*LOG(BQ$3)+'ModelParams Lw'!C$20*($D86*$E86),IF('ModelParams Lw'!C$21+'ModelParams Lw'!C$22*LOG(BQ$3)+'ModelParams Lw'!C$23*($D86*$E86)&lt;'ModelParams Lw'!C$18+'ModelParams Lw'!C$19*LOG(BQ$3)+'ModelParams Lw'!C$20*($D86*$E86),'ModelParams Lw'!C$18+'ModelParams Lw'!C$19*LOG(BQ$3)+'ModelParams Lw'!C$20*($D86*$E86),'ModelParams Lw'!C$21+'ModelParams Lw'!C$22*LOG(BQ$3)+'ModelParams Lw'!C$23*($D86*$E86)))</f>
        <v>29.232362061604213</v>
      </c>
      <c r="BR86" s="24">
        <f>IF(Calcul!$F91="SW",'ModelParams Lw'!D$18+'ModelParams Lw'!D$19*LOG(BR$3)+'ModelParams Lw'!D$20*($D86*$E86),IF('ModelParams Lw'!D$21+'ModelParams Lw'!D$22*LOG(BR$3)+'ModelParams Lw'!D$23*($D86*$E86)&lt;'ModelParams Lw'!D$18+'ModelParams Lw'!D$19*LOG(BR$3)+'ModelParams Lw'!D$20*($D86*$E86),'ModelParams Lw'!D$18+'ModelParams Lw'!D$19*LOG(BR$3)+'ModelParams Lw'!D$20*($D86*$E86),'ModelParams Lw'!D$21+'ModelParams Lw'!D$22*LOG(BR$3)+'ModelParams Lw'!D$23*($D86*$E86)))</f>
        <v>20.87664435983303</v>
      </c>
      <c r="BS86" s="24">
        <f>IF(Calcul!$F91="SW",'ModelParams Lw'!E$18+'ModelParams Lw'!E$19*LOG(BS$3)+'ModelParams Lw'!E$20*($D86*$E86),IF('ModelParams Lw'!E$21+'ModelParams Lw'!E$22*LOG(BS$3)+'ModelParams Lw'!E$23*($D86*$E86)&lt;'ModelParams Lw'!E$18+'ModelParams Lw'!E$19*LOG(BS$3)+'ModelParams Lw'!E$20*($D86*$E86),'ModelParams Lw'!E$18+'ModelParams Lw'!E$19*LOG(BS$3)+'ModelParams Lw'!E$20*($D86*$E86),'ModelParams Lw'!E$21+'ModelParams Lw'!E$22*LOG(BS$3)+'ModelParams Lw'!E$23*($D86*$E86)))</f>
        <v>19.403052886267911</v>
      </c>
      <c r="BT86" s="24">
        <f>IF(Calcul!$F91="SW",'ModelParams Lw'!F$18+'ModelParams Lw'!F$19*LOG(BT$3)+'ModelParams Lw'!F$20*($D86*$E86),IF('ModelParams Lw'!F$21+'ModelParams Lw'!F$22*LOG(BT$3)+'ModelParams Lw'!F$23*($D86*$E86)&lt;'ModelParams Lw'!F$18+'ModelParams Lw'!F$19*LOG(BT$3)+'ModelParams Lw'!F$20*($D86*$E86),'ModelParams Lw'!F$18+'ModelParams Lw'!F$19*LOG(BT$3)+'ModelParams Lw'!F$20*($D86*$E86),'ModelParams Lw'!F$21+'ModelParams Lw'!F$22*LOG(BT$3)+'ModelParams Lw'!F$23*($D86*$E86)))</f>
        <v>19.168948557312724</v>
      </c>
      <c r="BU86" s="24">
        <f>IF(Calcul!$F91="SW",'ModelParams Lw'!G$18+'ModelParams Lw'!G$19*LOG(BU$3)+'ModelParams Lw'!G$20*($D86*$E86),IF('ModelParams Lw'!G$21+'ModelParams Lw'!G$22*LOG(BU$3)+'ModelParams Lw'!G$23*($D86*$E86)&lt;'ModelParams Lw'!G$18+'ModelParams Lw'!G$19*LOG(BU$3)+'ModelParams Lw'!G$20*($D86*$E86),'ModelParams Lw'!G$18+'ModelParams Lw'!G$19*LOG(BU$3)+'ModelParams Lw'!G$20*($D86*$E86),'ModelParams Lw'!G$21+'ModelParams Lw'!G$22*LOG(BU$3)+'ModelParams Lw'!G$23*($D86*$E86)))</f>
        <v>19.253827318462619</v>
      </c>
      <c r="BV86" s="24">
        <f>IF(Calcul!$F91="SW",'ModelParams Lw'!H$18+'ModelParams Lw'!H$19*LOG(BV$3)+'ModelParams Lw'!H$20*($D86*$E86),IF('ModelParams Lw'!H$21+'ModelParams Lw'!H$22*LOG(BV$3)+'ModelParams Lw'!H$23*($D86*$E86)&lt;'ModelParams Lw'!H$18+'ModelParams Lw'!H$19*LOG(BV$3)+'ModelParams Lw'!H$20*($D86*$E86),'ModelParams Lw'!H$18+'ModelParams Lw'!H$19*LOG(BV$3)+'ModelParams Lw'!H$20*($D86*$E86),'ModelParams Lw'!H$21+'ModelParams Lw'!H$22*LOG(BV$3)+'ModelParams Lw'!H$23*($D86*$E86)))</f>
        <v>18.450549841027573</v>
      </c>
      <c r="BW86" s="24">
        <f>IF(Calcul!$F91="SW",'ModelParams Lw'!I$18+'ModelParams Lw'!I$19*LOG(BW$3)+'ModelParams Lw'!I$20*($D86*$E86),IF('ModelParams Lw'!I$21+'ModelParams Lw'!I$22*LOG(BW$3)+'ModelParams Lw'!I$23*($D86*$E86)&lt;'ModelParams Lw'!I$18+'ModelParams Lw'!I$19*LOG(BW$3)+'ModelParams Lw'!I$20*($D86*$E86),'ModelParams Lw'!I$18+'ModelParams Lw'!I$19*LOG(BW$3)+'ModelParams Lw'!I$20*($D86*$E86),'ModelParams Lw'!I$21+'ModelParams Lw'!I$22*LOG(BW$3)+'ModelParams Lw'!I$23*($D86*$E86)))</f>
        <v>24.339570323731252</v>
      </c>
      <c r="BX86" s="24">
        <f>IF(Calcul!$F91="SW",'ModelParams Lw'!J$18+'ModelParams Lw'!J$19*LOG(BX$3)+'ModelParams Lw'!J$20*($D86*$E86),IF('ModelParams Lw'!J$21+'ModelParams Lw'!J$22*LOG(BX$3)+'ModelParams Lw'!J$23*($D86*$E86)&lt;'ModelParams Lw'!J$18+'ModelParams Lw'!J$19*LOG(BX$3)+'ModelParams Lw'!J$20*($D86*$E86),'ModelParams Lw'!J$18+'ModelParams Lw'!J$19*LOG(BX$3)+'ModelParams Lw'!J$20*($D86*$E86),'ModelParams Lw'!J$21+'ModelParams Lw'!J$22*LOG(BX$3)+'ModelParams Lw'!J$23*($D86*$E86)))</f>
        <v>22.505852524315557</v>
      </c>
      <c r="BY86" s="24" t="e">
        <f t="shared" si="34"/>
        <v>#DIV/0!</v>
      </c>
      <c r="BZ86" s="24" t="e">
        <f t="shared" si="35"/>
        <v>#DIV/0!</v>
      </c>
      <c r="CA86" s="24" t="e">
        <f t="shared" si="36"/>
        <v>#DIV/0!</v>
      </c>
      <c r="CB86" s="24" t="e">
        <f t="shared" si="37"/>
        <v>#DIV/0!</v>
      </c>
      <c r="CC86" s="24" t="e">
        <f t="shared" si="38"/>
        <v>#DIV/0!</v>
      </c>
      <c r="CD86" s="24" t="e">
        <f t="shared" si="39"/>
        <v>#DIV/0!</v>
      </c>
      <c r="CE86" s="24" t="e">
        <f t="shared" si="40"/>
        <v>#DIV/0!</v>
      </c>
      <c r="CF86" s="24" t="e">
        <f t="shared" si="41"/>
        <v>#DIV/0!</v>
      </c>
      <c r="CG86" s="24" t="e">
        <f>10*LOG10(IF(BY86="",0,POWER(10,((BY86+'ModelParams Lw'!$O$4)/10))) +IF(BZ86="",0,POWER(10,((BZ86+'ModelParams Lw'!$P$4)/10))) +IF(CA86="",0,POWER(10,((CA86+'ModelParams Lw'!$Q$4)/10))) +IF(CB86="",0,POWER(10,((CB86+'ModelParams Lw'!$R$4)/10))) +IF(CC86="",0,POWER(10,((CC86+'ModelParams Lw'!$S$4)/10))) +IF(CD86="",0,POWER(10,((CD86+'ModelParams Lw'!$T$4)/10))) +IF(CE86="",0,POWER(10,((CE86+'ModelParams Lw'!$U$4)/10)))+IF(CF86="",0,POWER(10,((CF86+'ModelParams Lw'!$V$4)/10))))</f>
        <v>#DIV/0!</v>
      </c>
      <c r="CH86" s="24" t="e">
        <f t="shared" si="25"/>
        <v>#DIV/0!</v>
      </c>
      <c r="CI86" s="24" t="e">
        <f>(BY86-'ModelParams Lw'!$O$10)/'ModelParams Lw'!$O$11</f>
        <v>#DIV/0!</v>
      </c>
      <c r="CJ86" s="24" t="e">
        <f>(BZ86-'ModelParams Lw'!$P$10)/'ModelParams Lw'!$P$11</f>
        <v>#DIV/0!</v>
      </c>
      <c r="CK86" s="24" t="e">
        <f>(CA86-'ModelParams Lw'!$Q$10)/'ModelParams Lw'!$Q$11</f>
        <v>#DIV/0!</v>
      </c>
      <c r="CL86" s="24" t="e">
        <f>(CB86-'ModelParams Lw'!$R$10)/'ModelParams Lw'!$R$11</f>
        <v>#DIV/0!</v>
      </c>
      <c r="CM86" s="24" t="e">
        <f>(CC86-'ModelParams Lw'!$S$10)/'ModelParams Lw'!$S$11</f>
        <v>#DIV/0!</v>
      </c>
      <c r="CN86" s="24" t="e">
        <f>(CD86-'ModelParams Lw'!$T$10)/'ModelParams Lw'!$T$11</f>
        <v>#DIV/0!</v>
      </c>
      <c r="CO86" s="24" t="e">
        <f>(CE86-'ModelParams Lw'!$U$10)/'ModelParams Lw'!$U$11</f>
        <v>#DIV/0!</v>
      </c>
      <c r="CP86" s="24" t="e">
        <f>(CF86-'ModelParams Lw'!$V$10)/'ModelParams Lw'!$V$11</f>
        <v>#DIV/0!</v>
      </c>
    </row>
    <row r="87" spans="1:94" x14ac:dyDescent="0.2">
      <c r="A87" s="12">
        <f>Calcul!B89</f>
        <v>0</v>
      </c>
      <c r="B87" s="12">
        <f t="shared" si="42"/>
        <v>0</v>
      </c>
      <c r="C87" s="12">
        <f>Calcul!C89</f>
        <v>0</v>
      </c>
      <c r="D87" s="12">
        <f>Calcul!D89/1000</f>
        <v>0</v>
      </c>
      <c r="E87" s="12">
        <f>Calcul!E89/1000</f>
        <v>0</v>
      </c>
      <c r="F87" s="12">
        <f t="shared" si="43"/>
        <v>0</v>
      </c>
      <c r="G87" s="24" t="e">
        <f t="shared" si="44"/>
        <v>#DIV/0!</v>
      </c>
      <c r="H87" s="21" t="e">
        <f>'ModelParams Lw'!$B$6*(LN(H$3/(($B87/3600/($D87*$F87))^0.4*$G87^0.3)))^2+'ModelParams Lw'!$B$7*LN(H$3/(($B87/3600/($D87*$F87))^0.4*$G87^0.3))+'ModelParams Lw'!$B$8</f>
        <v>#DIV/0!</v>
      </c>
      <c r="I87" s="21" t="e">
        <f>'ModelParams Lw'!$B$6*(LN(I$3/(($B87/3600/($D87*$F87))^0.4*$G87^0.3)))^2+'ModelParams Lw'!$B$7*LN(I$3/(($B87/3600/($D87*$F87))^0.4*$G87^0.3))+'ModelParams Lw'!$B$8</f>
        <v>#DIV/0!</v>
      </c>
      <c r="J87" s="21" t="e">
        <f>'ModelParams Lw'!$B$6*(LN(J$3/(($B87/3600/($D87*$F87))^0.4*$G87^0.3)))^2+'ModelParams Lw'!$B$7*LN(J$3/(($B87/3600/($D87*$F87))^0.4*$G87^0.3))+'ModelParams Lw'!$B$8</f>
        <v>#DIV/0!</v>
      </c>
      <c r="K87" s="21" t="e">
        <f>'ModelParams Lw'!$B$6*(LN(K$3/(($B87/3600/($D87*$F87))^0.4*$G87^0.3)))^2+'ModelParams Lw'!$B$7*LN(K$3/(($B87/3600/($D87*$F87))^0.4*$G87^0.3))+'ModelParams Lw'!$B$8</f>
        <v>#DIV/0!</v>
      </c>
      <c r="L87" s="21" t="e">
        <f>'ModelParams Lw'!$B$6*(LN(L$3/(($B87/3600/($D87*$F87))^0.4*$G87^0.3)))^2+'ModelParams Lw'!$B$7*LN(L$3/(($B87/3600/($D87*$F87))^0.4*$G87^0.3))+'ModelParams Lw'!$B$8</f>
        <v>#DIV/0!</v>
      </c>
      <c r="M87" s="21" t="e">
        <f>'ModelParams Lw'!$B$6*(LN(M$3/(($B87/3600/($D87*$F87))^0.4*$G87^0.3)))^2+'ModelParams Lw'!$B$7*LN(M$3/(($B87/3600/($D87*$F87))^0.4*$G87^0.3))+'ModelParams Lw'!$B$8</f>
        <v>#DIV/0!</v>
      </c>
      <c r="N87" s="21" t="e">
        <f>'ModelParams Lw'!$B$6*(LN(N$3/(($B87/3600/($D87*$F87))^0.4*$G87^0.3)))^2+'ModelParams Lw'!$B$7*LN(N$3/(($B87/3600/($D87*$F87))^0.4*$G87^0.3))+'ModelParams Lw'!$B$8</f>
        <v>#DIV/0!</v>
      </c>
      <c r="O87" s="21" t="e">
        <f>'ModelParams Lw'!$B$6*(LN(O$3/(($B87/3600/($D87*$F87))^0.4*$G87^0.3)))^2+'ModelParams Lw'!$B$7*LN(O$3/(($B87/3600/($D87*$F87))^0.4*$G87^0.3))+'ModelParams Lw'!$B$8</f>
        <v>#DIV/0!</v>
      </c>
      <c r="P87" s="24" t="e">
        <f>'ModelParams Lw'!$B$3+'ModelParams Lw'!$B$4*LOG10($B87/3600/($D87*$F87))+'ModelParams Lw'!$B$5*LOG10(2*$G87/(1.2*($B87/3600/($D87*$F87))^2)+1)+10*LOG10($D87*$F87)+H87</f>
        <v>#DIV/0!</v>
      </c>
      <c r="Q87" s="24" t="e">
        <f>'ModelParams Lw'!$B$3+'ModelParams Lw'!$B$4*LOG10($B87/3600/($D87*$F87))+'ModelParams Lw'!$B$5*LOG10(2*$G87/(1.2*($B87/3600/($D87*$F87))^2)+1)+10*LOG10($D87*$F87)+I87</f>
        <v>#DIV/0!</v>
      </c>
      <c r="R87" s="24" t="e">
        <f>'ModelParams Lw'!$B$3+'ModelParams Lw'!$B$4*LOG10($B87/3600/($D87*$F87))+'ModelParams Lw'!$B$5*LOG10(2*$G87/(1.2*($B87/3600/($D87*$F87))^2)+1)+10*LOG10($D87*$F87)+J87</f>
        <v>#DIV/0!</v>
      </c>
      <c r="S87" s="24" t="e">
        <f>'ModelParams Lw'!$B$3+'ModelParams Lw'!$B$4*LOG10($B87/3600/($D87*$F87))+'ModelParams Lw'!$B$5*LOG10(2*$G87/(1.2*($B87/3600/($D87*$F87))^2)+1)+10*LOG10($D87*$F87)+K87</f>
        <v>#DIV/0!</v>
      </c>
      <c r="T87" s="24" t="e">
        <f>'ModelParams Lw'!$B$3+'ModelParams Lw'!$B$4*LOG10($B87/3600/($D87*$F87))+'ModelParams Lw'!$B$5*LOG10(2*$G87/(1.2*($B87/3600/($D87*$F87))^2)+1)+10*LOG10($D87*$F87)+L87</f>
        <v>#DIV/0!</v>
      </c>
      <c r="U87" s="24" t="e">
        <f>'ModelParams Lw'!$B$3+'ModelParams Lw'!$B$4*LOG10($B87/3600/($D87*$F87))+'ModelParams Lw'!$B$5*LOG10(2*$G87/(1.2*($B87/3600/($D87*$F87))^2)+1)+10*LOG10($D87*$F87)+M87</f>
        <v>#DIV/0!</v>
      </c>
      <c r="V87" s="24" t="e">
        <f>'ModelParams Lw'!$B$3+'ModelParams Lw'!$B$4*LOG10($B87/3600/($D87*$F87))+'ModelParams Lw'!$B$5*LOG10(2*$G87/(1.2*($B87/3600/($D87*$F87))^2)+1)+10*LOG10($D87*$F87)+N87</f>
        <v>#DIV/0!</v>
      </c>
      <c r="W87" s="24" t="e">
        <f>'ModelParams Lw'!$B$3+'ModelParams Lw'!$B$4*LOG10($B87/3600/($D87*$F87))+'ModelParams Lw'!$B$5*LOG10(2*$G87/(1.2*($B87/3600/($D87*$F87))^2)+1)+10*LOG10($D87*$F87)+O87</f>
        <v>#DIV/0!</v>
      </c>
      <c r="X87" s="24" t="e">
        <f>10*LOG10(IF(P87="",0,POWER(10,((P87+'ModelParams Lw'!$O$4)/10))) +IF(Q87="",0,POWER(10,((Q87+'ModelParams Lw'!$P$4)/10))) +IF(R87="",0,POWER(10,((R87+'ModelParams Lw'!$Q$4)/10))) +IF(S87="",0,POWER(10,((S87+'ModelParams Lw'!$R$4)/10))) +IF(T87="",0,POWER(10,((T87+'ModelParams Lw'!$S$4)/10))) +IF(U87="",0,POWER(10,((U87+'ModelParams Lw'!$T$4)/10))) +IF(V87="",0,POWER(10,((V87+'ModelParams Lw'!$U$4)/10)))+IF(W87="",0,POWER(10,((W87+'ModelParams Lw'!$V$4)/10))))</f>
        <v>#DIV/0!</v>
      </c>
      <c r="Y87" s="24" t="e">
        <f t="shared" si="45"/>
        <v>#DIV/0!</v>
      </c>
      <c r="Z87" s="24" t="e">
        <f>(P87-'ModelParams Lw'!O$10)/'ModelParams Lw'!O$11</f>
        <v>#DIV/0!</v>
      </c>
      <c r="AA87" s="24" t="e">
        <f>(Q87-'ModelParams Lw'!P$10)/'ModelParams Lw'!P$11</f>
        <v>#DIV/0!</v>
      </c>
      <c r="AB87" s="24" t="e">
        <f>(R87-'ModelParams Lw'!Q$10)/'ModelParams Lw'!Q$11</f>
        <v>#DIV/0!</v>
      </c>
      <c r="AC87" s="24" t="e">
        <f>(S87-'ModelParams Lw'!R$10)/'ModelParams Lw'!R$11</f>
        <v>#DIV/0!</v>
      </c>
      <c r="AD87" s="24" t="e">
        <f>(T87-'ModelParams Lw'!S$10)/'ModelParams Lw'!S$11</f>
        <v>#DIV/0!</v>
      </c>
      <c r="AE87" s="24" t="e">
        <f>(U87-'ModelParams Lw'!T$10)/'ModelParams Lw'!T$11</f>
        <v>#DIV/0!</v>
      </c>
      <c r="AF87" s="24" t="e">
        <f>(V87-'ModelParams Lw'!U$10)/'ModelParams Lw'!U$11</f>
        <v>#DIV/0!</v>
      </c>
      <c r="AG87" s="24" t="e">
        <f>(W87-'ModelParams Lw'!V$10)/'ModelParams Lw'!V$11</f>
        <v>#DIV/0!</v>
      </c>
      <c r="AH87" s="24" t="e">
        <f t="shared" si="23"/>
        <v>#DIV/0!</v>
      </c>
      <c r="AI87" s="24" t="str">
        <f>IF(OR(Calcul!$D92="",Calcul!$E92=""),"",VLOOKUP(CONCATENATE(Calcul!$D92,Calcul!$E92),SilencerParams!$D$4:$R$82,8,FALSE))</f>
        <v/>
      </c>
      <c r="AJ87" s="24" t="str">
        <f>IF(OR(Calcul!$D92="",Calcul!$E92=""),"",VLOOKUP(CONCATENATE(Calcul!$D92,Calcul!$E92),SilencerParams!$D$4:$R$82,9,FALSE))</f>
        <v/>
      </c>
      <c r="AK87" s="24" t="str">
        <f>IF(OR(Calcul!$D92="",Calcul!$E92=""),"",VLOOKUP(CONCATENATE(Calcul!$D92,Calcul!$E92),SilencerParams!$D$4:$R$82,10,FALSE))</f>
        <v/>
      </c>
      <c r="AL87" s="24" t="str">
        <f>IF(OR(Calcul!$D92="",Calcul!$E92=""),"",VLOOKUP(CONCATENATE(Calcul!$D92,Calcul!$E92),SilencerParams!$D$4:$R$82,11,FALSE))</f>
        <v/>
      </c>
      <c r="AM87" s="24" t="str">
        <f>IF(OR(Calcul!$D92="",Calcul!$E92=""),"",VLOOKUP(CONCATENATE(Calcul!$D92,Calcul!$E92),SilencerParams!$D$4:$R$82,12,FALSE))</f>
        <v/>
      </c>
      <c r="AN87" s="24" t="str">
        <f>IF(OR(Calcul!$D92="",Calcul!$E92=""),"",VLOOKUP(CONCATENATE(Calcul!$D92,Calcul!$E92),SilencerParams!$D$4:$R$82,13,FALSE))</f>
        <v/>
      </c>
      <c r="AO87" s="24" t="str">
        <f>IF(OR(Calcul!$D92="",Calcul!$E92=""),"",VLOOKUP(CONCATENATE(Calcul!$D92,Calcul!$E92),SilencerParams!$D$4:$R$82,14,FALSE))</f>
        <v/>
      </c>
      <c r="AP87" s="24" t="str">
        <f>IF(OR(Calcul!$D92="",Calcul!$E92=""),"",VLOOKUP(CONCATENATE(Calcul!$D92,Calcul!$E92),SilencerParams!$D$4:$R$82,15,FALSE))</f>
        <v/>
      </c>
      <c r="AQ87" s="24" t="str">
        <f>IF(OR(Calcul!$D92="",Calcul!$E92=""),"",VLOOKUP(CONCATENATE(Calcul!$D92,Calcul!$E92),SilencerParams!$D$4:$Z$82,16,FALSE)*LOG($AH87)+VLOOKUP(CONCATENATE(Calcul!$D92,Calcul!$E92),SilencerParams!$D$4:$AH$82,24,FALSE))</f>
        <v/>
      </c>
      <c r="AR87" s="24" t="str">
        <f>IF(OR(Calcul!$D92="",Calcul!$E92=""),"",VLOOKUP(CONCATENATE(Calcul!$D92,Calcul!$E92),SilencerParams!$D$4:$Z$82,17,FALSE)*LOG($AH87)+VLOOKUP(CONCATENATE(Calcul!$D92,Calcul!$E92),SilencerParams!$D$4:$AH$82,25,FALSE))</f>
        <v/>
      </c>
      <c r="AS87" s="24" t="str">
        <f>IF(OR(Calcul!$D92="",Calcul!$E92=""),"",VLOOKUP(CONCATENATE(Calcul!$D92,Calcul!$E92),SilencerParams!$D$4:$Z$82,18,FALSE)*LOG($AH87)+VLOOKUP(CONCATENATE(Calcul!$D92,Calcul!$E92),SilencerParams!$D$4:$AH$82,26,FALSE))</f>
        <v/>
      </c>
      <c r="AT87" s="24" t="str">
        <f>IF(OR(Calcul!$D92="",Calcul!$E92=""),"",VLOOKUP(CONCATENATE(Calcul!$D92,Calcul!$E92),SilencerParams!$D$4:$Z$82,19,FALSE)*LOG($AH87)+VLOOKUP(CONCATENATE(Calcul!$D92,Calcul!$E92),SilencerParams!$D$4:$AH$82,27,FALSE))</f>
        <v/>
      </c>
      <c r="AU87" s="24" t="str">
        <f>IF(OR(Calcul!$D92="",Calcul!$E92=""),"",VLOOKUP(CONCATENATE(Calcul!$D92,Calcul!$E92),SilencerParams!$D$4:$Z$82,20,FALSE)*LOG($AH87)+VLOOKUP(CONCATENATE(Calcul!$D92,Calcul!$E92),SilencerParams!$D$4:$AH$82,28,FALSE))</f>
        <v/>
      </c>
      <c r="AV87" s="24" t="str">
        <f>IF(OR(Calcul!$D92="",Calcul!$E92=""),"",VLOOKUP(CONCATENATE(Calcul!$D92,Calcul!$E92),SilencerParams!$D$4:$Z$82,21,FALSE)*LOG($AH87)+VLOOKUP(CONCATENATE(Calcul!$D92,Calcul!$E92),SilencerParams!$D$4:$AH$82,29,FALSE))</f>
        <v/>
      </c>
      <c r="AW87" s="24" t="str">
        <f>IF(OR(Calcul!$D92="",Calcul!$E92=""),"",VLOOKUP(CONCATENATE(Calcul!$D92,Calcul!$E92),SilencerParams!$D$4:$Z$82,22,FALSE)*LOG($AH87)+VLOOKUP(CONCATENATE(Calcul!$D92,Calcul!$E92),SilencerParams!$D$4:$AH$82,30,FALSE))</f>
        <v/>
      </c>
      <c r="AX87" s="24" t="str">
        <f>IF(OR(Calcul!$D92="",Calcul!$E92=""),"",VLOOKUP(CONCATENATE(Calcul!$D92,Calcul!$E92),SilencerParams!$D$4:$Z$82,23,FALSE)*LOG($AH87)+VLOOKUP(CONCATENATE(Calcul!$D92,Calcul!$E92),SilencerParams!$D$4:$AH$82,31,FALSE))</f>
        <v/>
      </c>
      <c r="AY87" s="24" t="e">
        <f t="shared" si="26"/>
        <v>#DIV/0!</v>
      </c>
      <c r="AZ87" s="24" t="e">
        <f t="shared" si="27"/>
        <v>#DIV/0!</v>
      </c>
      <c r="BA87" s="24" t="e">
        <f t="shared" si="28"/>
        <v>#DIV/0!</v>
      </c>
      <c r="BB87" s="24" t="e">
        <f t="shared" si="29"/>
        <v>#DIV/0!</v>
      </c>
      <c r="BC87" s="24" t="e">
        <f t="shared" si="30"/>
        <v>#DIV/0!</v>
      </c>
      <c r="BD87" s="24" t="e">
        <f t="shared" si="31"/>
        <v>#DIV/0!</v>
      </c>
      <c r="BE87" s="24" t="e">
        <f t="shared" si="32"/>
        <v>#DIV/0!</v>
      </c>
      <c r="BF87" s="24" t="e">
        <f t="shared" si="33"/>
        <v>#DIV/0!</v>
      </c>
      <c r="BG87" s="24" t="e">
        <f>10*LOG10(IF(AY87="",0,POWER(10,((AY87+'ModelParams Lw'!$O$4)/10))) +IF(AZ87="",0,POWER(10,((AZ87+'ModelParams Lw'!$P$4)/10))) +IF(BA87="",0,POWER(10,((BA87+'ModelParams Lw'!$Q$4)/10))) +IF(BB87="",0,POWER(10,((BB87+'ModelParams Lw'!$R$4)/10))) +IF(BC87="",0,POWER(10,((BC87+'ModelParams Lw'!$S$4)/10))) +IF(BD87="",0,POWER(10,((BD87+'ModelParams Lw'!$T$4)/10))) +IF(BE87="",0,POWER(10,((BE87+'ModelParams Lw'!$U$4)/10)))+IF(BF87="",0,POWER(10,((BF87+'ModelParams Lw'!$V$4)/10))))</f>
        <v>#DIV/0!</v>
      </c>
      <c r="BH87" s="24" t="e">
        <f t="shared" si="24"/>
        <v>#DIV/0!</v>
      </c>
      <c r="BI87" s="24" t="e">
        <f>(AY87-'ModelParams Lw'!O$10)/'ModelParams Lw'!O$11</f>
        <v>#DIV/0!</v>
      </c>
      <c r="BJ87" s="24" t="e">
        <f>(AZ87-'ModelParams Lw'!P$10)/'ModelParams Lw'!P$11</f>
        <v>#DIV/0!</v>
      </c>
      <c r="BK87" s="24" t="e">
        <f>(BA87-'ModelParams Lw'!Q$10)/'ModelParams Lw'!Q$11</f>
        <v>#DIV/0!</v>
      </c>
      <c r="BL87" s="24" t="e">
        <f>(BB87-'ModelParams Lw'!R$10)/'ModelParams Lw'!R$11</f>
        <v>#DIV/0!</v>
      </c>
      <c r="BM87" s="24" t="e">
        <f>(BC87-'ModelParams Lw'!S$10)/'ModelParams Lw'!S$11</f>
        <v>#DIV/0!</v>
      </c>
      <c r="BN87" s="24" t="e">
        <f>(BD87-'ModelParams Lw'!T$10)/'ModelParams Lw'!T$11</f>
        <v>#DIV/0!</v>
      </c>
      <c r="BO87" s="24" t="e">
        <f>(BE87-'ModelParams Lw'!U$10)/'ModelParams Lw'!U$11</f>
        <v>#DIV/0!</v>
      </c>
      <c r="BP87" s="24" t="e">
        <f>(BF87-'ModelParams Lw'!V$10)/'ModelParams Lw'!V$11</f>
        <v>#DIV/0!</v>
      </c>
      <c r="BQ87" s="24">
        <f>IF(Calcul!$F92="SW",'ModelParams Lw'!C$18+'ModelParams Lw'!C$19*LOG(BQ$3)+'ModelParams Lw'!C$20*($D87*$E87),IF('ModelParams Lw'!C$21+'ModelParams Lw'!C$22*LOG(BQ$3)+'ModelParams Lw'!C$23*($D87*$E87)&lt;'ModelParams Lw'!C$18+'ModelParams Lw'!C$19*LOG(BQ$3)+'ModelParams Lw'!C$20*($D87*$E87),'ModelParams Lw'!C$18+'ModelParams Lw'!C$19*LOG(BQ$3)+'ModelParams Lw'!C$20*($D87*$E87),'ModelParams Lw'!C$21+'ModelParams Lw'!C$22*LOG(BQ$3)+'ModelParams Lw'!C$23*($D87*$E87)))</f>
        <v>29.232362061604213</v>
      </c>
      <c r="BR87" s="24">
        <f>IF(Calcul!$F92="SW",'ModelParams Lw'!D$18+'ModelParams Lw'!D$19*LOG(BR$3)+'ModelParams Lw'!D$20*($D87*$E87),IF('ModelParams Lw'!D$21+'ModelParams Lw'!D$22*LOG(BR$3)+'ModelParams Lw'!D$23*($D87*$E87)&lt;'ModelParams Lw'!D$18+'ModelParams Lw'!D$19*LOG(BR$3)+'ModelParams Lw'!D$20*($D87*$E87),'ModelParams Lw'!D$18+'ModelParams Lw'!D$19*LOG(BR$3)+'ModelParams Lw'!D$20*($D87*$E87),'ModelParams Lw'!D$21+'ModelParams Lw'!D$22*LOG(BR$3)+'ModelParams Lw'!D$23*($D87*$E87)))</f>
        <v>20.87664435983303</v>
      </c>
      <c r="BS87" s="24">
        <f>IF(Calcul!$F92="SW",'ModelParams Lw'!E$18+'ModelParams Lw'!E$19*LOG(BS$3)+'ModelParams Lw'!E$20*($D87*$E87),IF('ModelParams Lw'!E$21+'ModelParams Lw'!E$22*LOG(BS$3)+'ModelParams Lw'!E$23*($D87*$E87)&lt;'ModelParams Lw'!E$18+'ModelParams Lw'!E$19*LOG(BS$3)+'ModelParams Lw'!E$20*($D87*$E87),'ModelParams Lw'!E$18+'ModelParams Lw'!E$19*LOG(BS$3)+'ModelParams Lw'!E$20*($D87*$E87),'ModelParams Lw'!E$21+'ModelParams Lw'!E$22*LOG(BS$3)+'ModelParams Lw'!E$23*($D87*$E87)))</f>
        <v>19.403052886267911</v>
      </c>
      <c r="BT87" s="24">
        <f>IF(Calcul!$F92="SW",'ModelParams Lw'!F$18+'ModelParams Lw'!F$19*LOG(BT$3)+'ModelParams Lw'!F$20*($D87*$E87),IF('ModelParams Lw'!F$21+'ModelParams Lw'!F$22*LOG(BT$3)+'ModelParams Lw'!F$23*($D87*$E87)&lt;'ModelParams Lw'!F$18+'ModelParams Lw'!F$19*LOG(BT$3)+'ModelParams Lw'!F$20*($D87*$E87),'ModelParams Lw'!F$18+'ModelParams Lw'!F$19*LOG(BT$3)+'ModelParams Lw'!F$20*($D87*$E87),'ModelParams Lw'!F$21+'ModelParams Lw'!F$22*LOG(BT$3)+'ModelParams Lw'!F$23*($D87*$E87)))</f>
        <v>19.168948557312724</v>
      </c>
      <c r="BU87" s="24">
        <f>IF(Calcul!$F92="SW",'ModelParams Lw'!G$18+'ModelParams Lw'!G$19*LOG(BU$3)+'ModelParams Lw'!G$20*($D87*$E87),IF('ModelParams Lw'!G$21+'ModelParams Lw'!G$22*LOG(BU$3)+'ModelParams Lw'!G$23*($D87*$E87)&lt;'ModelParams Lw'!G$18+'ModelParams Lw'!G$19*LOG(BU$3)+'ModelParams Lw'!G$20*($D87*$E87),'ModelParams Lw'!G$18+'ModelParams Lw'!G$19*LOG(BU$3)+'ModelParams Lw'!G$20*($D87*$E87),'ModelParams Lw'!G$21+'ModelParams Lw'!G$22*LOG(BU$3)+'ModelParams Lw'!G$23*($D87*$E87)))</f>
        <v>19.253827318462619</v>
      </c>
      <c r="BV87" s="24">
        <f>IF(Calcul!$F92="SW",'ModelParams Lw'!H$18+'ModelParams Lw'!H$19*LOG(BV$3)+'ModelParams Lw'!H$20*($D87*$E87),IF('ModelParams Lw'!H$21+'ModelParams Lw'!H$22*LOG(BV$3)+'ModelParams Lw'!H$23*($D87*$E87)&lt;'ModelParams Lw'!H$18+'ModelParams Lw'!H$19*LOG(BV$3)+'ModelParams Lw'!H$20*($D87*$E87),'ModelParams Lw'!H$18+'ModelParams Lw'!H$19*LOG(BV$3)+'ModelParams Lw'!H$20*($D87*$E87),'ModelParams Lw'!H$21+'ModelParams Lw'!H$22*LOG(BV$3)+'ModelParams Lw'!H$23*($D87*$E87)))</f>
        <v>18.450549841027573</v>
      </c>
      <c r="BW87" s="24">
        <f>IF(Calcul!$F92="SW",'ModelParams Lw'!I$18+'ModelParams Lw'!I$19*LOG(BW$3)+'ModelParams Lw'!I$20*($D87*$E87),IF('ModelParams Lw'!I$21+'ModelParams Lw'!I$22*LOG(BW$3)+'ModelParams Lw'!I$23*($D87*$E87)&lt;'ModelParams Lw'!I$18+'ModelParams Lw'!I$19*LOG(BW$3)+'ModelParams Lw'!I$20*($D87*$E87),'ModelParams Lw'!I$18+'ModelParams Lw'!I$19*LOG(BW$3)+'ModelParams Lw'!I$20*($D87*$E87),'ModelParams Lw'!I$21+'ModelParams Lw'!I$22*LOG(BW$3)+'ModelParams Lw'!I$23*($D87*$E87)))</f>
        <v>24.339570323731252</v>
      </c>
      <c r="BX87" s="24">
        <f>IF(Calcul!$F92="SW",'ModelParams Lw'!J$18+'ModelParams Lw'!J$19*LOG(BX$3)+'ModelParams Lw'!J$20*($D87*$E87),IF('ModelParams Lw'!J$21+'ModelParams Lw'!J$22*LOG(BX$3)+'ModelParams Lw'!J$23*($D87*$E87)&lt;'ModelParams Lw'!J$18+'ModelParams Lw'!J$19*LOG(BX$3)+'ModelParams Lw'!J$20*($D87*$E87),'ModelParams Lw'!J$18+'ModelParams Lw'!J$19*LOG(BX$3)+'ModelParams Lw'!J$20*($D87*$E87),'ModelParams Lw'!J$21+'ModelParams Lw'!J$22*LOG(BX$3)+'ModelParams Lw'!J$23*($D87*$E87)))</f>
        <v>22.505852524315557</v>
      </c>
      <c r="BY87" s="24" t="e">
        <f t="shared" si="34"/>
        <v>#DIV/0!</v>
      </c>
      <c r="BZ87" s="24" t="e">
        <f t="shared" si="35"/>
        <v>#DIV/0!</v>
      </c>
      <c r="CA87" s="24" t="e">
        <f t="shared" si="36"/>
        <v>#DIV/0!</v>
      </c>
      <c r="CB87" s="24" t="e">
        <f t="shared" si="37"/>
        <v>#DIV/0!</v>
      </c>
      <c r="CC87" s="24" t="e">
        <f t="shared" si="38"/>
        <v>#DIV/0!</v>
      </c>
      <c r="CD87" s="24" t="e">
        <f t="shared" si="39"/>
        <v>#DIV/0!</v>
      </c>
      <c r="CE87" s="24" t="e">
        <f t="shared" si="40"/>
        <v>#DIV/0!</v>
      </c>
      <c r="CF87" s="24" t="e">
        <f t="shared" si="41"/>
        <v>#DIV/0!</v>
      </c>
      <c r="CG87" s="24" t="e">
        <f>10*LOG10(IF(BY87="",0,POWER(10,((BY87+'ModelParams Lw'!$O$4)/10))) +IF(BZ87="",0,POWER(10,((BZ87+'ModelParams Lw'!$P$4)/10))) +IF(CA87="",0,POWER(10,((CA87+'ModelParams Lw'!$Q$4)/10))) +IF(CB87="",0,POWER(10,((CB87+'ModelParams Lw'!$R$4)/10))) +IF(CC87="",0,POWER(10,((CC87+'ModelParams Lw'!$S$4)/10))) +IF(CD87="",0,POWER(10,((CD87+'ModelParams Lw'!$T$4)/10))) +IF(CE87="",0,POWER(10,((CE87+'ModelParams Lw'!$U$4)/10)))+IF(CF87="",0,POWER(10,((CF87+'ModelParams Lw'!$V$4)/10))))</f>
        <v>#DIV/0!</v>
      </c>
      <c r="CH87" s="24" t="e">
        <f t="shared" si="25"/>
        <v>#DIV/0!</v>
      </c>
      <c r="CI87" s="24" t="e">
        <f>(BY87-'ModelParams Lw'!$O$10)/'ModelParams Lw'!$O$11</f>
        <v>#DIV/0!</v>
      </c>
      <c r="CJ87" s="24" t="e">
        <f>(BZ87-'ModelParams Lw'!$P$10)/'ModelParams Lw'!$P$11</f>
        <v>#DIV/0!</v>
      </c>
      <c r="CK87" s="24" t="e">
        <f>(CA87-'ModelParams Lw'!$Q$10)/'ModelParams Lw'!$Q$11</f>
        <v>#DIV/0!</v>
      </c>
      <c r="CL87" s="24" t="e">
        <f>(CB87-'ModelParams Lw'!$R$10)/'ModelParams Lw'!$R$11</f>
        <v>#DIV/0!</v>
      </c>
      <c r="CM87" s="24" t="e">
        <f>(CC87-'ModelParams Lw'!$S$10)/'ModelParams Lw'!$S$11</f>
        <v>#DIV/0!</v>
      </c>
      <c r="CN87" s="24" t="e">
        <f>(CD87-'ModelParams Lw'!$T$10)/'ModelParams Lw'!$T$11</f>
        <v>#DIV/0!</v>
      </c>
      <c r="CO87" s="24" t="e">
        <f>(CE87-'ModelParams Lw'!$U$10)/'ModelParams Lw'!$U$11</f>
        <v>#DIV/0!</v>
      </c>
      <c r="CP87" s="24" t="e">
        <f>(CF87-'ModelParams Lw'!$V$10)/'ModelParams Lw'!$V$11</f>
        <v>#DIV/0!</v>
      </c>
    </row>
    <row r="88" spans="1:94" x14ac:dyDescent="0.2">
      <c r="A88" s="12">
        <f>Calcul!B90</f>
        <v>0</v>
      </c>
      <c r="B88" s="12">
        <f t="shared" si="42"/>
        <v>0</v>
      </c>
      <c r="C88" s="12">
        <f>Calcul!C90</f>
        <v>0</v>
      </c>
      <c r="D88" s="12">
        <f>Calcul!D90/1000</f>
        <v>0</v>
      </c>
      <c r="E88" s="12">
        <f>Calcul!E90/1000</f>
        <v>0</v>
      </c>
      <c r="F88" s="12">
        <f t="shared" si="43"/>
        <v>0</v>
      </c>
      <c r="G88" s="24" t="e">
        <f t="shared" si="44"/>
        <v>#DIV/0!</v>
      </c>
      <c r="H88" s="21" t="e">
        <f>'ModelParams Lw'!$B$6*(LN(H$3/(($B88/3600/($D88*$F88))^0.4*$G88^0.3)))^2+'ModelParams Lw'!$B$7*LN(H$3/(($B88/3600/($D88*$F88))^0.4*$G88^0.3))+'ModelParams Lw'!$B$8</f>
        <v>#DIV/0!</v>
      </c>
      <c r="I88" s="21" t="e">
        <f>'ModelParams Lw'!$B$6*(LN(I$3/(($B88/3600/($D88*$F88))^0.4*$G88^0.3)))^2+'ModelParams Lw'!$B$7*LN(I$3/(($B88/3600/($D88*$F88))^0.4*$G88^0.3))+'ModelParams Lw'!$B$8</f>
        <v>#DIV/0!</v>
      </c>
      <c r="J88" s="21" t="e">
        <f>'ModelParams Lw'!$B$6*(LN(J$3/(($B88/3600/($D88*$F88))^0.4*$G88^0.3)))^2+'ModelParams Lw'!$B$7*LN(J$3/(($B88/3600/($D88*$F88))^0.4*$G88^0.3))+'ModelParams Lw'!$B$8</f>
        <v>#DIV/0!</v>
      </c>
      <c r="K88" s="21" t="e">
        <f>'ModelParams Lw'!$B$6*(LN(K$3/(($B88/3600/($D88*$F88))^0.4*$G88^0.3)))^2+'ModelParams Lw'!$B$7*LN(K$3/(($B88/3600/($D88*$F88))^0.4*$G88^0.3))+'ModelParams Lw'!$B$8</f>
        <v>#DIV/0!</v>
      </c>
      <c r="L88" s="21" t="e">
        <f>'ModelParams Lw'!$B$6*(LN(L$3/(($B88/3600/($D88*$F88))^0.4*$G88^0.3)))^2+'ModelParams Lw'!$B$7*LN(L$3/(($B88/3600/($D88*$F88))^0.4*$G88^0.3))+'ModelParams Lw'!$B$8</f>
        <v>#DIV/0!</v>
      </c>
      <c r="M88" s="21" t="e">
        <f>'ModelParams Lw'!$B$6*(LN(M$3/(($B88/3600/($D88*$F88))^0.4*$G88^0.3)))^2+'ModelParams Lw'!$B$7*LN(M$3/(($B88/3600/($D88*$F88))^0.4*$G88^0.3))+'ModelParams Lw'!$B$8</f>
        <v>#DIV/0!</v>
      </c>
      <c r="N88" s="21" t="e">
        <f>'ModelParams Lw'!$B$6*(LN(N$3/(($B88/3600/($D88*$F88))^0.4*$G88^0.3)))^2+'ModelParams Lw'!$B$7*LN(N$3/(($B88/3600/($D88*$F88))^0.4*$G88^0.3))+'ModelParams Lw'!$B$8</f>
        <v>#DIV/0!</v>
      </c>
      <c r="O88" s="21" t="e">
        <f>'ModelParams Lw'!$B$6*(LN(O$3/(($B88/3600/($D88*$F88))^0.4*$G88^0.3)))^2+'ModelParams Lw'!$B$7*LN(O$3/(($B88/3600/($D88*$F88))^0.4*$G88^0.3))+'ModelParams Lw'!$B$8</f>
        <v>#DIV/0!</v>
      </c>
      <c r="P88" s="24" t="e">
        <f>'ModelParams Lw'!$B$3+'ModelParams Lw'!$B$4*LOG10($B88/3600/($D88*$F88))+'ModelParams Lw'!$B$5*LOG10(2*$G88/(1.2*($B88/3600/($D88*$F88))^2)+1)+10*LOG10($D88*$F88)+H88</f>
        <v>#DIV/0!</v>
      </c>
      <c r="Q88" s="24" t="e">
        <f>'ModelParams Lw'!$B$3+'ModelParams Lw'!$B$4*LOG10($B88/3600/($D88*$F88))+'ModelParams Lw'!$B$5*LOG10(2*$G88/(1.2*($B88/3600/($D88*$F88))^2)+1)+10*LOG10($D88*$F88)+I88</f>
        <v>#DIV/0!</v>
      </c>
      <c r="R88" s="24" t="e">
        <f>'ModelParams Lw'!$B$3+'ModelParams Lw'!$B$4*LOG10($B88/3600/($D88*$F88))+'ModelParams Lw'!$B$5*LOG10(2*$G88/(1.2*($B88/3600/($D88*$F88))^2)+1)+10*LOG10($D88*$F88)+J88</f>
        <v>#DIV/0!</v>
      </c>
      <c r="S88" s="24" t="e">
        <f>'ModelParams Lw'!$B$3+'ModelParams Lw'!$B$4*LOG10($B88/3600/($D88*$F88))+'ModelParams Lw'!$B$5*LOG10(2*$G88/(1.2*($B88/3600/($D88*$F88))^2)+1)+10*LOG10($D88*$F88)+K88</f>
        <v>#DIV/0!</v>
      </c>
      <c r="T88" s="24" t="e">
        <f>'ModelParams Lw'!$B$3+'ModelParams Lw'!$B$4*LOG10($B88/3600/($D88*$F88))+'ModelParams Lw'!$B$5*LOG10(2*$G88/(1.2*($B88/3600/($D88*$F88))^2)+1)+10*LOG10($D88*$F88)+L88</f>
        <v>#DIV/0!</v>
      </c>
      <c r="U88" s="24" t="e">
        <f>'ModelParams Lw'!$B$3+'ModelParams Lw'!$B$4*LOG10($B88/3600/($D88*$F88))+'ModelParams Lw'!$B$5*LOG10(2*$G88/(1.2*($B88/3600/($D88*$F88))^2)+1)+10*LOG10($D88*$F88)+M88</f>
        <v>#DIV/0!</v>
      </c>
      <c r="V88" s="24" t="e">
        <f>'ModelParams Lw'!$B$3+'ModelParams Lw'!$B$4*LOG10($B88/3600/($D88*$F88))+'ModelParams Lw'!$B$5*LOG10(2*$G88/(1.2*($B88/3600/($D88*$F88))^2)+1)+10*LOG10($D88*$F88)+N88</f>
        <v>#DIV/0!</v>
      </c>
      <c r="W88" s="24" t="e">
        <f>'ModelParams Lw'!$B$3+'ModelParams Lw'!$B$4*LOG10($B88/3600/($D88*$F88))+'ModelParams Lw'!$B$5*LOG10(2*$G88/(1.2*($B88/3600/($D88*$F88))^2)+1)+10*LOG10($D88*$F88)+O88</f>
        <v>#DIV/0!</v>
      </c>
      <c r="X88" s="24" t="e">
        <f>10*LOG10(IF(P88="",0,POWER(10,((P88+'ModelParams Lw'!$O$4)/10))) +IF(Q88="",0,POWER(10,((Q88+'ModelParams Lw'!$P$4)/10))) +IF(R88="",0,POWER(10,((R88+'ModelParams Lw'!$Q$4)/10))) +IF(S88="",0,POWER(10,((S88+'ModelParams Lw'!$R$4)/10))) +IF(T88="",0,POWER(10,((T88+'ModelParams Lw'!$S$4)/10))) +IF(U88="",0,POWER(10,((U88+'ModelParams Lw'!$T$4)/10))) +IF(V88="",0,POWER(10,((V88+'ModelParams Lw'!$U$4)/10)))+IF(W88="",0,POWER(10,((W88+'ModelParams Lw'!$V$4)/10))))</f>
        <v>#DIV/0!</v>
      </c>
      <c r="Y88" s="24" t="e">
        <f t="shared" si="45"/>
        <v>#DIV/0!</v>
      </c>
      <c r="Z88" s="24" t="e">
        <f>(P88-'ModelParams Lw'!O$10)/'ModelParams Lw'!O$11</f>
        <v>#DIV/0!</v>
      </c>
      <c r="AA88" s="24" t="e">
        <f>(Q88-'ModelParams Lw'!P$10)/'ModelParams Lw'!P$11</f>
        <v>#DIV/0!</v>
      </c>
      <c r="AB88" s="24" t="e">
        <f>(R88-'ModelParams Lw'!Q$10)/'ModelParams Lw'!Q$11</f>
        <v>#DIV/0!</v>
      </c>
      <c r="AC88" s="24" t="e">
        <f>(S88-'ModelParams Lw'!R$10)/'ModelParams Lw'!R$11</f>
        <v>#DIV/0!</v>
      </c>
      <c r="AD88" s="24" t="e">
        <f>(T88-'ModelParams Lw'!S$10)/'ModelParams Lw'!S$11</f>
        <v>#DIV/0!</v>
      </c>
      <c r="AE88" s="24" t="e">
        <f>(U88-'ModelParams Lw'!T$10)/'ModelParams Lw'!T$11</f>
        <v>#DIV/0!</v>
      </c>
      <c r="AF88" s="24" t="e">
        <f>(V88-'ModelParams Lw'!U$10)/'ModelParams Lw'!U$11</f>
        <v>#DIV/0!</v>
      </c>
      <c r="AG88" s="24" t="e">
        <f>(W88-'ModelParams Lw'!V$10)/'ModelParams Lw'!V$11</f>
        <v>#DIV/0!</v>
      </c>
      <c r="AH88" s="24" t="e">
        <f t="shared" si="23"/>
        <v>#DIV/0!</v>
      </c>
      <c r="AI88" s="24" t="str">
        <f>IF(OR(Calcul!$D93="",Calcul!$E93=""),"",VLOOKUP(CONCATENATE(Calcul!$D93,Calcul!$E93),SilencerParams!$D$4:$R$82,8,FALSE))</f>
        <v/>
      </c>
      <c r="AJ88" s="24" t="str">
        <f>IF(OR(Calcul!$D93="",Calcul!$E93=""),"",VLOOKUP(CONCATENATE(Calcul!$D93,Calcul!$E93),SilencerParams!$D$4:$R$82,9,FALSE))</f>
        <v/>
      </c>
      <c r="AK88" s="24" t="str">
        <f>IF(OR(Calcul!$D93="",Calcul!$E93=""),"",VLOOKUP(CONCATENATE(Calcul!$D93,Calcul!$E93),SilencerParams!$D$4:$R$82,10,FALSE))</f>
        <v/>
      </c>
      <c r="AL88" s="24" t="str">
        <f>IF(OR(Calcul!$D93="",Calcul!$E93=""),"",VLOOKUP(CONCATENATE(Calcul!$D93,Calcul!$E93),SilencerParams!$D$4:$R$82,11,FALSE))</f>
        <v/>
      </c>
      <c r="AM88" s="24" t="str">
        <f>IF(OR(Calcul!$D93="",Calcul!$E93=""),"",VLOOKUP(CONCATENATE(Calcul!$D93,Calcul!$E93),SilencerParams!$D$4:$R$82,12,FALSE))</f>
        <v/>
      </c>
      <c r="AN88" s="24" t="str">
        <f>IF(OR(Calcul!$D93="",Calcul!$E93=""),"",VLOOKUP(CONCATENATE(Calcul!$D93,Calcul!$E93),SilencerParams!$D$4:$R$82,13,FALSE))</f>
        <v/>
      </c>
      <c r="AO88" s="24" t="str">
        <f>IF(OR(Calcul!$D93="",Calcul!$E93=""),"",VLOOKUP(CONCATENATE(Calcul!$D93,Calcul!$E93),SilencerParams!$D$4:$R$82,14,FALSE))</f>
        <v/>
      </c>
      <c r="AP88" s="24" t="str">
        <f>IF(OR(Calcul!$D93="",Calcul!$E93=""),"",VLOOKUP(CONCATENATE(Calcul!$D93,Calcul!$E93),SilencerParams!$D$4:$R$82,15,FALSE))</f>
        <v/>
      </c>
      <c r="AQ88" s="24" t="str">
        <f>IF(OR(Calcul!$D93="",Calcul!$E93=""),"",VLOOKUP(CONCATENATE(Calcul!$D93,Calcul!$E93),SilencerParams!$D$4:$Z$82,16,FALSE)*LOG($AH88)+VLOOKUP(CONCATENATE(Calcul!$D93,Calcul!$E93),SilencerParams!$D$4:$AH$82,24,FALSE))</f>
        <v/>
      </c>
      <c r="AR88" s="24" t="str">
        <f>IF(OR(Calcul!$D93="",Calcul!$E93=""),"",VLOOKUP(CONCATENATE(Calcul!$D93,Calcul!$E93),SilencerParams!$D$4:$Z$82,17,FALSE)*LOG($AH88)+VLOOKUP(CONCATENATE(Calcul!$D93,Calcul!$E93),SilencerParams!$D$4:$AH$82,25,FALSE))</f>
        <v/>
      </c>
      <c r="AS88" s="24" t="str">
        <f>IF(OR(Calcul!$D93="",Calcul!$E93=""),"",VLOOKUP(CONCATENATE(Calcul!$D93,Calcul!$E93),SilencerParams!$D$4:$Z$82,18,FALSE)*LOG($AH88)+VLOOKUP(CONCATENATE(Calcul!$D93,Calcul!$E93),SilencerParams!$D$4:$AH$82,26,FALSE))</f>
        <v/>
      </c>
      <c r="AT88" s="24" t="str">
        <f>IF(OR(Calcul!$D93="",Calcul!$E93=""),"",VLOOKUP(CONCATENATE(Calcul!$D93,Calcul!$E93),SilencerParams!$D$4:$Z$82,19,FALSE)*LOG($AH88)+VLOOKUP(CONCATENATE(Calcul!$D93,Calcul!$E93),SilencerParams!$D$4:$AH$82,27,FALSE))</f>
        <v/>
      </c>
      <c r="AU88" s="24" t="str">
        <f>IF(OR(Calcul!$D93="",Calcul!$E93=""),"",VLOOKUP(CONCATENATE(Calcul!$D93,Calcul!$E93),SilencerParams!$D$4:$Z$82,20,FALSE)*LOG($AH88)+VLOOKUP(CONCATENATE(Calcul!$D93,Calcul!$E93),SilencerParams!$D$4:$AH$82,28,FALSE))</f>
        <v/>
      </c>
      <c r="AV88" s="24" t="str">
        <f>IF(OR(Calcul!$D93="",Calcul!$E93=""),"",VLOOKUP(CONCATENATE(Calcul!$D93,Calcul!$E93),SilencerParams!$D$4:$Z$82,21,FALSE)*LOG($AH88)+VLOOKUP(CONCATENATE(Calcul!$D93,Calcul!$E93),SilencerParams!$D$4:$AH$82,29,FALSE))</f>
        <v/>
      </c>
      <c r="AW88" s="24" t="str">
        <f>IF(OR(Calcul!$D93="",Calcul!$E93=""),"",VLOOKUP(CONCATENATE(Calcul!$D93,Calcul!$E93),SilencerParams!$D$4:$Z$82,22,FALSE)*LOG($AH88)+VLOOKUP(CONCATENATE(Calcul!$D93,Calcul!$E93),SilencerParams!$D$4:$AH$82,30,FALSE))</f>
        <v/>
      </c>
      <c r="AX88" s="24" t="str">
        <f>IF(OR(Calcul!$D93="",Calcul!$E93=""),"",VLOOKUP(CONCATENATE(Calcul!$D93,Calcul!$E93),SilencerParams!$D$4:$Z$82,23,FALSE)*LOG($AH88)+VLOOKUP(CONCATENATE(Calcul!$D93,Calcul!$E93),SilencerParams!$D$4:$AH$82,31,FALSE))</f>
        <v/>
      </c>
      <c r="AY88" s="24" t="e">
        <f t="shared" si="26"/>
        <v>#DIV/0!</v>
      </c>
      <c r="AZ88" s="24" t="e">
        <f t="shared" si="27"/>
        <v>#DIV/0!</v>
      </c>
      <c r="BA88" s="24" t="e">
        <f t="shared" si="28"/>
        <v>#DIV/0!</v>
      </c>
      <c r="BB88" s="24" t="e">
        <f t="shared" si="29"/>
        <v>#DIV/0!</v>
      </c>
      <c r="BC88" s="24" t="e">
        <f t="shared" si="30"/>
        <v>#DIV/0!</v>
      </c>
      <c r="BD88" s="24" t="e">
        <f t="shared" si="31"/>
        <v>#DIV/0!</v>
      </c>
      <c r="BE88" s="24" t="e">
        <f t="shared" si="32"/>
        <v>#DIV/0!</v>
      </c>
      <c r="BF88" s="24" t="e">
        <f t="shared" si="33"/>
        <v>#DIV/0!</v>
      </c>
      <c r="BG88" s="24" t="e">
        <f>10*LOG10(IF(AY88="",0,POWER(10,((AY88+'ModelParams Lw'!$O$4)/10))) +IF(AZ88="",0,POWER(10,((AZ88+'ModelParams Lw'!$P$4)/10))) +IF(BA88="",0,POWER(10,((BA88+'ModelParams Lw'!$Q$4)/10))) +IF(BB88="",0,POWER(10,((BB88+'ModelParams Lw'!$R$4)/10))) +IF(BC88="",0,POWER(10,((BC88+'ModelParams Lw'!$S$4)/10))) +IF(BD88="",0,POWER(10,((BD88+'ModelParams Lw'!$T$4)/10))) +IF(BE88="",0,POWER(10,((BE88+'ModelParams Lw'!$U$4)/10)))+IF(BF88="",0,POWER(10,((BF88+'ModelParams Lw'!$V$4)/10))))</f>
        <v>#DIV/0!</v>
      </c>
      <c r="BH88" s="24" t="e">
        <f t="shared" si="24"/>
        <v>#DIV/0!</v>
      </c>
      <c r="BI88" s="24" t="e">
        <f>(AY88-'ModelParams Lw'!O$10)/'ModelParams Lw'!O$11</f>
        <v>#DIV/0!</v>
      </c>
      <c r="BJ88" s="24" t="e">
        <f>(AZ88-'ModelParams Lw'!P$10)/'ModelParams Lw'!P$11</f>
        <v>#DIV/0!</v>
      </c>
      <c r="BK88" s="24" t="e">
        <f>(BA88-'ModelParams Lw'!Q$10)/'ModelParams Lw'!Q$11</f>
        <v>#DIV/0!</v>
      </c>
      <c r="BL88" s="24" t="e">
        <f>(BB88-'ModelParams Lw'!R$10)/'ModelParams Lw'!R$11</f>
        <v>#DIV/0!</v>
      </c>
      <c r="BM88" s="24" t="e">
        <f>(BC88-'ModelParams Lw'!S$10)/'ModelParams Lw'!S$11</f>
        <v>#DIV/0!</v>
      </c>
      <c r="BN88" s="24" t="e">
        <f>(BD88-'ModelParams Lw'!T$10)/'ModelParams Lw'!T$11</f>
        <v>#DIV/0!</v>
      </c>
      <c r="BO88" s="24" t="e">
        <f>(BE88-'ModelParams Lw'!U$10)/'ModelParams Lw'!U$11</f>
        <v>#DIV/0!</v>
      </c>
      <c r="BP88" s="24" t="e">
        <f>(BF88-'ModelParams Lw'!V$10)/'ModelParams Lw'!V$11</f>
        <v>#DIV/0!</v>
      </c>
      <c r="BQ88" s="24">
        <f>IF(Calcul!$F93="SW",'ModelParams Lw'!C$18+'ModelParams Lw'!C$19*LOG(BQ$3)+'ModelParams Lw'!C$20*($D88*$E88),IF('ModelParams Lw'!C$21+'ModelParams Lw'!C$22*LOG(BQ$3)+'ModelParams Lw'!C$23*($D88*$E88)&lt;'ModelParams Lw'!C$18+'ModelParams Lw'!C$19*LOG(BQ$3)+'ModelParams Lw'!C$20*($D88*$E88),'ModelParams Lw'!C$18+'ModelParams Lw'!C$19*LOG(BQ$3)+'ModelParams Lw'!C$20*($D88*$E88),'ModelParams Lw'!C$21+'ModelParams Lw'!C$22*LOG(BQ$3)+'ModelParams Lw'!C$23*($D88*$E88)))</f>
        <v>29.232362061604213</v>
      </c>
      <c r="BR88" s="24">
        <f>IF(Calcul!$F93="SW",'ModelParams Lw'!D$18+'ModelParams Lw'!D$19*LOG(BR$3)+'ModelParams Lw'!D$20*($D88*$E88),IF('ModelParams Lw'!D$21+'ModelParams Lw'!D$22*LOG(BR$3)+'ModelParams Lw'!D$23*($D88*$E88)&lt;'ModelParams Lw'!D$18+'ModelParams Lw'!D$19*LOG(BR$3)+'ModelParams Lw'!D$20*($D88*$E88),'ModelParams Lw'!D$18+'ModelParams Lw'!D$19*LOG(BR$3)+'ModelParams Lw'!D$20*($D88*$E88),'ModelParams Lw'!D$21+'ModelParams Lw'!D$22*LOG(BR$3)+'ModelParams Lw'!D$23*($D88*$E88)))</f>
        <v>20.87664435983303</v>
      </c>
      <c r="BS88" s="24">
        <f>IF(Calcul!$F93="SW",'ModelParams Lw'!E$18+'ModelParams Lw'!E$19*LOG(BS$3)+'ModelParams Lw'!E$20*($D88*$E88),IF('ModelParams Lw'!E$21+'ModelParams Lw'!E$22*LOG(BS$3)+'ModelParams Lw'!E$23*($D88*$E88)&lt;'ModelParams Lw'!E$18+'ModelParams Lw'!E$19*LOG(BS$3)+'ModelParams Lw'!E$20*($D88*$E88),'ModelParams Lw'!E$18+'ModelParams Lw'!E$19*LOG(BS$3)+'ModelParams Lw'!E$20*($D88*$E88),'ModelParams Lw'!E$21+'ModelParams Lw'!E$22*LOG(BS$3)+'ModelParams Lw'!E$23*($D88*$E88)))</f>
        <v>19.403052886267911</v>
      </c>
      <c r="BT88" s="24">
        <f>IF(Calcul!$F93="SW",'ModelParams Lw'!F$18+'ModelParams Lw'!F$19*LOG(BT$3)+'ModelParams Lw'!F$20*($D88*$E88),IF('ModelParams Lw'!F$21+'ModelParams Lw'!F$22*LOG(BT$3)+'ModelParams Lw'!F$23*($D88*$E88)&lt;'ModelParams Lw'!F$18+'ModelParams Lw'!F$19*LOG(BT$3)+'ModelParams Lw'!F$20*($D88*$E88),'ModelParams Lw'!F$18+'ModelParams Lw'!F$19*LOG(BT$3)+'ModelParams Lw'!F$20*($D88*$E88),'ModelParams Lw'!F$21+'ModelParams Lw'!F$22*LOG(BT$3)+'ModelParams Lw'!F$23*($D88*$E88)))</f>
        <v>19.168948557312724</v>
      </c>
      <c r="BU88" s="24">
        <f>IF(Calcul!$F93="SW",'ModelParams Lw'!G$18+'ModelParams Lw'!G$19*LOG(BU$3)+'ModelParams Lw'!G$20*($D88*$E88),IF('ModelParams Lw'!G$21+'ModelParams Lw'!G$22*LOG(BU$3)+'ModelParams Lw'!G$23*($D88*$E88)&lt;'ModelParams Lw'!G$18+'ModelParams Lw'!G$19*LOG(BU$3)+'ModelParams Lw'!G$20*($D88*$E88),'ModelParams Lw'!G$18+'ModelParams Lw'!G$19*LOG(BU$3)+'ModelParams Lw'!G$20*($D88*$E88),'ModelParams Lw'!G$21+'ModelParams Lw'!G$22*LOG(BU$3)+'ModelParams Lw'!G$23*($D88*$E88)))</f>
        <v>19.253827318462619</v>
      </c>
      <c r="BV88" s="24">
        <f>IF(Calcul!$F93="SW",'ModelParams Lw'!H$18+'ModelParams Lw'!H$19*LOG(BV$3)+'ModelParams Lw'!H$20*($D88*$E88),IF('ModelParams Lw'!H$21+'ModelParams Lw'!H$22*LOG(BV$3)+'ModelParams Lw'!H$23*($D88*$E88)&lt;'ModelParams Lw'!H$18+'ModelParams Lw'!H$19*LOG(BV$3)+'ModelParams Lw'!H$20*($D88*$E88),'ModelParams Lw'!H$18+'ModelParams Lw'!H$19*LOG(BV$3)+'ModelParams Lw'!H$20*($D88*$E88),'ModelParams Lw'!H$21+'ModelParams Lw'!H$22*LOG(BV$3)+'ModelParams Lw'!H$23*($D88*$E88)))</f>
        <v>18.450549841027573</v>
      </c>
      <c r="BW88" s="24">
        <f>IF(Calcul!$F93="SW",'ModelParams Lw'!I$18+'ModelParams Lw'!I$19*LOG(BW$3)+'ModelParams Lw'!I$20*($D88*$E88),IF('ModelParams Lw'!I$21+'ModelParams Lw'!I$22*LOG(BW$3)+'ModelParams Lw'!I$23*($D88*$E88)&lt;'ModelParams Lw'!I$18+'ModelParams Lw'!I$19*LOG(BW$3)+'ModelParams Lw'!I$20*($D88*$E88),'ModelParams Lw'!I$18+'ModelParams Lw'!I$19*LOG(BW$3)+'ModelParams Lw'!I$20*($D88*$E88),'ModelParams Lw'!I$21+'ModelParams Lw'!I$22*LOG(BW$3)+'ModelParams Lw'!I$23*($D88*$E88)))</f>
        <v>24.339570323731252</v>
      </c>
      <c r="BX88" s="24">
        <f>IF(Calcul!$F93="SW",'ModelParams Lw'!J$18+'ModelParams Lw'!J$19*LOG(BX$3)+'ModelParams Lw'!J$20*($D88*$E88),IF('ModelParams Lw'!J$21+'ModelParams Lw'!J$22*LOG(BX$3)+'ModelParams Lw'!J$23*($D88*$E88)&lt;'ModelParams Lw'!J$18+'ModelParams Lw'!J$19*LOG(BX$3)+'ModelParams Lw'!J$20*($D88*$E88),'ModelParams Lw'!J$18+'ModelParams Lw'!J$19*LOG(BX$3)+'ModelParams Lw'!J$20*($D88*$E88),'ModelParams Lw'!J$21+'ModelParams Lw'!J$22*LOG(BX$3)+'ModelParams Lw'!J$23*($D88*$E88)))</f>
        <v>22.505852524315557</v>
      </c>
      <c r="BY88" s="24" t="e">
        <f t="shared" si="34"/>
        <v>#DIV/0!</v>
      </c>
      <c r="BZ88" s="24" t="e">
        <f t="shared" si="35"/>
        <v>#DIV/0!</v>
      </c>
      <c r="CA88" s="24" t="e">
        <f t="shared" si="36"/>
        <v>#DIV/0!</v>
      </c>
      <c r="CB88" s="24" t="e">
        <f t="shared" si="37"/>
        <v>#DIV/0!</v>
      </c>
      <c r="CC88" s="24" t="e">
        <f t="shared" si="38"/>
        <v>#DIV/0!</v>
      </c>
      <c r="CD88" s="24" t="e">
        <f t="shared" si="39"/>
        <v>#DIV/0!</v>
      </c>
      <c r="CE88" s="24" t="e">
        <f t="shared" si="40"/>
        <v>#DIV/0!</v>
      </c>
      <c r="CF88" s="24" t="e">
        <f t="shared" si="41"/>
        <v>#DIV/0!</v>
      </c>
      <c r="CG88" s="24" t="e">
        <f>10*LOG10(IF(BY88="",0,POWER(10,((BY88+'ModelParams Lw'!$O$4)/10))) +IF(BZ88="",0,POWER(10,((BZ88+'ModelParams Lw'!$P$4)/10))) +IF(CA88="",0,POWER(10,((CA88+'ModelParams Lw'!$Q$4)/10))) +IF(CB88="",0,POWER(10,((CB88+'ModelParams Lw'!$R$4)/10))) +IF(CC88="",0,POWER(10,((CC88+'ModelParams Lw'!$S$4)/10))) +IF(CD88="",0,POWER(10,((CD88+'ModelParams Lw'!$T$4)/10))) +IF(CE88="",0,POWER(10,((CE88+'ModelParams Lw'!$U$4)/10)))+IF(CF88="",0,POWER(10,((CF88+'ModelParams Lw'!$V$4)/10))))</f>
        <v>#DIV/0!</v>
      </c>
      <c r="CH88" s="24" t="e">
        <f t="shared" si="25"/>
        <v>#DIV/0!</v>
      </c>
      <c r="CI88" s="24" t="e">
        <f>(BY88-'ModelParams Lw'!$O$10)/'ModelParams Lw'!$O$11</f>
        <v>#DIV/0!</v>
      </c>
      <c r="CJ88" s="24" t="e">
        <f>(BZ88-'ModelParams Lw'!$P$10)/'ModelParams Lw'!$P$11</f>
        <v>#DIV/0!</v>
      </c>
      <c r="CK88" s="24" t="e">
        <f>(CA88-'ModelParams Lw'!$Q$10)/'ModelParams Lw'!$Q$11</f>
        <v>#DIV/0!</v>
      </c>
      <c r="CL88" s="24" t="e">
        <f>(CB88-'ModelParams Lw'!$R$10)/'ModelParams Lw'!$R$11</f>
        <v>#DIV/0!</v>
      </c>
      <c r="CM88" s="24" t="e">
        <f>(CC88-'ModelParams Lw'!$S$10)/'ModelParams Lw'!$S$11</f>
        <v>#DIV/0!</v>
      </c>
      <c r="CN88" s="24" t="e">
        <f>(CD88-'ModelParams Lw'!$T$10)/'ModelParams Lw'!$T$11</f>
        <v>#DIV/0!</v>
      </c>
      <c r="CO88" s="24" t="e">
        <f>(CE88-'ModelParams Lw'!$U$10)/'ModelParams Lw'!$U$11</f>
        <v>#DIV/0!</v>
      </c>
      <c r="CP88" s="24" t="e">
        <f>(CF88-'ModelParams Lw'!$V$10)/'ModelParams Lw'!$V$11</f>
        <v>#DIV/0!</v>
      </c>
    </row>
    <row r="89" spans="1:94" x14ac:dyDescent="0.2">
      <c r="A89" s="12">
        <f>Calcul!B91</f>
        <v>0</v>
      </c>
      <c r="B89" s="12">
        <f t="shared" si="42"/>
        <v>0</v>
      </c>
      <c r="C89" s="12">
        <f>Calcul!C91</f>
        <v>0</v>
      </c>
      <c r="D89" s="12">
        <f>Calcul!D91/1000</f>
        <v>0</v>
      </c>
      <c r="E89" s="12">
        <f>Calcul!E91/1000</f>
        <v>0</v>
      </c>
      <c r="F89" s="12">
        <f t="shared" si="43"/>
        <v>0</v>
      </c>
      <c r="G89" s="24" t="e">
        <f t="shared" si="44"/>
        <v>#DIV/0!</v>
      </c>
      <c r="H89" s="21" t="e">
        <f>'ModelParams Lw'!$B$6*(LN(H$3/(($B89/3600/($D89*$F89))^0.4*$G89^0.3)))^2+'ModelParams Lw'!$B$7*LN(H$3/(($B89/3600/($D89*$F89))^0.4*$G89^0.3))+'ModelParams Lw'!$B$8</f>
        <v>#DIV/0!</v>
      </c>
      <c r="I89" s="21" t="e">
        <f>'ModelParams Lw'!$B$6*(LN(I$3/(($B89/3600/($D89*$F89))^0.4*$G89^0.3)))^2+'ModelParams Lw'!$B$7*LN(I$3/(($B89/3600/($D89*$F89))^0.4*$G89^0.3))+'ModelParams Lw'!$B$8</f>
        <v>#DIV/0!</v>
      </c>
      <c r="J89" s="21" t="e">
        <f>'ModelParams Lw'!$B$6*(LN(J$3/(($B89/3600/($D89*$F89))^0.4*$G89^0.3)))^2+'ModelParams Lw'!$B$7*LN(J$3/(($B89/3600/($D89*$F89))^0.4*$G89^0.3))+'ModelParams Lw'!$B$8</f>
        <v>#DIV/0!</v>
      </c>
      <c r="K89" s="21" t="e">
        <f>'ModelParams Lw'!$B$6*(LN(K$3/(($B89/3600/($D89*$F89))^0.4*$G89^0.3)))^2+'ModelParams Lw'!$B$7*LN(K$3/(($B89/3600/($D89*$F89))^0.4*$G89^0.3))+'ModelParams Lw'!$B$8</f>
        <v>#DIV/0!</v>
      </c>
      <c r="L89" s="21" t="e">
        <f>'ModelParams Lw'!$B$6*(LN(L$3/(($B89/3600/($D89*$F89))^0.4*$G89^0.3)))^2+'ModelParams Lw'!$B$7*LN(L$3/(($B89/3600/($D89*$F89))^0.4*$G89^0.3))+'ModelParams Lw'!$B$8</f>
        <v>#DIV/0!</v>
      </c>
      <c r="M89" s="21" t="e">
        <f>'ModelParams Lw'!$B$6*(LN(M$3/(($B89/3600/($D89*$F89))^0.4*$G89^0.3)))^2+'ModelParams Lw'!$B$7*LN(M$3/(($B89/3600/($D89*$F89))^0.4*$G89^0.3))+'ModelParams Lw'!$B$8</f>
        <v>#DIV/0!</v>
      </c>
      <c r="N89" s="21" t="e">
        <f>'ModelParams Lw'!$B$6*(LN(N$3/(($B89/3600/($D89*$F89))^0.4*$G89^0.3)))^2+'ModelParams Lw'!$B$7*LN(N$3/(($B89/3600/($D89*$F89))^0.4*$G89^0.3))+'ModelParams Lw'!$B$8</f>
        <v>#DIV/0!</v>
      </c>
      <c r="O89" s="21" t="e">
        <f>'ModelParams Lw'!$B$6*(LN(O$3/(($B89/3600/($D89*$F89))^0.4*$G89^0.3)))^2+'ModelParams Lw'!$B$7*LN(O$3/(($B89/3600/($D89*$F89))^0.4*$G89^0.3))+'ModelParams Lw'!$B$8</f>
        <v>#DIV/0!</v>
      </c>
      <c r="P89" s="24" t="e">
        <f>'ModelParams Lw'!$B$3+'ModelParams Lw'!$B$4*LOG10($B89/3600/($D89*$F89))+'ModelParams Lw'!$B$5*LOG10(2*$G89/(1.2*($B89/3600/($D89*$F89))^2)+1)+10*LOG10($D89*$F89)+H89</f>
        <v>#DIV/0!</v>
      </c>
      <c r="Q89" s="24" t="e">
        <f>'ModelParams Lw'!$B$3+'ModelParams Lw'!$B$4*LOG10($B89/3600/($D89*$F89))+'ModelParams Lw'!$B$5*LOG10(2*$G89/(1.2*($B89/3600/($D89*$F89))^2)+1)+10*LOG10($D89*$F89)+I89</f>
        <v>#DIV/0!</v>
      </c>
      <c r="R89" s="24" t="e">
        <f>'ModelParams Lw'!$B$3+'ModelParams Lw'!$B$4*LOG10($B89/3600/($D89*$F89))+'ModelParams Lw'!$B$5*LOG10(2*$G89/(1.2*($B89/3600/($D89*$F89))^2)+1)+10*LOG10($D89*$F89)+J89</f>
        <v>#DIV/0!</v>
      </c>
      <c r="S89" s="24" t="e">
        <f>'ModelParams Lw'!$B$3+'ModelParams Lw'!$B$4*LOG10($B89/3600/($D89*$F89))+'ModelParams Lw'!$B$5*LOG10(2*$G89/(1.2*($B89/3600/($D89*$F89))^2)+1)+10*LOG10($D89*$F89)+K89</f>
        <v>#DIV/0!</v>
      </c>
      <c r="T89" s="24" t="e">
        <f>'ModelParams Lw'!$B$3+'ModelParams Lw'!$B$4*LOG10($B89/3600/($D89*$F89))+'ModelParams Lw'!$B$5*LOG10(2*$G89/(1.2*($B89/3600/($D89*$F89))^2)+1)+10*LOG10($D89*$F89)+L89</f>
        <v>#DIV/0!</v>
      </c>
      <c r="U89" s="24" t="e">
        <f>'ModelParams Lw'!$B$3+'ModelParams Lw'!$B$4*LOG10($B89/3600/($D89*$F89))+'ModelParams Lw'!$B$5*LOG10(2*$G89/(1.2*($B89/3600/($D89*$F89))^2)+1)+10*LOG10($D89*$F89)+M89</f>
        <v>#DIV/0!</v>
      </c>
      <c r="V89" s="24" t="e">
        <f>'ModelParams Lw'!$B$3+'ModelParams Lw'!$B$4*LOG10($B89/3600/($D89*$F89))+'ModelParams Lw'!$B$5*LOG10(2*$G89/(1.2*($B89/3600/($D89*$F89))^2)+1)+10*LOG10($D89*$F89)+N89</f>
        <v>#DIV/0!</v>
      </c>
      <c r="W89" s="24" t="e">
        <f>'ModelParams Lw'!$B$3+'ModelParams Lw'!$B$4*LOG10($B89/3600/($D89*$F89))+'ModelParams Lw'!$B$5*LOG10(2*$G89/(1.2*($B89/3600/($D89*$F89))^2)+1)+10*LOG10($D89*$F89)+O89</f>
        <v>#DIV/0!</v>
      </c>
      <c r="X89" s="24" t="e">
        <f>10*LOG10(IF(P89="",0,POWER(10,((P89+'ModelParams Lw'!$O$4)/10))) +IF(Q89="",0,POWER(10,((Q89+'ModelParams Lw'!$P$4)/10))) +IF(R89="",0,POWER(10,((R89+'ModelParams Lw'!$Q$4)/10))) +IF(S89="",0,POWER(10,((S89+'ModelParams Lw'!$R$4)/10))) +IF(T89="",0,POWER(10,((T89+'ModelParams Lw'!$S$4)/10))) +IF(U89="",0,POWER(10,((U89+'ModelParams Lw'!$T$4)/10))) +IF(V89="",0,POWER(10,((V89+'ModelParams Lw'!$U$4)/10)))+IF(W89="",0,POWER(10,((W89+'ModelParams Lw'!$V$4)/10))))</f>
        <v>#DIV/0!</v>
      </c>
      <c r="Y89" s="24" t="e">
        <f t="shared" si="45"/>
        <v>#DIV/0!</v>
      </c>
      <c r="Z89" s="24" t="e">
        <f>(P89-'ModelParams Lw'!O$10)/'ModelParams Lw'!O$11</f>
        <v>#DIV/0!</v>
      </c>
      <c r="AA89" s="24" t="e">
        <f>(Q89-'ModelParams Lw'!P$10)/'ModelParams Lw'!P$11</f>
        <v>#DIV/0!</v>
      </c>
      <c r="AB89" s="24" t="e">
        <f>(R89-'ModelParams Lw'!Q$10)/'ModelParams Lw'!Q$11</f>
        <v>#DIV/0!</v>
      </c>
      <c r="AC89" s="24" t="e">
        <f>(S89-'ModelParams Lw'!R$10)/'ModelParams Lw'!R$11</f>
        <v>#DIV/0!</v>
      </c>
      <c r="AD89" s="24" t="e">
        <f>(T89-'ModelParams Lw'!S$10)/'ModelParams Lw'!S$11</f>
        <v>#DIV/0!</v>
      </c>
      <c r="AE89" s="24" t="e">
        <f>(U89-'ModelParams Lw'!T$10)/'ModelParams Lw'!T$11</f>
        <v>#DIV/0!</v>
      </c>
      <c r="AF89" s="24" t="e">
        <f>(V89-'ModelParams Lw'!U$10)/'ModelParams Lw'!U$11</f>
        <v>#DIV/0!</v>
      </c>
      <c r="AG89" s="24" t="e">
        <f>(W89-'ModelParams Lw'!V$10)/'ModelParams Lw'!V$11</f>
        <v>#DIV/0!</v>
      </c>
      <c r="AH89" s="24" t="e">
        <f t="shared" si="23"/>
        <v>#DIV/0!</v>
      </c>
      <c r="AI89" s="24" t="str">
        <f>IF(OR(Calcul!$D94="",Calcul!$E94=""),"",VLOOKUP(CONCATENATE(Calcul!$D94,Calcul!$E94),SilencerParams!$D$4:$R$82,8,FALSE))</f>
        <v/>
      </c>
      <c r="AJ89" s="24" t="str">
        <f>IF(OR(Calcul!$D94="",Calcul!$E94=""),"",VLOOKUP(CONCATENATE(Calcul!$D94,Calcul!$E94),SilencerParams!$D$4:$R$82,9,FALSE))</f>
        <v/>
      </c>
      <c r="AK89" s="24" t="str">
        <f>IF(OR(Calcul!$D94="",Calcul!$E94=""),"",VLOOKUP(CONCATENATE(Calcul!$D94,Calcul!$E94),SilencerParams!$D$4:$R$82,10,FALSE))</f>
        <v/>
      </c>
      <c r="AL89" s="24" t="str">
        <f>IF(OR(Calcul!$D94="",Calcul!$E94=""),"",VLOOKUP(CONCATENATE(Calcul!$D94,Calcul!$E94),SilencerParams!$D$4:$R$82,11,FALSE))</f>
        <v/>
      </c>
      <c r="AM89" s="24" t="str">
        <f>IF(OR(Calcul!$D94="",Calcul!$E94=""),"",VLOOKUP(CONCATENATE(Calcul!$D94,Calcul!$E94),SilencerParams!$D$4:$R$82,12,FALSE))</f>
        <v/>
      </c>
      <c r="AN89" s="24" t="str">
        <f>IF(OR(Calcul!$D94="",Calcul!$E94=""),"",VLOOKUP(CONCATENATE(Calcul!$D94,Calcul!$E94),SilencerParams!$D$4:$R$82,13,FALSE))</f>
        <v/>
      </c>
      <c r="AO89" s="24" t="str">
        <f>IF(OR(Calcul!$D94="",Calcul!$E94=""),"",VLOOKUP(CONCATENATE(Calcul!$D94,Calcul!$E94),SilencerParams!$D$4:$R$82,14,FALSE))</f>
        <v/>
      </c>
      <c r="AP89" s="24" t="str">
        <f>IF(OR(Calcul!$D94="",Calcul!$E94=""),"",VLOOKUP(CONCATENATE(Calcul!$D94,Calcul!$E94),SilencerParams!$D$4:$R$82,15,FALSE))</f>
        <v/>
      </c>
      <c r="AQ89" s="24" t="str">
        <f>IF(OR(Calcul!$D94="",Calcul!$E94=""),"",VLOOKUP(CONCATENATE(Calcul!$D94,Calcul!$E94),SilencerParams!$D$4:$Z$82,16,FALSE)*LOG($AH89)+VLOOKUP(CONCATENATE(Calcul!$D94,Calcul!$E94),SilencerParams!$D$4:$AH$82,24,FALSE))</f>
        <v/>
      </c>
      <c r="AR89" s="24" t="str">
        <f>IF(OR(Calcul!$D94="",Calcul!$E94=""),"",VLOOKUP(CONCATENATE(Calcul!$D94,Calcul!$E94),SilencerParams!$D$4:$Z$82,17,FALSE)*LOG($AH89)+VLOOKUP(CONCATENATE(Calcul!$D94,Calcul!$E94),SilencerParams!$D$4:$AH$82,25,FALSE))</f>
        <v/>
      </c>
      <c r="AS89" s="24" t="str">
        <f>IF(OR(Calcul!$D94="",Calcul!$E94=""),"",VLOOKUP(CONCATENATE(Calcul!$D94,Calcul!$E94),SilencerParams!$D$4:$Z$82,18,FALSE)*LOG($AH89)+VLOOKUP(CONCATENATE(Calcul!$D94,Calcul!$E94),SilencerParams!$D$4:$AH$82,26,FALSE))</f>
        <v/>
      </c>
      <c r="AT89" s="24" t="str">
        <f>IF(OR(Calcul!$D94="",Calcul!$E94=""),"",VLOOKUP(CONCATENATE(Calcul!$D94,Calcul!$E94),SilencerParams!$D$4:$Z$82,19,FALSE)*LOG($AH89)+VLOOKUP(CONCATENATE(Calcul!$D94,Calcul!$E94),SilencerParams!$D$4:$AH$82,27,FALSE))</f>
        <v/>
      </c>
      <c r="AU89" s="24" t="str">
        <f>IF(OR(Calcul!$D94="",Calcul!$E94=""),"",VLOOKUP(CONCATENATE(Calcul!$D94,Calcul!$E94),SilencerParams!$D$4:$Z$82,20,FALSE)*LOG($AH89)+VLOOKUP(CONCATENATE(Calcul!$D94,Calcul!$E94),SilencerParams!$D$4:$AH$82,28,FALSE))</f>
        <v/>
      </c>
      <c r="AV89" s="24" t="str">
        <f>IF(OR(Calcul!$D94="",Calcul!$E94=""),"",VLOOKUP(CONCATENATE(Calcul!$D94,Calcul!$E94),SilencerParams!$D$4:$Z$82,21,FALSE)*LOG($AH89)+VLOOKUP(CONCATENATE(Calcul!$D94,Calcul!$E94),SilencerParams!$D$4:$AH$82,29,FALSE))</f>
        <v/>
      </c>
      <c r="AW89" s="24" t="str">
        <f>IF(OR(Calcul!$D94="",Calcul!$E94=""),"",VLOOKUP(CONCATENATE(Calcul!$D94,Calcul!$E94),SilencerParams!$D$4:$Z$82,22,FALSE)*LOG($AH89)+VLOOKUP(CONCATENATE(Calcul!$D94,Calcul!$E94),SilencerParams!$D$4:$AH$82,30,FALSE))</f>
        <v/>
      </c>
      <c r="AX89" s="24" t="str">
        <f>IF(OR(Calcul!$D94="",Calcul!$E94=""),"",VLOOKUP(CONCATENATE(Calcul!$D94,Calcul!$E94),SilencerParams!$D$4:$Z$82,23,FALSE)*LOG($AH89)+VLOOKUP(CONCATENATE(Calcul!$D94,Calcul!$E94),SilencerParams!$D$4:$AH$82,31,FALSE))</f>
        <v/>
      </c>
      <c r="AY89" s="24" t="e">
        <f t="shared" si="26"/>
        <v>#DIV/0!</v>
      </c>
      <c r="AZ89" s="24" t="e">
        <f t="shared" si="27"/>
        <v>#DIV/0!</v>
      </c>
      <c r="BA89" s="24" t="e">
        <f t="shared" si="28"/>
        <v>#DIV/0!</v>
      </c>
      <c r="BB89" s="24" t="e">
        <f t="shared" si="29"/>
        <v>#DIV/0!</v>
      </c>
      <c r="BC89" s="24" t="e">
        <f t="shared" si="30"/>
        <v>#DIV/0!</v>
      </c>
      <c r="BD89" s="24" t="e">
        <f t="shared" si="31"/>
        <v>#DIV/0!</v>
      </c>
      <c r="BE89" s="24" t="e">
        <f t="shared" si="32"/>
        <v>#DIV/0!</v>
      </c>
      <c r="BF89" s="24" t="e">
        <f t="shared" si="33"/>
        <v>#DIV/0!</v>
      </c>
      <c r="BG89" s="24" t="e">
        <f>10*LOG10(IF(AY89="",0,POWER(10,((AY89+'ModelParams Lw'!$O$4)/10))) +IF(AZ89="",0,POWER(10,((AZ89+'ModelParams Lw'!$P$4)/10))) +IF(BA89="",0,POWER(10,((BA89+'ModelParams Lw'!$Q$4)/10))) +IF(BB89="",0,POWER(10,((BB89+'ModelParams Lw'!$R$4)/10))) +IF(BC89="",0,POWER(10,((BC89+'ModelParams Lw'!$S$4)/10))) +IF(BD89="",0,POWER(10,((BD89+'ModelParams Lw'!$T$4)/10))) +IF(BE89="",0,POWER(10,((BE89+'ModelParams Lw'!$U$4)/10)))+IF(BF89="",0,POWER(10,((BF89+'ModelParams Lw'!$V$4)/10))))</f>
        <v>#DIV/0!</v>
      </c>
      <c r="BH89" s="24" t="e">
        <f t="shared" si="24"/>
        <v>#DIV/0!</v>
      </c>
      <c r="BI89" s="24" t="e">
        <f>(AY89-'ModelParams Lw'!O$10)/'ModelParams Lw'!O$11</f>
        <v>#DIV/0!</v>
      </c>
      <c r="BJ89" s="24" t="e">
        <f>(AZ89-'ModelParams Lw'!P$10)/'ModelParams Lw'!P$11</f>
        <v>#DIV/0!</v>
      </c>
      <c r="BK89" s="24" t="e">
        <f>(BA89-'ModelParams Lw'!Q$10)/'ModelParams Lw'!Q$11</f>
        <v>#DIV/0!</v>
      </c>
      <c r="BL89" s="24" t="e">
        <f>(BB89-'ModelParams Lw'!R$10)/'ModelParams Lw'!R$11</f>
        <v>#DIV/0!</v>
      </c>
      <c r="BM89" s="24" t="e">
        <f>(BC89-'ModelParams Lw'!S$10)/'ModelParams Lw'!S$11</f>
        <v>#DIV/0!</v>
      </c>
      <c r="BN89" s="24" t="e">
        <f>(BD89-'ModelParams Lw'!T$10)/'ModelParams Lw'!T$11</f>
        <v>#DIV/0!</v>
      </c>
      <c r="BO89" s="24" t="e">
        <f>(BE89-'ModelParams Lw'!U$10)/'ModelParams Lw'!U$11</f>
        <v>#DIV/0!</v>
      </c>
      <c r="BP89" s="24" t="e">
        <f>(BF89-'ModelParams Lw'!V$10)/'ModelParams Lw'!V$11</f>
        <v>#DIV/0!</v>
      </c>
      <c r="BQ89" s="24">
        <f>IF(Calcul!$F94="SW",'ModelParams Lw'!C$18+'ModelParams Lw'!C$19*LOG(BQ$3)+'ModelParams Lw'!C$20*($D89*$E89),IF('ModelParams Lw'!C$21+'ModelParams Lw'!C$22*LOG(BQ$3)+'ModelParams Lw'!C$23*($D89*$E89)&lt;'ModelParams Lw'!C$18+'ModelParams Lw'!C$19*LOG(BQ$3)+'ModelParams Lw'!C$20*($D89*$E89),'ModelParams Lw'!C$18+'ModelParams Lw'!C$19*LOG(BQ$3)+'ModelParams Lw'!C$20*($D89*$E89),'ModelParams Lw'!C$21+'ModelParams Lw'!C$22*LOG(BQ$3)+'ModelParams Lw'!C$23*($D89*$E89)))</f>
        <v>29.232362061604213</v>
      </c>
      <c r="BR89" s="24">
        <f>IF(Calcul!$F94="SW",'ModelParams Lw'!D$18+'ModelParams Lw'!D$19*LOG(BR$3)+'ModelParams Lw'!D$20*($D89*$E89),IF('ModelParams Lw'!D$21+'ModelParams Lw'!D$22*LOG(BR$3)+'ModelParams Lw'!D$23*($D89*$E89)&lt;'ModelParams Lw'!D$18+'ModelParams Lw'!D$19*LOG(BR$3)+'ModelParams Lw'!D$20*($D89*$E89),'ModelParams Lw'!D$18+'ModelParams Lw'!D$19*LOG(BR$3)+'ModelParams Lw'!D$20*($D89*$E89),'ModelParams Lw'!D$21+'ModelParams Lw'!D$22*LOG(BR$3)+'ModelParams Lw'!D$23*($D89*$E89)))</f>
        <v>20.87664435983303</v>
      </c>
      <c r="BS89" s="24">
        <f>IF(Calcul!$F94="SW",'ModelParams Lw'!E$18+'ModelParams Lw'!E$19*LOG(BS$3)+'ModelParams Lw'!E$20*($D89*$E89),IF('ModelParams Lw'!E$21+'ModelParams Lw'!E$22*LOG(BS$3)+'ModelParams Lw'!E$23*($D89*$E89)&lt;'ModelParams Lw'!E$18+'ModelParams Lw'!E$19*LOG(BS$3)+'ModelParams Lw'!E$20*($D89*$E89),'ModelParams Lw'!E$18+'ModelParams Lw'!E$19*LOG(BS$3)+'ModelParams Lw'!E$20*($D89*$E89),'ModelParams Lw'!E$21+'ModelParams Lw'!E$22*LOG(BS$3)+'ModelParams Lw'!E$23*($D89*$E89)))</f>
        <v>19.403052886267911</v>
      </c>
      <c r="BT89" s="24">
        <f>IF(Calcul!$F94="SW",'ModelParams Lw'!F$18+'ModelParams Lw'!F$19*LOG(BT$3)+'ModelParams Lw'!F$20*($D89*$E89),IF('ModelParams Lw'!F$21+'ModelParams Lw'!F$22*LOG(BT$3)+'ModelParams Lw'!F$23*($D89*$E89)&lt;'ModelParams Lw'!F$18+'ModelParams Lw'!F$19*LOG(BT$3)+'ModelParams Lw'!F$20*($D89*$E89),'ModelParams Lw'!F$18+'ModelParams Lw'!F$19*LOG(BT$3)+'ModelParams Lw'!F$20*($D89*$E89),'ModelParams Lw'!F$21+'ModelParams Lw'!F$22*LOG(BT$3)+'ModelParams Lw'!F$23*($D89*$E89)))</f>
        <v>19.168948557312724</v>
      </c>
      <c r="BU89" s="24">
        <f>IF(Calcul!$F94="SW",'ModelParams Lw'!G$18+'ModelParams Lw'!G$19*LOG(BU$3)+'ModelParams Lw'!G$20*($D89*$E89),IF('ModelParams Lw'!G$21+'ModelParams Lw'!G$22*LOG(BU$3)+'ModelParams Lw'!G$23*($D89*$E89)&lt;'ModelParams Lw'!G$18+'ModelParams Lw'!G$19*LOG(BU$3)+'ModelParams Lw'!G$20*($D89*$E89),'ModelParams Lw'!G$18+'ModelParams Lw'!G$19*LOG(BU$3)+'ModelParams Lw'!G$20*($D89*$E89),'ModelParams Lw'!G$21+'ModelParams Lw'!G$22*LOG(BU$3)+'ModelParams Lw'!G$23*($D89*$E89)))</f>
        <v>19.253827318462619</v>
      </c>
      <c r="BV89" s="24">
        <f>IF(Calcul!$F94="SW",'ModelParams Lw'!H$18+'ModelParams Lw'!H$19*LOG(BV$3)+'ModelParams Lw'!H$20*($D89*$E89),IF('ModelParams Lw'!H$21+'ModelParams Lw'!H$22*LOG(BV$3)+'ModelParams Lw'!H$23*($D89*$E89)&lt;'ModelParams Lw'!H$18+'ModelParams Lw'!H$19*LOG(BV$3)+'ModelParams Lw'!H$20*($D89*$E89),'ModelParams Lw'!H$18+'ModelParams Lw'!H$19*LOG(BV$3)+'ModelParams Lw'!H$20*($D89*$E89),'ModelParams Lw'!H$21+'ModelParams Lw'!H$22*LOG(BV$3)+'ModelParams Lw'!H$23*($D89*$E89)))</f>
        <v>18.450549841027573</v>
      </c>
      <c r="BW89" s="24">
        <f>IF(Calcul!$F94="SW",'ModelParams Lw'!I$18+'ModelParams Lw'!I$19*LOG(BW$3)+'ModelParams Lw'!I$20*($D89*$E89),IF('ModelParams Lw'!I$21+'ModelParams Lw'!I$22*LOG(BW$3)+'ModelParams Lw'!I$23*($D89*$E89)&lt;'ModelParams Lw'!I$18+'ModelParams Lw'!I$19*LOG(BW$3)+'ModelParams Lw'!I$20*($D89*$E89),'ModelParams Lw'!I$18+'ModelParams Lw'!I$19*LOG(BW$3)+'ModelParams Lw'!I$20*($D89*$E89),'ModelParams Lw'!I$21+'ModelParams Lw'!I$22*LOG(BW$3)+'ModelParams Lw'!I$23*($D89*$E89)))</f>
        <v>24.339570323731252</v>
      </c>
      <c r="BX89" s="24">
        <f>IF(Calcul!$F94="SW",'ModelParams Lw'!J$18+'ModelParams Lw'!J$19*LOG(BX$3)+'ModelParams Lw'!J$20*($D89*$E89),IF('ModelParams Lw'!J$21+'ModelParams Lw'!J$22*LOG(BX$3)+'ModelParams Lw'!J$23*($D89*$E89)&lt;'ModelParams Lw'!J$18+'ModelParams Lw'!J$19*LOG(BX$3)+'ModelParams Lw'!J$20*($D89*$E89),'ModelParams Lw'!J$18+'ModelParams Lw'!J$19*LOG(BX$3)+'ModelParams Lw'!J$20*($D89*$E89),'ModelParams Lw'!J$21+'ModelParams Lw'!J$22*LOG(BX$3)+'ModelParams Lw'!J$23*($D89*$E89)))</f>
        <v>22.505852524315557</v>
      </c>
      <c r="BY89" s="24" t="e">
        <f t="shared" si="34"/>
        <v>#DIV/0!</v>
      </c>
      <c r="BZ89" s="24" t="e">
        <f t="shared" si="35"/>
        <v>#DIV/0!</v>
      </c>
      <c r="CA89" s="24" t="e">
        <f t="shared" si="36"/>
        <v>#DIV/0!</v>
      </c>
      <c r="CB89" s="24" t="e">
        <f t="shared" si="37"/>
        <v>#DIV/0!</v>
      </c>
      <c r="CC89" s="24" t="e">
        <f t="shared" si="38"/>
        <v>#DIV/0!</v>
      </c>
      <c r="CD89" s="24" t="e">
        <f t="shared" si="39"/>
        <v>#DIV/0!</v>
      </c>
      <c r="CE89" s="24" t="e">
        <f t="shared" si="40"/>
        <v>#DIV/0!</v>
      </c>
      <c r="CF89" s="24" t="e">
        <f t="shared" si="41"/>
        <v>#DIV/0!</v>
      </c>
      <c r="CG89" s="24" t="e">
        <f>10*LOG10(IF(BY89="",0,POWER(10,((BY89+'ModelParams Lw'!$O$4)/10))) +IF(BZ89="",0,POWER(10,((BZ89+'ModelParams Lw'!$P$4)/10))) +IF(CA89="",0,POWER(10,((CA89+'ModelParams Lw'!$Q$4)/10))) +IF(CB89="",0,POWER(10,((CB89+'ModelParams Lw'!$R$4)/10))) +IF(CC89="",0,POWER(10,((CC89+'ModelParams Lw'!$S$4)/10))) +IF(CD89="",0,POWER(10,((CD89+'ModelParams Lw'!$T$4)/10))) +IF(CE89="",0,POWER(10,((CE89+'ModelParams Lw'!$U$4)/10)))+IF(CF89="",0,POWER(10,((CF89+'ModelParams Lw'!$V$4)/10))))</f>
        <v>#DIV/0!</v>
      </c>
      <c r="CH89" s="24" t="e">
        <f t="shared" si="25"/>
        <v>#DIV/0!</v>
      </c>
      <c r="CI89" s="24" t="e">
        <f>(BY89-'ModelParams Lw'!$O$10)/'ModelParams Lw'!$O$11</f>
        <v>#DIV/0!</v>
      </c>
      <c r="CJ89" s="24" t="e">
        <f>(BZ89-'ModelParams Lw'!$P$10)/'ModelParams Lw'!$P$11</f>
        <v>#DIV/0!</v>
      </c>
      <c r="CK89" s="24" t="e">
        <f>(CA89-'ModelParams Lw'!$Q$10)/'ModelParams Lw'!$Q$11</f>
        <v>#DIV/0!</v>
      </c>
      <c r="CL89" s="24" t="e">
        <f>(CB89-'ModelParams Lw'!$R$10)/'ModelParams Lw'!$R$11</f>
        <v>#DIV/0!</v>
      </c>
      <c r="CM89" s="24" t="e">
        <f>(CC89-'ModelParams Lw'!$S$10)/'ModelParams Lw'!$S$11</f>
        <v>#DIV/0!</v>
      </c>
      <c r="CN89" s="24" t="e">
        <f>(CD89-'ModelParams Lw'!$T$10)/'ModelParams Lw'!$T$11</f>
        <v>#DIV/0!</v>
      </c>
      <c r="CO89" s="24" t="e">
        <f>(CE89-'ModelParams Lw'!$U$10)/'ModelParams Lw'!$U$11</f>
        <v>#DIV/0!</v>
      </c>
      <c r="CP89" s="24" t="e">
        <f>(CF89-'ModelParams Lw'!$V$10)/'ModelParams Lw'!$V$11</f>
        <v>#DIV/0!</v>
      </c>
    </row>
    <row r="90" spans="1:94" x14ac:dyDescent="0.2">
      <c r="A90" s="12">
        <f>Calcul!B92</f>
        <v>0</v>
      </c>
      <c r="B90" s="12">
        <f t="shared" si="42"/>
        <v>0</v>
      </c>
      <c r="C90" s="12">
        <f>Calcul!C92</f>
        <v>0</v>
      </c>
      <c r="D90" s="12">
        <f>Calcul!D92/1000</f>
        <v>0</v>
      </c>
      <c r="E90" s="12">
        <f>Calcul!E92/1000</f>
        <v>0</v>
      </c>
      <c r="F90" s="12">
        <f t="shared" si="43"/>
        <v>0</v>
      </c>
      <c r="G90" s="24" t="e">
        <f t="shared" si="44"/>
        <v>#DIV/0!</v>
      </c>
      <c r="H90" s="21" t="e">
        <f>'ModelParams Lw'!$B$6*(LN(H$3/(($B90/3600/($D90*$F90))^0.4*$G90^0.3)))^2+'ModelParams Lw'!$B$7*LN(H$3/(($B90/3600/($D90*$F90))^0.4*$G90^0.3))+'ModelParams Lw'!$B$8</f>
        <v>#DIV/0!</v>
      </c>
      <c r="I90" s="21" t="e">
        <f>'ModelParams Lw'!$B$6*(LN(I$3/(($B90/3600/($D90*$F90))^0.4*$G90^0.3)))^2+'ModelParams Lw'!$B$7*LN(I$3/(($B90/3600/($D90*$F90))^0.4*$G90^0.3))+'ModelParams Lw'!$B$8</f>
        <v>#DIV/0!</v>
      </c>
      <c r="J90" s="21" t="e">
        <f>'ModelParams Lw'!$B$6*(LN(J$3/(($B90/3600/($D90*$F90))^0.4*$G90^0.3)))^2+'ModelParams Lw'!$B$7*LN(J$3/(($B90/3600/($D90*$F90))^0.4*$G90^0.3))+'ModelParams Lw'!$B$8</f>
        <v>#DIV/0!</v>
      </c>
      <c r="K90" s="21" t="e">
        <f>'ModelParams Lw'!$B$6*(LN(K$3/(($B90/3600/($D90*$F90))^0.4*$G90^0.3)))^2+'ModelParams Lw'!$B$7*LN(K$3/(($B90/3600/($D90*$F90))^0.4*$G90^0.3))+'ModelParams Lw'!$B$8</f>
        <v>#DIV/0!</v>
      </c>
      <c r="L90" s="21" t="e">
        <f>'ModelParams Lw'!$B$6*(LN(L$3/(($B90/3600/($D90*$F90))^0.4*$G90^0.3)))^2+'ModelParams Lw'!$B$7*LN(L$3/(($B90/3600/($D90*$F90))^0.4*$G90^0.3))+'ModelParams Lw'!$B$8</f>
        <v>#DIV/0!</v>
      </c>
      <c r="M90" s="21" t="e">
        <f>'ModelParams Lw'!$B$6*(LN(M$3/(($B90/3600/($D90*$F90))^0.4*$G90^0.3)))^2+'ModelParams Lw'!$B$7*LN(M$3/(($B90/3600/($D90*$F90))^0.4*$G90^0.3))+'ModelParams Lw'!$B$8</f>
        <v>#DIV/0!</v>
      </c>
      <c r="N90" s="21" t="e">
        <f>'ModelParams Lw'!$B$6*(LN(N$3/(($B90/3600/($D90*$F90))^0.4*$G90^0.3)))^2+'ModelParams Lw'!$B$7*LN(N$3/(($B90/3600/($D90*$F90))^0.4*$G90^0.3))+'ModelParams Lw'!$B$8</f>
        <v>#DIV/0!</v>
      </c>
      <c r="O90" s="21" t="e">
        <f>'ModelParams Lw'!$B$6*(LN(O$3/(($B90/3600/($D90*$F90))^0.4*$G90^0.3)))^2+'ModelParams Lw'!$B$7*LN(O$3/(($B90/3600/($D90*$F90))^0.4*$G90^0.3))+'ModelParams Lw'!$B$8</f>
        <v>#DIV/0!</v>
      </c>
      <c r="P90" s="24" t="e">
        <f>'ModelParams Lw'!$B$3+'ModelParams Lw'!$B$4*LOG10($B90/3600/($D90*$F90))+'ModelParams Lw'!$B$5*LOG10(2*$G90/(1.2*($B90/3600/($D90*$F90))^2)+1)+10*LOG10($D90*$F90)+H90</f>
        <v>#DIV/0!</v>
      </c>
      <c r="Q90" s="24" t="e">
        <f>'ModelParams Lw'!$B$3+'ModelParams Lw'!$B$4*LOG10($B90/3600/($D90*$F90))+'ModelParams Lw'!$B$5*LOG10(2*$G90/(1.2*($B90/3600/($D90*$F90))^2)+1)+10*LOG10($D90*$F90)+I90</f>
        <v>#DIV/0!</v>
      </c>
      <c r="R90" s="24" t="e">
        <f>'ModelParams Lw'!$B$3+'ModelParams Lw'!$B$4*LOG10($B90/3600/($D90*$F90))+'ModelParams Lw'!$B$5*LOG10(2*$G90/(1.2*($B90/3600/($D90*$F90))^2)+1)+10*LOG10($D90*$F90)+J90</f>
        <v>#DIV/0!</v>
      </c>
      <c r="S90" s="24" t="e">
        <f>'ModelParams Lw'!$B$3+'ModelParams Lw'!$B$4*LOG10($B90/3600/($D90*$F90))+'ModelParams Lw'!$B$5*LOG10(2*$G90/(1.2*($B90/3600/($D90*$F90))^2)+1)+10*LOG10($D90*$F90)+K90</f>
        <v>#DIV/0!</v>
      </c>
      <c r="T90" s="24" t="e">
        <f>'ModelParams Lw'!$B$3+'ModelParams Lw'!$B$4*LOG10($B90/3600/($D90*$F90))+'ModelParams Lw'!$B$5*LOG10(2*$G90/(1.2*($B90/3600/($D90*$F90))^2)+1)+10*LOG10($D90*$F90)+L90</f>
        <v>#DIV/0!</v>
      </c>
      <c r="U90" s="24" t="e">
        <f>'ModelParams Lw'!$B$3+'ModelParams Lw'!$B$4*LOG10($B90/3600/($D90*$F90))+'ModelParams Lw'!$B$5*LOG10(2*$G90/(1.2*($B90/3600/($D90*$F90))^2)+1)+10*LOG10($D90*$F90)+M90</f>
        <v>#DIV/0!</v>
      </c>
      <c r="V90" s="24" t="e">
        <f>'ModelParams Lw'!$B$3+'ModelParams Lw'!$B$4*LOG10($B90/3600/($D90*$F90))+'ModelParams Lw'!$B$5*LOG10(2*$G90/(1.2*($B90/3600/($D90*$F90))^2)+1)+10*LOG10($D90*$F90)+N90</f>
        <v>#DIV/0!</v>
      </c>
      <c r="W90" s="24" t="e">
        <f>'ModelParams Lw'!$B$3+'ModelParams Lw'!$B$4*LOG10($B90/3600/($D90*$F90))+'ModelParams Lw'!$B$5*LOG10(2*$G90/(1.2*($B90/3600/($D90*$F90))^2)+1)+10*LOG10($D90*$F90)+O90</f>
        <v>#DIV/0!</v>
      </c>
      <c r="X90" s="24" t="e">
        <f>10*LOG10(IF(P90="",0,POWER(10,((P90+'ModelParams Lw'!$O$4)/10))) +IF(Q90="",0,POWER(10,((Q90+'ModelParams Lw'!$P$4)/10))) +IF(R90="",0,POWER(10,((R90+'ModelParams Lw'!$Q$4)/10))) +IF(S90="",0,POWER(10,((S90+'ModelParams Lw'!$R$4)/10))) +IF(T90="",0,POWER(10,((T90+'ModelParams Lw'!$S$4)/10))) +IF(U90="",0,POWER(10,((U90+'ModelParams Lw'!$T$4)/10))) +IF(V90="",0,POWER(10,((V90+'ModelParams Lw'!$U$4)/10)))+IF(W90="",0,POWER(10,((W90+'ModelParams Lw'!$V$4)/10))))</f>
        <v>#DIV/0!</v>
      </c>
      <c r="Y90" s="24" t="e">
        <f t="shared" si="45"/>
        <v>#DIV/0!</v>
      </c>
      <c r="Z90" s="24" t="e">
        <f>(P90-'ModelParams Lw'!O$10)/'ModelParams Lw'!O$11</f>
        <v>#DIV/0!</v>
      </c>
      <c r="AA90" s="24" t="e">
        <f>(Q90-'ModelParams Lw'!P$10)/'ModelParams Lw'!P$11</f>
        <v>#DIV/0!</v>
      </c>
      <c r="AB90" s="24" t="e">
        <f>(R90-'ModelParams Lw'!Q$10)/'ModelParams Lw'!Q$11</f>
        <v>#DIV/0!</v>
      </c>
      <c r="AC90" s="24" t="e">
        <f>(S90-'ModelParams Lw'!R$10)/'ModelParams Lw'!R$11</f>
        <v>#DIV/0!</v>
      </c>
      <c r="AD90" s="24" t="e">
        <f>(T90-'ModelParams Lw'!S$10)/'ModelParams Lw'!S$11</f>
        <v>#DIV/0!</v>
      </c>
      <c r="AE90" s="24" t="e">
        <f>(U90-'ModelParams Lw'!T$10)/'ModelParams Lw'!T$11</f>
        <v>#DIV/0!</v>
      </c>
      <c r="AF90" s="24" t="e">
        <f>(V90-'ModelParams Lw'!U$10)/'ModelParams Lw'!U$11</f>
        <v>#DIV/0!</v>
      </c>
      <c r="AG90" s="24" t="e">
        <f>(W90-'ModelParams Lw'!V$10)/'ModelParams Lw'!V$11</f>
        <v>#DIV/0!</v>
      </c>
      <c r="AH90" s="24" t="e">
        <f t="shared" si="23"/>
        <v>#DIV/0!</v>
      </c>
      <c r="AI90" s="24" t="str">
        <f>IF(OR(Calcul!$D95="",Calcul!$E95=""),"",VLOOKUP(CONCATENATE(Calcul!$D95,Calcul!$E95),SilencerParams!$D$4:$R$82,8,FALSE))</f>
        <v/>
      </c>
      <c r="AJ90" s="24" t="str">
        <f>IF(OR(Calcul!$D95="",Calcul!$E95=""),"",VLOOKUP(CONCATENATE(Calcul!$D95,Calcul!$E95),SilencerParams!$D$4:$R$82,9,FALSE))</f>
        <v/>
      </c>
      <c r="AK90" s="24" t="str">
        <f>IF(OR(Calcul!$D95="",Calcul!$E95=""),"",VLOOKUP(CONCATENATE(Calcul!$D95,Calcul!$E95),SilencerParams!$D$4:$R$82,10,FALSE))</f>
        <v/>
      </c>
      <c r="AL90" s="24" t="str">
        <f>IF(OR(Calcul!$D95="",Calcul!$E95=""),"",VLOOKUP(CONCATENATE(Calcul!$D95,Calcul!$E95),SilencerParams!$D$4:$R$82,11,FALSE))</f>
        <v/>
      </c>
      <c r="AM90" s="24" t="str">
        <f>IF(OR(Calcul!$D95="",Calcul!$E95=""),"",VLOOKUP(CONCATENATE(Calcul!$D95,Calcul!$E95),SilencerParams!$D$4:$R$82,12,FALSE))</f>
        <v/>
      </c>
      <c r="AN90" s="24" t="str">
        <f>IF(OR(Calcul!$D95="",Calcul!$E95=""),"",VLOOKUP(CONCATENATE(Calcul!$D95,Calcul!$E95),SilencerParams!$D$4:$R$82,13,FALSE))</f>
        <v/>
      </c>
      <c r="AO90" s="24" t="str">
        <f>IF(OR(Calcul!$D95="",Calcul!$E95=""),"",VLOOKUP(CONCATENATE(Calcul!$D95,Calcul!$E95),SilencerParams!$D$4:$R$82,14,FALSE))</f>
        <v/>
      </c>
      <c r="AP90" s="24" t="str">
        <f>IF(OR(Calcul!$D95="",Calcul!$E95=""),"",VLOOKUP(CONCATENATE(Calcul!$D95,Calcul!$E95),SilencerParams!$D$4:$R$82,15,FALSE))</f>
        <v/>
      </c>
      <c r="AQ90" s="24" t="str">
        <f>IF(OR(Calcul!$D95="",Calcul!$E95=""),"",VLOOKUP(CONCATENATE(Calcul!$D95,Calcul!$E95),SilencerParams!$D$4:$Z$82,16,FALSE)*LOG($AH90)+VLOOKUP(CONCATENATE(Calcul!$D95,Calcul!$E95),SilencerParams!$D$4:$AH$82,24,FALSE))</f>
        <v/>
      </c>
      <c r="AR90" s="24" t="str">
        <f>IF(OR(Calcul!$D95="",Calcul!$E95=""),"",VLOOKUP(CONCATENATE(Calcul!$D95,Calcul!$E95),SilencerParams!$D$4:$Z$82,17,FALSE)*LOG($AH90)+VLOOKUP(CONCATENATE(Calcul!$D95,Calcul!$E95),SilencerParams!$D$4:$AH$82,25,FALSE))</f>
        <v/>
      </c>
      <c r="AS90" s="24" t="str">
        <f>IF(OR(Calcul!$D95="",Calcul!$E95=""),"",VLOOKUP(CONCATENATE(Calcul!$D95,Calcul!$E95),SilencerParams!$D$4:$Z$82,18,FALSE)*LOG($AH90)+VLOOKUP(CONCATENATE(Calcul!$D95,Calcul!$E95),SilencerParams!$D$4:$AH$82,26,FALSE))</f>
        <v/>
      </c>
      <c r="AT90" s="24" t="str">
        <f>IF(OR(Calcul!$D95="",Calcul!$E95=""),"",VLOOKUP(CONCATENATE(Calcul!$D95,Calcul!$E95),SilencerParams!$D$4:$Z$82,19,FALSE)*LOG($AH90)+VLOOKUP(CONCATENATE(Calcul!$D95,Calcul!$E95),SilencerParams!$D$4:$AH$82,27,FALSE))</f>
        <v/>
      </c>
      <c r="AU90" s="24" t="str">
        <f>IF(OR(Calcul!$D95="",Calcul!$E95=""),"",VLOOKUP(CONCATENATE(Calcul!$D95,Calcul!$E95),SilencerParams!$D$4:$Z$82,20,FALSE)*LOG($AH90)+VLOOKUP(CONCATENATE(Calcul!$D95,Calcul!$E95),SilencerParams!$D$4:$AH$82,28,FALSE))</f>
        <v/>
      </c>
      <c r="AV90" s="24" t="str">
        <f>IF(OR(Calcul!$D95="",Calcul!$E95=""),"",VLOOKUP(CONCATENATE(Calcul!$D95,Calcul!$E95),SilencerParams!$D$4:$Z$82,21,FALSE)*LOG($AH90)+VLOOKUP(CONCATENATE(Calcul!$D95,Calcul!$E95),SilencerParams!$D$4:$AH$82,29,FALSE))</f>
        <v/>
      </c>
      <c r="AW90" s="24" t="str">
        <f>IF(OR(Calcul!$D95="",Calcul!$E95=""),"",VLOOKUP(CONCATENATE(Calcul!$D95,Calcul!$E95),SilencerParams!$D$4:$Z$82,22,FALSE)*LOG($AH90)+VLOOKUP(CONCATENATE(Calcul!$D95,Calcul!$E95),SilencerParams!$D$4:$AH$82,30,FALSE))</f>
        <v/>
      </c>
      <c r="AX90" s="24" t="str">
        <f>IF(OR(Calcul!$D95="",Calcul!$E95=""),"",VLOOKUP(CONCATENATE(Calcul!$D95,Calcul!$E95),SilencerParams!$D$4:$Z$82,23,FALSE)*LOG($AH90)+VLOOKUP(CONCATENATE(Calcul!$D95,Calcul!$E95),SilencerParams!$D$4:$AH$82,31,FALSE))</f>
        <v/>
      </c>
      <c r="AY90" s="24" t="e">
        <f t="shared" si="26"/>
        <v>#DIV/0!</v>
      </c>
      <c r="AZ90" s="24" t="e">
        <f t="shared" si="27"/>
        <v>#DIV/0!</v>
      </c>
      <c r="BA90" s="24" t="e">
        <f t="shared" si="28"/>
        <v>#DIV/0!</v>
      </c>
      <c r="BB90" s="24" t="e">
        <f t="shared" si="29"/>
        <v>#DIV/0!</v>
      </c>
      <c r="BC90" s="24" t="e">
        <f t="shared" si="30"/>
        <v>#DIV/0!</v>
      </c>
      <c r="BD90" s="24" t="e">
        <f t="shared" si="31"/>
        <v>#DIV/0!</v>
      </c>
      <c r="BE90" s="24" t="e">
        <f t="shared" si="32"/>
        <v>#DIV/0!</v>
      </c>
      <c r="BF90" s="24" t="e">
        <f t="shared" si="33"/>
        <v>#DIV/0!</v>
      </c>
      <c r="BG90" s="24" t="e">
        <f>10*LOG10(IF(AY90="",0,POWER(10,((AY90+'ModelParams Lw'!$O$4)/10))) +IF(AZ90="",0,POWER(10,((AZ90+'ModelParams Lw'!$P$4)/10))) +IF(BA90="",0,POWER(10,((BA90+'ModelParams Lw'!$Q$4)/10))) +IF(BB90="",0,POWER(10,((BB90+'ModelParams Lw'!$R$4)/10))) +IF(BC90="",0,POWER(10,((BC90+'ModelParams Lw'!$S$4)/10))) +IF(BD90="",0,POWER(10,((BD90+'ModelParams Lw'!$T$4)/10))) +IF(BE90="",0,POWER(10,((BE90+'ModelParams Lw'!$U$4)/10)))+IF(BF90="",0,POWER(10,((BF90+'ModelParams Lw'!$V$4)/10))))</f>
        <v>#DIV/0!</v>
      </c>
      <c r="BH90" s="24" t="e">
        <f t="shared" si="24"/>
        <v>#DIV/0!</v>
      </c>
      <c r="BI90" s="24" t="e">
        <f>(AY90-'ModelParams Lw'!O$10)/'ModelParams Lw'!O$11</f>
        <v>#DIV/0!</v>
      </c>
      <c r="BJ90" s="24" t="e">
        <f>(AZ90-'ModelParams Lw'!P$10)/'ModelParams Lw'!P$11</f>
        <v>#DIV/0!</v>
      </c>
      <c r="BK90" s="24" t="e">
        <f>(BA90-'ModelParams Lw'!Q$10)/'ModelParams Lw'!Q$11</f>
        <v>#DIV/0!</v>
      </c>
      <c r="BL90" s="24" t="e">
        <f>(BB90-'ModelParams Lw'!R$10)/'ModelParams Lw'!R$11</f>
        <v>#DIV/0!</v>
      </c>
      <c r="BM90" s="24" t="e">
        <f>(BC90-'ModelParams Lw'!S$10)/'ModelParams Lw'!S$11</f>
        <v>#DIV/0!</v>
      </c>
      <c r="BN90" s="24" t="e">
        <f>(BD90-'ModelParams Lw'!T$10)/'ModelParams Lw'!T$11</f>
        <v>#DIV/0!</v>
      </c>
      <c r="BO90" s="24" t="e">
        <f>(BE90-'ModelParams Lw'!U$10)/'ModelParams Lw'!U$11</f>
        <v>#DIV/0!</v>
      </c>
      <c r="BP90" s="24" t="e">
        <f>(BF90-'ModelParams Lw'!V$10)/'ModelParams Lw'!V$11</f>
        <v>#DIV/0!</v>
      </c>
      <c r="BQ90" s="24">
        <f>IF(Calcul!$F95="SW",'ModelParams Lw'!C$18+'ModelParams Lw'!C$19*LOG(BQ$3)+'ModelParams Lw'!C$20*($D90*$E90),IF('ModelParams Lw'!C$21+'ModelParams Lw'!C$22*LOG(BQ$3)+'ModelParams Lw'!C$23*($D90*$E90)&lt;'ModelParams Lw'!C$18+'ModelParams Lw'!C$19*LOG(BQ$3)+'ModelParams Lw'!C$20*($D90*$E90),'ModelParams Lw'!C$18+'ModelParams Lw'!C$19*LOG(BQ$3)+'ModelParams Lw'!C$20*($D90*$E90),'ModelParams Lw'!C$21+'ModelParams Lw'!C$22*LOG(BQ$3)+'ModelParams Lw'!C$23*($D90*$E90)))</f>
        <v>29.232362061604213</v>
      </c>
      <c r="BR90" s="24">
        <f>IF(Calcul!$F95="SW",'ModelParams Lw'!D$18+'ModelParams Lw'!D$19*LOG(BR$3)+'ModelParams Lw'!D$20*($D90*$E90),IF('ModelParams Lw'!D$21+'ModelParams Lw'!D$22*LOG(BR$3)+'ModelParams Lw'!D$23*($D90*$E90)&lt;'ModelParams Lw'!D$18+'ModelParams Lw'!D$19*LOG(BR$3)+'ModelParams Lw'!D$20*($D90*$E90),'ModelParams Lw'!D$18+'ModelParams Lw'!D$19*LOG(BR$3)+'ModelParams Lw'!D$20*($D90*$E90),'ModelParams Lw'!D$21+'ModelParams Lw'!D$22*LOG(BR$3)+'ModelParams Lw'!D$23*($D90*$E90)))</f>
        <v>20.87664435983303</v>
      </c>
      <c r="BS90" s="24">
        <f>IF(Calcul!$F95="SW",'ModelParams Lw'!E$18+'ModelParams Lw'!E$19*LOG(BS$3)+'ModelParams Lw'!E$20*($D90*$E90),IF('ModelParams Lw'!E$21+'ModelParams Lw'!E$22*LOG(BS$3)+'ModelParams Lw'!E$23*($D90*$E90)&lt;'ModelParams Lw'!E$18+'ModelParams Lw'!E$19*LOG(BS$3)+'ModelParams Lw'!E$20*($D90*$E90),'ModelParams Lw'!E$18+'ModelParams Lw'!E$19*LOG(BS$3)+'ModelParams Lw'!E$20*($D90*$E90),'ModelParams Lw'!E$21+'ModelParams Lw'!E$22*LOG(BS$3)+'ModelParams Lw'!E$23*($D90*$E90)))</f>
        <v>19.403052886267911</v>
      </c>
      <c r="BT90" s="24">
        <f>IF(Calcul!$F95="SW",'ModelParams Lw'!F$18+'ModelParams Lw'!F$19*LOG(BT$3)+'ModelParams Lw'!F$20*($D90*$E90),IF('ModelParams Lw'!F$21+'ModelParams Lw'!F$22*LOG(BT$3)+'ModelParams Lw'!F$23*($D90*$E90)&lt;'ModelParams Lw'!F$18+'ModelParams Lw'!F$19*LOG(BT$3)+'ModelParams Lw'!F$20*($D90*$E90),'ModelParams Lw'!F$18+'ModelParams Lw'!F$19*LOG(BT$3)+'ModelParams Lw'!F$20*($D90*$E90),'ModelParams Lw'!F$21+'ModelParams Lw'!F$22*LOG(BT$3)+'ModelParams Lw'!F$23*($D90*$E90)))</f>
        <v>19.168948557312724</v>
      </c>
      <c r="BU90" s="24">
        <f>IF(Calcul!$F95="SW",'ModelParams Lw'!G$18+'ModelParams Lw'!G$19*LOG(BU$3)+'ModelParams Lw'!G$20*($D90*$E90),IF('ModelParams Lw'!G$21+'ModelParams Lw'!G$22*LOG(BU$3)+'ModelParams Lw'!G$23*($D90*$E90)&lt;'ModelParams Lw'!G$18+'ModelParams Lw'!G$19*LOG(BU$3)+'ModelParams Lw'!G$20*($D90*$E90),'ModelParams Lw'!G$18+'ModelParams Lw'!G$19*LOG(BU$3)+'ModelParams Lw'!G$20*($D90*$E90),'ModelParams Lw'!G$21+'ModelParams Lw'!G$22*LOG(BU$3)+'ModelParams Lw'!G$23*($D90*$E90)))</f>
        <v>19.253827318462619</v>
      </c>
      <c r="BV90" s="24">
        <f>IF(Calcul!$F95="SW",'ModelParams Lw'!H$18+'ModelParams Lw'!H$19*LOG(BV$3)+'ModelParams Lw'!H$20*($D90*$E90),IF('ModelParams Lw'!H$21+'ModelParams Lw'!H$22*LOG(BV$3)+'ModelParams Lw'!H$23*($D90*$E90)&lt;'ModelParams Lw'!H$18+'ModelParams Lw'!H$19*LOG(BV$3)+'ModelParams Lw'!H$20*($D90*$E90),'ModelParams Lw'!H$18+'ModelParams Lw'!H$19*LOG(BV$3)+'ModelParams Lw'!H$20*($D90*$E90),'ModelParams Lw'!H$21+'ModelParams Lw'!H$22*LOG(BV$3)+'ModelParams Lw'!H$23*($D90*$E90)))</f>
        <v>18.450549841027573</v>
      </c>
      <c r="BW90" s="24">
        <f>IF(Calcul!$F95="SW",'ModelParams Lw'!I$18+'ModelParams Lw'!I$19*LOG(BW$3)+'ModelParams Lw'!I$20*($D90*$E90),IF('ModelParams Lw'!I$21+'ModelParams Lw'!I$22*LOG(BW$3)+'ModelParams Lw'!I$23*($D90*$E90)&lt;'ModelParams Lw'!I$18+'ModelParams Lw'!I$19*LOG(BW$3)+'ModelParams Lw'!I$20*($D90*$E90),'ModelParams Lw'!I$18+'ModelParams Lw'!I$19*LOG(BW$3)+'ModelParams Lw'!I$20*($D90*$E90),'ModelParams Lw'!I$21+'ModelParams Lw'!I$22*LOG(BW$3)+'ModelParams Lw'!I$23*($D90*$E90)))</f>
        <v>24.339570323731252</v>
      </c>
      <c r="BX90" s="24">
        <f>IF(Calcul!$F95="SW",'ModelParams Lw'!J$18+'ModelParams Lw'!J$19*LOG(BX$3)+'ModelParams Lw'!J$20*($D90*$E90),IF('ModelParams Lw'!J$21+'ModelParams Lw'!J$22*LOG(BX$3)+'ModelParams Lw'!J$23*($D90*$E90)&lt;'ModelParams Lw'!J$18+'ModelParams Lw'!J$19*LOG(BX$3)+'ModelParams Lw'!J$20*($D90*$E90),'ModelParams Lw'!J$18+'ModelParams Lw'!J$19*LOG(BX$3)+'ModelParams Lw'!J$20*($D90*$E90),'ModelParams Lw'!J$21+'ModelParams Lw'!J$22*LOG(BX$3)+'ModelParams Lw'!J$23*($D90*$E90)))</f>
        <v>22.505852524315557</v>
      </c>
      <c r="BY90" s="24" t="e">
        <f t="shared" si="34"/>
        <v>#DIV/0!</v>
      </c>
      <c r="BZ90" s="24" t="e">
        <f t="shared" si="35"/>
        <v>#DIV/0!</v>
      </c>
      <c r="CA90" s="24" t="e">
        <f t="shared" si="36"/>
        <v>#DIV/0!</v>
      </c>
      <c r="CB90" s="24" t="e">
        <f t="shared" si="37"/>
        <v>#DIV/0!</v>
      </c>
      <c r="CC90" s="24" t="e">
        <f t="shared" si="38"/>
        <v>#DIV/0!</v>
      </c>
      <c r="CD90" s="24" t="e">
        <f t="shared" si="39"/>
        <v>#DIV/0!</v>
      </c>
      <c r="CE90" s="24" t="e">
        <f t="shared" si="40"/>
        <v>#DIV/0!</v>
      </c>
      <c r="CF90" s="24" t="e">
        <f t="shared" si="41"/>
        <v>#DIV/0!</v>
      </c>
      <c r="CG90" s="24" t="e">
        <f>10*LOG10(IF(BY90="",0,POWER(10,((BY90+'ModelParams Lw'!$O$4)/10))) +IF(BZ90="",0,POWER(10,((BZ90+'ModelParams Lw'!$P$4)/10))) +IF(CA90="",0,POWER(10,((CA90+'ModelParams Lw'!$Q$4)/10))) +IF(CB90="",0,POWER(10,((CB90+'ModelParams Lw'!$R$4)/10))) +IF(CC90="",0,POWER(10,((CC90+'ModelParams Lw'!$S$4)/10))) +IF(CD90="",0,POWER(10,((CD90+'ModelParams Lw'!$T$4)/10))) +IF(CE90="",0,POWER(10,((CE90+'ModelParams Lw'!$U$4)/10)))+IF(CF90="",0,POWER(10,((CF90+'ModelParams Lw'!$V$4)/10))))</f>
        <v>#DIV/0!</v>
      </c>
      <c r="CH90" s="24" t="e">
        <f t="shared" si="25"/>
        <v>#DIV/0!</v>
      </c>
      <c r="CI90" s="24" t="e">
        <f>(BY90-'ModelParams Lw'!$O$10)/'ModelParams Lw'!$O$11</f>
        <v>#DIV/0!</v>
      </c>
      <c r="CJ90" s="24" t="e">
        <f>(BZ90-'ModelParams Lw'!$P$10)/'ModelParams Lw'!$P$11</f>
        <v>#DIV/0!</v>
      </c>
      <c r="CK90" s="24" t="e">
        <f>(CA90-'ModelParams Lw'!$Q$10)/'ModelParams Lw'!$Q$11</f>
        <v>#DIV/0!</v>
      </c>
      <c r="CL90" s="24" t="e">
        <f>(CB90-'ModelParams Lw'!$R$10)/'ModelParams Lw'!$R$11</f>
        <v>#DIV/0!</v>
      </c>
      <c r="CM90" s="24" t="e">
        <f>(CC90-'ModelParams Lw'!$S$10)/'ModelParams Lw'!$S$11</f>
        <v>#DIV/0!</v>
      </c>
      <c r="CN90" s="24" t="e">
        <f>(CD90-'ModelParams Lw'!$T$10)/'ModelParams Lw'!$T$11</f>
        <v>#DIV/0!</v>
      </c>
      <c r="CO90" s="24" t="e">
        <f>(CE90-'ModelParams Lw'!$U$10)/'ModelParams Lw'!$U$11</f>
        <v>#DIV/0!</v>
      </c>
      <c r="CP90" s="24" t="e">
        <f>(CF90-'ModelParams Lw'!$V$10)/'ModelParams Lw'!$V$11</f>
        <v>#DIV/0!</v>
      </c>
    </row>
    <row r="91" spans="1:94" x14ac:dyDescent="0.2">
      <c r="A91" s="12">
        <f>Calcul!B93</f>
        <v>0</v>
      </c>
      <c r="B91" s="12">
        <f t="shared" si="42"/>
        <v>0</v>
      </c>
      <c r="C91" s="12">
        <f>Calcul!C93</f>
        <v>0</v>
      </c>
      <c r="D91" s="12">
        <f>Calcul!D93/1000</f>
        <v>0</v>
      </c>
      <c r="E91" s="12">
        <f>Calcul!E93/1000</f>
        <v>0</v>
      </c>
      <c r="F91" s="12">
        <f t="shared" si="43"/>
        <v>0</v>
      </c>
      <c r="G91" s="24" t="e">
        <f t="shared" si="44"/>
        <v>#DIV/0!</v>
      </c>
      <c r="H91" s="21" t="e">
        <f>'ModelParams Lw'!$B$6*(LN(H$3/(($B91/3600/($D91*$F91))^0.4*$G91^0.3)))^2+'ModelParams Lw'!$B$7*LN(H$3/(($B91/3600/($D91*$F91))^0.4*$G91^0.3))+'ModelParams Lw'!$B$8</f>
        <v>#DIV/0!</v>
      </c>
      <c r="I91" s="21" t="e">
        <f>'ModelParams Lw'!$B$6*(LN(I$3/(($B91/3600/($D91*$F91))^0.4*$G91^0.3)))^2+'ModelParams Lw'!$B$7*LN(I$3/(($B91/3600/($D91*$F91))^0.4*$G91^0.3))+'ModelParams Lw'!$B$8</f>
        <v>#DIV/0!</v>
      </c>
      <c r="J91" s="21" t="e">
        <f>'ModelParams Lw'!$B$6*(LN(J$3/(($B91/3600/($D91*$F91))^0.4*$G91^0.3)))^2+'ModelParams Lw'!$B$7*LN(J$3/(($B91/3600/($D91*$F91))^0.4*$G91^0.3))+'ModelParams Lw'!$B$8</f>
        <v>#DIV/0!</v>
      </c>
      <c r="K91" s="21" t="e">
        <f>'ModelParams Lw'!$B$6*(LN(K$3/(($B91/3600/($D91*$F91))^0.4*$G91^0.3)))^2+'ModelParams Lw'!$B$7*LN(K$3/(($B91/3600/($D91*$F91))^0.4*$G91^0.3))+'ModelParams Lw'!$B$8</f>
        <v>#DIV/0!</v>
      </c>
      <c r="L91" s="21" t="e">
        <f>'ModelParams Lw'!$B$6*(LN(L$3/(($B91/3600/($D91*$F91))^0.4*$G91^0.3)))^2+'ModelParams Lw'!$B$7*LN(L$3/(($B91/3600/($D91*$F91))^0.4*$G91^0.3))+'ModelParams Lw'!$B$8</f>
        <v>#DIV/0!</v>
      </c>
      <c r="M91" s="21" t="e">
        <f>'ModelParams Lw'!$B$6*(LN(M$3/(($B91/3600/($D91*$F91))^0.4*$G91^0.3)))^2+'ModelParams Lw'!$B$7*LN(M$3/(($B91/3600/($D91*$F91))^0.4*$G91^0.3))+'ModelParams Lw'!$B$8</f>
        <v>#DIV/0!</v>
      </c>
      <c r="N91" s="21" t="e">
        <f>'ModelParams Lw'!$B$6*(LN(N$3/(($B91/3600/($D91*$F91))^0.4*$G91^0.3)))^2+'ModelParams Lw'!$B$7*LN(N$3/(($B91/3600/($D91*$F91))^0.4*$G91^0.3))+'ModelParams Lw'!$B$8</f>
        <v>#DIV/0!</v>
      </c>
      <c r="O91" s="21" t="e">
        <f>'ModelParams Lw'!$B$6*(LN(O$3/(($B91/3600/($D91*$F91))^0.4*$G91^0.3)))^2+'ModelParams Lw'!$B$7*LN(O$3/(($B91/3600/($D91*$F91))^0.4*$G91^0.3))+'ModelParams Lw'!$B$8</f>
        <v>#DIV/0!</v>
      </c>
      <c r="P91" s="24" t="e">
        <f>'ModelParams Lw'!$B$3+'ModelParams Lw'!$B$4*LOG10($B91/3600/($D91*$F91))+'ModelParams Lw'!$B$5*LOG10(2*$G91/(1.2*($B91/3600/($D91*$F91))^2)+1)+10*LOG10($D91*$F91)+H91</f>
        <v>#DIV/0!</v>
      </c>
      <c r="Q91" s="24" t="e">
        <f>'ModelParams Lw'!$B$3+'ModelParams Lw'!$B$4*LOG10($B91/3600/($D91*$F91))+'ModelParams Lw'!$B$5*LOG10(2*$G91/(1.2*($B91/3600/($D91*$F91))^2)+1)+10*LOG10($D91*$F91)+I91</f>
        <v>#DIV/0!</v>
      </c>
      <c r="R91" s="24" t="e">
        <f>'ModelParams Lw'!$B$3+'ModelParams Lw'!$B$4*LOG10($B91/3600/($D91*$F91))+'ModelParams Lw'!$B$5*LOG10(2*$G91/(1.2*($B91/3600/($D91*$F91))^2)+1)+10*LOG10($D91*$F91)+J91</f>
        <v>#DIV/0!</v>
      </c>
      <c r="S91" s="24" t="e">
        <f>'ModelParams Lw'!$B$3+'ModelParams Lw'!$B$4*LOG10($B91/3600/($D91*$F91))+'ModelParams Lw'!$B$5*LOG10(2*$G91/(1.2*($B91/3600/($D91*$F91))^2)+1)+10*LOG10($D91*$F91)+K91</f>
        <v>#DIV/0!</v>
      </c>
      <c r="T91" s="24" t="e">
        <f>'ModelParams Lw'!$B$3+'ModelParams Lw'!$B$4*LOG10($B91/3600/($D91*$F91))+'ModelParams Lw'!$B$5*LOG10(2*$G91/(1.2*($B91/3600/($D91*$F91))^2)+1)+10*LOG10($D91*$F91)+L91</f>
        <v>#DIV/0!</v>
      </c>
      <c r="U91" s="24" t="e">
        <f>'ModelParams Lw'!$B$3+'ModelParams Lw'!$B$4*LOG10($B91/3600/($D91*$F91))+'ModelParams Lw'!$B$5*LOG10(2*$G91/(1.2*($B91/3600/($D91*$F91))^2)+1)+10*LOG10($D91*$F91)+M91</f>
        <v>#DIV/0!</v>
      </c>
      <c r="V91" s="24" t="e">
        <f>'ModelParams Lw'!$B$3+'ModelParams Lw'!$B$4*LOG10($B91/3600/($D91*$F91))+'ModelParams Lw'!$B$5*LOG10(2*$G91/(1.2*($B91/3600/($D91*$F91))^2)+1)+10*LOG10($D91*$F91)+N91</f>
        <v>#DIV/0!</v>
      </c>
      <c r="W91" s="24" t="e">
        <f>'ModelParams Lw'!$B$3+'ModelParams Lw'!$B$4*LOG10($B91/3600/($D91*$F91))+'ModelParams Lw'!$B$5*LOG10(2*$G91/(1.2*($B91/3600/($D91*$F91))^2)+1)+10*LOG10($D91*$F91)+O91</f>
        <v>#DIV/0!</v>
      </c>
      <c r="X91" s="24" t="e">
        <f>10*LOG10(IF(P91="",0,POWER(10,((P91+'ModelParams Lw'!$O$4)/10))) +IF(Q91="",0,POWER(10,((Q91+'ModelParams Lw'!$P$4)/10))) +IF(R91="",0,POWER(10,((R91+'ModelParams Lw'!$Q$4)/10))) +IF(S91="",0,POWER(10,((S91+'ModelParams Lw'!$R$4)/10))) +IF(T91="",0,POWER(10,((T91+'ModelParams Lw'!$S$4)/10))) +IF(U91="",0,POWER(10,((U91+'ModelParams Lw'!$T$4)/10))) +IF(V91="",0,POWER(10,((V91+'ModelParams Lw'!$U$4)/10)))+IF(W91="",0,POWER(10,((W91+'ModelParams Lw'!$V$4)/10))))</f>
        <v>#DIV/0!</v>
      </c>
      <c r="Y91" s="24" t="e">
        <f t="shared" si="45"/>
        <v>#DIV/0!</v>
      </c>
      <c r="Z91" s="24" t="e">
        <f>(P91-'ModelParams Lw'!O$10)/'ModelParams Lw'!O$11</f>
        <v>#DIV/0!</v>
      </c>
      <c r="AA91" s="24" t="e">
        <f>(Q91-'ModelParams Lw'!P$10)/'ModelParams Lw'!P$11</f>
        <v>#DIV/0!</v>
      </c>
      <c r="AB91" s="24" t="e">
        <f>(R91-'ModelParams Lw'!Q$10)/'ModelParams Lw'!Q$11</f>
        <v>#DIV/0!</v>
      </c>
      <c r="AC91" s="24" t="e">
        <f>(S91-'ModelParams Lw'!R$10)/'ModelParams Lw'!R$11</f>
        <v>#DIV/0!</v>
      </c>
      <c r="AD91" s="24" t="e">
        <f>(T91-'ModelParams Lw'!S$10)/'ModelParams Lw'!S$11</f>
        <v>#DIV/0!</v>
      </c>
      <c r="AE91" s="24" t="e">
        <f>(U91-'ModelParams Lw'!T$10)/'ModelParams Lw'!T$11</f>
        <v>#DIV/0!</v>
      </c>
      <c r="AF91" s="24" t="e">
        <f>(V91-'ModelParams Lw'!U$10)/'ModelParams Lw'!U$11</f>
        <v>#DIV/0!</v>
      </c>
      <c r="AG91" s="24" t="e">
        <f>(W91-'ModelParams Lw'!V$10)/'ModelParams Lw'!V$11</f>
        <v>#DIV/0!</v>
      </c>
      <c r="AH91" s="24" t="e">
        <f t="shared" si="23"/>
        <v>#DIV/0!</v>
      </c>
      <c r="AI91" s="24" t="str">
        <f>IF(OR(Calcul!$D96="",Calcul!$E96=""),"",VLOOKUP(CONCATENATE(Calcul!$D96,Calcul!$E96),SilencerParams!$D$4:$R$82,8,FALSE))</f>
        <v/>
      </c>
      <c r="AJ91" s="24" t="str">
        <f>IF(OR(Calcul!$D96="",Calcul!$E96=""),"",VLOOKUP(CONCATENATE(Calcul!$D96,Calcul!$E96),SilencerParams!$D$4:$R$82,9,FALSE))</f>
        <v/>
      </c>
      <c r="AK91" s="24" t="str">
        <f>IF(OR(Calcul!$D96="",Calcul!$E96=""),"",VLOOKUP(CONCATENATE(Calcul!$D96,Calcul!$E96),SilencerParams!$D$4:$R$82,10,FALSE))</f>
        <v/>
      </c>
      <c r="AL91" s="24" t="str">
        <f>IF(OR(Calcul!$D96="",Calcul!$E96=""),"",VLOOKUP(CONCATENATE(Calcul!$D96,Calcul!$E96),SilencerParams!$D$4:$R$82,11,FALSE))</f>
        <v/>
      </c>
      <c r="AM91" s="24" t="str">
        <f>IF(OR(Calcul!$D96="",Calcul!$E96=""),"",VLOOKUP(CONCATENATE(Calcul!$D96,Calcul!$E96),SilencerParams!$D$4:$R$82,12,FALSE))</f>
        <v/>
      </c>
      <c r="AN91" s="24" t="str">
        <f>IF(OR(Calcul!$D96="",Calcul!$E96=""),"",VLOOKUP(CONCATENATE(Calcul!$D96,Calcul!$E96),SilencerParams!$D$4:$R$82,13,FALSE))</f>
        <v/>
      </c>
      <c r="AO91" s="24" t="str">
        <f>IF(OR(Calcul!$D96="",Calcul!$E96=""),"",VLOOKUP(CONCATENATE(Calcul!$D96,Calcul!$E96),SilencerParams!$D$4:$R$82,14,FALSE))</f>
        <v/>
      </c>
      <c r="AP91" s="24" t="str">
        <f>IF(OR(Calcul!$D96="",Calcul!$E96=""),"",VLOOKUP(CONCATENATE(Calcul!$D96,Calcul!$E96),SilencerParams!$D$4:$R$82,15,FALSE))</f>
        <v/>
      </c>
      <c r="AQ91" s="24" t="str">
        <f>IF(OR(Calcul!$D96="",Calcul!$E96=""),"",VLOOKUP(CONCATENATE(Calcul!$D96,Calcul!$E96),SilencerParams!$D$4:$Z$82,16,FALSE)*LOG($AH91)+VLOOKUP(CONCATENATE(Calcul!$D96,Calcul!$E96),SilencerParams!$D$4:$AH$82,24,FALSE))</f>
        <v/>
      </c>
      <c r="AR91" s="24" t="str">
        <f>IF(OR(Calcul!$D96="",Calcul!$E96=""),"",VLOOKUP(CONCATENATE(Calcul!$D96,Calcul!$E96),SilencerParams!$D$4:$Z$82,17,FALSE)*LOG($AH91)+VLOOKUP(CONCATENATE(Calcul!$D96,Calcul!$E96),SilencerParams!$D$4:$AH$82,25,FALSE))</f>
        <v/>
      </c>
      <c r="AS91" s="24" t="str">
        <f>IF(OR(Calcul!$D96="",Calcul!$E96=""),"",VLOOKUP(CONCATENATE(Calcul!$D96,Calcul!$E96),SilencerParams!$D$4:$Z$82,18,FALSE)*LOG($AH91)+VLOOKUP(CONCATENATE(Calcul!$D96,Calcul!$E96),SilencerParams!$D$4:$AH$82,26,FALSE))</f>
        <v/>
      </c>
      <c r="AT91" s="24" t="str">
        <f>IF(OR(Calcul!$D96="",Calcul!$E96=""),"",VLOOKUP(CONCATENATE(Calcul!$D96,Calcul!$E96),SilencerParams!$D$4:$Z$82,19,FALSE)*LOG($AH91)+VLOOKUP(CONCATENATE(Calcul!$D96,Calcul!$E96),SilencerParams!$D$4:$AH$82,27,FALSE))</f>
        <v/>
      </c>
      <c r="AU91" s="24" t="str">
        <f>IF(OR(Calcul!$D96="",Calcul!$E96=""),"",VLOOKUP(CONCATENATE(Calcul!$D96,Calcul!$E96),SilencerParams!$D$4:$Z$82,20,FALSE)*LOG($AH91)+VLOOKUP(CONCATENATE(Calcul!$D96,Calcul!$E96),SilencerParams!$D$4:$AH$82,28,FALSE))</f>
        <v/>
      </c>
      <c r="AV91" s="24" t="str">
        <f>IF(OR(Calcul!$D96="",Calcul!$E96=""),"",VLOOKUP(CONCATENATE(Calcul!$D96,Calcul!$E96),SilencerParams!$D$4:$Z$82,21,FALSE)*LOG($AH91)+VLOOKUP(CONCATENATE(Calcul!$D96,Calcul!$E96),SilencerParams!$D$4:$AH$82,29,FALSE))</f>
        <v/>
      </c>
      <c r="AW91" s="24" t="str">
        <f>IF(OR(Calcul!$D96="",Calcul!$E96=""),"",VLOOKUP(CONCATENATE(Calcul!$D96,Calcul!$E96),SilencerParams!$D$4:$Z$82,22,FALSE)*LOG($AH91)+VLOOKUP(CONCATENATE(Calcul!$D96,Calcul!$E96),SilencerParams!$D$4:$AH$82,30,FALSE))</f>
        <v/>
      </c>
      <c r="AX91" s="24" t="str">
        <f>IF(OR(Calcul!$D96="",Calcul!$E96=""),"",VLOOKUP(CONCATENATE(Calcul!$D96,Calcul!$E96),SilencerParams!$D$4:$Z$82,23,FALSE)*LOG($AH91)+VLOOKUP(CONCATENATE(Calcul!$D96,Calcul!$E96),SilencerParams!$D$4:$AH$82,31,FALSE))</f>
        <v/>
      </c>
      <c r="AY91" s="24" t="e">
        <f t="shared" si="26"/>
        <v>#DIV/0!</v>
      </c>
      <c r="AZ91" s="24" t="e">
        <f t="shared" si="27"/>
        <v>#DIV/0!</v>
      </c>
      <c r="BA91" s="24" t="e">
        <f t="shared" si="28"/>
        <v>#DIV/0!</v>
      </c>
      <c r="BB91" s="24" t="e">
        <f t="shared" si="29"/>
        <v>#DIV/0!</v>
      </c>
      <c r="BC91" s="24" t="e">
        <f t="shared" si="30"/>
        <v>#DIV/0!</v>
      </c>
      <c r="BD91" s="24" t="e">
        <f t="shared" si="31"/>
        <v>#DIV/0!</v>
      </c>
      <c r="BE91" s="24" t="e">
        <f t="shared" si="32"/>
        <v>#DIV/0!</v>
      </c>
      <c r="BF91" s="24" t="e">
        <f t="shared" si="33"/>
        <v>#DIV/0!</v>
      </c>
      <c r="BG91" s="24" t="e">
        <f>10*LOG10(IF(AY91="",0,POWER(10,((AY91+'ModelParams Lw'!$O$4)/10))) +IF(AZ91="",0,POWER(10,((AZ91+'ModelParams Lw'!$P$4)/10))) +IF(BA91="",0,POWER(10,((BA91+'ModelParams Lw'!$Q$4)/10))) +IF(BB91="",0,POWER(10,((BB91+'ModelParams Lw'!$R$4)/10))) +IF(BC91="",0,POWER(10,((BC91+'ModelParams Lw'!$S$4)/10))) +IF(BD91="",0,POWER(10,((BD91+'ModelParams Lw'!$T$4)/10))) +IF(BE91="",0,POWER(10,((BE91+'ModelParams Lw'!$U$4)/10)))+IF(BF91="",0,POWER(10,((BF91+'ModelParams Lw'!$V$4)/10))))</f>
        <v>#DIV/0!</v>
      </c>
      <c r="BH91" s="24" t="e">
        <f t="shared" si="24"/>
        <v>#DIV/0!</v>
      </c>
      <c r="BI91" s="24" t="e">
        <f>(AY91-'ModelParams Lw'!O$10)/'ModelParams Lw'!O$11</f>
        <v>#DIV/0!</v>
      </c>
      <c r="BJ91" s="24" t="e">
        <f>(AZ91-'ModelParams Lw'!P$10)/'ModelParams Lw'!P$11</f>
        <v>#DIV/0!</v>
      </c>
      <c r="BK91" s="24" t="e">
        <f>(BA91-'ModelParams Lw'!Q$10)/'ModelParams Lw'!Q$11</f>
        <v>#DIV/0!</v>
      </c>
      <c r="BL91" s="24" t="e">
        <f>(BB91-'ModelParams Lw'!R$10)/'ModelParams Lw'!R$11</f>
        <v>#DIV/0!</v>
      </c>
      <c r="BM91" s="24" t="e">
        <f>(BC91-'ModelParams Lw'!S$10)/'ModelParams Lw'!S$11</f>
        <v>#DIV/0!</v>
      </c>
      <c r="BN91" s="24" t="e">
        <f>(BD91-'ModelParams Lw'!T$10)/'ModelParams Lw'!T$11</f>
        <v>#DIV/0!</v>
      </c>
      <c r="BO91" s="24" t="e">
        <f>(BE91-'ModelParams Lw'!U$10)/'ModelParams Lw'!U$11</f>
        <v>#DIV/0!</v>
      </c>
      <c r="BP91" s="24" t="e">
        <f>(BF91-'ModelParams Lw'!V$10)/'ModelParams Lw'!V$11</f>
        <v>#DIV/0!</v>
      </c>
      <c r="BQ91" s="24">
        <f>IF(Calcul!$F96="SW",'ModelParams Lw'!C$18+'ModelParams Lw'!C$19*LOG(BQ$3)+'ModelParams Lw'!C$20*($D91*$E91),IF('ModelParams Lw'!C$21+'ModelParams Lw'!C$22*LOG(BQ$3)+'ModelParams Lw'!C$23*($D91*$E91)&lt;'ModelParams Lw'!C$18+'ModelParams Lw'!C$19*LOG(BQ$3)+'ModelParams Lw'!C$20*($D91*$E91),'ModelParams Lw'!C$18+'ModelParams Lw'!C$19*LOG(BQ$3)+'ModelParams Lw'!C$20*($D91*$E91),'ModelParams Lw'!C$21+'ModelParams Lw'!C$22*LOG(BQ$3)+'ModelParams Lw'!C$23*($D91*$E91)))</f>
        <v>29.232362061604213</v>
      </c>
      <c r="BR91" s="24">
        <f>IF(Calcul!$F96="SW",'ModelParams Lw'!D$18+'ModelParams Lw'!D$19*LOG(BR$3)+'ModelParams Lw'!D$20*($D91*$E91),IF('ModelParams Lw'!D$21+'ModelParams Lw'!D$22*LOG(BR$3)+'ModelParams Lw'!D$23*($D91*$E91)&lt;'ModelParams Lw'!D$18+'ModelParams Lw'!D$19*LOG(BR$3)+'ModelParams Lw'!D$20*($D91*$E91),'ModelParams Lw'!D$18+'ModelParams Lw'!D$19*LOG(BR$3)+'ModelParams Lw'!D$20*($D91*$E91),'ModelParams Lw'!D$21+'ModelParams Lw'!D$22*LOG(BR$3)+'ModelParams Lw'!D$23*($D91*$E91)))</f>
        <v>20.87664435983303</v>
      </c>
      <c r="BS91" s="24">
        <f>IF(Calcul!$F96="SW",'ModelParams Lw'!E$18+'ModelParams Lw'!E$19*LOG(BS$3)+'ModelParams Lw'!E$20*($D91*$E91),IF('ModelParams Lw'!E$21+'ModelParams Lw'!E$22*LOG(BS$3)+'ModelParams Lw'!E$23*($D91*$E91)&lt;'ModelParams Lw'!E$18+'ModelParams Lw'!E$19*LOG(BS$3)+'ModelParams Lw'!E$20*($D91*$E91),'ModelParams Lw'!E$18+'ModelParams Lw'!E$19*LOG(BS$3)+'ModelParams Lw'!E$20*($D91*$E91),'ModelParams Lw'!E$21+'ModelParams Lw'!E$22*LOG(BS$3)+'ModelParams Lw'!E$23*($D91*$E91)))</f>
        <v>19.403052886267911</v>
      </c>
      <c r="BT91" s="24">
        <f>IF(Calcul!$F96="SW",'ModelParams Lw'!F$18+'ModelParams Lw'!F$19*LOG(BT$3)+'ModelParams Lw'!F$20*($D91*$E91),IF('ModelParams Lw'!F$21+'ModelParams Lw'!F$22*LOG(BT$3)+'ModelParams Lw'!F$23*($D91*$E91)&lt;'ModelParams Lw'!F$18+'ModelParams Lw'!F$19*LOG(BT$3)+'ModelParams Lw'!F$20*($D91*$E91),'ModelParams Lw'!F$18+'ModelParams Lw'!F$19*LOG(BT$3)+'ModelParams Lw'!F$20*($D91*$E91),'ModelParams Lw'!F$21+'ModelParams Lw'!F$22*LOG(BT$3)+'ModelParams Lw'!F$23*($D91*$E91)))</f>
        <v>19.168948557312724</v>
      </c>
      <c r="BU91" s="24">
        <f>IF(Calcul!$F96="SW",'ModelParams Lw'!G$18+'ModelParams Lw'!G$19*LOG(BU$3)+'ModelParams Lw'!G$20*($D91*$E91),IF('ModelParams Lw'!G$21+'ModelParams Lw'!G$22*LOG(BU$3)+'ModelParams Lw'!G$23*($D91*$E91)&lt;'ModelParams Lw'!G$18+'ModelParams Lw'!G$19*LOG(BU$3)+'ModelParams Lw'!G$20*($D91*$E91),'ModelParams Lw'!G$18+'ModelParams Lw'!G$19*LOG(BU$3)+'ModelParams Lw'!G$20*($D91*$E91),'ModelParams Lw'!G$21+'ModelParams Lw'!G$22*LOG(BU$3)+'ModelParams Lw'!G$23*($D91*$E91)))</f>
        <v>19.253827318462619</v>
      </c>
      <c r="BV91" s="24">
        <f>IF(Calcul!$F96="SW",'ModelParams Lw'!H$18+'ModelParams Lw'!H$19*LOG(BV$3)+'ModelParams Lw'!H$20*($D91*$E91),IF('ModelParams Lw'!H$21+'ModelParams Lw'!H$22*LOG(BV$3)+'ModelParams Lw'!H$23*($D91*$E91)&lt;'ModelParams Lw'!H$18+'ModelParams Lw'!H$19*LOG(BV$3)+'ModelParams Lw'!H$20*($D91*$E91),'ModelParams Lw'!H$18+'ModelParams Lw'!H$19*LOG(BV$3)+'ModelParams Lw'!H$20*($D91*$E91),'ModelParams Lw'!H$21+'ModelParams Lw'!H$22*LOG(BV$3)+'ModelParams Lw'!H$23*($D91*$E91)))</f>
        <v>18.450549841027573</v>
      </c>
      <c r="BW91" s="24">
        <f>IF(Calcul!$F96="SW",'ModelParams Lw'!I$18+'ModelParams Lw'!I$19*LOG(BW$3)+'ModelParams Lw'!I$20*($D91*$E91),IF('ModelParams Lw'!I$21+'ModelParams Lw'!I$22*LOG(BW$3)+'ModelParams Lw'!I$23*($D91*$E91)&lt;'ModelParams Lw'!I$18+'ModelParams Lw'!I$19*LOG(BW$3)+'ModelParams Lw'!I$20*($D91*$E91),'ModelParams Lw'!I$18+'ModelParams Lw'!I$19*LOG(BW$3)+'ModelParams Lw'!I$20*($D91*$E91),'ModelParams Lw'!I$21+'ModelParams Lw'!I$22*LOG(BW$3)+'ModelParams Lw'!I$23*($D91*$E91)))</f>
        <v>24.339570323731252</v>
      </c>
      <c r="BX91" s="24">
        <f>IF(Calcul!$F96="SW",'ModelParams Lw'!J$18+'ModelParams Lw'!J$19*LOG(BX$3)+'ModelParams Lw'!J$20*($D91*$E91),IF('ModelParams Lw'!J$21+'ModelParams Lw'!J$22*LOG(BX$3)+'ModelParams Lw'!J$23*($D91*$E91)&lt;'ModelParams Lw'!J$18+'ModelParams Lw'!J$19*LOG(BX$3)+'ModelParams Lw'!J$20*($D91*$E91),'ModelParams Lw'!J$18+'ModelParams Lw'!J$19*LOG(BX$3)+'ModelParams Lw'!J$20*($D91*$E91),'ModelParams Lw'!J$21+'ModelParams Lw'!J$22*LOG(BX$3)+'ModelParams Lw'!J$23*($D91*$E91)))</f>
        <v>22.505852524315557</v>
      </c>
      <c r="BY91" s="24" t="e">
        <f t="shared" si="34"/>
        <v>#DIV/0!</v>
      </c>
      <c r="BZ91" s="24" t="e">
        <f t="shared" si="35"/>
        <v>#DIV/0!</v>
      </c>
      <c r="CA91" s="24" t="e">
        <f t="shared" si="36"/>
        <v>#DIV/0!</v>
      </c>
      <c r="CB91" s="24" t="e">
        <f t="shared" si="37"/>
        <v>#DIV/0!</v>
      </c>
      <c r="CC91" s="24" t="e">
        <f t="shared" si="38"/>
        <v>#DIV/0!</v>
      </c>
      <c r="CD91" s="24" t="e">
        <f t="shared" si="39"/>
        <v>#DIV/0!</v>
      </c>
      <c r="CE91" s="24" t="e">
        <f t="shared" si="40"/>
        <v>#DIV/0!</v>
      </c>
      <c r="CF91" s="24" t="e">
        <f t="shared" si="41"/>
        <v>#DIV/0!</v>
      </c>
      <c r="CG91" s="24" t="e">
        <f>10*LOG10(IF(BY91="",0,POWER(10,((BY91+'ModelParams Lw'!$O$4)/10))) +IF(BZ91="",0,POWER(10,((BZ91+'ModelParams Lw'!$P$4)/10))) +IF(CA91="",0,POWER(10,((CA91+'ModelParams Lw'!$Q$4)/10))) +IF(CB91="",0,POWER(10,((CB91+'ModelParams Lw'!$R$4)/10))) +IF(CC91="",0,POWER(10,((CC91+'ModelParams Lw'!$S$4)/10))) +IF(CD91="",0,POWER(10,((CD91+'ModelParams Lw'!$T$4)/10))) +IF(CE91="",0,POWER(10,((CE91+'ModelParams Lw'!$U$4)/10)))+IF(CF91="",0,POWER(10,((CF91+'ModelParams Lw'!$V$4)/10))))</f>
        <v>#DIV/0!</v>
      </c>
      <c r="CH91" s="24" t="e">
        <f t="shared" si="25"/>
        <v>#DIV/0!</v>
      </c>
      <c r="CI91" s="24" t="e">
        <f>(BY91-'ModelParams Lw'!$O$10)/'ModelParams Lw'!$O$11</f>
        <v>#DIV/0!</v>
      </c>
      <c r="CJ91" s="24" t="e">
        <f>(BZ91-'ModelParams Lw'!$P$10)/'ModelParams Lw'!$P$11</f>
        <v>#DIV/0!</v>
      </c>
      <c r="CK91" s="24" t="e">
        <f>(CA91-'ModelParams Lw'!$Q$10)/'ModelParams Lw'!$Q$11</f>
        <v>#DIV/0!</v>
      </c>
      <c r="CL91" s="24" t="e">
        <f>(CB91-'ModelParams Lw'!$R$10)/'ModelParams Lw'!$R$11</f>
        <v>#DIV/0!</v>
      </c>
      <c r="CM91" s="24" t="e">
        <f>(CC91-'ModelParams Lw'!$S$10)/'ModelParams Lw'!$S$11</f>
        <v>#DIV/0!</v>
      </c>
      <c r="CN91" s="24" t="e">
        <f>(CD91-'ModelParams Lw'!$T$10)/'ModelParams Lw'!$T$11</f>
        <v>#DIV/0!</v>
      </c>
      <c r="CO91" s="24" t="e">
        <f>(CE91-'ModelParams Lw'!$U$10)/'ModelParams Lw'!$U$11</f>
        <v>#DIV/0!</v>
      </c>
      <c r="CP91" s="24" t="e">
        <f>(CF91-'ModelParams Lw'!$V$10)/'ModelParams Lw'!$V$11</f>
        <v>#DIV/0!</v>
      </c>
    </row>
    <row r="92" spans="1:94" x14ac:dyDescent="0.2">
      <c r="A92" s="12">
        <f>Calcul!B94</f>
        <v>0</v>
      </c>
      <c r="B92" s="12">
        <f t="shared" si="42"/>
        <v>0</v>
      </c>
      <c r="C92" s="12">
        <f>Calcul!C94</f>
        <v>0</v>
      </c>
      <c r="D92" s="12">
        <f>Calcul!D94/1000</f>
        <v>0</v>
      </c>
      <c r="E92" s="12">
        <f>Calcul!E94/1000</f>
        <v>0</v>
      </c>
      <c r="F92" s="12">
        <f t="shared" si="43"/>
        <v>0</v>
      </c>
      <c r="G92" s="24" t="e">
        <f t="shared" si="44"/>
        <v>#DIV/0!</v>
      </c>
      <c r="H92" s="21" t="e">
        <f>'ModelParams Lw'!$B$6*(LN(H$3/(($B92/3600/($D92*$F92))^0.4*$G92^0.3)))^2+'ModelParams Lw'!$B$7*LN(H$3/(($B92/3600/($D92*$F92))^0.4*$G92^0.3))+'ModelParams Lw'!$B$8</f>
        <v>#DIV/0!</v>
      </c>
      <c r="I92" s="21" t="e">
        <f>'ModelParams Lw'!$B$6*(LN(I$3/(($B92/3600/($D92*$F92))^0.4*$G92^0.3)))^2+'ModelParams Lw'!$B$7*LN(I$3/(($B92/3600/($D92*$F92))^0.4*$G92^0.3))+'ModelParams Lw'!$B$8</f>
        <v>#DIV/0!</v>
      </c>
      <c r="J92" s="21" t="e">
        <f>'ModelParams Lw'!$B$6*(LN(J$3/(($B92/3600/($D92*$F92))^0.4*$G92^0.3)))^2+'ModelParams Lw'!$B$7*LN(J$3/(($B92/3600/($D92*$F92))^0.4*$G92^0.3))+'ModelParams Lw'!$B$8</f>
        <v>#DIV/0!</v>
      </c>
      <c r="K92" s="21" t="e">
        <f>'ModelParams Lw'!$B$6*(LN(K$3/(($B92/3600/($D92*$F92))^0.4*$G92^0.3)))^2+'ModelParams Lw'!$B$7*LN(K$3/(($B92/3600/($D92*$F92))^0.4*$G92^0.3))+'ModelParams Lw'!$B$8</f>
        <v>#DIV/0!</v>
      </c>
      <c r="L92" s="21" t="e">
        <f>'ModelParams Lw'!$B$6*(LN(L$3/(($B92/3600/($D92*$F92))^0.4*$G92^0.3)))^2+'ModelParams Lw'!$B$7*LN(L$3/(($B92/3600/($D92*$F92))^0.4*$G92^0.3))+'ModelParams Lw'!$B$8</f>
        <v>#DIV/0!</v>
      </c>
      <c r="M92" s="21" t="e">
        <f>'ModelParams Lw'!$B$6*(LN(M$3/(($B92/3600/($D92*$F92))^0.4*$G92^0.3)))^2+'ModelParams Lw'!$B$7*LN(M$3/(($B92/3600/($D92*$F92))^0.4*$G92^0.3))+'ModelParams Lw'!$B$8</f>
        <v>#DIV/0!</v>
      </c>
      <c r="N92" s="21" t="e">
        <f>'ModelParams Lw'!$B$6*(LN(N$3/(($B92/3600/($D92*$F92))^0.4*$G92^0.3)))^2+'ModelParams Lw'!$B$7*LN(N$3/(($B92/3600/($D92*$F92))^0.4*$G92^0.3))+'ModelParams Lw'!$B$8</f>
        <v>#DIV/0!</v>
      </c>
      <c r="O92" s="21" t="e">
        <f>'ModelParams Lw'!$B$6*(LN(O$3/(($B92/3600/($D92*$F92))^0.4*$G92^0.3)))^2+'ModelParams Lw'!$B$7*LN(O$3/(($B92/3600/($D92*$F92))^0.4*$G92^0.3))+'ModelParams Lw'!$B$8</f>
        <v>#DIV/0!</v>
      </c>
      <c r="P92" s="24" t="e">
        <f>'ModelParams Lw'!$B$3+'ModelParams Lw'!$B$4*LOG10($B92/3600/($D92*$F92))+'ModelParams Lw'!$B$5*LOG10(2*$G92/(1.2*($B92/3600/($D92*$F92))^2)+1)+10*LOG10($D92*$F92)+H92</f>
        <v>#DIV/0!</v>
      </c>
      <c r="Q92" s="24" t="e">
        <f>'ModelParams Lw'!$B$3+'ModelParams Lw'!$B$4*LOG10($B92/3600/($D92*$F92))+'ModelParams Lw'!$B$5*LOG10(2*$G92/(1.2*($B92/3600/($D92*$F92))^2)+1)+10*LOG10($D92*$F92)+I92</f>
        <v>#DIV/0!</v>
      </c>
      <c r="R92" s="24" t="e">
        <f>'ModelParams Lw'!$B$3+'ModelParams Lw'!$B$4*LOG10($B92/3600/($D92*$F92))+'ModelParams Lw'!$B$5*LOG10(2*$G92/(1.2*($B92/3600/($D92*$F92))^2)+1)+10*LOG10($D92*$F92)+J92</f>
        <v>#DIV/0!</v>
      </c>
      <c r="S92" s="24" t="e">
        <f>'ModelParams Lw'!$B$3+'ModelParams Lw'!$B$4*LOG10($B92/3600/($D92*$F92))+'ModelParams Lw'!$B$5*LOG10(2*$G92/(1.2*($B92/3600/($D92*$F92))^2)+1)+10*LOG10($D92*$F92)+K92</f>
        <v>#DIV/0!</v>
      </c>
      <c r="T92" s="24" t="e">
        <f>'ModelParams Lw'!$B$3+'ModelParams Lw'!$B$4*LOG10($B92/3600/($D92*$F92))+'ModelParams Lw'!$B$5*LOG10(2*$G92/(1.2*($B92/3600/($D92*$F92))^2)+1)+10*LOG10($D92*$F92)+L92</f>
        <v>#DIV/0!</v>
      </c>
      <c r="U92" s="24" t="e">
        <f>'ModelParams Lw'!$B$3+'ModelParams Lw'!$B$4*LOG10($B92/3600/($D92*$F92))+'ModelParams Lw'!$B$5*LOG10(2*$G92/(1.2*($B92/3600/($D92*$F92))^2)+1)+10*LOG10($D92*$F92)+M92</f>
        <v>#DIV/0!</v>
      </c>
      <c r="V92" s="24" t="e">
        <f>'ModelParams Lw'!$B$3+'ModelParams Lw'!$B$4*LOG10($B92/3600/($D92*$F92))+'ModelParams Lw'!$B$5*LOG10(2*$G92/(1.2*($B92/3600/($D92*$F92))^2)+1)+10*LOG10($D92*$F92)+N92</f>
        <v>#DIV/0!</v>
      </c>
      <c r="W92" s="24" t="e">
        <f>'ModelParams Lw'!$B$3+'ModelParams Lw'!$B$4*LOG10($B92/3600/($D92*$F92))+'ModelParams Lw'!$B$5*LOG10(2*$G92/(1.2*($B92/3600/($D92*$F92))^2)+1)+10*LOG10($D92*$F92)+O92</f>
        <v>#DIV/0!</v>
      </c>
      <c r="X92" s="24" t="e">
        <f>10*LOG10(IF(P92="",0,POWER(10,((P92+'ModelParams Lw'!$O$4)/10))) +IF(Q92="",0,POWER(10,((Q92+'ModelParams Lw'!$P$4)/10))) +IF(R92="",0,POWER(10,((R92+'ModelParams Lw'!$Q$4)/10))) +IF(S92="",0,POWER(10,((S92+'ModelParams Lw'!$R$4)/10))) +IF(T92="",0,POWER(10,((T92+'ModelParams Lw'!$S$4)/10))) +IF(U92="",0,POWER(10,((U92+'ModelParams Lw'!$T$4)/10))) +IF(V92="",0,POWER(10,((V92+'ModelParams Lw'!$U$4)/10)))+IF(W92="",0,POWER(10,((W92+'ModelParams Lw'!$V$4)/10))))</f>
        <v>#DIV/0!</v>
      </c>
      <c r="Y92" s="24" t="e">
        <f t="shared" si="45"/>
        <v>#DIV/0!</v>
      </c>
      <c r="Z92" s="24" t="e">
        <f>(P92-'ModelParams Lw'!O$10)/'ModelParams Lw'!O$11</f>
        <v>#DIV/0!</v>
      </c>
      <c r="AA92" s="24" t="e">
        <f>(Q92-'ModelParams Lw'!P$10)/'ModelParams Lw'!P$11</f>
        <v>#DIV/0!</v>
      </c>
      <c r="AB92" s="24" t="e">
        <f>(R92-'ModelParams Lw'!Q$10)/'ModelParams Lw'!Q$11</f>
        <v>#DIV/0!</v>
      </c>
      <c r="AC92" s="24" t="e">
        <f>(S92-'ModelParams Lw'!R$10)/'ModelParams Lw'!R$11</f>
        <v>#DIV/0!</v>
      </c>
      <c r="AD92" s="24" t="e">
        <f>(T92-'ModelParams Lw'!S$10)/'ModelParams Lw'!S$11</f>
        <v>#DIV/0!</v>
      </c>
      <c r="AE92" s="24" t="e">
        <f>(U92-'ModelParams Lw'!T$10)/'ModelParams Lw'!T$11</f>
        <v>#DIV/0!</v>
      </c>
      <c r="AF92" s="24" t="e">
        <f>(V92-'ModelParams Lw'!U$10)/'ModelParams Lw'!U$11</f>
        <v>#DIV/0!</v>
      </c>
      <c r="AG92" s="24" t="e">
        <f>(W92-'ModelParams Lw'!V$10)/'ModelParams Lw'!V$11</f>
        <v>#DIV/0!</v>
      </c>
      <c r="AH92" s="24" t="e">
        <f t="shared" si="23"/>
        <v>#DIV/0!</v>
      </c>
      <c r="AI92" s="24" t="str">
        <f>IF(OR(Calcul!$D97="",Calcul!$E97=""),"",VLOOKUP(CONCATENATE(Calcul!$D97,Calcul!$E97),SilencerParams!$D$4:$R$82,8,FALSE))</f>
        <v/>
      </c>
      <c r="AJ92" s="24" t="str">
        <f>IF(OR(Calcul!$D97="",Calcul!$E97=""),"",VLOOKUP(CONCATENATE(Calcul!$D97,Calcul!$E97),SilencerParams!$D$4:$R$82,9,FALSE))</f>
        <v/>
      </c>
      <c r="AK92" s="24" t="str">
        <f>IF(OR(Calcul!$D97="",Calcul!$E97=""),"",VLOOKUP(CONCATENATE(Calcul!$D97,Calcul!$E97),SilencerParams!$D$4:$R$82,10,FALSE))</f>
        <v/>
      </c>
      <c r="AL92" s="24" t="str">
        <f>IF(OR(Calcul!$D97="",Calcul!$E97=""),"",VLOOKUP(CONCATENATE(Calcul!$D97,Calcul!$E97),SilencerParams!$D$4:$R$82,11,FALSE))</f>
        <v/>
      </c>
      <c r="AM92" s="24" t="str">
        <f>IF(OR(Calcul!$D97="",Calcul!$E97=""),"",VLOOKUP(CONCATENATE(Calcul!$D97,Calcul!$E97),SilencerParams!$D$4:$R$82,12,FALSE))</f>
        <v/>
      </c>
      <c r="AN92" s="24" t="str">
        <f>IF(OR(Calcul!$D97="",Calcul!$E97=""),"",VLOOKUP(CONCATENATE(Calcul!$D97,Calcul!$E97),SilencerParams!$D$4:$R$82,13,FALSE))</f>
        <v/>
      </c>
      <c r="AO92" s="24" t="str">
        <f>IF(OR(Calcul!$D97="",Calcul!$E97=""),"",VLOOKUP(CONCATENATE(Calcul!$D97,Calcul!$E97),SilencerParams!$D$4:$R$82,14,FALSE))</f>
        <v/>
      </c>
      <c r="AP92" s="24" t="str">
        <f>IF(OR(Calcul!$D97="",Calcul!$E97=""),"",VLOOKUP(CONCATENATE(Calcul!$D97,Calcul!$E97),SilencerParams!$D$4:$R$82,15,FALSE))</f>
        <v/>
      </c>
      <c r="AQ92" s="24" t="str">
        <f>IF(OR(Calcul!$D97="",Calcul!$E97=""),"",VLOOKUP(CONCATENATE(Calcul!$D97,Calcul!$E97),SilencerParams!$D$4:$Z$82,16,FALSE)*LOG($AH92)+VLOOKUP(CONCATENATE(Calcul!$D97,Calcul!$E97),SilencerParams!$D$4:$AH$82,24,FALSE))</f>
        <v/>
      </c>
      <c r="AR92" s="24" t="str">
        <f>IF(OR(Calcul!$D97="",Calcul!$E97=""),"",VLOOKUP(CONCATENATE(Calcul!$D97,Calcul!$E97),SilencerParams!$D$4:$Z$82,17,FALSE)*LOG($AH92)+VLOOKUP(CONCATENATE(Calcul!$D97,Calcul!$E97),SilencerParams!$D$4:$AH$82,25,FALSE))</f>
        <v/>
      </c>
      <c r="AS92" s="24" t="str">
        <f>IF(OR(Calcul!$D97="",Calcul!$E97=""),"",VLOOKUP(CONCATENATE(Calcul!$D97,Calcul!$E97),SilencerParams!$D$4:$Z$82,18,FALSE)*LOG($AH92)+VLOOKUP(CONCATENATE(Calcul!$D97,Calcul!$E97),SilencerParams!$D$4:$AH$82,26,FALSE))</f>
        <v/>
      </c>
      <c r="AT92" s="24" t="str">
        <f>IF(OR(Calcul!$D97="",Calcul!$E97=""),"",VLOOKUP(CONCATENATE(Calcul!$D97,Calcul!$E97),SilencerParams!$D$4:$Z$82,19,FALSE)*LOG($AH92)+VLOOKUP(CONCATENATE(Calcul!$D97,Calcul!$E97),SilencerParams!$D$4:$AH$82,27,FALSE))</f>
        <v/>
      </c>
      <c r="AU92" s="24" t="str">
        <f>IF(OR(Calcul!$D97="",Calcul!$E97=""),"",VLOOKUP(CONCATENATE(Calcul!$D97,Calcul!$E97),SilencerParams!$D$4:$Z$82,20,FALSE)*LOG($AH92)+VLOOKUP(CONCATENATE(Calcul!$D97,Calcul!$E97),SilencerParams!$D$4:$AH$82,28,FALSE))</f>
        <v/>
      </c>
      <c r="AV92" s="24" t="str">
        <f>IF(OR(Calcul!$D97="",Calcul!$E97=""),"",VLOOKUP(CONCATENATE(Calcul!$D97,Calcul!$E97),SilencerParams!$D$4:$Z$82,21,FALSE)*LOG($AH92)+VLOOKUP(CONCATENATE(Calcul!$D97,Calcul!$E97),SilencerParams!$D$4:$AH$82,29,FALSE))</f>
        <v/>
      </c>
      <c r="AW92" s="24" t="str">
        <f>IF(OR(Calcul!$D97="",Calcul!$E97=""),"",VLOOKUP(CONCATENATE(Calcul!$D97,Calcul!$E97),SilencerParams!$D$4:$Z$82,22,FALSE)*LOG($AH92)+VLOOKUP(CONCATENATE(Calcul!$D97,Calcul!$E97),SilencerParams!$D$4:$AH$82,30,FALSE))</f>
        <v/>
      </c>
      <c r="AX92" s="24" t="str">
        <f>IF(OR(Calcul!$D97="",Calcul!$E97=""),"",VLOOKUP(CONCATENATE(Calcul!$D97,Calcul!$E97),SilencerParams!$D$4:$Z$82,23,FALSE)*LOG($AH92)+VLOOKUP(CONCATENATE(Calcul!$D97,Calcul!$E97),SilencerParams!$D$4:$AH$82,31,FALSE))</f>
        <v/>
      </c>
      <c r="AY92" s="24" t="e">
        <f t="shared" si="26"/>
        <v>#DIV/0!</v>
      </c>
      <c r="AZ92" s="24" t="e">
        <f t="shared" si="27"/>
        <v>#DIV/0!</v>
      </c>
      <c r="BA92" s="24" t="e">
        <f t="shared" si="28"/>
        <v>#DIV/0!</v>
      </c>
      <c r="BB92" s="24" t="e">
        <f t="shared" si="29"/>
        <v>#DIV/0!</v>
      </c>
      <c r="BC92" s="24" t="e">
        <f t="shared" si="30"/>
        <v>#DIV/0!</v>
      </c>
      <c r="BD92" s="24" t="e">
        <f t="shared" si="31"/>
        <v>#DIV/0!</v>
      </c>
      <c r="BE92" s="24" t="e">
        <f t="shared" si="32"/>
        <v>#DIV/0!</v>
      </c>
      <c r="BF92" s="24" t="e">
        <f t="shared" si="33"/>
        <v>#DIV/0!</v>
      </c>
      <c r="BG92" s="24" t="e">
        <f>10*LOG10(IF(AY92="",0,POWER(10,((AY92+'ModelParams Lw'!$O$4)/10))) +IF(AZ92="",0,POWER(10,((AZ92+'ModelParams Lw'!$P$4)/10))) +IF(BA92="",0,POWER(10,((BA92+'ModelParams Lw'!$Q$4)/10))) +IF(BB92="",0,POWER(10,((BB92+'ModelParams Lw'!$R$4)/10))) +IF(BC92="",0,POWER(10,((BC92+'ModelParams Lw'!$S$4)/10))) +IF(BD92="",0,POWER(10,((BD92+'ModelParams Lw'!$T$4)/10))) +IF(BE92="",0,POWER(10,((BE92+'ModelParams Lw'!$U$4)/10)))+IF(BF92="",0,POWER(10,((BF92+'ModelParams Lw'!$V$4)/10))))</f>
        <v>#DIV/0!</v>
      </c>
      <c r="BH92" s="24" t="e">
        <f t="shared" si="24"/>
        <v>#DIV/0!</v>
      </c>
      <c r="BI92" s="24" t="e">
        <f>(AY92-'ModelParams Lw'!O$10)/'ModelParams Lw'!O$11</f>
        <v>#DIV/0!</v>
      </c>
      <c r="BJ92" s="24" t="e">
        <f>(AZ92-'ModelParams Lw'!P$10)/'ModelParams Lw'!P$11</f>
        <v>#DIV/0!</v>
      </c>
      <c r="BK92" s="24" t="e">
        <f>(BA92-'ModelParams Lw'!Q$10)/'ModelParams Lw'!Q$11</f>
        <v>#DIV/0!</v>
      </c>
      <c r="BL92" s="24" t="e">
        <f>(BB92-'ModelParams Lw'!R$10)/'ModelParams Lw'!R$11</f>
        <v>#DIV/0!</v>
      </c>
      <c r="BM92" s="24" t="e">
        <f>(BC92-'ModelParams Lw'!S$10)/'ModelParams Lw'!S$11</f>
        <v>#DIV/0!</v>
      </c>
      <c r="BN92" s="24" t="e">
        <f>(BD92-'ModelParams Lw'!T$10)/'ModelParams Lw'!T$11</f>
        <v>#DIV/0!</v>
      </c>
      <c r="BO92" s="24" t="e">
        <f>(BE92-'ModelParams Lw'!U$10)/'ModelParams Lw'!U$11</f>
        <v>#DIV/0!</v>
      </c>
      <c r="BP92" s="24" t="e">
        <f>(BF92-'ModelParams Lw'!V$10)/'ModelParams Lw'!V$11</f>
        <v>#DIV/0!</v>
      </c>
      <c r="BQ92" s="24">
        <f>IF(Calcul!$F97="SW",'ModelParams Lw'!C$18+'ModelParams Lw'!C$19*LOG(BQ$3)+'ModelParams Lw'!C$20*($D92*$E92),IF('ModelParams Lw'!C$21+'ModelParams Lw'!C$22*LOG(BQ$3)+'ModelParams Lw'!C$23*($D92*$E92)&lt;'ModelParams Lw'!C$18+'ModelParams Lw'!C$19*LOG(BQ$3)+'ModelParams Lw'!C$20*($D92*$E92),'ModelParams Lw'!C$18+'ModelParams Lw'!C$19*LOG(BQ$3)+'ModelParams Lw'!C$20*($D92*$E92),'ModelParams Lw'!C$21+'ModelParams Lw'!C$22*LOG(BQ$3)+'ModelParams Lw'!C$23*($D92*$E92)))</f>
        <v>29.232362061604213</v>
      </c>
      <c r="BR92" s="24">
        <f>IF(Calcul!$F97="SW",'ModelParams Lw'!D$18+'ModelParams Lw'!D$19*LOG(BR$3)+'ModelParams Lw'!D$20*($D92*$E92),IF('ModelParams Lw'!D$21+'ModelParams Lw'!D$22*LOG(BR$3)+'ModelParams Lw'!D$23*($D92*$E92)&lt;'ModelParams Lw'!D$18+'ModelParams Lw'!D$19*LOG(BR$3)+'ModelParams Lw'!D$20*($D92*$E92),'ModelParams Lw'!D$18+'ModelParams Lw'!D$19*LOG(BR$3)+'ModelParams Lw'!D$20*($D92*$E92),'ModelParams Lw'!D$21+'ModelParams Lw'!D$22*LOG(BR$3)+'ModelParams Lw'!D$23*($D92*$E92)))</f>
        <v>20.87664435983303</v>
      </c>
      <c r="BS92" s="24">
        <f>IF(Calcul!$F97="SW",'ModelParams Lw'!E$18+'ModelParams Lw'!E$19*LOG(BS$3)+'ModelParams Lw'!E$20*($D92*$E92),IF('ModelParams Lw'!E$21+'ModelParams Lw'!E$22*LOG(BS$3)+'ModelParams Lw'!E$23*($D92*$E92)&lt;'ModelParams Lw'!E$18+'ModelParams Lw'!E$19*LOG(BS$3)+'ModelParams Lw'!E$20*($D92*$E92),'ModelParams Lw'!E$18+'ModelParams Lw'!E$19*LOG(BS$3)+'ModelParams Lw'!E$20*($D92*$E92),'ModelParams Lw'!E$21+'ModelParams Lw'!E$22*LOG(BS$3)+'ModelParams Lw'!E$23*($D92*$E92)))</f>
        <v>19.403052886267911</v>
      </c>
      <c r="BT92" s="24">
        <f>IF(Calcul!$F97="SW",'ModelParams Lw'!F$18+'ModelParams Lw'!F$19*LOG(BT$3)+'ModelParams Lw'!F$20*($D92*$E92),IF('ModelParams Lw'!F$21+'ModelParams Lw'!F$22*LOG(BT$3)+'ModelParams Lw'!F$23*($D92*$E92)&lt;'ModelParams Lw'!F$18+'ModelParams Lw'!F$19*LOG(BT$3)+'ModelParams Lw'!F$20*($D92*$E92),'ModelParams Lw'!F$18+'ModelParams Lw'!F$19*LOG(BT$3)+'ModelParams Lw'!F$20*($D92*$E92),'ModelParams Lw'!F$21+'ModelParams Lw'!F$22*LOG(BT$3)+'ModelParams Lw'!F$23*($D92*$E92)))</f>
        <v>19.168948557312724</v>
      </c>
      <c r="BU92" s="24">
        <f>IF(Calcul!$F97="SW",'ModelParams Lw'!G$18+'ModelParams Lw'!G$19*LOG(BU$3)+'ModelParams Lw'!G$20*($D92*$E92),IF('ModelParams Lw'!G$21+'ModelParams Lw'!G$22*LOG(BU$3)+'ModelParams Lw'!G$23*($D92*$E92)&lt;'ModelParams Lw'!G$18+'ModelParams Lw'!G$19*LOG(BU$3)+'ModelParams Lw'!G$20*($D92*$E92),'ModelParams Lw'!G$18+'ModelParams Lw'!G$19*LOG(BU$3)+'ModelParams Lw'!G$20*($D92*$E92),'ModelParams Lw'!G$21+'ModelParams Lw'!G$22*LOG(BU$3)+'ModelParams Lw'!G$23*($D92*$E92)))</f>
        <v>19.253827318462619</v>
      </c>
      <c r="BV92" s="24">
        <f>IF(Calcul!$F97="SW",'ModelParams Lw'!H$18+'ModelParams Lw'!H$19*LOG(BV$3)+'ModelParams Lw'!H$20*($D92*$E92),IF('ModelParams Lw'!H$21+'ModelParams Lw'!H$22*LOG(BV$3)+'ModelParams Lw'!H$23*($D92*$E92)&lt;'ModelParams Lw'!H$18+'ModelParams Lw'!H$19*LOG(BV$3)+'ModelParams Lw'!H$20*($D92*$E92),'ModelParams Lw'!H$18+'ModelParams Lw'!H$19*LOG(BV$3)+'ModelParams Lw'!H$20*($D92*$E92),'ModelParams Lw'!H$21+'ModelParams Lw'!H$22*LOG(BV$3)+'ModelParams Lw'!H$23*($D92*$E92)))</f>
        <v>18.450549841027573</v>
      </c>
      <c r="BW92" s="24">
        <f>IF(Calcul!$F97="SW",'ModelParams Lw'!I$18+'ModelParams Lw'!I$19*LOG(BW$3)+'ModelParams Lw'!I$20*($D92*$E92),IF('ModelParams Lw'!I$21+'ModelParams Lw'!I$22*LOG(BW$3)+'ModelParams Lw'!I$23*($D92*$E92)&lt;'ModelParams Lw'!I$18+'ModelParams Lw'!I$19*LOG(BW$3)+'ModelParams Lw'!I$20*($D92*$E92),'ModelParams Lw'!I$18+'ModelParams Lw'!I$19*LOG(BW$3)+'ModelParams Lw'!I$20*($D92*$E92),'ModelParams Lw'!I$21+'ModelParams Lw'!I$22*LOG(BW$3)+'ModelParams Lw'!I$23*($D92*$E92)))</f>
        <v>24.339570323731252</v>
      </c>
      <c r="BX92" s="24">
        <f>IF(Calcul!$F97="SW",'ModelParams Lw'!J$18+'ModelParams Lw'!J$19*LOG(BX$3)+'ModelParams Lw'!J$20*($D92*$E92),IF('ModelParams Lw'!J$21+'ModelParams Lw'!J$22*LOG(BX$3)+'ModelParams Lw'!J$23*($D92*$E92)&lt;'ModelParams Lw'!J$18+'ModelParams Lw'!J$19*LOG(BX$3)+'ModelParams Lw'!J$20*($D92*$E92),'ModelParams Lw'!J$18+'ModelParams Lw'!J$19*LOG(BX$3)+'ModelParams Lw'!J$20*($D92*$E92),'ModelParams Lw'!J$21+'ModelParams Lw'!J$22*LOG(BX$3)+'ModelParams Lw'!J$23*($D92*$E92)))</f>
        <v>22.505852524315557</v>
      </c>
      <c r="BY92" s="24" t="e">
        <f t="shared" si="34"/>
        <v>#DIV/0!</v>
      </c>
      <c r="BZ92" s="24" t="e">
        <f t="shared" si="35"/>
        <v>#DIV/0!</v>
      </c>
      <c r="CA92" s="24" t="e">
        <f t="shared" si="36"/>
        <v>#DIV/0!</v>
      </c>
      <c r="CB92" s="24" t="e">
        <f t="shared" si="37"/>
        <v>#DIV/0!</v>
      </c>
      <c r="CC92" s="24" t="e">
        <f t="shared" si="38"/>
        <v>#DIV/0!</v>
      </c>
      <c r="CD92" s="24" t="e">
        <f t="shared" si="39"/>
        <v>#DIV/0!</v>
      </c>
      <c r="CE92" s="24" t="e">
        <f t="shared" si="40"/>
        <v>#DIV/0!</v>
      </c>
      <c r="CF92" s="24" t="e">
        <f t="shared" si="41"/>
        <v>#DIV/0!</v>
      </c>
      <c r="CG92" s="24" t="e">
        <f>10*LOG10(IF(BY92="",0,POWER(10,((BY92+'ModelParams Lw'!$O$4)/10))) +IF(BZ92="",0,POWER(10,((BZ92+'ModelParams Lw'!$P$4)/10))) +IF(CA92="",0,POWER(10,((CA92+'ModelParams Lw'!$Q$4)/10))) +IF(CB92="",0,POWER(10,((CB92+'ModelParams Lw'!$R$4)/10))) +IF(CC92="",0,POWER(10,((CC92+'ModelParams Lw'!$S$4)/10))) +IF(CD92="",0,POWER(10,((CD92+'ModelParams Lw'!$T$4)/10))) +IF(CE92="",0,POWER(10,((CE92+'ModelParams Lw'!$U$4)/10)))+IF(CF92="",0,POWER(10,((CF92+'ModelParams Lw'!$V$4)/10))))</f>
        <v>#DIV/0!</v>
      </c>
      <c r="CH92" s="24" t="e">
        <f t="shared" si="25"/>
        <v>#DIV/0!</v>
      </c>
      <c r="CI92" s="24" t="e">
        <f>(BY92-'ModelParams Lw'!$O$10)/'ModelParams Lw'!$O$11</f>
        <v>#DIV/0!</v>
      </c>
      <c r="CJ92" s="24" t="e">
        <f>(BZ92-'ModelParams Lw'!$P$10)/'ModelParams Lw'!$P$11</f>
        <v>#DIV/0!</v>
      </c>
      <c r="CK92" s="24" t="e">
        <f>(CA92-'ModelParams Lw'!$Q$10)/'ModelParams Lw'!$Q$11</f>
        <v>#DIV/0!</v>
      </c>
      <c r="CL92" s="24" t="e">
        <f>(CB92-'ModelParams Lw'!$R$10)/'ModelParams Lw'!$R$11</f>
        <v>#DIV/0!</v>
      </c>
      <c r="CM92" s="24" t="e">
        <f>(CC92-'ModelParams Lw'!$S$10)/'ModelParams Lw'!$S$11</f>
        <v>#DIV/0!</v>
      </c>
      <c r="CN92" s="24" t="e">
        <f>(CD92-'ModelParams Lw'!$T$10)/'ModelParams Lw'!$T$11</f>
        <v>#DIV/0!</v>
      </c>
      <c r="CO92" s="24" t="e">
        <f>(CE92-'ModelParams Lw'!$U$10)/'ModelParams Lw'!$U$11</f>
        <v>#DIV/0!</v>
      </c>
      <c r="CP92" s="24" t="e">
        <f>(CF92-'ModelParams Lw'!$V$10)/'ModelParams Lw'!$V$11</f>
        <v>#DIV/0!</v>
      </c>
    </row>
    <row r="93" spans="1:94" x14ac:dyDescent="0.2">
      <c r="A93" s="12">
        <f>Calcul!B95</f>
        <v>0</v>
      </c>
      <c r="B93" s="12">
        <f t="shared" si="42"/>
        <v>0</v>
      </c>
      <c r="C93" s="12">
        <f>Calcul!C95</f>
        <v>0</v>
      </c>
      <c r="D93" s="12">
        <f>Calcul!D95/1000</f>
        <v>0</v>
      </c>
      <c r="E93" s="12">
        <f>Calcul!E95/1000</f>
        <v>0</v>
      </c>
      <c r="F93" s="12">
        <f t="shared" si="43"/>
        <v>0</v>
      </c>
      <c r="G93" s="24" t="e">
        <f t="shared" si="44"/>
        <v>#DIV/0!</v>
      </c>
      <c r="H93" s="21" t="e">
        <f>'ModelParams Lw'!$B$6*(LN(H$3/(($B93/3600/($D93*$F93))^0.4*$G93^0.3)))^2+'ModelParams Lw'!$B$7*LN(H$3/(($B93/3600/($D93*$F93))^0.4*$G93^0.3))+'ModelParams Lw'!$B$8</f>
        <v>#DIV/0!</v>
      </c>
      <c r="I93" s="21" t="e">
        <f>'ModelParams Lw'!$B$6*(LN(I$3/(($B93/3600/($D93*$F93))^0.4*$G93^0.3)))^2+'ModelParams Lw'!$B$7*LN(I$3/(($B93/3600/($D93*$F93))^0.4*$G93^0.3))+'ModelParams Lw'!$B$8</f>
        <v>#DIV/0!</v>
      </c>
      <c r="J93" s="21" t="e">
        <f>'ModelParams Lw'!$B$6*(LN(J$3/(($B93/3600/($D93*$F93))^0.4*$G93^0.3)))^2+'ModelParams Lw'!$B$7*LN(J$3/(($B93/3600/($D93*$F93))^0.4*$G93^0.3))+'ModelParams Lw'!$B$8</f>
        <v>#DIV/0!</v>
      </c>
      <c r="K93" s="21" t="e">
        <f>'ModelParams Lw'!$B$6*(LN(K$3/(($B93/3600/($D93*$F93))^0.4*$G93^0.3)))^2+'ModelParams Lw'!$B$7*LN(K$3/(($B93/3600/($D93*$F93))^0.4*$G93^0.3))+'ModelParams Lw'!$B$8</f>
        <v>#DIV/0!</v>
      </c>
      <c r="L93" s="21" t="e">
        <f>'ModelParams Lw'!$B$6*(LN(L$3/(($B93/3600/($D93*$F93))^0.4*$G93^0.3)))^2+'ModelParams Lw'!$B$7*LN(L$3/(($B93/3600/($D93*$F93))^0.4*$G93^0.3))+'ModelParams Lw'!$B$8</f>
        <v>#DIV/0!</v>
      </c>
      <c r="M93" s="21" t="e">
        <f>'ModelParams Lw'!$B$6*(LN(M$3/(($B93/3600/($D93*$F93))^0.4*$G93^0.3)))^2+'ModelParams Lw'!$B$7*LN(M$3/(($B93/3600/($D93*$F93))^0.4*$G93^0.3))+'ModelParams Lw'!$B$8</f>
        <v>#DIV/0!</v>
      </c>
      <c r="N93" s="21" t="e">
        <f>'ModelParams Lw'!$B$6*(LN(N$3/(($B93/3600/($D93*$F93))^0.4*$G93^0.3)))^2+'ModelParams Lw'!$B$7*LN(N$3/(($B93/3600/($D93*$F93))^0.4*$G93^0.3))+'ModelParams Lw'!$B$8</f>
        <v>#DIV/0!</v>
      </c>
      <c r="O93" s="21" t="e">
        <f>'ModelParams Lw'!$B$6*(LN(O$3/(($B93/3600/($D93*$F93))^0.4*$G93^0.3)))^2+'ModelParams Lw'!$B$7*LN(O$3/(($B93/3600/($D93*$F93))^0.4*$G93^0.3))+'ModelParams Lw'!$B$8</f>
        <v>#DIV/0!</v>
      </c>
      <c r="P93" s="24" t="e">
        <f>'ModelParams Lw'!$B$3+'ModelParams Lw'!$B$4*LOG10($B93/3600/($D93*$F93))+'ModelParams Lw'!$B$5*LOG10(2*$G93/(1.2*($B93/3600/($D93*$F93))^2)+1)+10*LOG10($D93*$F93)+H93</f>
        <v>#DIV/0!</v>
      </c>
      <c r="Q93" s="24" t="e">
        <f>'ModelParams Lw'!$B$3+'ModelParams Lw'!$B$4*LOG10($B93/3600/($D93*$F93))+'ModelParams Lw'!$B$5*LOG10(2*$G93/(1.2*($B93/3600/($D93*$F93))^2)+1)+10*LOG10($D93*$F93)+I93</f>
        <v>#DIV/0!</v>
      </c>
      <c r="R93" s="24" t="e">
        <f>'ModelParams Lw'!$B$3+'ModelParams Lw'!$B$4*LOG10($B93/3600/($D93*$F93))+'ModelParams Lw'!$B$5*LOG10(2*$G93/(1.2*($B93/3600/($D93*$F93))^2)+1)+10*LOG10($D93*$F93)+J93</f>
        <v>#DIV/0!</v>
      </c>
      <c r="S93" s="24" t="e">
        <f>'ModelParams Lw'!$B$3+'ModelParams Lw'!$B$4*LOG10($B93/3600/($D93*$F93))+'ModelParams Lw'!$B$5*LOG10(2*$G93/(1.2*($B93/3600/($D93*$F93))^2)+1)+10*LOG10($D93*$F93)+K93</f>
        <v>#DIV/0!</v>
      </c>
      <c r="T93" s="24" t="e">
        <f>'ModelParams Lw'!$B$3+'ModelParams Lw'!$B$4*LOG10($B93/3600/($D93*$F93))+'ModelParams Lw'!$B$5*LOG10(2*$G93/(1.2*($B93/3600/($D93*$F93))^2)+1)+10*LOG10($D93*$F93)+L93</f>
        <v>#DIV/0!</v>
      </c>
      <c r="U93" s="24" t="e">
        <f>'ModelParams Lw'!$B$3+'ModelParams Lw'!$B$4*LOG10($B93/3600/($D93*$F93))+'ModelParams Lw'!$B$5*LOG10(2*$G93/(1.2*($B93/3600/($D93*$F93))^2)+1)+10*LOG10($D93*$F93)+M93</f>
        <v>#DIV/0!</v>
      </c>
      <c r="V93" s="24" t="e">
        <f>'ModelParams Lw'!$B$3+'ModelParams Lw'!$B$4*LOG10($B93/3600/($D93*$F93))+'ModelParams Lw'!$B$5*LOG10(2*$G93/(1.2*($B93/3600/($D93*$F93))^2)+1)+10*LOG10($D93*$F93)+N93</f>
        <v>#DIV/0!</v>
      </c>
      <c r="W93" s="24" t="e">
        <f>'ModelParams Lw'!$B$3+'ModelParams Lw'!$B$4*LOG10($B93/3600/($D93*$F93))+'ModelParams Lw'!$B$5*LOG10(2*$G93/(1.2*($B93/3600/($D93*$F93))^2)+1)+10*LOG10($D93*$F93)+O93</f>
        <v>#DIV/0!</v>
      </c>
      <c r="X93" s="24" t="e">
        <f>10*LOG10(IF(P93="",0,POWER(10,((P93+'ModelParams Lw'!$O$4)/10))) +IF(Q93="",0,POWER(10,((Q93+'ModelParams Lw'!$P$4)/10))) +IF(R93="",0,POWER(10,((R93+'ModelParams Lw'!$Q$4)/10))) +IF(S93="",0,POWER(10,((S93+'ModelParams Lw'!$R$4)/10))) +IF(T93="",0,POWER(10,((T93+'ModelParams Lw'!$S$4)/10))) +IF(U93="",0,POWER(10,((U93+'ModelParams Lw'!$T$4)/10))) +IF(V93="",0,POWER(10,((V93+'ModelParams Lw'!$U$4)/10)))+IF(W93="",0,POWER(10,((W93+'ModelParams Lw'!$V$4)/10))))</f>
        <v>#DIV/0!</v>
      </c>
      <c r="Y93" s="24" t="e">
        <f t="shared" si="45"/>
        <v>#DIV/0!</v>
      </c>
      <c r="Z93" s="24" t="e">
        <f>(P93-'ModelParams Lw'!O$10)/'ModelParams Lw'!O$11</f>
        <v>#DIV/0!</v>
      </c>
      <c r="AA93" s="24" t="e">
        <f>(Q93-'ModelParams Lw'!P$10)/'ModelParams Lw'!P$11</f>
        <v>#DIV/0!</v>
      </c>
      <c r="AB93" s="24" t="e">
        <f>(R93-'ModelParams Lw'!Q$10)/'ModelParams Lw'!Q$11</f>
        <v>#DIV/0!</v>
      </c>
      <c r="AC93" s="24" t="e">
        <f>(S93-'ModelParams Lw'!R$10)/'ModelParams Lw'!R$11</f>
        <v>#DIV/0!</v>
      </c>
      <c r="AD93" s="24" t="e">
        <f>(T93-'ModelParams Lw'!S$10)/'ModelParams Lw'!S$11</f>
        <v>#DIV/0!</v>
      </c>
      <c r="AE93" s="24" t="e">
        <f>(U93-'ModelParams Lw'!T$10)/'ModelParams Lw'!T$11</f>
        <v>#DIV/0!</v>
      </c>
      <c r="AF93" s="24" t="e">
        <f>(V93-'ModelParams Lw'!U$10)/'ModelParams Lw'!U$11</f>
        <v>#DIV/0!</v>
      </c>
      <c r="AG93" s="24" t="e">
        <f>(W93-'ModelParams Lw'!V$10)/'ModelParams Lw'!V$11</f>
        <v>#DIV/0!</v>
      </c>
      <c r="AH93" s="24" t="e">
        <f t="shared" si="23"/>
        <v>#DIV/0!</v>
      </c>
      <c r="AI93" s="24" t="str">
        <f>IF(OR(Calcul!$D98="",Calcul!$E98=""),"",VLOOKUP(CONCATENATE(Calcul!$D98,Calcul!$E98),SilencerParams!$D$4:$R$82,8,FALSE))</f>
        <v/>
      </c>
      <c r="AJ93" s="24" t="str">
        <f>IF(OR(Calcul!$D98="",Calcul!$E98=""),"",VLOOKUP(CONCATENATE(Calcul!$D98,Calcul!$E98),SilencerParams!$D$4:$R$82,9,FALSE))</f>
        <v/>
      </c>
      <c r="AK93" s="24" t="str">
        <f>IF(OR(Calcul!$D98="",Calcul!$E98=""),"",VLOOKUP(CONCATENATE(Calcul!$D98,Calcul!$E98),SilencerParams!$D$4:$R$82,10,FALSE))</f>
        <v/>
      </c>
      <c r="AL93" s="24" t="str">
        <f>IF(OR(Calcul!$D98="",Calcul!$E98=""),"",VLOOKUP(CONCATENATE(Calcul!$D98,Calcul!$E98),SilencerParams!$D$4:$R$82,11,FALSE))</f>
        <v/>
      </c>
      <c r="AM93" s="24" t="str">
        <f>IF(OR(Calcul!$D98="",Calcul!$E98=""),"",VLOOKUP(CONCATENATE(Calcul!$D98,Calcul!$E98),SilencerParams!$D$4:$R$82,12,FALSE))</f>
        <v/>
      </c>
      <c r="AN93" s="24" t="str">
        <f>IF(OR(Calcul!$D98="",Calcul!$E98=""),"",VLOOKUP(CONCATENATE(Calcul!$D98,Calcul!$E98),SilencerParams!$D$4:$R$82,13,FALSE))</f>
        <v/>
      </c>
      <c r="AO93" s="24" t="str">
        <f>IF(OR(Calcul!$D98="",Calcul!$E98=""),"",VLOOKUP(CONCATENATE(Calcul!$D98,Calcul!$E98),SilencerParams!$D$4:$R$82,14,FALSE))</f>
        <v/>
      </c>
      <c r="AP93" s="24" t="str">
        <f>IF(OR(Calcul!$D98="",Calcul!$E98=""),"",VLOOKUP(CONCATENATE(Calcul!$D98,Calcul!$E98),SilencerParams!$D$4:$R$82,15,FALSE))</f>
        <v/>
      </c>
      <c r="AQ93" s="24" t="str">
        <f>IF(OR(Calcul!$D98="",Calcul!$E98=""),"",VLOOKUP(CONCATENATE(Calcul!$D98,Calcul!$E98),SilencerParams!$D$4:$Z$82,16,FALSE)*LOG($AH93)+VLOOKUP(CONCATENATE(Calcul!$D98,Calcul!$E98),SilencerParams!$D$4:$AH$82,24,FALSE))</f>
        <v/>
      </c>
      <c r="AR93" s="24" t="str">
        <f>IF(OR(Calcul!$D98="",Calcul!$E98=""),"",VLOOKUP(CONCATENATE(Calcul!$D98,Calcul!$E98),SilencerParams!$D$4:$Z$82,17,FALSE)*LOG($AH93)+VLOOKUP(CONCATENATE(Calcul!$D98,Calcul!$E98),SilencerParams!$D$4:$AH$82,25,FALSE))</f>
        <v/>
      </c>
      <c r="AS93" s="24" t="str">
        <f>IF(OR(Calcul!$D98="",Calcul!$E98=""),"",VLOOKUP(CONCATENATE(Calcul!$D98,Calcul!$E98),SilencerParams!$D$4:$Z$82,18,FALSE)*LOG($AH93)+VLOOKUP(CONCATENATE(Calcul!$D98,Calcul!$E98),SilencerParams!$D$4:$AH$82,26,FALSE))</f>
        <v/>
      </c>
      <c r="AT93" s="24" t="str">
        <f>IF(OR(Calcul!$D98="",Calcul!$E98=""),"",VLOOKUP(CONCATENATE(Calcul!$D98,Calcul!$E98),SilencerParams!$D$4:$Z$82,19,FALSE)*LOG($AH93)+VLOOKUP(CONCATENATE(Calcul!$D98,Calcul!$E98),SilencerParams!$D$4:$AH$82,27,FALSE))</f>
        <v/>
      </c>
      <c r="AU93" s="24" t="str">
        <f>IF(OR(Calcul!$D98="",Calcul!$E98=""),"",VLOOKUP(CONCATENATE(Calcul!$D98,Calcul!$E98),SilencerParams!$D$4:$Z$82,20,FALSE)*LOG($AH93)+VLOOKUP(CONCATENATE(Calcul!$D98,Calcul!$E98),SilencerParams!$D$4:$AH$82,28,FALSE))</f>
        <v/>
      </c>
      <c r="AV93" s="24" t="str">
        <f>IF(OR(Calcul!$D98="",Calcul!$E98=""),"",VLOOKUP(CONCATENATE(Calcul!$D98,Calcul!$E98),SilencerParams!$D$4:$Z$82,21,FALSE)*LOG($AH93)+VLOOKUP(CONCATENATE(Calcul!$D98,Calcul!$E98),SilencerParams!$D$4:$AH$82,29,FALSE))</f>
        <v/>
      </c>
      <c r="AW93" s="24" t="str">
        <f>IF(OR(Calcul!$D98="",Calcul!$E98=""),"",VLOOKUP(CONCATENATE(Calcul!$D98,Calcul!$E98),SilencerParams!$D$4:$Z$82,22,FALSE)*LOG($AH93)+VLOOKUP(CONCATENATE(Calcul!$D98,Calcul!$E98),SilencerParams!$D$4:$AH$82,30,FALSE))</f>
        <v/>
      </c>
      <c r="AX93" s="24" t="str">
        <f>IF(OR(Calcul!$D98="",Calcul!$E98=""),"",VLOOKUP(CONCATENATE(Calcul!$D98,Calcul!$E98),SilencerParams!$D$4:$Z$82,23,FALSE)*LOG($AH93)+VLOOKUP(CONCATENATE(Calcul!$D98,Calcul!$E98),SilencerParams!$D$4:$AH$82,31,FALSE))</f>
        <v/>
      </c>
      <c r="AY93" s="24" t="e">
        <f t="shared" si="26"/>
        <v>#DIV/0!</v>
      </c>
      <c r="AZ93" s="24" t="e">
        <f t="shared" si="27"/>
        <v>#DIV/0!</v>
      </c>
      <c r="BA93" s="24" t="e">
        <f t="shared" si="28"/>
        <v>#DIV/0!</v>
      </c>
      <c r="BB93" s="24" t="e">
        <f t="shared" si="29"/>
        <v>#DIV/0!</v>
      </c>
      <c r="BC93" s="24" t="e">
        <f t="shared" si="30"/>
        <v>#DIV/0!</v>
      </c>
      <c r="BD93" s="24" t="e">
        <f t="shared" si="31"/>
        <v>#DIV/0!</v>
      </c>
      <c r="BE93" s="24" t="e">
        <f t="shared" si="32"/>
        <v>#DIV/0!</v>
      </c>
      <c r="BF93" s="24" t="e">
        <f t="shared" si="33"/>
        <v>#DIV/0!</v>
      </c>
      <c r="BG93" s="24" t="e">
        <f>10*LOG10(IF(AY93="",0,POWER(10,((AY93+'ModelParams Lw'!$O$4)/10))) +IF(AZ93="",0,POWER(10,((AZ93+'ModelParams Lw'!$P$4)/10))) +IF(BA93="",0,POWER(10,((BA93+'ModelParams Lw'!$Q$4)/10))) +IF(BB93="",0,POWER(10,((BB93+'ModelParams Lw'!$R$4)/10))) +IF(BC93="",0,POWER(10,((BC93+'ModelParams Lw'!$S$4)/10))) +IF(BD93="",0,POWER(10,((BD93+'ModelParams Lw'!$T$4)/10))) +IF(BE93="",0,POWER(10,((BE93+'ModelParams Lw'!$U$4)/10)))+IF(BF93="",0,POWER(10,((BF93+'ModelParams Lw'!$V$4)/10))))</f>
        <v>#DIV/0!</v>
      </c>
      <c r="BH93" s="24" t="e">
        <f t="shared" si="24"/>
        <v>#DIV/0!</v>
      </c>
      <c r="BI93" s="24" t="e">
        <f>(AY93-'ModelParams Lw'!O$10)/'ModelParams Lw'!O$11</f>
        <v>#DIV/0!</v>
      </c>
      <c r="BJ93" s="24" t="e">
        <f>(AZ93-'ModelParams Lw'!P$10)/'ModelParams Lw'!P$11</f>
        <v>#DIV/0!</v>
      </c>
      <c r="BK93" s="24" t="e">
        <f>(BA93-'ModelParams Lw'!Q$10)/'ModelParams Lw'!Q$11</f>
        <v>#DIV/0!</v>
      </c>
      <c r="BL93" s="24" t="e">
        <f>(BB93-'ModelParams Lw'!R$10)/'ModelParams Lw'!R$11</f>
        <v>#DIV/0!</v>
      </c>
      <c r="BM93" s="24" t="e">
        <f>(BC93-'ModelParams Lw'!S$10)/'ModelParams Lw'!S$11</f>
        <v>#DIV/0!</v>
      </c>
      <c r="BN93" s="24" t="e">
        <f>(BD93-'ModelParams Lw'!T$10)/'ModelParams Lw'!T$11</f>
        <v>#DIV/0!</v>
      </c>
      <c r="BO93" s="24" t="e">
        <f>(BE93-'ModelParams Lw'!U$10)/'ModelParams Lw'!U$11</f>
        <v>#DIV/0!</v>
      </c>
      <c r="BP93" s="24" t="e">
        <f>(BF93-'ModelParams Lw'!V$10)/'ModelParams Lw'!V$11</f>
        <v>#DIV/0!</v>
      </c>
      <c r="BQ93" s="24">
        <f>IF(Calcul!$F98="SW",'ModelParams Lw'!C$18+'ModelParams Lw'!C$19*LOG(BQ$3)+'ModelParams Lw'!C$20*($D93*$E93),IF('ModelParams Lw'!C$21+'ModelParams Lw'!C$22*LOG(BQ$3)+'ModelParams Lw'!C$23*($D93*$E93)&lt;'ModelParams Lw'!C$18+'ModelParams Lw'!C$19*LOG(BQ$3)+'ModelParams Lw'!C$20*($D93*$E93),'ModelParams Lw'!C$18+'ModelParams Lw'!C$19*LOG(BQ$3)+'ModelParams Lw'!C$20*($D93*$E93),'ModelParams Lw'!C$21+'ModelParams Lw'!C$22*LOG(BQ$3)+'ModelParams Lw'!C$23*($D93*$E93)))</f>
        <v>29.232362061604213</v>
      </c>
      <c r="BR93" s="24">
        <f>IF(Calcul!$F98="SW",'ModelParams Lw'!D$18+'ModelParams Lw'!D$19*LOG(BR$3)+'ModelParams Lw'!D$20*($D93*$E93),IF('ModelParams Lw'!D$21+'ModelParams Lw'!D$22*LOG(BR$3)+'ModelParams Lw'!D$23*($D93*$E93)&lt;'ModelParams Lw'!D$18+'ModelParams Lw'!D$19*LOG(BR$3)+'ModelParams Lw'!D$20*($D93*$E93),'ModelParams Lw'!D$18+'ModelParams Lw'!D$19*LOG(BR$3)+'ModelParams Lw'!D$20*($D93*$E93),'ModelParams Lw'!D$21+'ModelParams Lw'!D$22*LOG(BR$3)+'ModelParams Lw'!D$23*($D93*$E93)))</f>
        <v>20.87664435983303</v>
      </c>
      <c r="BS93" s="24">
        <f>IF(Calcul!$F98="SW",'ModelParams Lw'!E$18+'ModelParams Lw'!E$19*LOG(BS$3)+'ModelParams Lw'!E$20*($D93*$E93),IF('ModelParams Lw'!E$21+'ModelParams Lw'!E$22*LOG(BS$3)+'ModelParams Lw'!E$23*($D93*$E93)&lt;'ModelParams Lw'!E$18+'ModelParams Lw'!E$19*LOG(BS$3)+'ModelParams Lw'!E$20*($D93*$E93),'ModelParams Lw'!E$18+'ModelParams Lw'!E$19*LOG(BS$3)+'ModelParams Lw'!E$20*($D93*$E93),'ModelParams Lw'!E$21+'ModelParams Lw'!E$22*LOG(BS$3)+'ModelParams Lw'!E$23*($D93*$E93)))</f>
        <v>19.403052886267911</v>
      </c>
      <c r="BT93" s="24">
        <f>IF(Calcul!$F98="SW",'ModelParams Lw'!F$18+'ModelParams Lw'!F$19*LOG(BT$3)+'ModelParams Lw'!F$20*($D93*$E93),IF('ModelParams Lw'!F$21+'ModelParams Lw'!F$22*LOG(BT$3)+'ModelParams Lw'!F$23*($D93*$E93)&lt;'ModelParams Lw'!F$18+'ModelParams Lw'!F$19*LOG(BT$3)+'ModelParams Lw'!F$20*($D93*$E93),'ModelParams Lw'!F$18+'ModelParams Lw'!F$19*LOG(BT$3)+'ModelParams Lw'!F$20*($D93*$E93),'ModelParams Lw'!F$21+'ModelParams Lw'!F$22*LOG(BT$3)+'ModelParams Lw'!F$23*($D93*$E93)))</f>
        <v>19.168948557312724</v>
      </c>
      <c r="BU93" s="24">
        <f>IF(Calcul!$F98="SW",'ModelParams Lw'!G$18+'ModelParams Lw'!G$19*LOG(BU$3)+'ModelParams Lw'!G$20*($D93*$E93),IF('ModelParams Lw'!G$21+'ModelParams Lw'!G$22*LOG(BU$3)+'ModelParams Lw'!G$23*($D93*$E93)&lt;'ModelParams Lw'!G$18+'ModelParams Lw'!G$19*LOG(BU$3)+'ModelParams Lw'!G$20*($D93*$E93),'ModelParams Lw'!G$18+'ModelParams Lw'!G$19*LOG(BU$3)+'ModelParams Lw'!G$20*($D93*$E93),'ModelParams Lw'!G$21+'ModelParams Lw'!G$22*LOG(BU$3)+'ModelParams Lw'!G$23*($D93*$E93)))</f>
        <v>19.253827318462619</v>
      </c>
      <c r="BV93" s="24">
        <f>IF(Calcul!$F98="SW",'ModelParams Lw'!H$18+'ModelParams Lw'!H$19*LOG(BV$3)+'ModelParams Lw'!H$20*($D93*$E93),IF('ModelParams Lw'!H$21+'ModelParams Lw'!H$22*LOG(BV$3)+'ModelParams Lw'!H$23*($D93*$E93)&lt;'ModelParams Lw'!H$18+'ModelParams Lw'!H$19*LOG(BV$3)+'ModelParams Lw'!H$20*($D93*$E93),'ModelParams Lw'!H$18+'ModelParams Lw'!H$19*LOG(BV$3)+'ModelParams Lw'!H$20*($D93*$E93),'ModelParams Lw'!H$21+'ModelParams Lw'!H$22*LOG(BV$3)+'ModelParams Lw'!H$23*($D93*$E93)))</f>
        <v>18.450549841027573</v>
      </c>
      <c r="BW93" s="24">
        <f>IF(Calcul!$F98="SW",'ModelParams Lw'!I$18+'ModelParams Lw'!I$19*LOG(BW$3)+'ModelParams Lw'!I$20*($D93*$E93),IF('ModelParams Lw'!I$21+'ModelParams Lw'!I$22*LOG(BW$3)+'ModelParams Lw'!I$23*($D93*$E93)&lt;'ModelParams Lw'!I$18+'ModelParams Lw'!I$19*LOG(BW$3)+'ModelParams Lw'!I$20*($D93*$E93),'ModelParams Lw'!I$18+'ModelParams Lw'!I$19*LOG(BW$3)+'ModelParams Lw'!I$20*($D93*$E93),'ModelParams Lw'!I$21+'ModelParams Lw'!I$22*LOG(BW$3)+'ModelParams Lw'!I$23*($D93*$E93)))</f>
        <v>24.339570323731252</v>
      </c>
      <c r="BX93" s="24">
        <f>IF(Calcul!$F98="SW",'ModelParams Lw'!J$18+'ModelParams Lw'!J$19*LOG(BX$3)+'ModelParams Lw'!J$20*($D93*$E93),IF('ModelParams Lw'!J$21+'ModelParams Lw'!J$22*LOG(BX$3)+'ModelParams Lw'!J$23*($D93*$E93)&lt;'ModelParams Lw'!J$18+'ModelParams Lw'!J$19*LOG(BX$3)+'ModelParams Lw'!J$20*($D93*$E93),'ModelParams Lw'!J$18+'ModelParams Lw'!J$19*LOG(BX$3)+'ModelParams Lw'!J$20*($D93*$E93),'ModelParams Lw'!J$21+'ModelParams Lw'!J$22*LOG(BX$3)+'ModelParams Lw'!J$23*($D93*$E93)))</f>
        <v>22.505852524315557</v>
      </c>
      <c r="BY93" s="24" t="e">
        <f t="shared" si="34"/>
        <v>#DIV/0!</v>
      </c>
      <c r="BZ93" s="24" t="e">
        <f t="shared" si="35"/>
        <v>#DIV/0!</v>
      </c>
      <c r="CA93" s="24" t="e">
        <f t="shared" si="36"/>
        <v>#DIV/0!</v>
      </c>
      <c r="CB93" s="24" t="e">
        <f t="shared" si="37"/>
        <v>#DIV/0!</v>
      </c>
      <c r="CC93" s="24" t="e">
        <f t="shared" si="38"/>
        <v>#DIV/0!</v>
      </c>
      <c r="CD93" s="24" t="e">
        <f t="shared" si="39"/>
        <v>#DIV/0!</v>
      </c>
      <c r="CE93" s="24" t="e">
        <f t="shared" si="40"/>
        <v>#DIV/0!</v>
      </c>
      <c r="CF93" s="24" t="e">
        <f t="shared" si="41"/>
        <v>#DIV/0!</v>
      </c>
      <c r="CG93" s="24" t="e">
        <f>10*LOG10(IF(BY93="",0,POWER(10,((BY93+'ModelParams Lw'!$O$4)/10))) +IF(BZ93="",0,POWER(10,((BZ93+'ModelParams Lw'!$P$4)/10))) +IF(CA93="",0,POWER(10,((CA93+'ModelParams Lw'!$Q$4)/10))) +IF(CB93="",0,POWER(10,((CB93+'ModelParams Lw'!$R$4)/10))) +IF(CC93="",0,POWER(10,((CC93+'ModelParams Lw'!$S$4)/10))) +IF(CD93="",0,POWER(10,((CD93+'ModelParams Lw'!$T$4)/10))) +IF(CE93="",0,POWER(10,((CE93+'ModelParams Lw'!$U$4)/10)))+IF(CF93="",0,POWER(10,((CF93+'ModelParams Lw'!$V$4)/10))))</f>
        <v>#DIV/0!</v>
      </c>
      <c r="CH93" s="24" t="e">
        <f t="shared" si="25"/>
        <v>#DIV/0!</v>
      </c>
      <c r="CI93" s="24" t="e">
        <f>(BY93-'ModelParams Lw'!$O$10)/'ModelParams Lw'!$O$11</f>
        <v>#DIV/0!</v>
      </c>
      <c r="CJ93" s="24" t="e">
        <f>(BZ93-'ModelParams Lw'!$P$10)/'ModelParams Lw'!$P$11</f>
        <v>#DIV/0!</v>
      </c>
      <c r="CK93" s="24" t="e">
        <f>(CA93-'ModelParams Lw'!$Q$10)/'ModelParams Lw'!$Q$11</f>
        <v>#DIV/0!</v>
      </c>
      <c r="CL93" s="24" t="e">
        <f>(CB93-'ModelParams Lw'!$R$10)/'ModelParams Lw'!$R$11</f>
        <v>#DIV/0!</v>
      </c>
      <c r="CM93" s="24" t="e">
        <f>(CC93-'ModelParams Lw'!$S$10)/'ModelParams Lw'!$S$11</f>
        <v>#DIV/0!</v>
      </c>
      <c r="CN93" s="24" t="e">
        <f>(CD93-'ModelParams Lw'!$T$10)/'ModelParams Lw'!$T$11</f>
        <v>#DIV/0!</v>
      </c>
      <c r="CO93" s="24" t="e">
        <f>(CE93-'ModelParams Lw'!$U$10)/'ModelParams Lw'!$U$11</f>
        <v>#DIV/0!</v>
      </c>
      <c r="CP93" s="24" t="e">
        <f>(CF93-'ModelParams Lw'!$V$10)/'ModelParams Lw'!$V$11</f>
        <v>#DIV/0!</v>
      </c>
    </row>
    <row r="94" spans="1:94" x14ac:dyDescent="0.2">
      <c r="A94" s="12">
        <f>Calcul!B96</f>
        <v>0</v>
      </c>
      <c r="B94" s="12">
        <f t="shared" si="42"/>
        <v>0</v>
      </c>
      <c r="C94" s="12">
        <f>Calcul!C96</f>
        <v>0</v>
      </c>
      <c r="D94" s="12">
        <f>Calcul!D96/1000</f>
        <v>0</v>
      </c>
      <c r="E94" s="12">
        <f>Calcul!E96/1000</f>
        <v>0</v>
      </c>
      <c r="F94" s="12">
        <f t="shared" si="43"/>
        <v>0</v>
      </c>
      <c r="G94" s="24" t="e">
        <f t="shared" si="44"/>
        <v>#DIV/0!</v>
      </c>
      <c r="H94" s="21" t="e">
        <f>'ModelParams Lw'!$B$6*(LN(H$3/(($B94/3600/($D94*$F94))^0.4*$G94^0.3)))^2+'ModelParams Lw'!$B$7*LN(H$3/(($B94/3600/($D94*$F94))^0.4*$G94^0.3))+'ModelParams Lw'!$B$8</f>
        <v>#DIV/0!</v>
      </c>
      <c r="I94" s="21" t="e">
        <f>'ModelParams Lw'!$B$6*(LN(I$3/(($B94/3600/($D94*$F94))^0.4*$G94^0.3)))^2+'ModelParams Lw'!$B$7*LN(I$3/(($B94/3600/($D94*$F94))^0.4*$G94^0.3))+'ModelParams Lw'!$B$8</f>
        <v>#DIV/0!</v>
      </c>
      <c r="J94" s="21" t="e">
        <f>'ModelParams Lw'!$B$6*(LN(J$3/(($B94/3600/($D94*$F94))^0.4*$G94^0.3)))^2+'ModelParams Lw'!$B$7*LN(J$3/(($B94/3600/($D94*$F94))^0.4*$G94^0.3))+'ModelParams Lw'!$B$8</f>
        <v>#DIV/0!</v>
      </c>
      <c r="K94" s="21" t="e">
        <f>'ModelParams Lw'!$B$6*(LN(K$3/(($B94/3600/($D94*$F94))^0.4*$G94^0.3)))^2+'ModelParams Lw'!$B$7*LN(K$3/(($B94/3600/($D94*$F94))^0.4*$G94^0.3))+'ModelParams Lw'!$B$8</f>
        <v>#DIV/0!</v>
      </c>
      <c r="L94" s="21" t="e">
        <f>'ModelParams Lw'!$B$6*(LN(L$3/(($B94/3600/($D94*$F94))^0.4*$G94^0.3)))^2+'ModelParams Lw'!$B$7*LN(L$3/(($B94/3600/($D94*$F94))^0.4*$G94^0.3))+'ModelParams Lw'!$B$8</f>
        <v>#DIV/0!</v>
      </c>
      <c r="M94" s="21" t="e">
        <f>'ModelParams Lw'!$B$6*(LN(M$3/(($B94/3600/($D94*$F94))^0.4*$G94^0.3)))^2+'ModelParams Lw'!$B$7*LN(M$3/(($B94/3600/($D94*$F94))^0.4*$G94^0.3))+'ModelParams Lw'!$B$8</f>
        <v>#DIV/0!</v>
      </c>
      <c r="N94" s="21" t="e">
        <f>'ModelParams Lw'!$B$6*(LN(N$3/(($B94/3600/($D94*$F94))^0.4*$G94^0.3)))^2+'ModelParams Lw'!$B$7*LN(N$3/(($B94/3600/($D94*$F94))^0.4*$G94^0.3))+'ModelParams Lw'!$B$8</f>
        <v>#DIV/0!</v>
      </c>
      <c r="O94" s="21" t="e">
        <f>'ModelParams Lw'!$B$6*(LN(O$3/(($B94/3600/($D94*$F94))^0.4*$G94^0.3)))^2+'ModelParams Lw'!$B$7*LN(O$3/(($B94/3600/($D94*$F94))^0.4*$G94^0.3))+'ModelParams Lw'!$B$8</f>
        <v>#DIV/0!</v>
      </c>
      <c r="P94" s="24" t="e">
        <f>'ModelParams Lw'!$B$3+'ModelParams Lw'!$B$4*LOG10($B94/3600/($D94*$F94))+'ModelParams Lw'!$B$5*LOG10(2*$G94/(1.2*($B94/3600/($D94*$F94))^2)+1)+10*LOG10($D94*$F94)+H94</f>
        <v>#DIV/0!</v>
      </c>
      <c r="Q94" s="24" t="e">
        <f>'ModelParams Lw'!$B$3+'ModelParams Lw'!$B$4*LOG10($B94/3600/($D94*$F94))+'ModelParams Lw'!$B$5*LOG10(2*$G94/(1.2*($B94/3600/($D94*$F94))^2)+1)+10*LOG10($D94*$F94)+I94</f>
        <v>#DIV/0!</v>
      </c>
      <c r="R94" s="24" t="e">
        <f>'ModelParams Lw'!$B$3+'ModelParams Lw'!$B$4*LOG10($B94/3600/($D94*$F94))+'ModelParams Lw'!$B$5*LOG10(2*$G94/(1.2*($B94/3600/($D94*$F94))^2)+1)+10*LOG10($D94*$F94)+J94</f>
        <v>#DIV/0!</v>
      </c>
      <c r="S94" s="24" t="e">
        <f>'ModelParams Lw'!$B$3+'ModelParams Lw'!$B$4*LOG10($B94/3600/($D94*$F94))+'ModelParams Lw'!$B$5*LOG10(2*$G94/(1.2*($B94/3600/($D94*$F94))^2)+1)+10*LOG10($D94*$F94)+K94</f>
        <v>#DIV/0!</v>
      </c>
      <c r="T94" s="24" t="e">
        <f>'ModelParams Lw'!$B$3+'ModelParams Lw'!$B$4*LOG10($B94/3600/($D94*$F94))+'ModelParams Lw'!$B$5*LOG10(2*$G94/(1.2*($B94/3600/($D94*$F94))^2)+1)+10*LOG10($D94*$F94)+L94</f>
        <v>#DIV/0!</v>
      </c>
      <c r="U94" s="24" t="e">
        <f>'ModelParams Lw'!$B$3+'ModelParams Lw'!$B$4*LOG10($B94/3600/($D94*$F94))+'ModelParams Lw'!$B$5*LOG10(2*$G94/(1.2*($B94/3600/($D94*$F94))^2)+1)+10*LOG10($D94*$F94)+M94</f>
        <v>#DIV/0!</v>
      </c>
      <c r="V94" s="24" t="e">
        <f>'ModelParams Lw'!$B$3+'ModelParams Lw'!$B$4*LOG10($B94/3600/($D94*$F94))+'ModelParams Lw'!$B$5*LOG10(2*$G94/(1.2*($B94/3600/($D94*$F94))^2)+1)+10*LOG10($D94*$F94)+N94</f>
        <v>#DIV/0!</v>
      </c>
      <c r="W94" s="24" t="e">
        <f>'ModelParams Lw'!$B$3+'ModelParams Lw'!$B$4*LOG10($B94/3600/($D94*$F94))+'ModelParams Lw'!$B$5*LOG10(2*$G94/(1.2*($B94/3600/($D94*$F94))^2)+1)+10*LOG10($D94*$F94)+O94</f>
        <v>#DIV/0!</v>
      </c>
      <c r="X94" s="24" t="e">
        <f>10*LOG10(IF(P94="",0,POWER(10,((P94+'ModelParams Lw'!$O$4)/10))) +IF(Q94="",0,POWER(10,((Q94+'ModelParams Lw'!$P$4)/10))) +IF(R94="",0,POWER(10,((R94+'ModelParams Lw'!$Q$4)/10))) +IF(S94="",0,POWER(10,((S94+'ModelParams Lw'!$R$4)/10))) +IF(T94="",0,POWER(10,((T94+'ModelParams Lw'!$S$4)/10))) +IF(U94="",0,POWER(10,((U94+'ModelParams Lw'!$T$4)/10))) +IF(V94="",0,POWER(10,((V94+'ModelParams Lw'!$U$4)/10)))+IF(W94="",0,POWER(10,((W94+'ModelParams Lw'!$V$4)/10))))</f>
        <v>#DIV/0!</v>
      </c>
      <c r="Y94" s="24" t="e">
        <f t="shared" si="45"/>
        <v>#DIV/0!</v>
      </c>
      <c r="Z94" s="24" t="e">
        <f>(P94-'ModelParams Lw'!O$10)/'ModelParams Lw'!O$11</f>
        <v>#DIV/0!</v>
      </c>
      <c r="AA94" s="24" t="e">
        <f>(Q94-'ModelParams Lw'!P$10)/'ModelParams Lw'!P$11</f>
        <v>#DIV/0!</v>
      </c>
      <c r="AB94" s="24" t="e">
        <f>(R94-'ModelParams Lw'!Q$10)/'ModelParams Lw'!Q$11</f>
        <v>#DIV/0!</v>
      </c>
      <c r="AC94" s="24" t="e">
        <f>(S94-'ModelParams Lw'!R$10)/'ModelParams Lw'!R$11</f>
        <v>#DIV/0!</v>
      </c>
      <c r="AD94" s="24" t="e">
        <f>(T94-'ModelParams Lw'!S$10)/'ModelParams Lw'!S$11</f>
        <v>#DIV/0!</v>
      </c>
      <c r="AE94" s="24" t="e">
        <f>(U94-'ModelParams Lw'!T$10)/'ModelParams Lw'!T$11</f>
        <v>#DIV/0!</v>
      </c>
      <c r="AF94" s="24" t="e">
        <f>(V94-'ModelParams Lw'!U$10)/'ModelParams Lw'!U$11</f>
        <v>#DIV/0!</v>
      </c>
      <c r="AG94" s="24" t="e">
        <f>(W94-'ModelParams Lw'!V$10)/'ModelParams Lw'!V$11</f>
        <v>#DIV/0!</v>
      </c>
      <c r="AH94" s="24" t="e">
        <f t="shared" si="23"/>
        <v>#DIV/0!</v>
      </c>
      <c r="AI94" s="24" t="str">
        <f>IF(OR(Calcul!$D99="",Calcul!$E99=""),"",VLOOKUP(CONCATENATE(Calcul!$D99,Calcul!$E99),SilencerParams!$D$4:$R$82,8,FALSE))</f>
        <v/>
      </c>
      <c r="AJ94" s="24" t="str">
        <f>IF(OR(Calcul!$D99="",Calcul!$E99=""),"",VLOOKUP(CONCATENATE(Calcul!$D99,Calcul!$E99),SilencerParams!$D$4:$R$82,9,FALSE))</f>
        <v/>
      </c>
      <c r="AK94" s="24" t="str">
        <f>IF(OR(Calcul!$D99="",Calcul!$E99=""),"",VLOOKUP(CONCATENATE(Calcul!$D99,Calcul!$E99),SilencerParams!$D$4:$R$82,10,FALSE))</f>
        <v/>
      </c>
      <c r="AL94" s="24" t="str">
        <f>IF(OR(Calcul!$D99="",Calcul!$E99=""),"",VLOOKUP(CONCATENATE(Calcul!$D99,Calcul!$E99),SilencerParams!$D$4:$R$82,11,FALSE))</f>
        <v/>
      </c>
      <c r="AM94" s="24" t="str">
        <f>IF(OR(Calcul!$D99="",Calcul!$E99=""),"",VLOOKUP(CONCATENATE(Calcul!$D99,Calcul!$E99),SilencerParams!$D$4:$R$82,12,FALSE))</f>
        <v/>
      </c>
      <c r="AN94" s="24" t="str">
        <f>IF(OR(Calcul!$D99="",Calcul!$E99=""),"",VLOOKUP(CONCATENATE(Calcul!$D99,Calcul!$E99),SilencerParams!$D$4:$R$82,13,FALSE))</f>
        <v/>
      </c>
      <c r="AO94" s="24" t="str">
        <f>IF(OR(Calcul!$D99="",Calcul!$E99=""),"",VLOOKUP(CONCATENATE(Calcul!$D99,Calcul!$E99),SilencerParams!$D$4:$R$82,14,FALSE))</f>
        <v/>
      </c>
      <c r="AP94" s="24" t="str">
        <f>IF(OR(Calcul!$D99="",Calcul!$E99=""),"",VLOOKUP(CONCATENATE(Calcul!$D99,Calcul!$E99),SilencerParams!$D$4:$R$82,15,FALSE))</f>
        <v/>
      </c>
      <c r="AQ94" s="24" t="str">
        <f>IF(OR(Calcul!$D99="",Calcul!$E99=""),"",VLOOKUP(CONCATENATE(Calcul!$D99,Calcul!$E99),SilencerParams!$D$4:$Z$82,16,FALSE)*LOG($AH94)+VLOOKUP(CONCATENATE(Calcul!$D99,Calcul!$E99),SilencerParams!$D$4:$AH$82,24,FALSE))</f>
        <v/>
      </c>
      <c r="AR94" s="24" t="str">
        <f>IF(OR(Calcul!$D99="",Calcul!$E99=""),"",VLOOKUP(CONCATENATE(Calcul!$D99,Calcul!$E99),SilencerParams!$D$4:$Z$82,17,FALSE)*LOG($AH94)+VLOOKUP(CONCATENATE(Calcul!$D99,Calcul!$E99),SilencerParams!$D$4:$AH$82,25,FALSE))</f>
        <v/>
      </c>
      <c r="AS94" s="24" t="str">
        <f>IF(OR(Calcul!$D99="",Calcul!$E99=""),"",VLOOKUP(CONCATENATE(Calcul!$D99,Calcul!$E99),SilencerParams!$D$4:$Z$82,18,FALSE)*LOG($AH94)+VLOOKUP(CONCATENATE(Calcul!$D99,Calcul!$E99),SilencerParams!$D$4:$AH$82,26,FALSE))</f>
        <v/>
      </c>
      <c r="AT94" s="24" t="str">
        <f>IF(OR(Calcul!$D99="",Calcul!$E99=""),"",VLOOKUP(CONCATENATE(Calcul!$D99,Calcul!$E99),SilencerParams!$D$4:$Z$82,19,FALSE)*LOG($AH94)+VLOOKUP(CONCATENATE(Calcul!$D99,Calcul!$E99),SilencerParams!$D$4:$AH$82,27,FALSE))</f>
        <v/>
      </c>
      <c r="AU94" s="24" t="str">
        <f>IF(OR(Calcul!$D99="",Calcul!$E99=""),"",VLOOKUP(CONCATENATE(Calcul!$D99,Calcul!$E99),SilencerParams!$D$4:$Z$82,20,FALSE)*LOG($AH94)+VLOOKUP(CONCATENATE(Calcul!$D99,Calcul!$E99),SilencerParams!$D$4:$AH$82,28,FALSE))</f>
        <v/>
      </c>
      <c r="AV94" s="24" t="str">
        <f>IF(OR(Calcul!$D99="",Calcul!$E99=""),"",VLOOKUP(CONCATENATE(Calcul!$D99,Calcul!$E99),SilencerParams!$D$4:$Z$82,21,FALSE)*LOG($AH94)+VLOOKUP(CONCATENATE(Calcul!$D99,Calcul!$E99),SilencerParams!$D$4:$AH$82,29,FALSE))</f>
        <v/>
      </c>
      <c r="AW94" s="24" t="str">
        <f>IF(OR(Calcul!$D99="",Calcul!$E99=""),"",VLOOKUP(CONCATENATE(Calcul!$D99,Calcul!$E99),SilencerParams!$D$4:$Z$82,22,FALSE)*LOG($AH94)+VLOOKUP(CONCATENATE(Calcul!$D99,Calcul!$E99),SilencerParams!$D$4:$AH$82,30,FALSE))</f>
        <v/>
      </c>
      <c r="AX94" s="24" t="str">
        <f>IF(OR(Calcul!$D99="",Calcul!$E99=""),"",VLOOKUP(CONCATENATE(Calcul!$D99,Calcul!$E99),SilencerParams!$D$4:$Z$82,23,FALSE)*LOG($AH94)+VLOOKUP(CONCATENATE(Calcul!$D99,Calcul!$E99),SilencerParams!$D$4:$AH$82,31,FALSE))</f>
        <v/>
      </c>
      <c r="AY94" s="24" t="e">
        <f t="shared" si="26"/>
        <v>#DIV/0!</v>
      </c>
      <c r="AZ94" s="24" t="e">
        <f t="shared" si="27"/>
        <v>#DIV/0!</v>
      </c>
      <c r="BA94" s="24" t="e">
        <f t="shared" si="28"/>
        <v>#DIV/0!</v>
      </c>
      <c r="BB94" s="24" t="e">
        <f t="shared" si="29"/>
        <v>#DIV/0!</v>
      </c>
      <c r="BC94" s="24" t="e">
        <f t="shared" si="30"/>
        <v>#DIV/0!</v>
      </c>
      <c r="BD94" s="24" t="e">
        <f t="shared" si="31"/>
        <v>#DIV/0!</v>
      </c>
      <c r="BE94" s="24" t="e">
        <f t="shared" si="32"/>
        <v>#DIV/0!</v>
      </c>
      <c r="BF94" s="24" t="e">
        <f t="shared" si="33"/>
        <v>#DIV/0!</v>
      </c>
      <c r="BG94" s="24" t="e">
        <f>10*LOG10(IF(AY94="",0,POWER(10,((AY94+'ModelParams Lw'!$O$4)/10))) +IF(AZ94="",0,POWER(10,((AZ94+'ModelParams Lw'!$P$4)/10))) +IF(BA94="",0,POWER(10,((BA94+'ModelParams Lw'!$Q$4)/10))) +IF(BB94="",0,POWER(10,((BB94+'ModelParams Lw'!$R$4)/10))) +IF(BC94="",0,POWER(10,((BC94+'ModelParams Lw'!$S$4)/10))) +IF(BD94="",0,POWER(10,((BD94+'ModelParams Lw'!$T$4)/10))) +IF(BE94="",0,POWER(10,((BE94+'ModelParams Lw'!$U$4)/10)))+IF(BF94="",0,POWER(10,((BF94+'ModelParams Lw'!$V$4)/10))))</f>
        <v>#DIV/0!</v>
      </c>
      <c r="BH94" s="24" t="e">
        <f t="shared" si="24"/>
        <v>#DIV/0!</v>
      </c>
      <c r="BI94" s="24" t="e">
        <f>(AY94-'ModelParams Lw'!O$10)/'ModelParams Lw'!O$11</f>
        <v>#DIV/0!</v>
      </c>
      <c r="BJ94" s="24" t="e">
        <f>(AZ94-'ModelParams Lw'!P$10)/'ModelParams Lw'!P$11</f>
        <v>#DIV/0!</v>
      </c>
      <c r="BK94" s="24" t="e">
        <f>(BA94-'ModelParams Lw'!Q$10)/'ModelParams Lw'!Q$11</f>
        <v>#DIV/0!</v>
      </c>
      <c r="BL94" s="24" t="e">
        <f>(BB94-'ModelParams Lw'!R$10)/'ModelParams Lw'!R$11</f>
        <v>#DIV/0!</v>
      </c>
      <c r="BM94" s="24" t="e">
        <f>(BC94-'ModelParams Lw'!S$10)/'ModelParams Lw'!S$11</f>
        <v>#DIV/0!</v>
      </c>
      <c r="BN94" s="24" t="e">
        <f>(BD94-'ModelParams Lw'!T$10)/'ModelParams Lw'!T$11</f>
        <v>#DIV/0!</v>
      </c>
      <c r="BO94" s="24" t="e">
        <f>(BE94-'ModelParams Lw'!U$10)/'ModelParams Lw'!U$11</f>
        <v>#DIV/0!</v>
      </c>
      <c r="BP94" s="24" t="e">
        <f>(BF94-'ModelParams Lw'!V$10)/'ModelParams Lw'!V$11</f>
        <v>#DIV/0!</v>
      </c>
      <c r="BQ94" s="24">
        <f>IF(Calcul!$F99="SW",'ModelParams Lw'!C$18+'ModelParams Lw'!C$19*LOG(BQ$3)+'ModelParams Lw'!C$20*($D94*$E94),IF('ModelParams Lw'!C$21+'ModelParams Lw'!C$22*LOG(BQ$3)+'ModelParams Lw'!C$23*($D94*$E94)&lt;'ModelParams Lw'!C$18+'ModelParams Lw'!C$19*LOG(BQ$3)+'ModelParams Lw'!C$20*($D94*$E94),'ModelParams Lw'!C$18+'ModelParams Lw'!C$19*LOG(BQ$3)+'ModelParams Lw'!C$20*($D94*$E94),'ModelParams Lw'!C$21+'ModelParams Lw'!C$22*LOG(BQ$3)+'ModelParams Lw'!C$23*($D94*$E94)))</f>
        <v>29.232362061604213</v>
      </c>
      <c r="BR94" s="24">
        <f>IF(Calcul!$F99="SW",'ModelParams Lw'!D$18+'ModelParams Lw'!D$19*LOG(BR$3)+'ModelParams Lw'!D$20*($D94*$E94),IF('ModelParams Lw'!D$21+'ModelParams Lw'!D$22*LOG(BR$3)+'ModelParams Lw'!D$23*($D94*$E94)&lt;'ModelParams Lw'!D$18+'ModelParams Lw'!D$19*LOG(BR$3)+'ModelParams Lw'!D$20*($D94*$E94),'ModelParams Lw'!D$18+'ModelParams Lw'!D$19*LOG(BR$3)+'ModelParams Lw'!D$20*($D94*$E94),'ModelParams Lw'!D$21+'ModelParams Lw'!D$22*LOG(BR$3)+'ModelParams Lw'!D$23*($D94*$E94)))</f>
        <v>20.87664435983303</v>
      </c>
      <c r="BS94" s="24">
        <f>IF(Calcul!$F99="SW",'ModelParams Lw'!E$18+'ModelParams Lw'!E$19*LOG(BS$3)+'ModelParams Lw'!E$20*($D94*$E94),IF('ModelParams Lw'!E$21+'ModelParams Lw'!E$22*LOG(BS$3)+'ModelParams Lw'!E$23*($D94*$E94)&lt;'ModelParams Lw'!E$18+'ModelParams Lw'!E$19*LOG(BS$3)+'ModelParams Lw'!E$20*($D94*$E94),'ModelParams Lw'!E$18+'ModelParams Lw'!E$19*LOG(BS$3)+'ModelParams Lw'!E$20*($D94*$E94),'ModelParams Lw'!E$21+'ModelParams Lw'!E$22*LOG(BS$3)+'ModelParams Lw'!E$23*($D94*$E94)))</f>
        <v>19.403052886267911</v>
      </c>
      <c r="BT94" s="24">
        <f>IF(Calcul!$F99="SW",'ModelParams Lw'!F$18+'ModelParams Lw'!F$19*LOG(BT$3)+'ModelParams Lw'!F$20*($D94*$E94),IF('ModelParams Lw'!F$21+'ModelParams Lw'!F$22*LOG(BT$3)+'ModelParams Lw'!F$23*($D94*$E94)&lt;'ModelParams Lw'!F$18+'ModelParams Lw'!F$19*LOG(BT$3)+'ModelParams Lw'!F$20*($D94*$E94),'ModelParams Lw'!F$18+'ModelParams Lw'!F$19*LOG(BT$3)+'ModelParams Lw'!F$20*($D94*$E94),'ModelParams Lw'!F$21+'ModelParams Lw'!F$22*LOG(BT$3)+'ModelParams Lw'!F$23*($D94*$E94)))</f>
        <v>19.168948557312724</v>
      </c>
      <c r="BU94" s="24">
        <f>IF(Calcul!$F99="SW",'ModelParams Lw'!G$18+'ModelParams Lw'!G$19*LOG(BU$3)+'ModelParams Lw'!G$20*($D94*$E94),IF('ModelParams Lw'!G$21+'ModelParams Lw'!G$22*LOG(BU$3)+'ModelParams Lw'!G$23*($D94*$E94)&lt;'ModelParams Lw'!G$18+'ModelParams Lw'!G$19*LOG(BU$3)+'ModelParams Lw'!G$20*($D94*$E94),'ModelParams Lw'!G$18+'ModelParams Lw'!G$19*LOG(BU$3)+'ModelParams Lw'!G$20*($D94*$E94),'ModelParams Lw'!G$21+'ModelParams Lw'!G$22*LOG(BU$3)+'ModelParams Lw'!G$23*($D94*$E94)))</f>
        <v>19.253827318462619</v>
      </c>
      <c r="BV94" s="24">
        <f>IF(Calcul!$F99="SW",'ModelParams Lw'!H$18+'ModelParams Lw'!H$19*LOG(BV$3)+'ModelParams Lw'!H$20*($D94*$E94),IF('ModelParams Lw'!H$21+'ModelParams Lw'!H$22*LOG(BV$3)+'ModelParams Lw'!H$23*($D94*$E94)&lt;'ModelParams Lw'!H$18+'ModelParams Lw'!H$19*LOG(BV$3)+'ModelParams Lw'!H$20*($D94*$E94),'ModelParams Lw'!H$18+'ModelParams Lw'!H$19*LOG(BV$3)+'ModelParams Lw'!H$20*($D94*$E94),'ModelParams Lw'!H$21+'ModelParams Lw'!H$22*LOG(BV$3)+'ModelParams Lw'!H$23*($D94*$E94)))</f>
        <v>18.450549841027573</v>
      </c>
      <c r="BW94" s="24">
        <f>IF(Calcul!$F99="SW",'ModelParams Lw'!I$18+'ModelParams Lw'!I$19*LOG(BW$3)+'ModelParams Lw'!I$20*($D94*$E94),IF('ModelParams Lw'!I$21+'ModelParams Lw'!I$22*LOG(BW$3)+'ModelParams Lw'!I$23*($D94*$E94)&lt;'ModelParams Lw'!I$18+'ModelParams Lw'!I$19*LOG(BW$3)+'ModelParams Lw'!I$20*($D94*$E94),'ModelParams Lw'!I$18+'ModelParams Lw'!I$19*LOG(BW$3)+'ModelParams Lw'!I$20*($D94*$E94),'ModelParams Lw'!I$21+'ModelParams Lw'!I$22*LOG(BW$3)+'ModelParams Lw'!I$23*($D94*$E94)))</f>
        <v>24.339570323731252</v>
      </c>
      <c r="BX94" s="24">
        <f>IF(Calcul!$F99="SW",'ModelParams Lw'!J$18+'ModelParams Lw'!J$19*LOG(BX$3)+'ModelParams Lw'!J$20*($D94*$E94),IF('ModelParams Lw'!J$21+'ModelParams Lw'!J$22*LOG(BX$3)+'ModelParams Lw'!J$23*($D94*$E94)&lt;'ModelParams Lw'!J$18+'ModelParams Lw'!J$19*LOG(BX$3)+'ModelParams Lw'!J$20*($D94*$E94),'ModelParams Lw'!J$18+'ModelParams Lw'!J$19*LOG(BX$3)+'ModelParams Lw'!J$20*($D94*$E94),'ModelParams Lw'!J$21+'ModelParams Lw'!J$22*LOG(BX$3)+'ModelParams Lw'!J$23*($D94*$E94)))</f>
        <v>22.505852524315557</v>
      </c>
      <c r="BY94" s="24" t="e">
        <f t="shared" si="34"/>
        <v>#DIV/0!</v>
      </c>
      <c r="BZ94" s="24" t="e">
        <f t="shared" si="35"/>
        <v>#DIV/0!</v>
      </c>
      <c r="CA94" s="24" t="e">
        <f t="shared" si="36"/>
        <v>#DIV/0!</v>
      </c>
      <c r="CB94" s="24" t="e">
        <f t="shared" si="37"/>
        <v>#DIV/0!</v>
      </c>
      <c r="CC94" s="24" t="e">
        <f t="shared" si="38"/>
        <v>#DIV/0!</v>
      </c>
      <c r="CD94" s="24" t="e">
        <f t="shared" si="39"/>
        <v>#DIV/0!</v>
      </c>
      <c r="CE94" s="24" t="e">
        <f t="shared" si="40"/>
        <v>#DIV/0!</v>
      </c>
      <c r="CF94" s="24" t="e">
        <f t="shared" si="41"/>
        <v>#DIV/0!</v>
      </c>
      <c r="CG94" s="24" t="e">
        <f>10*LOG10(IF(BY94="",0,POWER(10,((BY94+'ModelParams Lw'!$O$4)/10))) +IF(BZ94="",0,POWER(10,((BZ94+'ModelParams Lw'!$P$4)/10))) +IF(CA94="",0,POWER(10,((CA94+'ModelParams Lw'!$Q$4)/10))) +IF(CB94="",0,POWER(10,((CB94+'ModelParams Lw'!$R$4)/10))) +IF(CC94="",0,POWER(10,((CC94+'ModelParams Lw'!$S$4)/10))) +IF(CD94="",0,POWER(10,((CD94+'ModelParams Lw'!$T$4)/10))) +IF(CE94="",0,POWER(10,((CE94+'ModelParams Lw'!$U$4)/10)))+IF(CF94="",0,POWER(10,((CF94+'ModelParams Lw'!$V$4)/10))))</f>
        <v>#DIV/0!</v>
      </c>
      <c r="CH94" s="24" t="e">
        <f t="shared" si="25"/>
        <v>#DIV/0!</v>
      </c>
      <c r="CI94" s="24" t="e">
        <f>(BY94-'ModelParams Lw'!$O$10)/'ModelParams Lw'!$O$11</f>
        <v>#DIV/0!</v>
      </c>
      <c r="CJ94" s="24" t="e">
        <f>(BZ94-'ModelParams Lw'!$P$10)/'ModelParams Lw'!$P$11</f>
        <v>#DIV/0!</v>
      </c>
      <c r="CK94" s="24" t="e">
        <f>(CA94-'ModelParams Lw'!$Q$10)/'ModelParams Lw'!$Q$11</f>
        <v>#DIV/0!</v>
      </c>
      <c r="CL94" s="24" t="e">
        <f>(CB94-'ModelParams Lw'!$R$10)/'ModelParams Lw'!$R$11</f>
        <v>#DIV/0!</v>
      </c>
      <c r="CM94" s="24" t="e">
        <f>(CC94-'ModelParams Lw'!$S$10)/'ModelParams Lw'!$S$11</f>
        <v>#DIV/0!</v>
      </c>
      <c r="CN94" s="24" t="e">
        <f>(CD94-'ModelParams Lw'!$T$10)/'ModelParams Lw'!$T$11</f>
        <v>#DIV/0!</v>
      </c>
      <c r="CO94" s="24" t="e">
        <f>(CE94-'ModelParams Lw'!$U$10)/'ModelParams Lw'!$U$11</f>
        <v>#DIV/0!</v>
      </c>
      <c r="CP94" s="24" t="e">
        <f>(CF94-'ModelParams Lw'!$V$10)/'ModelParams Lw'!$V$11</f>
        <v>#DIV/0!</v>
      </c>
    </row>
    <row r="95" spans="1:94" x14ac:dyDescent="0.2">
      <c r="A95" s="12">
        <f>Calcul!B97</f>
        <v>0</v>
      </c>
      <c r="B95" s="12">
        <f t="shared" si="42"/>
        <v>0</v>
      </c>
      <c r="C95" s="12">
        <f>Calcul!C97</f>
        <v>0</v>
      </c>
      <c r="D95" s="12">
        <f>Calcul!D97/1000</f>
        <v>0</v>
      </c>
      <c r="E95" s="12">
        <f>Calcul!E97/1000</f>
        <v>0</v>
      </c>
      <c r="F95" s="12">
        <f t="shared" si="43"/>
        <v>0</v>
      </c>
      <c r="G95" s="24" t="e">
        <f t="shared" si="44"/>
        <v>#DIV/0!</v>
      </c>
      <c r="H95" s="21" t="e">
        <f>'ModelParams Lw'!$B$6*(LN(H$3/(($B95/3600/($D95*$F95))^0.4*$G95^0.3)))^2+'ModelParams Lw'!$B$7*LN(H$3/(($B95/3600/($D95*$F95))^0.4*$G95^0.3))+'ModelParams Lw'!$B$8</f>
        <v>#DIV/0!</v>
      </c>
      <c r="I95" s="21" t="e">
        <f>'ModelParams Lw'!$B$6*(LN(I$3/(($B95/3600/($D95*$F95))^0.4*$G95^0.3)))^2+'ModelParams Lw'!$B$7*LN(I$3/(($B95/3600/($D95*$F95))^0.4*$G95^0.3))+'ModelParams Lw'!$B$8</f>
        <v>#DIV/0!</v>
      </c>
      <c r="J95" s="21" t="e">
        <f>'ModelParams Lw'!$B$6*(LN(J$3/(($B95/3600/($D95*$F95))^0.4*$G95^0.3)))^2+'ModelParams Lw'!$B$7*LN(J$3/(($B95/3600/($D95*$F95))^0.4*$G95^0.3))+'ModelParams Lw'!$B$8</f>
        <v>#DIV/0!</v>
      </c>
      <c r="K95" s="21" t="e">
        <f>'ModelParams Lw'!$B$6*(LN(K$3/(($B95/3600/($D95*$F95))^0.4*$G95^0.3)))^2+'ModelParams Lw'!$B$7*LN(K$3/(($B95/3600/($D95*$F95))^0.4*$G95^0.3))+'ModelParams Lw'!$B$8</f>
        <v>#DIV/0!</v>
      </c>
      <c r="L95" s="21" t="e">
        <f>'ModelParams Lw'!$B$6*(LN(L$3/(($B95/3600/($D95*$F95))^0.4*$G95^0.3)))^2+'ModelParams Lw'!$B$7*LN(L$3/(($B95/3600/($D95*$F95))^0.4*$G95^0.3))+'ModelParams Lw'!$B$8</f>
        <v>#DIV/0!</v>
      </c>
      <c r="M95" s="21" t="e">
        <f>'ModelParams Lw'!$B$6*(LN(M$3/(($B95/3600/($D95*$F95))^0.4*$G95^0.3)))^2+'ModelParams Lw'!$B$7*LN(M$3/(($B95/3600/($D95*$F95))^0.4*$G95^0.3))+'ModelParams Lw'!$B$8</f>
        <v>#DIV/0!</v>
      </c>
      <c r="N95" s="21" t="e">
        <f>'ModelParams Lw'!$B$6*(LN(N$3/(($B95/3600/($D95*$F95))^0.4*$G95^0.3)))^2+'ModelParams Lw'!$B$7*LN(N$3/(($B95/3600/($D95*$F95))^0.4*$G95^0.3))+'ModelParams Lw'!$B$8</f>
        <v>#DIV/0!</v>
      </c>
      <c r="O95" s="21" t="e">
        <f>'ModelParams Lw'!$B$6*(LN(O$3/(($B95/3600/($D95*$F95))^0.4*$G95^0.3)))^2+'ModelParams Lw'!$B$7*LN(O$3/(($B95/3600/($D95*$F95))^0.4*$G95^0.3))+'ModelParams Lw'!$B$8</f>
        <v>#DIV/0!</v>
      </c>
      <c r="P95" s="24" t="e">
        <f>'ModelParams Lw'!$B$3+'ModelParams Lw'!$B$4*LOG10($B95/3600/($D95*$F95))+'ModelParams Lw'!$B$5*LOG10(2*$G95/(1.2*($B95/3600/($D95*$F95))^2)+1)+10*LOG10($D95*$F95)+H95</f>
        <v>#DIV/0!</v>
      </c>
      <c r="Q95" s="24" t="e">
        <f>'ModelParams Lw'!$B$3+'ModelParams Lw'!$B$4*LOG10($B95/3600/($D95*$F95))+'ModelParams Lw'!$B$5*LOG10(2*$G95/(1.2*($B95/3600/($D95*$F95))^2)+1)+10*LOG10($D95*$F95)+I95</f>
        <v>#DIV/0!</v>
      </c>
      <c r="R95" s="24" t="e">
        <f>'ModelParams Lw'!$B$3+'ModelParams Lw'!$B$4*LOG10($B95/3600/($D95*$F95))+'ModelParams Lw'!$B$5*LOG10(2*$G95/(1.2*($B95/3600/($D95*$F95))^2)+1)+10*LOG10($D95*$F95)+J95</f>
        <v>#DIV/0!</v>
      </c>
      <c r="S95" s="24" t="e">
        <f>'ModelParams Lw'!$B$3+'ModelParams Lw'!$B$4*LOG10($B95/3600/($D95*$F95))+'ModelParams Lw'!$B$5*LOG10(2*$G95/(1.2*($B95/3600/($D95*$F95))^2)+1)+10*LOG10($D95*$F95)+K95</f>
        <v>#DIV/0!</v>
      </c>
      <c r="T95" s="24" t="e">
        <f>'ModelParams Lw'!$B$3+'ModelParams Lw'!$B$4*LOG10($B95/3600/($D95*$F95))+'ModelParams Lw'!$B$5*LOG10(2*$G95/(1.2*($B95/3600/($D95*$F95))^2)+1)+10*LOG10($D95*$F95)+L95</f>
        <v>#DIV/0!</v>
      </c>
      <c r="U95" s="24" t="e">
        <f>'ModelParams Lw'!$B$3+'ModelParams Lw'!$B$4*LOG10($B95/3600/($D95*$F95))+'ModelParams Lw'!$B$5*LOG10(2*$G95/(1.2*($B95/3600/($D95*$F95))^2)+1)+10*LOG10($D95*$F95)+M95</f>
        <v>#DIV/0!</v>
      </c>
      <c r="V95" s="24" t="e">
        <f>'ModelParams Lw'!$B$3+'ModelParams Lw'!$B$4*LOG10($B95/3600/($D95*$F95))+'ModelParams Lw'!$B$5*LOG10(2*$G95/(1.2*($B95/3600/($D95*$F95))^2)+1)+10*LOG10($D95*$F95)+N95</f>
        <v>#DIV/0!</v>
      </c>
      <c r="W95" s="24" t="e">
        <f>'ModelParams Lw'!$B$3+'ModelParams Lw'!$B$4*LOG10($B95/3600/($D95*$F95))+'ModelParams Lw'!$B$5*LOG10(2*$G95/(1.2*($B95/3600/($D95*$F95))^2)+1)+10*LOG10($D95*$F95)+O95</f>
        <v>#DIV/0!</v>
      </c>
      <c r="X95" s="24" t="e">
        <f>10*LOG10(IF(P95="",0,POWER(10,((P95+'ModelParams Lw'!$O$4)/10))) +IF(Q95="",0,POWER(10,((Q95+'ModelParams Lw'!$P$4)/10))) +IF(R95="",0,POWER(10,((R95+'ModelParams Lw'!$Q$4)/10))) +IF(S95="",0,POWER(10,((S95+'ModelParams Lw'!$R$4)/10))) +IF(T95="",0,POWER(10,((T95+'ModelParams Lw'!$S$4)/10))) +IF(U95="",0,POWER(10,((U95+'ModelParams Lw'!$T$4)/10))) +IF(V95="",0,POWER(10,((V95+'ModelParams Lw'!$U$4)/10)))+IF(W95="",0,POWER(10,((W95+'ModelParams Lw'!$V$4)/10))))</f>
        <v>#DIV/0!</v>
      </c>
      <c r="Y95" s="24" t="e">
        <f t="shared" si="45"/>
        <v>#DIV/0!</v>
      </c>
      <c r="Z95" s="24" t="e">
        <f>(P95-'ModelParams Lw'!O$10)/'ModelParams Lw'!O$11</f>
        <v>#DIV/0!</v>
      </c>
      <c r="AA95" s="24" t="e">
        <f>(Q95-'ModelParams Lw'!P$10)/'ModelParams Lw'!P$11</f>
        <v>#DIV/0!</v>
      </c>
      <c r="AB95" s="24" t="e">
        <f>(R95-'ModelParams Lw'!Q$10)/'ModelParams Lw'!Q$11</f>
        <v>#DIV/0!</v>
      </c>
      <c r="AC95" s="24" t="e">
        <f>(S95-'ModelParams Lw'!R$10)/'ModelParams Lw'!R$11</f>
        <v>#DIV/0!</v>
      </c>
      <c r="AD95" s="24" t="e">
        <f>(T95-'ModelParams Lw'!S$10)/'ModelParams Lw'!S$11</f>
        <v>#DIV/0!</v>
      </c>
      <c r="AE95" s="24" t="e">
        <f>(U95-'ModelParams Lw'!T$10)/'ModelParams Lw'!T$11</f>
        <v>#DIV/0!</v>
      </c>
      <c r="AF95" s="24" t="e">
        <f>(V95-'ModelParams Lw'!U$10)/'ModelParams Lw'!U$11</f>
        <v>#DIV/0!</v>
      </c>
      <c r="AG95" s="24" t="e">
        <f>(W95-'ModelParams Lw'!V$10)/'ModelParams Lw'!V$11</f>
        <v>#DIV/0!</v>
      </c>
      <c r="AH95" s="24" t="e">
        <f t="shared" si="23"/>
        <v>#DIV/0!</v>
      </c>
      <c r="AI95" s="24" t="str">
        <f>IF(OR(Calcul!$D100="",Calcul!$E100=""),"",VLOOKUP(CONCATENATE(Calcul!$D100,Calcul!$E100),SilencerParams!$D$4:$R$82,8,FALSE))</f>
        <v/>
      </c>
      <c r="AJ95" s="24" t="str">
        <f>IF(OR(Calcul!$D100="",Calcul!$E100=""),"",VLOOKUP(CONCATENATE(Calcul!$D100,Calcul!$E100),SilencerParams!$D$4:$R$82,9,FALSE))</f>
        <v/>
      </c>
      <c r="AK95" s="24" t="str">
        <f>IF(OR(Calcul!$D100="",Calcul!$E100=""),"",VLOOKUP(CONCATENATE(Calcul!$D100,Calcul!$E100),SilencerParams!$D$4:$R$82,10,FALSE))</f>
        <v/>
      </c>
      <c r="AL95" s="24" t="str">
        <f>IF(OR(Calcul!$D100="",Calcul!$E100=""),"",VLOOKUP(CONCATENATE(Calcul!$D100,Calcul!$E100),SilencerParams!$D$4:$R$82,11,FALSE))</f>
        <v/>
      </c>
      <c r="AM95" s="24" t="str">
        <f>IF(OR(Calcul!$D100="",Calcul!$E100=""),"",VLOOKUP(CONCATENATE(Calcul!$D100,Calcul!$E100),SilencerParams!$D$4:$R$82,12,FALSE))</f>
        <v/>
      </c>
      <c r="AN95" s="24" t="str">
        <f>IF(OR(Calcul!$D100="",Calcul!$E100=""),"",VLOOKUP(CONCATENATE(Calcul!$D100,Calcul!$E100),SilencerParams!$D$4:$R$82,13,FALSE))</f>
        <v/>
      </c>
      <c r="AO95" s="24" t="str">
        <f>IF(OR(Calcul!$D100="",Calcul!$E100=""),"",VLOOKUP(CONCATENATE(Calcul!$D100,Calcul!$E100),SilencerParams!$D$4:$R$82,14,FALSE))</f>
        <v/>
      </c>
      <c r="AP95" s="24" t="str">
        <f>IF(OR(Calcul!$D100="",Calcul!$E100=""),"",VLOOKUP(CONCATENATE(Calcul!$D100,Calcul!$E100),SilencerParams!$D$4:$R$82,15,FALSE))</f>
        <v/>
      </c>
      <c r="AQ95" s="24" t="str">
        <f>IF(OR(Calcul!$D100="",Calcul!$E100=""),"",VLOOKUP(CONCATENATE(Calcul!$D100,Calcul!$E100),SilencerParams!$D$4:$Z$82,16,FALSE)*LOG($AH95)+VLOOKUP(CONCATENATE(Calcul!$D100,Calcul!$E100),SilencerParams!$D$4:$AH$82,24,FALSE))</f>
        <v/>
      </c>
      <c r="AR95" s="24" t="str">
        <f>IF(OR(Calcul!$D100="",Calcul!$E100=""),"",VLOOKUP(CONCATENATE(Calcul!$D100,Calcul!$E100),SilencerParams!$D$4:$Z$82,17,FALSE)*LOG($AH95)+VLOOKUP(CONCATENATE(Calcul!$D100,Calcul!$E100),SilencerParams!$D$4:$AH$82,25,FALSE))</f>
        <v/>
      </c>
      <c r="AS95" s="24" t="str">
        <f>IF(OR(Calcul!$D100="",Calcul!$E100=""),"",VLOOKUP(CONCATENATE(Calcul!$D100,Calcul!$E100),SilencerParams!$D$4:$Z$82,18,FALSE)*LOG($AH95)+VLOOKUP(CONCATENATE(Calcul!$D100,Calcul!$E100),SilencerParams!$D$4:$AH$82,26,FALSE))</f>
        <v/>
      </c>
      <c r="AT95" s="24" t="str">
        <f>IF(OR(Calcul!$D100="",Calcul!$E100=""),"",VLOOKUP(CONCATENATE(Calcul!$D100,Calcul!$E100),SilencerParams!$D$4:$Z$82,19,FALSE)*LOG($AH95)+VLOOKUP(CONCATENATE(Calcul!$D100,Calcul!$E100),SilencerParams!$D$4:$AH$82,27,FALSE))</f>
        <v/>
      </c>
      <c r="AU95" s="24" t="str">
        <f>IF(OR(Calcul!$D100="",Calcul!$E100=""),"",VLOOKUP(CONCATENATE(Calcul!$D100,Calcul!$E100),SilencerParams!$D$4:$Z$82,20,FALSE)*LOG($AH95)+VLOOKUP(CONCATENATE(Calcul!$D100,Calcul!$E100),SilencerParams!$D$4:$AH$82,28,FALSE))</f>
        <v/>
      </c>
      <c r="AV95" s="24" t="str">
        <f>IF(OR(Calcul!$D100="",Calcul!$E100=""),"",VLOOKUP(CONCATENATE(Calcul!$D100,Calcul!$E100),SilencerParams!$D$4:$Z$82,21,FALSE)*LOG($AH95)+VLOOKUP(CONCATENATE(Calcul!$D100,Calcul!$E100),SilencerParams!$D$4:$AH$82,29,FALSE))</f>
        <v/>
      </c>
      <c r="AW95" s="24" t="str">
        <f>IF(OR(Calcul!$D100="",Calcul!$E100=""),"",VLOOKUP(CONCATENATE(Calcul!$D100,Calcul!$E100),SilencerParams!$D$4:$Z$82,22,FALSE)*LOG($AH95)+VLOOKUP(CONCATENATE(Calcul!$D100,Calcul!$E100),SilencerParams!$D$4:$AH$82,30,FALSE))</f>
        <v/>
      </c>
      <c r="AX95" s="24" t="str">
        <f>IF(OR(Calcul!$D100="",Calcul!$E100=""),"",VLOOKUP(CONCATENATE(Calcul!$D100,Calcul!$E100),SilencerParams!$D$4:$Z$82,23,FALSE)*LOG($AH95)+VLOOKUP(CONCATENATE(Calcul!$D100,Calcul!$E100),SilencerParams!$D$4:$AH$82,31,FALSE))</f>
        <v/>
      </c>
      <c r="AY95" s="24" t="e">
        <f t="shared" si="26"/>
        <v>#DIV/0!</v>
      </c>
      <c r="AZ95" s="24" t="e">
        <f t="shared" si="27"/>
        <v>#DIV/0!</v>
      </c>
      <c r="BA95" s="24" t="e">
        <f t="shared" si="28"/>
        <v>#DIV/0!</v>
      </c>
      <c r="BB95" s="24" t="e">
        <f t="shared" si="29"/>
        <v>#DIV/0!</v>
      </c>
      <c r="BC95" s="24" t="e">
        <f t="shared" si="30"/>
        <v>#DIV/0!</v>
      </c>
      <c r="BD95" s="24" t="e">
        <f t="shared" si="31"/>
        <v>#DIV/0!</v>
      </c>
      <c r="BE95" s="24" t="e">
        <f t="shared" si="32"/>
        <v>#DIV/0!</v>
      </c>
      <c r="BF95" s="24" t="e">
        <f t="shared" si="33"/>
        <v>#DIV/0!</v>
      </c>
      <c r="BG95" s="24" t="e">
        <f>10*LOG10(IF(AY95="",0,POWER(10,((AY95+'ModelParams Lw'!$O$4)/10))) +IF(AZ95="",0,POWER(10,((AZ95+'ModelParams Lw'!$P$4)/10))) +IF(BA95="",0,POWER(10,((BA95+'ModelParams Lw'!$Q$4)/10))) +IF(BB95="",0,POWER(10,((BB95+'ModelParams Lw'!$R$4)/10))) +IF(BC95="",0,POWER(10,((BC95+'ModelParams Lw'!$S$4)/10))) +IF(BD95="",0,POWER(10,((BD95+'ModelParams Lw'!$T$4)/10))) +IF(BE95="",0,POWER(10,((BE95+'ModelParams Lw'!$U$4)/10)))+IF(BF95="",0,POWER(10,((BF95+'ModelParams Lw'!$V$4)/10))))</f>
        <v>#DIV/0!</v>
      </c>
      <c r="BH95" s="24" t="e">
        <f t="shared" si="24"/>
        <v>#DIV/0!</v>
      </c>
      <c r="BI95" s="24" t="e">
        <f>(AY95-'ModelParams Lw'!O$10)/'ModelParams Lw'!O$11</f>
        <v>#DIV/0!</v>
      </c>
      <c r="BJ95" s="24" t="e">
        <f>(AZ95-'ModelParams Lw'!P$10)/'ModelParams Lw'!P$11</f>
        <v>#DIV/0!</v>
      </c>
      <c r="BK95" s="24" t="e">
        <f>(BA95-'ModelParams Lw'!Q$10)/'ModelParams Lw'!Q$11</f>
        <v>#DIV/0!</v>
      </c>
      <c r="BL95" s="24" t="e">
        <f>(BB95-'ModelParams Lw'!R$10)/'ModelParams Lw'!R$11</f>
        <v>#DIV/0!</v>
      </c>
      <c r="BM95" s="24" t="e">
        <f>(BC95-'ModelParams Lw'!S$10)/'ModelParams Lw'!S$11</f>
        <v>#DIV/0!</v>
      </c>
      <c r="BN95" s="24" t="e">
        <f>(BD95-'ModelParams Lw'!T$10)/'ModelParams Lw'!T$11</f>
        <v>#DIV/0!</v>
      </c>
      <c r="BO95" s="24" t="e">
        <f>(BE95-'ModelParams Lw'!U$10)/'ModelParams Lw'!U$11</f>
        <v>#DIV/0!</v>
      </c>
      <c r="BP95" s="24" t="e">
        <f>(BF95-'ModelParams Lw'!V$10)/'ModelParams Lw'!V$11</f>
        <v>#DIV/0!</v>
      </c>
      <c r="BQ95" s="24">
        <f>IF(Calcul!$F100="SW",'ModelParams Lw'!C$18+'ModelParams Lw'!C$19*LOG(BQ$3)+'ModelParams Lw'!C$20*($D95*$E95),IF('ModelParams Lw'!C$21+'ModelParams Lw'!C$22*LOG(BQ$3)+'ModelParams Lw'!C$23*($D95*$E95)&lt;'ModelParams Lw'!C$18+'ModelParams Lw'!C$19*LOG(BQ$3)+'ModelParams Lw'!C$20*($D95*$E95),'ModelParams Lw'!C$18+'ModelParams Lw'!C$19*LOG(BQ$3)+'ModelParams Lw'!C$20*($D95*$E95),'ModelParams Lw'!C$21+'ModelParams Lw'!C$22*LOG(BQ$3)+'ModelParams Lw'!C$23*($D95*$E95)))</f>
        <v>29.232362061604213</v>
      </c>
      <c r="BR95" s="24">
        <f>IF(Calcul!$F100="SW",'ModelParams Lw'!D$18+'ModelParams Lw'!D$19*LOG(BR$3)+'ModelParams Lw'!D$20*($D95*$E95),IF('ModelParams Lw'!D$21+'ModelParams Lw'!D$22*LOG(BR$3)+'ModelParams Lw'!D$23*($D95*$E95)&lt;'ModelParams Lw'!D$18+'ModelParams Lw'!D$19*LOG(BR$3)+'ModelParams Lw'!D$20*($D95*$E95),'ModelParams Lw'!D$18+'ModelParams Lw'!D$19*LOG(BR$3)+'ModelParams Lw'!D$20*($D95*$E95),'ModelParams Lw'!D$21+'ModelParams Lw'!D$22*LOG(BR$3)+'ModelParams Lw'!D$23*($D95*$E95)))</f>
        <v>20.87664435983303</v>
      </c>
      <c r="BS95" s="24">
        <f>IF(Calcul!$F100="SW",'ModelParams Lw'!E$18+'ModelParams Lw'!E$19*LOG(BS$3)+'ModelParams Lw'!E$20*($D95*$E95),IF('ModelParams Lw'!E$21+'ModelParams Lw'!E$22*LOG(BS$3)+'ModelParams Lw'!E$23*($D95*$E95)&lt;'ModelParams Lw'!E$18+'ModelParams Lw'!E$19*LOG(BS$3)+'ModelParams Lw'!E$20*($D95*$E95),'ModelParams Lw'!E$18+'ModelParams Lw'!E$19*LOG(BS$3)+'ModelParams Lw'!E$20*($D95*$E95),'ModelParams Lw'!E$21+'ModelParams Lw'!E$22*LOG(BS$3)+'ModelParams Lw'!E$23*($D95*$E95)))</f>
        <v>19.403052886267911</v>
      </c>
      <c r="BT95" s="24">
        <f>IF(Calcul!$F100="SW",'ModelParams Lw'!F$18+'ModelParams Lw'!F$19*LOG(BT$3)+'ModelParams Lw'!F$20*($D95*$E95),IF('ModelParams Lw'!F$21+'ModelParams Lw'!F$22*LOG(BT$3)+'ModelParams Lw'!F$23*($D95*$E95)&lt;'ModelParams Lw'!F$18+'ModelParams Lw'!F$19*LOG(BT$3)+'ModelParams Lw'!F$20*($D95*$E95),'ModelParams Lw'!F$18+'ModelParams Lw'!F$19*LOG(BT$3)+'ModelParams Lw'!F$20*($D95*$E95),'ModelParams Lw'!F$21+'ModelParams Lw'!F$22*LOG(BT$3)+'ModelParams Lw'!F$23*($D95*$E95)))</f>
        <v>19.168948557312724</v>
      </c>
      <c r="BU95" s="24">
        <f>IF(Calcul!$F100="SW",'ModelParams Lw'!G$18+'ModelParams Lw'!G$19*LOG(BU$3)+'ModelParams Lw'!G$20*($D95*$E95),IF('ModelParams Lw'!G$21+'ModelParams Lw'!G$22*LOG(BU$3)+'ModelParams Lw'!G$23*($D95*$E95)&lt;'ModelParams Lw'!G$18+'ModelParams Lw'!G$19*LOG(BU$3)+'ModelParams Lw'!G$20*($D95*$E95),'ModelParams Lw'!G$18+'ModelParams Lw'!G$19*LOG(BU$3)+'ModelParams Lw'!G$20*($D95*$E95),'ModelParams Lw'!G$21+'ModelParams Lw'!G$22*LOG(BU$3)+'ModelParams Lw'!G$23*($D95*$E95)))</f>
        <v>19.253827318462619</v>
      </c>
      <c r="BV95" s="24">
        <f>IF(Calcul!$F100="SW",'ModelParams Lw'!H$18+'ModelParams Lw'!H$19*LOG(BV$3)+'ModelParams Lw'!H$20*($D95*$E95),IF('ModelParams Lw'!H$21+'ModelParams Lw'!H$22*LOG(BV$3)+'ModelParams Lw'!H$23*($D95*$E95)&lt;'ModelParams Lw'!H$18+'ModelParams Lw'!H$19*LOG(BV$3)+'ModelParams Lw'!H$20*($D95*$E95),'ModelParams Lw'!H$18+'ModelParams Lw'!H$19*LOG(BV$3)+'ModelParams Lw'!H$20*($D95*$E95),'ModelParams Lw'!H$21+'ModelParams Lw'!H$22*LOG(BV$3)+'ModelParams Lw'!H$23*($D95*$E95)))</f>
        <v>18.450549841027573</v>
      </c>
      <c r="BW95" s="24">
        <f>IF(Calcul!$F100="SW",'ModelParams Lw'!I$18+'ModelParams Lw'!I$19*LOG(BW$3)+'ModelParams Lw'!I$20*($D95*$E95),IF('ModelParams Lw'!I$21+'ModelParams Lw'!I$22*LOG(BW$3)+'ModelParams Lw'!I$23*($D95*$E95)&lt;'ModelParams Lw'!I$18+'ModelParams Lw'!I$19*LOG(BW$3)+'ModelParams Lw'!I$20*($D95*$E95),'ModelParams Lw'!I$18+'ModelParams Lw'!I$19*LOG(BW$3)+'ModelParams Lw'!I$20*($D95*$E95),'ModelParams Lw'!I$21+'ModelParams Lw'!I$22*LOG(BW$3)+'ModelParams Lw'!I$23*($D95*$E95)))</f>
        <v>24.339570323731252</v>
      </c>
      <c r="BX95" s="24">
        <f>IF(Calcul!$F100="SW",'ModelParams Lw'!J$18+'ModelParams Lw'!J$19*LOG(BX$3)+'ModelParams Lw'!J$20*($D95*$E95),IF('ModelParams Lw'!J$21+'ModelParams Lw'!J$22*LOG(BX$3)+'ModelParams Lw'!J$23*($D95*$E95)&lt;'ModelParams Lw'!J$18+'ModelParams Lw'!J$19*LOG(BX$3)+'ModelParams Lw'!J$20*($D95*$E95),'ModelParams Lw'!J$18+'ModelParams Lw'!J$19*LOG(BX$3)+'ModelParams Lw'!J$20*($D95*$E95),'ModelParams Lw'!J$21+'ModelParams Lw'!J$22*LOG(BX$3)+'ModelParams Lw'!J$23*($D95*$E95)))</f>
        <v>22.505852524315557</v>
      </c>
      <c r="BY95" s="24" t="e">
        <f t="shared" si="34"/>
        <v>#DIV/0!</v>
      </c>
      <c r="BZ95" s="24" t="e">
        <f t="shared" si="35"/>
        <v>#DIV/0!</v>
      </c>
      <c r="CA95" s="24" t="e">
        <f t="shared" si="36"/>
        <v>#DIV/0!</v>
      </c>
      <c r="CB95" s="24" t="e">
        <f t="shared" si="37"/>
        <v>#DIV/0!</v>
      </c>
      <c r="CC95" s="24" t="e">
        <f t="shared" si="38"/>
        <v>#DIV/0!</v>
      </c>
      <c r="CD95" s="24" t="e">
        <f t="shared" si="39"/>
        <v>#DIV/0!</v>
      </c>
      <c r="CE95" s="24" t="e">
        <f t="shared" si="40"/>
        <v>#DIV/0!</v>
      </c>
      <c r="CF95" s="24" t="e">
        <f t="shared" si="41"/>
        <v>#DIV/0!</v>
      </c>
      <c r="CG95" s="24" t="e">
        <f>10*LOG10(IF(BY95="",0,POWER(10,((BY95+'ModelParams Lw'!$O$4)/10))) +IF(BZ95="",0,POWER(10,((BZ95+'ModelParams Lw'!$P$4)/10))) +IF(CA95="",0,POWER(10,((CA95+'ModelParams Lw'!$Q$4)/10))) +IF(CB95="",0,POWER(10,((CB95+'ModelParams Lw'!$R$4)/10))) +IF(CC95="",0,POWER(10,((CC95+'ModelParams Lw'!$S$4)/10))) +IF(CD95="",0,POWER(10,((CD95+'ModelParams Lw'!$T$4)/10))) +IF(CE95="",0,POWER(10,((CE95+'ModelParams Lw'!$U$4)/10)))+IF(CF95="",0,POWER(10,((CF95+'ModelParams Lw'!$V$4)/10))))</f>
        <v>#DIV/0!</v>
      </c>
      <c r="CH95" s="24" t="e">
        <f t="shared" si="25"/>
        <v>#DIV/0!</v>
      </c>
      <c r="CI95" s="24" t="e">
        <f>(BY95-'ModelParams Lw'!$O$10)/'ModelParams Lw'!$O$11</f>
        <v>#DIV/0!</v>
      </c>
      <c r="CJ95" s="24" t="e">
        <f>(BZ95-'ModelParams Lw'!$P$10)/'ModelParams Lw'!$P$11</f>
        <v>#DIV/0!</v>
      </c>
      <c r="CK95" s="24" t="e">
        <f>(CA95-'ModelParams Lw'!$Q$10)/'ModelParams Lw'!$Q$11</f>
        <v>#DIV/0!</v>
      </c>
      <c r="CL95" s="24" t="e">
        <f>(CB95-'ModelParams Lw'!$R$10)/'ModelParams Lw'!$R$11</f>
        <v>#DIV/0!</v>
      </c>
      <c r="CM95" s="24" t="e">
        <f>(CC95-'ModelParams Lw'!$S$10)/'ModelParams Lw'!$S$11</f>
        <v>#DIV/0!</v>
      </c>
      <c r="CN95" s="24" t="e">
        <f>(CD95-'ModelParams Lw'!$T$10)/'ModelParams Lw'!$T$11</f>
        <v>#DIV/0!</v>
      </c>
      <c r="CO95" s="24" t="e">
        <f>(CE95-'ModelParams Lw'!$U$10)/'ModelParams Lw'!$U$11</f>
        <v>#DIV/0!</v>
      </c>
      <c r="CP95" s="24" t="e">
        <f>(CF95-'ModelParams Lw'!$V$10)/'ModelParams Lw'!$V$11</f>
        <v>#DIV/0!</v>
      </c>
    </row>
    <row r="96" spans="1:94" x14ac:dyDescent="0.2">
      <c r="A96" s="12">
        <f>Calcul!B98</f>
        <v>0</v>
      </c>
      <c r="B96" s="12">
        <f t="shared" si="42"/>
        <v>0</v>
      </c>
      <c r="C96" s="12">
        <f>Calcul!C98</f>
        <v>0</v>
      </c>
      <c r="D96" s="12">
        <f>Calcul!D98/1000</f>
        <v>0</v>
      </c>
      <c r="E96" s="12">
        <f>Calcul!E98/1000</f>
        <v>0</v>
      </c>
      <c r="F96" s="12">
        <f t="shared" si="43"/>
        <v>0</v>
      </c>
      <c r="G96" s="24" t="e">
        <f t="shared" si="44"/>
        <v>#DIV/0!</v>
      </c>
      <c r="H96" s="21" t="e">
        <f>'ModelParams Lw'!$B$6*(LN(H$3/(($B96/3600/($D96*$F96))^0.4*$G96^0.3)))^2+'ModelParams Lw'!$B$7*LN(H$3/(($B96/3600/($D96*$F96))^0.4*$G96^0.3))+'ModelParams Lw'!$B$8</f>
        <v>#DIV/0!</v>
      </c>
      <c r="I96" s="21" t="e">
        <f>'ModelParams Lw'!$B$6*(LN(I$3/(($B96/3600/($D96*$F96))^0.4*$G96^0.3)))^2+'ModelParams Lw'!$B$7*LN(I$3/(($B96/3600/($D96*$F96))^0.4*$G96^0.3))+'ModelParams Lw'!$B$8</f>
        <v>#DIV/0!</v>
      </c>
      <c r="J96" s="21" t="e">
        <f>'ModelParams Lw'!$B$6*(LN(J$3/(($B96/3600/($D96*$F96))^0.4*$G96^0.3)))^2+'ModelParams Lw'!$B$7*LN(J$3/(($B96/3600/($D96*$F96))^0.4*$G96^0.3))+'ModelParams Lw'!$B$8</f>
        <v>#DIV/0!</v>
      </c>
      <c r="K96" s="21" t="e">
        <f>'ModelParams Lw'!$B$6*(LN(K$3/(($B96/3600/($D96*$F96))^0.4*$G96^0.3)))^2+'ModelParams Lw'!$B$7*LN(K$3/(($B96/3600/($D96*$F96))^0.4*$G96^0.3))+'ModelParams Lw'!$B$8</f>
        <v>#DIV/0!</v>
      </c>
      <c r="L96" s="21" t="e">
        <f>'ModelParams Lw'!$B$6*(LN(L$3/(($B96/3600/($D96*$F96))^0.4*$G96^0.3)))^2+'ModelParams Lw'!$B$7*LN(L$3/(($B96/3600/($D96*$F96))^0.4*$G96^0.3))+'ModelParams Lw'!$B$8</f>
        <v>#DIV/0!</v>
      </c>
      <c r="M96" s="21" t="e">
        <f>'ModelParams Lw'!$B$6*(LN(M$3/(($B96/3600/($D96*$F96))^0.4*$G96^0.3)))^2+'ModelParams Lw'!$B$7*LN(M$3/(($B96/3600/($D96*$F96))^0.4*$G96^0.3))+'ModelParams Lw'!$B$8</f>
        <v>#DIV/0!</v>
      </c>
      <c r="N96" s="21" t="e">
        <f>'ModelParams Lw'!$B$6*(LN(N$3/(($B96/3600/($D96*$F96))^0.4*$G96^0.3)))^2+'ModelParams Lw'!$B$7*LN(N$3/(($B96/3600/($D96*$F96))^0.4*$G96^0.3))+'ModelParams Lw'!$B$8</f>
        <v>#DIV/0!</v>
      </c>
      <c r="O96" s="21" t="e">
        <f>'ModelParams Lw'!$B$6*(LN(O$3/(($B96/3600/($D96*$F96))^0.4*$G96^0.3)))^2+'ModelParams Lw'!$B$7*LN(O$3/(($B96/3600/($D96*$F96))^0.4*$G96^0.3))+'ModelParams Lw'!$B$8</f>
        <v>#DIV/0!</v>
      </c>
      <c r="P96" s="24" t="e">
        <f>'ModelParams Lw'!$B$3+'ModelParams Lw'!$B$4*LOG10($B96/3600/($D96*$F96))+'ModelParams Lw'!$B$5*LOG10(2*$G96/(1.2*($B96/3600/($D96*$F96))^2)+1)+10*LOG10($D96*$F96)+H96</f>
        <v>#DIV/0!</v>
      </c>
      <c r="Q96" s="24" t="e">
        <f>'ModelParams Lw'!$B$3+'ModelParams Lw'!$B$4*LOG10($B96/3600/($D96*$F96))+'ModelParams Lw'!$B$5*LOG10(2*$G96/(1.2*($B96/3600/($D96*$F96))^2)+1)+10*LOG10($D96*$F96)+I96</f>
        <v>#DIV/0!</v>
      </c>
      <c r="R96" s="24" t="e">
        <f>'ModelParams Lw'!$B$3+'ModelParams Lw'!$B$4*LOG10($B96/3600/($D96*$F96))+'ModelParams Lw'!$B$5*LOG10(2*$G96/(1.2*($B96/3600/($D96*$F96))^2)+1)+10*LOG10($D96*$F96)+J96</f>
        <v>#DIV/0!</v>
      </c>
      <c r="S96" s="24" t="e">
        <f>'ModelParams Lw'!$B$3+'ModelParams Lw'!$B$4*LOG10($B96/3600/($D96*$F96))+'ModelParams Lw'!$B$5*LOG10(2*$G96/(1.2*($B96/3600/($D96*$F96))^2)+1)+10*LOG10($D96*$F96)+K96</f>
        <v>#DIV/0!</v>
      </c>
      <c r="T96" s="24" t="e">
        <f>'ModelParams Lw'!$B$3+'ModelParams Lw'!$B$4*LOG10($B96/3600/($D96*$F96))+'ModelParams Lw'!$B$5*LOG10(2*$G96/(1.2*($B96/3600/($D96*$F96))^2)+1)+10*LOG10($D96*$F96)+L96</f>
        <v>#DIV/0!</v>
      </c>
      <c r="U96" s="24" t="e">
        <f>'ModelParams Lw'!$B$3+'ModelParams Lw'!$B$4*LOG10($B96/3600/($D96*$F96))+'ModelParams Lw'!$B$5*LOG10(2*$G96/(1.2*($B96/3600/($D96*$F96))^2)+1)+10*LOG10($D96*$F96)+M96</f>
        <v>#DIV/0!</v>
      </c>
      <c r="V96" s="24" t="e">
        <f>'ModelParams Lw'!$B$3+'ModelParams Lw'!$B$4*LOG10($B96/3600/($D96*$F96))+'ModelParams Lw'!$B$5*LOG10(2*$G96/(1.2*($B96/3600/($D96*$F96))^2)+1)+10*LOG10($D96*$F96)+N96</f>
        <v>#DIV/0!</v>
      </c>
      <c r="W96" s="24" t="e">
        <f>'ModelParams Lw'!$B$3+'ModelParams Lw'!$B$4*LOG10($B96/3600/($D96*$F96))+'ModelParams Lw'!$B$5*LOG10(2*$G96/(1.2*($B96/3600/($D96*$F96))^2)+1)+10*LOG10($D96*$F96)+O96</f>
        <v>#DIV/0!</v>
      </c>
      <c r="X96" s="24" t="e">
        <f>10*LOG10(IF(P96="",0,POWER(10,((P96+'ModelParams Lw'!$O$4)/10))) +IF(Q96="",0,POWER(10,((Q96+'ModelParams Lw'!$P$4)/10))) +IF(R96="",0,POWER(10,((R96+'ModelParams Lw'!$Q$4)/10))) +IF(S96="",0,POWER(10,((S96+'ModelParams Lw'!$R$4)/10))) +IF(T96="",0,POWER(10,((T96+'ModelParams Lw'!$S$4)/10))) +IF(U96="",0,POWER(10,((U96+'ModelParams Lw'!$T$4)/10))) +IF(V96="",0,POWER(10,((V96+'ModelParams Lw'!$U$4)/10)))+IF(W96="",0,POWER(10,((W96+'ModelParams Lw'!$V$4)/10))))</f>
        <v>#DIV/0!</v>
      </c>
      <c r="Y96" s="24" t="e">
        <f t="shared" si="45"/>
        <v>#DIV/0!</v>
      </c>
      <c r="Z96" s="24" t="e">
        <f>(P96-'ModelParams Lw'!O$10)/'ModelParams Lw'!O$11</f>
        <v>#DIV/0!</v>
      </c>
      <c r="AA96" s="24" t="e">
        <f>(Q96-'ModelParams Lw'!P$10)/'ModelParams Lw'!P$11</f>
        <v>#DIV/0!</v>
      </c>
      <c r="AB96" s="24" t="e">
        <f>(R96-'ModelParams Lw'!Q$10)/'ModelParams Lw'!Q$11</f>
        <v>#DIV/0!</v>
      </c>
      <c r="AC96" s="24" t="e">
        <f>(S96-'ModelParams Lw'!R$10)/'ModelParams Lw'!R$11</f>
        <v>#DIV/0!</v>
      </c>
      <c r="AD96" s="24" t="e">
        <f>(T96-'ModelParams Lw'!S$10)/'ModelParams Lw'!S$11</f>
        <v>#DIV/0!</v>
      </c>
      <c r="AE96" s="24" t="e">
        <f>(U96-'ModelParams Lw'!T$10)/'ModelParams Lw'!T$11</f>
        <v>#DIV/0!</v>
      </c>
      <c r="AF96" s="24" t="e">
        <f>(V96-'ModelParams Lw'!U$10)/'ModelParams Lw'!U$11</f>
        <v>#DIV/0!</v>
      </c>
      <c r="AG96" s="24" t="e">
        <f>(W96-'ModelParams Lw'!V$10)/'ModelParams Lw'!V$11</f>
        <v>#DIV/0!</v>
      </c>
      <c r="AH96" s="24" t="e">
        <f t="shared" si="23"/>
        <v>#DIV/0!</v>
      </c>
      <c r="AI96" s="24" t="str">
        <f>IF(OR(Calcul!$D101="",Calcul!$E101=""),"",VLOOKUP(CONCATENATE(Calcul!$D101,Calcul!$E101),SilencerParams!$D$4:$R$82,8,FALSE))</f>
        <v/>
      </c>
      <c r="AJ96" s="24" t="str">
        <f>IF(OR(Calcul!$D101="",Calcul!$E101=""),"",VLOOKUP(CONCATENATE(Calcul!$D101,Calcul!$E101),SilencerParams!$D$4:$R$82,9,FALSE))</f>
        <v/>
      </c>
      <c r="AK96" s="24" t="str">
        <f>IF(OR(Calcul!$D101="",Calcul!$E101=""),"",VLOOKUP(CONCATENATE(Calcul!$D101,Calcul!$E101),SilencerParams!$D$4:$R$82,10,FALSE))</f>
        <v/>
      </c>
      <c r="AL96" s="24" t="str">
        <f>IF(OR(Calcul!$D101="",Calcul!$E101=""),"",VLOOKUP(CONCATENATE(Calcul!$D101,Calcul!$E101),SilencerParams!$D$4:$R$82,11,FALSE))</f>
        <v/>
      </c>
      <c r="AM96" s="24" t="str">
        <f>IF(OR(Calcul!$D101="",Calcul!$E101=""),"",VLOOKUP(CONCATENATE(Calcul!$D101,Calcul!$E101),SilencerParams!$D$4:$R$82,12,FALSE))</f>
        <v/>
      </c>
      <c r="AN96" s="24" t="str">
        <f>IF(OR(Calcul!$D101="",Calcul!$E101=""),"",VLOOKUP(CONCATENATE(Calcul!$D101,Calcul!$E101),SilencerParams!$D$4:$R$82,13,FALSE))</f>
        <v/>
      </c>
      <c r="AO96" s="24" t="str">
        <f>IF(OR(Calcul!$D101="",Calcul!$E101=""),"",VLOOKUP(CONCATENATE(Calcul!$D101,Calcul!$E101),SilencerParams!$D$4:$R$82,14,FALSE))</f>
        <v/>
      </c>
      <c r="AP96" s="24" t="str">
        <f>IF(OR(Calcul!$D101="",Calcul!$E101=""),"",VLOOKUP(CONCATENATE(Calcul!$D101,Calcul!$E101),SilencerParams!$D$4:$R$82,15,FALSE))</f>
        <v/>
      </c>
      <c r="AQ96" s="24" t="str">
        <f>IF(OR(Calcul!$D101="",Calcul!$E101=""),"",VLOOKUP(CONCATENATE(Calcul!$D101,Calcul!$E101),SilencerParams!$D$4:$Z$82,16,FALSE)*LOG($AH96)+VLOOKUP(CONCATENATE(Calcul!$D101,Calcul!$E101),SilencerParams!$D$4:$AH$82,24,FALSE))</f>
        <v/>
      </c>
      <c r="AR96" s="24" t="str">
        <f>IF(OR(Calcul!$D101="",Calcul!$E101=""),"",VLOOKUP(CONCATENATE(Calcul!$D101,Calcul!$E101),SilencerParams!$D$4:$Z$82,17,FALSE)*LOG($AH96)+VLOOKUP(CONCATENATE(Calcul!$D101,Calcul!$E101),SilencerParams!$D$4:$AH$82,25,FALSE))</f>
        <v/>
      </c>
      <c r="AS96" s="24" t="str">
        <f>IF(OR(Calcul!$D101="",Calcul!$E101=""),"",VLOOKUP(CONCATENATE(Calcul!$D101,Calcul!$E101),SilencerParams!$D$4:$Z$82,18,FALSE)*LOG($AH96)+VLOOKUP(CONCATENATE(Calcul!$D101,Calcul!$E101),SilencerParams!$D$4:$AH$82,26,FALSE))</f>
        <v/>
      </c>
      <c r="AT96" s="24" t="str">
        <f>IF(OR(Calcul!$D101="",Calcul!$E101=""),"",VLOOKUP(CONCATENATE(Calcul!$D101,Calcul!$E101),SilencerParams!$D$4:$Z$82,19,FALSE)*LOG($AH96)+VLOOKUP(CONCATENATE(Calcul!$D101,Calcul!$E101),SilencerParams!$D$4:$AH$82,27,FALSE))</f>
        <v/>
      </c>
      <c r="AU96" s="24" t="str">
        <f>IF(OR(Calcul!$D101="",Calcul!$E101=""),"",VLOOKUP(CONCATENATE(Calcul!$D101,Calcul!$E101),SilencerParams!$D$4:$Z$82,20,FALSE)*LOG($AH96)+VLOOKUP(CONCATENATE(Calcul!$D101,Calcul!$E101),SilencerParams!$D$4:$AH$82,28,FALSE))</f>
        <v/>
      </c>
      <c r="AV96" s="24" t="str">
        <f>IF(OR(Calcul!$D101="",Calcul!$E101=""),"",VLOOKUP(CONCATENATE(Calcul!$D101,Calcul!$E101),SilencerParams!$D$4:$Z$82,21,FALSE)*LOG($AH96)+VLOOKUP(CONCATENATE(Calcul!$D101,Calcul!$E101),SilencerParams!$D$4:$AH$82,29,FALSE))</f>
        <v/>
      </c>
      <c r="AW96" s="24" t="str">
        <f>IF(OR(Calcul!$D101="",Calcul!$E101=""),"",VLOOKUP(CONCATENATE(Calcul!$D101,Calcul!$E101),SilencerParams!$D$4:$Z$82,22,FALSE)*LOG($AH96)+VLOOKUP(CONCATENATE(Calcul!$D101,Calcul!$E101),SilencerParams!$D$4:$AH$82,30,FALSE))</f>
        <v/>
      </c>
      <c r="AX96" s="24" t="str">
        <f>IF(OR(Calcul!$D101="",Calcul!$E101=""),"",VLOOKUP(CONCATENATE(Calcul!$D101,Calcul!$E101),SilencerParams!$D$4:$Z$82,23,FALSE)*LOG($AH96)+VLOOKUP(CONCATENATE(Calcul!$D101,Calcul!$E101),SilencerParams!$D$4:$AH$82,31,FALSE))</f>
        <v/>
      </c>
      <c r="AY96" s="24" t="e">
        <f t="shared" si="26"/>
        <v>#DIV/0!</v>
      </c>
      <c r="AZ96" s="24" t="e">
        <f t="shared" si="27"/>
        <v>#DIV/0!</v>
      </c>
      <c r="BA96" s="24" t="e">
        <f t="shared" si="28"/>
        <v>#DIV/0!</v>
      </c>
      <c r="BB96" s="24" t="e">
        <f t="shared" si="29"/>
        <v>#DIV/0!</v>
      </c>
      <c r="BC96" s="24" t="e">
        <f t="shared" si="30"/>
        <v>#DIV/0!</v>
      </c>
      <c r="BD96" s="24" t="e">
        <f t="shared" si="31"/>
        <v>#DIV/0!</v>
      </c>
      <c r="BE96" s="24" t="e">
        <f t="shared" si="32"/>
        <v>#DIV/0!</v>
      </c>
      <c r="BF96" s="24" t="e">
        <f t="shared" si="33"/>
        <v>#DIV/0!</v>
      </c>
      <c r="BG96" s="24" t="e">
        <f>10*LOG10(IF(AY96="",0,POWER(10,((AY96+'ModelParams Lw'!$O$4)/10))) +IF(AZ96="",0,POWER(10,((AZ96+'ModelParams Lw'!$P$4)/10))) +IF(BA96="",0,POWER(10,((BA96+'ModelParams Lw'!$Q$4)/10))) +IF(BB96="",0,POWER(10,((BB96+'ModelParams Lw'!$R$4)/10))) +IF(BC96="",0,POWER(10,((BC96+'ModelParams Lw'!$S$4)/10))) +IF(BD96="",0,POWER(10,((BD96+'ModelParams Lw'!$T$4)/10))) +IF(BE96="",0,POWER(10,((BE96+'ModelParams Lw'!$U$4)/10)))+IF(BF96="",0,POWER(10,((BF96+'ModelParams Lw'!$V$4)/10))))</f>
        <v>#DIV/0!</v>
      </c>
      <c r="BH96" s="24" t="e">
        <f t="shared" si="24"/>
        <v>#DIV/0!</v>
      </c>
      <c r="BI96" s="24" t="e">
        <f>(AY96-'ModelParams Lw'!O$10)/'ModelParams Lw'!O$11</f>
        <v>#DIV/0!</v>
      </c>
      <c r="BJ96" s="24" t="e">
        <f>(AZ96-'ModelParams Lw'!P$10)/'ModelParams Lw'!P$11</f>
        <v>#DIV/0!</v>
      </c>
      <c r="BK96" s="24" t="e">
        <f>(BA96-'ModelParams Lw'!Q$10)/'ModelParams Lw'!Q$11</f>
        <v>#DIV/0!</v>
      </c>
      <c r="BL96" s="24" t="e">
        <f>(BB96-'ModelParams Lw'!R$10)/'ModelParams Lw'!R$11</f>
        <v>#DIV/0!</v>
      </c>
      <c r="BM96" s="24" t="e">
        <f>(BC96-'ModelParams Lw'!S$10)/'ModelParams Lw'!S$11</f>
        <v>#DIV/0!</v>
      </c>
      <c r="BN96" s="24" t="e">
        <f>(BD96-'ModelParams Lw'!T$10)/'ModelParams Lw'!T$11</f>
        <v>#DIV/0!</v>
      </c>
      <c r="BO96" s="24" t="e">
        <f>(BE96-'ModelParams Lw'!U$10)/'ModelParams Lw'!U$11</f>
        <v>#DIV/0!</v>
      </c>
      <c r="BP96" s="24" t="e">
        <f>(BF96-'ModelParams Lw'!V$10)/'ModelParams Lw'!V$11</f>
        <v>#DIV/0!</v>
      </c>
      <c r="BQ96" s="24">
        <f>IF(Calcul!$F101="SW",'ModelParams Lw'!C$18+'ModelParams Lw'!C$19*LOG(BQ$3)+'ModelParams Lw'!C$20*($D96*$E96),IF('ModelParams Lw'!C$21+'ModelParams Lw'!C$22*LOG(BQ$3)+'ModelParams Lw'!C$23*($D96*$E96)&lt;'ModelParams Lw'!C$18+'ModelParams Lw'!C$19*LOG(BQ$3)+'ModelParams Lw'!C$20*($D96*$E96),'ModelParams Lw'!C$18+'ModelParams Lw'!C$19*LOG(BQ$3)+'ModelParams Lw'!C$20*($D96*$E96),'ModelParams Lw'!C$21+'ModelParams Lw'!C$22*LOG(BQ$3)+'ModelParams Lw'!C$23*($D96*$E96)))</f>
        <v>29.232362061604213</v>
      </c>
      <c r="BR96" s="24">
        <f>IF(Calcul!$F101="SW",'ModelParams Lw'!D$18+'ModelParams Lw'!D$19*LOG(BR$3)+'ModelParams Lw'!D$20*($D96*$E96),IF('ModelParams Lw'!D$21+'ModelParams Lw'!D$22*LOG(BR$3)+'ModelParams Lw'!D$23*($D96*$E96)&lt;'ModelParams Lw'!D$18+'ModelParams Lw'!D$19*LOG(BR$3)+'ModelParams Lw'!D$20*($D96*$E96),'ModelParams Lw'!D$18+'ModelParams Lw'!D$19*LOG(BR$3)+'ModelParams Lw'!D$20*($D96*$E96),'ModelParams Lw'!D$21+'ModelParams Lw'!D$22*LOG(BR$3)+'ModelParams Lw'!D$23*($D96*$E96)))</f>
        <v>20.87664435983303</v>
      </c>
      <c r="BS96" s="24">
        <f>IF(Calcul!$F101="SW",'ModelParams Lw'!E$18+'ModelParams Lw'!E$19*LOG(BS$3)+'ModelParams Lw'!E$20*($D96*$E96),IF('ModelParams Lw'!E$21+'ModelParams Lw'!E$22*LOG(BS$3)+'ModelParams Lw'!E$23*($D96*$E96)&lt;'ModelParams Lw'!E$18+'ModelParams Lw'!E$19*LOG(BS$3)+'ModelParams Lw'!E$20*($D96*$E96),'ModelParams Lw'!E$18+'ModelParams Lw'!E$19*LOG(BS$3)+'ModelParams Lw'!E$20*($D96*$E96),'ModelParams Lw'!E$21+'ModelParams Lw'!E$22*LOG(BS$3)+'ModelParams Lw'!E$23*($D96*$E96)))</f>
        <v>19.403052886267911</v>
      </c>
      <c r="BT96" s="24">
        <f>IF(Calcul!$F101="SW",'ModelParams Lw'!F$18+'ModelParams Lw'!F$19*LOG(BT$3)+'ModelParams Lw'!F$20*($D96*$E96),IF('ModelParams Lw'!F$21+'ModelParams Lw'!F$22*LOG(BT$3)+'ModelParams Lw'!F$23*($D96*$E96)&lt;'ModelParams Lw'!F$18+'ModelParams Lw'!F$19*LOG(BT$3)+'ModelParams Lw'!F$20*($D96*$E96),'ModelParams Lw'!F$18+'ModelParams Lw'!F$19*LOG(BT$3)+'ModelParams Lw'!F$20*($D96*$E96),'ModelParams Lw'!F$21+'ModelParams Lw'!F$22*LOG(BT$3)+'ModelParams Lw'!F$23*($D96*$E96)))</f>
        <v>19.168948557312724</v>
      </c>
      <c r="BU96" s="24">
        <f>IF(Calcul!$F101="SW",'ModelParams Lw'!G$18+'ModelParams Lw'!G$19*LOG(BU$3)+'ModelParams Lw'!G$20*($D96*$E96),IF('ModelParams Lw'!G$21+'ModelParams Lw'!G$22*LOG(BU$3)+'ModelParams Lw'!G$23*($D96*$E96)&lt;'ModelParams Lw'!G$18+'ModelParams Lw'!G$19*LOG(BU$3)+'ModelParams Lw'!G$20*($D96*$E96),'ModelParams Lw'!G$18+'ModelParams Lw'!G$19*LOG(BU$3)+'ModelParams Lw'!G$20*($D96*$E96),'ModelParams Lw'!G$21+'ModelParams Lw'!G$22*LOG(BU$3)+'ModelParams Lw'!G$23*($D96*$E96)))</f>
        <v>19.253827318462619</v>
      </c>
      <c r="BV96" s="24">
        <f>IF(Calcul!$F101="SW",'ModelParams Lw'!H$18+'ModelParams Lw'!H$19*LOG(BV$3)+'ModelParams Lw'!H$20*($D96*$E96),IF('ModelParams Lw'!H$21+'ModelParams Lw'!H$22*LOG(BV$3)+'ModelParams Lw'!H$23*($D96*$E96)&lt;'ModelParams Lw'!H$18+'ModelParams Lw'!H$19*LOG(BV$3)+'ModelParams Lw'!H$20*($D96*$E96),'ModelParams Lw'!H$18+'ModelParams Lw'!H$19*LOG(BV$3)+'ModelParams Lw'!H$20*($D96*$E96),'ModelParams Lw'!H$21+'ModelParams Lw'!H$22*LOG(BV$3)+'ModelParams Lw'!H$23*($D96*$E96)))</f>
        <v>18.450549841027573</v>
      </c>
      <c r="BW96" s="24">
        <f>IF(Calcul!$F101="SW",'ModelParams Lw'!I$18+'ModelParams Lw'!I$19*LOG(BW$3)+'ModelParams Lw'!I$20*($D96*$E96),IF('ModelParams Lw'!I$21+'ModelParams Lw'!I$22*LOG(BW$3)+'ModelParams Lw'!I$23*($D96*$E96)&lt;'ModelParams Lw'!I$18+'ModelParams Lw'!I$19*LOG(BW$3)+'ModelParams Lw'!I$20*($D96*$E96),'ModelParams Lw'!I$18+'ModelParams Lw'!I$19*LOG(BW$3)+'ModelParams Lw'!I$20*($D96*$E96),'ModelParams Lw'!I$21+'ModelParams Lw'!I$22*LOG(BW$3)+'ModelParams Lw'!I$23*($D96*$E96)))</f>
        <v>24.339570323731252</v>
      </c>
      <c r="BX96" s="24">
        <f>IF(Calcul!$F101="SW",'ModelParams Lw'!J$18+'ModelParams Lw'!J$19*LOG(BX$3)+'ModelParams Lw'!J$20*($D96*$E96),IF('ModelParams Lw'!J$21+'ModelParams Lw'!J$22*LOG(BX$3)+'ModelParams Lw'!J$23*($D96*$E96)&lt;'ModelParams Lw'!J$18+'ModelParams Lw'!J$19*LOG(BX$3)+'ModelParams Lw'!J$20*($D96*$E96),'ModelParams Lw'!J$18+'ModelParams Lw'!J$19*LOG(BX$3)+'ModelParams Lw'!J$20*($D96*$E96),'ModelParams Lw'!J$21+'ModelParams Lw'!J$22*LOG(BX$3)+'ModelParams Lw'!J$23*($D96*$E96)))</f>
        <v>22.505852524315557</v>
      </c>
      <c r="BY96" s="24" t="e">
        <f t="shared" si="34"/>
        <v>#DIV/0!</v>
      </c>
      <c r="BZ96" s="24" t="e">
        <f t="shared" si="35"/>
        <v>#DIV/0!</v>
      </c>
      <c r="CA96" s="24" t="e">
        <f t="shared" si="36"/>
        <v>#DIV/0!</v>
      </c>
      <c r="CB96" s="24" t="e">
        <f t="shared" si="37"/>
        <v>#DIV/0!</v>
      </c>
      <c r="CC96" s="24" t="e">
        <f t="shared" si="38"/>
        <v>#DIV/0!</v>
      </c>
      <c r="CD96" s="24" t="e">
        <f t="shared" si="39"/>
        <v>#DIV/0!</v>
      </c>
      <c r="CE96" s="24" t="e">
        <f t="shared" si="40"/>
        <v>#DIV/0!</v>
      </c>
      <c r="CF96" s="24" t="e">
        <f t="shared" si="41"/>
        <v>#DIV/0!</v>
      </c>
      <c r="CG96" s="24" t="e">
        <f>10*LOG10(IF(BY96="",0,POWER(10,((BY96+'ModelParams Lw'!$O$4)/10))) +IF(BZ96="",0,POWER(10,((BZ96+'ModelParams Lw'!$P$4)/10))) +IF(CA96="",0,POWER(10,((CA96+'ModelParams Lw'!$Q$4)/10))) +IF(CB96="",0,POWER(10,((CB96+'ModelParams Lw'!$R$4)/10))) +IF(CC96="",0,POWER(10,((CC96+'ModelParams Lw'!$S$4)/10))) +IF(CD96="",0,POWER(10,((CD96+'ModelParams Lw'!$T$4)/10))) +IF(CE96="",0,POWER(10,((CE96+'ModelParams Lw'!$U$4)/10)))+IF(CF96="",0,POWER(10,((CF96+'ModelParams Lw'!$V$4)/10))))</f>
        <v>#DIV/0!</v>
      </c>
      <c r="CH96" s="24" t="e">
        <f t="shared" si="25"/>
        <v>#DIV/0!</v>
      </c>
      <c r="CI96" s="24" t="e">
        <f>(BY96-'ModelParams Lw'!$O$10)/'ModelParams Lw'!$O$11</f>
        <v>#DIV/0!</v>
      </c>
      <c r="CJ96" s="24" t="e">
        <f>(BZ96-'ModelParams Lw'!$P$10)/'ModelParams Lw'!$P$11</f>
        <v>#DIV/0!</v>
      </c>
      <c r="CK96" s="24" t="e">
        <f>(CA96-'ModelParams Lw'!$Q$10)/'ModelParams Lw'!$Q$11</f>
        <v>#DIV/0!</v>
      </c>
      <c r="CL96" s="24" t="e">
        <f>(CB96-'ModelParams Lw'!$R$10)/'ModelParams Lw'!$R$11</f>
        <v>#DIV/0!</v>
      </c>
      <c r="CM96" s="24" t="e">
        <f>(CC96-'ModelParams Lw'!$S$10)/'ModelParams Lw'!$S$11</f>
        <v>#DIV/0!</v>
      </c>
      <c r="CN96" s="24" t="e">
        <f>(CD96-'ModelParams Lw'!$T$10)/'ModelParams Lw'!$T$11</f>
        <v>#DIV/0!</v>
      </c>
      <c r="CO96" s="24" t="e">
        <f>(CE96-'ModelParams Lw'!$U$10)/'ModelParams Lw'!$U$11</f>
        <v>#DIV/0!</v>
      </c>
      <c r="CP96" s="24" t="e">
        <f>(CF96-'ModelParams Lw'!$V$10)/'ModelParams Lw'!$V$11</f>
        <v>#DIV/0!</v>
      </c>
    </row>
    <row r="97" spans="1:94" x14ac:dyDescent="0.2">
      <c r="A97" s="12">
        <f>Calcul!B99</f>
        <v>0</v>
      </c>
      <c r="B97" s="12">
        <f t="shared" si="42"/>
        <v>0</v>
      </c>
      <c r="C97" s="12">
        <f>Calcul!C99</f>
        <v>0</v>
      </c>
      <c r="D97" s="12">
        <f>Calcul!D99/1000</f>
        <v>0</v>
      </c>
      <c r="E97" s="12">
        <f>Calcul!E99/1000</f>
        <v>0</v>
      </c>
      <c r="F97" s="12">
        <f t="shared" si="43"/>
        <v>0</v>
      </c>
      <c r="G97" s="24" t="e">
        <f t="shared" si="44"/>
        <v>#DIV/0!</v>
      </c>
      <c r="H97" s="21" t="e">
        <f>'ModelParams Lw'!$B$6*(LN(H$3/(($B97/3600/($D97*$F97))^0.4*$G97^0.3)))^2+'ModelParams Lw'!$B$7*LN(H$3/(($B97/3600/($D97*$F97))^0.4*$G97^0.3))+'ModelParams Lw'!$B$8</f>
        <v>#DIV/0!</v>
      </c>
      <c r="I97" s="21" t="e">
        <f>'ModelParams Lw'!$B$6*(LN(I$3/(($B97/3600/($D97*$F97))^0.4*$G97^0.3)))^2+'ModelParams Lw'!$B$7*LN(I$3/(($B97/3600/($D97*$F97))^0.4*$G97^0.3))+'ModelParams Lw'!$B$8</f>
        <v>#DIV/0!</v>
      </c>
      <c r="J97" s="21" t="e">
        <f>'ModelParams Lw'!$B$6*(LN(J$3/(($B97/3600/($D97*$F97))^0.4*$G97^0.3)))^2+'ModelParams Lw'!$B$7*LN(J$3/(($B97/3600/($D97*$F97))^0.4*$G97^0.3))+'ModelParams Lw'!$B$8</f>
        <v>#DIV/0!</v>
      </c>
      <c r="K97" s="21" t="e">
        <f>'ModelParams Lw'!$B$6*(LN(K$3/(($B97/3600/($D97*$F97))^0.4*$G97^0.3)))^2+'ModelParams Lw'!$B$7*LN(K$3/(($B97/3600/($D97*$F97))^0.4*$G97^0.3))+'ModelParams Lw'!$B$8</f>
        <v>#DIV/0!</v>
      </c>
      <c r="L97" s="21" t="e">
        <f>'ModelParams Lw'!$B$6*(LN(L$3/(($B97/3600/($D97*$F97))^0.4*$G97^0.3)))^2+'ModelParams Lw'!$B$7*LN(L$3/(($B97/3600/($D97*$F97))^0.4*$G97^0.3))+'ModelParams Lw'!$B$8</f>
        <v>#DIV/0!</v>
      </c>
      <c r="M97" s="21" t="e">
        <f>'ModelParams Lw'!$B$6*(LN(M$3/(($B97/3600/($D97*$F97))^0.4*$G97^0.3)))^2+'ModelParams Lw'!$B$7*LN(M$3/(($B97/3600/($D97*$F97))^0.4*$G97^0.3))+'ModelParams Lw'!$B$8</f>
        <v>#DIV/0!</v>
      </c>
      <c r="N97" s="21" t="e">
        <f>'ModelParams Lw'!$B$6*(LN(N$3/(($B97/3600/($D97*$F97))^0.4*$G97^0.3)))^2+'ModelParams Lw'!$B$7*LN(N$3/(($B97/3600/($D97*$F97))^0.4*$G97^0.3))+'ModelParams Lw'!$B$8</f>
        <v>#DIV/0!</v>
      </c>
      <c r="O97" s="21" t="e">
        <f>'ModelParams Lw'!$B$6*(LN(O$3/(($B97/3600/($D97*$F97))^0.4*$G97^0.3)))^2+'ModelParams Lw'!$B$7*LN(O$3/(($B97/3600/($D97*$F97))^0.4*$G97^0.3))+'ModelParams Lw'!$B$8</f>
        <v>#DIV/0!</v>
      </c>
      <c r="P97" s="24" t="e">
        <f>'ModelParams Lw'!$B$3+'ModelParams Lw'!$B$4*LOG10($B97/3600/($D97*$F97))+'ModelParams Lw'!$B$5*LOG10(2*$G97/(1.2*($B97/3600/($D97*$F97))^2)+1)+10*LOG10($D97*$F97)+H97</f>
        <v>#DIV/0!</v>
      </c>
      <c r="Q97" s="24" t="e">
        <f>'ModelParams Lw'!$B$3+'ModelParams Lw'!$B$4*LOG10($B97/3600/($D97*$F97))+'ModelParams Lw'!$B$5*LOG10(2*$G97/(1.2*($B97/3600/($D97*$F97))^2)+1)+10*LOG10($D97*$F97)+I97</f>
        <v>#DIV/0!</v>
      </c>
      <c r="R97" s="24" t="e">
        <f>'ModelParams Lw'!$B$3+'ModelParams Lw'!$B$4*LOG10($B97/3600/($D97*$F97))+'ModelParams Lw'!$B$5*LOG10(2*$G97/(1.2*($B97/3600/($D97*$F97))^2)+1)+10*LOG10($D97*$F97)+J97</f>
        <v>#DIV/0!</v>
      </c>
      <c r="S97" s="24" t="e">
        <f>'ModelParams Lw'!$B$3+'ModelParams Lw'!$B$4*LOG10($B97/3600/($D97*$F97))+'ModelParams Lw'!$B$5*LOG10(2*$G97/(1.2*($B97/3600/($D97*$F97))^2)+1)+10*LOG10($D97*$F97)+K97</f>
        <v>#DIV/0!</v>
      </c>
      <c r="T97" s="24" t="e">
        <f>'ModelParams Lw'!$B$3+'ModelParams Lw'!$B$4*LOG10($B97/3600/($D97*$F97))+'ModelParams Lw'!$B$5*LOG10(2*$G97/(1.2*($B97/3600/($D97*$F97))^2)+1)+10*LOG10($D97*$F97)+L97</f>
        <v>#DIV/0!</v>
      </c>
      <c r="U97" s="24" t="e">
        <f>'ModelParams Lw'!$B$3+'ModelParams Lw'!$B$4*LOG10($B97/3600/($D97*$F97))+'ModelParams Lw'!$B$5*LOG10(2*$G97/(1.2*($B97/3600/($D97*$F97))^2)+1)+10*LOG10($D97*$F97)+M97</f>
        <v>#DIV/0!</v>
      </c>
      <c r="V97" s="24" t="e">
        <f>'ModelParams Lw'!$B$3+'ModelParams Lw'!$B$4*LOG10($B97/3600/($D97*$F97))+'ModelParams Lw'!$B$5*LOG10(2*$G97/(1.2*($B97/3600/($D97*$F97))^2)+1)+10*LOG10($D97*$F97)+N97</f>
        <v>#DIV/0!</v>
      </c>
      <c r="W97" s="24" t="e">
        <f>'ModelParams Lw'!$B$3+'ModelParams Lw'!$B$4*LOG10($B97/3600/($D97*$F97))+'ModelParams Lw'!$B$5*LOG10(2*$G97/(1.2*($B97/3600/($D97*$F97))^2)+1)+10*LOG10($D97*$F97)+O97</f>
        <v>#DIV/0!</v>
      </c>
      <c r="X97" s="24" t="e">
        <f>10*LOG10(IF(P97="",0,POWER(10,((P97+'ModelParams Lw'!$O$4)/10))) +IF(Q97="",0,POWER(10,((Q97+'ModelParams Lw'!$P$4)/10))) +IF(R97="",0,POWER(10,((R97+'ModelParams Lw'!$Q$4)/10))) +IF(S97="",0,POWER(10,((S97+'ModelParams Lw'!$R$4)/10))) +IF(T97="",0,POWER(10,((T97+'ModelParams Lw'!$S$4)/10))) +IF(U97="",0,POWER(10,((U97+'ModelParams Lw'!$T$4)/10))) +IF(V97="",0,POWER(10,((V97+'ModelParams Lw'!$U$4)/10)))+IF(W97="",0,POWER(10,((W97+'ModelParams Lw'!$V$4)/10))))</f>
        <v>#DIV/0!</v>
      </c>
      <c r="Y97" s="24" t="e">
        <f t="shared" si="45"/>
        <v>#DIV/0!</v>
      </c>
      <c r="Z97" s="24" t="e">
        <f>(P97-'ModelParams Lw'!O$10)/'ModelParams Lw'!O$11</f>
        <v>#DIV/0!</v>
      </c>
      <c r="AA97" s="24" t="e">
        <f>(Q97-'ModelParams Lw'!P$10)/'ModelParams Lw'!P$11</f>
        <v>#DIV/0!</v>
      </c>
      <c r="AB97" s="24" t="e">
        <f>(R97-'ModelParams Lw'!Q$10)/'ModelParams Lw'!Q$11</f>
        <v>#DIV/0!</v>
      </c>
      <c r="AC97" s="24" t="e">
        <f>(S97-'ModelParams Lw'!R$10)/'ModelParams Lw'!R$11</f>
        <v>#DIV/0!</v>
      </c>
      <c r="AD97" s="24" t="e">
        <f>(T97-'ModelParams Lw'!S$10)/'ModelParams Lw'!S$11</f>
        <v>#DIV/0!</v>
      </c>
      <c r="AE97" s="24" t="e">
        <f>(U97-'ModelParams Lw'!T$10)/'ModelParams Lw'!T$11</f>
        <v>#DIV/0!</v>
      </c>
      <c r="AF97" s="24" t="e">
        <f>(V97-'ModelParams Lw'!U$10)/'ModelParams Lw'!U$11</f>
        <v>#DIV/0!</v>
      </c>
      <c r="AG97" s="24" t="e">
        <f>(W97-'ModelParams Lw'!V$10)/'ModelParams Lw'!V$11</f>
        <v>#DIV/0!</v>
      </c>
      <c r="AH97" s="24" t="e">
        <f t="shared" si="23"/>
        <v>#DIV/0!</v>
      </c>
      <c r="AI97" s="24" t="str">
        <f>IF(OR(Calcul!$D102="",Calcul!$E102=""),"",VLOOKUP(CONCATENATE(Calcul!$D102,Calcul!$E102),SilencerParams!$D$4:$R$82,8,FALSE))</f>
        <v/>
      </c>
      <c r="AJ97" s="24" t="str">
        <f>IF(OR(Calcul!$D102="",Calcul!$E102=""),"",VLOOKUP(CONCATENATE(Calcul!$D102,Calcul!$E102),SilencerParams!$D$4:$R$82,9,FALSE))</f>
        <v/>
      </c>
      <c r="AK97" s="24" t="str">
        <f>IF(OR(Calcul!$D102="",Calcul!$E102=""),"",VLOOKUP(CONCATENATE(Calcul!$D102,Calcul!$E102),SilencerParams!$D$4:$R$82,10,FALSE))</f>
        <v/>
      </c>
      <c r="AL97" s="24" t="str">
        <f>IF(OR(Calcul!$D102="",Calcul!$E102=""),"",VLOOKUP(CONCATENATE(Calcul!$D102,Calcul!$E102),SilencerParams!$D$4:$R$82,11,FALSE))</f>
        <v/>
      </c>
      <c r="AM97" s="24" t="str">
        <f>IF(OR(Calcul!$D102="",Calcul!$E102=""),"",VLOOKUP(CONCATENATE(Calcul!$D102,Calcul!$E102),SilencerParams!$D$4:$R$82,12,FALSE))</f>
        <v/>
      </c>
      <c r="AN97" s="24" t="str">
        <f>IF(OR(Calcul!$D102="",Calcul!$E102=""),"",VLOOKUP(CONCATENATE(Calcul!$D102,Calcul!$E102),SilencerParams!$D$4:$R$82,13,FALSE))</f>
        <v/>
      </c>
      <c r="AO97" s="24" t="str">
        <f>IF(OR(Calcul!$D102="",Calcul!$E102=""),"",VLOOKUP(CONCATENATE(Calcul!$D102,Calcul!$E102),SilencerParams!$D$4:$R$82,14,FALSE))</f>
        <v/>
      </c>
      <c r="AP97" s="24" t="str">
        <f>IF(OR(Calcul!$D102="",Calcul!$E102=""),"",VLOOKUP(CONCATENATE(Calcul!$D102,Calcul!$E102),SilencerParams!$D$4:$R$82,15,FALSE))</f>
        <v/>
      </c>
      <c r="AQ97" s="24" t="str">
        <f>IF(OR(Calcul!$D102="",Calcul!$E102=""),"",VLOOKUP(CONCATENATE(Calcul!$D102,Calcul!$E102),SilencerParams!$D$4:$Z$82,16,FALSE)*LOG($AH97)+VLOOKUP(CONCATENATE(Calcul!$D102,Calcul!$E102),SilencerParams!$D$4:$AH$82,24,FALSE))</f>
        <v/>
      </c>
      <c r="AR97" s="24" t="str">
        <f>IF(OR(Calcul!$D102="",Calcul!$E102=""),"",VLOOKUP(CONCATENATE(Calcul!$D102,Calcul!$E102),SilencerParams!$D$4:$Z$82,17,FALSE)*LOG($AH97)+VLOOKUP(CONCATENATE(Calcul!$D102,Calcul!$E102),SilencerParams!$D$4:$AH$82,25,FALSE))</f>
        <v/>
      </c>
      <c r="AS97" s="24" t="str">
        <f>IF(OR(Calcul!$D102="",Calcul!$E102=""),"",VLOOKUP(CONCATENATE(Calcul!$D102,Calcul!$E102),SilencerParams!$D$4:$Z$82,18,FALSE)*LOG($AH97)+VLOOKUP(CONCATENATE(Calcul!$D102,Calcul!$E102),SilencerParams!$D$4:$AH$82,26,FALSE))</f>
        <v/>
      </c>
      <c r="AT97" s="24" t="str">
        <f>IF(OR(Calcul!$D102="",Calcul!$E102=""),"",VLOOKUP(CONCATENATE(Calcul!$D102,Calcul!$E102),SilencerParams!$D$4:$Z$82,19,FALSE)*LOG($AH97)+VLOOKUP(CONCATENATE(Calcul!$D102,Calcul!$E102),SilencerParams!$D$4:$AH$82,27,FALSE))</f>
        <v/>
      </c>
      <c r="AU97" s="24" t="str">
        <f>IF(OR(Calcul!$D102="",Calcul!$E102=""),"",VLOOKUP(CONCATENATE(Calcul!$D102,Calcul!$E102),SilencerParams!$D$4:$Z$82,20,FALSE)*LOG($AH97)+VLOOKUP(CONCATENATE(Calcul!$D102,Calcul!$E102),SilencerParams!$D$4:$AH$82,28,FALSE))</f>
        <v/>
      </c>
      <c r="AV97" s="24" t="str">
        <f>IF(OR(Calcul!$D102="",Calcul!$E102=""),"",VLOOKUP(CONCATENATE(Calcul!$D102,Calcul!$E102),SilencerParams!$D$4:$Z$82,21,FALSE)*LOG($AH97)+VLOOKUP(CONCATENATE(Calcul!$D102,Calcul!$E102),SilencerParams!$D$4:$AH$82,29,FALSE))</f>
        <v/>
      </c>
      <c r="AW97" s="24" t="str">
        <f>IF(OR(Calcul!$D102="",Calcul!$E102=""),"",VLOOKUP(CONCATENATE(Calcul!$D102,Calcul!$E102),SilencerParams!$D$4:$Z$82,22,FALSE)*LOG($AH97)+VLOOKUP(CONCATENATE(Calcul!$D102,Calcul!$E102),SilencerParams!$D$4:$AH$82,30,FALSE))</f>
        <v/>
      </c>
      <c r="AX97" s="24" t="str">
        <f>IF(OR(Calcul!$D102="",Calcul!$E102=""),"",VLOOKUP(CONCATENATE(Calcul!$D102,Calcul!$E102),SilencerParams!$D$4:$Z$82,23,FALSE)*LOG($AH97)+VLOOKUP(CONCATENATE(Calcul!$D102,Calcul!$E102),SilencerParams!$D$4:$AH$82,31,FALSE))</f>
        <v/>
      </c>
      <c r="AY97" s="24" t="e">
        <f t="shared" si="26"/>
        <v>#DIV/0!</v>
      </c>
      <c r="AZ97" s="24" t="e">
        <f t="shared" si="27"/>
        <v>#DIV/0!</v>
      </c>
      <c r="BA97" s="24" t="e">
        <f t="shared" si="28"/>
        <v>#DIV/0!</v>
      </c>
      <c r="BB97" s="24" t="e">
        <f t="shared" si="29"/>
        <v>#DIV/0!</v>
      </c>
      <c r="BC97" s="24" t="e">
        <f t="shared" si="30"/>
        <v>#DIV/0!</v>
      </c>
      <c r="BD97" s="24" t="e">
        <f t="shared" si="31"/>
        <v>#DIV/0!</v>
      </c>
      <c r="BE97" s="24" t="e">
        <f t="shared" si="32"/>
        <v>#DIV/0!</v>
      </c>
      <c r="BF97" s="24" t="e">
        <f t="shared" si="33"/>
        <v>#DIV/0!</v>
      </c>
      <c r="BG97" s="24" t="e">
        <f>10*LOG10(IF(AY97="",0,POWER(10,((AY97+'ModelParams Lw'!$O$4)/10))) +IF(AZ97="",0,POWER(10,((AZ97+'ModelParams Lw'!$P$4)/10))) +IF(BA97="",0,POWER(10,((BA97+'ModelParams Lw'!$Q$4)/10))) +IF(BB97="",0,POWER(10,((BB97+'ModelParams Lw'!$R$4)/10))) +IF(BC97="",0,POWER(10,((BC97+'ModelParams Lw'!$S$4)/10))) +IF(BD97="",0,POWER(10,((BD97+'ModelParams Lw'!$T$4)/10))) +IF(BE97="",0,POWER(10,((BE97+'ModelParams Lw'!$U$4)/10)))+IF(BF97="",0,POWER(10,((BF97+'ModelParams Lw'!$V$4)/10))))</f>
        <v>#DIV/0!</v>
      </c>
      <c r="BH97" s="24" t="e">
        <f t="shared" si="24"/>
        <v>#DIV/0!</v>
      </c>
      <c r="BI97" s="24" t="e">
        <f>(AY97-'ModelParams Lw'!O$10)/'ModelParams Lw'!O$11</f>
        <v>#DIV/0!</v>
      </c>
      <c r="BJ97" s="24" t="e">
        <f>(AZ97-'ModelParams Lw'!P$10)/'ModelParams Lw'!P$11</f>
        <v>#DIV/0!</v>
      </c>
      <c r="BK97" s="24" t="e">
        <f>(BA97-'ModelParams Lw'!Q$10)/'ModelParams Lw'!Q$11</f>
        <v>#DIV/0!</v>
      </c>
      <c r="BL97" s="24" t="e">
        <f>(BB97-'ModelParams Lw'!R$10)/'ModelParams Lw'!R$11</f>
        <v>#DIV/0!</v>
      </c>
      <c r="BM97" s="24" t="e">
        <f>(BC97-'ModelParams Lw'!S$10)/'ModelParams Lw'!S$11</f>
        <v>#DIV/0!</v>
      </c>
      <c r="BN97" s="24" t="e">
        <f>(BD97-'ModelParams Lw'!T$10)/'ModelParams Lw'!T$11</f>
        <v>#DIV/0!</v>
      </c>
      <c r="BO97" s="24" t="e">
        <f>(BE97-'ModelParams Lw'!U$10)/'ModelParams Lw'!U$11</f>
        <v>#DIV/0!</v>
      </c>
      <c r="BP97" s="24" t="e">
        <f>(BF97-'ModelParams Lw'!V$10)/'ModelParams Lw'!V$11</f>
        <v>#DIV/0!</v>
      </c>
      <c r="BQ97" s="24">
        <f>IF(Calcul!$F102="SW",'ModelParams Lw'!C$18+'ModelParams Lw'!C$19*LOG(BQ$3)+'ModelParams Lw'!C$20*($D97*$E97),IF('ModelParams Lw'!C$21+'ModelParams Lw'!C$22*LOG(BQ$3)+'ModelParams Lw'!C$23*($D97*$E97)&lt;'ModelParams Lw'!C$18+'ModelParams Lw'!C$19*LOG(BQ$3)+'ModelParams Lw'!C$20*($D97*$E97),'ModelParams Lw'!C$18+'ModelParams Lw'!C$19*LOG(BQ$3)+'ModelParams Lw'!C$20*($D97*$E97),'ModelParams Lw'!C$21+'ModelParams Lw'!C$22*LOG(BQ$3)+'ModelParams Lw'!C$23*($D97*$E97)))</f>
        <v>29.232362061604213</v>
      </c>
      <c r="BR97" s="24">
        <f>IF(Calcul!$F102="SW",'ModelParams Lw'!D$18+'ModelParams Lw'!D$19*LOG(BR$3)+'ModelParams Lw'!D$20*($D97*$E97),IF('ModelParams Lw'!D$21+'ModelParams Lw'!D$22*LOG(BR$3)+'ModelParams Lw'!D$23*($D97*$E97)&lt;'ModelParams Lw'!D$18+'ModelParams Lw'!D$19*LOG(BR$3)+'ModelParams Lw'!D$20*($D97*$E97),'ModelParams Lw'!D$18+'ModelParams Lw'!D$19*LOG(BR$3)+'ModelParams Lw'!D$20*($D97*$E97),'ModelParams Lw'!D$21+'ModelParams Lw'!D$22*LOG(BR$3)+'ModelParams Lw'!D$23*($D97*$E97)))</f>
        <v>20.87664435983303</v>
      </c>
      <c r="BS97" s="24">
        <f>IF(Calcul!$F102="SW",'ModelParams Lw'!E$18+'ModelParams Lw'!E$19*LOG(BS$3)+'ModelParams Lw'!E$20*($D97*$E97),IF('ModelParams Lw'!E$21+'ModelParams Lw'!E$22*LOG(BS$3)+'ModelParams Lw'!E$23*($D97*$E97)&lt;'ModelParams Lw'!E$18+'ModelParams Lw'!E$19*LOG(BS$3)+'ModelParams Lw'!E$20*($D97*$E97),'ModelParams Lw'!E$18+'ModelParams Lw'!E$19*LOG(BS$3)+'ModelParams Lw'!E$20*($D97*$E97),'ModelParams Lw'!E$21+'ModelParams Lw'!E$22*LOG(BS$3)+'ModelParams Lw'!E$23*($D97*$E97)))</f>
        <v>19.403052886267911</v>
      </c>
      <c r="BT97" s="24">
        <f>IF(Calcul!$F102="SW",'ModelParams Lw'!F$18+'ModelParams Lw'!F$19*LOG(BT$3)+'ModelParams Lw'!F$20*($D97*$E97),IF('ModelParams Lw'!F$21+'ModelParams Lw'!F$22*LOG(BT$3)+'ModelParams Lw'!F$23*($D97*$E97)&lt;'ModelParams Lw'!F$18+'ModelParams Lw'!F$19*LOG(BT$3)+'ModelParams Lw'!F$20*($D97*$E97),'ModelParams Lw'!F$18+'ModelParams Lw'!F$19*LOG(BT$3)+'ModelParams Lw'!F$20*($D97*$E97),'ModelParams Lw'!F$21+'ModelParams Lw'!F$22*LOG(BT$3)+'ModelParams Lw'!F$23*($D97*$E97)))</f>
        <v>19.168948557312724</v>
      </c>
      <c r="BU97" s="24">
        <f>IF(Calcul!$F102="SW",'ModelParams Lw'!G$18+'ModelParams Lw'!G$19*LOG(BU$3)+'ModelParams Lw'!G$20*($D97*$E97),IF('ModelParams Lw'!G$21+'ModelParams Lw'!G$22*LOG(BU$3)+'ModelParams Lw'!G$23*($D97*$E97)&lt;'ModelParams Lw'!G$18+'ModelParams Lw'!G$19*LOG(BU$3)+'ModelParams Lw'!G$20*($D97*$E97),'ModelParams Lw'!G$18+'ModelParams Lw'!G$19*LOG(BU$3)+'ModelParams Lw'!G$20*($D97*$E97),'ModelParams Lw'!G$21+'ModelParams Lw'!G$22*LOG(BU$3)+'ModelParams Lw'!G$23*($D97*$E97)))</f>
        <v>19.253827318462619</v>
      </c>
      <c r="BV97" s="24">
        <f>IF(Calcul!$F102="SW",'ModelParams Lw'!H$18+'ModelParams Lw'!H$19*LOG(BV$3)+'ModelParams Lw'!H$20*($D97*$E97),IF('ModelParams Lw'!H$21+'ModelParams Lw'!H$22*LOG(BV$3)+'ModelParams Lw'!H$23*($D97*$E97)&lt;'ModelParams Lw'!H$18+'ModelParams Lw'!H$19*LOG(BV$3)+'ModelParams Lw'!H$20*($D97*$E97),'ModelParams Lw'!H$18+'ModelParams Lw'!H$19*LOG(BV$3)+'ModelParams Lw'!H$20*($D97*$E97),'ModelParams Lw'!H$21+'ModelParams Lw'!H$22*LOG(BV$3)+'ModelParams Lw'!H$23*($D97*$E97)))</f>
        <v>18.450549841027573</v>
      </c>
      <c r="BW97" s="24">
        <f>IF(Calcul!$F102="SW",'ModelParams Lw'!I$18+'ModelParams Lw'!I$19*LOG(BW$3)+'ModelParams Lw'!I$20*($D97*$E97),IF('ModelParams Lw'!I$21+'ModelParams Lw'!I$22*LOG(BW$3)+'ModelParams Lw'!I$23*($D97*$E97)&lt;'ModelParams Lw'!I$18+'ModelParams Lw'!I$19*LOG(BW$3)+'ModelParams Lw'!I$20*($D97*$E97),'ModelParams Lw'!I$18+'ModelParams Lw'!I$19*LOG(BW$3)+'ModelParams Lw'!I$20*($D97*$E97),'ModelParams Lw'!I$21+'ModelParams Lw'!I$22*LOG(BW$3)+'ModelParams Lw'!I$23*($D97*$E97)))</f>
        <v>24.339570323731252</v>
      </c>
      <c r="BX97" s="24">
        <f>IF(Calcul!$F102="SW",'ModelParams Lw'!J$18+'ModelParams Lw'!J$19*LOG(BX$3)+'ModelParams Lw'!J$20*($D97*$E97),IF('ModelParams Lw'!J$21+'ModelParams Lw'!J$22*LOG(BX$3)+'ModelParams Lw'!J$23*($D97*$E97)&lt;'ModelParams Lw'!J$18+'ModelParams Lw'!J$19*LOG(BX$3)+'ModelParams Lw'!J$20*($D97*$E97),'ModelParams Lw'!J$18+'ModelParams Lw'!J$19*LOG(BX$3)+'ModelParams Lw'!J$20*($D97*$E97),'ModelParams Lw'!J$21+'ModelParams Lw'!J$22*LOG(BX$3)+'ModelParams Lw'!J$23*($D97*$E97)))</f>
        <v>22.505852524315557</v>
      </c>
      <c r="BY97" s="24" t="e">
        <f t="shared" si="34"/>
        <v>#DIV/0!</v>
      </c>
      <c r="BZ97" s="24" t="e">
        <f t="shared" si="35"/>
        <v>#DIV/0!</v>
      </c>
      <c r="CA97" s="24" t="e">
        <f t="shared" si="36"/>
        <v>#DIV/0!</v>
      </c>
      <c r="CB97" s="24" t="e">
        <f t="shared" si="37"/>
        <v>#DIV/0!</v>
      </c>
      <c r="CC97" s="24" t="e">
        <f t="shared" si="38"/>
        <v>#DIV/0!</v>
      </c>
      <c r="CD97" s="24" t="e">
        <f t="shared" si="39"/>
        <v>#DIV/0!</v>
      </c>
      <c r="CE97" s="24" t="e">
        <f t="shared" si="40"/>
        <v>#DIV/0!</v>
      </c>
      <c r="CF97" s="24" t="e">
        <f t="shared" si="41"/>
        <v>#DIV/0!</v>
      </c>
      <c r="CG97" s="24" t="e">
        <f>10*LOG10(IF(BY97="",0,POWER(10,((BY97+'ModelParams Lw'!$O$4)/10))) +IF(BZ97="",0,POWER(10,((BZ97+'ModelParams Lw'!$P$4)/10))) +IF(CA97="",0,POWER(10,((CA97+'ModelParams Lw'!$Q$4)/10))) +IF(CB97="",0,POWER(10,((CB97+'ModelParams Lw'!$R$4)/10))) +IF(CC97="",0,POWER(10,((CC97+'ModelParams Lw'!$S$4)/10))) +IF(CD97="",0,POWER(10,((CD97+'ModelParams Lw'!$T$4)/10))) +IF(CE97="",0,POWER(10,((CE97+'ModelParams Lw'!$U$4)/10)))+IF(CF97="",0,POWER(10,((CF97+'ModelParams Lw'!$V$4)/10))))</f>
        <v>#DIV/0!</v>
      </c>
      <c r="CH97" s="24" t="e">
        <f t="shared" si="25"/>
        <v>#DIV/0!</v>
      </c>
      <c r="CI97" s="24" t="e">
        <f>(BY97-'ModelParams Lw'!$O$10)/'ModelParams Lw'!$O$11</f>
        <v>#DIV/0!</v>
      </c>
      <c r="CJ97" s="24" t="e">
        <f>(BZ97-'ModelParams Lw'!$P$10)/'ModelParams Lw'!$P$11</f>
        <v>#DIV/0!</v>
      </c>
      <c r="CK97" s="24" t="e">
        <f>(CA97-'ModelParams Lw'!$Q$10)/'ModelParams Lw'!$Q$11</f>
        <v>#DIV/0!</v>
      </c>
      <c r="CL97" s="24" t="e">
        <f>(CB97-'ModelParams Lw'!$R$10)/'ModelParams Lw'!$R$11</f>
        <v>#DIV/0!</v>
      </c>
      <c r="CM97" s="24" t="e">
        <f>(CC97-'ModelParams Lw'!$S$10)/'ModelParams Lw'!$S$11</f>
        <v>#DIV/0!</v>
      </c>
      <c r="CN97" s="24" t="e">
        <f>(CD97-'ModelParams Lw'!$T$10)/'ModelParams Lw'!$T$11</f>
        <v>#DIV/0!</v>
      </c>
      <c r="CO97" s="24" t="e">
        <f>(CE97-'ModelParams Lw'!$U$10)/'ModelParams Lw'!$U$11</f>
        <v>#DIV/0!</v>
      </c>
      <c r="CP97" s="24" t="e">
        <f>(CF97-'ModelParams Lw'!$V$10)/'ModelParams Lw'!$V$11</f>
        <v>#DIV/0!</v>
      </c>
    </row>
    <row r="98" spans="1:94" x14ac:dyDescent="0.2">
      <c r="A98" s="12">
        <f>Calcul!B100</f>
        <v>0</v>
      </c>
      <c r="B98" s="12">
        <f t="shared" si="42"/>
        <v>0</v>
      </c>
      <c r="C98" s="12">
        <f>Calcul!C100</f>
        <v>0</v>
      </c>
      <c r="D98" s="12">
        <f>Calcul!D100/1000</f>
        <v>0</v>
      </c>
      <c r="E98" s="12">
        <f>Calcul!E100/1000</f>
        <v>0</v>
      </c>
      <c r="F98" s="12">
        <f t="shared" si="43"/>
        <v>0</v>
      </c>
      <c r="G98" s="24" t="e">
        <f t="shared" si="44"/>
        <v>#DIV/0!</v>
      </c>
      <c r="H98" s="21" t="e">
        <f>'ModelParams Lw'!$B$6*(LN(H$3/(($B98/3600/($D98*$F98))^0.4*$G98^0.3)))^2+'ModelParams Lw'!$B$7*LN(H$3/(($B98/3600/($D98*$F98))^0.4*$G98^0.3))+'ModelParams Lw'!$B$8</f>
        <v>#DIV/0!</v>
      </c>
      <c r="I98" s="21" t="e">
        <f>'ModelParams Lw'!$B$6*(LN(I$3/(($B98/3600/($D98*$F98))^0.4*$G98^0.3)))^2+'ModelParams Lw'!$B$7*LN(I$3/(($B98/3600/($D98*$F98))^0.4*$G98^0.3))+'ModelParams Lw'!$B$8</f>
        <v>#DIV/0!</v>
      </c>
      <c r="J98" s="21" t="e">
        <f>'ModelParams Lw'!$B$6*(LN(J$3/(($B98/3600/($D98*$F98))^0.4*$G98^0.3)))^2+'ModelParams Lw'!$B$7*LN(J$3/(($B98/3600/($D98*$F98))^0.4*$G98^0.3))+'ModelParams Lw'!$B$8</f>
        <v>#DIV/0!</v>
      </c>
      <c r="K98" s="21" t="e">
        <f>'ModelParams Lw'!$B$6*(LN(K$3/(($B98/3600/($D98*$F98))^0.4*$G98^0.3)))^2+'ModelParams Lw'!$B$7*LN(K$3/(($B98/3600/($D98*$F98))^0.4*$G98^0.3))+'ModelParams Lw'!$B$8</f>
        <v>#DIV/0!</v>
      </c>
      <c r="L98" s="21" t="e">
        <f>'ModelParams Lw'!$B$6*(LN(L$3/(($B98/3600/($D98*$F98))^0.4*$G98^0.3)))^2+'ModelParams Lw'!$B$7*LN(L$3/(($B98/3600/($D98*$F98))^0.4*$G98^0.3))+'ModelParams Lw'!$B$8</f>
        <v>#DIV/0!</v>
      </c>
      <c r="M98" s="21" t="e">
        <f>'ModelParams Lw'!$B$6*(LN(M$3/(($B98/3600/($D98*$F98))^0.4*$G98^0.3)))^2+'ModelParams Lw'!$B$7*LN(M$3/(($B98/3600/($D98*$F98))^0.4*$G98^0.3))+'ModelParams Lw'!$B$8</f>
        <v>#DIV/0!</v>
      </c>
      <c r="N98" s="21" t="e">
        <f>'ModelParams Lw'!$B$6*(LN(N$3/(($B98/3600/($D98*$F98))^0.4*$G98^0.3)))^2+'ModelParams Lw'!$B$7*LN(N$3/(($B98/3600/($D98*$F98))^0.4*$G98^0.3))+'ModelParams Lw'!$B$8</f>
        <v>#DIV/0!</v>
      </c>
      <c r="O98" s="21" t="e">
        <f>'ModelParams Lw'!$B$6*(LN(O$3/(($B98/3600/($D98*$F98))^0.4*$G98^0.3)))^2+'ModelParams Lw'!$B$7*LN(O$3/(($B98/3600/($D98*$F98))^0.4*$G98^0.3))+'ModelParams Lw'!$B$8</f>
        <v>#DIV/0!</v>
      </c>
      <c r="P98" s="24" t="e">
        <f>'ModelParams Lw'!$B$3+'ModelParams Lw'!$B$4*LOG10($B98/3600/($D98*$F98))+'ModelParams Lw'!$B$5*LOG10(2*$G98/(1.2*($B98/3600/($D98*$F98))^2)+1)+10*LOG10($D98*$F98)+H98</f>
        <v>#DIV/0!</v>
      </c>
      <c r="Q98" s="24" t="e">
        <f>'ModelParams Lw'!$B$3+'ModelParams Lw'!$B$4*LOG10($B98/3600/($D98*$F98))+'ModelParams Lw'!$B$5*LOG10(2*$G98/(1.2*($B98/3600/($D98*$F98))^2)+1)+10*LOG10($D98*$F98)+I98</f>
        <v>#DIV/0!</v>
      </c>
      <c r="R98" s="24" t="e">
        <f>'ModelParams Lw'!$B$3+'ModelParams Lw'!$B$4*LOG10($B98/3600/($D98*$F98))+'ModelParams Lw'!$B$5*LOG10(2*$G98/(1.2*($B98/3600/($D98*$F98))^2)+1)+10*LOG10($D98*$F98)+J98</f>
        <v>#DIV/0!</v>
      </c>
      <c r="S98" s="24" t="e">
        <f>'ModelParams Lw'!$B$3+'ModelParams Lw'!$B$4*LOG10($B98/3600/($D98*$F98))+'ModelParams Lw'!$B$5*LOG10(2*$G98/(1.2*($B98/3600/($D98*$F98))^2)+1)+10*LOG10($D98*$F98)+K98</f>
        <v>#DIV/0!</v>
      </c>
      <c r="T98" s="24" t="e">
        <f>'ModelParams Lw'!$B$3+'ModelParams Lw'!$B$4*LOG10($B98/3600/($D98*$F98))+'ModelParams Lw'!$B$5*LOG10(2*$G98/(1.2*($B98/3600/($D98*$F98))^2)+1)+10*LOG10($D98*$F98)+L98</f>
        <v>#DIV/0!</v>
      </c>
      <c r="U98" s="24" t="e">
        <f>'ModelParams Lw'!$B$3+'ModelParams Lw'!$B$4*LOG10($B98/3600/($D98*$F98))+'ModelParams Lw'!$B$5*LOG10(2*$G98/(1.2*($B98/3600/($D98*$F98))^2)+1)+10*LOG10($D98*$F98)+M98</f>
        <v>#DIV/0!</v>
      </c>
      <c r="V98" s="24" t="e">
        <f>'ModelParams Lw'!$B$3+'ModelParams Lw'!$B$4*LOG10($B98/3600/($D98*$F98))+'ModelParams Lw'!$B$5*LOG10(2*$G98/(1.2*($B98/3600/($D98*$F98))^2)+1)+10*LOG10($D98*$F98)+N98</f>
        <v>#DIV/0!</v>
      </c>
      <c r="W98" s="24" t="e">
        <f>'ModelParams Lw'!$B$3+'ModelParams Lw'!$B$4*LOG10($B98/3600/($D98*$F98))+'ModelParams Lw'!$B$5*LOG10(2*$G98/(1.2*($B98/3600/($D98*$F98))^2)+1)+10*LOG10($D98*$F98)+O98</f>
        <v>#DIV/0!</v>
      </c>
      <c r="X98" s="24" t="e">
        <f>10*LOG10(IF(P98="",0,POWER(10,((P98+'ModelParams Lw'!$O$4)/10))) +IF(Q98="",0,POWER(10,((Q98+'ModelParams Lw'!$P$4)/10))) +IF(R98="",0,POWER(10,((R98+'ModelParams Lw'!$Q$4)/10))) +IF(S98="",0,POWER(10,((S98+'ModelParams Lw'!$R$4)/10))) +IF(T98="",0,POWER(10,((T98+'ModelParams Lw'!$S$4)/10))) +IF(U98="",0,POWER(10,((U98+'ModelParams Lw'!$T$4)/10))) +IF(V98="",0,POWER(10,((V98+'ModelParams Lw'!$U$4)/10)))+IF(W98="",0,POWER(10,((W98+'ModelParams Lw'!$V$4)/10))))</f>
        <v>#DIV/0!</v>
      </c>
      <c r="Y98" s="24" t="e">
        <f t="shared" si="45"/>
        <v>#DIV/0!</v>
      </c>
      <c r="Z98" s="24" t="e">
        <f>(P98-'ModelParams Lw'!O$10)/'ModelParams Lw'!O$11</f>
        <v>#DIV/0!</v>
      </c>
      <c r="AA98" s="24" t="e">
        <f>(Q98-'ModelParams Lw'!P$10)/'ModelParams Lw'!P$11</f>
        <v>#DIV/0!</v>
      </c>
      <c r="AB98" s="24" t="e">
        <f>(R98-'ModelParams Lw'!Q$10)/'ModelParams Lw'!Q$11</f>
        <v>#DIV/0!</v>
      </c>
      <c r="AC98" s="24" t="e">
        <f>(S98-'ModelParams Lw'!R$10)/'ModelParams Lw'!R$11</f>
        <v>#DIV/0!</v>
      </c>
      <c r="AD98" s="24" t="e">
        <f>(T98-'ModelParams Lw'!S$10)/'ModelParams Lw'!S$11</f>
        <v>#DIV/0!</v>
      </c>
      <c r="AE98" s="24" t="e">
        <f>(U98-'ModelParams Lw'!T$10)/'ModelParams Lw'!T$11</f>
        <v>#DIV/0!</v>
      </c>
      <c r="AF98" s="24" t="e">
        <f>(V98-'ModelParams Lw'!U$10)/'ModelParams Lw'!U$11</f>
        <v>#DIV/0!</v>
      </c>
      <c r="AG98" s="24" t="e">
        <f>(W98-'ModelParams Lw'!V$10)/'ModelParams Lw'!V$11</f>
        <v>#DIV/0!</v>
      </c>
      <c r="AH98" s="24" t="e">
        <f t="shared" si="23"/>
        <v>#DIV/0!</v>
      </c>
      <c r="AI98" s="24" t="str">
        <f>IF(OR(Calcul!$D103="",Calcul!$E103=""),"",VLOOKUP(CONCATENATE(Calcul!$D103,Calcul!$E103),SilencerParams!$D$4:$R$82,8,FALSE))</f>
        <v/>
      </c>
      <c r="AJ98" s="24" t="str">
        <f>IF(OR(Calcul!$D103="",Calcul!$E103=""),"",VLOOKUP(CONCATENATE(Calcul!$D103,Calcul!$E103),SilencerParams!$D$4:$R$82,9,FALSE))</f>
        <v/>
      </c>
      <c r="AK98" s="24" t="str">
        <f>IF(OR(Calcul!$D103="",Calcul!$E103=""),"",VLOOKUP(CONCATENATE(Calcul!$D103,Calcul!$E103),SilencerParams!$D$4:$R$82,10,FALSE))</f>
        <v/>
      </c>
      <c r="AL98" s="24" t="str">
        <f>IF(OR(Calcul!$D103="",Calcul!$E103=""),"",VLOOKUP(CONCATENATE(Calcul!$D103,Calcul!$E103),SilencerParams!$D$4:$R$82,11,FALSE))</f>
        <v/>
      </c>
      <c r="AM98" s="24" t="str">
        <f>IF(OR(Calcul!$D103="",Calcul!$E103=""),"",VLOOKUP(CONCATENATE(Calcul!$D103,Calcul!$E103),SilencerParams!$D$4:$R$82,12,FALSE))</f>
        <v/>
      </c>
      <c r="AN98" s="24" t="str">
        <f>IF(OR(Calcul!$D103="",Calcul!$E103=""),"",VLOOKUP(CONCATENATE(Calcul!$D103,Calcul!$E103),SilencerParams!$D$4:$R$82,13,FALSE))</f>
        <v/>
      </c>
      <c r="AO98" s="24" t="str">
        <f>IF(OR(Calcul!$D103="",Calcul!$E103=""),"",VLOOKUP(CONCATENATE(Calcul!$D103,Calcul!$E103),SilencerParams!$D$4:$R$82,14,FALSE))</f>
        <v/>
      </c>
      <c r="AP98" s="24" t="str">
        <f>IF(OR(Calcul!$D103="",Calcul!$E103=""),"",VLOOKUP(CONCATENATE(Calcul!$D103,Calcul!$E103),SilencerParams!$D$4:$R$82,15,FALSE))</f>
        <v/>
      </c>
      <c r="AQ98" s="24" t="str">
        <f>IF(OR(Calcul!$D103="",Calcul!$E103=""),"",VLOOKUP(CONCATENATE(Calcul!$D103,Calcul!$E103),SilencerParams!$D$4:$Z$82,16,FALSE)*LOG($AH98)+VLOOKUP(CONCATENATE(Calcul!$D103,Calcul!$E103),SilencerParams!$D$4:$AH$82,24,FALSE))</f>
        <v/>
      </c>
      <c r="AR98" s="24" t="str">
        <f>IF(OR(Calcul!$D103="",Calcul!$E103=""),"",VLOOKUP(CONCATENATE(Calcul!$D103,Calcul!$E103),SilencerParams!$D$4:$Z$82,17,FALSE)*LOG($AH98)+VLOOKUP(CONCATENATE(Calcul!$D103,Calcul!$E103),SilencerParams!$D$4:$AH$82,25,FALSE))</f>
        <v/>
      </c>
      <c r="AS98" s="24" t="str">
        <f>IF(OR(Calcul!$D103="",Calcul!$E103=""),"",VLOOKUP(CONCATENATE(Calcul!$D103,Calcul!$E103),SilencerParams!$D$4:$Z$82,18,FALSE)*LOG($AH98)+VLOOKUP(CONCATENATE(Calcul!$D103,Calcul!$E103),SilencerParams!$D$4:$AH$82,26,FALSE))</f>
        <v/>
      </c>
      <c r="AT98" s="24" t="str">
        <f>IF(OR(Calcul!$D103="",Calcul!$E103=""),"",VLOOKUP(CONCATENATE(Calcul!$D103,Calcul!$E103),SilencerParams!$D$4:$Z$82,19,FALSE)*LOG($AH98)+VLOOKUP(CONCATENATE(Calcul!$D103,Calcul!$E103),SilencerParams!$D$4:$AH$82,27,FALSE))</f>
        <v/>
      </c>
      <c r="AU98" s="24" t="str">
        <f>IF(OR(Calcul!$D103="",Calcul!$E103=""),"",VLOOKUP(CONCATENATE(Calcul!$D103,Calcul!$E103),SilencerParams!$D$4:$Z$82,20,FALSE)*LOG($AH98)+VLOOKUP(CONCATENATE(Calcul!$D103,Calcul!$E103),SilencerParams!$D$4:$AH$82,28,FALSE))</f>
        <v/>
      </c>
      <c r="AV98" s="24" t="str">
        <f>IF(OR(Calcul!$D103="",Calcul!$E103=""),"",VLOOKUP(CONCATENATE(Calcul!$D103,Calcul!$E103),SilencerParams!$D$4:$Z$82,21,FALSE)*LOG($AH98)+VLOOKUP(CONCATENATE(Calcul!$D103,Calcul!$E103),SilencerParams!$D$4:$AH$82,29,FALSE))</f>
        <v/>
      </c>
      <c r="AW98" s="24" t="str">
        <f>IF(OR(Calcul!$D103="",Calcul!$E103=""),"",VLOOKUP(CONCATENATE(Calcul!$D103,Calcul!$E103),SilencerParams!$D$4:$Z$82,22,FALSE)*LOG($AH98)+VLOOKUP(CONCATENATE(Calcul!$D103,Calcul!$E103),SilencerParams!$D$4:$AH$82,30,FALSE))</f>
        <v/>
      </c>
      <c r="AX98" s="24" t="str">
        <f>IF(OR(Calcul!$D103="",Calcul!$E103=""),"",VLOOKUP(CONCATENATE(Calcul!$D103,Calcul!$E103),SilencerParams!$D$4:$Z$82,23,FALSE)*LOG($AH98)+VLOOKUP(CONCATENATE(Calcul!$D103,Calcul!$E103),SilencerParams!$D$4:$AH$82,31,FALSE))</f>
        <v/>
      </c>
      <c r="AY98" s="24" t="e">
        <f t="shared" si="26"/>
        <v>#DIV/0!</v>
      </c>
      <c r="AZ98" s="24" t="e">
        <f t="shared" si="27"/>
        <v>#DIV/0!</v>
      </c>
      <c r="BA98" s="24" t="e">
        <f t="shared" si="28"/>
        <v>#DIV/0!</v>
      </c>
      <c r="BB98" s="24" t="e">
        <f t="shared" si="29"/>
        <v>#DIV/0!</v>
      </c>
      <c r="BC98" s="24" t="e">
        <f t="shared" si="30"/>
        <v>#DIV/0!</v>
      </c>
      <c r="BD98" s="24" t="e">
        <f t="shared" si="31"/>
        <v>#DIV/0!</v>
      </c>
      <c r="BE98" s="24" t="e">
        <f t="shared" si="32"/>
        <v>#DIV/0!</v>
      </c>
      <c r="BF98" s="24" t="e">
        <f t="shared" si="33"/>
        <v>#DIV/0!</v>
      </c>
      <c r="BG98" s="24" t="e">
        <f>10*LOG10(IF(AY98="",0,POWER(10,((AY98+'ModelParams Lw'!$O$4)/10))) +IF(AZ98="",0,POWER(10,((AZ98+'ModelParams Lw'!$P$4)/10))) +IF(BA98="",0,POWER(10,((BA98+'ModelParams Lw'!$Q$4)/10))) +IF(BB98="",0,POWER(10,((BB98+'ModelParams Lw'!$R$4)/10))) +IF(BC98="",0,POWER(10,((BC98+'ModelParams Lw'!$S$4)/10))) +IF(BD98="",0,POWER(10,((BD98+'ModelParams Lw'!$T$4)/10))) +IF(BE98="",0,POWER(10,((BE98+'ModelParams Lw'!$U$4)/10)))+IF(BF98="",0,POWER(10,((BF98+'ModelParams Lw'!$V$4)/10))))</f>
        <v>#DIV/0!</v>
      </c>
      <c r="BH98" s="24" t="e">
        <f t="shared" si="24"/>
        <v>#DIV/0!</v>
      </c>
      <c r="BI98" s="24" t="e">
        <f>(AY98-'ModelParams Lw'!O$10)/'ModelParams Lw'!O$11</f>
        <v>#DIV/0!</v>
      </c>
      <c r="BJ98" s="24" t="e">
        <f>(AZ98-'ModelParams Lw'!P$10)/'ModelParams Lw'!P$11</f>
        <v>#DIV/0!</v>
      </c>
      <c r="BK98" s="24" t="e">
        <f>(BA98-'ModelParams Lw'!Q$10)/'ModelParams Lw'!Q$11</f>
        <v>#DIV/0!</v>
      </c>
      <c r="BL98" s="24" t="e">
        <f>(BB98-'ModelParams Lw'!R$10)/'ModelParams Lw'!R$11</f>
        <v>#DIV/0!</v>
      </c>
      <c r="BM98" s="24" t="e">
        <f>(BC98-'ModelParams Lw'!S$10)/'ModelParams Lw'!S$11</f>
        <v>#DIV/0!</v>
      </c>
      <c r="BN98" s="24" t="e">
        <f>(BD98-'ModelParams Lw'!T$10)/'ModelParams Lw'!T$11</f>
        <v>#DIV/0!</v>
      </c>
      <c r="BO98" s="24" t="e">
        <f>(BE98-'ModelParams Lw'!U$10)/'ModelParams Lw'!U$11</f>
        <v>#DIV/0!</v>
      </c>
      <c r="BP98" s="24" t="e">
        <f>(BF98-'ModelParams Lw'!V$10)/'ModelParams Lw'!V$11</f>
        <v>#DIV/0!</v>
      </c>
      <c r="BQ98" s="24">
        <f>IF(Calcul!$F103="SW",'ModelParams Lw'!C$18+'ModelParams Lw'!C$19*LOG(BQ$3)+'ModelParams Lw'!C$20*($D98*$E98),IF('ModelParams Lw'!C$21+'ModelParams Lw'!C$22*LOG(BQ$3)+'ModelParams Lw'!C$23*($D98*$E98)&lt;'ModelParams Lw'!C$18+'ModelParams Lw'!C$19*LOG(BQ$3)+'ModelParams Lw'!C$20*($D98*$E98),'ModelParams Lw'!C$18+'ModelParams Lw'!C$19*LOG(BQ$3)+'ModelParams Lw'!C$20*($D98*$E98),'ModelParams Lw'!C$21+'ModelParams Lw'!C$22*LOG(BQ$3)+'ModelParams Lw'!C$23*($D98*$E98)))</f>
        <v>29.232362061604213</v>
      </c>
      <c r="BR98" s="24">
        <f>IF(Calcul!$F103="SW",'ModelParams Lw'!D$18+'ModelParams Lw'!D$19*LOG(BR$3)+'ModelParams Lw'!D$20*($D98*$E98),IF('ModelParams Lw'!D$21+'ModelParams Lw'!D$22*LOG(BR$3)+'ModelParams Lw'!D$23*($D98*$E98)&lt;'ModelParams Lw'!D$18+'ModelParams Lw'!D$19*LOG(BR$3)+'ModelParams Lw'!D$20*($D98*$E98),'ModelParams Lw'!D$18+'ModelParams Lw'!D$19*LOG(BR$3)+'ModelParams Lw'!D$20*($D98*$E98),'ModelParams Lw'!D$21+'ModelParams Lw'!D$22*LOG(BR$3)+'ModelParams Lw'!D$23*($D98*$E98)))</f>
        <v>20.87664435983303</v>
      </c>
      <c r="BS98" s="24">
        <f>IF(Calcul!$F103="SW",'ModelParams Lw'!E$18+'ModelParams Lw'!E$19*LOG(BS$3)+'ModelParams Lw'!E$20*($D98*$E98),IF('ModelParams Lw'!E$21+'ModelParams Lw'!E$22*LOG(BS$3)+'ModelParams Lw'!E$23*($D98*$E98)&lt;'ModelParams Lw'!E$18+'ModelParams Lw'!E$19*LOG(BS$3)+'ModelParams Lw'!E$20*($D98*$E98),'ModelParams Lw'!E$18+'ModelParams Lw'!E$19*LOG(BS$3)+'ModelParams Lw'!E$20*($D98*$E98),'ModelParams Lw'!E$21+'ModelParams Lw'!E$22*LOG(BS$3)+'ModelParams Lw'!E$23*($D98*$E98)))</f>
        <v>19.403052886267911</v>
      </c>
      <c r="BT98" s="24">
        <f>IF(Calcul!$F103="SW",'ModelParams Lw'!F$18+'ModelParams Lw'!F$19*LOG(BT$3)+'ModelParams Lw'!F$20*($D98*$E98),IF('ModelParams Lw'!F$21+'ModelParams Lw'!F$22*LOG(BT$3)+'ModelParams Lw'!F$23*($D98*$E98)&lt;'ModelParams Lw'!F$18+'ModelParams Lw'!F$19*LOG(BT$3)+'ModelParams Lw'!F$20*($D98*$E98),'ModelParams Lw'!F$18+'ModelParams Lw'!F$19*LOG(BT$3)+'ModelParams Lw'!F$20*($D98*$E98),'ModelParams Lw'!F$21+'ModelParams Lw'!F$22*LOG(BT$3)+'ModelParams Lw'!F$23*($D98*$E98)))</f>
        <v>19.168948557312724</v>
      </c>
      <c r="BU98" s="24">
        <f>IF(Calcul!$F103="SW",'ModelParams Lw'!G$18+'ModelParams Lw'!G$19*LOG(BU$3)+'ModelParams Lw'!G$20*($D98*$E98),IF('ModelParams Lw'!G$21+'ModelParams Lw'!G$22*LOG(BU$3)+'ModelParams Lw'!G$23*($D98*$E98)&lt;'ModelParams Lw'!G$18+'ModelParams Lw'!G$19*LOG(BU$3)+'ModelParams Lw'!G$20*($D98*$E98),'ModelParams Lw'!G$18+'ModelParams Lw'!G$19*LOG(BU$3)+'ModelParams Lw'!G$20*($D98*$E98),'ModelParams Lw'!G$21+'ModelParams Lw'!G$22*LOG(BU$3)+'ModelParams Lw'!G$23*($D98*$E98)))</f>
        <v>19.253827318462619</v>
      </c>
      <c r="BV98" s="24">
        <f>IF(Calcul!$F103="SW",'ModelParams Lw'!H$18+'ModelParams Lw'!H$19*LOG(BV$3)+'ModelParams Lw'!H$20*($D98*$E98),IF('ModelParams Lw'!H$21+'ModelParams Lw'!H$22*LOG(BV$3)+'ModelParams Lw'!H$23*($D98*$E98)&lt;'ModelParams Lw'!H$18+'ModelParams Lw'!H$19*LOG(BV$3)+'ModelParams Lw'!H$20*($D98*$E98),'ModelParams Lw'!H$18+'ModelParams Lw'!H$19*LOG(BV$3)+'ModelParams Lw'!H$20*($D98*$E98),'ModelParams Lw'!H$21+'ModelParams Lw'!H$22*LOG(BV$3)+'ModelParams Lw'!H$23*($D98*$E98)))</f>
        <v>18.450549841027573</v>
      </c>
      <c r="BW98" s="24">
        <f>IF(Calcul!$F103="SW",'ModelParams Lw'!I$18+'ModelParams Lw'!I$19*LOG(BW$3)+'ModelParams Lw'!I$20*($D98*$E98),IF('ModelParams Lw'!I$21+'ModelParams Lw'!I$22*LOG(BW$3)+'ModelParams Lw'!I$23*($D98*$E98)&lt;'ModelParams Lw'!I$18+'ModelParams Lw'!I$19*LOG(BW$3)+'ModelParams Lw'!I$20*($D98*$E98),'ModelParams Lw'!I$18+'ModelParams Lw'!I$19*LOG(BW$3)+'ModelParams Lw'!I$20*($D98*$E98),'ModelParams Lw'!I$21+'ModelParams Lw'!I$22*LOG(BW$3)+'ModelParams Lw'!I$23*($D98*$E98)))</f>
        <v>24.339570323731252</v>
      </c>
      <c r="BX98" s="24">
        <f>IF(Calcul!$F103="SW",'ModelParams Lw'!J$18+'ModelParams Lw'!J$19*LOG(BX$3)+'ModelParams Lw'!J$20*($D98*$E98),IF('ModelParams Lw'!J$21+'ModelParams Lw'!J$22*LOG(BX$3)+'ModelParams Lw'!J$23*($D98*$E98)&lt;'ModelParams Lw'!J$18+'ModelParams Lw'!J$19*LOG(BX$3)+'ModelParams Lw'!J$20*($D98*$E98),'ModelParams Lw'!J$18+'ModelParams Lw'!J$19*LOG(BX$3)+'ModelParams Lw'!J$20*($D98*$E98),'ModelParams Lw'!J$21+'ModelParams Lw'!J$22*LOG(BX$3)+'ModelParams Lw'!J$23*($D98*$E98)))</f>
        <v>22.505852524315557</v>
      </c>
      <c r="BY98" s="24" t="e">
        <f t="shared" si="34"/>
        <v>#DIV/0!</v>
      </c>
      <c r="BZ98" s="24" t="e">
        <f t="shared" si="35"/>
        <v>#DIV/0!</v>
      </c>
      <c r="CA98" s="24" t="e">
        <f t="shared" si="36"/>
        <v>#DIV/0!</v>
      </c>
      <c r="CB98" s="24" t="e">
        <f t="shared" si="37"/>
        <v>#DIV/0!</v>
      </c>
      <c r="CC98" s="24" t="e">
        <f t="shared" si="38"/>
        <v>#DIV/0!</v>
      </c>
      <c r="CD98" s="24" t="e">
        <f t="shared" si="39"/>
        <v>#DIV/0!</v>
      </c>
      <c r="CE98" s="24" t="e">
        <f t="shared" si="40"/>
        <v>#DIV/0!</v>
      </c>
      <c r="CF98" s="24" t="e">
        <f t="shared" si="41"/>
        <v>#DIV/0!</v>
      </c>
      <c r="CG98" s="24" t="e">
        <f>10*LOG10(IF(BY98="",0,POWER(10,((BY98+'ModelParams Lw'!$O$4)/10))) +IF(BZ98="",0,POWER(10,((BZ98+'ModelParams Lw'!$P$4)/10))) +IF(CA98="",0,POWER(10,((CA98+'ModelParams Lw'!$Q$4)/10))) +IF(CB98="",0,POWER(10,((CB98+'ModelParams Lw'!$R$4)/10))) +IF(CC98="",0,POWER(10,((CC98+'ModelParams Lw'!$S$4)/10))) +IF(CD98="",0,POWER(10,((CD98+'ModelParams Lw'!$T$4)/10))) +IF(CE98="",0,POWER(10,((CE98+'ModelParams Lw'!$U$4)/10)))+IF(CF98="",0,POWER(10,((CF98+'ModelParams Lw'!$V$4)/10))))</f>
        <v>#DIV/0!</v>
      </c>
      <c r="CH98" s="24" t="e">
        <f t="shared" si="25"/>
        <v>#DIV/0!</v>
      </c>
      <c r="CI98" s="24" t="e">
        <f>(BY98-'ModelParams Lw'!$O$10)/'ModelParams Lw'!$O$11</f>
        <v>#DIV/0!</v>
      </c>
      <c r="CJ98" s="24" t="e">
        <f>(BZ98-'ModelParams Lw'!$P$10)/'ModelParams Lw'!$P$11</f>
        <v>#DIV/0!</v>
      </c>
      <c r="CK98" s="24" t="e">
        <f>(CA98-'ModelParams Lw'!$Q$10)/'ModelParams Lw'!$Q$11</f>
        <v>#DIV/0!</v>
      </c>
      <c r="CL98" s="24" t="e">
        <f>(CB98-'ModelParams Lw'!$R$10)/'ModelParams Lw'!$R$11</f>
        <v>#DIV/0!</v>
      </c>
      <c r="CM98" s="24" t="e">
        <f>(CC98-'ModelParams Lw'!$S$10)/'ModelParams Lw'!$S$11</f>
        <v>#DIV/0!</v>
      </c>
      <c r="CN98" s="24" t="e">
        <f>(CD98-'ModelParams Lw'!$T$10)/'ModelParams Lw'!$T$11</f>
        <v>#DIV/0!</v>
      </c>
      <c r="CO98" s="24" t="e">
        <f>(CE98-'ModelParams Lw'!$U$10)/'ModelParams Lw'!$U$11</f>
        <v>#DIV/0!</v>
      </c>
      <c r="CP98" s="24" t="e">
        <f>(CF98-'ModelParams Lw'!$V$10)/'ModelParams Lw'!$V$11</f>
        <v>#DIV/0!</v>
      </c>
    </row>
    <row r="99" spans="1:94" x14ac:dyDescent="0.2">
      <c r="A99" s="12">
        <f>Calcul!B101</f>
        <v>0</v>
      </c>
      <c r="B99" s="12">
        <f t="shared" si="42"/>
        <v>0</v>
      </c>
      <c r="C99" s="12">
        <f>Calcul!C101</f>
        <v>0</v>
      </c>
      <c r="D99" s="12">
        <f>Calcul!D101/1000</f>
        <v>0</v>
      </c>
      <c r="E99" s="12">
        <f>Calcul!E101/1000</f>
        <v>0</v>
      </c>
      <c r="F99" s="12">
        <f t="shared" si="43"/>
        <v>0</v>
      </c>
      <c r="G99" s="24" t="e">
        <f t="shared" si="44"/>
        <v>#DIV/0!</v>
      </c>
      <c r="H99" s="21" t="e">
        <f>'ModelParams Lw'!$B$6*(LN(H$3/(($B99/3600/($D99*$F99))^0.4*$G99^0.3)))^2+'ModelParams Lw'!$B$7*LN(H$3/(($B99/3600/($D99*$F99))^0.4*$G99^0.3))+'ModelParams Lw'!$B$8</f>
        <v>#DIV/0!</v>
      </c>
      <c r="I99" s="21" t="e">
        <f>'ModelParams Lw'!$B$6*(LN(I$3/(($B99/3600/($D99*$F99))^0.4*$G99^0.3)))^2+'ModelParams Lw'!$B$7*LN(I$3/(($B99/3600/($D99*$F99))^0.4*$G99^0.3))+'ModelParams Lw'!$B$8</f>
        <v>#DIV/0!</v>
      </c>
      <c r="J99" s="21" t="e">
        <f>'ModelParams Lw'!$B$6*(LN(J$3/(($B99/3600/($D99*$F99))^0.4*$G99^0.3)))^2+'ModelParams Lw'!$B$7*LN(J$3/(($B99/3600/($D99*$F99))^0.4*$G99^0.3))+'ModelParams Lw'!$B$8</f>
        <v>#DIV/0!</v>
      </c>
      <c r="K99" s="21" t="e">
        <f>'ModelParams Lw'!$B$6*(LN(K$3/(($B99/3600/($D99*$F99))^0.4*$G99^0.3)))^2+'ModelParams Lw'!$B$7*LN(K$3/(($B99/3600/($D99*$F99))^0.4*$G99^0.3))+'ModelParams Lw'!$B$8</f>
        <v>#DIV/0!</v>
      </c>
      <c r="L99" s="21" t="e">
        <f>'ModelParams Lw'!$B$6*(LN(L$3/(($B99/3600/($D99*$F99))^0.4*$G99^0.3)))^2+'ModelParams Lw'!$B$7*LN(L$3/(($B99/3600/($D99*$F99))^0.4*$G99^0.3))+'ModelParams Lw'!$B$8</f>
        <v>#DIV/0!</v>
      </c>
      <c r="M99" s="21" t="e">
        <f>'ModelParams Lw'!$B$6*(LN(M$3/(($B99/3600/($D99*$F99))^0.4*$G99^0.3)))^2+'ModelParams Lw'!$B$7*LN(M$3/(($B99/3600/($D99*$F99))^0.4*$G99^0.3))+'ModelParams Lw'!$B$8</f>
        <v>#DIV/0!</v>
      </c>
      <c r="N99" s="21" t="e">
        <f>'ModelParams Lw'!$B$6*(LN(N$3/(($B99/3600/($D99*$F99))^0.4*$G99^0.3)))^2+'ModelParams Lw'!$B$7*LN(N$3/(($B99/3600/($D99*$F99))^0.4*$G99^0.3))+'ModelParams Lw'!$B$8</f>
        <v>#DIV/0!</v>
      </c>
      <c r="O99" s="21" t="e">
        <f>'ModelParams Lw'!$B$6*(LN(O$3/(($B99/3600/($D99*$F99))^0.4*$G99^0.3)))^2+'ModelParams Lw'!$B$7*LN(O$3/(($B99/3600/($D99*$F99))^0.4*$G99^0.3))+'ModelParams Lw'!$B$8</f>
        <v>#DIV/0!</v>
      </c>
      <c r="P99" s="24" t="e">
        <f>'ModelParams Lw'!$B$3+'ModelParams Lw'!$B$4*LOG10($B99/3600/($D99*$F99))+'ModelParams Lw'!$B$5*LOG10(2*$G99/(1.2*($B99/3600/($D99*$F99))^2)+1)+10*LOG10($D99*$F99)+H99</f>
        <v>#DIV/0!</v>
      </c>
      <c r="Q99" s="24" t="e">
        <f>'ModelParams Lw'!$B$3+'ModelParams Lw'!$B$4*LOG10($B99/3600/($D99*$F99))+'ModelParams Lw'!$B$5*LOG10(2*$G99/(1.2*($B99/3600/($D99*$F99))^2)+1)+10*LOG10($D99*$F99)+I99</f>
        <v>#DIV/0!</v>
      </c>
      <c r="R99" s="24" t="e">
        <f>'ModelParams Lw'!$B$3+'ModelParams Lw'!$B$4*LOG10($B99/3600/($D99*$F99))+'ModelParams Lw'!$B$5*LOG10(2*$G99/(1.2*($B99/3600/($D99*$F99))^2)+1)+10*LOG10($D99*$F99)+J99</f>
        <v>#DIV/0!</v>
      </c>
      <c r="S99" s="24" t="e">
        <f>'ModelParams Lw'!$B$3+'ModelParams Lw'!$B$4*LOG10($B99/3600/($D99*$F99))+'ModelParams Lw'!$B$5*LOG10(2*$G99/(1.2*($B99/3600/($D99*$F99))^2)+1)+10*LOG10($D99*$F99)+K99</f>
        <v>#DIV/0!</v>
      </c>
      <c r="T99" s="24" t="e">
        <f>'ModelParams Lw'!$B$3+'ModelParams Lw'!$B$4*LOG10($B99/3600/($D99*$F99))+'ModelParams Lw'!$B$5*LOG10(2*$G99/(1.2*($B99/3600/($D99*$F99))^2)+1)+10*LOG10($D99*$F99)+L99</f>
        <v>#DIV/0!</v>
      </c>
      <c r="U99" s="24" t="e">
        <f>'ModelParams Lw'!$B$3+'ModelParams Lw'!$B$4*LOG10($B99/3600/($D99*$F99))+'ModelParams Lw'!$B$5*LOG10(2*$G99/(1.2*($B99/3600/($D99*$F99))^2)+1)+10*LOG10($D99*$F99)+M99</f>
        <v>#DIV/0!</v>
      </c>
      <c r="V99" s="24" t="e">
        <f>'ModelParams Lw'!$B$3+'ModelParams Lw'!$B$4*LOG10($B99/3600/($D99*$F99))+'ModelParams Lw'!$B$5*LOG10(2*$G99/(1.2*($B99/3600/($D99*$F99))^2)+1)+10*LOG10($D99*$F99)+N99</f>
        <v>#DIV/0!</v>
      </c>
      <c r="W99" s="24" t="e">
        <f>'ModelParams Lw'!$B$3+'ModelParams Lw'!$B$4*LOG10($B99/3600/($D99*$F99))+'ModelParams Lw'!$B$5*LOG10(2*$G99/(1.2*($B99/3600/($D99*$F99))^2)+1)+10*LOG10($D99*$F99)+O99</f>
        <v>#DIV/0!</v>
      </c>
      <c r="X99" s="24" t="e">
        <f>10*LOG10(IF(P99="",0,POWER(10,((P99+'ModelParams Lw'!$O$4)/10))) +IF(Q99="",0,POWER(10,((Q99+'ModelParams Lw'!$P$4)/10))) +IF(R99="",0,POWER(10,((R99+'ModelParams Lw'!$Q$4)/10))) +IF(S99="",0,POWER(10,((S99+'ModelParams Lw'!$R$4)/10))) +IF(T99="",0,POWER(10,((T99+'ModelParams Lw'!$S$4)/10))) +IF(U99="",0,POWER(10,((U99+'ModelParams Lw'!$T$4)/10))) +IF(V99="",0,POWER(10,((V99+'ModelParams Lw'!$U$4)/10)))+IF(W99="",0,POWER(10,((W99+'ModelParams Lw'!$V$4)/10))))</f>
        <v>#DIV/0!</v>
      </c>
      <c r="Y99" s="24" t="e">
        <f t="shared" si="45"/>
        <v>#DIV/0!</v>
      </c>
      <c r="Z99" s="24" t="e">
        <f>(P99-'ModelParams Lw'!O$10)/'ModelParams Lw'!O$11</f>
        <v>#DIV/0!</v>
      </c>
      <c r="AA99" s="24" t="e">
        <f>(Q99-'ModelParams Lw'!P$10)/'ModelParams Lw'!P$11</f>
        <v>#DIV/0!</v>
      </c>
      <c r="AB99" s="24" t="e">
        <f>(R99-'ModelParams Lw'!Q$10)/'ModelParams Lw'!Q$11</f>
        <v>#DIV/0!</v>
      </c>
      <c r="AC99" s="24" t="e">
        <f>(S99-'ModelParams Lw'!R$10)/'ModelParams Lw'!R$11</f>
        <v>#DIV/0!</v>
      </c>
      <c r="AD99" s="24" t="e">
        <f>(T99-'ModelParams Lw'!S$10)/'ModelParams Lw'!S$11</f>
        <v>#DIV/0!</v>
      </c>
      <c r="AE99" s="24" t="e">
        <f>(U99-'ModelParams Lw'!T$10)/'ModelParams Lw'!T$11</f>
        <v>#DIV/0!</v>
      </c>
      <c r="AF99" s="24" t="e">
        <f>(V99-'ModelParams Lw'!U$10)/'ModelParams Lw'!U$11</f>
        <v>#DIV/0!</v>
      </c>
      <c r="AG99" s="24" t="e">
        <f>(W99-'ModelParams Lw'!V$10)/'ModelParams Lw'!V$11</f>
        <v>#DIV/0!</v>
      </c>
      <c r="AH99" s="24" t="e">
        <f t="shared" si="23"/>
        <v>#DIV/0!</v>
      </c>
      <c r="AI99" s="24" t="str">
        <f>IF(OR(Calcul!$D104="",Calcul!$E104=""),"",VLOOKUP(CONCATENATE(Calcul!$D104,Calcul!$E104),SilencerParams!$D$4:$R$82,8,FALSE))</f>
        <v/>
      </c>
      <c r="AJ99" s="24" t="str">
        <f>IF(OR(Calcul!$D104="",Calcul!$E104=""),"",VLOOKUP(CONCATENATE(Calcul!$D104,Calcul!$E104),SilencerParams!$D$4:$R$82,9,FALSE))</f>
        <v/>
      </c>
      <c r="AK99" s="24" t="str">
        <f>IF(OR(Calcul!$D104="",Calcul!$E104=""),"",VLOOKUP(CONCATENATE(Calcul!$D104,Calcul!$E104),SilencerParams!$D$4:$R$82,10,FALSE))</f>
        <v/>
      </c>
      <c r="AL99" s="24" t="str">
        <f>IF(OR(Calcul!$D104="",Calcul!$E104=""),"",VLOOKUP(CONCATENATE(Calcul!$D104,Calcul!$E104),SilencerParams!$D$4:$R$82,11,FALSE))</f>
        <v/>
      </c>
      <c r="AM99" s="24" t="str">
        <f>IF(OR(Calcul!$D104="",Calcul!$E104=""),"",VLOOKUP(CONCATENATE(Calcul!$D104,Calcul!$E104),SilencerParams!$D$4:$R$82,12,FALSE))</f>
        <v/>
      </c>
      <c r="AN99" s="24" t="str">
        <f>IF(OR(Calcul!$D104="",Calcul!$E104=""),"",VLOOKUP(CONCATENATE(Calcul!$D104,Calcul!$E104),SilencerParams!$D$4:$R$82,13,FALSE))</f>
        <v/>
      </c>
      <c r="AO99" s="24" t="str">
        <f>IF(OR(Calcul!$D104="",Calcul!$E104=""),"",VLOOKUP(CONCATENATE(Calcul!$D104,Calcul!$E104),SilencerParams!$D$4:$R$82,14,FALSE))</f>
        <v/>
      </c>
      <c r="AP99" s="24" t="str">
        <f>IF(OR(Calcul!$D104="",Calcul!$E104=""),"",VLOOKUP(CONCATENATE(Calcul!$D104,Calcul!$E104),SilencerParams!$D$4:$R$82,15,FALSE))</f>
        <v/>
      </c>
      <c r="AQ99" s="24" t="str">
        <f>IF(OR(Calcul!$D104="",Calcul!$E104=""),"",VLOOKUP(CONCATENATE(Calcul!$D104,Calcul!$E104),SilencerParams!$D$4:$Z$82,16,FALSE)*LOG($AH99)+VLOOKUP(CONCATENATE(Calcul!$D104,Calcul!$E104),SilencerParams!$D$4:$AH$82,24,FALSE))</f>
        <v/>
      </c>
      <c r="AR99" s="24" t="str">
        <f>IF(OR(Calcul!$D104="",Calcul!$E104=""),"",VLOOKUP(CONCATENATE(Calcul!$D104,Calcul!$E104),SilencerParams!$D$4:$Z$82,17,FALSE)*LOG($AH99)+VLOOKUP(CONCATENATE(Calcul!$D104,Calcul!$E104),SilencerParams!$D$4:$AH$82,25,FALSE))</f>
        <v/>
      </c>
      <c r="AS99" s="24" t="str">
        <f>IF(OR(Calcul!$D104="",Calcul!$E104=""),"",VLOOKUP(CONCATENATE(Calcul!$D104,Calcul!$E104),SilencerParams!$D$4:$Z$82,18,FALSE)*LOG($AH99)+VLOOKUP(CONCATENATE(Calcul!$D104,Calcul!$E104),SilencerParams!$D$4:$AH$82,26,FALSE))</f>
        <v/>
      </c>
      <c r="AT99" s="24" t="str">
        <f>IF(OR(Calcul!$D104="",Calcul!$E104=""),"",VLOOKUP(CONCATENATE(Calcul!$D104,Calcul!$E104),SilencerParams!$D$4:$Z$82,19,FALSE)*LOG($AH99)+VLOOKUP(CONCATENATE(Calcul!$D104,Calcul!$E104),SilencerParams!$D$4:$AH$82,27,FALSE))</f>
        <v/>
      </c>
      <c r="AU99" s="24" t="str">
        <f>IF(OR(Calcul!$D104="",Calcul!$E104=""),"",VLOOKUP(CONCATENATE(Calcul!$D104,Calcul!$E104),SilencerParams!$D$4:$Z$82,20,FALSE)*LOG($AH99)+VLOOKUP(CONCATENATE(Calcul!$D104,Calcul!$E104),SilencerParams!$D$4:$AH$82,28,FALSE))</f>
        <v/>
      </c>
      <c r="AV99" s="24" t="str">
        <f>IF(OR(Calcul!$D104="",Calcul!$E104=""),"",VLOOKUP(CONCATENATE(Calcul!$D104,Calcul!$E104),SilencerParams!$D$4:$Z$82,21,FALSE)*LOG($AH99)+VLOOKUP(CONCATENATE(Calcul!$D104,Calcul!$E104),SilencerParams!$D$4:$AH$82,29,FALSE))</f>
        <v/>
      </c>
      <c r="AW99" s="24" t="str">
        <f>IF(OR(Calcul!$D104="",Calcul!$E104=""),"",VLOOKUP(CONCATENATE(Calcul!$D104,Calcul!$E104),SilencerParams!$D$4:$Z$82,22,FALSE)*LOG($AH99)+VLOOKUP(CONCATENATE(Calcul!$D104,Calcul!$E104),SilencerParams!$D$4:$AH$82,30,FALSE))</f>
        <v/>
      </c>
      <c r="AX99" s="24" t="str">
        <f>IF(OR(Calcul!$D104="",Calcul!$E104=""),"",VLOOKUP(CONCATENATE(Calcul!$D104,Calcul!$E104),SilencerParams!$D$4:$Z$82,23,FALSE)*LOG($AH99)+VLOOKUP(CONCATENATE(Calcul!$D104,Calcul!$E104),SilencerParams!$D$4:$AH$82,31,FALSE))</f>
        <v/>
      </c>
      <c r="AY99" s="24" t="e">
        <f t="shared" si="26"/>
        <v>#DIV/0!</v>
      </c>
      <c r="AZ99" s="24" t="e">
        <f t="shared" si="27"/>
        <v>#DIV/0!</v>
      </c>
      <c r="BA99" s="24" t="e">
        <f t="shared" si="28"/>
        <v>#DIV/0!</v>
      </c>
      <c r="BB99" s="24" t="e">
        <f t="shared" si="29"/>
        <v>#DIV/0!</v>
      </c>
      <c r="BC99" s="24" t="e">
        <f t="shared" si="30"/>
        <v>#DIV/0!</v>
      </c>
      <c r="BD99" s="24" t="e">
        <f t="shared" si="31"/>
        <v>#DIV/0!</v>
      </c>
      <c r="BE99" s="24" t="e">
        <f t="shared" si="32"/>
        <v>#DIV/0!</v>
      </c>
      <c r="BF99" s="24" t="e">
        <f t="shared" si="33"/>
        <v>#DIV/0!</v>
      </c>
      <c r="BG99" s="24" t="e">
        <f>10*LOG10(IF(AY99="",0,POWER(10,((AY99+'ModelParams Lw'!$O$4)/10))) +IF(AZ99="",0,POWER(10,((AZ99+'ModelParams Lw'!$P$4)/10))) +IF(BA99="",0,POWER(10,((BA99+'ModelParams Lw'!$Q$4)/10))) +IF(BB99="",0,POWER(10,((BB99+'ModelParams Lw'!$R$4)/10))) +IF(BC99="",0,POWER(10,((BC99+'ModelParams Lw'!$S$4)/10))) +IF(BD99="",0,POWER(10,((BD99+'ModelParams Lw'!$T$4)/10))) +IF(BE99="",0,POWER(10,((BE99+'ModelParams Lw'!$U$4)/10)))+IF(BF99="",0,POWER(10,((BF99+'ModelParams Lw'!$V$4)/10))))</f>
        <v>#DIV/0!</v>
      </c>
      <c r="BH99" s="24" t="e">
        <f t="shared" si="24"/>
        <v>#DIV/0!</v>
      </c>
      <c r="BI99" s="24" t="e">
        <f>(AY99-'ModelParams Lw'!O$10)/'ModelParams Lw'!O$11</f>
        <v>#DIV/0!</v>
      </c>
      <c r="BJ99" s="24" t="e">
        <f>(AZ99-'ModelParams Lw'!P$10)/'ModelParams Lw'!P$11</f>
        <v>#DIV/0!</v>
      </c>
      <c r="BK99" s="24" t="e">
        <f>(BA99-'ModelParams Lw'!Q$10)/'ModelParams Lw'!Q$11</f>
        <v>#DIV/0!</v>
      </c>
      <c r="BL99" s="24" t="e">
        <f>(BB99-'ModelParams Lw'!R$10)/'ModelParams Lw'!R$11</f>
        <v>#DIV/0!</v>
      </c>
      <c r="BM99" s="24" t="e">
        <f>(BC99-'ModelParams Lw'!S$10)/'ModelParams Lw'!S$11</f>
        <v>#DIV/0!</v>
      </c>
      <c r="BN99" s="24" t="e">
        <f>(BD99-'ModelParams Lw'!T$10)/'ModelParams Lw'!T$11</f>
        <v>#DIV/0!</v>
      </c>
      <c r="BO99" s="24" t="e">
        <f>(BE99-'ModelParams Lw'!U$10)/'ModelParams Lw'!U$11</f>
        <v>#DIV/0!</v>
      </c>
      <c r="BP99" s="24" t="e">
        <f>(BF99-'ModelParams Lw'!V$10)/'ModelParams Lw'!V$11</f>
        <v>#DIV/0!</v>
      </c>
      <c r="BQ99" s="24">
        <f>IF(Calcul!$F104="SW",'ModelParams Lw'!C$18+'ModelParams Lw'!C$19*LOG(BQ$3)+'ModelParams Lw'!C$20*($D99*$E99),IF('ModelParams Lw'!C$21+'ModelParams Lw'!C$22*LOG(BQ$3)+'ModelParams Lw'!C$23*($D99*$E99)&lt;'ModelParams Lw'!C$18+'ModelParams Lw'!C$19*LOG(BQ$3)+'ModelParams Lw'!C$20*($D99*$E99),'ModelParams Lw'!C$18+'ModelParams Lw'!C$19*LOG(BQ$3)+'ModelParams Lw'!C$20*($D99*$E99),'ModelParams Lw'!C$21+'ModelParams Lw'!C$22*LOG(BQ$3)+'ModelParams Lw'!C$23*($D99*$E99)))</f>
        <v>29.232362061604213</v>
      </c>
      <c r="BR99" s="24">
        <f>IF(Calcul!$F104="SW",'ModelParams Lw'!D$18+'ModelParams Lw'!D$19*LOG(BR$3)+'ModelParams Lw'!D$20*($D99*$E99),IF('ModelParams Lw'!D$21+'ModelParams Lw'!D$22*LOG(BR$3)+'ModelParams Lw'!D$23*($D99*$E99)&lt;'ModelParams Lw'!D$18+'ModelParams Lw'!D$19*LOG(BR$3)+'ModelParams Lw'!D$20*($D99*$E99),'ModelParams Lw'!D$18+'ModelParams Lw'!D$19*LOG(BR$3)+'ModelParams Lw'!D$20*($D99*$E99),'ModelParams Lw'!D$21+'ModelParams Lw'!D$22*LOG(BR$3)+'ModelParams Lw'!D$23*($D99*$E99)))</f>
        <v>20.87664435983303</v>
      </c>
      <c r="BS99" s="24">
        <f>IF(Calcul!$F104="SW",'ModelParams Lw'!E$18+'ModelParams Lw'!E$19*LOG(BS$3)+'ModelParams Lw'!E$20*($D99*$E99),IF('ModelParams Lw'!E$21+'ModelParams Lw'!E$22*LOG(BS$3)+'ModelParams Lw'!E$23*($D99*$E99)&lt;'ModelParams Lw'!E$18+'ModelParams Lw'!E$19*LOG(BS$3)+'ModelParams Lw'!E$20*($D99*$E99),'ModelParams Lw'!E$18+'ModelParams Lw'!E$19*LOG(BS$3)+'ModelParams Lw'!E$20*($D99*$E99),'ModelParams Lw'!E$21+'ModelParams Lw'!E$22*LOG(BS$3)+'ModelParams Lw'!E$23*($D99*$E99)))</f>
        <v>19.403052886267911</v>
      </c>
      <c r="BT99" s="24">
        <f>IF(Calcul!$F104="SW",'ModelParams Lw'!F$18+'ModelParams Lw'!F$19*LOG(BT$3)+'ModelParams Lw'!F$20*($D99*$E99),IF('ModelParams Lw'!F$21+'ModelParams Lw'!F$22*LOG(BT$3)+'ModelParams Lw'!F$23*($D99*$E99)&lt;'ModelParams Lw'!F$18+'ModelParams Lw'!F$19*LOG(BT$3)+'ModelParams Lw'!F$20*($D99*$E99),'ModelParams Lw'!F$18+'ModelParams Lw'!F$19*LOG(BT$3)+'ModelParams Lw'!F$20*($D99*$E99),'ModelParams Lw'!F$21+'ModelParams Lw'!F$22*LOG(BT$3)+'ModelParams Lw'!F$23*($D99*$E99)))</f>
        <v>19.168948557312724</v>
      </c>
      <c r="BU99" s="24">
        <f>IF(Calcul!$F104="SW",'ModelParams Lw'!G$18+'ModelParams Lw'!G$19*LOG(BU$3)+'ModelParams Lw'!G$20*($D99*$E99),IF('ModelParams Lw'!G$21+'ModelParams Lw'!G$22*LOG(BU$3)+'ModelParams Lw'!G$23*($D99*$E99)&lt;'ModelParams Lw'!G$18+'ModelParams Lw'!G$19*LOG(BU$3)+'ModelParams Lw'!G$20*($D99*$E99),'ModelParams Lw'!G$18+'ModelParams Lw'!G$19*LOG(BU$3)+'ModelParams Lw'!G$20*($D99*$E99),'ModelParams Lw'!G$21+'ModelParams Lw'!G$22*LOG(BU$3)+'ModelParams Lw'!G$23*($D99*$E99)))</f>
        <v>19.253827318462619</v>
      </c>
      <c r="BV99" s="24">
        <f>IF(Calcul!$F104="SW",'ModelParams Lw'!H$18+'ModelParams Lw'!H$19*LOG(BV$3)+'ModelParams Lw'!H$20*($D99*$E99),IF('ModelParams Lw'!H$21+'ModelParams Lw'!H$22*LOG(BV$3)+'ModelParams Lw'!H$23*($D99*$E99)&lt;'ModelParams Lw'!H$18+'ModelParams Lw'!H$19*LOG(BV$3)+'ModelParams Lw'!H$20*($D99*$E99),'ModelParams Lw'!H$18+'ModelParams Lw'!H$19*LOG(BV$3)+'ModelParams Lw'!H$20*($D99*$E99),'ModelParams Lw'!H$21+'ModelParams Lw'!H$22*LOG(BV$3)+'ModelParams Lw'!H$23*($D99*$E99)))</f>
        <v>18.450549841027573</v>
      </c>
      <c r="BW99" s="24">
        <f>IF(Calcul!$F104="SW",'ModelParams Lw'!I$18+'ModelParams Lw'!I$19*LOG(BW$3)+'ModelParams Lw'!I$20*($D99*$E99),IF('ModelParams Lw'!I$21+'ModelParams Lw'!I$22*LOG(BW$3)+'ModelParams Lw'!I$23*($D99*$E99)&lt;'ModelParams Lw'!I$18+'ModelParams Lw'!I$19*LOG(BW$3)+'ModelParams Lw'!I$20*($D99*$E99),'ModelParams Lw'!I$18+'ModelParams Lw'!I$19*LOG(BW$3)+'ModelParams Lw'!I$20*($D99*$E99),'ModelParams Lw'!I$21+'ModelParams Lw'!I$22*LOG(BW$3)+'ModelParams Lw'!I$23*($D99*$E99)))</f>
        <v>24.339570323731252</v>
      </c>
      <c r="BX99" s="24">
        <f>IF(Calcul!$F104="SW",'ModelParams Lw'!J$18+'ModelParams Lw'!J$19*LOG(BX$3)+'ModelParams Lw'!J$20*($D99*$E99),IF('ModelParams Lw'!J$21+'ModelParams Lw'!J$22*LOG(BX$3)+'ModelParams Lw'!J$23*($D99*$E99)&lt;'ModelParams Lw'!J$18+'ModelParams Lw'!J$19*LOG(BX$3)+'ModelParams Lw'!J$20*($D99*$E99),'ModelParams Lw'!J$18+'ModelParams Lw'!J$19*LOG(BX$3)+'ModelParams Lw'!J$20*($D99*$E99),'ModelParams Lw'!J$21+'ModelParams Lw'!J$22*LOG(BX$3)+'ModelParams Lw'!J$23*($D99*$E99)))</f>
        <v>22.505852524315557</v>
      </c>
      <c r="BY99" s="24" t="e">
        <f t="shared" si="34"/>
        <v>#DIV/0!</v>
      </c>
      <c r="BZ99" s="24" t="e">
        <f t="shared" si="35"/>
        <v>#DIV/0!</v>
      </c>
      <c r="CA99" s="24" t="e">
        <f t="shared" si="36"/>
        <v>#DIV/0!</v>
      </c>
      <c r="CB99" s="24" t="e">
        <f t="shared" si="37"/>
        <v>#DIV/0!</v>
      </c>
      <c r="CC99" s="24" t="e">
        <f t="shared" si="38"/>
        <v>#DIV/0!</v>
      </c>
      <c r="CD99" s="24" t="e">
        <f t="shared" si="39"/>
        <v>#DIV/0!</v>
      </c>
      <c r="CE99" s="24" t="e">
        <f t="shared" si="40"/>
        <v>#DIV/0!</v>
      </c>
      <c r="CF99" s="24" t="e">
        <f t="shared" si="41"/>
        <v>#DIV/0!</v>
      </c>
      <c r="CG99" s="24" t="e">
        <f>10*LOG10(IF(BY99="",0,POWER(10,((BY99+'ModelParams Lw'!$O$4)/10))) +IF(BZ99="",0,POWER(10,((BZ99+'ModelParams Lw'!$P$4)/10))) +IF(CA99="",0,POWER(10,((CA99+'ModelParams Lw'!$Q$4)/10))) +IF(CB99="",0,POWER(10,((CB99+'ModelParams Lw'!$R$4)/10))) +IF(CC99="",0,POWER(10,((CC99+'ModelParams Lw'!$S$4)/10))) +IF(CD99="",0,POWER(10,((CD99+'ModelParams Lw'!$T$4)/10))) +IF(CE99="",0,POWER(10,((CE99+'ModelParams Lw'!$U$4)/10)))+IF(CF99="",0,POWER(10,((CF99+'ModelParams Lw'!$V$4)/10))))</f>
        <v>#DIV/0!</v>
      </c>
      <c r="CH99" s="24" t="e">
        <f t="shared" si="25"/>
        <v>#DIV/0!</v>
      </c>
      <c r="CI99" s="24" t="e">
        <f>(BY99-'ModelParams Lw'!$O$10)/'ModelParams Lw'!$O$11</f>
        <v>#DIV/0!</v>
      </c>
      <c r="CJ99" s="24" t="e">
        <f>(BZ99-'ModelParams Lw'!$P$10)/'ModelParams Lw'!$P$11</f>
        <v>#DIV/0!</v>
      </c>
      <c r="CK99" s="24" t="e">
        <f>(CA99-'ModelParams Lw'!$Q$10)/'ModelParams Lw'!$Q$11</f>
        <v>#DIV/0!</v>
      </c>
      <c r="CL99" s="24" t="e">
        <f>(CB99-'ModelParams Lw'!$R$10)/'ModelParams Lw'!$R$11</f>
        <v>#DIV/0!</v>
      </c>
      <c r="CM99" s="24" t="e">
        <f>(CC99-'ModelParams Lw'!$S$10)/'ModelParams Lw'!$S$11</f>
        <v>#DIV/0!</v>
      </c>
      <c r="CN99" s="24" t="e">
        <f>(CD99-'ModelParams Lw'!$T$10)/'ModelParams Lw'!$T$11</f>
        <v>#DIV/0!</v>
      </c>
      <c r="CO99" s="24" t="e">
        <f>(CE99-'ModelParams Lw'!$U$10)/'ModelParams Lw'!$U$11</f>
        <v>#DIV/0!</v>
      </c>
      <c r="CP99" s="24" t="e">
        <f>(CF99-'ModelParams Lw'!$V$10)/'ModelParams Lw'!$V$11</f>
        <v>#DIV/0!</v>
      </c>
    </row>
    <row r="100" spans="1:94" x14ac:dyDescent="0.2">
      <c r="A100" s="12">
        <f>Calcul!B102</f>
        <v>0</v>
      </c>
      <c r="B100" s="12">
        <f t="shared" si="42"/>
        <v>0</v>
      </c>
      <c r="C100" s="12">
        <f>Calcul!C102</f>
        <v>0</v>
      </c>
      <c r="D100" s="12">
        <f>Calcul!D102/1000</f>
        <v>0</v>
      </c>
      <c r="E100" s="12">
        <f>Calcul!E102/1000</f>
        <v>0</v>
      </c>
      <c r="F100" s="12">
        <f t="shared" si="43"/>
        <v>0</v>
      </c>
      <c r="G100" s="24" t="e">
        <f t="shared" si="44"/>
        <v>#DIV/0!</v>
      </c>
      <c r="H100" s="21" t="e">
        <f>'ModelParams Lw'!$B$6*(LN(H$3/(($B100/3600/($D100*$F100))^0.4*$G100^0.3)))^2+'ModelParams Lw'!$B$7*LN(H$3/(($B100/3600/($D100*$F100))^0.4*$G100^0.3))+'ModelParams Lw'!$B$8</f>
        <v>#DIV/0!</v>
      </c>
      <c r="I100" s="21" t="e">
        <f>'ModelParams Lw'!$B$6*(LN(I$3/(($B100/3600/($D100*$F100))^0.4*$G100^0.3)))^2+'ModelParams Lw'!$B$7*LN(I$3/(($B100/3600/($D100*$F100))^0.4*$G100^0.3))+'ModelParams Lw'!$B$8</f>
        <v>#DIV/0!</v>
      </c>
      <c r="J100" s="21" t="e">
        <f>'ModelParams Lw'!$B$6*(LN(J$3/(($B100/3600/($D100*$F100))^0.4*$G100^0.3)))^2+'ModelParams Lw'!$B$7*LN(J$3/(($B100/3600/($D100*$F100))^0.4*$G100^0.3))+'ModelParams Lw'!$B$8</f>
        <v>#DIV/0!</v>
      </c>
      <c r="K100" s="21" t="e">
        <f>'ModelParams Lw'!$B$6*(LN(K$3/(($B100/3600/($D100*$F100))^0.4*$G100^0.3)))^2+'ModelParams Lw'!$B$7*LN(K$3/(($B100/3600/($D100*$F100))^0.4*$G100^0.3))+'ModelParams Lw'!$B$8</f>
        <v>#DIV/0!</v>
      </c>
      <c r="L100" s="21" t="e">
        <f>'ModelParams Lw'!$B$6*(LN(L$3/(($B100/3600/($D100*$F100))^0.4*$G100^0.3)))^2+'ModelParams Lw'!$B$7*LN(L$3/(($B100/3600/($D100*$F100))^0.4*$G100^0.3))+'ModelParams Lw'!$B$8</f>
        <v>#DIV/0!</v>
      </c>
      <c r="M100" s="21" t="e">
        <f>'ModelParams Lw'!$B$6*(LN(M$3/(($B100/3600/($D100*$F100))^0.4*$G100^0.3)))^2+'ModelParams Lw'!$B$7*LN(M$3/(($B100/3600/($D100*$F100))^0.4*$G100^0.3))+'ModelParams Lw'!$B$8</f>
        <v>#DIV/0!</v>
      </c>
      <c r="N100" s="21" t="e">
        <f>'ModelParams Lw'!$B$6*(LN(N$3/(($B100/3600/($D100*$F100))^0.4*$G100^0.3)))^2+'ModelParams Lw'!$B$7*LN(N$3/(($B100/3600/($D100*$F100))^0.4*$G100^0.3))+'ModelParams Lw'!$B$8</f>
        <v>#DIV/0!</v>
      </c>
      <c r="O100" s="21" t="e">
        <f>'ModelParams Lw'!$B$6*(LN(O$3/(($B100/3600/($D100*$F100))^0.4*$G100^0.3)))^2+'ModelParams Lw'!$B$7*LN(O$3/(($B100/3600/($D100*$F100))^0.4*$G100^0.3))+'ModelParams Lw'!$B$8</f>
        <v>#DIV/0!</v>
      </c>
      <c r="P100" s="24" t="e">
        <f>'ModelParams Lw'!$B$3+'ModelParams Lw'!$B$4*LOG10($B100/3600/($D100*$F100))+'ModelParams Lw'!$B$5*LOG10(2*$G100/(1.2*($B100/3600/($D100*$F100))^2)+1)+10*LOG10($D100*$F100)+H100</f>
        <v>#DIV/0!</v>
      </c>
      <c r="Q100" s="24" t="e">
        <f>'ModelParams Lw'!$B$3+'ModelParams Lw'!$B$4*LOG10($B100/3600/($D100*$F100))+'ModelParams Lw'!$B$5*LOG10(2*$G100/(1.2*($B100/3600/($D100*$F100))^2)+1)+10*LOG10($D100*$F100)+I100</f>
        <v>#DIV/0!</v>
      </c>
      <c r="R100" s="24" t="e">
        <f>'ModelParams Lw'!$B$3+'ModelParams Lw'!$B$4*LOG10($B100/3600/($D100*$F100))+'ModelParams Lw'!$B$5*LOG10(2*$G100/(1.2*($B100/3600/($D100*$F100))^2)+1)+10*LOG10($D100*$F100)+J100</f>
        <v>#DIV/0!</v>
      </c>
      <c r="S100" s="24" t="e">
        <f>'ModelParams Lw'!$B$3+'ModelParams Lw'!$B$4*LOG10($B100/3600/($D100*$F100))+'ModelParams Lw'!$B$5*LOG10(2*$G100/(1.2*($B100/3600/($D100*$F100))^2)+1)+10*LOG10($D100*$F100)+K100</f>
        <v>#DIV/0!</v>
      </c>
      <c r="T100" s="24" t="e">
        <f>'ModelParams Lw'!$B$3+'ModelParams Lw'!$B$4*LOG10($B100/3600/($D100*$F100))+'ModelParams Lw'!$B$5*LOG10(2*$G100/(1.2*($B100/3600/($D100*$F100))^2)+1)+10*LOG10($D100*$F100)+L100</f>
        <v>#DIV/0!</v>
      </c>
      <c r="U100" s="24" t="e">
        <f>'ModelParams Lw'!$B$3+'ModelParams Lw'!$B$4*LOG10($B100/3600/($D100*$F100))+'ModelParams Lw'!$B$5*LOG10(2*$G100/(1.2*($B100/3600/($D100*$F100))^2)+1)+10*LOG10($D100*$F100)+M100</f>
        <v>#DIV/0!</v>
      </c>
      <c r="V100" s="24" t="e">
        <f>'ModelParams Lw'!$B$3+'ModelParams Lw'!$B$4*LOG10($B100/3600/($D100*$F100))+'ModelParams Lw'!$B$5*LOG10(2*$G100/(1.2*($B100/3600/($D100*$F100))^2)+1)+10*LOG10($D100*$F100)+N100</f>
        <v>#DIV/0!</v>
      </c>
      <c r="W100" s="24" t="e">
        <f>'ModelParams Lw'!$B$3+'ModelParams Lw'!$B$4*LOG10($B100/3600/($D100*$F100))+'ModelParams Lw'!$B$5*LOG10(2*$G100/(1.2*($B100/3600/($D100*$F100))^2)+1)+10*LOG10($D100*$F100)+O100</f>
        <v>#DIV/0!</v>
      </c>
      <c r="X100" s="24" t="e">
        <f>10*LOG10(IF(P100="",0,POWER(10,((P100+'ModelParams Lw'!$O$4)/10))) +IF(Q100="",0,POWER(10,((Q100+'ModelParams Lw'!$P$4)/10))) +IF(R100="",0,POWER(10,((R100+'ModelParams Lw'!$Q$4)/10))) +IF(S100="",0,POWER(10,((S100+'ModelParams Lw'!$R$4)/10))) +IF(T100="",0,POWER(10,((T100+'ModelParams Lw'!$S$4)/10))) +IF(U100="",0,POWER(10,((U100+'ModelParams Lw'!$T$4)/10))) +IF(V100="",0,POWER(10,((V100+'ModelParams Lw'!$U$4)/10)))+IF(W100="",0,POWER(10,((W100+'ModelParams Lw'!$V$4)/10))))</f>
        <v>#DIV/0!</v>
      </c>
      <c r="Y100" s="24" t="e">
        <f t="shared" si="45"/>
        <v>#DIV/0!</v>
      </c>
      <c r="Z100" s="24" t="e">
        <f>(P100-'ModelParams Lw'!O$10)/'ModelParams Lw'!O$11</f>
        <v>#DIV/0!</v>
      </c>
      <c r="AA100" s="24" t="e">
        <f>(Q100-'ModelParams Lw'!P$10)/'ModelParams Lw'!P$11</f>
        <v>#DIV/0!</v>
      </c>
      <c r="AB100" s="24" t="e">
        <f>(R100-'ModelParams Lw'!Q$10)/'ModelParams Lw'!Q$11</f>
        <v>#DIV/0!</v>
      </c>
      <c r="AC100" s="24" t="e">
        <f>(S100-'ModelParams Lw'!R$10)/'ModelParams Lw'!R$11</f>
        <v>#DIV/0!</v>
      </c>
      <c r="AD100" s="24" t="e">
        <f>(T100-'ModelParams Lw'!S$10)/'ModelParams Lw'!S$11</f>
        <v>#DIV/0!</v>
      </c>
      <c r="AE100" s="24" t="e">
        <f>(U100-'ModelParams Lw'!T$10)/'ModelParams Lw'!T$11</f>
        <v>#DIV/0!</v>
      </c>
      <c r="AF100" s="24" t="e">
        <f>(V100-'ModelParams Lw'!U$10)/'ModelParams Lw'!U$11</f>
        <v>#DIV/0!</v>
      </c>
      <c r="AG100" s="24" t="e">
        <f>(W100-'ModelParams Lw'!V$10)/'ModelParams Lw'!V$11</f>
        <v>#DIV/0!</v>
      </c>
      <c r="AH100" s="24" t="e">
        <f t="shared" ref="AH100:AH163" si="46">(B100/3600)/(D100*E100)</f>
        <v>#DIV/0!</v>
      </c>
      <c r="AI100" s="24" t="str">
        <f>IF(OR(Calcul!$D105="",Calcul!$E105=""),"",VLOOKUP(CONCATENATE(Calcul!$D105,Calcul!$E105),SilencerParams!$D$4:$R$82,8,FALSE))</f>
        <v/>
      </c>
      <c r="AJ100" s="24" t="str">
        <f>IF(OR(Calcul!$D105="",Calcul!$E105=""),"",VLOOKUP(CONCATENATE(Calcul!$D105,Calcul!$E105),SilencerParams!$D$4:$R$82,9,FALSE))</f>
        <v/>
      </c>
      <c r="AK100" s="24" t="str">
        <f>IF(OR(Calcul!$D105="",Calcul!$E105=""),"",VLOOKUP(CONCATENATE(Calcul!$D105,Calcul!$E105),SilencerParams!$D$4:$R$82,10,FALSE))</f>
        <v/>
      </c>
      <c r="AL100" s="24" t="str">
        <f>IF(OR(Calcul!$D105="",Calcul!$E105=""),"",VLOOKUP(CONCATENATE(Calcul!$D105,Calcul!$E105),SilencerParams!$D$4:$R$82,11,FALSE))</f>
        <v/>
      </c>
      <c r="AM100" s="24" t="str">
        <f>IF(OR(Calcul!$D105="",Calcul!$E105=""),"",VLOOKUP(CONCATENATE(Calcul!$D105,Calcul!$E105),SilencerParams!$D$4:$R$82,12,FALSE))</f>
        <v/>
      </c>
      <c r="AN100" s="24" t="str">
        <f>IF(OR(Calcul!$D105="",Calcul!$E105=""),"",VLOOKUP(CONCATENATE(Calcul!$D105,Calcul!$E105),SilencerParams!$D$4:$R$82,13,FALSE))</f>
        <v/>
      </c>
      <c r="AO100" s="24" t="str">
        <f>IF(OR(Calcul!$D105="",Calcul!$E105=""),"",VLOOKUP(CONCATENATE(Calcul!$D105,Calcul!$E105),SilencerParams!$D$4:$R$82,14,FALSE))</f>
        <v/>
      </c>
      <c r="AP100" s="24" t="str">
        <f>IF(OR(Calcul!$D105="",Calcul!$E105=""),"",VLOOKUP(CONCATENATE(Calcul!$D105,Calcul!$E105),SilencerParams!$D$4:$R$82,15,FALSE))</f>
        <v/>
      </c>
      <c r="AQ100" s="24" t="str">
        <f>IF(OR(Calcul!$D105="",Calcul!$E105=""),"",VLOOKUP(CONCATENATE(Calcul!$D105,Calcul!$E105),SilencerParams!$D$4:$Z$82,16,FALSE)*LOG($AH100)+VLOOKUP(CONCATENATE(Calcul!$D105,Calcul!$E105),SilencerParams!$D$4:$AH$82,24,FALSE))</f>
        <v/>
      </c>
      <c r="AR100" s="24" t="str">
        <f>IF(OR(Calcul!$D105="",Calcul!$E105=""),"",VLOOKUP(CONCATENATE(Calcul!$D105,Calcul!$E105),SilencerParams!$D$4:$Z$82,17,FALSE)*LOG($AH100)+VLOOKUP(CONCATENATE(Calcul!$D105,Calcul!$E105),SilencerParams!$D$4:$AH$82,25,FALSE))</f>
        <v/>
      </c>
      <c r="AS100" s="24" t="str">
        <f>IF(OR(Calcul!$D105="",Calcul!$E105=""),"",VLOOKUP(CONCATENATE(Calcul!$D105,Calcul!$E105),SilencerParams!$D$4:$Z$82,18,FALSE)*LOG($AH100)+VLOOKUP(CONCATENATE(Calcul!$D105,Calcul!$E105),SilencerParams!$D$4:$AH$82,26,FALSE))</f>
        <v/>
      </c>
      <c r="AT100" s="24" t="str">
        <f>IF(OR(Calcul!$D105="",Calcul!$E105=""),"",VLOOKUP(CONCATENATE(Calcul!$D105,Calcul!$E105),SilencerParams!$D$4:$Z$82,19,FALSE)*LOG($AH100)+VLOOKUP(CONCATENATE(Calcul!$D105,Calcul!$E105),SilencerParams!$D$4:$AH$82,27,FALSE))</f>
        <v/>
      </c>
      <c r="AU100" s="24" t="str">
        <f>IF(OR(Calcul!$D105="",Calcul!$E105=""),"",VLOOKUP(CONCATENATE(Calcul!$D105,Calcul!$E105),SilencerParams!$D$4:$Z$82,20,FALSE)*LOG($AH100)+VLOOKUP(CONCATENATE(Calcul!$D105,Calcul!$E105),SilencerParams!$D$4:$AH$82,28,FALSE))</f>
        <v/>
      </c>
      <c r="AV100" s="24" t="str">
        <f>IF(OR(Calcul!$D105="",Calcul!$E105=""),"",VLOOKUP(CONCATENATE(Calcul!$D105,Calcul!$E105),SilencerParams!$D$4:$Z$82,21,FALSE)*LOG($AH100)+VLOOKUP(CONCATENATE(Calcul!$D105,Calcul!$E105),SilencerParams!$D$4:$AH$82,29,FALSE))</f>
        <v/>
      </c>
      <c r="AW100" s="24" t="str">
        <f>IF(OR(Calcul!$D105="",Calcul!$E105=""),"",VLOOKUP(CONCATENATE(Calcul!$D105,Calcul!$E105),SilencerParams!$D$4:$Z$82,22,FALSE)*LOG($AH100)+VLOOKUP(CONCATENATE(Calcul!$D105,Calcul!$E105),SilencerParams!$D$4:$AH$82,30,FALSE))</f>
        <v/>
      </c>
      <c r="AX100" s="24" t="str">
        <f>IF(OR(Calcul!$D105="",Calcul!$E105=""),"",VLOOKUP(CONCATENATE(Calcul!$D105,Calcul!$E105),SilencerParams!$D$4:$Z$82,23,FALSE)*LOG($AH100)+VLOOKUP(CONCATENATE(Calcul!$D105,Calcul!$E105),SilencerParams!$D$4:$AH$82,31,FALSE))</f>
        <v/>
      </c>
      <c r="AY100" s="24" t="e">
        <f t="shared" si="26"/>
        <v>#DIV/0!</v>
      </c>
      <c r="AZ100" s="24" t="e">
        <f t="shared" si="27"/>
        <v>#DIV/0!</v>
      </c>
      <c r="BA100" s="24" t="e">
        <f t="shared" si="28"/>
        <v>#DIV/0!</v>
      </c>
      <c r="BB100" s="24" t="e">
        <f t="shared" si="29"/>
        <v>#DIV/0!</v>
      </c>
      <c r="BC100" s="24" t="e">
        <f t="shared" si="30"/>
        <v>#DIV/0!</v>
      </c>
      <c r="BD100" s="24" t="e">
        <f t="shared" si="31"/>
        <v>#DIV/0!</v>
      </c>
      <c r="BE100" s="24" t="e">
        <f t="shared" si="32"/>
        <v>#DIV/0!</v>
      </c>
      <c r="BF100" s="24" t="e">
        <f t="shared" si="33"/>
        <v>#DIV/0!</v>
      </c>
      <c r="BG100" s="24" t="e">
        <f>10*LOG10(IF(AY100="",0,POWER(10,((AY100+'ModelParams Lw'!$O$4)/10))) +IF(AZ100="",0,POWER(10,((AZ100+'ModelParams Lw'!$P$4)/10))) +IF(BA100="",0,POWER(10,((BA100+'ModelParams Lw'!$Q$4)/10))) +IF(BB100="",0,POWER(10,((BB100+'ModelParams Lw'!$R$4)/10))) +IF(BC100="",0,POWER(10,((BC100+'ModelParams Lw'!$S$4)/10))) +IF(BD100="",0,POWER(10,((BD100+'ModelParams Lw'!$T$4)/10))) +IF(BE100="",0,POWER(10,((BE100+'ModelParams Lw'!$U$4)/10)))+IF(BF100="",0,POWER(10,((BF100+'ModelParams Lw'!$V$4)/10))))</f>
        <v>#DIV/0!</v>
      </c>
      <c r="BH100" s="24" t="e">
        <f t="shared" ref="BH100:BH163" si="47">MAX(BI100:BP100)</f>
        <v>#DIV/0!</v>
      </c>
      <c r="BI100" s="24" t="e">
        <f>(AY100-'ModelParams Lw'!O$10)/'ModelParams Lw'!O$11</f>
        <v>#DIV/0!</v>
      </c>
      <c r="BJ100" s="24" t="e">
        <f>(AZ100-'ModelParams Lw'!P$10)/'ModelParams Lw'!P$11</f>
        <v>#DIV/0!</v>
      </c>
      <c r="BK100" s="24" t="e">
        <f>(BA100-'ModelParams Lw'!Q$10)/'ModelParams Lw'!Q$11</f>
        <v>#DIV/0!</v>
      </c>
      <c r="BL100" s="24" t="e">
        <f>(BB100-'ModelParams Lw'!R$10)/'ModelParams Lw'!R$11</f>
        <v>#DIV/0!</v>
      </c>
      <c r="BM100" s="24" t="e">
        <f>(BC100-'ModelParams Lw'!S$10)/'ModelParams Lw'!S$11</f>
        <v>#DIV/0!</v>
      </c>
      <c r="BN100" s="24" t="e">
        <f>(BD100-'ModelParams Lw'!T$10)/'ModelParams Lw'!T$11</f>
        <v>#DIV/0!</v>
      </c>
      <c r="BO100" s="24" t="e">
        <f>(BE100-'ModelParams Lw'!U$10)/'ModelParams Lw'!U$11</f>
        <v>#DIV/0!</v>
      </c>
      <c r="BP100" s="24" t="e">
        <f>(BF100-'ModelParams Lw'!V$10)/'ModelParams Lw'!V$11</f>
        <v>#DIV/0!</v>
      </c>
      <c r="BQ100" s="24">
        <f>IF(Calcul!$F105="SW",'ModelParams Lw'!C$18+'ModelParams Lw'!C$19*LOG(BQ$3)+'ModelParams Lw'!C$20*($D100*$E100),IF('ModelParams Lw'!C$21+'ModelParams Lw'!C$22*LOG(BQ$3)+'ModelParams Lw'!C$23*($D100*$E100)&lt;'ModelParams Lw'!C$18+'ModelParams Lw'!C$19*LOG(BQ$3)+'ModelParams Lw'!C$20*($D100*$E100),'ModelParams Lw'!C$18+'ModelParams Lw'!C$19*LOG(BQ$3)+'ModelParams Lw'!C$20*($D100*$E100),'ModelParams Lw'!C$21+'ModelParams Lw'!C$22*LOG(BQ$3)+'ModelParams Lw'!C$23*($D100*$E100)))</f>
        <v>29.232362061604213</v>
      </c>
      <c r="BR100" s="24">
        <f>IF(Calcul!$F105="SW",'ModelParams Lw'!D$18+'ModelParams Lw'!D$19*LOG(BR$3)+'ModelParams Lw'!D$20*($D100*$E100),IF('ModelParams Lw'!D$21+'ModelParams Lw'!D$22*LOG(BR$3)+'ModelParams Lw'!D$23*($D100*$E100)&lt;'ModelParams Lw'!D$18+'ModelParams Lw'!D$19*LOG(BR$3)+'ModelParams Lw'!D$20*($D100*$E100),'ModelParams Lw'!D$18+'ModelParams Lw'!D$19*LOG(BR$3)+'ModelParams Lw'!D$20*($D100*$E100),'ModelParams Lw'!D$21+'ModelParams Lw'!D$22*LOG(BR$3)+'ModelParams Lw'!D$23*($D100*$E100)))</f>
        <v>20.87664435983303</v>
      </c>
      <c r="BS100" s="24">
        <f>IF(Calcul!$F105="SW",'ModelParams Lw'!E$18+'ModelParams Lw'!E$19*LOG(BS$3)+'ModelParams Lw'!E$20*($D100*$E100),IF('ModelParams Lw'!E$21+'ModelParams Lw'!E$22*LOG(BS$3)+'ModelParams Lw'!E$23*($D100*$E100)&lt;'ModelParams Lw'!E$18+'ModelParams Lw'!E$19*LOG(BS$3)+'ModelParams Lw'!E$20*($D100*$E100),'ModelParams Lw'!E$18+'ModelParams Lw'!E$19*LOG(BS$3)+'ModelParams Lw'!E$20*($D100*$E100),'ModelParams Lw'!E$21+'ModelParams Lw'!E$22*LOG(BS$3)+'ModelParams Lw'!E$23*($D100*$E100)))</f>
        <v>19.403052886267911</v>
      </c>
      <c r="BT100" s="24">
        <f>IF(Calcul!$F105="SW",'ModelParams Lw'!F$18+'ModelParams Lw'!F$19*LOG(BT$3)+'ModelParams Lw'!F$20*($D100*$E100),IF('ModelParams Lw'!F$21+'ModelParams Lw'!F$22*LOG(BT$3)+'ModelParams Lw'!F$23*($D100*$E100)&lt;'ModelParams Lw'!F$18+'ModelParams Lw'!F$19*LOG(BT$3)+'ModelParams Lw'!F$20*($D100*$E100),'ModelParams Lw'!F$18+'ModelParams Lw'!F$19*LOG(BT$3)+'ModelParams Lw'!F$20*($D100*$E100),'ModelParams Lw'!F$21+'ModelParams Lw'!F$22*LOG(BT$3)+'ModelParams Lw'!F$23*($D100*$E100)))</f>
        <v>19.168948557312724</v>
      </c>
      <c r="BU100" s="24">
        <f>IF(Calcul!$F105="SW",'ModelParams Lw'!G$18+'ModelParams Lw'!G$19*LOG(BU$3)+'ModelParams Lw'!G$20*($D100*$E100),IF('ModelParams Lw'!G$21+'ModelParams Lw'!G$22*LOG(BU$3)+'ModelParams Lw'!G$23*($D100*$E100)&lt;'ModelParams Lw'!G$18+'ModelParams Lw'!G$19*LOG(BU$3)+'ModelParams Lw'!G$20*($D100*$E100),'ModelParams Lw'!G$18+'ModelParams Lw'!G$19*LOG(BU$3)+'ModelParams Lw'!G$20*($D100*$E100),'ModelParams Lw'!G$21+'ModelParams Lw'!G$22*LOG(BU$3)+'ModelParams Lw'!G$23*($D100*$E100)))</f>
        <v>19.253827318462619</v>
      </c>
      <c r="BV100" s="24">
        <f>IF(Calcul!$F105="SW",'ModelParams Lw'!H$18+'ModelParams Lw'!H$19*LOG(BV$3)+'ModelParams Lw'!H$20*($D100*$E100),IF('ModelParams Lw'!H$21+'ModelParams Lw'!H$22*LOG(BV$3)+'ModelParams Lw'!H$23*($D100*$E100)&lt;'ModelParams Lw'!H$18+'ModelParams Lw'!H$19*LOG(BV$3)+'ModelParams Lw'!H$20*($D100*$E100),'ModelParams Lw'!H$18+'ModelParams Lw'!H$19*LOG(BV$3)+'ModelParams Lw'!H$20*($D100*$E100),'ModelParams Lw'!H$21+'ModelParams Lw'!H$22*LOG(BV$3)+'ModelParams Lw'!H$23*($D100*$E100)))</f>
        <v>18.450549841027573</v>
      </c>
      <c r="BW100" s="24">
        <f>IF(Calcul!$F105="SW",'ModelParams Lw'!I$18+'ModelParams Lw'!I$19*LOG(BW$3)+'ModelParams Lw'!I$20*($D100*$E100),IF('ModelParams Lw'!I$21+'ModelParams Lw'!I$22*LOG(BW$3)+'ModelParams Lw'!I$23*($D100*$E100)&lt;'ModelParams Lw'!I$18+'ModelParams Lw'!I$19*LOG(BW$3)+'ModelParams Lw'!I$20*($D100*$E100),'ModelParams Lw'!I$18+'ModelParams Lw'!I$19*LOG(BW$3)+'ModelParams Lw'!I$20*($D100*$E100),'ModelParams Lw'!I$21+'ModelParams Lw'!I$22*LOG(BW$3)+'ModelParams Lw'!I$23*($D100*$E100)))</f>
        <v>24.339570323731252</v>
      </c>
      <c r="BX100" s="24">
        <f>IF(Calcul!$F105="SW",'ModelParams Lw'!J$18+'ModelParams Lw'!J$19*LOG(BX$3)+'ModelParams Lw'!J$20*($D100*$E100),IF('ModelParams Lw'!J$21+'ModelParams Lw'!J$22*LOG(BX$3)+'ModelParams Lw'!J$23*($D100*$E100)&lt;'ModelParams Lw'!J$18+'ModelParams Lw'!J$19*LOG(BX$3)+'ModelParams Lw'!J$20*($D100*$E100),'ModelParams Lw'!J$18+'ModelParams Lw'!J$19*LOG(BX$3)+'ModelParams Lw'!J$20*($D100*$E100),'ModelParams Lw'!J$21+'ModelParams Lw'!J$22*LOG(BX$3)+'ModelParams Lw'!J$23*($D100*$E100)))</f>
        <v>22.505852524315557</v>
      </c>
      <c r="BY100" s="24" t="e">
        <f t="shared" si="34"/>
        <v>#DIV/0!</v>
      </c>
      <c r="BZ100" s="24" t="e">
        <f t="shared" si="35"/>
        <v>#DIV/0!</v>
      </c>
      <c r="CA100" s="24" t="e">
        <f t="shared" si="36"/>
        <v>#DIV/0!</v>
      </c>
      <c r="CB100" s="24" t="e">
        <f t="shared" si="37"/>
        <v>#DIV/0!</v>
      </c>
      <c r="CC100" s="24" t="e">
        <f t="shared" si="38"/>
        <v>#DIV/0!</v>
      </c>
      <c r="CD100" s="24" t="e">
        <f t="shared" si="39"/>
        <v>#DIV/0!</v>
      </c>
      <c r="CE100" s="24" t="e">
        <f t="shared" si="40"/>
        <v>#DIV/0!</v>
      </c>
      <c r="CF100" s="24" t="e">
        <f t="shared" si="41"/>
        <v>#DIV/0!</v>
      </c>
      <c r="CG100" s="24" t="e">
        <f>10*LOG10(IF(BY100="",0,POWER(10,((BY100+'ModelParams Lw'!$O$4)/10))) +IF(BZ100="",0,POWER(10,((BZ100+'ModelParams Lw'!$P$4)/10))) +IF(CA100="",0,POWER(10,((CA100+'ModelParams Lw'!$Q$4)/10))) +IF(CB100="",0,POWER(10,((CB100+'ModelParams Lw'!$R$4)/10))) +IF(CC100="",0,POWER(10,((CC100+'ModelParams Lw'!$S$4)/10))) +IF(CD100="",0,POWER(10,((CD100+'ModelParams Lw'!$T$4)/10))) +IF(CE100="",0,POWER(10,((CE100+'ModelParams Lw'!$U$4)/10)))+IF(CF100="",0,POWER(10,((CF100+'ModelParams Lw'!$V$4)/10))))</f>
        <v>#DIV/0!</v>
      </c>
      <c r="CH100" s="24" t="e">
        <f t="shared" ref="CH100:CH163" si="48">MAX(CI100:CP100)</f>
        <v>#DIV/0!</v>
      </c>
      <c r="CI100" s="24" t="e">
        <f>(BY100-'ModelParams Lw'!$O$10)/'ModelParams Lw'!$O$11</f>
        <v>#DIV/0!</v>
      </c>
      <c r="CJ100" s="24" t="e">
        <f>(BZ100-'ModelParams Lw'!$P$10)/'ModelParams Lw'!$P$11</f>
        <v>#DIV/0!</v>
      </c>
      <c r="CK100" s="24" t="e">
        <f>(CA100-'ModelParams Lw'!$Q$10)/'ModelParams Lw'!$Q$11</f>
        <v>#DIV/0!</v>
      </c>
      <c r="CL100" s="24" t="e">
        <f>(CB100-'ModelParams Lw'!$R$10)/'ModelParams Lw'!$R$11</f>
        <v>#DIV/0!</v>
      </c>
      <c r="CM100" s="24" t="e">
        <f>(CC100-'ModelParams Lw'!$S$10)/'ModelParams Lw'!$S$11</f>
        <v>#DIV/0!</v>
      </c>
      <c r="CN100" s="24" t="e">
        <f>(CD100-'ModelParams Lw'!$T$10)/'ModelParams Lw'!$T$11</f>
        <v>#DIV/0!</v>
      </c>
      <c r="CO100" s="24" t="e">
        <f>(CE100-'ModelParams Lw'!$U$10)/'ModelParams Lw'!$U$11</f>
        <v>#DIV/0!</v>
      </c>
      <c r="CP100" s="24" t="e">
        <f>(CF100-'ModelParams Lw'!$V$10)/'ModelParams Lw'!$V$11</f>
        <v>#DIV/0!</v>
      </c>
    </row>
    <row r="101" spans="1:94" x14ac:dyDescent="0.2">
      <c r="A101" s="12">
        <f>Calcul!B103</f>
        <v>0</v>
      </c>
      <c r="B101" s="12">
        <f t="shared" si="42"/>
        <v>0</v>
      </c>
      <c r="C101" s="12">
        <f>Calcul!C103</f>
        <v>0</v>
      </c>
      <c r="D101" s="12">
        <f>Calcul!D103/1000</f>
        <v>0</v>
      </c>
      <c r="E101" s="12">
        <f>Calcul!E103/1000</f>
        <v>0</v>
      </c>
      <c r="F101" s="12">
        <f t="shared" si="43"/>
        <v>0</v>
      </c>
      <c r="G101" s="24" t="e">
        <f t="shared" si="44"/>
        <v>#DIV/0!</v>
      </c>
      <c r="H101" s="21" t="e">
        <f>'ModelParams Lw'!$B$6*(LN(H$3/(($B101/3600/($D101*$F101))^0.4*$G101^0.3)))^2+'ModelParams Lw'!$B$7*LN(H$3/(($B101/3600/($D101*$F101))^0.4*$G101^0.3))+'ModelParams Lw'!$B$8</f>
        <v>#DIV/0!</v>
      </c>
      <c r="I101" s="21" t="e">
        <f>'ModelParams Lw'!$B$6*(LN(I$3/(($B101/3600/($D101*$F101))^0.4*$G101^0.3)))^2+'ModelParams Lw'!$B$7*LN(I$3/(($B101/3600/($D101*$F101))^0.4*$G101^0.3))+'ModelParams Lw'!$B$8</f>
        <v>#DIV/0!</v>
      </c>
      <c r="J101" s="21" t="e">
        <f>'ModelParams Lw'!$B$6*(LN(J$3/(($B101/3600/($D101*$F101))^0.4*$G101^0.3)))^2+'ModelParams Lw'!$B$7*LN(J$3/(($B101/3600/($D101*$F101))^0.4*$G101^0.3))+'ModelParams Lw'!$B$8</f>
        <v>#DIV/0!</v>
      </c>
      <c r="K101" s="21" t="e">
        <f>'ModelParams Lw'!$B$6*(LN(K$3/(($B101/3600/($D101*$F101))^0.4*$G101^0.3)))^2+'ModelParams Lw'!$B$7*LN(K$3/(($B101/3600/($D101*$F101))^0.4*$G101^0.3))+'ModelParams Lw'!$B$8</f>
        <v>#DIV/0!</v>
      </c>
      <c r="L101" s="21" t="e">
        <f>'ModelParams Lw'!$B$6*(LN(L$3/(($B101/3600/($D101*$F101))^0.4*$G101^0.3)))^2+'ModelParams Lw'!$B$7*LN(L$3/(($B101/3600/($D101*$F101))^0.4*$G101^0.3))+'ModelParams Lw'!$B$8</f>
        <v>#DIV/0!</v>
      </c>
      <c r="M101" s="21" t="e">
        <f>'ModelParams Lw'!$B$6*(LN(M$3/(($B101/3600/($D101*$F101))^0.4*$G101^0.3)))^2+'ModelParams Lw'!$B$7*LN(M$3/(($B101/3600/($D101*$F101))^0.4*$G101^0.3))+'ModelParams Lw'!$B$8</f>
        <v>#DIV/0!</v>
      </c>
      <c r="N101" s="21" t="e">
        <f>'ModelParams Lw'!$B$6*(LN(N$3/(($B101/3600/($D101*$F101))^0.4*$G101^0.3)))^2+'ModelParams Lw'!$B$7*LN(N$3/(($B101/3600/($D101*$F101))^0.4*$G101^0.3))+'ModelParams Lw'!$B$8</f>
        <v>#DIV/0!</v>
      </c>
      <c r="O101" s="21" t="e">
        <f>'ModelParams Lw'!$B$6*(LN(O$3/(($B101/3600/($D101*$F101))^0.4*$G101^0.3)))^2+'ModelParams Lw'!$B$7*LN(O$3/(($B101/3600/($D101*$F101))^0.4*$G101^0.3))+'ModelParams Lw'!$B$8</f>
        <v>#DIV/0!</v>
      </c>
      <c r="P101" s="24" t="e">
        <f>'ModelParams Lw'!$B$3+'ModelParams Lw'!$B$4*LOG10($B101/3600/($D101*$F101))+'ModelParams Lw'!$B$5*LOG10(2*$G101/(1.2*($B101/3600/($D101*$F101))^2)+1)+10*LOG10($D101*$F101)+H101</f>
        <v>#DIV/0!</v>
      </c>
      <c r="Q101" s="24" t="e">
        <f>'ModelParams Lw'!$B$3+'ModelParams Lw'!$B$4*LOG10($B101/3600/($D101*$F101))+'ModelParams Lw'!$B$5*LOG10(2*$G101/(1.2*($B101/3600/($D101*$F101))^2)+1)+10*LOG10($D101*$F101)+I101</f>
        <v>#DIV/0!</v>
      </c>
      <c r="R101" s="24" t="e">
        <f>'ModelParams Lw'!$B$3+'ModelParams Lw'!$B$4*LOG10($B101/3600/($D101*$F101))+'ModelParams Lw'!$B$5*LOG10(2*$G101/(1.2*($B101/3600/($D101*$F101))^2)+1)+10*LOG10($D101*$F101)+J101</f>
        <v>#DIV/0!</v>
      </c>
      <c r="S101" s="24" t="e">
        <f>'ModelParams Lw'!$B$3+'ModelParams Lw'!$B$4*LOG10($B101/3600/($D101*$F101))+'ModelParams Lw'!$B$5*LOG10(2*$G101/(1.2*($B101/3600/($D101*$F101))^2)+1)+10*LOG10($D101*$F101)+K101</f>
        <v>#DIV/0!</v>
      </c>
      <c r="T101" s="24" t="e">
        <f>'ModelParams Lw'!$B$3+'ModelParams Lw'!$B$4*LOG10($B101/3600/($D101*$F101))+'ModelParams Lw'!$B$5*LOG10(2*$G101/(1.2*($B101/3600/($D101*$F101))^2)+1)+10*LOG10($D101*$F101)+L101</f>
        <v>#DIV/0!</v>
      </c>
      <c r="U101" s="24" t="e">
        <f>'ModelParams Lw'!$B$3+'ModelParams Lw'!$B$4*LOG10($B101/3600/($D101*$F101))+'ModelParams Lw'!$B$5*LOG10(2*$G101/(1.2*($B101/3600/($D101*$F101))^2)+1)+10*LOG10($D101*$F101)+M101</f>
        <v>#DIV/0!</v>
      </c>
      <c r="V101" s="24" t="e">
        <f>'ModelParams Lw'!$B$3+'ModelParams Lw'!$B$4*LOG10($B101/3600/($D101*$F101))+'ModelParams Lw'!$B$5*LOG10(2*$G101/(1.2*($B101/3600/($D101*$F101))^2)+1)+10*LOG10($D101*$F101)+N101</f>
        <v>#DIV/0!</v>
      </c>
      <c r="W101" s="24" t="e">
        <f>'ModelParams Lw'!$B$3+'ModelParams Lw'!$B$4*LOG10($B101/3600/($D101*$F101))+'ModelParams Lw'!$B$5*LOG10(2*$G101/(1.2*($B101/3600/($D101*$F101))^2)+1)+10*LOG10($D101*$F101)+O101</f>
        <v>#DIV/0!</v>
      </c>
      <c r="X101" s="24" t="e">
        <f>10*LOG10(IF(P101="",0,POWER(10,((P101+'ModelParams Lw'!$O$4)/10))) +IF(Q101="",0,POWER(10,((Q101+'ModelParams Lw'!$P$4)/10))) +IF(R101="",0,POWER(10,((R101+'ModelParams Lw'!$Q$4)/10))) +IF(S101="",0,POWER(10,((S101+'ModelParams Lw'!$R$4)/10))) +IF(T101="",0,POWER(10,((T101+'ModelParams Lw'!$S$4)/10))) +IF(U101="",0,POWER(10,((U101+'ModelParams Lw'!$T$4)/10))) +IF(V101="",0,POWER(10,((V101+'ModelParams Lw'!$U$4)/10)))+IF(W101="",0,POWER(10,((W101+'ModelParams Lw'!$V$4)/10))))</f>
        <v>#DIV/0!</v>
      </c>
      <c r="Y101" s="24" t="e">
        <f t="shared" si="45"/>
        <v>#DIV/0!</v>
      </c>
      <c r="Z101" s="24" t="e">
        <f>(P101-'ModelParams Lw'!O$10)/'ModelParams Lw'!O$11</f>
        <v>#DIV/0!</v>
      </c>
      <c r="AA101" s="24" t="e">
        <f>(Q101-'ModelParams Lw'!P$10)/'ModelParams Lw'!P$11</f>
        <v>#DIV/0!</v>
      </c>
      <c r="AB101" s="24" t="e">
        <f>(R101-'ModelParams Lw'!Q$10)/'ModelParams Lw'!Q$11</f>
        <v>#DIV/0!</v>
      </c>
      <c r="AC101" s="24" t="e">
        <f>(S101-'ModelParams Lw'!R$10)/'ModelParams Lw'!R$11</f>
        <v>#DIV/0!</v>
      </c>
      <c r="AD101" s="24" t="e">
        <f>(T101-'ModelParams Lw'!S$10)/'ModelParams Lw'!S$11</f>
        <v>#DIV/0!</v>
      </c>
      <c r="AE101" s="24" t="e">
        <f>(U101-'ModelParams Lw'!T$10)/'ModelParams Lw'!T$11</f>
        <v>#DIV/0!</v>
      </c>
      <c r="AF101" s="24" t="e">
        <f>(V101-'ModelParams Lw'!U$10)/'ModelParams Lw'!U$11</f>
        <v>#DIV/0!</v>
      </c>
      <c r="AG101" s="24" t="e">
        <f>(W101-'ModelParams Lw'!V$10)/'ModelParams Lw'!V$11</f>
        <v>#DIV/0!</v>
      </c>
      <c r="AH101" s="24" t="e">
        <f t="shared" si="46"/>
        <v>#DIV/0!</v>
      </c>
      <c r="AI101" s="24" t="str">
        <f>IF(OR(Calcul!$D106="",Calcul!$E106=""),"",VLOOKUP(CONCATENATE(Calcul!$D106,Calcul!$E106),SilencerParams!$D$4:$R$82,8,FALSE))</f>
        <v/>
      </c>
      <c r="AJ101" s="24" t="str">
        <f>IF(OR(Calcul!$D106="",Calcul!$E106=""),"",VLOOKUP(CONCATENATE(Calcul!$D106,Calcul!$E106),SilencerParams!$D$4:$R$82,9,FALSE))</f>
        <v/>
      </c>
      <c r="AK101" s="24" t="str">
        <f>IF(OR(Calcul!$D106="",Calcul!$E106=""),"",VLOOKUP(CONCATENATE(Calcul!$D106,Calcul!$E106),SilencerParams!$D$4:$R$82,10,FALSE))</f>
        <v/>
      </c>
      <c r="AL101" s="24" t="str">
        <f>IF(OR(Calcul!$D106="",Calcul!$E106=""),"",VLOOKUP(CONCATENATE(Calcul!$D106,Calcul!$E106),SilencerParams!$D$4:$R$82,11,FALSE))</f>
        <v/>
      </c>
      <c r="AM101" s="24" t="str">
        <f>IF(OR(Calcul!$D106="",Calcul!$E106=""),"",VLOOKUP(CONCATENATE(Calcul!$D106,Calcul!$E106),SilencerParams!$D$4:$R$82,12,FALSE))</f>
        <v/>
      </c>
      <c r="AN101" s="24" t="str">
        <f>IF(OR(Calcul!$D106="",Calcul!$E106=""),"",VLOOKUP(CONCATENATE(Calcul!$D106,Calcul!$E106),SilencerParams!$D$4:$R$82,13,FALSE))</f>
        <v/>
      </c>
      <c r="AO101" s="24" t="str">
        <f>IF(OR(Calcul!$D106="",Calcul!$E106=""),"",VLOOKUP(CONCATENATE(Calcul!$D106,Calcul!$E106),SilencerParams!$D$4:$R$82,14,FALSE))</f>
        <v/>
      </c>
      <c r="AP101" s="24" t="str">
        <f>IF(OR(Calcul!$D106="",Calcul!$E106=""),"",VLOOKUP(CONCATENATE(Calcul!$D106,Calcul!$E106),SilencerParams!$D$4:$R$82,15,FALSE))</f>
        <v/>
      </c>
      <c r="AQ101" s="24" t="str">
        <f>IF(OR(Calcul!$D106="",Calcul!$E106=""),"",VLOOKUP(CONCATENATE(Calcul!$D106,Calcul!$E106),SilencerParams!$D$4:$Z$82,16,FALSE)*LOG($AH101)+VLOOKUP(CONCATENATE(Calcul!$D106,Calcul!$E106),SilencerParams!$D$4:$AH$82,24,FALSE))</f>
        <v/>
      </c>
      <c r="AR101" s="24" t="str">
        <f>IF(OR(Calcul!$D106="",Calcul!$E106=""),"",VLOOKUP(CONCATENATE(Calcul!$D106,Calcul!$E106),SilencerParams!$D$4:$Z$82,17,FALSE)*LOG($AH101)+VLOOKUP(CONCATENATE(Calcul!$D106,Calcul!$E106),SilencerParams!$D$4:$AH$82,25,FALSE))</f>
        <v/>
      </c>
      <c r="AS101" s="24" t="str">
        <f>IF(OR(Calcul!$D106="",Calcul!$E106=""),"",VLOOKUP(CONCATENATE(Calcul!$D106,Calcul!$E106),SilencerParams!$D$4:$Z$82,18,FALSE)*LOG($AH101)+VLOOKUP(CONCATENATE(Calcul!$D106,Calcul!$E106),SilencerParams!$D$4:$AH$82,26,FALSE))</f>
        <v/>
      </c>
      <c r="AT101" s="24" t="str">
        <f>IF(OR(Calcul!$D106="",Calcul!$E106=""),"",VLOOKUP(CONCATENATE(Calcul!$D106,Calcul!$E106),SilencerParams!$D$4:$Z$82,19,FALSE)*LOG($AH101)+VLOOKUP(CONCATENATE(Calcul!$D106,Calcul!$E106),SilencerParams!$D$4:$AH$82,27,FALSE))</f>
        <v/>
      </c>
      <c r="AU101" s="24" t="str">
        <f>IF(OR(Calcul!$D106="",Calcul!$E106=""),"",VLOOKUP(CONCATENATE(Calcul!$D106,Calcul!$E106),SilencerParams!$D$4:$Z$82,20,FALSE)*LOG($AH101)+VLOOKUP(CONCATENATE(Calcul!$D106,Calcul!$E106),SilencerParams!$D$4:$AH$82,28,FALSE))</f>
        <v/>
      </c>
      <c r="AV101" s="24" t="str">
        <f>IF(OR(Calcul!$D106="",Calcul!$E106=""),"",VLOOKUP(CONCATENATE(Calcul!$D106,Calcul!$E106),SilencerParams!$D$4:$Z$82,21,FALSE)*LOG($AH101)+VLOOKUP(CONCATENATE(Calcul!$D106,Calcul!$E106),SilencerParams!$D$4:$AH$82,29,FALSE))</f>
        <v/>
      </c>
      <c r="AW101" s="24" t="str">
        <f>IF(OR(Calcul!$D106="",Calcul!$E106=""),"",VLOOKUP(CONCATENATE(Calcul!$D106,Calcul!$E106),SilencerParams!$D$4:$Z$82,22,FALSE)*LOG($AH101)+VLOOKUP(CONCATENATE(Calcul!$D106,Calcul!$E106),SilencerParams!$D$4:$AH$82,30,FALSE))</f>
        <v/>
      </c>
      <c r="AX101" s="24" t="str">
        <f>IF(OR(Calcul!$D106="",Calcul!$E106=""),"",VLOOKUP(CONCATENATE(Calcul!$D106,Calcul!$E106),SilencerParams!$D$4:$Z$82,23,FALSE)*LOG($AH101)+VLOOKUP(CONCATENATE(Calcul!$D106,Calcul!$E106),SilencerParams!$D$4:$AH$82,31,FALSE))</f>
        <v/>
      </c>
      <c r="AY101" s="24" t="e">
        <f t="shared" si="26"/>
        <v>#DIV/0!</v>
      </c>
      <c r="AZ101" s="24" t="e">
        <f t="shared" si="27"/>
        <v>#DIV/0!</v>
      </c>
      <c r="BA101" s="24" t="e">
        <f t="shared" si="28"/>
        <v>#DIV/0!</v>
      </c>
      <c r="BB101" s="24" t="e">
        <f t="shared" si="29"/>
        <v>#DIV/0!</v>
      </c>
      <c r="BC101" s="24" t="e">
        <f t="shared" si="30"/>
        <v>#DIV/0!</v>
      </c>
      <c r="BD101" s="24" t="e">
        <f t="shared" si="31"/>
        <v>#DIV/0!</v>
      </c>
      <c r="BE101" s="24" t="e">
        <f t="shared" si="32"/>
        <v>#DIV/0!</v>
      </c>
      <c r="BF101" s="24" t="e">
        <f t="shared" si="33"/>
        <v>#DIV/0!</v>
      </c>
      <c r="BG101" s="24" t="e">
        <f>10*LOG10(IF(AY101="",0,POWER(10,((AY101+'ModelParams Lw'!$O$4)/10))) +IF(AZ101="",0,POWER(10,((AZ101+'ModelParams Lw'!$P$4)/10))) +IF(BA101="",0,POWER(10,((BA101+'ModelParams Lw'!$Q$4)/10))) +IF(BB101="",0,POWER(10,((BB101+'ModelParams Lw'!$R$4)/10))) +IF(BC101="",0,POWER(10,((BC101+'ModelParams Lw'!$S$4)/10))) +IF(BD101="",0,POWER(10,((BD101+'ModelParams Lw'!$T$4)/10))) +IF(BE101="",0,POWER(10,((BE101+'ModelParams Lw'!$U$4)/10)))+IF(BF101="",0,POWER(10,((BF101+'ModelParams Lw'!$V$4)/10))))</f>
        <v>#DIV/0!</v>
      </c>
      <c r="BH101" s="24" t="e">
        <f t="shared" si="47"/>
        <v>#DIV/0!</v>
      </c>
      <c r="BI101" s="24" t="e">
        <f>(AY101-'ModelParams Lw'!O$10)/'ModelParams Lw'!O$11</f>
        <v>#DIV/0!</v>
      </c>
      <c r="BJ101" s="24" t="e">
        <f>(AZ101-'ModelParams Lw'!P$10)/'ModelParams Lw'!P$11</f>
        <v>#DIV/0!</v>
      </c>
      <c r="BK101" s="24" t="e">
        <f>(BA101-'ModelParams Lw'!Q$10)/'ModelParams Lw'!Q$11</f>
        <v>#DIV/0!</v>
      </c>
      <c r="BL101" s="24" t="e">
        <f>(BB101-'ModelParams Lw'!R$10)/'ModelParams Lw'!R$11</f>
        <v>#DIV/0!</v>
      </c>
      <c r="BM101" s="24" t="e">
        <f>(BC101-'ModelParams Lw'!S$10)/'ModelParams Lw'!S$11</f>
        <v>#DIV/0!</v>
      </c>
      <c r="BN101" s="24" t="e">
        <f>(BD101-'ModelParams Lw'!T$10)/'ModelParams Lw'!T$11</f>
        <v>#DIV/0!</v>
      </c>
      <c r="BO101" s="24" t="e">
        <f>(BE101-'ModelParams Lw'!U$10)/'ModelParams Lw'!U$11</f>
        <v>#DIV/0!</v>
      </c>
      <c r="BP101" s="24" t="e">
        <f>(BF101-'ModelParams Lw'!V$10)/'ModelParams Lw'!V$11</f>
        <v>#DIV/0!</v>
      </c>
      <c r="BQ101" s="24">
        <f>IF(Calcul!$F106="SW",'ModelParams Lw'!C$18+'ModelParams Lw'!C$19*LOG(BQ$3)+'ModelParams Lw'!C$20*($D101*$E101),IF('ModelParams Lw'!C$21+'ModelParams Lw'!C$22*LOG(BQ$3)+'ModelParams Lw'!C$23*($D101*$E101)&lt;'ModelParams Lw'!C$18+'ModelParams Lw'!C$19*LOG(BQ$3)+'ModelParams Lw'!C$20*($D101*$E101),'ModelParams Lw'!C$18+'ModelParams Lw'!C$19*LOG(BQ$3)+'ModelParams Lw'!C$20*($D101*$E101),'ModelParams Lw'!C$21+'ModelParams Lw'!C$22*LOG(BQ$3)+'ModelParams Lw'!C$23*($D101*$E101)))</f>
        <v>29.232362061604213</v>
      </c>
      <c r="BR101" s="24">
        <f>IF(Calcul!$F106="SW",'ModelParams Lw'!D$18+'ModelParams Lw'!D$19*LOG(BR$3)+'ModelParams Lw'!D$20*($D101*$E101),IF('ModelParams Lw'!D$21+'ModelParams Lw'!D$22*LOG(BR$3)+'ModelParams Lw'!D$23*($D101*$E101)&lt;'ModelParams Lw'!D$18+'ModelParams Lw'!D$19*LOG(BR$3)+'ModelParams Lw'!D$20*($D101*$E101),'ModelParams Lw'!D$18+'ModelParams Lw'!D$19*LOG(BR$3)+'ModelParams Lw'!D$20*($D101*$E101),'ModelParams Lw'!D$21+'ModelParams Lw'!D$22*LOG(BR$3)+'ModelParams Lw'!D$23*($D101*$E101)))</f>
        <v>20.87664435983303</v>
      </c>
      <c r="BS101" s="24">
        <f>IF(Calcul!$F106="SW",'ModelParams Lw'!E$18+'ModelParams Lw'!E$19*LOG(BS$3)+'ModelParams Lw'!E$20*($D101*$E101),IF('ModelParams Lw'!E$21+'ModelParams Lw'!E$22*LOG(BS$3)+'ModelParams Lw'!E$23*($D101*$E101)&lt;'ModelParams Lw'!E$18+'ModelParams Lw'!E$19*LOG(BS$3)+'ModelParams Lw'!E$20*($D101*$E101),'ModelParams Lw'!E$18+'ModelParams Lw'!E$19*LOG(BS$3)+'ModelParams Lw'!E$20*($D101*$E101),'ModelParams Lw'!E$21+'ModelParams Lw'!E$22*LOG(BS$3)+'ModelParams Lw'!E$23*($D101*$E101)))</f>
        <v>19.403052886267911</v>
      </c>
      <c r="BT101" s="24">
        <f>IF(Calcul!$F106="SW",'ModelParams Lw'!F$18+'ModelParams Lw'!F$19*LOG(BT$3)+'ModelParams Lw'!F$20*($D101*$E101),IF('ModelParams Lw'!F$21+'ModelParams Lw'!F$22*LOG(BT$3)+'ModelParams Lw'!F$23*($D101*$E101)&lt;'ModelParams Lw'!F$18+'ModelParams Lw'!F$19*LOG(BT$3)+'ModelParams Lw'!F$20*($D101*$E101),'ModelParams Lw'!F$18+'ModelParams Lw'!F$19*LOG(BT$3)+'ModelParams Lw'!F$20*($D101*$E101),'ModelParams Lw'!F$21+'ModelParams Lw'!F$22*LOG(BT$3)+'ModelParams Lw'!F$23*($D101*$E101)))</f>
        <v>19.168948557312724</v>
      </c>
      <c r="BU101" s="24">
        <f>IF(Calcul!$F106="SW",'ModelParams Lw'!G$18+'ModelParams Lw'!G$19*LOG(BU$3)+'ModelParams Lw'!G$20*($D101*$E101),IF('ModelParams Lw'!G$21+'ModelParams Lw'!G$22*LOG(BU$3)+'ModelParams Lw'!G$23*($D101*$E101)&lt;'ModelParams Lw'!G$18+'ModelParams Lw'!G$19*LOG(BU$3)+'ModelParams Lw'!G$20*($D101*$E101),'ModelParams Lw'!G$18+'ModelParams Lw'!G$19*LOG(BU$3)+'ModelParams Lw'!G$20*($D101*$E101),'ModelParams Lw'!G$21+'ModelParams Lw'!G$22*LOG(BU$3)+'ModelParams Lw'!G$23*($D101*$E101)))</f>
        <v>19.253827318462619</v>
      </c>
      <c r="BV101" s="24">
        <f>IF(Calcul!$F106="SW",'ModelParams Lw'!H$18+'ModelParams Lw'!H$19*LOG(BV$3)+'ModelParams Lw'!H$20*($D101*$E101),IF('ModelParams Lw'!H$21+'ModelParams Lw'!H$22*LOG(BV$3)+'ModelParams Lw'!H$23*($D101*$E101)&lt;'ModelParams Lw'!H$18+'ModelParams Lw'!H$19*LOG(BV$3)+'ModelParams Lw'!H$20*($D101*$E101),'ModelParams Lw'!H$18+'ModelParams Lw'!H$19*LOG(BV$3)+'ModelParams Lw'!H$20*($D101*$E101),'ModelParams Lw'!H$21+'ModelParams Lw'!H$22*LOG(BV$3)+'ModelParams Lw'!H$23*($D101*$E101)))</f>
        <v>18.450549841027573</v>
      </c>
      <c r="BW101" s="24">
        <f>IF(Calcul!$F106="SW",'ModelParams Lw'!I$18+'ModelParams Lw'!I$19*LOG(BW$3)+'ModelParams Lw'!I$20*($D101*$E101),IF('ModelParams Lw'!I$21+'ModelParams Lw'!I$22*LOG(BW$3)+'ModelParams Lw'!I$23*($D101*$E101)&lt;'ModelParams Lw'!I$18+'ModelParams Lw'!I$19*LOG(BW$3)+'ModelParams Lw'!I$20*($D101*$E101),'ModelParams Lw'!I$18+'ModelParams Lw'!I$19*LOG(BW$3)+'ModelParams Lw'!I$20*($D101*$E101),'ModelParams Lw'!I$21+'ModelParams Lw'!I$22*LOG(BW$3)+'ModelParams Lw'!I$23*($D101*$E101)))</f>
        <v>24.339570323731252</v>
      </c>
      <c r="BX101" s="24">
        <f>IF(Calcul!$F106="SW",'ModelParams Lw'!J$18+'ModelParams Lw'!J$19*LOG(BX$3)+'ModelParams Lw'!J$20*($D101*$E101),IF('ModelParams Lw'!J$21+'ModelParams Lw'!J$22*LOG(BX$3)+'ModelParams Lw'!J$23*($D101*$E101)&lt;'ModelParams Lw'!J$18+'ModelParams Lw'!J$19*LOG(BX$3)+'ModelParams Lw'!J$20*($D101*$E101),'ModelParams Lw'!J$18+'ModelParams Lw'!J$19*LOG(BX$3)+'ModelParams Lw'!J$20*($D101*$E101),'ModelParams Lw'!J$21+'ModelParams Lw'!J$22*LOG(BX$3)+'ModelParams Lw'!J$23*($D101*$E101)))</f>
        <v>22.505852524315557</v>
      </c>
      <c r="BY101" s="24" t="e">
        <f t="shared" si="34"/>
        <v>#DIV/0!</v>
      </c>
      <c r="BZ101" s="24" t="e">
        <f t="shared" si="35"/>
        <v>#DIV/0!</v>
      </c>
      <c r="CA101" s="24" t="e">
        <f t="shared" si="36"/>
        <v>#DIV/0!</v>
      </c>
      <c r="CB101" s="24" t="e">
        <f t="shared" si="37"/>
        <v>#DIV/0!</v>
      </c>
      <c r="CC101" s="24" t="e">
        <f t="shared" si="38"/>
        <v>#DIV/0!</v>
      </c>
      <c r="CD101" s="24" t="e">
        <f t="shared" si="39"/>
        <v>#DIV/0!</v>
      </c>
      <c r="CE101" s="24" t="e">
        <f t="shared" si="40"/>
        <v>#DIV/0!</v>
      </c>
      <c r="CF101" s="24" t="e">
        <f t="shared" si="41"/>
        <v>#DIV/0!</v>
      </c>
      <c r="CG101" s="24" t="e">
        <f>10*LOG10(IF(BY101="",0,POWER(10,((BY101+'ModelParams Lw'!$O$4)/10))) +IF(BZ101="",0,POWER(10,((BZ101+'ModelParams Lw'!$P$4)/10))) +IF(CA101="",0,POWER(10,((CA101+'ModelParams Lw'!$Q$4)/10))) +IF(CB101="",0,POWER(10,((CB101+'ModelParams Lw'!$R$4)/10))) +IF(CC101="",0,POWER(10,((CC101+'ModelParams Lw'!$S$4)/10))) +IF(CD101="",0,POWER(10,((CD101+'ModelParams Lw'!$T$4)/10))) +IF(CE101="",0,POWER(10,((CE101+'ModelParams Lw'!$U$4)/10)))+IF(CF101="",0,POWER(10,((CF101+'ModelParams Lw'!$V$4)/10))))</f>
        <v>#DIV/0!</v>
      </c>
      <c r="CH101" s="24" t="e">
        <f t="shared" si="48"/>
        <v>#DIV/0!</v>
      </c>
      <c r="CI101" s="24" t="e">
        <f>(BY101-'ModelParams Lw'!$O$10)/'ModelParams Lw'!$O$11</f>
        <v>#DIV/0!</v>
      </c>
      <c r="CJ101" s="24" t="e">
        <f>(BZ101-'ModelParams Lw'!$P$10)/'ModelParams Lw'!$P$11</f>
        <v>#DIV/0!</v>
      </c>
      <c r="CK101" s="24" t="e">
        <f>(CA101-'ModelParams Lw'!$Q$10)/'ModelParams Lw'!$Q$11</f>
        <v>#DIV/0!</v>
      </c>
      <c r="CL101" s="24" t="e">
        <f>(CB101-'ModelParams Lw'!$R$10)/'ModelParams Lw'!$R$11</f>
        <v>#DIV/0!</v>
      </c>
      <c r="CM101" s="24" t="e">
        <f>(CC101-'ModelParams Lw'!$S$10)/'ModelParams Lw'!$S$11</f>
        <v>#DIV/0!</v>
      </c>
      <c r="CN101" s="24" t="e">
        <f>(CD101-'ModelParams Lw'!$T$10)/'ModelParams Lw'!$T$11</f>
        <v>#DIV/0!</v>
      </c>
      <c r="CO101" s="24" t="e">
        <f>(CE101-'ModelParams Lw'!$U$10)/'ModelParams Lw'!$U$11</f>
        <v>#DIV/0!</v>
      </c>
      <c r="CP101" s="24" t="e">
        <f>(CF101-'ModelParams Lw'!$V$10)/'ModelParams Lw'!$V$11</f>
        <v>#DIV/0!</v>
      </c>
    </row>
    <row r="102" spans="1:94" x14ac:dyDescent="0.2">
      <c r="A102" s="12">
        <f>Calcul!B104</f>
        <v>0</v>
      </c>
      <c r="B102" s="12">
        <f t="shared" si="42"/>
        <v>0</v>
      </c>
      <c r="C102" s="12">
        <f>Calcul!C104</f>
        <v>0</v>
      </c>
      <c r="D102" s="12">
        <f>Calcul!D104/1000</f>
        <v>0</v>
      </c>
      <c r="E102" s="12">
        <f>Calcul!E104/1000</f>
        <v>0</v>
      </c>
      <c r="F102" s="12">
        <f t="shared" si="43"/>
        <v>0</v>
      </c>
      <c r="G102" s="24" t="e">
        <f t="shared" si="44"/>
        <v>#DIV/0!</v>
      </c>
      <c r="H102" s="21" t="e">
        <f>'ModelParams Lw'!$B$6*(LN(H$3/(($B102/3600/($D102*$F102))^0.4*$G102^0.3)))^2+'ModelParams Lw'!$B$7*LN(H$3/(($B102/3600/($D102*$F102))^0.4*$G102^0.3))+'ModelParams Lw'!$B$8</f>
        <v>#DIV/0!</v>
      </c>
      <c r="I102" s="21" t="e">
        <f>'ModelParams Lw'!$B$6*(LN(I$3/(($B102/3600/($D102*$F102))^0.4*$G102^0.3)))^2+'ModelParams Lw'!$B$7*LN(I$3/(($B102/3600/($D102*$F102))^0.4*$G102^0.3))+'ModelParams Lw'!$B$8</f>
        <v>#DIV/0!</v>
      </c>
      <c r="J102" s="21" t="e">
        <f>'ModelParams Lw'!$B$6*(LN(J$3/(($B102/3600/($D102*$F102))^0.4*$G102^0.3)))^2+'ModelParams Lw'!$B$7*LN(J$3/(($B102/3600/($D102*$F102))^0.4*$G102^0.3))+'ModelParams Lw'!$B$8</f>
        <v>#DIV/0!</v>
      </c>
      <c r="K102" s="21" t="e">
        <f>'ModelParams Lw'!$B$6*(LN(K$3/(($B102/3600/($D102*$F102))^0.4*$G102^0.3)))^2+'ModelParams Lw'!$B$7*LN(K$3/(($B102/3600/($D102*$F102))^0.4*$G102^0.3))+'ModelParams Lw'!$B$8</f>
        <v>#DIV/0!</v>
      </c>
      <c r="L102" s="21" t="e">
        <f>'ModelParams Lw'!$B$6*(LN(L$3/(($B102/3600/($D102*$F102))^0.4*$G102^0.3)))^2+'ModelParams Lw'!$B$7*LN(L$3/(($B102/3600/($D102*$F102))^0.4*$G102^0.3))+'ModelParams Lw'!$B$8</f>
        <v>#DIV/0!</v>
      </c>
      <c r="M102" s="21" t="e">
        <f>'ModelParams Lw'!$B$6*(LN(M$3/(($B102/3600/($D102*$F102))^0.4*$G102^0.3)))^2+'ModelParams Lw'!$B$7*LN(M$3/(($B102/3600/($D102*$F102))^0.4*$G102^0.3))+'ModelParams Lw'!$B$8</f>
        <v>#DIV/0!</v>
      </c>
      <c r="N102" s="21" t="e">
        <f>'ModelParams Lw'!$B$6*(LN(N$3/(($B102/3600/($D102*$F102))^0.4*$G102^0.3)))^2+'ModelParams Lw'!$B$7*LN(N$3/(($B102/3600/($D102*$F102))^0.4*$G102^0.3))+'ModelParams Lw'!$B$8</f>
        <v>#DIV/0!</v>
      </c>
      <c r="O102" s="21" t="e">
        <f>'ModelParams Lw'!$B$6*(LN(O$3/(($B102/3600/($D102*$F102))^0.4*$G102^0.3)))^2+'ModelParams Lw'!$B$7*LN(O$3/(($B102/3600/($D102*$F102))^0.4*$G102^0.3))+'ModelParams Lw'!$B$8</f>
        <v>#DIV/0!</v>
      </c>
      <c r="P102" s="24" t="e">
        <f>'ModelParams Lw'!$B$3+'ModelParams Lw'!$B$4*LOG10($B102/3600/($D102*$F102))+'ModelParams Lw'!$B$5*LOG10(2*$G102/(1.2*($B102/3600/($D102*$F102))^2)+1)+10*LOG10($D102*$F102)+H102</f>
        <v>#DIV/0!</v>
      </c>
      <c r="Q102" s="24" t="e">
        <f>'ModelParams Lw'!$B$3+'ModelParams Lw'!$B$4*LOG10($B102/3600/($D102*$F102))+'ModelParams Lw'!$B$5*LOG10(2*$G102/(1.2*($B102/3600/($D102*$F102))^2)+1)+10*LOG10($D102*$F102)+I102</f>
        <v>#DIV/0!</v>
      </c>
      <c r="R102" s="24" t="e">
        <f>'ModelParams Lw'!$B$3+'ModelParams Lw'!$B$4*LOG10($B102/3600/($D102*$F102))+'ModelParams Lw'!$B$5*LOG10(2*$G102/(1.2*($B102/3600/($D102*$F102))^2)+1)+10*LOG10($D102*$F102)+J102</f>
        <v>#DIV/0!</v>
      </c>
      <c r="S102" s="24" t="e">
        <f>'ModelParams Lw'!$B$3+'ModelParams Lw'!$B$4*LOG10($B102/3600/($D102*$F102))+'ModelParams Lw'!$B$5*LOG10(2*$G102/(1.2*($B102/3600/($D102*$F102))^2)+1)+10*LOG10($D102*$F102)+K102</f>
        <v>#DIV/0!</v>
      </c>
      <c r="T102" s="24" t="e">
        <f>'ModelParams Lw'!$B$3+'ModelParams Lw'!$B$4*LOG10($B102/3600/($D102*$F102))+'ModelParams Lw'!$B$5*LOG10(2*$G102/(1.2*($B102/3600/($D102*$F102))^2)+1)+10*LOG10($D102*$F102)+L102</f>
        <v>#DIV/0!</v>
      </c>
      <c r="U102" s="24" t="e">
        <f>'ModelParams Lw'!$B$3+'ModelParams Lw'!$B$4*LOG10($B102/3600/($D102*$F102))+'ModelParams Lw'!$B$5*LOG10(2*$G102/(1.2*($B102/3600/($D102*$F102))^2)+1)+10*LOG10($D102*$F102)+M102</f>
        <v>#DIV/0!</v>
      </c>
      <c r="V102" s="24" t="e">
        <f>'ModelParams Lw'!$B$3+'ModelParams Lw'!$B$4*LOG10($B102/3600/($D102*$F102))+'ModelParams Lw'!$B$5*LOG10(2*$G102/(1.2*($B102/3600/($D102*$F102))^2)+1)+10*LOG10($D102*$F102)+N102</f>
        <v>#DIV/0!</v>
      </c>
      <c r="W102" s="24" t="e">
        <f>'ModelParams Lw'!$B$3+'ModelParams Lw'!$B$4*LOG10($B102/3600/($D102*$F102))+'ModelParams Lw'!$B$5*LOG10(2*$G102/(1.2*($B102/3600/($D102*$F102))^2)+1)+10*LOG10($D102*$F102)+O102</f>
        <v>#DIV/0!</v>
      </c>
      <c r="X102" s="24" t="e">
        <f>10*LOG10(IF(P102="",0,POWER(10,((P102+'ModelParams Lw'!$O$4)/10))) +IF(Q102="",0,POWER(10,((Q102+'ModelParams Lw'!$P$4)/10))) +IF(R102="",0,POWER(10,((R102+'ModelParams Lw'!$Q$4)/10))) +IF(S102="",0,POWER(10,((S102+'ModelParams Lw'!$R$4)/10))) +IF(T102="",0,POWER(10,((T102+'ModelParams Lw'!$S$4)/10))) +IF(U102="",0,POWER(10,((U102+'ModelParams Lw'!$T$4)/10))) +IF(V102="",0,POWER(10,((V102+'ModelParams Lw'!$U$4)/10)))+IF(W102="",0,POWER(10,((W102+'ModelParams Lw'!$V$4)/10))))</f>
        <v>#DIV/0!</v>
      </c>
      <c r="Y102" s="24" t="e">
        <f t="shared" si="45"/>
        <v>#DIV/0!</v>
      </c>
      <c r="Z102" s="24" t="e">
        <f>(P102-'ModelParams Lw'!O$10)/'ModelParams Lw'!O$11</f>
        <v>#DIV/0!</v>
      </c>
      <c r="AA102" s="24" t="e">
        <f>(Q102-'ModelParams Lw'!P$10)/'ModelParams Lw'!P$11</f>
        <v>#DIV/0!</v>
      </c>
      <c r="AB102" s="24" t="e">
        <f>(R102-'ModelParams Lw'!Q$10)/'ModelParams Lw'!Q$11</f>
        <v>#DIV/0!</v>
      </c>
      <c r="AC102" s="24" t="e">
        <f>(S102-'ModelParams Lw'!R$10)/'ModelParams Lw'!R$11</f>
        <v>#DIV/0!</v>
      </c>
      <c r="AD102" s="24" t="e">
        <f>(T102-'ModelParams Lw'!S$10)/'ModelParams Lw'!S$11</f>
        <v>#DIV/0!</v>
      </c>
      <c r="AE102" s="24" t="e">
        <f>(U102-'ModelParams Lw'!T$10)/'ModelParams Lw'!T$11</f>
        <v>#DIV/0!</v>
      </c>
      <c r="AF102" s="24" t="e">
        <f>(V102-'ModelParams Lw'!U$10)/'ModelParams Lw'!U$11</f>
        <v>#DIV/0!</v>
      </c>
      <c r="AG102" s="24" t="e">
        <f>(W102-'ModelParams Lw'!V$10)/'ModelParams Lw'!V$11</f>
        <v>#DIV/0!</v>
      </c>
      <c r="AH102" s="24" t="e">
        <f t="shared" si="46"/>
        <v>#DIV/0!</v>
      </c>
      <c r="AI102" s="24" t="str">
        <f>IF(OR(Calcul!$D107="",Calcul!$E107=""),"",VLOOKUP(CONCATENATE(Calcul!$D107,Calcul!$E107),SilencerParams!$D$4:$R$82,8,FALSE))</f>
        <v/>
      </c>
      <c r="AJ102" s="24" t="str">
        <f>IF(OR(Calcul!$D107="",Calcul!$E107=""),"",VLOOKUP(CONCATENATE(Calcul!$D107,Calcul!$E107),SilencerParams!$D$4:$R$82,9,FALSE))</f>
        <v/>
      </c>
      <c r="AK102" s="24" t="str">
        <f>IF(OR(Calcul!$D107="",Calcul!$E107=""),"",VLOOKUP(CONCATENATE(Calcul!$D107,Calcul!$E107),SilencerParams!$D$4:$R$82,10,FALSE))</f>
        <v/>
      </c>
      <c r="AL102" s="24" t="str">
        <f>IF(OR(Calcul!$D107="",Calcul!$E107=""),"",VLOOKUP(CONCATENATE(Calcul!$D107,Calcul!$E107),SilencerParams!$D$4:$R$82,11,FALSE))</f>
        <v/>
      </c>
      <c r="AM102" s="24" t="str">
        <f>IF(OR(Calcul!$D107="",Calcul!$E107=""),"",VLOOKUP(CONCATENATE(Calcul!$D107,Calcul!$E107),SilencerParams!$D$4:$R$82,12,FALSE))</f>
        <v/>
      </c>
      <c r="AN102" s="24" t="str">
        <f>IF(OR(Calcul!$D107="",Calcul!$E107=""),"",VLOOKUP(CONCATENATE(Calcul!$D107,Calcul!$E107),SilencerParams!$D$4:$R$82,13,FALSE))</f>
        <v/>
      </c>
      <c r="AO102" s="24" t="str">
        <f>IF(OR(Calcul!$D107="",Calcul!$E107=""),"",VLOOKUP(CONCATENATE(Calcul!$D107,Calcul!$E107),SilencerParams!$D$4:$R$82,14,FALSE))</f>
        <v/>
      </c>
      <c r="AP102" s="24" t="str">
        <f>IF(OR(Calcul!$D107="",Calcul!$E107=""),"",VLOOKUP(CONCATENATE(Calcul!$D107,Calcul!$E107),SilencerParams!$D$4:$R$82,15,FALSE))</f>
        <v/>
      </c>
      <c r="AQ102" s="24" t="str">
        <f>IF(OR(Calcul!$D107="",Calcul!$E107=""),"",VLOOKUP(CONCATENATE(Calcul!$D107,Calcul!$E107),SilencerParams!$D$4:$Z$82,16,FALSE)*LOG($AH102)+VLOOKUP(CONCATENATE(Calcul!$D107,Calcul!$E107),SilencerParams!$D$4:$AH$82,24,FALSE))</f>
        <v/>
      </c>
      <c r="AR102" s="24" t="str">
        <f>IF(OR(Calcul!$D107="",Calcul!$E107=""),"",VLOOKUP(CONCATENATE(Calcul!$D107,Calcul!$E107),SilencerParams!$D$4:$Z$82,17,FALSE)*LOG($AH102)+VLOOKUP(CONCATENATE(Calcul!$D107,Calcul!$E107),SilencerParams!$D$4:$AH$82,25,FALSE))</f>
        <v/>
      </c>
      <c r="AS102" s="24" t="str">
        <f>IF(OR(Calcul!$D107="",Calcul!$E107=""),"",VLOOKUP(CONCATENATE(Calcul!$D107,Calcul!$E107),SilencerParams!$D$4:$Z$82,18,FALSE)*LOG($AH102)+VLOOKUP(CONCATENATE(Calcul!$D107,Calcul!$E107),SilencerParams!$D$4:$AH$82,26,FALSE))</f>
        <v/>
      </c>
      <c r="AT102" s="24" t="str">
        <f>IF(OR(Calcul!$D107="",Calcul!$E107=""),"",VLOOKUP(CONCATENATE(Calcul!$D107,Calcul!$E107),SilencerParams!$D$4:$Z$82,19,FALSE)*LOG($AH102)+VLOOKUP(CONCATENATE(Calcul!$D107,Calcul!$E107),SilencerParams!$D$4:$AH$82,27,FALSE))</f>
        <v/>
      </c>
      <c r="AU102" s="24" t="str">
        <f>IF(OR(Calcul!$D107="",Calcul!$E107=""),"",VLOOKUP(CONCATENATE(Calcul!$D107,Calcul!$E107),SilencerParams!$D$4:$Z$82,20,FALSE)*LOG($AH102)+VLOOKUP(CONCATENATE(Calcul!$D107,Calcul!$E107),SilencerParams!$D$4:$AH$82,28,FALSE))</f>
        <v/>
      </c>
      <c r="AV102" s="24" t="str">
        <f>IF(OR(Calcul!$D107="",Calcul!$E107=""),"",VLOOKUP(CONCATENATE(Calcul!$D107,Calcul!$E107),SilencerParams!$D$4:$Z$82,21,FALSE)*LOG($AH102)+VLOOKUP(CONCATENATE(Calcul!$D107,Calcul!$E107),SilencerParams!$D$4:$AH$82,29,FALSE))</f>
        <v/>
      </c>
      <c r="AW102" s="24" t="str">
        <f>IF(OR(Calcul!$D107="",Calcul!$E107=""),"",VLOOKUP(CONCATENATE(Calcul!$D107,Calcul!$E107),SilencerParams!$D$4:$Z$82,22,FALSE)*LOG($AH102)+VLOOKUP(CONCATENATE(Calcul!$D107,Calcul!$E107),SilencerParams!$D$4:$AH$82,30,FALSE))</f>
        <v/>
      </c>
      <c r="AX102" s="24" t="str">
        <f>IF(OR(Calcul!$D107="",Calcul!$E107=""),"",VLOOKUP(CONCATENATE(Calcul!$D107,Calcul!$E107),SilencerParams!$D$4:$Z$82,23,FALSE)*LOG($AH102)+VLOOKUP(CONCATENATE(Calcul!$D107,Calcul!$E107),SilencerParams!$D$4:$AH$82,31,FALSE))</f>
        <v/>
      </c>
      <c r="AY102" s="24" t="e">
        <f t="shared" si="26"/>
        <v>#DIV/0!</v>
      </c>
      <c r="AZ102" s="24" t="e">
        <f t="shared" si="27"/>
        <v>#DIV/0!</v>
      </c>
      <c r="BA102" s="24" t="e">
        <f t="shared" si="28"/>
        <v>#DIV/0!</v>
      </c>
      <c r="BB102" s="24" t="e">
        <f t="shared" si="29"/>
        <v>#DIV/0!</v>
      </c>
      <c r="BC102" s="24" t="e">
        <f t="shared" si="30"/>
        <v>#DIV/0!</v>
      </c>
      <c r="BD102" s="24" t="e">
        <f t="shared" si="31"/>
        <v>#DIV/0!</v>
      </c>
      <c r="BE102" s="24" t="e">
        <f t="shared" si="32"/>
        <v>#DIV/0!</v>
      </c>
      <c r="BF102" s="24" t="e">
        <f t="shared" si="33"/>
        <v>#DIV/0!</v>
      </c>
      <c r="BG102" s="24" t="e">
        <f>10*LOG10(IF(AY102="",0,POWER(10,((AY102+'ModelParams Lw'!$O$4)/10))) +IF(AZ102="",0,POWER(10,((AZ102+'ModelParams Lw'!$P$4)/10))) +IF(BA102="",0,POWER(10,((BA102+'ModelParams Lw'!$Q$4)/10))) +IF(BB102="",0,POWER(10,((BB102+'ModelParams Lw'!$R$4)/10))) +IF(BC102="",0,POWER(10,((BC102+'ModelParams Lw'!$S$4)/10))) +IF(BD102="",0,POWER(10,((BD102+'ModelParams Lw'!$T$4)/10))) +IF(BE102="",0,POWER(10,((BE102+'ModelParams Lw'!$U$4)/10)))+IF(BF102="",0,POWER(10,((BF102+'ModelParams Lw'!$V$4)/10))))</f>
        <v>#DIV/0!</v>
      </c>
      <c r="BH102" s="24" t="e">
        <f t="shared" si="47"/>
        <v>#DIV/0!</v>
      </c>
      <c r="BI102" s="24" t="e">
        <f>(AY102-'ModelParams Lw'!O$10)/'ModelParams Lw'!O$11</f>
        <v>#DIV/0!</v>
      </c>
      <c r="BJ102" s="24" t="e">
        <f>(AZ102-'ModelParams Lw'!P$10)/'ModelParams Lw'!P$11</f>
        <v>#DIV/0!</v>
      </c>
      <c r="BK102" s="24" t="e">
        <f>(BA102-'ModelParams Lw'!Q$10)/'ModelParams Lw'!Q$11</f>
        <v>#DIV/0!</v>
      </c>
      <c r="BL102" s="24" t="e">
        <f>(BB102-'ModelParams Lw'!R$10)/'ModelParams Lw'!R$11</f>
        <v>#DIV/0!</v>
      </c>
      <c r="BM102" s="24" t="e">
        <f>(BC102-'ModelParams Lw'!S$10)/'ModelParams Lw'!S$11</f>
        <v>#DIV/0!</v>
      </c>
      <c r="BN102" s="24" t="e">
        <f>(BD102-'ModelParams Lw'!T$10)/'ModelParams Lw'!T$11</f>
        <v>#DIV/0!</v>
      </c>
      <c r="BO102" s="24" t="e">
        <f>(BE102-'ModelParams Lw'!U$10)/'ModelParams Lw'!U$11</f>
        <v>#DIV/0!</v>
      </c>
      <c r="BP102" s="24" t="e">
        <f>(BF102-'ModelParams Lw'!V$10)/'ModelParams Lw'!V$11</f>
        <v>#DIV/0!</v>
      </c>
      <c r="BQ102" s="24">
        <f>IF(Calcul!$F107="SW",'ModelParams Lw'!C$18+'ModelParams Lw'!C$19*LOG(BQ$3)+'ModelParams Lw'!C$20*($D102*$E102),IF('ModelParams Lw'!C$21+'ModelParams Lw'!C$22*LOG(BQ$3)+'ModelParams Lw'!C$23*($D102*$E102)&lt;'ModelParams Lw'!C$18+'ModelParams Lw'!C$19*LOG(BQ$3)+'ModelParams Lw'!C$20*($D102*$E102),'ModelParams Lw'!C$18+'ModelParams Lw'!C$19*LOG(BQ$3)+'ModelParams Lw'!C$20*($D102*$E102),'ModelParams Lw'!C$21+'ModelParams Lw'!C$22*LOG(BQ$3)+'ModelParams Lw'!C$23*($D102*$E102)))</f>
        <v>29.232362061604213</v>
      </c>
      <c r="BR102" s="24">
        <f>IF(Calcul!$F107="SW",'ModelParams Lw'!D$18+'ModelParams Lw'!D$19*LOG(BR$3)+'ModelParams Lw'!D$20*($D102*$E102),IF('ModelParams Lw'!D$21+'ModelParams Lw'!D$22*LOG(BR$3)+'ModelParams Lw'!D$23*($D102*$E102)&lt;'ModelParams Lw'!D$18+'ModelParams Lw'!D$19*LOG(BR$3)+'ModelParams Lw'!D$20*($D102*$E102),'ModelParams Lw'!D$18+'ModelParams Lw'!D$19*LOG(BR$3)+'ModelParams Lw'!D$20*($D102*$E102),'ModelParams Lw'!D$21+'ModelParams Lw'!D$22*LOG(BR$3)+'ModelParams Lw'!D$23*($D102*$E102)))</f>
        <v>20.87664435983303</v>
      </c>
      <c r="BS102" s="24">
        <f>IF(Calcul!$F107="SW",'ModelParams Lw'!E$18+'ModelParams Lw'!E$19*LOG(BS$3)+'ModelParams Lw'!E$20*($D102*$E102),IF('ModelParams Lw'!E$21+'ModelParams Lw'!E$22*LOG(BS$3)+'ModelParams Lw'!E$23*($D102*$E102)&lt;'ModelParams Lw'!E$18+'ModelParams Lw'!E$19*LOG(BS$3)+'ModelParams Lw'!E$20*($D102*$E102),'ModelParams Lw'!E$18+'ModelParams Lw'!E$19*LOG(BS$3)+'ModelParams Lw'!E$20*($D102*$E102),'ModelParams Lw'!E$21+'ModelParams Lw'!E$22*LOG(BS$3)+'ModelParams Lw'!E$23*($D102*$E102)))</f>
        <v>19.403052886267911</v>
      </c>
      <c r="BT102" s="24">
        <f>IF(Calcul!$F107="SW",'ModelParams Lw'!F$18+'ModelParams Lw'!F$19*LOG(BT$3)+'ModelParams Lw'!F$20*($D102*$E102),IF('ModelParams Lw'!F$21+'ModelParams Lw'!F$22*LOG(BT$3)+'ModelParams Lw'!F$23*($D102*$E102)&lt;'ModelParams Lw'!F$18+'ModelParams Lw'!F$19*LOG(BT$3)+'ModelParams Lw'!F$20*($D102*$E102),'ModelParams Lw'!F$18+'ModelParams Lw'!F$19*LOG(BT$3)+'ModelParams Lw'!F$20*($D102*$E102),'ModelParams Lw'!F$21+'ModelParams Lw'!F$22*LOG(BT$3)+'ModelParams Lw'!F$23*($D102*$E102)))</f>
        <v>19.168948557312724</v>
      </c>
      <c r="BU102" s="24">
        <f>IF(Calcul!$F107="SW",'ModelParams Lw'!G$18+'ModelParams Lw'!G$19*LOG(BU$3)+'ModelParams Lw'!G$20*($D102*$E102),IF('ModelParams Lw'!G$21+'ModelParams Lw'!G$22*LOG(BU$3)+'ModelParams Lw'!G$23*($D102*$E102)&lt;'ModelParams Lw'!G$18+'ModelParams Lw'!G$19*LOG(BU$3)+'ModelParams Lw'!G$20*($D102*$E102),'ModelParams Lw'!G$18+'ModelParams Lw'!G$19*LOG(BU$3)+'ModelParams Lw'!G$20*($D102*$E102),'ModelParams Lw'!G$21+'ModelParams Lw'!G$22*LOG(BU$3)+'ModelParams Lw'!G$23*($D102*$E102)))</f>
        <v>19.253827318462619</v>
      </c>
      <c r="BV102" s="24">
        <f>IF(Calcul!$F107="SW",'ModelParams Lw'!H$18+'ModelParams Lw'!H$19*LOG(BV$3)+'ModelParams Lw'!H$20*($D102*$E102),IF('ModelParams Lw'!H$21+'ModelParams Lw'!H$22*LOG(BV$3)+'ModelParams Lw'!H$23*($D102*$E102)&lt;'ModelParams Lw'!H$18+'ModelParams Lw'!H$19*LOG(BV$3)+'ModelParams Lw'!H$20*($D102*$E102),'ModelParams Lw'!H$18+'ModelParams Lw'!H$19*LOG(BV$3)+'ModelParams Lw'!H$20*($D102*$E102),'ModelParams Lw'!H$21+'ModelParams Lw'!H$22*LOG(BV$3)+'ModelParams Lw'!H$23*($D102*$E102)))</f>
        <v>18.450549841027573</v>
      </c>
      <c r="BW102" s="24">
        <f>IF(Calcul!$F107="SW",'ModelParams Lw'!I$18+'ModelParams Lw'!I$19*LOG(BW$3)+'ModelParams Lw'!I$20*($D102*$E102),IF('ModelParams Lw'!I$21+'ModelParams Lw'!I$22*LOG(BW$3)+'ModelParams Lw'!I$23*($D102*$E102)&lt;'ModelParams Lw'!I$18+'ModelParams Lw'!I$19*LOG(BW$3)+'ModelParams Lw'!I$20*($D102*$E102),'ModelParams Lw'!I$18+'ModelParams Lw'!I$19*LOG(BW$3)+'ModelParams Lw'!I$20*($D102*$E102),'ModelParams Lw'!I$21+'ModelParams Lw'!I$22*LOG(BW$3)+'ModelParams Lw'!I$23*($D102*$E102)))</f>
        <v>24.339570323731252</v>
      </c>
      <c r="BX102" s="24">
        <f>IF(Calcul!$F107="SW",'ModelParams Lw'!J$18+'ModelParams Lw'!J$19*LOG(BX$3)+'ModelParams Lw'!J$20*($D102*$E102),IF('ModelParams Lw'!J$21+'ModelParams Lw'!J$22*LOG(BX$3)+'ModelParams Lw'!J$23*($D102*$E102)&lt;'ModelParams Lw'!J$18+'ModelParams Lw'!J$19*LOG(BX$3)+'ModelParams Lw'!J$20*($D102*$E102),'ModelParams Lw'!J$18+'ModelParams Lw'!J$19*LOG(BX$3)+'ModelParams Lw'!J$20*($D102*$E102),'ModelParams Lw'!J$21+'ModelParams Lw'!J$22*LOG(BX$3)+'ModelParams Lw'!J$23*($D102*$E102)))</f>
        <v>22.505852524315557</v>
      </c>
      <c r="BY102" s="24" t="e">
        <f t="shared" si="34"/>
        <v>#DIV/0!</v>
      </c>
      <c r="BZ102" s="24" t="e">
        <f t="shared" si="35"/>
        <v>#DIV/0!</v>
      </c>
      <c r="CA102" s="24" t="e">
        <f t="shared" si="36"/>
        <v>#DIV/0!</v>
      </c>
      <c r="CB102" s="24" t="e">
        <f t="shared" si="37"/>
        <v>#DIV/0!</v>
      </c>
      <c r="CC102" s="24" t="e">
        <f t="shared" si="38"/>
        <v>#DIV/0!</v>
      </c>
      <c r="CD102" s="24" t="e">
        <f t="shared" si="39"/>
        <v>#DIV/0!</v>
      </c>
      <c r="CE102" s="24" t="e">
        <f t="shared" si="40"/>
        <v>#DIV/0!</v>
      </c>
      <c r="CF102" s="24" t="e">
        <f t="shared" si="41"/>
        <v>#DIV/0!</v>
      </c>
      <c r="CG102" s="24" t="e">
        <f>10*LOG10(IF(BY102="",0,POWER(10,((BY102+'ModelParams Lw'!$O$4)/10))) +IF(BZ102="",0,POWER(10,((BZ102+'ModelParams Lw'!$P$4)/10))) +IF(CA102="",0,POWER(10,((CA102+'ModelParams Lw'!$Q$4)/10))) +IF(CB102="",0,POWER(10,((CB102+'ModelParams Lw'!$R$4)/10))) +IF(CC102="",0,POWER(10,((CC102+'ModelParams Lw'!$S$4)/10))) +IF(CD102="",0,POWER(10,((CD102+'ModelParams Lw'!$T$4)/10))) +IF(CE102="",0,POWER(10,((CE102+'ModelParams Lw'!$U$4)/10)))+IF(CF102="",0,POWER(10,((CF102+'ModelParams Lw'!$V$4)/10))))</f>
        <v>#DIV/0!</v>
      </c>
      <c r="CH102" s="24" t="e">
        <f t="shared" si="48"/>
        <v>#DIV/0!</v>
      </c>
      <c r="CI102" s="24" t="e">
        <f>(BY102-'ModelParams Lw'!$O$10)/'ModelParams Lw'!$O$11</f>
        <v>#DIV/0!</v>
      </c>
      <c r="CJ102" s="24" t="e">
        <f>(BZ102-'ModelParams Lw'!$P$10)/'ModelParams Lw'!$P$11</f>
        <v>#DIV/0!</v>
      </c>
      <c r="CK102" s="24" t="e">
        <f>(CA102-'ModelParams Lw'!$Q$10)/'ModelParams Lw'!$Q$11</f>
        <v>#DIV/0!</v>
      </c>
      <c r="CL102" s="24" t="e">
        <f>(CB102-'ModelParams Lw'!$R$10)/'ModelParams Lw'!$R$11</f>
        <v>#DIV/0!</v>
      </c>
      <c r="CM102" s="24" t="e">
        <f>(CC102-'ModelParams Lw'!$S$10)/'ModelParams Lw'!$S$11</f>
        <v>#DIV/0!</v>
      </c>
      <c r="CN102" s="24" t="e">
        <f>(CD102-'ModelParams Lw'!$T$10)/'ModelParams Lw'!$T$11</f>
        <v>#DIV/0!</v>
      </c>
      <c r="CO102" s="24" t="e">
        <f>(CE102-'ModelParams Lw'!$U$10)/'ModelParams Lw'!$U$11</f>
        <v>#DIV/0!</v>
      </c>
      <c r="CP102" s="24" t="e">
        <f>(CF102-'ModelParams Lw'!$V$10)/'ModelParams Lw'!$V$11</f>
        <v>#DIV/0!</v>
      </c>
    </row>
    <row r="103" spans="1:94" x14ac:dyDescent="0.2">
      <c r="A103" s="12">
        <f>Calcul!B105</f>
        <v>0</v>
      </c>
      <c r="B103" s="12">
        <f t="shared" si="42"/>
        <v>0</v>
      </c>
      <c r="C103" s="12">
        <f>Calcul!C105</f>
        <v>0</v>
      </c>
      <c r="D103" s="12">
        <f>Calcul!D105/1000</f>
        <v>0</v>
      </c>
      <c r="E103" s="12">
        <f>Calcul!E105/1000</f>
        <v>0</v>
      </c>
      <c r="F103" s="12">
        <f t="shared" si="43"/>
        <v>0</v>
      </c>
      <c r="G103" s="24" t="e">
        <f t="shared" si="44"/>
        <v>#DIV/0!</v>
      </c>
      <c r="H103" s="21" t="e">
        <f>'ModelParams Lw'!$B$6*(LN(H$3/(($B103/3600/($D103*$F103))^0.4*$G103^0.3)))^2+'ModelParams Lw'!$B$7*LN(H$3/(($B103/3600/($D103*$F103))^0.4*$G103^0.3))+'ModelParams Lw'!$B$8</f>
        <v>#DIV/0!</v>
      </c>
      <c r="I103" s="21" t="e">
        <f>'ModelParams Lw'!$B$6*(LN(I$3/(($B103/3600/($D103*$F103))^0.4*$G103^0.3)))^2+'ModelParams Lw'!$B$7*LN(I$3/(($B103/3600/($D103*$F103))^0.4*$G103^0.3))+'ModelParams Lw'!$B$8</f>
        <v>#DIV/0!</v>
      </c>
      <c r="J103" s="21" t="e">
        <f>'ModelParams Lw'!$B$6*(LN(J$3/(($B103/3600/($D103*$F103))^0.4*$G103^0.3)))^2+'ModelParams Lw'!$B$7*LN(J$3/(($B103/3600/($D103*$F103))^0.4*$G103^0.3))+'ModelParams Lw'!$B$8</f>
        <v>#DIV/0!</v>
      </c>
      <c r="K103" s="21" t="e">
        <f>'ModelParams Lw'!$B$6*(LN(K$3/(($B103/3600/($D103*$F103))^0.4*$G103^0.3)))^2+'ModelParams Lw'!$B$7*LN(K$3/(($B103/3600/($D103*$F103))^0.4*$G103^0.3))+'ModelParams Lw'!$B$8</f>
        <v>#DIV/0!</v>
      </c>
      <c r="L103" s="21" t="e">
        <f>'ModelParams Lw'!$B$6*(LN(L$3/(($B103/3600/($D103*$F103))^0.4*$G103^0.3)))^2+'ModelParams Lw'!$B$7*LN(L$3/(($B103/3600/($D103*$F103))^0.4*$G103^0.3))+'ModelParams Lw'!$B$8</f>
        <v>#DIV/0!</v>
      </c>
      <c r="M103" s="21" t="e">
        <f>'ModelParams Lw'!$B$6*(LN(M$3/(($B103/3600/($D103*$F103))^0.4*$G103^0.3)))^2+'ModelParams Lw'!$B$7*LN(M$3/(($B103/3600/($D103*$F103))^0.4*$G103^0.3))+'ModelParams Lw'!$B$8</f>
        <v>#DIV/0!</v>
      </c>
      <c r="N103" s="21" t="e">
        <f>'ModelParams Lw'!$B$6*(LN(N$3/(($B103/3600/($D103*$F103))^0.4*$G103^0.3)))^2+'ModelParams Lw'!$B$7*LN(N$3/(($B103/3600/($D103*$F103))^0.4*$G103^0.3))+'ModelParams Lw'!$B$8</f>
        <v>#DIV/0!</v>
      </c>
      <c r="O103" s="21" t="e">
        <f>'ModelParams Lw'!$B$6*(LN(O$3/(($B103/3600/($D103*$F103))^0.4*$G103^0.3)))^2+'ModelParams Lw'!$B$7*LN(O$3/(($B103/3600/($D103*$F103))^0.4*$G103^0.3))+'ModelParams Lw'!$B$8</f>
        <v>#DIV/0!</v>
      </c>
      <c r="P103" s="24" t="e">
        <f>'ModelParams Lw'!$B$3+'ModelParams Lw'!$B$4*LOG10($B103/3600/($D103*$F103))+'ModelParams Lw'!$B$5*LOG10(2*$G103/(1.2*($B103/3600/($D103*$F103))^2)+1)+10*LOG10($D103*$F103)+H103</f>
        <v>#DIV/0!</v>
      </c>
      <c r="Q103" s="24" t="e">
        <f>'ModelParams Lw'!$B$3+'ModelParams Lw'!$B$4*LOG10($B103/3600/($D103*$F103))+'ModelParams Lw'!$B$5*LOG10(2*$G103/(1.2*($B103/3600/($D103*$F103))^2)+1)+10*LOG10($D103*$F103)+I103</f>
        <v>#DIV/0!</v>
      </c>
      <c r="R103" s="24" t="e">
        <f>'ModelParams Lw'!$B$3+'ModelParams Lw'!$B$4*LOG10($B103/3600/($D103*$F103))+'ModelParams Lw'!$B$5*LOG10(2*$G103/(1.2*($B103/3600/($D103*$F103))^2)+1)+10*LOG10($D103*$F103)+J103</f>
        <v>#DIV/0!</v>
      </c>
      <c r="S103" s="24" t="e">
        <f>'ModelParams Lw'!$B$3+'ModelParams Lw'!$B$4*LOG10($B103/3600/($D103*$F103))+'ModelParams Lw'!$B$5*LOG10(2*$G103/(1.2*($B103/3600/($D103*$F103))^2)+1)+10*LOG10($D103*$F103)+K103</f>
        <v>#DIV/0!</v>
      </c>
      <c r="T103" s="24" t="e">
        <f>'ModelParams Lw'!$B$3+'ModelParams Lw'!$B$4*LOG10($B103/3600/($D103*$F103))+'ModelParams Lw'!$B$5*LOG10(2*$G103/(1.2*($B103/3600/($D103*$F103))^2)+1)+10*LOG10($D103*$F103)+L103</f>
        <v>#DIV/0!</v>
      </c>
      <c r="U103" s="24" t="e">
        <f>'ModelParams Lw'!$B$3+'ModelParams Lw'!$B$4*LOG10($B103/3600/($D103*$F103))+'ModelParams Lw'!$B$5*LOG10(2*$G103/(1.2*($B103/3600/($D103*$F103))^2)+1)+10*LOG10($D103*$F103)+M103</f>
        <v>#DIV/0!</v>
      </c>
      <c r="V103" s="24" t="e">
        <f>'ModelParams Lw'!$B$3+'ModelParams Lw'!$B$4*LOG10($B103/3600/($D103*$F103))+'ModelParams Lw'!$B$5*LOG10(2*$G103/(1.2*($B103/3600/($D103*$F103))^2)+1)+10*LOG10($D103*$F103)+N103</f>
        <v>#DIV/0!</v>
      </c>
      <c r="W103" s="24" t="e">
        <f>'ModelParams Lw'!$B$3+'ModelParams Lw'!$B$4*LOG10($B103/3600/($D103*$F103))+'ModelParams Lw'!$B$5*LOG10(2*$G103/(1.2*($B103/3600/($D103*$F103))^2)+1)+10*LOG10($D103*$F103)+O103</f>
        <v>#DIV/0!</v>
      </c>
      <c r="X103" s="24" t="e">
        <f>10*LOG10(IF(P103="",0,POWER(10,((P103+'ModelParams Lw'!$O$4)/10))) +IF(Q103="",0,POWER(10,((Q103+'ModelParams Lw'!$P$4)/10))) +IF(R103="",0,POWER(10,((R103+'ModelParams Lw'!$Q$4)/10))) +IF(S103="",0,POWER(10,((S103+'ModelParams Lw'!$R$4)/10))) +IF(T103="",0,POWER(10,((T103+'ModelParams Lw'!$S$4)/10))) +IF(U103="",0,POWER(10,((U103+'ModelParams Lw'!$T$4)/10))) +IF(V103="",0,POWER(10,((V103+'ModelParams Lw'!$U$4)/10)))+IF(W103="",0,POWER(10,((W103+'ModelParams Lw'!$V$4)/10))))</f>
        <v>#DIV/0!</v>
      </c>
      <c r="Y103" s="24" t="e">
        <f t="shared" si="45"/>
        <v>#DIV/0!</v>
      </c>
      <c r="Z103" s="24" t="e">
        <f>(P103-'ModelParams Lw'!O$10)/'ModelParams Lw'!O$11</f>
        <v>#DIV/0!</v>
      </c>
      <c r="AA103" s="24" t="e">
        <f>(Q103-'ModelParams Lw'!P$10)/'ModelParams Lw'!P$11</f>
        <v>#DIV/0!</v>
      </c>
      <c r="AB103" s="24" t="e">
        <f>(R103-'ModelParams Lw'!Q$10)/'ModelParams Lw'!Q$11</f>
        <v>#DIV/0!</v>
      </c>
      <c r="AC103" s="24" t="e">
        <f>(S103-'ModelParams Lw'!R$10)/'ModelParams Lw'!R$11</f>
        <v>#DIV/0!</v>
      </c>
      <c r="AD103" s="24" t="e">
        <f>(T103-'ModelParams Lw'!S$10)/'ModelParams Lw'!S$11</f>
        <v>#DIV/0!</v>
      </c>
      <c r="AE103" s="24" t="e">
        <f>(U103-'ModelParams Lw'!T$10)/'ModelParams Lw'!T$11</f>
        <v>#DIV/0!</v>
      </c>
      <c r="AF103" s="24" t="e">
        <f>(V103-'ModelParams Lw'!U$10)/'ModelParams Lw'!U$11</f>
        <v>#DIV/0!</v>
      </c>
      <c r="AG103" s="24" t="e">
        <f>(W103-'ModelParams Lw'!V$10)/'ModelParams Lw'!V$11</f>
        <v>#DIV/0!</v>
      </c>
      <c r="AH103" s="24" t="e">
        <f t="shared" si="46"/>
        <v>#DIV/0!</v>
      </c>
      <c r="AI103" s="24" t="str">
        <f>IF(OR(Calcul!$D108="",Calcul!$E108=""),"",VLOOKUP(CONCATENATE(Calcul!$D108,Calcul!$E108),SilencerParams!$D$4:$R$82,8,FALSE))</f>
        <v/>
      </c>
      <c r="AJ103" s="24" t="str">
        <f>IF(OR(Calcul!$D108="",Calcul!$E108=""),"",VLOOKUP(CONCATENATE(Calcul!$D108,Calcul!$E108),SilencerParams!$D$4:$R$82,9,FALSE))</f>
        <v/>
      </c>
      <c r="AK103" s="24" t="str">
        <f>IF(OR(Calcul!$D108="",Calcul!$E108=""),"",VLOOKUP(CONCATENATE(Calcul!$D108,Calcul!$E108),SilencerParams!$D$4:$R$82,10,FALSE))</f>
        <v/>
      </c>
      <c r="AL103" s="24" t="str">
        <f>IF(OR(Calcul!$D108="",Calcul!$E108=""),"",VLOOKUP(CONCATENATE(Calcul!$D108,Calcul!$E108),SilencerParams!$D$4:$R$82,11,FALSE))</f>
        <v/>
      </c>
      <c r="AM103" s="24" t="str">
        <f>IF(OR(Calcul!$D108="",Calcul!$E108=""),"",VLOOKUP(CONCATENATE(Calcul!$D108,Calcul!$E108),SilencerParams!$D$4:$R$82,12,FALSE))</f>
        <v/>
      </c>
      <c r="AN103" s="24" t="str">
        <f>IF(OR(Calcul!$D108="",Calcul!$E108=""),"",VLOOKUP(CONCATENATE(Calcul!$D108,Calcul!$E108),SilencerParams!$D$4:$R$82,13,FALSE))</f>
        <v/>
      </c>
      <c r="AO103" s="24" t="str">
        <f>IF(OR(Calcul!$D108="",Calcul!$E108=""),"",VLOOKUP(CONCATENATE(Calcul!$D108,Calcul!$E108),SilencerParams!$D$4:$R$82,14,FALSE))</f>
        <v/>
      </c>
      <c r="AP103" s="24" t="str">
        <f>IF(OR(Calcul!$D108="",Calcul!$E108=""),"",VLOOKUP(CONCATENATE(Calcul!$D108,Calcul!$E108),SilencerParams!$D$4:$R$82,15,FALSE))</f>
        <v/>
      </c>
      <c r="AQ103" s="24" t="str">
        <f>IF(OR(Calcul!$D108="",Calcul!$E108=""),"",VLOOKUP(CONCATENATE(Calcul!$D108,Calcul!$E108),SilencerParams!$D$4:$Z$82,16,FALSE)*LOG($AH103)+VLOOKUP(CONCATENATE(Calcul!$D108,Calcul!$E108),SilencerParams!$D$4:$AH$82,24,FALSE))</f>
        <v/>
      </c>
      <c r="AR103" s="24" t="str">
        <f>IF(OR(Calcul!$D108="",Calcul!$E108=""),"",VLOOKUP(CONCATENATE(Calcul!$D108,Calcul!$E108),SilencerParams!$D$4:$Z$82,17,FALSE)*LOG($AH103)+VLOOKUP(CONCATENATE(Calcul!$D108,Calcul!$E108),SilencerParams!$D$4:$AH$82,25,FALSE))</f>
        <v/>
      </c>
      <c r="AS103" s="24" t="str">
        <f>IF(OR(Calcul!$D108="",Calcul!$E108=""),"",VLOOKUP(CONCATENATE(Calcul!$D108,Calcul!$E108),SilencerParams!$D$4:$Z$82,18,FALSE)*LOG($AH103)+VLOOKUP(CONCATENATE(Calcul!$D108,Calcul!$E108),SilencerParams!$D$4:$AH$82,26,FALSE))</f>
        <v/>
      </c>
      <c r="AT103" s="24" t="str">
        <f>IF(OR(Calcul!$D108="",Calcul!$E108=""),"",VLOOKUP(CONCATENATE(Calcul!$D108,Calcul!$E108),SilencerParams!$D$4:$Z$82,19,FALSE)*LOG($AH103)+VLOOKUP(CONCATENATE(Calcul!$D108,Calcul!$E108),SilencerParams!$D$4:$AH$82,27,FALSE))</f>
        <v/>
      </c>
      <c r="AU103" s="24" t="str">
        <f>IF(OR(Calcul!$D108="",Calcul!$E108=""),"",VLOOKUP(CONCATENATE(Calcul!$D108,Calcul!$E108),SilencerParams!$D$4:$Z$82,20,FALSE)*LOG($AH103)+VLOOKUP(CONCATENATE(Calcul!$D108,Calcul!$E108),SilencerParams!$D$4:$AH$82,28,FALSE))</f>
        <v/>
      </c>
      <c r="AV103" s="24" t="str">
        <f>IF(OR(Calcul!$D108="",Calcul!$E108=""),"",VLOOKUP(CONCATENATE(Calcul!$D108,Calcul!$E108),SilencerParams!$D$4:$Z$82,21,FALSE)*LOG($AH103)+VLOOKUP(CONCATENATE(Calcul!$D108,Calcul!$E108),SilencerParams!$D$4:$AH$82,29,FALSE))</f>
        <v/>
      </c>
      <c r="AW103" s="24" t="str">
        <f>IF(OR(Calcul!$D108="",Calcul!$E108=""),"",VLOOKUP(CONCATENATE(Calcul!$D108,Calcul!$E108),SilencerParams!$D$4:$Z$82,22,FALSE)*LOG($AH103)+VLOOKUP(CONCATENATE(Calcul!$D108,Calcul!$E108),SilencerParams!$D$4:$AH$82,30,FALSE))</f>
        <v/>
      </c>
      <c r="AX103" s="24" t="str">
        <f>IF(OR(Calcul!$D108="",Calcul!$E108=""),"",VLOOKUP(CONCATENATE(Calcul!$D108,Calcul!$E108),SilencerParams!$D$4:$Z$82,23,FALSE)*LOG($AH103)+VLOOKUP(CONCATENATE(Calcul!$D108,Calcul!$E108),SilencerParams!$D$4:$AH$82,31,FALSE))</f>
        <v/>
      </c>
      <c r="AY103" s="24" t="e">
        <f t="shared" si="26"/>
        <v>#DIV/0!</v>
      </c>
      <c r="AZ103" s="24" t="e">
        <f t="shared" si="27"/>
        <v>#DIV/0!</v>
      </c>
      <c r="BA103" s="24" t="e">
        <f t="shared" si="28"/>
        <v>#DIV/0!</v>
      </c>
      <c r="BB103" s="24" t="e">
        <f t="shared" si="29"/>
        <v>#DIV/0!</v>
      </c>
      <c r="BC103" s="24" t="e">
        <f t="shared" si="30"/>
        <v>#DIV/0!</v>
      </c>
      <c r="BD103" s="24" t="e">
        <f t="shared" si="31"/>
        <v>#DIV/0!</v>
      </c>
      <c r="BE103" s="24" t="e">
        <f t="shared" si="32"/>
        <v>#DIV/0!</v>
      </c>
      <c r="BF103" s="24" t="e">
        <f t="shared" si="33"/>
        <v>#DIV/0!</v>
      </c>
      <c r="BG103" s="24" t="e">
        <f>10*LOG10(IF(AY103="",0,POWER(10,((AY103+'ModelParams Lw'!$O$4)/10))) +IF(AZ103="",0,POWER(10,((AZ103+'ModelParams Lw'!$P$4)/10))) +IF(BA103="",0,POWER(10,((BA103+'ModelParams Lw'!$Q$4)/10))) +IF(BB103="",0,POWER(10,((BB103+'ModelParams Lw'!$R$4)/10))) +IF(BC103="",0,POWER(10,((BC103+'ModelParams Lw'!$S$4)/10))) +IF(BD103="",0,POWER(10,((BD103+'ModelParams Lw'!$T$4)/10))) +IF(BE103="",0,POWER(10,((BE103+'ModelParams Lw'!$U$4)/10)))+IF(BF103="",0,POWER(10,((BF103+'ModelParams Lw'!$V$4)/10))))</f>
        <v>#DIV/0!</v>
      </c>
      <c r="BH103" s="24" t="e">
        <f t="shared" si="47"/>
        <v>#DIV/0!</v>
      </c>
      <c r="BI103" s="24" t="e">
        <f>(AY103-'ModelParams Lw'!O$10)/'ModelParams Lw'!O$11</f>
        <v>#DIV/0!</v>
      </c>
      <c r="BJ103" s="24" t="e">
        <f>(AZ103-'ModelParams Lw'!P$10)/'ModelParams Lw'!P$11</f>
        <v>#DIV/0!</v>
      </c>
      <c r="BK103" s="24" t="e">
        <f>(BA103-'ModelParams Lw'!Q$10)/'ModelParams Lw'!Q$11</f>
        <v>#DIV/0!</v>
      </c>
      <c r="BL103" s="24" t="e">
        <f>(BB103-'ModelParams Lw'!R$10)/'ModelParams Lw'!R$11</f>
        <v>#DIV/0!</v>
      </c>
      <c r="BM103" s="24" t="e">
        <f>(BC103-'ModelParams Lw'!S$10)/'ModelParams Lw'!S$11</f>
        <v>#DIV/0!</v>
      </c>
      <c r="BN103" s="24" t="e">
        <f>(BD103-'ModelParams Lw'!T$10)/'ModelParams Lw'!T$11</f>
        <v>#DIV/0!</v>
      </c>
      <c r="BO103" s="24" t="e">
        <f>(BE103-'ModelParams Lw'!U$10)/'ModelParams Lw'!U$11</f>
        <v>#DIV/0!</v>
      </c>
      <c r="BP103" s="24" t="e">
        <f>(BF103-'ModelParams Lw'!V$10)/'ModelParams Lw'!V$11</f>
        <v>#DIV/0!</v>
      </c>
      <c r="BQ103" s="24">
        <f>IF(Calcul!$F108="SW",'ModelParams Lw'!C$18+'ModelParams Lw'!C$19*LOG(BQ$3)+'ModelParams Lw'!C$20*($D103*$E103),IF('ModelParams Lw'!C$21+'ModelParams Lw'!C$22*LOG(BQ$3)+'ModelParams Lw'!C$23*($D103*$E103)&lt;'ModelParams Lw'!C$18+'ModelParams Lw'!C$19*LOG(BQ$3)+'ModelParams Lw'!C$20*($D103*$E103),'ModelParams Lw'!C$18+'ModelParams Lw'!C$19*LOG(BQ$3)+'ModelParams Lw'!C$20*($D103*$E103),'ModelParams Lw'!C$21+'ModelParams Lw'!C$22*LOG(BQ$3)+'ModelParams Lw'!C$23*($D103*$E103)))</f>
        <v>29.232362061604213</v>
      </c>
      <c r="BR103" s="24">
        <f>IF(Calcul!$F108="SW",'ModelParams Lw'!D$18+'ModelParams Lw'!D$19*LOG(BR$3)+'ModelParams Lw'!D$20*($D103*$E103),IF('ModelParams Lw'!D$21+'ModelParams Lw'!D$22*LOG(BR$3)+'ModelParams Lw'!D$23*($D103*$E103)&lt;'ModelParams Lw'!D$18+'ModelParams Lw'!D$19*LOG(BR$3)+'ModelParams Lw'!D$20*($D103*$E103),'ModelParams Lw'!D$18+'ModelParams Lw'!D$19*LOG(BR$3)+'ModelParams Lw'!D$20*($D103*$E103),'ModelParams Lw'!D$21+'ModelParams Lw'!D$22*LOG(BR$3)+'ModelParams Lw'!D$23*($D103*$E103)))</f>
        <v>20.87664435983303</v>
      </c>
      <c r="BS103" s="24">
        <f>IF(Calcul!$F108="SW",'ModelParams Lw'!E$18+'ModelParams Lw'!E$19*LOG(BS$3)+'ModelParams Lw'!E$20*($D103*$E103),IF('ModelParams Lw'!E$21+'ModelParams Lw'!E$22*LOG(BS$3)+'ModelParams Lw'!E$23*($D103*$E103)&lt;'ModelParams Lw'!E$18+'ModelParams Lw'!E$19*LOG(BS$3)+'ModelParams Lw'!E$20*($D103*$E103),'ModelParams Lw'!E$18+'ModelParams Lw'!E$19*LOG(BS$3)+'ModelParams Lw'!E$20*($D103*$E103),'ModelParams Lw'!E$21+'ModelParams Lw'!E$22*LOG(BS$3)+'ModelParams Lw'!E$23*($D103*$E103)))</f>
        <v>19.403052886267911</v>
      </c>
      <c r="BT103" s="24">
        <f>IF(Calcul!$F108="SW",'ModelParams Lw'!F$18+'ModelParams Lw'!F$19*LOG(BT$3)+'ModelParams Lw'!F$20*($D103*$E103),IF('ModelParams Lw'!F$21+'ModelParams Lw'!F$22*LOG(BT$3)+'ModelParams Lw'!F$23*($D103*$E103)&lt;'ModelParams Lw'!F$18+'ModelParams Lw'!F$19*LOG(BT$3)+'ModelParams Lw'!F$20*($D103*$E103),'ModelParams Lw'!F$18+'ModelParams Lw'!F$19*LOG(BT$3)+'ModelParams Lw'!F$20*($D103*$E103),'ModelParams Lw'!F$21+'ModelParams Lw'!F$22*LOG(BT$3)+'ModelParams Lw'!F$23*($D103*$E103)))</f>
        <v>19.168948557312724</v>
      </c>
      <c r="BU103" s="24">
        <f>IF(Calcul!$F108="SW",'ModelParams Lw'!G$18+'ModelParams Lw'!G$19*LOG(BU$3)+'ModelParams Lw'!G$20*($D103*$E103),IF('ModelParams Lw'!G$21+'ModelParams Lw'!G$22*LOG(BU$3)+'ModelParams Lw'!G$23*($D103*$E103)&lt;'ModelParams Lw'!G$18+'ModelParams Lw'!G$19*LOG(BU$3)+'ModelParams Lw'!G$20*($D103*$E103),'ModelParams Lw'!G$18+'ModelParams Lw'!G$19*LOG(BU$3)+'ModelParams Lw'!G$20*($D103*$E103),'ModelParams Lw'!G$21+'ModelParams Lw'!G$22*LOG(BU$3)+'ModelParams Lw'!G$23*($D103*$E103)))</f>
        <v>19.253827318462619</v>
      </c>
      <c r="BV103" s="24">
        <f>IF(Calcul!$F108="SW",'ModelParams Lw'!H$18+'ModelParams Lw'!H$19*LOG(BV$3)+'ModelParams Lw'!H$20*($D103*$E103),IF('ModelParams Lw'!H$21+'ModelParams Lw'!H$22*LOG(BV$3)+'ModelParams Lw'!H$23*($D103*$E103)&lt;'ModelParams Lw'!H$18+'ModelParams Lw'!H$19*LOG(BV$3)+'ModelParams Lw'!H$20*($D103*$E103),'ModelParams Lw'!H$18+'ModelParams Lw'!H$19*LOG(BV$3)+'ModelParams Lw'!H$20*($D103*$E103),'ModelParams Lw'!H$21+'ModelParams Lw'!H$22*LOG(BV$3)+'ModelParams Lw'!H$23*($D103*$E103)))</f>
        <v>18.450549841027573</v>
      </c>
      <c r="BW103" s="24">
        <f>IF(Calcul!$F108="SW",'ModelParams Lw'!I$18+'ModelParams Lw'!I$19*LOG(BW$3)+'ModelParams Lw'!I$20*($D103*$E103),IF('ModelParams Lw'!I$21+'ModelParams Lw'!I$22*LOG(BW$3)+'ModelParams Lw'!I$23*($D103*$E103)&lt;'ModelParams Lw'!I$18+'ModelParams Lw'!I$19*LOG(BW$3)+'ModelParams Lw'!I$20*($D103*$E103),'ModelParams Lw'!I$18+'ModelParams Lw'!I$19*LOG(BW$3)+'ModelParams Lw'!I$20*($D103*$E103),'ModelParams Lw'!I$21+'ModelParams Lw'!I$22*LOG(BW$3)+'ModelParams Lw'!I$23*($D103*$E103)))</f>
        <v>24.339570323731252</v>
      </c>
      <c r="BX103" s="24">
        <f>IF(Calcul!$F108="SW",'ModelParams Lw'!J$18+'ModelParams Lw'!J$19*LOG(BX$3)+'ModelParams Lw'!J$20*($D103*$E103),IF('ModelParams Lw'!J$21+'ModelParams Lw'!J$22*LOG(BX$3)+'ModelParams Lw'!J$23*($D103*$E103)&lt;'ModelParams Lw'!J$18+'ModelParams Lw'!J$19*LOG(BX$3)+'ModelParams Lw'!J$20*($D103*$E103),'ModelParams Lw'!J$18+'ModelParams Lw'!J$19*LOG(BX$3)+'ModelParams Lw'!J$20*($D103*$E103),'ModelParams Lw'!J$21+'ModelParams Lw'!J$22*LOG(BX$3)+'ModelParams Lw'!J$23*($D103*$E103)))</f>
        <v>22.505852524315557</v>
      </c>
      <c r="BY103" s="24" t="e">
        <f t="shared" si="34"/>
        <v>#DIV/0!</v>
      </c>
      <c r="BZ103" s="24" t="e">
        <f t="shared" si="35"/>
        <v>#DIV/0!</v>
      </c>
      <c r="CA103" s="24" t="e">
        <f t="shared" si="36"/>
        <v>#DIV/0!</v>
      </c>
      <c r="CB103" s="24" t="e">
        <f t="shared" si="37"/>
        <v>#DIV/0!</v>
      </c>
      <c r="CC103" s="24" t="e">
        <f t="shared" si="38"/>
        <v>#DIV/0!</v>
      </c>
      <c r="CD103" s="24" t="e">
        <f t="shared" si="39"/>
        <v>#DIV/0!</v>
      </c>
      <c r="CE103" s="24" t="e">
        <f t="shared" si="40"/>
        <v>#DIV/0!</v>
      </c>
      <c r="CF103" s="24" t="e">
        <f t="shared" si="41"/>
        <v>#DIV/0!</v>
      </c>
      <c r="CG103" s="24" t="e">
        <f>10*LOG10(IF(BY103="",0,POWER(10,((BY103+'ModelParams Lw'!$O$4)/10))) +IF(BZ103="",0,POWER(10,((BZ103+'ModelParams Lw'!$P$4)/10))) +IF(CA103="",0,POWER(10,((CA103+'ModelParams Lw'!$Q$4)/10))) +IF(CB103="",0,POWER(10,((CB103+'ModelParams Lw'!$R$4)/10))) +IF(CC103="",0,POWER(10,((CC103+'ModelParams Lw'!$S$4)/10))) +IF(CD103="",0,POWER(10,((CD103+'ModelParams Lw'!$T$4)/10))) +IF(CE103="",0,POWER(10,((CE103+'ModelParams Lw'!$U$4)/10)))+IF(CF103="",0,POWER(10,((CF103+'ModelParams Lw'!$V$4)/10))))</f>
        <v>#DIV/0!</v>
      </c>
      <c r="CH103" s="24" t="e">
        <f t="shared" si="48"/>
        <v>#DIV/0!</v>
      </c>
      <c r="CI103" s="24" t="e">
        <f>(BY103-'ModelParams Lw'!$O$10)/'ModelParams Lw'!$O$11</f>
        <v>#DIV/0!</v>
      </c>
      <c r="CJ103" s="24" t="e">
        <f>(BZ103-'ModelParams Lw'!$P$10)/'ModelParams Lw'!$P$11</f>
        <v>#DIV/0!</v>
      </c>
      <c r="CK103" s="24" t="e">
        <f>(CA103-'ModelParams Lw'!$Q$10)/'ModelParams Lw'!$Q$11</f>
        <v>#DIV/0!</v>
      </c>
      <c r="CL103" s="24" t="e">
        <f>(CB103-'ModelParams Lw'!$R$10)/'ModelParams Lw'!$R$11</f>
        <v>#DIV/0!</v>
      </c>
      <c r="CM103" s="24" t="e">
        <f>(CC103-'ModelParams Lw'!$S$10)/'ModelParams Lw'!$S$11</f>
        <v>#DIV/0!</v>
      </c>
      <c r="CN103" s="24" t="e">
        <f>(CD103-'ModelParams Lw'!$T$10)/'ModelParams Lw'!$T$11</f>
        <v>#DIV/0!</v>
      </c>
      <c r="CO103" s="24" t="e">
        <f>(CE103-'ModelParams Lw'!$U$10)/'ModelParams Lw'!$U$11</f>
        <v>#DIV/0!</v>
      </c>
      <c r="CP103" s="24" t="e">
        <f>(CF103-'ModelParams Lw'!$V$10)/'ModelParams Lw'!$V$11</f>
        <v>#DIV/0!</v>
      </c>
    </row>
    <row r="104" spans="1:94" x14ac:dyDescent="0.2">
      <c r="A104" s="12">
        <f>Calcul!B106</f>
        <v>0</v>
      </c>
      <c r="B104" s="12">
        <f t="shared" si="42"/>
        <v>0</v>
      </c>
      <c r="C104" s="12">
        <f>Calcul!C106</f>
        <v>0</v>
      </c>
      <c r="D104" s="12">
        <f>Calcul!D106/1000</f>
        <v>0</v>
      </c>
      <c r="E104" s="12">
        <f>Calcul!E106/1000</f>
        <v>0</v>
      </c>
      <c r="F104" s="12">
        <f t="shared" si="43"/>
        <v>0</v>
      </c>
      <c r="G104" s="24" t="e">
        <f t="shared" si="44"/>
        <v>#DIV/0!</v>
      </c>
      <c r="H104" s="21" t="e">
        <f>'ModelParams Lw'!$B$6*(LN(H$3/(($B104/3600/($D104*$F104))^0.4*$G104^0.3)))^2+'ModelParams Lw'!$B$7*LN(H$3/(($B104/3600/($D104*$F104))^0.4*$G104^0.3))+'ModelParams Lw'!$B$8</f>
        <v>#DIV/0!</v>
      </c>
      <c r="I104" s="21" t="e">
        <f>'ModelParams Lw'!$B$6*(LN(I$3/(($B104/3600/($D104*$F104))^0.4*$G104^0.3)))^2+'ModelParams Lw'!$B$7*LN(I$3/(($B104/3600/($D104*$F104))^0.4*$G104^0.3))+'ModelParams Lw'!$B$8</f>
        <v>#DIV/0!</v>
      </c>
      <c r="J104" s="21" t="e">
        <f>'ModelParams Lw'!$B$6*(LN(J$3/(($B104/3600/($D104*$F104))^0.4*$G104^0.3)))^2+'ModelParams Lw'!$B$7*LN(J$3/(($B104/3600/($D104*$F104))^0.4*$G104^0.3))+'ModelParams Lw'!$B$8</f>
        <v>#DIV/0!</v>
      </c>
      <c r="K104" s="21" t="e">
        <f>'ModelParams Lw'!$B$6*(LN(K$3/(($B104/3600/($D104*$F104))^0.4*$G104^0.3)))^2+'ModelParams Lw'!$B$7*LN(K$3/(($B104/3600/($D104*$F104))^0.4*$G104^0.3))+'ModelParams Lw'!$B$8</f>
        <v>#DIV/0!</v>
      </c>
      <c r="L104" s="21" t="e">
        <f>'ModelParams Lw'!$B$6*(LN(L$3/(($B104/3600/($D104*$F104))^0.4*$G104^0.3)))^2+'ModelParams Lw'!$B$7*LN(L$3/(($B104/3600/($D104*$F104))^0.4*$G104^0.3))+'ModelParams Lw'!$B$8</f>
        <v>#DIV/0!</v>
      </c>
      <c r="M104" s="21" t="e">
        <f>'ModelParams Lw'!$B$6*(LN(M$3/(($B104/3600/($D104*$F104))^0.4*$G104^0.3)))^2+'ModelParams Lw'!$B$7*LN(M$3/(($B104/3600/($D104*$F104))^0.4*$G104^0.3))+'ModelParams Lw'!$B$8</f>
        <v>#DIV/0!</v>
      </c>
      <c r="N104" s="21" t="e">
        <f>'ModelParams Lw'!$B$6*(LN(N$3/(($B104/3600/($D104*$F104))^0.4*$G104^0.3)))^2+'ModelParams Lw'!$B$7*LN(N$3/(($B104/3600/($D104*$F104))^0.4*$G104^0.3))+'ModelParams Lw'!$B$8</f>
        <v>#DIV/0!</v>
      </c>
      <c r="O104" s="21" t="e">
        <f>'ModelParams Lw'!$B$6*(LN(O$3/(($B104/3600/($D104*$F104))^0.4*$G104^0.3)))^2+'ModelParams Lw'!$B$7*LN(O$3/(($B104/3600/($D104*$F104))^0.4*$G104^0.3))+'ModelParams Lw'!$B$8</f>
        <v>#DIV/0!</v>
      </c>
      <c r="P104" s="24" t="e">
        <f>'ModelParams Lw'!$B$3+'ModelParams Lw'!$B$4*LOG10($B104/3600/($D104*$F104))+'ModelParams Lw'!$B$5*LOG10(2*$G104/(1.2*($B104/3600/($D104*$F104))^2)+1)+10*LOG10($D104*$F104)+H104</f>
        <v>#DIV/0!</v>
      </c>
      <c r="Q104" s="24" t="e">
        <f>'ModelParams Lw'!$B$3+'ModelParams Lw'!$B$4*LOG10($B104/3600/($D104*$F104))+'ModelParams Lw'!$B$5*LOG10(2*$G104/(1.2*($B104/3600/($D104*$F104))^2)+1)+10*LOG10($D104*$F104)+I104</f>
        <v>#DIV/0!</v>
      </c>
      <c r="R104" s="24" t="e">
        <f>'ModelParams Lw'!$B$3+'ModelParams Lw'!$B$4*LOG10($B104/3600/($D104*$F104))+'ModelParams Lw'!$B$5*LOG10(2*$G104/(1.2*($B104/3600/($D104*$F104))^2)+1)+10*LOG10($D104*$F104)+J104</f>
        <v>#DIV/0!</v>
      </c>
      <c r="S104" s="24" t="e">
        <f>'ModelParams Lw'!$B$3+'ModelParams Lw'!$B$4*LOG10($B104/3600/($D104*$F104))+'ModelParams Lw'!$B$5*LOG10(2*$G104/(1.2*($B104/3600/($D104*$F104))^2)+1)+10*LOG10($D104*$F104)+K104</f>
        <v>#DIV/0!</v>
      </c>
      <c r="T104" s="24" t="e">
        <f>'ModelParams Lw'!$B$3+'ModelParams Lw'!$B$4*LOG10($B104/3600/($D104*$F104))+'ModelParams Lw'!$B$5*LOG10(2*$G104/(1.2*($B104/3600/($D104*$F104))^2)+1)+10*LOG10($D104*$F104)+L104</f>
        <v>#DIV/0!</v>
      </c>
      <c r="U104" s="24" t="e">
        <f>'ModelParams Lw'!$B$3+'ModelParams Lw'!$B$4*LOG10($B104/3600/($D104*$F104))+'ModelParams Lw'!$B$5*LOG10(2*$G104/(1.2*($B104/3600/($D104*$F104))^2)+1)+10*LOG10($D104*$F104)+M104</f>
        <v>#DIV/0!</v>
      </c>
      <c r="V104" s="24" t="e">
        <f>'ModelParams Lw'!$B$3+'ModelParams Lw'!$B$4*LOG10($B104/3600/($D104*$F104))+'ModelParams Lw'!$B$5*LOG10(2*$G104/(1.2*($B104/3600/($D104*$F104))^2)+1)+10*LOG10($D104*$F104)+N104</f>
        <v>#DIV/0!</v>
      </c>
      <c r="W104" s="24" t="e">
        <f>'ModelParams Lw'!$B$3+'ModelParams Lw'!$B$4*LOG10($B104/3600/($D104*$F104))+'ModelParams Lw'!$B$5*LOG10(2*$G104/(1.2*($B104/3600/($D104*$F104))^2)+1)+10*LOG10($D104*$F104)+O104</f>
        <v>#DIV/0!</v>
      </c>
      <c r="X104" s="24" t="e">
        <f>10*LOG10(IF(P104="",0,POWER(10,((P104+'ModelParams Lw'!$O$4)/10))) +IF(Q104="",0,POWER(10,((Q104+'ModelParams Lw'!$P$4)/10))) +IF(R104="",0,POWER(10,((R104+'ModelParams Lw'!$Q$4)/10))) +IF(S104="",0,POWER(10,((S104+'ModelParams Lw'!$R$4)/10))) +IF(T104="",0,POWER(10,((T104+'ModelParams Lw'!$S$4)/10))) +IF(U104="",0,POWER(10,((U104+'ModelParams Lw'!$T$4)/10))) +IF(V104="",0,POWER(10,((V104+'ModelParams Lw'!$U$4)/10)))+IF(W104="",0,POWER(10,((W104+'ModelParams Lw'!$V$4)/10))))</f>
        <v>#DIV/0!</v>
      </c>
      <c r="Y104" s="24" t="e">
        <f t="shared" si="45"/>
        <v>#DIV/0!</v>
      </c>
      <c r="Z104" s="24" t="e">
        <f>(P104-'ModelParams Lw'!O$10)/'ModelParams Lw'!O$11</f>
        <v>#DIV/0!</v>
      </c>
      <c r="AA104" s="24" t="e">
        <f>(Q104-'ModelParams Lw'!P$10)/'ModelParams Lw'!P$11</f>
        <v>#DIV/0!</v>
      </c>
      <c r="AB104" s="24" t="e">
        <f>(R104-'ModelParams Lw'!Q$10)/'ModelParams Lw'!Q$11</f>
        <v>#DIV/0!</v>
      </c>
      <c r="AC104" s="24" t="e">
        <f>(S104-'ModelParams Lw'!R$10)/'ModelParams Lw'!R$11</f>
        <v>#DIV/0!</v>
      </c>
      <c r="AD104" s="24" t="e">
        <f>(T104-'ModelParams Lw'!S$10)/'ModelParams Lw'!S$11</f>
        <v>#DIV/0!</v>
      </c>
      <c r="AE104" s="24" t="e">
        <f>(U104-'ModelParams Lw'!T$10)/'ModelParams Lw'!T$11</f>
        <v>#DIV/0!</v>
      </c>
      <c r="AF104" s="24" t="e">
        <f>(V104-'ModelParams Lw'!U$10)/'ModelParams Lw'!U$11</f>
        <v>#DIV/0!</v>
      </c>
      <c r="AG104" s="24" t="e">
        <f>(W104-'ModelParams Lw'!V$10)/'ModelParams Lw'!V$11</f>
        <v>#DIV/0!</v>
      </c>
      <c r="AH104" s="24" t="e">
        <f t="shared" si="46"/>
        <v>#DIV/0!</v>
      </c>
      <c r="AI104" s="24" t="str">
        <f>IF(OR(Calcul!$D109="",Calcul!$E109=""),"",VLOOKUP(CONCATENATE(Calcul!$D109,Calcul!$E109),SilencerParams!$D$4:$R$82,8,FALSE))</f>
        <v/>
      </c>
      <c r="AJ104" s="24" t="str">
        <f>IF(OR(Calcul!$D109="",Calcul!$E109=""),"",VLOOKUP(CONCATENATE(Calcul!$D109,Calcul!$E109),SilencerParams!$D$4:$R$82,9,FALSE))</f>
        <v/>
      </c>
      <c r="AK104" s="24" t="str">
        <f>IF(OR(Calcul!$D109="",Calcul!$E109=""),"",VLOOKUP(CONCATENATE(Calcul!$D109,Calcul!$E109),SilencerParams!$D$4:$R$82,10,FALSE))</f>
        <v/>
      </c>
      <c r="AL104" s="24" t="str">
        <f>IF(OR(Calcul!$D109="",Calcul!$E109=""),"",VLOOKUP(CONCATENATE(Calcul!$D109,Calcul!$E109),SilencerParams!$D$4:$R$82,11,FALSE))</f>
        <v/>
      </c>
      <c r="AM104" s="24" t="str">
        <f>IF(OR(Calcul!$D109="",Calcul!$E109=""),"",VLOOKUP(CONCATENATE(Calcul!$D109,Calcul!$E109),SilencerParams!$D$4:$R$82,12,FALSE))</f>
        <v/>
      </c>
      <c r="AN104" s="24" t="str">
        <f>IF(OR(Calcul!$D109="",Calcul!$E109=""),"",VLOOKUP(CONCATENATE(Calcul!$D109,Calcul!$E109),SilencerParams!$D$4:$R$82,13,FALSE))</f>
        <v/>
      </c>
      <c r="AO104" s="24" t="str">
        <f>IF(OR(Calcul!$D109="",Calcul!$E109=""),"",VLOOKUP(CONCATENATE(Calcul!$D109,Calcul!$E109),SilencerParams!$D$4:$R$82,14,FALSE))</f>
        <v/>
      </c>
      <c r="AP104" s="24" t="str">
        <f>IF(OR(Calcul!$D109="",Calcul!$E109=""),"",VLOOKUP(CONCATENATE(Calcul!$D109,Calcul!$E109),SilencerParams!$D$4:$R$82,15,FALSE))</f>
        <v/>
      </c>
      <c r="AQ104" s="24" t="str">
        <f>IF(OR(Calcul!$D109="",Calcul!$E109=""),"",VLOOKUP(CONCATENATE(Calcul!$D109,Calcul!$E109),SilencerParams!$D$4:$Z$82,16,FALSE)*LOG($AH104)+VLOOKUP(CONCATENATE(Calcul!$D109,Calcul!$E109),SilencerParams!$D$4:$AH$82,24,FALSE))</f>
        <v/>
      </c>
      <c r="AR104" s="24" t="str">
        <f>IF(OR(Calcul!$D109="",Calcul!$E109=""),"",VLOOKUP(CONCATENATE(Calcul!$D109,Calcul!$E109),SilencerParams!$D$4:$Z$82,17,FALSE)*LOG($AH104)+VLOOKUP(CONCATENATE(Calcul!$D109,Calcul!$E109),SilencerParams!$D$4:$AH$82,25,FALSE))</f>
        <v/>
      </c>
      <c r="AS104" s="24" t="str">
        <f>IF(OR(Calcul!$D109="",Calcul!$E109=""),"",VLOOKUP(CONCATENATE(Calcul!$D109,Calcul!$E109),SilencerParams!$D$4:$Z$82,18,FALSE)*LOG($AH104)+VLOOKUP(CONCATENATE(Calcul!$D109,Calcul!$E109),SilencerParams!$D$4:$AH$82,26,FALSE))</f>
        <v/>
      </c>
      <c r="AT104" s="24" t="str">
        <f>IF(OR(Calcul!$D109="",Calcul!$E109=""),"",VLOOKUP(CONCATENATE(Calcul!$D109,Calcul!$E109),SilencerParams!$D$4:$Z$82,19,FALSE)*LOG($AH104)+VLOOKUP(CONCATENATE(Calcul!$D109,Calcul!$E109),SilencerParams!$D$4:$AH$82,27,FALSE))</f>
        <v/>
      </c>
      <c r="AU104" s="24" t="str">
        <f>IF(OR(Calcul!$D109="",Calcul!$E109=""),"",VLOOKUP(CONCATENATE(Calcul!$D109,Calcul!$E109),SilencerParams!$D$4:$Z$82,20,FALSE)*LOG($AH104)+VLOOKUP(CONCATENATE(Calcul!$D109,Calcul!$E109),SilencerParams!$D$4:$AH$82,28,FALSE))</f>
        <v/>
      </c>
      <c r="AV104" s="24" t="str">
        <f>IF(OR(Calcul!$D109="",Calcul!$E109=""),"",VLOOKUP(CONCATENATE(Calcul!$D109,Calcul!$E109),SilencerParams!$D$4:$Z$82,21,FALSE)*LOG($AH104)+VLOOKUP(CONCATENATE(Calcul!$D109,Calcul!$E109),SilencerParams!$D$4:$AH$82,29,FALSE))</f>
        <v/>
      </c>
      <c r="AW104" s="24" t="str">
        <f>IF(OR(Calcul!$D109="",Calcul!$E109=""),"",VLOOKUP(CONCATENATE(Calcul!$D109,Calcul!$E109),SilencerParams!$D$4:$Z$82,22,FALSE)*LOG($AH104)+VLOOKUP(CONCATENATE(Calcul!$D109,Calcul!$E109),SilencerParams!$D$4:$AH$82,30,FALSE))</f>
        <v/>
      </c>
      <c r="AX104" s="24" t="str">
        <f>IF(OR(Calcul!$D109="",Calcul!$E109=""),"",VLOOKUP(CONCATENATE(Calcul!$D109,Calcul!$E109),SilencerParams!$D$4:$Z$82,23,FALSE)*LOG($AH104)+VLOOKUP(CONCATENATE(Calcul!$D109,Calcul!$E109),SilencerParams!$D$4:$AH$82,31,FALSE))</f>
        <v/>
      </c>
      <c r="AY104" s="24" t="e">
        <f t="shared" si="26"/>
        <v>#DIV/0!</v>
      </c>
      <c r="AZ104" s="24" t="e">
        <f t="shared" si="27"/>
        <v>#DIV/0!</v>
      </c>
      <c r="BA104" s="24" t="e">
        <f t="shared" si="28"/>
        <v>#DIV/0!</v>
      </c>
      <c r="BB104" s="24" t="e">
        <f t="shared" si="29"/>
        <v>#DIV/0!</v>
      </c>
      <c r="BC104" s="24" t="e">
        <f t="shared" si="30"/>
        <v>#DIV/0!</v>
      </c>
      <c r="BD104" s="24" t="e">
        <f t="shared" si="31"/>
        <v>#DIV/0!</v>
      </c>
      <c r="BE104" s="24" t="e">
        <f t="shared" si="32"/>
        <v>#DIV/0!</v>
      </c>
      <c r="BF104" s="24" t="e">
        <f t="shared" si="33"/>
        <v>#DIV/0!</v>
      </c>
      <c r="BG104" s="24" t="e">
        <f>10*LOG10(IF(AY104="",0,POWER(10,((AY104+'ModelParams Lw'!$O$4)/10))) +IF(AZ104="",0,POWER(10,((AZ104+'ModelParams Lw'!$P$4)/10))) +IF(BA104="",0,POWER(10,((BA104+'ModelParams Lw'!$Q$4)/10))) +IF(BB104="",0,POWER(10,((BB104+'ModelParams Lw'!$R$4)/10))) +IF(BC104="",0,POWER(10,((BC104+'ModelParams Lw'!$S$4)/10))) +IF(BD104="",0,POWER(10,((BD104+'ModelParams Lw'!$T$4)/10))) +IF(BE104="",0,POWER(10,((BE104+'ModelParams Lw'!$U$4)/10)))+IF(BF104="",0,POWER(10,((BF104+'ModelParams Lw'!$V$4)/10))))</f>
        <v>#DIV/0!</v>
      </c>
      <c r="BH104" s="24" t="e">
        <f t="shared" si="47"/>
        <v>#DIV/0!</v>
      </c>
      <c r="BI104" s="24" t="e">
        <f>(AY104-'ModelParams Lw'!O$10)/'ModelParams Lw'!O$11</f>
        <v>#DIV/0!</v>
      </c>
      <c r="BJ104" s="24" t="e">
        <f>(AZ104-'ModelParams Lw'!P$10)/'ModelParams Lw'!P$11</f>
        <v>#DIV/0!</v>
      </c>
      <c r="BK104" s="24" t="e">
        <f>(BA104-'ModelParams Lw'!Q$10)/'ModelParams Lw'!Q$11</f>
        <v>#DIV/0!</v>
      </c>
      <c r="BL104" s="24" t="e">
        <f>(BB104-'ModelParams Lw'!R$10)/'ModelParams Lw'!R$11</f>
        <v>#DIV/0!</v>
      </c>
      <c r="BM104" s="24" t="e">
        <f>(BC104-'ModelParams Lw'!S$10)/'ModelParams Lw'!S$11</f>
        <v>#DIV/0!</v>
      </c>
      <c r="BN104" s="24" t="e">
        <f>(BD104-'ModelParams Lw'!T$10)/'ModelParams Lw'!T$11</f>
        <v>#DIV/0!</v>
      </c>
      <c r="BO104" s="24" t="e">
        <f>(BE104-'ModelParams Lw'!U$10)/'ModelParams Lw'!U$11</f>
        <v>#DIV/0!</v>
      </c>
      <c r="BP104" s="24" t="e">
        <f>(BF104-'ModelParams Lw'!V$10)/'ModelParams Lw'!V$11</f>
        <v>#DIV/0!</v>
      </c>
      <c r="BQ104" s="24">
        <f>IF(Calcul!$F109="SW",'ModelParams Lw'!C$18+'ModelParams Lw'!C$19*LOG(BQ$3)+'ModelParams Lw'!C$20*($D104*$E104),IF('ModelParams Lw'!C$21+'ModelParams Lw'!C$22*LOG(BQ$3)+'ModelParams Lw'!C$23*($D104*$E104)&lt;'ModelParams Lw'!C$18+'ModelParams Lw'!C$19*LOG(BQ$3)+'ModelParams Lw'!C$20*($D104*$E104),'ModelParams Lw'!C$18+'ModelParams Lw'!C$19*LOG(BQ$3)+'ModelParams Lw'!C$20*($D104*$E104),'ModelParams Lw'!C$21+'ModelParams Lw'!C$22*LOG(BQ$3)+'ModelParams Lw'!C$23*($D104*$E104)))</f>
        <v>29.232362061604213</v>
      </c>
      <c r="BR104" s="24">
        <f>IF(Calcul!$F109="SW",'ModelParams Lw'!D$18+'ModelParams Lw'!D$19*LOG(BR$3)+'ModelParams Lw'!D$20*($D104*$E104),IF('ModelParams Lw'!D$21+'ModelParams Lw'!D$22*LOG(BR$3)+'ModelParams Lw'!D$23*($D104*$E104)&lt;'ModelParams Lw'!D$18+'ModelParams Lw'!D$19*LOG(BR$3)+'ModelParams Lw'!D$20*($D104*$E104),'ModelParams Lw'!D$18+'ModelParams Lw'!D$19*LOG(BR$3)+'ModelParams Lw'!D$20*($D104*$E104),'ModelParams Lw'!D$21+'ModelParams Lw'!D$22*LOG(BR$3)+'ModelParams Lw'!D$23*($D104*$E104)))</f>
        <v>20.87664435983303</v>
      </c>
      <c r="BS104" s="24">
        <f>IF(Calcul!$F109="SW",'ModelParams Lw'!E$18+'ModelParams Lw'!E$19*LOG(BS$3)+'ModelParams Lw'!E$20*($D104*$E104),IF('ModelParams Lw'!E$21+'ModelParams Lw'!E$22*LOG(BS$3)+'ModelParams Lw'!E$23*($D104*$E104)&lt;'ModelParams Lw'!E$18+'ModelParams Lw'!E$19*LOG(BS$3)+'ModelParams Lw'!E$20*($D104*$E104),'ModelParams Lw'!E$18+'ModelParams Lw'!E$19*LOG(BS$3)+'ModelParams Lw'!E$20*($D104*$E104),'ModelParams Lw'!E$21+'ModelParams Lw'!E$22*LOG(BS$3)+'ModelParams Lw'!E$23*($D104*$E104)))</f>
        <v>19.403052886267911</v>
      </c>
      <c r="BT104" s="24">
        <f>IF(Calcul!$F109="SW",'ModelParams Lw'!F$18+'ModelParams Lw'!F$19*LOG(BT$3)+'ModelParams Lw'!F$20*($D104*$E104),IF('ModelParams Lw'!F$21+'ModelParams Lw'!F$22*LOG(BT$3)+'ModelParams Lw'!F$23*($D104*$E104)&lt;'ModelParams Lw'!F$18+'ModelParams Lw'!F$19*LOG(BT$3)+'ModelParams Lw'!F$20*($D104*$E104),'ModelParams Lw'!F$18+'ModelParams Lw'!F$19*LOG(BT$3)+'ModelParams Lw'!F$20*($D104*$E104),'ModelParams Lw'!F$21+'ModelParams Lw'!F$22*LOG(BT$3)+'ModelParams Lw'!F$23*($D104*$E104)))</f>
        <v>19.168948557312724</v>
      </c>
      <c r="BU104" s="24">
        <f>IF(Calcul!$F109="SW",'ModelParams Lw'!G$18+'ModelParams Lw'!G$19*LOG(BU$3)+'ModelParams Lw'!G$20*($D104*$E104),IF('ModelParams Lw'!G$21+'ModelParams Lw'!G$22*LOG(BU$3)+'ModelParams Lw'!G$23*($D104*$E104)&lt;'ModelParams Lw'!G$18+'ModelParams Lw'!G$19*LOG(BU$3)+'ModelParams Lw'!G$20*($D104*$E104),'ModelParams Lw'!G$18+'ModelParams Lw'!G$19*LOG(BU$3)+'ModelParams Lw'!G$20*($D104*$E104),'ModelParams Lw'!G$21+'ModelParams Lw'!G$22*LOG(BU$3)+'ModelParams Lw'!G$23*($D104*$E104)))</f>
        <v>19.253827318462619</v>
      </c>
      <c r="BV104" s="24">
        <f>IF(Calcul!$F109="SW",'ModelParams Lw'!H$18+'ModelParams Lw'!H$19*LOG(BV$3)+'ModelParams Lw'!H$20*($D104*$E104),IF('ModelParams Lw'!H$21+'ModelParams Lw'!H$22*LOG(BV$3)+'ModelParams Lw'!H$23*($D104*$E104)&lt;'ModelParams Lw'!H$18+'ModelParams Lw'!H$19*LOG(BV$3)+'ModelParams Lw'!H$20*($D104*$E104),'ModelParams Lw'!H$18+'ModelParams Lw'!H$19*LOG(BV$3)+'ModelParams Lw'!H$20*($D104*$E104),'ModelParams Lw'!H$21+'ModelParams Lw'!H$22*LOG(BV$3)+'ModelParams Lw'!H$23*($D104*$E104)))</f>
        <v>18.450549841027573</v>
      </c>
      <c r="BW104" s="24">
        <f>IF(Calcul!$F109="SW",'ModelParams Lw'!I$18+'ModelParams Lw'!I$19*LOG(BW$3)+'ModelParams Lw'!I$20*($D104*$E104),IF('ModelParams Lw'!I$21+'ModelParams Lw'!I$22*LOG(BW$3)+'ModelParams Lw'!I$23*($D104*$E104)&lt;'ModelParams Lw'!I$18+'ModelParams Lw'!I$19*LOG(BW$3)+'ModelParams Lw'!I$20*($D104*$E104),'ModelParams Lw'!I$18+'ModelParams Lw'!I$19*LOG(BW$3)+'ModelParams Lw'!I$20*($D104*$E104),'ModelParams Lw'!I$21+'ModelParams Lw'!I$22*LOG(BW$3)+'ModelParams Lw'!I$23*($D104*$E104)))</f>
        <v>24.339570323731252</v>
      </c>
      <c r="BX104" s="24">
        <f>IF(Calcul!$F109="SW",'ModelParams Lw'!J$18+'ModelParams Lw'!J$19*LOG(BX$3)+'ModelParams Lw'!J$20*($D104*$E104),IF('ModelParams Lw'!J$21+'ModelParams Lw'!J$22*LOG(BX$3)+'ModelParams Lw'!J$23*($D104*$E104)&lt;'ModelParams Lw'!J$18+'ModelParams Lw'!J$19*LOG(BX$3)+'ModelParams Lw'!J$20*($D104*$E104),'ModelParams Lw'!J$18+'ModelParams Lw'!J$19*LOG(BX$3)+'ModelParams Lw'!J$20*($D104*$E104),'ModelParams Lw'!J$21+'ModelParams Lw'!J$22*LOG(BX$3)+'ModelParams Lw'!J$23*($D104*$E104)))</f>
        <v>22.505852524315557</v>
      </c>
      <c r="BY104" s="24" t="e">
        <f t="shared" si="34"/>
        <v>#DIV/0!</v>
      </c>
      <c r="BZ104" s="24" t="e">
        <f t="shared" si="35"/>
        <v>#DIV/0!</v>
      </c>
      <c r="CA104" s="24" t="e">
        <f t="shared" si="36"/>
        <v>#DIV/0!</v>
      </c>
      <c r="CB104" s="24" t="e">
        <f t="shared" si="37"/>
        <v>#DIV/0!</v>
      </c>
      <c r="CC104" s="24" t="e">
        <f t="shared" si="38"/>
        <v>#DIV/0!</v>
      </c>
      <c r="CD104" s="24" t="e">
        <f t="shared" si="39"/>
        <v>#DIV/0!</v>
      </c>
      <c r="CE104" s="24" t="e">
        <f t="shared" si="40"/>
        <v>#DIV/0!</v>
      </c>
      <c r="CF104" s="24" t="e">
        <f t="shared" si="41"/>
        <v>#DIV/0!</v>
      </c>
      <c r="CG104" s="24" t="e">
        <f>10*LOG10(IF(BY104="",0,POWER(10,((BY104+'ModelParams Lw'!$O$4)/10))) +IF(BZ104="",0,POWER(10,((BZ104+'ModelParams Lw'!$P$4)/10))) +IF(CA104="",0,POWER(10,((CA104+'ModelParams Lw'!$Q$4)/10))) +IF(CB104="",0,POWER(10,((CB104+'ModelParams Lw'!$R$4)/10))) +IF(CC104="",0,POWER(10,((CC104+'ModelParams Lw'!$S$4)/10))) +IF(CD104="",0,POWER(10,((CD104+'ModelParams Lw'!$T$4)/10))) +IF(CE104="",0,POWER(10,((CE104+'ModelParams Lw'!$U$4)/10)))+IF(CF104="",0,POWER(10,((CF104+'ModelParams Lw'!$V$4)/10))))</f>
        <v>#DIV/0!</v>
      </c>
      <c r="CH104" s="24" t="e">
        <f t="shared" si="48"/>
        <v>#DIV/0!</v>
      </c>
      <c r="CI104" s="24" t="e">
        <f>(BY104-'ModelParams Lw'!$O$10)/'ModelParams Lw'!$O$11</f>
        <v>#DIV/0!</v>
      </c>
      <c r="CJ104" s="24" t="e">
        <f>(BZ104-'ModelParams Lw'!$P$10)/'ModelParams Lw'!$P$11</f>
        <v>#DIV/0!</v>
      </c>
      <c r="CK104" s="24" t="e">
        <f>(CA104-'ModelParams Lw'!$Q$10)/'ModelParams Lw'!$Q$11</f>
        <v>#DIV/0!</v>
      </c>
      <c r="CL104" s="24" t="e">
        <f>(CB104-'ModelParams Lw'!$R$10)/'ModelParams Lw'!$R$11</f>
        <v>#DIV/0!</v>
      </c>
      <c r="CM104" s="24" t="e">
        <f>(CC104-'ModelParams Lw'!$S$10)/'ModelParams Lw'!$S$11</f>
        <v>#DIV/0!</v>
      </c>
      <c r="CN104" s="24" t="e">
        <f>(CD104-'ModelParams Lw'!$T$10)/'ModelParams Lw'!$T$11</f>
        <v>#DIV/0!</v>
      </c>
      <c r="CO104" s="24" t="e">
        <f>(CE104-'ModelParams Lw'!$U$10)/'ModelParams Lw'!$U$11</f>
        <v>#DIV/0!</v>
      </c>
      <c r="CP104" s="24" t="e">
        <f>(CF104-'ModelParams Lw'!$V$10)/'ModelParams Lw'!$V$11</f>
        <v>#DIV/0!</v>
      </c>
    </row>
    <row r="105" spans="1:94" x14ac:dyDescent="0.2">
      <c r="A105" s="12">
        <f>Calcul!B107</f>
        <v>0</v>
      </c>
      <c r="B105" s="12">
        <f t="shared" si="42"/>
        <v>0</v>
      </c>
      <c r="C105" s="12">
        <f>Calcul!C107</f>
        <v>0</v>
      </c>
      <c r="D105" s="12">
        <f>Calcul!D107/1000</f>
        <v>0</v>
      </c>
      <c r="E105" s="12">
        <f>Calcul!E107/1000</f>
        <v>0</v>
      </c>
      <c r="F105" s="12">
        <f t="shared" si="43"/>
        <v>0</v>
      </c>
      <c r="G105" s="24" t="e">
        <f t="shared" si="44"/>
        <v>#DIV/0!</v>
      </c>
      <c r="H105" s="21" t="e">
        <f>'ModelParams Lw'!$B$6*(LN(H$3/(($B105/3600/($D105*$F105))^0.4*$G105^0.3)))^2+'ModelParams Lw'!$B$7*LN(H$3/(($B105/3600/($D105*$F105))^0.4*$G105^0.3))+'ModelParams Lw'!$B$8</f>
        <v>#DIV/0!</v>
      </c>
      <c r="I105" s="21" t="e">
        <f>'ModelParams Lw'!$B$6*(LN(I$3/(($B105/3600/($D105*$F105))^0.4*$G105^0.3)))^2+'ModelParams Lw'!$B$7*LN(I$3/(($B105/3600/($D105*$F105))^0.4*$G105^0.3))+'ModelParams Lw'!$B$8</f>
        <v>#DIV/0!</v>
      </c>
      <c r="J105" s="21" t="e">
        <f>'ModelParams Lw'!$B$6*(LN(J$3/(($B105/3600/($D105*$F105))^0.4*$G105^0.3)))^2+'ModelParams Lw'!$B$7*LN(J$3/(($B105/3600/($D105*$F105))^0.4*$G105^0.3))+'ModelParams Lw'!$B$8</f>
        <v>#DIV/0!</v>
      </c>
      <c r="K105" s="21" t="e">
        <f>'ModelParams Lw'!$B$6*(LN(K$3/(($B105/3600/($D105*$F105))^0.4*$G105^0.3)))^2+'ModelParams Lw'!$B$7*LN(K$3/(($B105/3600/($D105*$F105))^0.4*$G105^0.3))+'ModelParams Lw'!$B$8</f>
        <v>#DIV/0!</v>
      </c>
      <c r="L105" s="21" t="e">
        <f>'ModelParams Lw'!$B$6*(LN(L$3/(($B105/3600/($D105*$F105))^0.4*$G105^0.3)))^2+'ModelParams Lw'!$B$7*LN(L$3/(($B105/3600/($D105*$F105))^0.4*$G105^0.3))+'ModelParams Lw'!$B$8</f>
        <v>#DIV/0!</v>
      </c>
      <c r="M105" s="21" t="e">
        <f>'ModelParams Lw'!$B$6*(LN(M$3/(($B105/3600/($D105*$F105))^0.4*$G105^0.3)))^2+'ModelParams Lw'!$B$7*LN(M$3/(($B105/3600/($D105*$F105))^0.4*$G105^0.3))+'ModelParams Lw'!$B$8</f>
        <v>#DIV/0!</v>
      </c>
      <c r="N105" s="21" t="e">
        <f>'ModelParams Lw'!$B$6*(LN(N$3/(($B105/3600/($D105*$F105))^0.4*$G105^0.3)))^2+'ModelParams Lw'!$B$7*LN(N$3/(($B105/3600/($D105*$F105))^0.4*$G105^0.3))+'ModelParams Lw'!$B$8</f>
        <v>#DIV/0!</v>
      </c>
      <c r="O105" s="21" t="e">
        <f>'ModelParams Lw'!$B$6*(LN(O$3/(($B105/3600/($D105*$F105))^0.4*$G105^0.3)))^2+'ModelParams Lw'!$B$7*LN(O$3/(($B105/3600/($D105*$F105))^0.4*$G105^0.3))+'ModelParams Lw'!$B$8</f>
        <v>#DIV/0!</v>
      </c>
      <c r="P105" s="24" t="e">
        <f>'ModelParams Lw'!$B$3+'ModelParams Lw'!$B$4*LOG10($B105/3600/($D105*$F105))+'ModelParams Lw'!$B$5*LOG10(2*$G105/(1.2*($B105/3600/($D105*$F105))^2)+1)+10*LOG10($D105*$F105)+H105</f>
        <v>#DIV/0!</v>
      </c>
      <c r="Q105" s="24" t="e">
        <f>'ModelParams Lw'!$B$3+'ModelParams Lw'!$B$4*LOG10($B105/3600/($D105*$F105))+'ModelParams Lw'!$B$5*LOG10(2*$G105/(1.2*($B105/3600/($D105*$F105))^2)+1)+10*LOG10($D105*$F105)+I105</f>
        <v>#DIV/0!</v>
      </c>
      <c r="R105" s="24" t="e">
        <f>'ModelParams Lw'!$B$3+'ModelParams Lw'!$B$4*LOG10($B105/3600/($D105*$F105))+'ModelParams Lw'!$B$5*LOG10(2*$G105/(1.2*($B105/3600/($D105*$F105))^2)+1)+10*LOG10($D105*$F105)+J105</f>
        <v>#DIV/0!</v>
      </c>
      <c r="S105" s="24" t="e">
        <f>'ModelParams Lw'!$B$3+'ModelParams Lw'!$B$4*LOG10($B105/3600/($D105*$F105))+'ModelParams Lw'!$B$5*LOG10(2*$G105/(1.2*($B105/3600/($D105*$F105))^2)+1)+10*LOG10($D105*$F105)+K105</f>
        <v>#DIV/0!</v>
      </c>
      <c r="T105" s="24" t="e">
        <f>'ModelParams Lw'!$B$3+'ModelParams Lw'!$B$4*LOG10($B105/3600/($D105*$F105))+'ModelParams Lw'!$B$5*LOG10(2*$G105/(1.2*($B105/3600/($D105*$F105))^2)+1)+10*LOG10($D105*$F105)+L105</f>
        <v>#DIV/0!</v>
      </c>
      <c r="U105" s="24" t="e">
        <f>'ModelParams Lw'!$B$3+'ModelParams Lw'!$B$4*LOG10($B105/3600/($D105*$F105))+'ModelParams Lw'!$B$5*LOG10(2*$G105/(1.2*($B105/3600/($D105*$F105))^2)+1)+10*LOG10($D105*$F105)+M105</f>
        <v>#DIV/0!</v>
      </c>
      <c r="V105" s="24" t="e">
        <f>'ModelParams Lw'!$B$3+'ModelParams Lw'!$B$4*LOG10($B105/3600/($D105*$F105))+'ModelParams Lw'!$B$5*LOG10(2*$G105/(1.2*($B105/3600/($D105*$F105))^2)+1)+10*LOG10($D105*$F105)+N105</f>
        <v>#DIV/0!</v>
      </c>
      <c r="W105" s="24" t="e">
        <f>'ModelParams Lw'!$B$3+'ModelParams Lw'!$B$4*LOG10($B105/3600/($D105*$F105))+'ModelParams Lw'!$B$5*LOG10(2*$G105/(1.2*($B105/3600/($D105*$F105))^2)+1)+10*LOG10($D105*$F105)+O105</f>
        <v>#DIV/0!</v>
      </c>
      <c r="X105" s="24" t="e">
        <f>10*LOG10(IF(P105="",0,POWER(10,((P105+'ModelParams Lw'!$O$4)/10))) +IF(Q105="",0,POWER(10,((Q105+'ModelParams Lw'!$P$4)/10))) +IF(R105="",0,POWER(10,((R105+'ModelParams Lw'!$Q$4)/10))) +IF(S105="",0,POWER(10,((S105+'ModelParams Lw'!$R$4)/10))) +IF(T105="",0,POWER(10,((T105+'ModelParams Lw'!$S$4)/10))) +IF(U105="",0,POWER(10,((U105+'ModelParams Lw'!$T$4)/10))) +IF(V105="",0,POWER(10,((V105+'ModelParams Lw'!$U$4)/10)))+IF(W105="",0,POWER(10,((W105+'ModelParams Lw'!$V$4)/10))))</f>
        <v>#DIV/0!</v>
      </c>
      <c r="Y105" s="24" t="e">
        <f t="shared" si="45"/>
        <v>#DIV/0!</v>
      </c>
      <c r="Z105" s="24" t="e">
        <f>(P105-'ModelParams Lw'!O$10)/'ModelParams Lw'!O$11</f>
        <v>#DIV/0!</v>
      </c>
      <c r="AA105" s="24" t="e">
        <f>(Q105-'ModelParams Lw'!P$10)/'ModelParams Lw'!P$11</f>
        <v>#DIV/0!</v>
      </c>
      <c r="AB105" s="24" t="e">
        <f>(R105-'ModelParams Lw'!Q$10)/'ModelParams Lw'!Q$11</f>
        <v>#DIV/0!</v>
      </c>
      <c r="AC105" s="24" t="e">
        <f>(S105-'ModelParams Lw'!R$10)/'ModelParams Lw'!R$11</f>
        <v>#DIV/0!</v>
      </c>
      <c r="AD105" s="24" t="e">
        <f>(T105-'ModelParams Lw'!S$10)/'ModelParams Lw'!S$11</f>
        <v>#DIV/0!</v>
      </c>
      <c r="AE105" s="24" t="e">
        <f>(U105-'ModelParams Lw'!T$10)/'ModelParams Lw'!T$11</f>
        <v>#DIV/0!</v>
      </c>
      <c r="AF105" s="24" t="e">
        <f>(V105-'ModelParams Lw'!U$10)/'ModelParams Lw'!U$11</f>
        <v>#DIV/0!</v>
      </c>
      <c r="AG105" s="24" t="e">
        <f>(W105-'ModelParams Lw'!V$10)/'ModelParams Lw'!V$11</f>
        <v>#DIV/0!</v>
      </c>
      <c r="AH105" s="24" t="e">
        <f t="shared" si="46"/>
        <v>#DIV/0!</v>
      </c>
      <c r="AI105" s="24" t="str">
        <f>IF(OR(Calcul!$D110="",Calcul!$E110=""),"",VLOOKUP(CONCATENATE(Calcul!$D110,Calcul!$E110),SilencerParams!$D$4:$R$82,8,FALSE))</f>
        <v/>
      </c>
      <c r="AJ105" s="24" t="str">
        <f>IF(OR(Calcul!$D110="",Calcul!$E110=""),"",VLOOKUP(CONCATENATE(Calcul!$D110,Calcul!$E110),SilencerParams!$D$4:$R$82,9,FALSE))</f>
        <v/>
      </c>
      <c r="AK105" s="24" t="str">
        <f>IF(OR(Calcul!$D110="",Calcul!$E110=""),"",VLOOKUP(CONCATENATE(Calcul!$D110,Calcul!$E110),SilencerParams!$D$4:$R$82,10,FALSE))</f>
        <v/>
      </c>
      <c r="AL105" s="24" t="str">
        <f>IF(OR(Calcul!$D110="",Calcul!$E110=""),"",VLOOKUP(CONCATENATE(Calcul!$D110,Calcul!$E110),SilencerParams!$D$4:$R$82,11,FALSE))</f>
        <v/>
      </c>
      <c r="AM105" s="24" t="str">
        <f>IF(OR(Calcul!$D110="",Calcul!$E110=""),"",VLOOKUP(CONCATENATE(Calcul!$D110,Calcul!$E110),SilencerParams!$D$4:$R$82,12,FALSE))</f>
        <v/>
      </c>
      <c r="AN105" s="24" t="str">
        <f>IF(OR(Calcul!$D110="",Calcul!$E110=""),"",VLOOKUP(CONCATENATE(Calcul!$D110,Calcul!$E110),SilencerParams!$D$4:$R$82,13,FALSE))</f>
        <v/>
      </c>
      <c r="AO105" s="24" t="str">
        <f>IF(OR(Calcul!$D110="",Calcul!$E110=""),"",VLOOKUP(CONCATENATE(Calcul!$D110,Calcul!$E110),SilencerParams!$D$4:$R$82,14,FALSE))</f>
        <v/>
      </c>
      <c r="AP105" s="24" t="str">
        <f>IF(OR(Calcul!$D110="",Calcul!$E110=""),"",VLOOKUP(CONCATENATE(Calcul!$D110,Calcul!$E110),SilencerParams!$D$4:$R$82,15,FALSE))</f>
        <v/>
      </c>
      <c r="AQ105" s="24" t="str">
        <f>IF(OR(Calcul!$D110="",Calcul!$E110=""),"",VLOOKUP(CONCATENATE(Calcul!$D110,Calcul!$E110),SilencerParams!$D$4:$Z$82,16,FALSE)*LOG($AH105)+VLOOKUP(CONCATENATE(Calcul!$D110,Calcul!$E110),SilencerParams!$D$4:$AH$82,24,FALSE))</f>
        <v/>
      </c>
      <c r="AR105" s="24" t="str">
        <f>IF(OR(Calcul!$D110="",Calcul!$E110=""),"",VLOOKUP(CONCATENATE(Calcul!$D110,Calcul!$E110),SilencerParams!$D$4:$Z$82,17,FALSE)*LOG($AH105)+VLOOKUP(CONCATENATE(Calcul!$D110,Calcul!$E110),SilencerParams!$D$4:$AH$82,25,FALSE))</f>
        <v/>
      </c>
      <c r="AS105" s="24" t="str">
        <f>IF(OR(Calcul!$D110="",Calcul!$E110=""),"",VLOOKUP(CONCATENATE(Calcul!$D110,Calcul!$E110),SilencerParams!$D$4:$Z$82,18,FALSE)*LOG($AH105)+VLOOKUP(CONCATENATE(Calcul!$D110,Calcul!$E110),SilencerParams!$D$4:$AH$82,26,FALSE))</f>
        <v/>
      </c>
      <c r="AT105" s="24" t="str">
        <f>IF(OR(Calcul!$D110="",Calcul!$E110=""),"",VLOOKUP(CONCATENATE(Calcul!$D110,Calcul!$E110),SilencerParams!$D$4:$Z$82,19,FALSE)*LOG($AH105)+VLOOKUP(CONCATENATE(Calcul!$D110,Calcul!$E110),SilencerParams!$D$4:$AH$82,27,FALSE))</f>
        <v/>
      </c>
      <c r="AU105" s="24" t="str">
        <f>IF(OR(Calcul!$D110="",Calcul!$E110=""),"",VLOOKUP(CONCATENATE(Calcul!$D110,Calcul!$E110),SilencerParams!$D$4:$Z$82,20,FALSE)*LOG($AH105)+VLOOKUP(CONCATENATE(Calcul!$D110,Calcul!$E110),SilencerParams!$D$4:$AH$82,28,FALSE))</f>
        <v/>
      </c>
      <c r="AV105" s="24" t="str">
        <f>IF(OR(Calcul!$D110="",Calcul!$E110=""),"",VLOOKUP(CONCATENATE(Calcul!$D110,Calcul!$E110),SilencerParams!$D$4:$Z$82,21,FALSE)*LOG($AH105)+VLOOKUP(CONCATENATE(Calcul!$D110,Calcul!$E110),SilencerParams!$D$4:$AH$82,29,FALSE))</f>
        <v/>
      </c>
      <c r="AW105" s="24" t="str">
        <f>IF(OR(Calcul!$D110="",Calcul!$E110=""),"",VLOOKUP(CONCATENATE(Calcul!$D110,Calcul!$E110),SilencerParams!$D$4:$Z$82,22,FALSE)*LOG($AH105)+VLOOKUP(CONCATENATE(Calcul!$D110,Calcul!$E110),SilencerParams!$D$4:$AH$82,30,FALSE))</f>
        <v/>
      </c>
      <c r="AX105" s="24" t="str">
        <f>IF(OR(Calcul!$D110="",Calcul!$E110=""),"",VLOOKUP(CONCATENATE(Calcul!$D110,Calcul!$E110),SilencerParams!$D$4:$Z$82,23,FALSE)*LOG($AH105)+VLOOKUP(CONCATENATE(Calcul!$D110,Calcul!$E110),SilencerParams!$D$4:$AH$82,31,FALSE))</f>
        <v/>
      </c>
      <c r="AY105" s="24" t="e">
        <f t="shared" si="26"/>
        <v>#DIV/0!</v>
      </c>
      <c r="AZ105" s="24" t="e">
        <f t="shared" si="27"/>
        <v>#DIV/0!</v>
      </c>
      <c r="BA105" s="24" t="e">
        <f t="shared" si="28"/>
        <v>#DIV/0!</v>
      </c>
      <c r="BB105" s="24" t="e">
        <f t="shared" si="29"/>
        <v>#DIV/0!</v>
      </c>
      <c r="BC105" s="24" t="e">
        <f t="shared" si="30"/>
        <v>#DIV/0!</v>
      </c>
      <c r="BD105" s="24" t="e">
        <f t="shared" si="31"/>
        <v>#DIV/0!</v>
      </c>
      <c r="BE105" s="24" t="e">
        <f t="shared" si="32"/>
        <v>#DIV/0!</v>
      </c>
      <c r="BF105" s="24" t="e">
        <f t="shared" si="33"/>
        <v>#DIV/0!</v>
      </c>
      <c r="BG105" s="24" t="e">
        <f>10*LOG10(IF(AY105="",0,POWER(10,((AY105+'ModelParams Lw'!$O$4)/10))) +IF(AZ105="",0,POWER(10,((AZ105+'ModelParams Lw'!$P$4)/10))) +IF(BA105="",0,POWER(10,((BA105+'ModelParams Lw'!$Q$4)/10))) +IF(BB105="",0,POWER(10,((BB105+'ModelParams Lw'!$R$4)/10))) +IF(BC105="",0,POWER(10,((BC105+'ModelParams Lw'!$S$4)/10))) +IF(BD105="",0,POWER(10,((BD105+'ModelParams Lw'!$T$4)/10))) +IF(BE105="",0,POWER(10,((BE105+'ModelParams Lw'!$U$4)/10)))+IF(BF105="",0,POWER(10,((BF105+'ModelParams Lw'!$V$4)/10))))</f>
        <v>#DIV/0!</v>
      </c>
      <c r="BH105" s="24" t="e">
        <f t="shared" si="47"/>
        <v>#DIV/0!</v>
      </c>
      <c r="BI105" s="24" t="e">
        <f>(AY105-'ModelParams Lw'!O$10)/'ModelParams Lw'!O$11</f>
        <v>#DIV/0!</v>
      </c>
      <c r="BJ105" s="24" t="e">
        <f>(AZ105-'ModelParams Lw'!P$10)/'ModelParams Lw'!P$11</f>
        <v>#DIV/0!</v>
      </c>
      <c r="BK105" s="24" t="e">
        <f>(BA105-'ModelParams Lw'!Q$10)/'ModelParams Lw'!Q$11</f>
        <v>#DIV/0!</v>
      </c>
      <c r="BL105" s="24" t="e">
        <f>(BB105-'ModelParams Lw'!R$10)/'ModelParams Lw'!R$11</f>
        <v>#DIV/0!</v>
      </c>
      <c r="BM105" s="24" t="e">
        <f>(BC105-'ModelParams Lw'!S$10)/'ModelParams Lw'!S$11</f>
        <v>#DIV/0!</v>
      </c>
      <c r="BN105" s="24" t="e">
        <f>(BD105-'ModelParams Lw'!T$10)/'ModelParams Lw'!T$11</f>
        <v>#DIV/0!</v>
      </c>
      <c r="BO105" s="24" t="e">
        <f>(BE105-'ModelParams Lw'!U$10)/'ModelParams Lw'!U$11</f>
        <v>#DIV/0!</v>
      </c>
      <c r="BP105" s="24" t="e">
        <f>(BF105-'ModelParams Lw'!V$10)/'ModelParams Lw'!V$11</f>
        <v>#DIV/0!</v>
      </c>
      <c r="BQ105" s="24">
        <f>IF(Calcul!$F110="SW",'ModelParams Lw'!C$18+'ModelParams Lw'!C$19*LOG(BQ$3)+'ModelParams Lw'!C$20*($D105*$E105),IF('ModelParams Lw'!C$21+'ModelParams Lw'!C$22*LOG(BQ$3)+'ModelParams Lw'!C$23*($D105*$E105)&lt;'ModelParams Lw'!C$18+'ModelParams Lw'!C$19*LOG(BQ$3)+'ModelParams Lw'!C$20*($D105*$E105),'ModelParams Lw'!C$18+'ModelParams Lw'!C$19*LOG(BQ$3)+'ModelParams Lw'!C$20*($D105*$E105),'ModelParams Lw'!C$21+'ModelParams Lw'!C$22*LOG(BQ$3)+'ModelParams Lw'!C$23*($D105*$E105)))</f>
        <v>29.232362061604213</v>
      </c>
      <c r="BR105" s="24">
        <f>IF(Calcul!$F110="SW",'ModelParams Lw'!D$18+'ModelParams Lw'!D$19*LOG(BR$3)+'ModelParams Lw'!D$20*($D105*$E105),IF('ModelParams Lw'!D$21+'ModelParams Lw'!D$22*LOG(BR$3)+'ModelParams Lw'!D$23*($D105*$E105)&lt;'ModelParams Lw'!D$18+'ModelParams Lw'!D$19*LOG(BR$3)+'ModelParams Lw'!D$20*($D105*$E105),'ModelParams Lw'!D$18+'ModelParams Lw'!D$19*LOG(BR$3)+'ModelParams Lw'!D$20*($D105*$E105),'ModelParams Lw'!D$21+'ModelParams Lw'!D$22*LOG(BR$3)+'ModelParams Lw'!D$23*($D105*$E105)))</f>
        <v>20.87664435983303</v>
      </c>
      <c r="BS105" s="24">
        <f>IF(Calcul!$F110="SW",'ModelParams Lw'!E$18+'ModelParams Lw'!E$19*LOG(BS$3)+'ModelParams Lw'!E$20*($D105*$E105),IF('ModelParams Lw'!E$21+'ModelParams Lw'!E$22*LOG(BS$3)+'ModelParams Lw'!E$23*($D105*$E105)&lt;'ModelParams Lw'!E$18+'ModelParams Lw'!E$19*LOG(BS$3)+'ModelParams Lw'!E$20*($D105*$E105),'ModelParams Lw'!E$18+'ModelParams Lw'!E$19*LOG(BS$3)+'ModelParams Lw'!E$20*($D105*$E105),'ModelParams Lw'!E$21+'ModelParams Lw'!E$22*LOG(BS$3)+'ModelParams Lw'!E$23*($D105*$E105)))</f>
        <v>19.403052886267911</v>
      </c>
      <c r="BT105" s="24">
        <f>IF(Calcul!$F110="SW",'ModelParams Lw'!F$18+'ModelParams Lw'!F$19*LOG(BT$3)+'ModelParams Lw'!F$20*($D105*$E105),IF('ModelParams Lw'!F$21+'ModelParams Lw'!F$22*LOG(BT$3)+'ModelParams Lw'!F$23*($D105*$E105)&lt;'ModelParams Lw'!F$18+'ModelParams Lw'!F$19*LOG(BT$3)+'ModelParams Lw'!F$20*($D105*$E105),'ModelParams Lw'!F$18+'ModelParams Lw'!F$19*LOG(BT$3)+'ModelParams Lw'!F$20*($D105*$E105),'ModelParams Lw'!F$21+'ModelParams Lw'!F$22*LOG(BT$3)+'ModelParams Lw'!F$23*($D105*$E105)))</f>
        <v>19.168948557312724</v>
      </c>
      <c r="BU105" s="24">
        <f>IF(Calcul!$F110="SW",'ModelParams Lw'!G$18+'ModelParams Lw'!G$19*LOG(BU$3)+'ModelParams Lw'!G$20*($D105*$E105),IF('ModelParams Lw'!G$21+'ModelParams Lw'!G$22*LOG(BU$3)+'ModelParams Lw'!G$23*($D105*$E105)&lt;'ModelParams Lw'!G$18+'ModelParams Lw'!G$19*LOG(BU$3)+'ModelParams Lw'!G$20*($D105*$E105),'ModelParams Lw'!G$18+'ModelParams Lw'!G$19*LOG(BU$3)+'ModelParams Lw'!G$20*($D105*$E105),'ModelParams Lw'!G$21+'ModelParams Lw'!G$22*LOG(BU$3)+'ModelParams Lw'!G$23*($D105*$E105)))</f>
        <v>19.253827318462619</v>
      </c>
      <c r="BV105" s="24">
        <f>IF(Calcul!$F110="SW",'ModelParams Lw'!H$18+'ModelParams Lw'!H$19*LOG(BV$3)+'ModelParams Lw'!H$20*($D105*$E105),IF('ModelParams Lw'!H$21+'ModelParams Lw'!H$22*LOG(BV$3)+'ModelParams Lw'!H$23*($D105*$E105)&lt;'ModelParams Lw'!H$18+'ModelParams Lw'!H$19*LOG(BV$3)+'ModelParams Lw'!H$20*($D105*$E105),'ModelParams Lw'!H$18+'ModelParams Lw'!H$19*LOG(BV$3)+'ModelParams Lw'!H$20*($D105*$E105),'ModelParams Lw'!H$21+'ModelParams Lw'!H$22*LOG(BV$3)+'ModelParams Lw'!H$23*($D105*$E105)))</f>
        <v>18.450549841027573</v>
      </c>
      <c r="BW105" s="24">
        <f>IF(Calcul!$F110="SW",'ModelParams Lw'!I$18+'ModelParams Lw'!I$19*LOG(BW$3)+'ModelParams Lw'!I$20*($D105*$E105),IF('ModelParams Lw'!I$21+'ModelParams Lw'!I$22*LOG(BW$3)+'ModelParams Lw'!I$23*($D105*$E105)&lt;'ModelParams Lw'!I$18+'ModelParams Lw'!I$19*LOG(BW$3)+'ModelParams Lw'!I$20*($D105*$E105),'ModelParams Lw'!I$18+'ModelParams Lw'!I$19*LOG(BW$3)+'ModelParams Lw'!I$20*($D105*$E105),'ModelParams Lw'!I$21+'ModelParams Lw'!I$22*LOG(BW$3)+'ModelParams Lw'!I$23*($D105*$E105)))</f>
        <v>24.339570323731252</v>
      </c>
      <c r="BX105" s="24">
        <f>IF(Calcul!$F110="SW",'ModelParams Lw'!J$18+'ModelParams Lw'!J$19*LOG(BX$3)+'ModelParams Lw'!J$20*($D105*$E105),IF('ModelParams Lw'!J$21+'ModelParams Lw'!J$22*LOG(BX$3)+'ModelParams Lw'!J$23*($D105*$E105)&lt;'ModelParams Lw'!J$18+'ModelParams Lw'!J$19*LOG(BX$3)+'ModelParams Lw'!J$20*($D105*$E105),'ModelParams Lw'!J$18+'ModelParams Lw'!J$19*LOG(BX$3)+'ModelParams Lw'!J$20*($D105*$E105),'ModelParams Lw'!J$21+'ModelParams Lw'!J$22*LOG(BX$3)+'ModelParams Lw'!J$23*($D105*$E105)))</f>
        <v>22.505852524315557</v>
      </c>
      <c r="BY105" s="24" t="e">
        <f t="shared" si="34"/>
        <v>#DIV/0!</v>
      </c>
      <c r="BZ105" s="24" t="e">
        <f t="shared" si="35"/>
        <v>#DIV/0!</v>
      </c>
      <c r="CA105" s="24" t="e">
        <f t="shared" si="36"/>
        <v>#DIV/0!</v>
      </c>
      <c r="CB105" s="24" t="e">
        <f t="shared" si="37"/>
        <v>#DIV/0!</v>
      </c>
      <c r="CC105" s="24" t="e">
        <f t="shared" si="38"/>
        <v>#DIV/0!</v>
      </c>
      <c r="CD105" s="24" t="e">
        <f t="shared" si="39"/>
        <v>#DIV/0!</v>
      </c>
      <c r="CE105" s="24" t="e">
        <f t="shared" si="40"/>
        <v>#DIV/0!</v>
      </c>
      <c r="CF105" s="24" t="e">
        <f t="shared" si="41"/>
        <v>#DIV/0!</v>
      </c>
      <c r="CG105" s="24" t="e">
        <f>10*LOG10(IF(BY105="",0,POWER(10,((BY105+'ModelParams Lw'!$O$4)/10))) +IF(BZ105="",0,POWER(10,((BZ105+'ModelParams Lw'!$P$4)/10))) +IF(CA105="",0,POWER(10,((CA105+'ModelParams Lw'!$Q$4)/10))) +IF(CB105="",0,POWER(10,((CB105+'ModelParams Lw'!$R$4)/10))) +IF(CC105="",0,POWER(10,((CC105+'ModelParams Lw'!$S$4)/10))) +IF(CD105="",0,POWER(10,((CD105+'ModelParams Lw'!$T$4)/10))) +IF(CE105="",0,POWER(10,((CE105+'ModelParams Lw'!$U$4)/10)))+IF(CF105="",0,POWER(10,((CF105+'ModelParams Lw'!$V$4)/10))))</f>
        <v>#DIV/0!</v>
      </c>
      <c r="CH105" s="24" t="e">
        <f t="shared" si="48"/>
        <v>#DIV/0!</v>
      </c>
      <c r="CI105" s="24" t="e">
        <f>(BY105-'ModelParams Lw'!$O$10)/'ModelParams Lw'!$O$11</f>
        <v>#DIV/0!</v>
      </c>
      <c r="CJ105" s="24" t="e">
        <f>(BZ105-'ModelParams Lw'!$P$10)/'ModelParams Lw'!$P$11</f>
        <v>#DIV/0!</v>
      </c>
      <c r="CK105" s="24" t="e">
        <f>(CA105-'ModelParams Lw'!$Q$10)/'ModelParams Lw'!$Q$11</f>
        <v>#DIV/0!</v>
      </c>
      <c r="CL105" s="24" t="e">
        <f>(CB105-'ModelParams Lw'!$R$10)/'ModelParams Lw'!$R$11</f>
        <v>#DIV/0!</v>
      </c>
      <c r="CM105" s="24" t="e">
        <f>(CC105-'ModelParams Lw'!$S$10)/'ModelParams Lw'!$S$11</f>
        <v>#DIV/0!</v>
      </c>
      <c r="CN105" s="24" t="e">
        <f>(CD105-'ModelParams Lw'!$T$10)/'ModelParams Lw'!$T$11</f>
        <v>#DIV/0!</v>
      </c>
      <c r="CO105" s="24" t="e">
        <f>(CE105-'ModelParams Lw'!$U$10)/'ModelParams Lw'!$U$11</f>
        <v>#DIV/0!</v>
      </c>
      <c r="CP105" s="24" t="e">
        <f>(CF105-'ModelParams Lw'!$V$10)/'ModelParams Lw'!$V$11</f>
        <v>#DIV/0!</v>
      </c>
    </row>
    <row r="106" spans="1:94" x14ac:dyDescent="0.2">
      <c r="A106" s="12">
        <f>Calcul!B108</f>
        <v>0</v>
      </c>
      <c r="B106" s="12">
        <f t="shared" si="42"/>
        <v>0</v>
      </c>
      <c r="C106" s="12">
        <f>Calcul!C108</f>
        <v>0</v>
      </c>
      <c r="D106" s="12">
        <f>Calcul!D108/1000</f>
        <v>0</v>
      </c>
      <c r="E106" s="12">
        <f>Calcul!E108/1000</f>
        <v>0</v>
      </c>
      <c r="F106" s="12">
        <f t="shared" si="43"/>
        <v>0</v>
      </c>
      <c r="G106" s="24" t="e">
        <f t="shared" si="44"/>
        <v>#DIV/0!</v>
      </c>
      <c r="H106" s="21" t="e">
        <f>'ModelParams Lw'!$B$6*(LN(H$3/(($B106/3600/($D106*$F106))^0.4*$G106^0.3)))^2+'ModelParams Lw'!$B$7*LN(H$3/(($B106/3600/($D106*$F106))^0.4*$G106^0.3))+'ModelParams Lw'!$B$8</f>
        <v>#DIV/0!</v>
      </c>
      <c r="I106" s="21" t="e">
        <f>'ModelParams Lw'!$B$6*(LN(I$3/(($B106/3600/($D106*$F106))^0.4*$G106^0.3)))^2+'ModelParams Lw'!$B$7*LN(I$3/(($B106/3600/($D106*$F106))^0.4*$G106^0.3))+'ModelParams Lw'!$B$8</f>
        <v>#DIV/0!</v>
      </c>
      <c r="J106" s="21" t="e">
        <f>'ModelParams Lw'!$B$6*(LN(J$3/(($B106/3600/($D106*$F106))^0.4*$G106^0.3)))^2+'ModelParams Lw'!$B$7*LN(J$3/(($B106/3600/($D106*$F106))^0.4*$G106^0.3))+'ModelParams Lw'!$B$8</f>
        <v>#DIV/0!</v>
      </c>
      <c r="K106" s="21" t="e">
        <f>'ModelParams Lw'!$B$6*(LN(K$3/(($B106/3600/($D106*$F106))^0.4*$G106^0.3)))^2+'ModelParams Lw'!$B$7*LN(K$3/(($B106/3600/($D106*$F106))^0.4*$G106^0.3))+'ModelParams Lw'!$B$8</f>
        <v>#DIV/0!</v>
      </c>
      <c r="L106" s="21" t="e">
        <f>'ModelParams Lw'!$B$6*(LN(L$3/(($B106/3600/($D106*$F106))^0.4*$G106^0.3)))^2+'ModelParams Lw'!$B$7*LN(L$3/(($B106/3600/($D106*$F106))^0.4*$G106^0.3))+'ModelParams Lw'!$B$8</f>
        <v>#DIV/0!</v>
      </c>
      <c r="M106" s="21" t="e">
        <f>'ModelParams Lw'!$B$6*(LN(M$3/(($B106/3600/($D106*$F106))^0.4*$G106^0.3)))^2+'ModelParams Lw'!$B$7*LN(M$3/(($B106/3600/($D106*$F106))^0.4*$G106^0.3))+'ModelParams Lw'!$B$8</f>
        <v>#DIV/0!</v>
      </c>
      <c r="N106" s="21" t="e">
        <f>'ModelParams Lw'!$B$6*(LN(N$3/(($B106/3600/($D106*$F106))^0.4*$G106^0.3)))^2+'ModelParams Lw'!$B$7*LN(N$3/(($B106/3600/($D106*$F106))^0.4*$G106^0.3))+'ModelParams Lw'!$B$8</f>
        <v>#DIV/0!</v>
      </c>
      <c r="O106" s="21" t="e">
        <f>'ModelParams Lw'!$B$6*(LN(O$3/(($B106/3600/($D106*$F106))^0.4*$G106^0.3)))^2+'ModelParams Lw'!$B$7*LN(O$3/(($B106/3600/($D106*$F106))^0.4*$G106^0.3))+'ModelParams Lw'!$B$8</f>
        <v>#DIV/0!</v>
      </c>
      <c r="P106" s="24" t="e">
        <f>'ModelParams Lw'!$B$3+'ModelParams Lw'!$B$4*LOG10($B106/3600/($D106*$F106))+'ModelParams Lw'!$B$5*LOG10(2*$G106/(1.2*($B106/3600/($D106*$F106))^2)+1)+10*LOG10($D106*$F106)+H106</f>
        <v>#DIV/0!</v>
      </c>
      <c r="Q106" s="24" t="e">
        <f>'ModelParams Lw'!$B$3+'ModelParams Lw'!$B$4*LOG10($B106/3600/($D106*$F106))+'ModelParams Lw'!$B$5*LOG10(2*$G106/(1.2*($B106/3600/($D106*$F106))^2)+1)+10*LOG10($D106*$F106)+I106</f>
        <v>#DIV/0!</v>
      </c>
      <c r="R106" s="24" t="e">
        <f>'ModelParams Lw'!$B$3+'ModelParams Lw'!$B$4*LOG10($B106/3600/($D106*$F106))+'ModelParams Lw'!$B$5*LOG10(2*$G106/(1.2*($B106/3600/($D106*$F106))^2)+1)+10*LOG10($D106*$F106)+J106</f>
        <v>#DIV/0!</v>
      </c>
      <c r="S106" s="24" t="e">
        <f>'ModelParams Lw'!$B$3+'ModelParams Lw'!$B$4*LOG10($B106/3600/($D106*$F106))+'ModelParams Lw'!$B$5*LOG10(2*$G106/(1.2*($B106/3600/($D106*$F106))^2)+1)+10*LOG10($D106*$F106)+K106</f>
        <v>#DIV/0!</v>
      </c>
      <c r="T106" s="24" t="e">
        <f>'ModelParams Lw'!$B$3+'ModelParams Lw'!$B$4*LOG10($B106/3600/($D106*$F106))+'ModelParams Lw'!$B$5*LOG10(2*$G106/(1.2*($B106/3600/($D106*$F106))^2)+1)+10*LOG10($D106*$F106)+L106</f>
        <v>#DIV/0!</v>
      </c>
      <c r="U106" s="24" t="e">
        <f>'ModelParams Lw'!$B$3+'ModelParams Lw'!$B$4*LOG10($B106/3600/($D106*$F106))+'ModelParams Lw'!$B$5*LOG10(2*$G106/(1.2*($B106/3600/($D106*$F106))^2)+1)+10*LOG10($D106*$F106)+M106</f>
        <v>#DIV/0!</v>
      </c>
      <c r="V106" s="24" t="e">
        <f>'ModelParams Lw'!$B$3+'ModelParams Lw'!$B$4*LOG10($B106/3600/($D106*$F106))+'ModelParams Lw'!$B$5*LOG10(2*$G106/(1.2*($B106/3600/($D106*$F106))^2)+1)+10*LOG10($D106*$F106)+N106</f>
        <v>#DIV/0!</v>
      </c>
      <c r="W106" s="24" t="e">
        <f>'ModelParams Lw'!$B$3+'ModelParams Lw'!$B$4*LOG10($B106/3600/($D106*$F106))+'ModelParams Lw'!$B$5*LOG10(2*$G106/(1.2*($B106/3600/($D106*$F106))^2)+1)+10*LOG10($D106*$F106)+O106</f>
        <v>#DIV/0!</v>
      </c>
      <c r="X106" s="24" t="e">
        <f>10*LOG10(IF(P106="",0,POWER(10,((P106+'ModelParams Lw'!$O$4)/10))) +IF(Q106="",0,POWER(10,((Q106+'ModelParams Lw'!$P$4)/10))) +IF(R106="",0,POWER(10,((R106+'ModelParams Lw'!$Q$4)/10))) +IF(S106="",0,POWER(10,((S106+'ModelParams Lw'!$R$4)/10))) +IF(T106="",0,POWER(10,((T106+'ModelParams Lw'!$S$4)/10))) +IF(U106="",0,POWER(10,((U106+'ModelParams Lw'!$T$4)/10))) +IF(V106="",0,POWER(10,((V106+'ModelParams Lw'!$U$4)/10)))+IF(W106="",0,POWER(10,((W106+'ModelParams Lw'!$V$4)/10))))</f>
        <v>#DIV/0!</v>
      </c>
      <c r="Y106" s="24" t="e">
        <f t="shared" si="45"/>
        <v>#DIV/0!</v>
      </c>
      <c r="Z106" s="24" t="e">
        <f>(P106-'ModelParams Lw'!O$10)/'ModelParams Lw'!O$11</f>
        <v>#DIV/0!</v>
      </c>
      <c r="AA106" s="24" t="e">
        <f>(Q106-'ModelParams Lw'!P$10)/'ModelParams Lw'!P$11</f>
        <v>#DIV/0!</v>
      </c>
      <c r="AB106" s="24" t="e">
        <f>(R106-'ModelParams Lw'!Q$10)/'ModelParams Lw'!Q$11</f>
        <v>#DIV/0!</v>
      </c>
      <c r="AC106" s="24" t="e">
        <f>(S106-'ModelParams Lw'!R$10)/'ModelParams Lw'!R$11</f>
        <v>#DIV/0!</v>
      </c>
      <c r="AD106" s="24" t="e">
        <f>(T106-'ModelParams Lw'!S$10)/'ModelParams Lw'!S$11</f>
        <v>#DIV/0!</v>
      </c>
      <c r="AE106" s="24" t="e">
        <f>(U106-'ModelParams Lw'!T$10)/'ModelParams Lw'!T$11</f>
        <v>#DIV/0!</v>
      </c>
      <c r="AF106" s="24" t="e">
        <f>(V106-'ModelParams Lw'!U$10)/'ModelParams Lw'!U$11</f>
        <v>#DIV/0!</v>
      </c>
      <c r="AG106" s="24" t="e">
        <f>(W106-'ModelParams Lw'!V$10)/'ModelParams Lw'!V$11</f>
        <v>#DIV/0!</v>
      </c>
      <c r="AH106" s="24" t="e">
        <f t="shared" si="46"/>
        <v>#DIV/0!</v>
      </c>
      <c r="AI106" s="24" t="str">
        <f>IF(OR(Calcul!$D111="",Calcul!$E111=""),"",VLOOKUP(CONCATENATE(Calcul!$D111,Calcul!$E111),SilencerParams!$D$4:$R$82,8,FALSE))</f>
        <v/>
      </c>
      <c r="AJ106" s="24" t="str">
        <f>IF(OR(Calcul!$D111="",Calcul!$E111=""),"",VLOOKUP(CONCATENATE(Calcul!$D111,Calcul!$E111),SilencerParams!$D$4:$R$82,9,FALSE))</f>
        <v/>
      </c>
      <c r="AK106" s="24" t="str">
        <f>IF(OR(Calcul!$D111="",Calcul!$E111=""),"",VLOOKUP(CONCATENATE(Calcul!$D111,Calcul!$E111),SilencerParams!$D$4:$R$82,10,FALSE))</f>
        <v/>
      </c>
      <c r="AL106" s="24" t="str">
        <f>IF(OR(Calcul!$D111="",Calcul!$E111=""),"",VLOOKUP(CONCATENATE(Calcul!$D111,Calcul!$E111),SilencerParams!$D$4:$R$82,11,FALSE))</f>
        <v/>
      </c>
      <c r="AM106" s="24" t="str">
        <f>IF(OR(Calcul!$D111="",Calcul!$E111=""),"",VLOOKUP(CONCATENATE(Calcul!$D111,Calcul!$E111),SilencerParams!$D$4:$R$82,12,FALSE))</f>
        <v/>
      </c>
      <c r="AN106" s="24" t="str">
        <f>IF(OR(Calcul!$D111="",Calcul!$E111=""),"",VLOOKUP(CONCATENATE(Calcul!$D111,Calcul!$E111),SilencerParams!$D$4:$R$82,13,FALSE))</f>
        <v/>
      </c>
      <c r="AO106" s="24" t="str">
        <f>IF(OR(Calcul!$D111="",Calcul!$E111=""),"",VLOOKUP(CONCATENATE(Calcul!$D111,Calcul!$E111),SilencerParams!$D$4:$R$82,14,FALSE))</f>
        <v/>
      </c>
      <c r="AP106" s="24" t="str">
        <f>IF(OR(Calcul!$D111="",Calcul!$E111=""),"",VLOOKUP(CONCATENATE(Calcul!$D111,Calcul!$E111),SilencerParams!$D$4:$R$82,15,FALSE))</f>
        <v/>
      </c>
      <c r="AQ106" s="24" t="str">
        <f>IF(OR(Calcul!$D111="",Calcul!$E111=""),"",VLOOKUP(CONCATENATE(Calcul!$D111,Calcul!$E111),SilencerParams!$D$4:$Z$82,16,FALSE)*LOG($AH106)+VLOOKUP(CONCATENATE(Calcul!$D111,Calcul!$E111),SilencerParams!$D$4:$AH$82,24,FALSE))</f>
        <v/>
      </c>
      <c r="AR106" s="24" t="str">
        <f>IF(OR(Calcul!$D111="",Calcul!$E111=""),"",VLOOKUP(CONCATENATE(Calcul!$D111,Calcul!$E111),SilencerParams!$D$4:$Z$82,17,FALSE)*LOG($AH106)+VLOOKUP(CONCATENATE(Calcul!$D111,Calcul!$E111),SilencerParams!$D$4:$AH$82,25,FALSE))</f>
        <v/>
      </c>
      <c r="AS106" s="24" t="str">
        <f>IF(OR(Calcul!$D111="",Calcul!$E111=""),"",VLOOKUP(CONCATENATE(Calcul!$D111,Calcul!$E111),SilencerParams!$D$4:$Z$82,18,FALSE)*LOG($AH106)+VLOOKUP(CONCATENATE(Calcul!$D111,Calcul!$E111),SilencerParams!$D$4:$AH$82,26,FALSE))</f>
        <v/>
      </c>
      <c r="AT106" s="24" t="str">
        <f>IF(OR(Calcul!$D111="",Calcul!$E111=""),"",VLOOKUP(CONCATENATE(Calcul!$D111,Calcul!$E111),SilencerParams!$D$4:$Z$82,19,FALSE)*LOG($AH106)+VLOOKUP(CONCATENATE(Calcul!$D111,Calcul!$E111),SilencerParams!$D$4:$AH$82,27,FALSE))</f>
        <v/>
      </c>
      <c r="AU106" s="24" t="str">
        <f>IF(OR(Calcul!$D111="",Calcul!$E111=""),"",VLOOKUP(CONCATENATE(Calcul!$D111,Calcul!$E111),SilencerParams!$D$4:$Z$82,20,FALSE)*LOG($AH106)+VLOOKUP(CONCATENATE(Calcul!$D111,Calcul!$E111),SilencerParams!$D$4:$AH$82,28,FALSE))</f>
        <v/>
      </c>
      <c r="AV106" s="24" t="str">
        <f>IF(OR(Calcul!$D111="",Calcul!$E111=""),"",VLOOKUP(CONCATENATE(Calcul!$D111,Calcul!$E111),SilencerParams!$D$4:$Z$82,21,FALSE)*LOG($AH106)+VLOOKUP(CONCATENATE(Calcul!$D111,Calcul!$E111),SilencerParams!$D$4:$AH$82,29,FALSE))</f>
        <v/>
      </c>
      <c r="AW106" s="24" t="str">
        <f>IF(OR(Calcul!$D111="",Calcul!$E111=""),"",VLOOKUP(CONCATENATE(Calcul!$D111,Calcul!$E111),SilencerParams!$D$4:$Z$82,22,FALSE)*LOG($AH106)+VLOOKUP(CONCATENATE(Calcul!$D111,Calcul!$E111),SilencerParams!$D$4:$AH$82,30,FALSE))</f>
        <v/>
      </c>
      <c r="AX106" s="24" t="str">
        <f>IF(OR(Calcul!$D111="",Calcul!$E111=""),"",VLOOKUP(CONCATENATE(Calcul!$D111,Calcul!$E111),SilencerParams!$D$4:$Z$82,23,FALSE)*LOG($AH106)+VLOOKUP(CONCATENATE(Calcul!$D111,Calcul!$E111),SilencerParams!$D$4:$AH$82,31,FALSE))</f>
        <v/>
      </c>
      <c r="AY106" s="24" t="e">
        <f t="shared" si="26"/>
        <v>#DIV/0!</v>
      </c>
      <c r="AZ106" s="24" t="e">
        <f t="shared" si="27"/>
        <v>#DIV/0!</v>
      </c>
      <c r="BA106" s="24" t="e">
        <f t="shared" si="28"/>
        <v>#DIV/0!</v>
      </c>
      <c r="BB106" s="24" t="e">
        <f t="shared" si="29"/>
        <v>#DIV/0!</v>
      </c>
      <c r="BC106" s="24" t="e">
        <f t="shared" si="30"/>
        <v>#DIV/0!</v>
      </c>
      <c r="BD106" s="24" t="e">
        <f t="shared" si="31"/>
        <v>#DIV/0!</v>
      </c>
      <c r="BE106" s="24" t="e">
        <f t="shared" si="32"/>
        <v>#DIV/0!</v>
      </c>
      <c r="BF106" s="24" t="e">
        <f t="shared" si="33"/>
        <v>#DIV/0!</v>
      </c>
      <c r="BG106" s="24" t="e">
        <f>10*LOG10(IF(AY106="",0,POWER(10,((AY106+'ModelParams Lw'!$O$4)/10))) +IF(AZ106="",0,POWER(10,((AZ106+'ModelParams Lw'!$P$4)/10))) +IF(BA106="",0,POWER(10,((BA106+'ModelParams Lw'!$Q$4)/10))) +IF(BB106="",0,POWER(10,((BB106+'ModelParams Lw'!$R$4)/10))) +IF(BC106="",0,POWER(10,((BC106+'ModelParams Lw'!$S$4)/10))) +IF(BD106="",0,POWER(10,((BD106+'ModelParams Lw'!$T$4)/10))) +IF(BE106="",0,POWER(10,((BE106+'ModelParams Lw'!$U$4)/10)))+IF(BF106="",0,POWER(10,((BF106+'ModelParams Lw'!$V$4)/10))))</f>
        <v>#DIV/0!</v>
      </c>
      <c r="BH106" s="24" t="e">
        <f t="shared" si="47"/>
        <v>#DIV/0!</v>
      </c>
      <c r="BI106" s="24" t="e">
        <f>(AY106-'ModelParams Lw'!O$10)/'ModelParams Lw'!O$11</f>
        <v>#DIV/0!</v>
      </c>
      <c r="BJ106" s="24" t="e">
        <f>(AZ106-'ModelParams Lw'!P$10)/'ModelParams Lw'!P$11</f>
        <v>#DIV/0!</v>
      </c>
      <c r="BK106" s="24" t="e">
        <f>(BA106-'ModelParams Lw'!Q$10)/'ModelParams Lw'!Q$11</f>
        <v>#DIV/0!</v>
      </c>
      <c r="BL106" s="24" t="e">
        <f>(BB106-'ModelParams Lw'!R$10)/'ModelParams Lw'!R$11</f>
        <v>#DIV/0!</v>
      </c>
      <c r="BM106" s="24" t="e">
        <f>(BC106-'ModelParams Lw'!S$10)/'ModelParams Lw'!S$11</f>
        <v>#DIV/0!</v>
      </c>
      <c r="BN106" s="24" t="e">
        <f>(BD106-'ModelParams Lw'!T$10)/'ModelParams Lw'!T$11</f>
        <v>#DIV/0!</v>
      </c>
      <c r="BO106" s="24" t="e">
        <f>(BE106-'ModelParams Lw'!U$10)/'ModelParams Lw'!U$11</f>
        <v>#DIV/0!</v>
      </c>
      <c r="BP106" s="24" t="e">
        <f>(BF106-'ModelParams Lw'!V$10)/'ModelParams Lw'!V$11</f>
        <v>#DIV/0!</v>
      </c>
      <c r="BQ106" s="24">
        <f>IF(Calcul!$F111="SW",'ModelParams Lw'!C$18+'ModelParams Lw'!C$19*LOG(BQ$3)+'ModelParams Lw'!C$20*($D106*$E106),IF('ModelParams Lw'!C$21+'ModelParams Lw'!C$22*LOG(BQ$3)+'ModelParams Lw'!C$23*($D106*$E106)&lt;'ModelParams Lw'!C$18+'ModelParams Lw'!C$19*LOG(BQ$3)+'ModelParams Lw'!C$20*($D106*$E106),'ModelParams Lw'!C$18+'ModelParams Lw'!C$19*LOG(BQ$3)+'ModelParams Lw'!C$20*($D106*$E106),'ModelParams Lw'!C$21+'ModelParams Lw'!C$22*LOG(BQ$3)+'ModelParams Lw'!C$23*($D106*$E106)))</f>
        <v>29.232362061604213</v>
      </c>
      <c r="BR106" s="24">
        <f>IF(Calcul!$F111="SW",'ModelParams Lw'!D$18+'ModelParams Lw'!D$19*LOG(BR$3)+'ModelParams Lw'!D$20*($D106*$E106),IF('ModelParams Lw'!D$21+'ModelParams Lw'!D$22*LOG(BR$3)+'ModelParams Lw'!D$23*($D106*$E106)&lt;'ModelParams Lw'!D$18+'ModelParams Lw'!D$19*LOG(BR$3)+'ModelParams Lw'!D$20*($D106*$E106),'ModelParams Lw'!D$18+'ModelParams Lw'!D$19*LOG(BR$3)+'ModelParams Lw'!D$20*($D106*$E106),'ModelParams Lw'!D$21+'ModelParams Lw'!D$22*LOG(BR$3)+'ModelParams Lw'!D$23*($D106*$E106)))</f>
        <v>20.87664435983303</v>
      </c>
      <c r="BS106" s="24">
        <f>IF(Calcul!$F111="SW",'ModelParams Lw'!E$18+'ModelParams Lw'!E$19*LOG(BS$3)+'ModelParams Lw'!E$20*($D106*$E106),IF('ModelParams Lw'!E$21+'ModelParams Lw'!E$22*LOG(BS$3)+'ModelParams Lw'!E$23*($D106*$E106)&lt;'ModelParams Lw'!E$18+'ModelParams Lw'!E$19*LOG(BS$3)+'ModelParams Lw'!E$20*($D106*$E106),'ModelParams Lw'!E$18+'ModelParams Lw'!E$19*LOG(BS$3)+'ModelParams Lw'!E$20*($D106*$E106),'ModelParams Lw'!E$21+'ModelParams Lw'!E$22*LOG(BS$3)+'ModelParams Lw'!E$23*($D106*$E106)))</f>
        <v>19.403052886267911</v>
      </c>
      <c r="BT106" s="24">
        <f>IF(Calcul!$F111="SW",'ModelParams Lw'!F$18+'ModelParams Lw'!F$19*LOG(BT$3)+'ModelParams Lw'!F$20*($D106*$E106),IF('ModelParams Lw'!F$21+'ModelParams Lw'!F$22*LOG(BT$3)+'ModelParams Lw'!F$23*($D106*$E106)&lt;'ModelParams Lw'!F$18+'ModelParams Lw'!F$19*LOG(BT$3)+'ModelParams Lw'!F$20*($D106*$E106),'ModelParams Lw'!F$18+'ModelParams Lw'!F$19*LOG(BT$3)+'ModelParams Lw'!F$20*($D106*$E106),'ModelParams Lw'!F$21+'ModelParams Lw'!F$22*LOG(BT$3)+'ModelParams Lw'!F$23*($D106*$E106)))</f>
        <v>19.168948557312724</v>
      </c>
      <c r="BU106" s="24">
        <f>IF(Calcul!$F111="SW",'ModelParams Lw'!G$18+'ModelParams Lw'!G$19*LOG(BU$3)+'ModelParams Lw'!G$20*($D106*$E106),IF('ModelParams Lw'!G$21+'ModelParams Lw'!G$22*LOG(BU$3)+'ModelParams Lw'!G$23*($D106*$E106)&lt;'ModelParams Lw'!G$18+'ModelParams Lw'!G$19*LOG(BU$3)+'ModelParams Lw'!G$20*($D106*$E106),'ModelParams Lw'!G$18+'ModelParams Lw'!G$19*LOG(BU$3)+'ModelParams Lw'!G$20*($D106*$E106),'ModelParams Lw'!G$21+'ModelParams Lw'!G$22*LOG(BU$3)+'ModelParams Lw'!G$23*($D106*$E106)))</f>
        <v>19.253827318462619</v>
      </c>
      <c r="BV106" s="24">
        <f>IF(Calcul!$F111="SW",'ModelParams Lw'!H$18+'ModelParams Lw'!H$19*LOG(BV$3)+'ModelParams Lw'!H$20*($D106*$E106),IF('ModelParams Lw'!H$21+'ModelParams Lw'!H$22*LOG(BV$3)+'ModelParams Lw'!H$23*($D106*$E106)&lt;'ModelParams Lw'!H$18+'ModelParams Lw'!H$19*LOG(BV$3)+'ModelParams Lw'!H$20*($D106*$E106),'ModelParams Lw'!H$18+'ModelParams Lw'!H$19*LOG(BV$3)+'ModelParams Lw'!H$20*($D106*$E106),'ModelParams Lw'!H$21+'ModelParams Lw'!H$22*LOG(BV$3)+'ModelParams Lw'!H$23*($D106*$E106)))</f>
        <v>18.450549841027573</v>
      </c>
      <c r="BW106" s="24">
        <f>IF(Calcul!$F111="SW",'ModelParams Lw'!I$18+'ModelParams Lw'!I$19*LOG(BW$3)+'ModelParams Lw'!I$20*($D106*$E106),IF('ModelParams Lw'!I$21+'ModelParams Lw'!I$22*LOG(BW$3)+'ModelParams Lw'!I$23*($D106*$E106)&lt;'ModelParams Lw'!I$18+'ModelParams Lw'!I$19*LOG(BW$3)+'ModelParams Lw'!I$20*($D106*$E106),'ModelParams Lw'!I$18+'ModelParams Lw'!I$19*LOG(BW$3)+'ModelParams Lw'!I$20*($D106*$E106),'ModelParams Lw'!I$21+'ModelParams Lw'!I$22*LOG(BW$3)+'ModelParams Lw'!I$23*($D106*$E106)))</f>
        <v>24.339570323731252</v>
      </c>
      <c r="BX106" s="24">
        <f>IF(Calcul!$F111="SW",'ModelParams Lw'!J$18+'ModelParams Lw'!J$19*LOG(BX$3)+'ModelParams Lw'!J$20*($D106*$E106),IF('ModelParams Lw'!J$21+'ModelParams Lw'!J$22*LOG(BX$3)+'ModelParams Lw'!J$23*($D106*$E106)&lt;'ModelParams Lw'!J$18+'ModelParams Lw'!J$19*LOG(BX$3)+'ModelParams Lw'!J$20*($D106*$E106),'ModelParams Lw'!J$18+'ModelParams Lw'!J$19*LOG(BX$3)+'ModelParams Lw'!J$20*($D106*$E106),'ModelParams Lw'!J$21+'ModelParams Lw'!J$22*LOG(BX$3)+'ModelParams Lw'!J$23*($D106*$E106)))</f>
        <v>22.505852524315557</v>
      </c>
      <c r="BY106" s="24" t="e">
        <f t="shared" si="34"/>
        <v>#DIV/0!</v>
      </c>
      <c r="BZ106" s="24" t="e">
        <f t="shared" si="35"/>
        <v>#DIV/0!</v>
      </c>
      <c r="CA106" s="24" t="e">
        <f t="shared" si="36"/>
        <v>#DIV/0!</v>
      </c>
      <c r="CB106" s="24" t="e">
        <f t="shared" si="37"/>
        <v>#DIV/0!</v>
      </c>
      <c r="CC106" s="24" t="e">
        <f t="shared" si="38"/>
        <v>#DIV/0!</v>
      </c>
      <c r="CD106" s="24" t="e">
        <f t="shared" si="39"/>
        <v>#DIV/0!</v>
      </c>
      <c r="CE106" s="24" t="e">
        <f t="shared" si="40"/>
        <v>#DIV/0!</v>
      </c>
      <c r="CF106" s="24" t="e">
        <f t="shared" si="41"/>
        <v>#DIV/0!</v>
      </c>
      <c r="CG106" s="24" t="e">
        <f>10*LOG10(IF(BY106="",0,POWER(10,((BY106+'ModelParams Lw'!$O$4)/10))) +IF(BZ106="",0,POWER(10,((BZ106+'ModelParams Lw'!$P$4)/10))) +IF(CA106="",0,POWER(10,((CA106+'ModelParams Lw'!$Q$4)/10))) +IF(CB106="",0,POWER(10,((CB106+'ModelParams Lw'!$R$4)/10))) +IF(CC106="",0,POWER(10,((CC106+'ModelParams Lw'!$S$4)/10))) +IF(CD106="",0,POWER(10,((CD106+'ModelParams Lw'!$T$4)/10))) +IF(CE106="",0,POWER(10,((CE106+'ModelParams Lw'!$U$4)/10)))+IF(CF106="",0,POWER(10,((CF106+'ModelParams Lw'!$V$4)/10))))</f>
        <v>#DIV/0!</v>
      </c>
      <c r="CH106" s="24" t="e">
        <f t="shared" si="48"/>
        <v>#DIV/0!</v>
      </c>
      <c r="CI106" s="24" t="e">
        <f>(BY106-'ModelParams Lw'!$O$10)/'ModelParams Lw'!$O$11</f>
        <v>#DIV/0!</v>
      </c>
      <c r="CJ106" s="24" t="e">
        <f>(BZ106-'ModelParams Lw'!$P$10)/'ModelParams Lw'!$P$11</f>
        <v>#DIV/0!</v>
      </c>
      <c r="CK106" s="24" t="e">
        <f>(CA106-'ModelParams Lw'!$Q$10)/'ModelParams Lw'!$Q$11</f>
        <v>#DIV/0!</v>
      </c>
      <c r="CL106" s="24" t="e">
        <f>(CB106-'ModelParams Lw'!$R$10)/'ModelParams Lw'!$R$11</f>
        <v>#DIV/0!</v>
      </c>
      <c r="CM106" s="24" t="e">
        <f>(CC106-'ModelParams Lw'!$S$10)/'ModelParams Lw'!$S$11</f>
        <v>#DIV/0!</v>
      </c>
      <c r="CN106" s="24" t="e">
        <f>(CD106-'ModelParams Lw'!$T$10)/'ModelParams Lw'!$T$11</f>
        <v>#DIV/0!</v>
      </c>
      <c r="CO106" s="24" t="e">
        <f>(CE106-'ModelParams Lw'!$U$10)/'ModelParams Lw'!$U$11</f>
        <v>#DIV/0!</v>
      </c>
      <c r="CP106" s="24" t="e">
        <f>(CF106-'ModelParams Lw'!$V$10)/'ModelParams Lw'!$V$11</f>
        <v>#DIV/0!</v>
      </c>
    </row>
    <row r="107" spans="1:94" x14ac:dyDescent="0.2">
      <c r="A107" s="12">
        <f>Calcul!B109</f>
        <v>0</v>
      </c>
      <c r="B107" s="12">
        <f t="shared" si="42"/>
        <v>0</v>
      </c>
      <c r="C107" s="12">
        <f>Calcul!C109</f>
        <v>0</v>
      </c>
      <c r="D107" s="12">
        <f>Calcul!D109/1000</f>
        <v>0</v>
      </c>
      <c r="E107" s="12">
        <f>Calcul!E109/1000</f>
        <v>0</v>
      </c>
      <c r="F107" s="12">
        <f t="shared" si="43"/>
        <v>0</v>
      </c>
      <c r="G107" s="24" t="e">
        <f t="shared" si="44"/>
        <v>#DIV/0!</v>
      </c>
      <c r="H107" s="21" t="e">
        <f>'ModelParams Lw'!$B$6*(LN(H$3/(($B107/3600/($D107*$F107))^0.4*$G107^0.3)))^2+'ModelParams Lw'!$B$7*LN(H$3/(($B107/3600/($D107*$F107))^0.4*$G107^0.3))+'ModelParams Lw'!$B$8</f>
        <v>#DIV/0!</v>
      </c>
      <c r="I107" s="21" t="e">
        <f>'ModelParams Lw'!$B$6*(LN(I$3/(($B107/3600/($D107*$F107))^0.4*$G107^0.3)))^2+'ModelParams Lw'!$B$7*LN(I$3/(($B107/3600/($D107*$F107))^0.4*$G107^0.3))+'ModelParams Lw'!$B$8</f>
        <v>#DIV/0!</v>
      </c>
      <c r="J107" s="21" t="e">
        <f>'ModelParams Lw'!$B$6*(LN(J$3/(($B107/3600/($D107*$F107))^0.4*$G107^0.3)))^2+'ModelParams Lw'!$B$7*LN(J$3/(($B107/3600/($D107*$F107))^0.4*$G107^0.3))+'ModelParams Lw'!$B$8</f>
        <v>#DIV/0!</v>
      </c>
      <c r="K107" s="21" t="e">
        <f>'ModelParams Lw'!$B$6*(LN(K$3/(($B107/3600/($D107*$F107))^0.4*$G107^0.3)))^2+'ModelParams Lw'!$B$7*LN(K$3/(($B107/3600/($D107*$F107))^0.4*$G107^0.3))+'ModelParams Lw'!$B$8</f>
        <v>#DIV/0!</v>
      </c>
      <c r="L107" s="21" t="e">
        <f>'ModelParams Lw'!$B$6*(LN(L$3/(($B107/3600/($D107*$F107))^0.4*$G107^0.3)))^2+'ModelParams Lw'!$B$7*LN(L$3/(($B107/3600/($D107*$F107))^0.4*$G107^0.3))+'ModelParams Lw'!$B$8</f>
        <v>#DIV/0!</v>
      </c>
      <c r="M107" s="21" t="e">
        <f>'ModelParams Lw'!$B$6*(LN(M$3/(($B107/3600/($D107*$F107))^0.4*$G107^0.3)))^2+'ModelParams Lw'!$B$7*LN(M$3/(($B107/3600/($D107*$F107))^0.4*$G107^0.3))+'ModelParams Lw'!$B$8</f>
        <v>#DIV/0!</v>
      </c>
      <c r="N107" s="21" t="e">
        <f>'ModelParams Lw'!$B$6*(LN(N$3/(($B107/3600/($D107*$F107))^0.4*$G107^0.3)))^2+'ModelParams Lw'!$B$7*LN(N$3/(($B107/3600/($D107*$F107))^0.4*$G107^0.3))+'ModelParams Lw'!$B$8</f>
        <v>#DIV/0!</v>
      </c>
      <c r="O107" s="21" t="e">
        <f>'ModelParams Lw'!$B$6*(LN(O$3/(($B107/3600/($D107*$F107))^0.4*$G107^0.3)))^2+'ModelParams Lw'!$B$7*LN(O$3/(($B107/3600/($D107*$F107))^0.4*$G107^0.3))+'ModelParams Lw'!$B$8</f>
        <v>#DIV/0!</v>
      </c>
      <c r="P107" s="24" t="e">
        <f>'ModelParams Lw'!$B$3+'ModelParams Lw'!$B$4*LOG10($B107/3600/($D107*$F107))+'ModelParams Lw'!$B$5*LOG10(2*$G107/(1.2*($B107/3600/($D107*$F107))^2)+1)+10*LOG10($D107*$F107)+H107</f>
        <v>#DIV/0!</v>
      </c>
      <c r="Q107" s="24" t="e">
        <f>'ModelParams Lw'!$B$3+'ModelParams Lw'!$B$4*LOG10($B107/3600/($D107*$F107))+'ModelParams Lw'!$B$5*LOG10(2*$G107/(1.2*($B107/3600/($D107*$F107))^2)+1)+10*LOG10($D107*$F107)+I107</f>
        <v>#DIV/0!</v>
      </c>
      <c r="R107" s="24" t="e">
        <f>'ModelParams Lw'!$B$3+'ModelParams Lw'!$B$4*LOG10($B107/3600/($D107*$F107))+'ModelParams Lw'!$B$5*LOG10(2*$G107/(1.2*($B107/3600/($D107*$F107))^2)+1)+10*LOG10($D107*$F107)+J107</f>
        <v>#DIV/0!</v>
      </c>
      <c r="S107" s="24" t="e">
        <f>'ModelParams Lw'!$B$3+'ModelParams Lw'!$B$4*LOG10($B107/3600/($D107*$F107))+'ModelParams Lw'!$B$5*LOG10(2*$G107/(1.2*($B107/3600/($D107*$F107))^2)+1)+10*LOG10($D107*$F107)+K107</f>
        <v>#DIV/0!</v>
      </c>
      <c r="T107" s="24" t="e">
        <f>'ModelParams Lw'!$B$3+'ModelParams Lw'!$B$4*LOG10($B107/3600/($D107*$F107))+'ModelParams Lw'!$B$5*LOG10(2*$G107/(1.2*($B107/3600/($D107*$F107))^2)+1)+10*LOG10($D107*$F107)+L107</f>
        <v>#DIV/0!</v>
      </c>
      <c r="U107" s="24" t="e">
        <f>'ModelParams Lw'!$B$3+'ModelParams Lw'!$B$4*LOG10($B107/3600/($D107*$F107))+'ModelParams Lw'!$B$5*LOG10(2*$G107/(1.2*($B107/3600/($D107*$F107))^2)+1)+10*LOG10($D107*$F107)+M107</f>
        <v>#DIV/0!</v>
      </c>
      <c r="V107" s="24" t="e">
        <f>'ModelParams Lw'!$B$3+'ModelParams Lw'!$B$4*LOG10($B107/3600/($D107*$F107))+'ModelParams Lw'!$B$5*LOG10(2*$G107/(1.2*($B107/3600/($D107*$F107))^2)+1)+10*LOG10($D107*$F107)+N107</f>
        <v>#DIV/0!</v>
      </c>
      <c r="W107" s="24" t="e">
        <f>'ModelParams Lw'!$B$3+'ModelParams Lw'!$B$4*LOG10($B107/3600/($D107*$F107))+'ModelParams Lw'!$B$5*LOG10(2*$G107/(1.2*($B107/3600/($D107*$F107))^2)+1)+10*LOG10($D107*$F107)+O107</f>
        <v>#DIV/0!</v>
      </c>
      <c r="X107" s="24" t="e">
        <f>10*LOG10(IF(P107="",0,POWER(10,((P107+'ModelParams Lw'!$O$4)/10))) +IF(Q107="",0,POWER(10,((Q107+'ModelParams Lw'!$P$4)/10))) +IF(R107="",0,POWER(10,((R107+'ModelParams Lw'!$Q$4)/10))) +IF(S107="",0,POWER(10,((S107+'ModelParams Lw'!$R$4)/10))) +IF(T107="",0,POWER(10,((T107+'ModelParams Lw'!$S$4)/10))) +IF(U107="",0,POWER(10,((U107+'ModelParams Lw'!$T$4)/10))) +IF(V107="",0,POWER(10,((V107+'ModelParams Lw'!$U$4)/10)))+IF(W107="",0,POWER(10,((W107+'ModelParams Lw'!$V$4)/10))))</f>
        <v>#DIV/0!</v>
      </c>
      <c r="Y107" s="24" t="e">
        <f t="shared" si="45"/>
        <v>#DIV/0!</v>
      </c>
      <c r="Z107" s="24" t="e">
        <f>(P107-'ModelParams Lw'!O$10)/'ModelParams Lw'!O$11</f>
        <v>#DIV/0!</v>
      </c>
      <c r="AA107" s="24" t="e">
        <f>(Q107-'ModelParams Lw'!P$10)/'ModelParams Lw'!P$11</f>
        <v>#DIV/0!</v>
      </c>
      <c r="AB107" s="24" t="e">
        <f>(R107-'ModelParams Lw'!Q$10)/'ModelParams Lw'!Q$11</f>
        <v>#DIV/0!</v>
      </c>
      <c r="AC107" s="24" t="e">
        <f>(S107-'ModelParams Lw'!R$10)/'ModelParams Lw'!R$11</f>
        <v>#DIV/0!</v>
      </c>
      <c r="AD107" s="24" t="e">
        <f>(T107-'ModelParams Lw'!S$10)/'ModelParams Lw'!S$11</f>
        <v>#DIV/0!</v>
      </c>
      <c r="AE107" s="24" t="e">
        <f>(U107-'ModelParams Lw'!T$10)/'ModelParams Lw'!T$11</f>
        <v>#DIV/0!</v>
      </c>
      <c r="AF107" s="24" t="e">
        <f>(V107-'ModelParams Lw'!U$10)/'ModelParams Lw'!U$11</f>
        <v>#DIV/0!</v>
      </c>
      <c r="AG107" s="24" t="e">
        <f>(W107-'ModelParams Lw'!V$10)/'ModelParams Lw'!V$11</f>
        <v>#DIV/0!</v>
      </c>
      <c r="AH107" s="24" t="e">
        <f t="shared" si="46"/>
        <v>#DIV/0!</v>
      </c>
      <c r="AI107" s="24" t="str">
        <f>IF(OR(Calcul!$D112="",Calcul!$E112=""),"",VLOOKUP(CONCATENATE(Calcul!$D112,Calcul!$E112),SilencerParams!$D$4:$R$82,8,FALSE))</f>
        <v/>
      </c>
      <c r="AJ107" s="24" t="str">
        <f>IF(OR(Calcul!$D112="",Calcul!$E112=""),"",VLOOKUP(CONCATENATE(Calcul!$D112,Calcul!$E112),SilencerParams!$D$4:$R$82,9,FALSE))</f>
        <v/>
      </c>
      <c r="AK107" s="24" t="str">
        <f>IF(OR(Calcul!$D112="",Calcul!$E112=""),"",VLOOKUP(CONCATENATE(Calcul!$D112,Calcul!$E112),SilencerParams!$D$4:$R$82,10,FALSE))</f>
        <v/>
      </c>
      <c r="AL107" s="24" t="str">
        <f>IF(OR(Calcul!$D112="",Calcul!$E112=""),"",VLOOKUP(CONCATENATE(Calcul!$D112,Calcul!$E112),SilencerParams!$D$4:$R$82,11,FALSE))</f>
        <v/>
      </c>
      <c r="AM107" s="24" t="str">
        <f>IF(OR(Calcul!$D112="",Calcul!$E112=""),"",VLOOKUP(CONCATENATE(Calcul!$D112,Calcul!$E112),SilencerParams!$D$4:$R$82,12,FALSE))</f>
        <v/>
      </c>
      <c r="AN107" s="24" t="str">
        <f>IF(OR(Calcul!$D112="",Calcul!$E112=""),"",VLOOKUP(CONCATENATE(Calcul!$D112,Calcul!$E112),SilencerParams!$D$4:$R$82,13,FALSE))</f>
        <v/>
      </c>
      <c r="AO107" s="24" t="str">
        <f>IF(OR(Calcul!$D112="",Calcul!$E112=""),"",VLOOKUP(CONCATENATE(Calcul!$D112,Calcul!$E112),SilencerParams!$D$4:$R$82,14,FALSE))</f>
        <v/>
      </c>
      <c r="AP107" s="24" t="str">
        <f>IF(OR(Calcul!$D112="",Calcul!$E112=""),"",VLOOKUP(CONCATENATE(Calcul!$D112,Calcul!$E112),SilencerParams!$D$4:$R$82,15,FALSE))</f>
        <v/>
      </c>
      <c r="AQ107" s="24" t="str">
        <f>IF(OR(Calcul!$D112="",Calcul!$E112=""),"",VLOOKUP(CONCATENATE(Calcul!$D112,Calcul!$E112),SilencerParams!$D$4:$Z$82,16,FALSE)*LOG($AH107)+VLOOKUP(CONCATENATE(Calcul!$D112,Calcul!$E112),SilencerParams!$D$4:$AH$82,24,FALSE))</f>
        <v/>
      </c>
      <c r="AR107" s="24" t="str">
        <f>IF(OR(Calcul!$D112="",Calcul!$E112=""),"",VLOOKUP(CONCATENATE(Calcul!$D112,Calcul!$E112),SilencerParams!$D$4:$Z$82,17,FALSE)*LOG($AH107)+VLOOKUP(CONCATENATE(Calcul!$D112,Calcul!$E112),SilencerParams!$D$4:$AH$82,25,FALSE))</f>
        <v/>
      </c>
      <c r="AS107" s="24" t="str">
        <f>IF(OR(Calcul!$D112="",Calcul!$E112=""),"",VLOOKUP(CONCATENATE(Calcul!$D112,Calcul!$E112),SilencerParams!$D$4:$Z$82,18,FALSE)*LOG($AH107)+VLOOKUP(CONCATENATE(Calcul!$D112,Calcul!$E112),SilencerParams!$D$4:$AH$82,26,FALSE))</f>
        <v/>
      </c>
      <c r="AT107" s="24" t="str">
        <f>IF(OR(Calcul!$D112="",Calcul!$E112=""),"",VLOOKUP(CONCATENATE(Calcul!$D112,Calcul!$E112),SilencerParams!$D$4:$Z$82,19,FALSE)*LOG($AH107)+VLOOKUP(CONCATENATE(Calcul!$D112,Calcul!$E112),SilencerParams!$D$4:$AH$82,27,FALSE))</f>
        <v/>
      </c>
      <c r="AU107" s="24" t="str">
        <f>IF(OR(Calcul!$D112="",Calcul!$E112=""),"",VLOOKUP(CONCATENATE(Calcul!$D112,Calcul!$E112),SilencerParams!$D$4:$Z$82,20,FALSE)*LOG($AH107)+VLOOKUP(CONCATENATE(Calcul!$D112,Calcul!$E112),SilencerParams!$D$4:$AH$82,28,FALSE))</f>
        <v/>
      </c>
      <c r="AV107" s="24" t="str">
        <f>IF(OR(Calcul!$D112="",Calcul!$E112=""),"",VLOOKUP(CONCATENATE(Calcul!$D112,Calcul!$E112),SilencerParams!$D$4:$Z$82,21,FALSE)*LOG($AH107)+VLOOKUP(CONCATENATE(Calcul!$D112,Calcul!$E112),SilencerParams!$D$4:$AH$82,29,FALSE))</f>
        <v/>
      </c>
      <c r="AW107" s="24" t="str">
        <f>IF(OR(Calcul!$D112="",Calcul!$E112=""),"",VLOOKUP(CONCATENATE(Calcul!$D112,Calcul!$E112),SilencerParams!$D$4:$Z$82,22,FALSE)*LOG($AH107)+VLOOKUP(CONCATENATE(Calcul!$D112,Calcul!$E112),SilencerParams!$D$4:$AH$82,30,FALSE))</f>
        <v/>
      </c>
      <c r="AX107" s="24" t="str">
        <f>IF(OR(Calcul!$D112="",Calcul!$E112=""),"",VLOOKUP(CONCATENATE(Calcul!$D112,Calcul!$E112),SilencerParams!$D$4:$Z$82,23,FALSE)*LOG($AH107)+VLOOKUP(CONCATENATE(Calcul!$D112,Calcul!$E112),SilencerParams!$D$4:$AH$82,31,FALSE))</f>
        <v/>
      </c>
      <c r="AY107" s="24" t="e">
        <f t="shared" si="26"/>
        <v>#DIV/0!</v>
      </c>
      <c r="AZ107" s="24" t="e">
        <f t="shared" si="27"/>
        <v>#DIV/0!</v>
      </c>
      <c r="BA107" s="24" t="e">
        <f t="shared" si="28"/>
        <v>#DIV/0!</v>
      </c>
      <c r="BB107" s="24" t="e">
        <f t="shared" si="29"/>
        <v>#DIV/0!</v>
      </c>
      <c r="BC107" s="24" t="e">
        <f t="shared" si="30"/>
        <v>#DIV/0!</v>
      </c>
      <c r="BD107" s="24" t="e">
        <f t="shared" si="31"/>
        <v>#DIV/0!</v>
      </c>
      <c r="BE107" s="24" t="e">
        <f t="shared" si="32"/>
        <v>#DIV/0!</v>
      </c>
      <c r="BF107" s="24" t="e">
        <f t="shared" si="33"/>
        <v>#DIV/0!</v>
      </c>
      <c r="BG107" s="24" t="e">
        <f>10*LOG10(IF(AY107="",0,POWER(10,((AY107+'ModelParams Lw'!$O$4)/10))) +IF(AZ107="",0,POWER(10,((AZ107+'ModelParams Lw'!$P$4)/10))) +IF(BA107="",0,POWER(10,((BA107+'ModelParams Lw'!$Q$4)/10))) +IF(BB107="",0,POWER(10,((BB107+'ModelParams Lw'!$R$4)/10))) +IF(BC107="",0,POWER(10,((BC107+'ModelParams Lw'!$S$4)/10))) +IF(BD107="",0,POWER(10,((BD107+'ModelParams Lw'!$T$4)/10))) +IF(BE107="",0,POWER(10,((BE107+'ModelParams Lw'!$U$4)/10)))+IF(BF107="",0,POWER(10,((BF107+'ModelParams Lw'!$V$4)/10))))</f>
        <v>#DIV/0!</v>
      </c>
      <c r="BH107" s="24" t="e">
        <f t="shared" si="47"/>
        <v>#DIV/0!</v>
      </c>
      <c r="BI107" s="24" t="e">
        <f>(AY107-'ModelParams Lw'!O$10)/'ModelParams Lw'!O$11</f>
        <v>#DIV/0!</v>
      </c>
      <c r="BJ107" s="24" t="e">
        <f>(AZ107-'ModelParams Lw'!P$10)/'ModelParams Lw'!P$11</f>
        <v>#DIV/0!</v>
      </c>
      <c r="BK107" s="24" t="e">
        <f>(BA107-'ModelParams Lw'!Q$10)/'ModelParams Lw'!Q$11</f>
        <v>#DIV/0!</v>
      </c>
      <c r="BL107" s="24" t="e">
        <f>(BB107-'ModelParams Lw'!R$10)/'ModelParams Lw'!R$11</f>
        <v>#DIV/0!</v>
      </c>
      <c r="BM107" s="24" t="e">
        <f>(BC107-'ModelParams Lw'!S$10)/'ModelParams Lw'!S$11</f>
        <v>#DIV/0!</v>
      </c>
      <c r="BN107" s="24" t="e">
        <f>(BD107-'ModelParams Lw'!T$10)/'ModelParams Lw'!T$11</f>
        <v>#DIV/0!</v>
      </c>
      <c r="BO107" s="24" t="e">
        <f>(BE107-'ModelParams Lw'!U$10)/'ModelParams Lw'!U$11</f>
        <v>#DIV/0!</v>
      </c>
      <c r="BP107" s="24" t="e">
        <f>(BF107-'ModelParams Lw'!V$10)/'ModelParams Lw'!V$11</f>
        <v>#DIV/0!</v>
      </c>
      <c r="BQ107" s="24">
        <f>IF(Calcul!$F112="SW",'ModelParams Lw'!C$18+'ModelParams Lw'!C$19*LOG(BQ$3)+'ModelParams Lw'!C$20*($D107*$E107),IF('ModelParams Lw'!C$21+'ModelParams Lw'!C$22*LOG(BQ$3)+'ModelParams Lw'!C$23*($D107*$E107)&lt;'ModelParams Lw'!C$18+'ModelParams Lw'!C$19*LOG(BQ$3)+'ModelParams Lw'!C$20*($D107*$E107),'ModelParams Lw'!C$18+'ModelParams Lw'!C$19*LOG(BQ$3)+'ModelParams Lw'!C$20*($D107*$E107),'ModelParams Lw'!C$21+'ModelParams Lw'!C$22*LOG(BQ$3)+'ModelParams Lw'!C$23*($D107*$E107)))</f>
        <v>29.232362061604213</v>
      </c>
      <c r="BR107" s="24">
        <f>IF(Calcul!$F112="SW",'ModelParams Lw'!D$18+'ModelParams Lw'!D$19*LOG(BR$3)+'ModelParams Lw'!D$20*($D107*$E107),IF('ModelParams Lw'!D$21+'ModelParams Lw'!D$22*LOG(BR$3)+'ModelParams Lw'!D$23*($D107*$E107)&lt;'ModelParams Lw'!D$18+'ModelParams Lw'!D$19*LOG(BR$3)+'ModelParams Lw'!D$20*($D107*$E107),'ModelParams Lw'!D$18+'ModelParams Lw'!D$19*LOG(BR$3)+'ModelParams Lw'!D$20*($D107*$E107),'ModelParams Lw'!D$21+'ModelParams Lw'!D$22*LOG(BR$3)+'ModelParams Lw'!D$23*($D107*$E107)))</f>
        <v>20.87664435983303</v>
      </c>
      <c r="BS107" s="24">
        <f>IF(Calcul!$F112="SW",'ModelParams Lw'!E$18+'ModelParams Lw'!E$19*LOG(BS$3)+'ModelParams Lw'!E$20*($D107*$E107),IF('ModelParams Lw'!E$21+'ModelParams Lw'!E$22*LOG(BS$3)+'ModelParams Lw'!E$23*($D107*$E107)&lt;'ModelParams Lw'!E$18+'ModelParams Lw'!E$19*LOG(BS$3)+'ModelParams Lw'!E$20*($D107*$E107),'ModelParams Lw'!E$18+'ModelParams Lw'!E$19*LOG(BS$3)+'ModelParams Lw'!E$20*($D107*$E107),'ModelParams Lw'!E$21+'ModelParams Lw'!E$22*LOG(BS$3)+'ModelParams Lw'!E$23*($D107*$E107)))</f>
        <v>19.403052886267911</v>
      </c>
      <c r="BT107" s="24">
        <f>IF(Calcul!$F112="SW",'ModelParams Lw'!F$18+'ModelParams Lw'!F$19*LOG(BT$3)+'ModelParams Lw'!F$20*($D107*$E107),IF('ModelParams Lw'!F$21+'ModelParams Lw'!F$22*LOG(BT$3)+'ModelParams Lw'!F$23*($D107*$E107)&lt;'ModelParams Lw'!F$18+'ModelParams Lw'!F$19*LOG(BT$3)+'ModelParams Lw'!F$20*($D107*$E107),'ModelParams Lw'!F$18+'ModelParams Lw'!F$19*LOG(BT$3)+'ModelParams Lw'!F$20*($D107*$E107),'ModelParams Lw'!F$21+'ModelParams Lw'!F$22*LOG(BT$3)+'ModelParams Lw'!F$23*($D107*$E107)))</f>
        <v>19.168948557312724</v>
      </c>
      <c r="BU107" s="24">
        <f>IF(Calcul!$F112="SW",'ModelParams Lw'!G$18+'ModelParams Lw'!G$19*LOG(BU$3)+'ModelParams Lw'!G$20*($D107*$E107),IF('ModelParams Lw'!G$21+'ModelParams Lw'!G$22*LOG(BU$3)+'ModelParams Lw'!G$23*($D107*$E107)&lt;'ModelParams Lw'!G$18+'ModelParams Lw'!G$19*LOG(BU$3)+'ModelParams Lw'!G$20*($D107*$E107),'ModelParams Lw'!G$18+'ModelParams Lw'!G$19*LOG(BU$3)+'ModelParams Lw'!G$20*($D107*$E107),'ModelParams Lw'!G$21+'ModelParams Lw'!G$22*LOG(BU$3)+'ModelParams Lw'!G$23*($D107*$E107)))</f>
        <v>19.253827318462619</v>
      </c>
      <c r="BV107" s="24">
        <f>IF(Calcul!$F112="SW",'ModelParams Lw'!H$18+'ModelParams Lw'!H$19*LOG(BV$3)+'ModelParams Lw'!H$20*($D107*$E107),IF('ModelParams Lw'!H$21+'ModelParams Lw'!H$22*LOG(BV$3)+'ModelParams Lw'!H$23*($D107*$E107)&lt;'ModelParams Lw'!H$18+'ModelParams Lw'!H$19*LOG(BV$3)+'ModelParams Lw'!H$20*($D107*$E107),'ModelParams Lw'!H$18+'ModelParams Lw'!H$19*LOG(BV$3)+'ModelParams Lw'!H$20*($D107*$E107),'ModelParams Lw'!H$21+'ModelParams Lw'!H$22*LOG(BV$3)+'ModelParams Lw'!H$23*($D107*$E107)))</f>
        <v>18.450549841027573</v>
      </c>
      <c r="BW107" s="24">
        <f>IF(Calcul!$F112="SW",'ModelParams Lw'!I$18+'ModelParams Lw'!I$19*LOG(BW$3)+'ModelParams Lw'!I$20*($D107*$E107),IF('ModelParams Lw'!I$21+'ModelParams Lw'!I$22*LOG(BW$3)+'ModelParams Lw'!I$23*($D107*$E107)&lt;'ModelParams Lw'!I$18+'ModelParams Lw'!I$19*LOG(BW$3)+'ModelParams Lw'!I$20*($D107*$E107),'ModelParams Lw'!I$18+'ModelParams Lw'!I$19*LOG(BW$3)+'ModelParams Lw'!I$20*($D107*$E107),'ModelParams Lw'!I$21+'ModelParams Lw'!I$22*LOG(BW$3)+'ModelParams Lw'!I$23*($D107*$E107)))</f>
        <v>24.339570323731252</v>
      </c>
      <c r="BX107" s="24">
        <f>IF(Calcul!$F112="SW",'ModelParams Lw'!J$18+'ModelParams Lw'!J$19*LOG(BX$3)+'ModelParams Lw'!J$20*($D107*$E107),IF('ModelParams Lw'!J$21+'ModelParams Lw'!J$22*LOG(BX$3)+'ModelParams Lw'!J$23*($D107*$E107)&lt;'ModelParams Lw'!J$18+'ModelParams Lw'!J$19*LOG(BX$3)+'ModelParams Lw'!J$20*($D107*$E107),'ModelParams Lw'!J$18+'ModelParams Lw'!J$19*LOG(BX$3)+'ModelParams Lw'!J$20*($D107*$E107),'ModelParams Lw'!J$21+'ModelParams Lw'!J$22*LOG(BX$3)+'ModelParams Lw'!J$23*($D107*$E107)))</f>
        <v>22.505852524315557</v>
      </c>
      <c r="BY107" s="24" t="e">
        <f t="shared" si="34"/>
        <v>#DIV/0!</v>
      </c>
      <c r="BZ107" s="24" t="e">
        <f t="shared" si="35"/>
        <v>#DIV/0!</v>
      </c>
      <c r="CA107" s="24" t="e">
        <f t="shared" si="36"/>
        <v>#DIV/0!</v>
      </c>
      <c r="CB107" s="24" t="e">
        <f t="shared" si="37"/>
        <v>#DIV/0!</v>
      </c>
      <c r="CC107" s="24" t="e">
        <f t="shared" si="38"/>
        <v>#DIV/0!</v>
      </c>
      <c r="CD107" s="24" t="e">
        <f t="shared" si="39"/>
        <v>#DIV/0!</v>
      </c>
      <c r="CE107" s="24" t="e">
        <f t="shared" si="40"/>
        <v>#DIV/0!</v>
      </c>
      <c r="CF107" s="24" t="e">
        <f t="shared" si="41"/>
        <v>#DIV/0!</v>
      </c>
      <c r="CG107" s="24" t="e">
        <f>10*LOG10(IF(BY107="",0,POWER(10,((BY107+'ModelParams Lw'!$O$4)/10))) +IF(BZ107="",0,POWER(10,((BZ107+'ModelParams Lw'!$P$4)/10))) +IF(CA107="",0,POWER(10,((CA107+'ModelParams Lw'!$Q$4)/10))) +IF(CB107="",0,POWER(10,((CB107+'ModelParams Lw'!$R$4)/10))) +IF(CC107="",0,POWER(10,((CC107+'ModelParams Lw'!$S$4)/10))) +IF(CD107="",0,POWER(10,((CD107+'ModelParams Lw'!$T$4)/10))) +IF(CE107="",0,POWER(10,((CE107+'ModelParams Lw'!$U$4)/10)))+IF(CF107="",0,POWER(10,((CF107+'ModelParams Lw'!$V$4)/10))))</f>
        <v>#DIV/0!</v>
      </c>
      <c r="CH107" s="24" t="e">
        <f t="shared" si="48"/>
        <v>#DIV/0!</v>
      </c>
      <c r="CI107" s="24" t="e">
        <f>(BY107-'ModelParams Lw'!$O$10)/'ModelParams Lw'!$O$11</f>
        <v>#DIV/0!</v>
      </c>
      <c r="CJ107" s="24" t="e">
        <f>(BZ107-'ModelParams Lw'!$P$10)/'ModelParams Lw'!$P$11</f>
        <v>#DIV/0!</v>
      </c>
      <c r="CK107" s="24" t="e">
        <f>(CA107-'ModelParams Lw'!$Q$10)/'ModelParams Lw'!$Q$11</f>
        <v>#DIV/0!</v>
      </c>
      <c r="CL107" s="24" t="e">
        <f>(CB107-'ModelParams Lw'!$R$10)/'ModelParams Lw'!$R$11</f>
        <v>#DIV/0!</v>
      </c>
      <c r="CM107" s="24" t="e">
        <f>(CC107-'ModelParams Lw'!$S$10)/'ModelParams Lw'!$S$11</f>
        <v>#DIV/0!</v>
      </c>
      <c r="CN107" s="24" t="e">
        <f>(CD107-'ModelParams Lw'!$T$10)/'ModelParams Lw'!$T$11</f>
        <v>#DIV/0!</v>
      </c>
      <c r="CO107" s="24" t="e">
        <f>(CE107-'ModelParams Lw'!$U$10)/'ModelParams Lw'!$U$11</f>
        <v>#DIV/0!</v>
      </c>
      <c r="CP107" s="24" t="e">
        <f>(CF107-'ModelParams Lw'!$V$10)/'ModelParams Lw'!$V$11</f>
        <v>#DIV/0!</v>
      </c>
    </row>
    <row r="108" spans="1:94" x14ac:dyDescent="0.2">
      <c r="A108" s="12">
        <f>Calcul!B110</f>
        <v>0</v>
      </c>
      <c r="B108" s="12">
        <f t="shared" si="42"/>
        <v>0</v>
      </c>
      <c r="C108" s="12">
        <f>Calcul!C110</f>
        <v>0</v>
      </c>
      <c r="D108" s="12">
        <f>Calcul!D110/1000</f>
        <v>0</v>
      </c>
      <c r="E108" s="12">
        <f>Calcul!E110/1000</f>
        <v>0</v>
      </c>
      <c r="F108" s="12">
        <f t="shared" si="43"/>
        <v>0</v>
      </c>
      <c r="G108" s="24" t="e">
        <f t="shared" si="44"/>
        <v>#DIV/0!</v>
      </c>
      <c r="H108" s="21" t="e">
        <f>'ModelParams Lw'!$B$6*(LN(H$3/(($B108/3600/($D108*$F108))^0.4*$G108^0.3)))^2+'ModelParams Lw'!$B$7*LN(H$3/(($B108/3600/($D108*$F108))^0.4*$G108^0.3))+'ModelParams Lw'!$B$8</f>
        <v>#DIV/0!</v>
      </c>
      <c r="I108" s="21" t="e">
        <f>'ModelParams Lw'!$B$6*(LN(I$3/(($B108/3600/($D108*$F108))^0.4*$G108^0.3)))^2+'ModelParams Lw'!$B$7*LN(I$3/(($B108/3600/($D108*$F108))^0.4*$G108^0.3))+'ModelParams Lw'!$B$8</f>
        <v>#DIV/0!</v>
      </c>
      <c r="J108" s="21" t="e">
        <f>'ModelParams Lw'!$B$6*(LN(J$3/(($B108/3600/($D108*$F108))^0.4*$G108^0.3)))^2+'ModelParams Lw'!$B$7*LN(J$3/(($B108/3600/($D108*$F108))^0.4*$G108^0.3))+'ModelParams Lw'!$B$8</f>
        <v>#DIV/0!</v>
      </c>
      <c r="K108" s="21" t="e">
        <f>'ModelParams Lw'!$B$6*(LN(K$3/(($B108/3600/($D108*$F108))^0.4*$G108^0.3)))^2+'ModelParams Lw'!$B$7*LN(K$3/(($B108/3600/($D108*$F108))^0.4*$G108^0.3))+'ModelParams Lw'!$B$8</f>
        <v>#DIV/0!</v>
      </c>
      <c r="L108" s="21" t="e">
        <f>'ModelParams Lw'!$B$6*(LN(L$3/(($B108/3600/($D108*$F108))^0.4*$G108^0.3)))^2+'ModelParams Lw'!$B$7*LN(L$3/(($B108/3600/($D108*$F108))^0.4*$G108^0.3))+'ModelParams Lw'!$B$8</f>
        <v>#DIV/0!</v>
      </c>
      <c r="M108" s="21" t="e">
        <f>'ModelParams Lw'!$B$6*(LN(M$3/(($B108/3600/($D108*$F108))^0.4*$G108^0.3)))^2+'ModelParams Lw'!$B$7*LN(M$3/(($B108/3600/($D108*$F108))^0.4*$G108^0.3))+'ModelParams Lw'!$B$8</f>
        <v>#DIV/0!</v>
      </c>
      <c r="N108" s="21" t="e">
        <f>'ModelParams Lw'!$B$6*(LN(N$3/(($B108/3600/($D108*$F108))^0.4*$G108^0.3)))^2+'ModelParams Lw'!$B$7*LN(N$3/(($B108/3600/($D108*$F108))^0.4*$G108^0.3))+'ModelParams Lw'!$B$8</f>
        <v>#DIV/0!</v>
      </c>
      <c r="O108" s="21" t="e">
        <f>'ModelParams Lw'!$B$6*(LN(O$3/(($B108/3600/($D108*$F108))^0.4*$G108^0.3)))^2+'ModelParams Lw'!$B$7*LN(O$3/(($B108/3600/($D108*$F108))^0.4*$G108^0.3))+'ModelParams Lw'!$B$8</f>
        <v>#DIV/0!</v>
      </c>
      <c r="P108" s="24" t="e">
        <f>'ModelParams Lw'!$B$3+'ModelParams Lw'!$B$4*LOG10($B108/3600/($D108*$F108))+'ModelParams Lw'!$B$5*LOG10(2*$G108/(1.2*($B108/3600/($D108*$F108))^2)+1)+10*LOG10($D108*$F108)+H108</f>
        <v>#DIV/0!</v>
      </c>
      <c r="Q108" s="24" t="e">
        <f>'ModelParams Lw'!$B$3+'ModelParams Lw'!$B$4*LOG10($B108/3600/($D108*$F108))+'ModelParams Lw'!$B$5*LOG10(2*$G108/(1.2*($B108/3600/($D108*$F108))^2)+1)+10*LOG10($D108*$F108)+I108</f>
        <v>#DIV/0!</v>
      </c>
      <c r="R108" s="24" t="e">
        <f>'ModelParams Lw'!$B$3+'ModelParams Lw'!$B$4*LOG10($B108/3600/($D108*$F108))+'ModelParams Lw'!$B$5*LOG10(2*$G108/(1.2*($B108/3600/($D108*$F108))^2)+1)+10*LOG10($D108*$F108)+J108</f>
        <v>#DIV/0!</v>
      </c>
      <c r="S108" s="24" t="e">
        <f>'ModelParams Lw'!$B$3+'ModelParams Lw'!$B$4*LOG10($B108/3600/($D108*$F108))+'ModelParams Lw'!$B$5*LOG10(2*$G108/(1.2*($B108/3600/($D108*$F108))^2)+1)+10*LOG10($D108*$F108)+K108</f>
        <v>#DIV/0!</v>
      </c>
      <c r="T108" s="24" t="e">
        <f>'ModelParams Lw'!$B$3+'ModelParams Lw'!$B$4*LOG10($B108/3600/($D108*$F108))+'ModelParams Lw'!$B$5*LOG10(2*$G108/(1.2*($B108/3600/($D108*$F108))^2)+1)+10*LOG10($D108*$F108)+L108</f>
        <v>#DIV/0!</v>
      </c>
      <c r="U108" s="24" t="e">
        <f>'ModelParams Lw'!$B$3+'ModelParams Lw'!$B$4*LOG10($B108/3600/($D108*$F108))+'ModelParams Lw'!$B$5*LOG10(2*$G108/(1.2*($B108/3600/($D108*$F108))^2)+1)+10*LOG10($D108*$F108)+M108</f>
        <v>#DIV/0!</v>
      </c>
      <c r="V108" s="24" t="e">
        <f>'ModelParams Lw'!$B$3+'ModelParams Lw'!$B$4*LOG10($B108/3600/($D108*$F108))+'ModelParams Lw'!$B$5*LOG10(2*$G108/(1.2*($B108/3600/($D108*$F108))^2)+1)+10*LOG10($D108*$F108)+N108</f>
        <v>#DIV/0!</v>
      </c>
      <c r="W108" s="24" t="e">
        <f>'ModelParams Lw'!$B$3+'ModelParams Lw'!$B$4*LOG10($B108/3600/($D108*$F108))+'ModelParams Lw'!$B$5*LOG10(2*$G108/(1.2*($B108/3600/($D108*$F108))^2)+1)+10*LOG10($D108*$F108)+O108</f>
        <v>#DIV/0!</v>
      </c>
      <c r="X108" s="24" t="e">
        <f>10*LOG10(IF(P108="",0,POWER(10,((P108+'ModelParams Lw'!$O$4)/10))) +IF(Q108="",0,POWER(10,((Q108+'ModelParams Lw'!$P$4)/10))) +IF(R108="",0,POWER(10,((R108+'ModelParams Lw'!$Q$4)/10))) +IF(S108="",0,POWER(10,((S108+'ModelParams Lw'!$R$4)/10))) +IF(T108="",0,POWER(10,((T108+'ModelParams Lw'!$S$4)/10))) +IF(U108="",0,POWER(10,((U108+'ModelParams Lw'!$T$4)/10))) +IF(V108="",0,POWER(10,((V108+'ModelParams Lw'!$U$4)/10)))+IF(W108="",0,POWER(10,((W108+'ModelParams Lw'!$V$4)/10))))</f>
        <v>#DIV/0!</v>
      </c>
      <c r="Y108" s="24" t="e">
        <f t="shared" si="45"/>
        <v>#DIV/0!</v>
      </c>
      <c r="Z108" s="24" t="e">
        <f>(P108-'ModelParams Lw'!O$10)/'ModelParams Lw'!O$11</f>
        <v>#DIV/0!</v>
      </c>
      <c r="AA108" s="24" t="e">
        <f>(Q108-'ModelParams Lw'!P$10)/'ModelParams Lw'!P$11</f>
        <v>#DIV/0!</v>
      </c>
      <c r="AB108" s="24" t="e">
        <f>(R108-'ModelParams Lw'!Q$10)/'ModelParams Lw'!Q$11</f>
        <v>#DIV/0!</v>
      </c>
      <c r="AC108" s="24" t="e">
        <f>(S108-'ModelParams Lw'!R$10)/'ModelParams Lw'!R$11</f>
        <v>#DIV/0!</v>
      </c>
      <c r="AD108" s="24" t="e">
        <f>(T108-'ModelParams Lw'!S$10)/'ModelParams Lw'!S$11</f>
        <v>#DIV/0!</v>
      </c>
      <c r="AE108" s="24" t="e">
        <f>(U108-'ModelParams Lw'!T$10)/'ModelParams Lw'!T$11</f>
        <v>#DIV/0!</v>
      </c>
      <c r="AF108" s="24" t="e">
        <f>(V108-'ModelParams Lw'!U$10)/'ModelParams Lw'!U$11</f>
        <v>#DIV/0!</v>
      </c>
      <c r="AG108" s="24" t="e">
        <f>(W108-'ModelParams Lw'!V$10)/'ModelParams Lw'!V$11</f>
        <v>#DIV/0!</v>
      </c>
      <c r="AH108" s="24" t="e">
        <f t="shared" si="46"/>
        <v>#DIV/0!</v>
      </c>
      <c r="AI108" s="24" t="str">
        <f>IF(OR(Calcul!$D113="",Calcul!$E113=""),"",VLOOKUP(CONCATENATE(Calcul!$D113,Calcul!$E113),SilencerParams!$D$4:$R$82,8,FALSE))</f>
        <v/>
      </c>
      <c r="AJ108" s="24" t="str">
        <f>IF(OR(Calcul!$D113="",Calcul!$E113=""),"",VLOOKUP(CONCATENATE(Calcul!$D113,Calcul!$E113),SilencerParams!$D$4:$R$82,9,FALSE))</f>
        <v/>
      </c>
      <c r="AK108" s="24" t="str">
        <f>IF(OR(Calcul!$D113="",Calcul!$E113=""),"",VLOOKUP(CONCATENATE(Calcul!$D113,Calcul!$E113),SilencerParams!$D$4:$R$82,10,FALSE))</f>
        <v/>
      </c>
      <c r="AL108" s="24" t="str">
        <f>IF(OR(Calcul!$D113="",Calcul!$E113=""),"",VLOOKUP(CONCATENATE(Calcul!$D113,Calcul!$E113),SilencerParams!$D$4:$R$82,11,FALSE))</f>
        <v/>
      </c>
      <c r="AM108" s="24" t="str">
        <f>IF(OR(Calcul!$D113="",Calcul!$E113=""),"",VLOOKUP(CONCATENATE(Calcul!$D113,Calcul!$E113),SilencerParams!$D$4:$R$82,12,FALSE))</f>
        <v/>
      </c>
      <c r="AN108" s="24" t="str">
        <f>IF(OR(Calcul!$D113="",Calcul!$E113=""),"",VLOOKUP(CONCATENATE(Calcul!$D113,Calcul!$E113),SilencerParams!$D$4:$R$82,13,FALSE))</f>
        <v/>
      </c>
      <c r="AO108" s="24" t="str">
        <f>IF(OR(Calcul!$D113="",Calcul!$E113=""),"",VLOOKUP(CONCATENATE(Calcul!$D113,Calcul!$E113),SilencerParams!$D$4:$R$82,14,FALSE))</f>
        <v/>
      </c>
      <c r="AP108" s="24" t="str">
        <f>IF(OR(Calcul!$D113="",Calcul!$E113=""),"",VLOOKUP(CONCATENATE(Calcul!$D113,Calcul!$E113),SilencerParams!$D$4:$R$82,15,FALSE))</f>
        <v/>
      </c>
      <c r="AQ108" s="24" t="str">
        <f>IF(OR(Calcul!$D113="",Calcul!$E113=""),"",VLOOKUP(CONCATENATE(Calcul!$D113,Calcul!$E113),SilencerParams!$D$4:$Z$82,16,FALSE)*LOG($AH108)+VLOOKUP(CONCATENATE(Calcul!$D113,Calcul!$E113),SilencerParams!$D$4:$AH$82,24,FALSE))</f>
        <v/>
      </c>
      <c r="AR108" s="24" t="str">
        <f>IF(OR(Calcul!$D113="",Calcul!$E113=""),"",VLOOKUP(CONCATENATE(Calcul!$D113,Calcul!$E113),SilencerParams!$D$4:$Z$82,17,FALSE)*LOG($AH108)+VLOOKUP(CONCATENATE(Calcul!$D113,Calcul!$E113),SilencerParams!$D$4:$AH$82,25,FALSE))</f>
        <v/>
      </c>
      <c r="AS108" s="24" t="str">
        <f>IF(OR(Calcul!$D113="",Calcul!$E113=""),"",VLOOKUP(CONCATENATE(Calcul!$D113,Calcul!$E113),SilencerParams!$D$4:$Z$82,18,FALSE)*LOG($AH108)+VLOOKUP(CONCATENATE(Calcul!$D113,Calcul!$E113),SilencerParams!$D$4:$AH$82,26,FALSE))</f>
        <v/>
      </c>
      <c r="AT108" s="24" t="str">
        <f>IF(OR(Calcul!$D113="",Calcul!$E113=""),"",VLOOKUP(CONCATENATE(Calcul!$D113,Calcul!$E113),SilencerParams!$D$4:$Z$82,19,FALSE)*LOG($AH108)+VLOOKUP(CONCATENATE(Calcul!$D113,Calcul!$E113),SilencerParams!$D$4:$AH$82,27,FALSE))</f>
        <v/>
      </c>
      <c r="AU108" s="24" t="str">
        <f>IF(OR(Calcul!$D113="",Calcul!$E113=""),"",VLOOKUP(CONCATENATE(Calcul!$D113,Calcul!$E113),SilencerParams!$D$4:$Z$82,20,FALSE)*LOG($AH108)+VLOOKUP(CONCATENATE(Calcul!$D113,Calcul!$E113),SilencerParams!$D$4:$AH$82,28,FALSE))</f>
        <v/>
      </c>
      <c r="AV108" s="24" t="str">
        <f>IF(OR(Calcul!$D113="",Calcul!$E113=""),"",VLOOKUP(CONCATENATE(Calcul!$D113,Calcul!$E113),SilencerParams!$D$4:$Z$82,21,FALSE)*LOG($AH108)+VLOOKUP(CONCATENATE(Calcul!$D113,Calcul!$E113),SilencerParams!$D$4:$AH$82,29,FALSE))</f>
        <v/>
      </c>
      <c r="AW108" s="24" t="str">
        <f>IF(OR(Calcul!$D113="",Calcul!$E113=""),"",VLOOKUP(CONCATENATE(Calcul!$D113,Calcul!$E113),SilencerParams!$D$4:$Z$82,22,FALSE)*LOG($AH108)+VLOOKUP(CONCATENATE(Calcul!$D113,Calcul!$E113),SilencerParams!$D$4:$AH$82,30,FALSE))</f>
        <v/>
      </c>
      <c r="AX108" s="24" t="str">
        <f>IF(OR(Calcul!$D113="",Calcul!$E113=""),"",VLOOKUP(CONCATENATE(Calcul!$D113,Calcul!$E113),SilencerParams!$D$4:$Z$82,23,FALSE)*LOG($AH108)+VLOOKUP(CONCATENATE(Calcul!$D113,Calcul!$E113),SilencerParams!$D$4:$AH$82,31,FALSE))</f>
        <v/>
      </c>
      <c r="AY108" s="24" t="e">
        <f t="shared" si="26"/>
        <v>#DIV/0!</v>
      </c>
      <c r="AZ108" s="24" t="e">
        <f t="shared" si="27"/>
        <v>#DIV/0!</v>
      </c>
      <c r="BA108" s="24" t="e">
        <f t="shared" si="28"/>
        <v>#DIV/0!</v>
      </c>
      <c r="BB108" s="24" t="e">
        <f t="shared" si="29"/>
        <v>#DIV/0!</v>
      </c>
      <c r="BC108" s="24" t="e">
        <f t="shared" si="30"/>
        <v>#DIV/0!</v>
      </c>
      <c r="BD108" s="24" t="e">
        <f t="shared" si="31"/>
        <v>#DIV/0!</v>
      </c>
      <c r="BE108" s="24" t="e">
        <f t="shared" si="32"/>
        <v>#DIV/0!</v>
      </c>
      <c r="BF108" s="24" t="e">
        <f t="shared" si="33"/>
        <v>#DIV/0!</v>
      </c>
      <c r="BG108" s="24" t="e">
        <f>10*LOG10(IF(AY108="",0,POWER(10,((AY108+'ModelParams Lw'!$O$4)/10))) +IF(AZ108="",0,POWER(10,((AZ108+'ModelParams Lw'!$P$4)/10))) +IF(BA108="",0,POWER(10,((BA108+'ModelParams Lw'!$Q$4)/10))) +IF(BB108="",0,POWER(10,((BB108+'ModelParams Lw'!$R$4)/10))) +IF(BC108="",0,POWER(10,((BC108+'ModelParams Lw'!$S$4)/10))) +IF(BD108="",0,POWER(10,((BD108+'ModelParams Lw'!$T$4)/10))) +IF(BE108="",0,POWER(10,((BE108+'ModelParams Lw'!$U$4)/10)))+IF(BF108="",0,POWER(10,((BF108+'ModelParams Lw'!$V$4)/10))))</f>
        <v>#DIV/0!</v>
      </c>
      <c r="BH108" s="24" t="e">
        <f t="shared" si="47"/>
        <v>#DIV/0!</v>
      </c>
      <c r="BI108" s="24" t="e">
        <f>(AY108-'ModelParams Lw'!O$10)/'ModelParams Lw'!O$11</f>
        <v>#DIV/0!</v>
      </c>
      <c r="BJ108" s="24" t="e">
        <f>(AZ108-'ModelParams Lw'!P$10)/'ModelParams Lw'!P$11</f>
        <v>#DIV/0!</v>
      </c>
      <c r="BK108" s="24" t="e">
        <f>(BA108-'ModelParams Lw'!Q$10)/'ModelParams Lw'!Q$11</f>
        <v>#DIV/0!</v>
      </c>
      <c r="BL108" s="24" t="e">
        <f>(BB108-'ModelParams Lw'!R$10)/'ModelParams Lw'!R$11</f>
        <v>#DIV/0!</v>
      </c>
      <c r="BM108" s="24" t="e">
        <f>(BC108-'ModelParams Lw'!S$10)/'ModelParams Lw'!S$11</f>
        <v>#DIV/0!</v>
      </c>
      <c r="BN108" s="24" t="e">
        <f>(BD108-'ModelParams Lw'!T$10)/'ModelParams Lw'!T$11</f>
        <v>#DIV/0!</v>
      </c>
      <c r="BO108" s="24" t="e">
        <f>(BE108-'ModelParams Lw'!U$10)/'ModelParams Lw'!U$11</f>
        <v>#DIV/0!</v>
      </c>
      <c r="BP108" s="24" t="e">
        <f>(BF108-'ModelParams Lw'!V$10)/'ModelParams Lw'!V$11</f>
        <v>#DIV/0!</v>
      </c>
      <c r="BQ108" s="24">
        <f>IF(Calcul!$F113="SW",'ModelParams Lw'!C$18+'ModelParams Lw'!C$19*LOG(BQ$3)+'ModelParams Lw'!C$20*($D108*$E108),IF('ModelParams Lw'!C$21+'ModelParams Lw'!C$22*LOG(BQ$3)+'ModelParams Lw'!C$23*($D108*$E108)&lt;'ModelParams Lw'!C$18+'ModelParams Lw'!C$19*LOG(BQ$3)+'ModelParams Lw'!C$20*($D108*$E108),'ModelParams Lw'!C$18+'ModelParams Lw'!C$19*LOG(BQ$3)+'ModelParams Lw'!C$20*($D108*$E108),'ModelParams Lw'!C$21+'ModelParams Lw'!C$22*LOG(BQ$3)+'ModelParams Lw'!C$23*($D108*$E108)))</f>
        <v>29.232362061604213</v>
      </c>
      <c r="BR108" s="24">
        <f>IF(Calcul!$F113="SW",'ModelParams Lw'!D$18+'ModelParams Lw'!D$19*LOG(BR$3)+'ModelParams Lw'!D$20*($D108*$E108),IF('ModelParams Lw'!D$21+'ModelParams Lw'!D$22*LOG(BR$3)+'ModelParams Lw'!D$23*($D108*$E108)&lt;'ModelParams Lw'!D$18+'ModelParams Lw'!D$19*LOG(BR$3)+'ModelParams Lw'!D$20*($D108*$E108),'ModelParams Lw'!D$18+'ModelParams Lw'!D$19*LOG(BR$3)+'ModelParams Lw'!D$20*($D108*$E108),'ModelParams Lw'!D$21+'ModelParams Lw'!D$22*LOG(BR$3)+'ModelParams Lw'!D$23*($D108*$E108)))</f>
        <v>20.87664435983303</v>
      </c>
      <c r="BS108" s="24">
        <f>IF(Calcul!$F113="SW",'ModelParams Lw'!E$18+'ModelParams Lw'!E$19*LOG(BS$3)+'ModelParams Lw'!E$20*($D108*$E108),IF('ModelParams Lw'!E$21+'ModelParams Lw'!E$22*LOG(BS$3)+'ModelParams Lw'!E$23*($D108*$E108)&lt;'ModelParams Lw'!E$18+'ModelParams Lw'!E$19*LOG(BS$3)+'ModelParams Lw'!E$20*($D108*$E108),'ModelParams Lw'!E$18+'ModelParams Lw'!E$19*LOG(BS$3)+'ModelParams Lw'!E$20*($D108*$E108),'ModelParams Lw'!E$21+'ModelParams Lw'!E$22*LOG(BS$3)+'ModelParams Lw'!E$23*($D108*$E108)))</f>
        <v>19.403052886267911</v>
      </c>
      <c r="BT108" s="24">
        <f>IF(Calcul!$F113="SW",'ModelParams Lw'!F$18+'ModelParams Lw'!F$19*LOG(BT$3)+'ModelParams Lw'!F$20*($D108*$E108),IF('ModelParams Lw'!F$21+'ModelParams Lw'!F$22*LOG(BT$3)+'ModelParams Lw'!F$23*($D108*$E108)&lt;'ModelParams Lw'!F$18+'ModelParams Lw'!F$19*LOG(BT$3)+'ModelParams Lw'!F$20*($D108*$E108),'ModelParams Lw'!F$18+'ModelParams Lw'!F$19*LOG(BT$3)+'ModelParams Lw'!F$20*($D108*$E108),'ModelParams Lw'!F$21+'ModelParams Lw'!F$22*LOG(BT$3)+'ModelParams Lw'!F$23*($D108*$E108)))</f>
        <v>19.168948557312724</v>
      </c>
      <c r="BU108" s="24">
        <f>IF(Calcul!$F113="SW",'ModelParams Lw'!G$18+'ModelParams Lw'!G$19*LOG(BU$3)+'ModelParams Lw'!G$20*($D108*$E108),IF('ModelParams Lw'!G$21+'ModelParams Lw'!G$22*LOG(BU$3)+'ModelParams Lw'!G$23*($D108*$E108)&lt;'ModelParams Lw'!G$18+'ModelParams Lw'!G$19*LOG(BU$3)+'ModelParams Lw'!G$20*($D108*$E108),'ModelParams Lw'!G$18+'ModelParams Lw'!G$19*LOG(BU$3)+'ModelParams Lw'!G$20*($D108*$E108),'ModelParams Lw'!G$21+'ModelParams Lw'!G$22*LOG(BU$3)+'ModelParams Lw'!G$23*($D108*$E108)))</f>
        <v>19.253827318462619</v>
      </c>
      <c r="BV108" s="24">
        <f>IF(Calcul!$F113="SW",'ModelParams Lw'!H$18+'ModelParams Lw'!H$19*LOG(BV$3)+'ModelParams Lw'!H$20*($D108*$E108),IF('ModelParams Lw'!H$21+'ModelParams Lw'!H$22*LOG(BV$3)+'ModelParams Lw'!H$23*($D108*$E108)&lt;'ModelParams Lw'!H$18+'ModelParams Lw'!H$19*LOG(BV$3)+'ModelParams Lw'!H$20*($D108*$E108),'ModelParams Lw'!H$18+'ModelParams Lw'!H$19*LOG(BV$3)+'ModelParams Lw'!H$20*($D108*$E108),'ModelParams Lw'!H$21+'ModelParams Lw'!H$22*LOG(BV$3)+'ModelParams Lw'!H$23*($D108*$E108)))</f>
        <v>18.450549841027573</v>
      </c>
      <c r="BW108" s="24">
        <f>IF(Calcul!$F113="SW",'ModelParams Lw'!I$18+'ModelParams Lw'!I$19*LOG(BW$3)+'ModelParams Lw'!I$20*($D108*$E108),IF('ModelParams Lw'!I$21+'ModelParams Lw'!I$22*LOG(BW$3)+'ModelParams Lw'!I$23*($D108*$E108)&lt;'ModelParams Lw'!I$18+'ModelParams Lw'!I$19*LOG(BW$3)+'ModelParams Lw'!I$20*($D108*$E108),'ModelParams Lw'!I$18+'ModelParams Lw'!I$19*LOG(BW$3)+'ModelParams Lw'!I$20*($D108*$E108),'ModelParams Lw'!I$21+'ModelParams Lw'!I$22*LOG(BW$3)+'ModelParams Lw'!I$23*($D108*$E108)))</f>
        <v>24.339570323731252</v>
      </c>
      <c r="BX108" s="24">
        <f>IF(Calcul!$F113="SW",'ModelParams Lw'!J$18+'ModelParams Lw'!J$19*LOG(BX$3)+'ModelParams Lw'!J$20*($D108*$E108),IF('ModelParams Lw'!J$21+'ModelParams Lw'!J$22*LOG(BX$3)+'ModelParams Lw'!J$23*($D108*$E108)&lt;'ModelParams Lw'!J$18+'ModelParams Lw'!J$19*LOG(BX$3)+'ModelParams Lw'!J$20*($D108*$E108),'ModelParams Lw'!J$18+'ModelParams Lw'!J$19*LOG(BX$3)+'ModelParams Lw'!J$20*($D108*$E108),'ModelParams Lw'!J$21+'ModelParams Lw'!J$22*LOG(BX$3)+'ModelParams Lw'!J$23*($D108*$E108)))</f>
        <v>22.505852524315557</v>
      </c>
      <c r="BY108" s="24" t="e">
        <f t="shared" si="34"/>
        <v>#DIV/0!</v>
      </c>
      <c r="BZ108" s="24" t="e">
        <f t="shared" si="35"/>
        <v>#DIV/0!</v>
      </c>
      <c r="CA108" s="24" t="e">
        <f t="shared" si="36"/>
        <v>#DIV/0!</v>
      </c>
      <c r="CB108" s="24" t="e">
        <f t="shared" si="37"/>
        <v>#DIV/0!</v>
      </c>
      <c r="CC108" s="24" t="e">
        <f t="shared" si="38"/>
        <v>#DIV/0!</v>
      </c>
      <c r="CD108" s="24" t="e">
        <f t="shared" si="39"/>
        <v>#DIV/0!</v>
      </c>
      <c r="CE108" s="24" t="e">
        <f t="shared" si="40"/>
        <v>#DIV/0!</v>
      </c>
      <c r="CF108" s="24" t="e">
        <f t="shared" si="41"/>
        <v>#DIV/0!</v>
      </c>
      <c r="CG108" s="24" t="e">
        <f>10*LOG10(IF(BY108="",0,POWER(10,((BY108+'ModelParams Lw'!$O$4)/10))) +IF(BZ108="",0,POWER(10,((BZ108+'ModelParams Lw'!$P$4)/10))) +IF(CA108="",0,POWER(10,((CA108+'ModelParams Lw'!$Q$4)/10))) +IF(CB108="",0,POWER(10,((CB108+'ModelParams Lw'!$R$4)/10))) +IF(CC108="",0,POWER(10,((CC108+'ModelParams Lw'!$S$4)/10))) +IF(CD108="",0,POWER(10,((CD108+'ModelParams Lw'!$T$4)/10))) +IF(CE108="",0,POWER(10,((CE108+'ModelParams Lw'!$U$4)/10)))+IF(CF108="",0,POWER(10,((CF108+'ModelParams Lw'!$V$4)/10))))</f>
        <v>#DIV/0!</v>
      </c>
      <c r="CH108" s="24" t="e">
        <f t="shared" si="48"/>
        <v>#DIV/0!</v>
      </c>
      <c r="CI108" s="24" t="e">
        <f>(BY108-'ModelParams Lw'!$O$10)/'ModelParams Lw'!$O$11</f>
        <v>#DIV/0!</v>
      </c>
      <c r="CJ108" s="24" t="e">
        <f>(BZ108-'ModelParams Lw'!$P$10)/'ModelParams Lw'!$P$11</f>
        <v>#DIV/0!</v>
      </c>
      <c r="CK108" s="24" t="e">
        <f>(CA108-'ModelParams Lw'!$Q$10)/'ModelParams Lw'!$Q$11</f>
        <v>#DIV/0!</v>
      </c>
      <c r="CL108" s="24" t="e">
        <f>(CB108-'ModelParams Lw'!$R$10)/'ModelParams Lw'!$R$11</f>
        <v>#DIV/0!</v>
      </c>
      <c r="CM108" s="24" t="e">
        <f>(CC108-'ModelParams Lw'!$S$10)/'ModelParams Lw'!$S$11</f>
        <v>#DIV/0!</v>
      </c>
      <c r="CN108" s="24" t="e">
        <f>(CD108-'ModelParams Lw'!$T$10)/'ModelParams Lw'!$T$11</f>
        <v>#DIV/0!</v>
      </c>
      <c r="CO108" s="24" t="e">
        <f>(CE108-'ModelParams Lw'!$U$10)/'ModelParams Lw'!$U$11</f>
        <v>#DIV/0!</v>
      </c>
      <c r="CP108" s="24" t="e">
        <f>(CF108-'ModelParams Lw'!$V$10)/'ModelParams Lw'!$V$11</f>
        <v>#DIV/0!</v>
      </c>
    </row>
    <row r="109" spans="1:94" x14ac:dyDescent="0.2">
      <c r="A109" s="12">
        <f>Calcul!B111</f>
        <v>0</v>
      </c>
      <c r="B109" s="12">
        <f t="shared" si="42"/>
        <v>0</v>
      </c>
      <c r="C109" s="12">
        <f>Calcul!C111</f>
        <v>0</v>
      </c>
      <c r="D109" s="12">
        <f>Calcul!D111/1000</f>
        <v>0</v>
      </c>
      <c r="E109" s="12">
        <f>Calcul!E111/1000</f>
        <v>0</v>
      </c>
      <c r="F109" s="12">
        <f t="shared" si="43"/>
        <v>0</v>
      </c>
      <c r="G109" s="24" t="e">
        <f t="shared" si="44"/>
        <v>#DIV/0!</v>
      </c>
      <c r="H109" s="21" t="e">
        <f>'ModelParams Lw'!$B$6*(LN(H$3/(($B109/3600/($D109*$F109))^0.4*$G109^0.3)))^2+'ModelParams Lw'!$B$7*LN(H$3/(($B109/3600/($D109*$F109))^0.4*$G109^0.3))+'ModelParams Lw'!$B$8</f>
        <v>#DIV/0!</v>
      </c>
      <c r="I109" s="21" t="e">
        <f>'ModelParams Lw'!$B$6*(LN(I$3/(($B109/3600/($D109*$F109))^0.4*$G109^0.3)))^2+'ModelParams Lw'!$B$7*LN(I$3/(($B109/3600/($D109*$F109))^0.4*$G109^0.3))+'ModelParams Lw'!$B$8</f>
        <v>#DIV/0!</v>
      </c>
      <c r="J109" s="21" t="e">
        <f>'ModelParams Lw'!$B$6*(LN(J$3/(($B109/3600/($D109*$F109))^0.4*$G109^0.3)))^2+'ModelParams Lw'!$B$7*LN(J$3/(($B109/3600/($D109*$F109))^0.4*$G109^0.3))+'ModelParams Lw'!$B$8</f>
        <v>#DIV/0!</v>
      </c>
      <c r="K109" s="21" t="e">
        <f>'ModelParams Lw'!$B$6*(LN(K$3/(($B109/3600/($D109*$F109))^0.4*$G109^0.3)))^2+'ModelParams Lw'!$B$7*LN(K$3/(($B109/3600/($D109*$F109))^0.4*$G109^0.3))+'ModelParams Lw'!$B$8</f>
        <v>#DIV/0!</v>
      </c>
      <c r="L109" s="21" t="e">
        <f>'ModelParams Lw'!$B$6*(LN(L$3/(($B109/3600/($D109*$F109))^0.4*$G109^0.3)))^2+'ModelParams Lw'!$B$7*LN(L$3/(($B109/3600/($D109*$F109))^0.4*$G109^0.3))+'ModelParams Lw'!$B$8</f>
        <v>#DIV/0!</v>
      </c>
      <c r="M109" s="21" t="e">
        <f>'ModelParams Lw'!$B$6*(LN(M$3/(($B109/3600/($D109*$F109))^0.4*$G109^0.3)))^2+'ModelParams Lw'!$B$7*LN(M$3/(($B109/3600/($D109*$F109))^0.4*$G109^0.3))+'ModelParams Lw'!$B$8</f>
        <v>#DIV/0!</v>
      </c>
      <c r="N109" s="21" t="e">
        <f>'ModelParams Lw'!$B$6*(LN(N$3/(($B109/3600/($D109*$F109))^0.4*$G109^0.3)))^2+'ModelParams Lw'!$B$7*LN(N$3/(($B109/3600/($D109*$F109))^0.4*$G109^0.3))+'ModelParams Lw'!$B$8</f>
        <v>#DIV/0!</v>
      </c>
      <c r="O109" s="21" t="e">
        <f>'ModelParams Lw'!$B$6*(LN(O$3/(($B109/3600/($D109*$F109))^0.4*$G109^0.3)))^2+'ModelParams Lw'!$B$7*LN(O$3/(($B109/3600/($D109*$F109))^0.4*$G109^0.3))+'ModelParams Lw'!$B$8</f>
        <v>#DIV/0!</v>
      </c>
      <c r="P109" s="24" t="e">
        <f>'ModelParams Lw'!$B$3+'ModelParams Lw'!$B$4*LOG10($B109/3600/($D109*$F109))+'ModelParams Lw'!$B$5*LOG10(2*$G109/(1.2*($B109/3600/($D109*$F109))^2)+1)+10*LOG10($D109*$F109)+H109</f>
        <v>#DIV/0!</v>
      </c>
      <c r="Q109" s="24" t="e">
        <f>'ModelParams Lw'!$B$3+'ModelParams Lw'!$B$4*LOG10($B109/3600/($D109*$F109))+'ModelParams Lw'!$B$5*LOG10(2*$G109/(1.2*($B109/3600/($D109*$F109))^2)+1)+10*LOG10($D109*$F109)+I109</f>
        <v>#DIV/0!</v>
      </c>
      <c r="R109" s="24" t="e">
        <f>'ModelParams Lw'!$B$3+'ModelParams Lw'!$B$4*LOG10($B109/3600/($D109*$F109))+'ModelParams Lw'!$B$5*LOG10(2*$G109/(1.2*($B109/3600/($D109*$F109))^2)+1)+10*LOG10($D109*$F109)+J109</f>
        <v>#DIV/0!</v>
      </c>
      <c r="S109" s="24" t="e">
        <f>'ModelParams Lw'!$B$3+'ModelParams Lw'!$B$4*LOG10($B109/3600/($D109*$F109))+'ModelParams Lw'!$B$5*LOG10(2*$G109/(1.2*($B109/3600/($D109*$F109))^2)+1)+10*LOG10($D109*$F109)+K109</f>
        <v>#DIV/0!</v>
      </c>
      <c r="T109" s="24" t="e">
        <f>'ModelParams Lw'!$B$3+'ModelParams Lw'!$B$4*LOG10($B109/3600/($D109*$F109))+'ModelParams Lw'!$B$5*LOG10(2*$G109/(1.2*($B109/3600/($D109*$F109))^2)+1)+10*LOG10($D109*$F109)+L109</f>
        <v>#DIV/0!</v>
      </c>
      <c r="U109" s="24" t="e">
        <f>'ModelParams Lw'!$B$3+'ModelParams Lw'!$B$4*LOG10($B109/3600/($D109*$F109))+'ModelParams Lw'!$B$5*LOG10(2*$G109/(1.2*($B109/3600/($D109*$F109))^2)+1)+10*LOG10($D109*$F109)+M109</f>
        <v>#DIV/0!</v>
      </c>
      <c r="V109" s="24" t="e">
        <f>'ModelParams Lw'!$B$3+'ModelParams Lw'!$B$4*LOG10($B109/3600/($D109*$F109))+'ModelParams Lw'!$B$5*LOG10(2*$G109/(1.2*($B109/3600/($D109*$F109))^2)+1)+10*LOG10($D109*$F109)+N109</f>
        <v>#DIV/0!</v>
      </c>
      <c r="W109" s="24" t="e">
        <f>'ModelParams Lw'!$B$3+'ModelParams Lw'!$B$4*LOG10($B109/3600/($D109*$F109))+'ModelParams Lw'!$B$5*LOG10(2*$G109/(1.2*($B109/3600/($D109*$F109))^2)+1)+10*LOG10($D109*$F109)+O109</f>
        <v>#DIV/0!</v>
      </c>
      <c r="X109" s="24" t="e">
        <f>10*LOG10(IF(P109="",0,POWER(10,((P109+'ModelParams Lw'!$O$4)/10))) +IF(Q109="",0,POWER(10,((Q109+'ModelParams Lw'!$P$4)/10))) +IF(R109="",0,POWER(10,((R109+'ModelParams Lw'!$Q$4)/10))) +IF(S109="",0,POWER(10,((S109+'ModelParams Lw'!$R$4)/10))) +IF(T109="",0,POWER(10,((T109+'ModelParams Lw'!$S$4)/10))) +IF(U109="",0,POWER(10,((U109+'ModelParams Lw'!$T$4)/10))) +IF(V109="",0,POWER(10,((V109+'ModelParams Lw'!$U$4)/10)))+IF(W109="",0,POWER(10,((W109+'ModelParams Lw'!$V$4)/10))))</f>
        <v>#DIV/0!</v>
      </c>
      <c r="Y109" s="24" t="e">
        <f t="shared" si="45"/>
        <v>#DIV/0!</v>
      </c>
      <c r="Z109" s="24" t="e">
        <f>(P109-'ModelParams Lw'!O$10)/'ModelParams Lw'!O$11</f>
        <v>#DIV/0!</v>
      </c>
      <c r="AA109" s="24" t="e">
        <f>(Q109-'ModelParams Lw'!P$10)/'ModelParams Lw'!P$11</f>
        <v>#DIV/0!</v>
      </c>
      <c r="AB109" s="24" t="e">
        <f>(R109-'ModelParams Lw'!Q$10)/'ModelParams Lw'!Q$11</f>
        <v>#DIV/0!</v>
      </c>
      <c r="AC109" s="24" t="e">
        <f>(S109-'ModelParams Lw'!R$10)/'ModelParams Lw'!R$11</f>
        <v>#DIV/0!</v>
      </c>
      <c r="AD109" s="24" t="e">
        <f>(T109-'ModelParams Lw'!S$10)/'ModelParams Lw'!S$11</f>
        <v>#DIV/0!</v>
      </c>
      <c r="AE109" s="24" t="e">
        <f>(U109-'ModelParams Lw'!T$10)/'ModelParams Lw'!T$11</f>
        <v>#DIV/0!</v>
      </c>
      <c r="AF109" s="24" t="e">
        <f>(V109-'ModelParams Lw'!U$10)/'ModelParams Lw'!U$11</f>
        <v>#DIV/0!</v>
      </c>
      <c r="AG109" s="24" t="e">
        <f>(W109-'ModelParams Lw'!V$10)/'ModelParams Lw'!V$11</f>
        <v>#DIV/0!</v>
      </c>
      <c r="AH109" s="24" t="e">
        <f t="shared" si="46"/>
        <v>#DIV/0!</v>
      </c>
      <c r="AI109" s="24" t="str">
        <f>IF(OR(Calcul!$D114="",Calcul!$E114=""),"",VLOOKUP(CONCATENATE(Calcul!$D114,Calcul!$E114),SilencerParams!$D$4:$R$82,8,FALSE))</f>
        <v/>
      </c>
      <c r="AJ109" s="24" t="str">
        <f>IF(OR(Calcul!$D114="",Calcul!$E114=""),"",VLOOKUP(CONCATENATE(Calcul!$D114,Calcul!$E114),SilencerParams!$D$4:$R$82,9,FALSE))</f>
        <v/>
      </c>
      <c r="AK109" s="24" t="str">
        <f>IF(OR(Calcul!$D114="",Calcul!$E114=""),"",VLOOKUP(CONCATENATE(Calcul!$D114,Calcul!$E114),SilencerParams!$D$4:$R$82,10,FALSE))</f>
        <v/>
      </c>
      <c r="AL109" s="24" t="str">
        <f>IF(OR(Calcul!$D114="",Calcul!$E114=""),"",VLOOKUP(CONCATENATE(Calcul!$D114,Calcul!$E114),SilencerParams!$D$4:$R$82,11,FALSE))</f>
        <v/>
      </c>
      <c r="AM109" s="24" t="str">
        <f>IF(OR(Calcul!$D114="",Calcul!$E114=""),"",VLOOKUP(CONCATENATE(Calcul!$D114,Calcul!$E114),SilencerParams!$D$4:$R$82,12,FALSE))</f>
        <v/>
      </c>
      <c r="AN109" s="24" t="str">
        <f>IF(OR(Calcul!$D114="",Calcul!$E114=""),"",VLOOKUP(CONCATENATE(Calcul!$D114,Calcul!$E114),SilencerParams!$D$4:$R$82,13,FALSE))</f>
        <v/>
      </c>
      <c r="AO109" s="24" t="str">
        <f>IF(OR(Calcul!$D114="",Calcul!$E114=""),"",VLOOKUP(CONCATENATE(Calcul!$D114,Calcul!$E114),SilencerParams!$D$4:$R$82,14,FALSE))</f>
        <v/>
      </c>
      <c r="AP109" s="24" t="str">
        <f>IF(OR(Calcul!$D114="",Calcul!$E114=""),"",VLOOKUP(CONCATENATE(Calcul!$D114,Calcul!$E114),SilencerParams!$D$4:$R$82,15,FALSE))</f>
        <v/>
      </c>
      <c r="AQ109" s="24" t="str">
        <f>IF(OR(Calcul!$D114="",Calcul!$E114=""),"",VLOOKUP(CONCATENATE(Calcul!$D114,Calcul!$E114),SilencerParams!$D$4:$Z$82,16,FALSE)*LOG($AH109)+VLOOKUP(CONCATENATE(Calcul!$D114,Calcul!$E114),SilencerParams!$D$4:$AH$82,24,FALSE))</f>
        <v/>
      </c>
      <c r="AR109" s="24" t="str">
        <f>IF(OR(Calcul!$D114="",Calcul!$E114=""),"",VLOOKUP(CONCATENATE(Calcul!$D114,Calcul!$E114),SilencerParams!$D$4:$Z$82,17,FALSE)*LOG($AH109)+VLOOKUP(CONCATENATE(Calcul!$D114,Calcul!$E114),SilencerParams!$D$4:$AH$82,25,FALSE))</f>
        <v/>
      </c>
      <c r="AS109" s="24" t="str">
        <f>IF(OR(Calcul!$D114="",Calcul!$E114=""),"",VLOOKUP(CONCATENATE(Calcul!$D114,Calcul!$E114),SilencerParams!$D$4:$Z$82,18,FALSE)*LOG($AH109)+VLOOKUP(CONCATENATE(Calcul!$D114,Calcul!$E114),SilencerParams!$D$4:$AH$82,26,FALSE))</f>
        <v/>
      </c>
      <c r="AT109" s="24" t="str">
        <f>IF(OR(Calcul!$D114="",Calcul!$E114=""),"",VLOOKUP(CONCATENATE(Calcul!$D114,Calcul!$E114),SilencerParams!$D$4:$Z$82,19,FALSE)*LOG($AH109)+VLOOKUP(CONCATENATE(Calcul!$D114,Calcul!$E114),SilencerParams!$D$4:$AH$82,27,FALSE))</f>
        <v/>
      </c>
      <c r="AU109" s="24" t="str">
        <f>IF(OR(Calcul!$D114="",Calcul!$E114=""),"",VLOOKUP(CONCATENATE(Calcul!$D114,Calcul!$E114),SilencerParams!$D$4:$Z$82,20,FALSE)*LOG($AH109)+VLOOKUP(CONCATENATE(Calcul!$D114,Calcul!$E114),SilencerParams!$D$4:$AH$82,28,FALSE))</f>
        <v/>
      </c>
      <c r="AV109" s="24" t="str">
        <f>IF(OR(Calcul!$D114="",Calcul!$E114=""),"",VLOOKUP(CONCATENATE(Calcul!$D114,Calcul!$E114),SilencerParams!$D$4:$Z$82,21,FALSE)*LOG($AH109)+VLOOKUP(CONCATENATE(Calcul!$D114,Calcul!$E114),SilencerParams!$D$4:$AH$82,29,FALSE))</f>
        <v/>
      </c>
      <c r="AW109" s="24" t="str">
        <f>IF(OR(Calcul!$D114="",Calcul!$E114=""),"",VLOOKUP(CONCATENATE(Calcul!$D114,Calcul!$E114),SilencerParams!$D$4:$Z$82,22,FALSE)*LOG($AH109)+VLOOKUP(CONCATENATE(Calcul!$D114,Calcul!$E114),SilencerParams!$D$4:$AH$82,30,FALSE))</f>
        <v/>
      </c>
      <c r="AX109" s="24" t="str">
        <f>IF(OR(Calcul!$D114="",Calcul!$E114=""),"",VLOOKUP(CONCATENATE(Calcul!$D114,Calcul!$E114),SilencerParams!$D$4:$Z$82,23,FALSE)*LOG($AH109)+VLOOKUP(CONCATENATE(Calcul!$D114,Calcul!$E114),SilencerParams!$D$4:$AH$82,31,FALSE))</f>
        <v/>
      </c>
      <c r="AY109" s="24" t="e">
        <f t="shared" si="26"/>
        <v>#DIV/0!</v>
      </c>
      <c r="AZ109" s="24" t="e">
        <f t="shared" si="27"/>
        <v>#DIV/0!</v>
      </c>
      <c r="BA109" s="24" t="e">
        <f t="shared" si="28"/>
        <v>#DIV/0!</v>
      </c>
      <c r="BB109" s="24" t="e">
        <f t="shared" si="29"/>
        <v>#DIV/0!</v>
      </c>
      <c r="BC109" s="24" t="e">
        <f t="shared" si="30"/>
        <v>#DIV/0!</v>
      </c>
      <c r="BD109" s="24" t="e">
        <f t="shared" si="31"/>
        <v>#DIV/0!</v>
      </c>
      <c r="BE109" s="24" t="e">
        <f t="shared" si="32"/>
        <v>#DIV/0!</v>
      </c>
      <c r="BF109" s="24" t="e">
        <f t="shared" si="33"/>
        <v>#DIV/0!</v>
      </c>
      <c r="BG109" s="24" t="e">
        <f>10*LOG10(IF(AY109="",0,POWER(10,((AY109+'ModelParams Lw'!$O$4)/10))) +IF(AZ109="",0,POWER(10,((AZ109+'ModelParams Lw'!$P$4)/10))) +IF(BA109="",0,POWER(10,((BA109+'ModelParams Lw'!$Q$4)/10))) +IF(BB109="",0,POWER(10,((BB109+'ModelParams Lw'!$R$4)/10))) +IF(BC109="",0,POWER(10,((BC109+'ModelParams Lw'!$S$4)/10))) +IF(BD109="",0,POWER(10,((BD109+'ModelParams Lw'!$T$4)/10))) +IF(BE109="",0,POWER(10,((BE109+'ModelParams Lw'!$U$4)/10)))+IF(BF109="",0,POWER(10,((BF109+'ModelParams Lw'!$V$4)/10))))</f>
        <v>#DIV/0!</v>
      </c>
      <c r="BH109" s="24" t="e">
        <f t="shared" si="47"/>
        <v>#DIV/0!</v>
      </c>
      <c r="BI109" s="24" t="e">
        <f>(AY109-'ModelParams Lw'!O$10)/'ModelParams Lw'!O$11</f>
        <v>#DIV/0!</v>
      </c>
      <c r="BJ109" s="24" t="e">
        <f>(AZ109-'ModelParams Lw'!P$10)/'ModelParams Lw'!P$11</f>
        <v>#DIV/0!</v>
      </c>
      <c r="BK109" s="24" t="e">
        <f>(BA109-'ModelParams Lw'!Q$10)/'ModelParams Lw'!Q$11</f>
        <v>#DIV/0!</v>
      </c>
      <c r="BL109" s="24" t="e">
        <f>(BB109-'ModelParams Lw'!R$10)/'ModelParams Lw'!R$11</f>
        <v>#DIV/0!</v>
      </c>
      <c r="BM109" s="24" t="e">
        <f>(BC109-'ModelParams Lw'!S$10)/'ModelParams Lw'!S$11</f>
        <v>#DIV/0!</v>
      </c>
      <c r="BN109" s="24" t="e">
        <f>(BD109-'ModelParams Lw'!T$10)/'ModelParams Lw'!T$11</f>
        <v>#DIV/0!</v>
      </c>
      <c r="BO109" s="24" t="e">
        <f>(BE109-'ModelParams Lw'!U$10)/'ModelParams Lw'!U$11</f>
        <v>#DIV/0!</v>
      </c>
      <c r="BP109" s="24" t="e">
        <f>(BF109-'ModelParams Lw'!V$10)/'ModelParams Lw'!V$11</f>
        <v>#DIV/0!</v>
      </c>
      <c r="BQ109" s="24">
        <f>IF(Calcul!$F114="SW",'ModelParams Lw'!C$18+'ModelParams Lw'!C$19*LOG(BQ$3)+'ModelParams Lw'!C$20*($D109*$E109),IF('ModelParams Lw'!C$21+'ModelParams Lw'!C$22*LOG(BQ$3)+'ModelParams Lw'!C$23*($D109*$E109)&lt;'ModelParams Lw'!C$18+'ModelParams Lw'!C$19*LOG(BQ$3)+'ModelParams Lw'!C$20*($D109*$E109),'ModelParams Lw'!C$18+'ModelParams Lw'!C$19*LOG(BQ$3)+'ModelParams Lw'!C$20*($D109*$E109),'ModelParams Lw'!C$21+'ModelParams Lw'!C$22*LOG(BQ$3)+'ModelParams Lw'!C$23*($D109*$E109)))</f>
        <v>29.232362061604213</v>
      </c>
      <c r="BR109" s="24">
        <f>IF(Calcul!$F114="SW",'ModelParams Lw'!D$18+'ModelParams Lw'!D$19*LOG(BR$3)+'ModelParams Lw'!D$20*($D109*$E109),IF('ModelParams Lw'!D$21+'ModelParams Lw'!D$22*LOG(BR$3)+'ModelParams Lw'!D$23*($D109*$E109)&lt;'ModelParams Lw'!D$18+'ModelParams Lw'!D$19*LOG(BR$3)+'ModelParams Lw'!D$20*($D109*$E109),'ModelParams Lw'!D$18+'ModelParams Lw'!D$19*LOG(BR$3)+'ModelParams Lw'!D$20*($D109*$E109),'ModelParams Lw'!D$21+'ModelParams Lw'!D$22*LOG(BR$3)+'ModelParams Lw'!D$23*($D109*$E109)))</f>
        <v>20.87664435983303</v>
      </c>
      <c r="BS109" s="24">
        <f>IF(Calcul!$F114="SW",'ModelParams Lw'!E$18+'ModelParams Lw'!E$19*LOG(BS$3)+'ModelParams Lw'!E$20*($D109*$E109),IF('ModelParams Lw'!E$21+'ModelParams Lw'!E$22*LOG(BS$3)+'ModelParams Lw'!E$23*($D109*$E109)&lt;'ModelParams Lw'!E$18+'ModelParams Lw'!E$19*LOG(BS$3)+'ModelParams Lw'!E$20*($D109*$E109),'ModelParams Lw'!E$18+'ModelParams Lw'!E$19*LOG(BS$3)+'ModelParams Lw'!E$20*($D109*$E109),'ModelParams Lw'!E$21+'ModelParams Lw'!E$22*LOG(BS$3)+'ModelParams Lw'!E$23*($D109*$E109)))</f>
        <v>19.403052886267911</v>
      </c>
      <c r="BT109" s="24">
        <f>IF(Calcul!$F114="SW",'ModelParams Lw'!F$18+'ModelParams Lw'!F$19*LOG(BT$3)+'ModelParams Lw'!F$20*($D109*$E109),IF('ModelParams Lw'!F$21+'ModelParams Lw'!F$22*LOG(BT$3)+'ModelParams Lw'!F$23*($D109*$E109)&lt;'ModelParams Lw'!F$18+'ModelParams Lw'!F$19*LOG(BT$3)+'ModelParams Lw'!F$20*($D109*$E109),'ModelParams Lw'!F$18+'ModelParams Lw'!F$19*LOG(BT$3)+'ModelParams Lw'!F$20*($D109*$E109),'ModelParams Lw'!F$21+'ModelParams Lw'!F$22*LOG(BT$3)+'ModelParams Lw'!F$23*($D109*$E109)))</f>
        <v>19.168948557312724</v>
      </c>
      <c r="BU109" s="24">
        <f>IF(Calcul!$F114="SW",'ModelParams Lw'!G$18+'ModelParams Lw'!G$19*LOG(BU$3)+'ModelParams Lw'!G$20*($D109*$E109),IF('ModelParams Lw'!G$21+'ModelParams Lw'!G$22*LOG(BU$3)+'ModelParams Lw'!G$23*($D109*$E109)&lt;'ModelParams Lw'!G$18+'ModelParams Lw'!G$19*LOG(BU$3)+'ModelParams Lw'!G$20*($D109*$E109),'ModelParams Lw'!G$18+'ModelParams Lw'!G$19*LOG(BU$3)+'ModelParams Lw'!G$20*($D109*$E109),'ModelParams Lw'!G$21+'ModelParams Lw'!G$22*LOG(BU$3)+'ModelParams Lw'!G$23*($D109*$E109)))</f>
        <v>19.253827318462619</v>
      </c>
      <c r="BV109" s="24">
        <f>IF(Calcul!$F114="SW",'ModelParams Lw'!H$18+'ModelParams Lw'!H$19*LOG(BV$3)+'ModelParams Lw'!H$20*($D109*$E109),IF('ModelParams Lw'!H$21+'ModelParams Lw'!H$22*LOG(BV$3)+'ModelParams Lw'!H$23*($D109*$E109)&lt;'ModelParams Lw'!H$18+'ModelParams Lw'!H$19*LOG(BV$3)+'ModelParams Lw'!H$20*($D109*$E109),'ModelParams Lw'!H$18+'ModelParams Lw'!H$19*LOG(BV$3)+'ModelParams Lw'!H$20*($D109*$E109),'ModelParams Lw'!H$21+'ModelParams Lw'!H$22*LOG(BV$3)+'ModelParams Lw'!H$23*($D109*$E109)))</f>
        <v>18.450549841027573</v>
      </c>
      <c r="BW109" s="24">
        <f>IF(Calcul!$F114="SW",'ModelParams Lw'!I$18+'ModelParams Lw'!I$19*LOG(BW$3)+'ModelParams Lw'!I$20*($D109*$E109),IF('ModelParams Lw'!I$21+'ModelParams Lw'!I$22*LOG(BW$3)+'ModelParams Lw'!I$23*($D109*$E109)&lt;'ModelParams Lw'!I$18+'ModelParams Lw'!I$19*LOG(BW$3)+'ModelParams Lw'!I$20*($D109*$E109),'ModelParams Lw'!I$18+'ModelParams Lw'!I$19*LOG(BW$3)+'ModelParams Lw'!I$20*($D109*$E109),'ModelParams Lw'!I$21+'ModelParams Lw'!I$22*LOG(BW$3)+'ModelParams Lw'!I$23*($D109*$E109)))</f>
        <v>24.339570323731252</v>
      </c>
      <c r="BX109" s="24">
        <f>IF(Calcul!$F114="SW",'ModelParams Lw'!J$18+'ModelParams Lw'!J$19*LOG(BX$3)+'ModelParams Lw'!J$20*($D109*$E109),IF('ModelParams Lw'!J$21+'ModelParams Lw'!J$22*LOG(BX$3)+'ModelParams Lw'!J$23*($D109*$E109)&lt;'ModelParams Lw'!J$18+'ModelParams Lw'!J$19*LOG(BX$3)+'ModelParams Lw'!J$20*($D109*$E109),'ModelParams Lw'!J$18+'ModelParams Lw'!J$19*LOG(BX$3)+'ModelParams Lw'!J$20*($D109*$E109),'ModelParams Lw'!J$21+'ModelParams Lw'!J$22*LOG(BX$3)+'ModelParams Lw'!J$23*($D109*$E109)))</f>
        <v>22.505852524315557</v>
      </c>
      <c r="BY109" s="24" t="e">
        <f t="shared" si="34"/>
        <v>#DIV/0!</v>
      </c>
      <c r="BZ109" s="24" t="e">
        <f t="shared" si="35"/>
        <v>#DIV/0!</v>
      </c>
      <c r="CA109" s="24" t="e">
        <f t="shared" si="36"/>
        <v>#DIV/0!</v>
      </c>
      <c r="CB109" s="24" t="e">
        <f t="shared" si="37"/>
        <v>#DIV/0!</v>
      </c>
      <c r="CC109" s="24" t="e">
        <f t="shared" si="38"/>
        <v>#DIV/0!</v>
      </c>
      <c r="CD109" s="24" t="e">
        <f t="shared" si="39"/>
        <v>#DIV/0!</v>
      </c>
      <c r="CE109" s="24" t="e">
        <f t="shared" si="40"/>
        <v>#DIV/0!</v>
      </c>
      <c r="CF109" s="24" t="e">
        <f t="shared" si="41"/>
        <v>#DIV/0!</v>
      </c>
      <c r="CG109" s="24" t="e">
        <f>10*LOG10(IF(BY109="",0,POWER(10,((BY109+'ModelParams Lw'!$O$4)/10))) +IF(BZ109="",0,POWER(10,((BZ109+'ModelParams Lw'!$P$4)/10))) +IF(CA109="",0,POWER(10,((CA109+'ModelParams Lw'!$Q$4)/10))) +IF(CB109="",0,POWER(10,((CB109+'ModelParams Lw'!$R$4)/10))) +IF(CC109="",0,POWER(10,((CC109+'ModelParams Lw'!$S$4)/10))) +IF(CD109="",0,POWER(10,((CD109+'ModelParams Lw'!$T$4)/10))) +IF(CE109="",0,POWER(10,((CE109+'ModelParams Lw'!$U$4)/10)))+IF(CF109="",0,POWER(10,((CF109+'ModelParams Lw'!$V$4)/10))))</f>
        <v>#DIV/0!</v>
      </c>
      <c r="CH109" s="24" t="e">
        <f t="shared" si="48"/>
        <v>#DIV/0!</v>
      </c>
      <c r="CI109" s="24" t="e">
        <f>(BY109-'ModelParams Lw'!$O$10)/'ModelParams Lw'!$O$11</f>
        <v>#DIV/0!</v>
      </c>
      <c r="CJ109" s="24" t="e">
        <f>(BZ109-'ModelParams Lw'!$P$10)/'ModelParams Lw'!$P$11</f>
        <v>#DIV/0!</v>
      </c>
      <c r="CK109" s="24" t="e">
        <f>(CA109-'ModelParams Lw'!$Q$10)/'ModelParams Lw'!$Q$11</f>
        <v>#DIV/0!</v>
      </c>
      <c r="CL109" s="24" t="e">
        <f>(CB109-'ModelParams Lw'!$R$10)/'ModelParams Lw'!$R$11</f>
        <v>#DIV/0!</v>
      </c>
      <c r="CM109" s="24" t="e">
        <f>(CC109-'ModelParams Lw'!$S$10)/'ModelParams Lw'!$S$11</f>
        <v>#DIV/0!</v>
      </c>
      <c r="CN109" s="24" t="e">
        <f>(CD109-'ModelParams Lw'!$T$10)/'ModelParams Lw'!$T$11</f>
        <v>#DIV/0!</v>
      </c>
      <c r="CO109" s="24" t="e">
        <f>(CE109-'ModelParams Lw'!$U$10)/'ModelParams Lw'!$U$11</f>
        <v>#DIV/0!</v>
      </c>
      <c r="CP109" s="24" t="e">
        <f>(CF109-'ModelParams Lw'!$V$10)/'ModelParams Lw'!$V$11</f>
        <v>#DIV/0!</v>
      </c>
    </row>
    <row r="110" spans="1:94" x14ac:dyDescent="0.2">
      <c r="A110" s="12">
        <f>Calcul!B112</f>
        <v>0</v>
      </c>
      <c r="B110" s="12">
        <f t="shared" si="42"/>
        <v>0</v>
      </c>
      <c r="C110" s="12">
        <f>Calcul!C112</f>
        <v>0</v>
      </c>
      <c r="D110" s="12">
        <f>Calcul!D112/1000</f>
        <v>0</v>
      </c>
      <c r="E110" s="12">
        <f>Calcul!E112/1000</f>
        <v>0</v>
      </c>
      <c r="F110" s="12">
        <f t="shared" si="43"/>
        <v>0</v>
      </c>
      <c r="G110" s="24" t="e">
        <f t="shared" si="44"/>
        <v>#DIV/0!</v>
      </c>
      <c r="H110" s="21" t="e">
        <f>'ModelParams Lw'!$B$6*(LN(H$3/(($B110/3600/($D110*$F110))^0.4*$G110^0.3)))^2+'ModelParams Lw'!$B$7*LN(H$3/(($B110/3600/($D110*$F110))^0.4*$G110^0.3))+'ModelParams Lw'!$B$8</f>
        <v>#DIV/0!</v>
      </c>
      <c r="I110" s="21" t="e">
        <f>'ModelParams Lw'!$B$6*(LN(I$3/(($B110/3600/($D110*$F110))^0.4*$G110^0.3)))^2+'ModelParams Lw'!$B$7*LN(I$3/(($B110/3600/($D110*$F110))^0.4*$G110^0.3))+'ModelParams Lw'!$B$8</f>
        <v>#DIV/0!</v>
      </c>
      <c r="J110" s="21" t="e">
        <f>'ModelParams Lw'!$B$6*(LN(J$3/(($B110/3600/($D110*$F110))^0.4*$G110^0.3)))^2+'ModelParams Lw'!$B$7*LN(J$3/(($B110/3600/($D110*$F110))^0.4*$G110^0.3))+'ModelParams Lw'!$B$8</f>
        <v>#DIV/0!</v>
      </c>
      <c r="K110" s="21" t="e">
        <f>'ModelParams Lw'!$B$6*(LN(K$3/(($B110/3600/($D110*$F110))^0.4*$G110^0.3)))^2+'ModelParams Lw'!$B$7*LN(K$3/(($B110/3600/($D110*$F110))^0.4*$G110^0.3))+'ModelParams Lw'!$B$8</f>
        <v>#DIV/0!</v>
      </c>
      <c r="L110" s="21" t="e">
        <f>'ModelParams Lw'!$B$6*(LN(L$3/(($B110/3600/($D110*$F110))^0.4*$G110^0.3)))^2+'ModelParams Lw'!$B$7*LN(L$3/(($B110/3600/($D110*$F110))^0.4*$G110^0.3))+'ModelParams Lw'!$B$8</f>
        <v>#DIV/0!</v>
      </c>
      <c r="M110" s="21" t="e">
        <f>'ModelParams Lw'!$B$6*(LN(M$3/(($B110/3600/($D110*$F110))^0.4*$G110^0.3)))^2+'ModelParams Lw'!$B$7*LN(M$3/(($B110/3600/($D110*$F110))^0.4*$G110^0.3))+'ModelParams Lw'!$B$8</f>
        <v>#DIV/0!</v>
      </c>
      <c r="N110" s="21" t="e">
        <f>'ModelParams Lw'!$B$6*(LN(N$3/(($B110/3600/($D110*$F110))^0.4*$G110^0.3)))^2+'ModelParams Lw'!$B$7*LN(N$3/(($B110/3600/($D110*$F110))^0.4*$G110^0.3))+'ModelParams Lw'!$B$8</f>
        <v>#DIV/0!</v>
      </c>
      <c r="O110" s="21" t="e">
        <f>'ModelParams Lw'!$B$6*(LN(O$3/(($B110/3600/($D110*$F110))^0.4*$G110^0.3)))^2+'ModelParams Lw'!$B$7*LN(O$3/(($B110/3600/($D110*$F110))^0.4*$G110^0.3))+'ModelParams Lw'!$B$8</f>
        <v>#DIV/0!</v>
      </c>
      <c r="P110" s="24" t="e">
        <f>'ModelParams Lw'!$B$3+'ModelParams Lw'!$B$4*LOG10($B110/3600/($D110*$F110))+'ModelParams Lw'!$B$5*LOG10(2*$G110/(1.2*($B110/3600/($D110*$F110))^2)+1)+10*LOG10($D110*$F110)+H110</f>
        <v>#DIV/0!</v>
      </c>
      <c r="Q110" s="24" t="e">
        <f>'ModelParams Lw'!$B$3+'ModelParams Lw'!$B$4*LOG10($B110/3600/($D110*$F110))+'ModelParams Lw'!$B$5*LOG10(2*$G110/(1.2*($B110/3600/($D110*$F110))^2)+1)+10*LOG10($D110*$F110)+I110</f>
        <v>#DIV/0!</v>
      </c>
      <c r="R110" s="24" t="e">
        <f>'ModelParams Lw'!$B$3+'ModelParams Lw'!$B$4*LOG10($B110/3600/($D110*$F110))+'ModelParams Lw'!$B$5*LOG10(2*$G110/(1.2*($B110/3600/($D110*$F110))^2)+1)+10*LOG10($D110*$F110)+J110</f>
        <v>#DIV/0!</v>
      </c>
      <c r="S110" s="24" t="e">
        <f>'ModelParams Lw'!$B$3+'ModelParams Lw'!$B$4*LOG10($B110/3600/($D110*$F110))+'ModelParams Lw'!$B$5*LOG10(2*$G110/(1.2*($B110/3600/($D110*$F110))^2)+1)+10*LOG10($D110*$F110)+K110</f>
        <v>#DIV/0!</v>
      </c>
      <c r="T110" s="24" t="e">
        <f>'ModelParams Lw'!$B$3+'ModelParams Lw'!$B$4*LOG10($B110/3600/($D110*$F110))+'ModelParams Lw'!$B$5*LOG10(2*$G110/(1.2*($B110/3600/($D110*$F110))^2)+1)+10*LOG10($D110*$F110)+L110</f>
        <v>#DIV/0!</v>
      </c>
      <c r="U110" s="24" t="e">
        <f>'ModelParams Lw'!$B$3+'ModelParams Lw'!$B$4*LOG10($B110/3600/($D110*$F110))+'ModelParams Lw'!$B$5*LOG10(2*$G110/(1.2*($B110/3600/($D110*$F110))^2)+1)+10*LOG10($D110*$F110)+M110</f>
        <v>#DIV/0!</v>
      </c>
      <c r="V110" s="24" t="e">
        <f>'ModelParams Lw'!$B$3+'ModelParams Lw'!$B$4*LOG10($B110/3600/($D110*$F110))+'ModelParams Lw'!$B$5*LOG10(2*$G110/(1.2*($B110/3600/($D110*$F110))^2)+1)+10*LOG10($D110*$F110)+N110</f>
        <v>#DIV/0!</v>
      </c>
      <c r="W110" s="24" t="e">
        <f>'ModelParams Lw'!$B$3+'ModelParams Lw'!$B$4*LOG10($B110/3600/($D110*$F110))+'ModelParams Lw'!$B$5*LOG10(2*$G110/(1.2*($B110/3600/($D110*$F110))^2)+1)+10*LOG10($D110*$F110)+O110</f>
        <v>#DIV/0!</v>
      </c>
      <c r="X110" s="24" t="e">
        <f>10*LOG10(IF(P110="",0,POWER(10,((P110+'ModelParams Lw'!$O$4)/10))) +IF(Q110="",0,POWER(10,((Q110+'ModelParams Lw'!$P$4)/10))) +IF(R110="",0,POWER(10,((R110+'ModelParams Lw'!$Q$4)/10))) +IF(S110="",0,POWER(10,((S110+'ModelParams Lw'!$R$4)/10))) +IF(T110="",0,POWER(10,((T110+'ModelParams Lw'!$S$4)/10))) +IF(U110="",0,POWER(10,((U110+'ModelParams Lw'!$T$4)/10))) +IF(V110="",0,POWER(10,((V110+'ModelParams Lw'!$U$4)/10)))+IF(W110="",0,POWER(10,((W110+'ModelParams Lw'!$V$4)/10))))</f>
        <v>#DIV/0!</v>
      </c>
      <c r="Y110" s="24" t="e">
        <f t="shared" si="45"/>
        <v>#DIV/0!</v>
      </c>
      <c r="Z110" s="24" t="e">
        <f>(P110-'ModelParams Lw'!O$10)/'ModelParams Lw'!O$11</f>
        <v>#DIV/0!</v>
      </c>
      <c r="AA110" s="24" t="e">
        <f>(Q110-'ModelParams Lw'!P$10)/'ModelParams Lw'!P$11</f>
        <v>#DIV/0!</v>
      </c>
      <c r="AB110" s="24" t="e">
        <f>(R110-'ModelParams Lw'!Q$10)/'ModelParams Lw'!Q$11</f>
        <v>#DIV/0!</v>
      </c>
      <c r="AC110" s="24" t="e">
        <f>(S110-'ModelParams Lw'!R$10)/'ModelParams Lw'!R$11</f>
        <v>#DIV/0!</v>
      </c>
      <c r="AD110" s="24" t="e">
        <f>(T110-'ModelParams Lw'!S$10)/'ModelParams Lw'!S$11</f>
        <v>#DIV/0!</v>
      </c>
      <c r="AE110" s="24" t="e">
        <f>(U110-'ModelParams Lw'!T$10)/'ModelParams Lw'!T$11</f>
        <v>#DIV/0!</v>
      </c>
      <c r="AF110" s="24" t="e">
        <f>(V110-'ModelParams Lw'!U$10)/'ModelParams Lw'!U$11</f>
        <v>#DIV/0!</v>
      </c>
      <c r="AG110" s="24" t="e">
        <f>(W110-'ModelParams Lw'!V$10)/'ModelParams Lw'!V$11</f>
        <v>#DIV/0!</v>
      </c>
      <c r="AH110" s="24" t="e">
        <f t="shared" si="46"/>
        <v>#DIV/0!</v>
      </c>
      <c r="AI110" s="24" t="str">
        <f>IF(OR(Calcul!$D115="",Calcul!$E115=""),"",VLOOKUP(CONCATENATE(Calcul!$D115,Calcul!$E115),SilencerParams!$D$4:$R$82,8,FALSE))</f>
        <v/>
      </c>
      <c r="AJ110" s="24" t="str">
        <f>IF(OR(Calcul!$D115="",Calcul!$E115=""),"",VLOOKUP(CONCATENATE(Calcul!$D115,Calcul!$E115),SilencerParams!$D$4:$R$82,9,FALSE))</f>
        <v/>
      </c>
      <c r="AK110" s="24" t="str">
        <f>IF(OR(Calcul!$D115="",Calcul!$E115=""),"",VLOOKUP(CONCATENATE(Calcul!$D115,Calcul!$E115),SilencerParams!$D$4:$R$82,10,FALSE))</f>
        <v/>
      </c>
      <c r="AL110" s="24" t="str">
        <f>IF(OR(Calcul!$D115="",Calcul!$E115=""),"",VLOOKUP(CONCATENATE(Calcul!$D115,Calcul!$E115),SilencerParams!$D$4:$R$82,11,FALSE))</f>
        <v/>
      </c>
      <c r="AM110" s="24" t="str">
        <f>IF(OR(Calcul!$D115="",Calcul!$E115=""),"",VLOOKUP(CONCATENATE(Calcul!$D115,Calcul!$E115),SilencerParams!$D$4:$R$82,12,FALSE))</f>
        <v/>
      </c>
      <c r="AN110" s="24" t="str">
        <f>IF(OR(Calcul!$D115="",Calcul!$E115=""),"",VLOOKUP(CONCATENATE(Calcul!$D115,Calcul!$E115),SilencerParams!$D$4:$R$82,13,FALSE))</f>
        <v/>
      </c>
      <c r="AO110" s="24" t="str">
        <f>IF(OR(Calcul!$D115="",Calcul!$E115=""),"",VLOOKUP(CONCATENATE(Calcul!$D115,Calcul!$E115),SilencerParams!$D$4:$R$82,14,FALSE))</f>
        <v/>
      </c>
      <c r="AP110" s="24" t="str">
        <f>IF(OR(Calcul!$D115="",Calcul!$E115=""),"",VLOOKUP(CONCATENATE(Calcul!$D115,Calcul!$E115),SilencerParams!$D$4:$R$82,15,FALSE))</f>
        <v/>
      </c>
      <c r="AQ110" s="24" t="str">
        <f>IF(OR(Calcul!$D115="",Calcul!$E115=""),"",VLOOKUP(CONCATENATE(Calcul!$D115,Calcul!$E115),SilencerParams!$D$4:$Z$82,16,FALSE)*LOG($AH110)+VLOOKUP(CONCATENATE(Calcul!$D115,Calcul!$E115),SilencerParams!$D$4:$AH$82,24,FALSE))</f>
        <v/>
      </c>
      <c r="AR110" s="24" t="str">
        <f>IF(OR(Calcul!$D115="",Calcul!$E115=""),"",VLOOKUP(CONCATENATE(Calcul!$D115,Calcul!$E115),SilencerParams!$D$4:$Z$82,17,FALSE)*LOG($AH110)+VLOOKUP(CONCATENATE(Calcul!$D115,Calcul!$E115),SilencerParams!$D$4:$AH$82,25,FALSE))</f>
        <v/>
      </c>
      <c r="AS110" s="24" t="str">
        <f>IF(OR(Calcul!$D115="",Calcul!$E115=""),"",VLOOKUP(CONCATENATE(Calcul!$D115,Calcul!$E115),SilencerParams!$D$4:$Z$82,18,FALSE)*LOG($AH110)+VLOOKUP(CONCATENATE(Calcul!$D115,Calcul!$E115),SilencerParams!$D$4:$AH$82,26,FALSE))</f>
        <v/>
      </c>
      <c r="AT110" s="24" t="str">
        <f>IF(OR(Calcul!$D115="",Calcul!$E115=""),"",VLOOKUP(CONCATENATE(Calcul!$D115,Calcul!$E115),SilencerParams!$D$4:$Z$82,19,FALSE)*LOG($AH110)+VLOOKUP(CONCATENATE(Calcul!$D115,Calcul!$E115),SilencerParams!$D$4:$AH$82,27,FALSE))</f>
        <v/>
      </c>
      <c r="AU110" s="24" t="str">
        <f>IF(OR(Calcul!$D115="",Calcul!$E115=""),"",VLOOKUP(CONCATENATE(Calcul!$D115,Calcul!$E115),SilencerParams!$D$4:$Z$82,20,FALSE)*LOG($AH110)+VLOOKUP(CONCATENATE(Calcul!$D115,Calcul!$E115),SilencerParams!$D$4:$AH$82,28,FALSE))</f>
        <v/>
      </c>
      <c r="AV110" s="24" t="str">
        <f>IF(OR(Calcul!$D115="",Calcul!$E115=""),"",VLOOKUP(CONCATENATE(Calcul!$D115,Calcul!$E115),SilencerParams!$D$4:$Z$82,21,FALSE)*LOG($AH110)+VLOOKUP(CONCATENATE(Calcul!$D115,Calcul!$E115),SilencerParams!$D$4:$AH$82,29,FALSE))</f>
        <v/>
      </c>
      <c r="AW110" s="24" t="str">
        <f>IF(OR(Calcul!$D115="",Calcul!$E115=""),"",VLOOKUP(CONCATENATE(Calcul!$D115,Calcul!$E115),SilencerParams!$D$4:$Z$82,22,FALSE)*LOG($AH110)+VLOOKUP(CONCATENATE(Calcul!$D115,Calcul!$E115),SilencerParams!$D$4:$AH$82,30,FALSE))</f>
        <v/>
      </c>
      <c r="AX110" s="24" t="str">
        <f>IF(OR(Calcul!$D115="",Calcul!$E115=""),"",VLOOKUP(CONCATENATE(Calcul!$D115,Calcul!$E115),SilencerParams!$D$4:$Z$82,23,FALSE)*LOG($AH110)+VLOOKUP(CONCATENATE(Calcul!$D115,Calcul!$E115),SilencerParams!$D$4:$AH$82,31,FALSE))</f>
        <v/>
      </c>
      <c r="AY110" s="24" t="e">
        <f t="shared" si="26"/>
        <v>#DIV/0!</v>
      </c>
      <c r="AZ110" s="24" t="e">
        <f t="shared" si="27"/>
        <v>#DIV/0!</v>
      </c>
      <c r="BA110" s="24" t="e">
        <f t="shared" si="28"/>
        <v>#DIV/0!</v>
      </c>
      <c r="BB110" s="24" t="e">
        <f t="shared" si="29"/>
        <v>#DIV/0!</v>
      </c>
      <c r="BC110" s="24" t="e">
        <f t="shared" si="30"/>
        <v>#DIV/0!</v>
      </c>
      <c r="BD110" s="24" t="e">
        <f t="shared" si="31"/>
        <v>#DIV/0!</v>
      </c>
      <c r="BE110" s="24" t="e">
        <f t="shared" si="32"/>
        <v>#DIV/0!</v>
      </c>
      <c r="BF110" s="24" t="e">
        <f t="shared" si="33"/>
        <v>#DIV/0!</v>
      </c>
      <c r="BG110" s="24" t="e">
        <f>10*LOG10(IF(AY110="",0,POWER(10,((AY110+'ModelParams Lw'!$O$4)/10))) +IF(AZ110="",0,POWER(10,((AZ110+'ModelParams Lw'!$P$4)/10))) +IF(BA110="",0,POWER(10,((BA110+'ModelParams Lw'!$Q$4)/10))) +IF(BB110="",0,POWER(10,((BB110+'ModelParams Lw'!$R$4)/10))) +IF(BC110="",0,POWER(10,((BC110+'ModelParams Lw'!$S$4)/10))) +IF(BD110="",0,POWER(10,((BD110+'ModelParams Lw'!$T$4)/10))) +IF(BE110="",0,POWER(10,((BE110+'ModelParams Lw'!$U$4)/10)))+IF(BF110="",0,POWER(10,((BF110+'ModelParams Lw'!$V$4)/10))))</f>
        <v>#DIV/0!</v>
      </c>
      <c r="BH110" s="24" t="e">
        <f t="shared" si="47"/>
        <v>#DIV/0!</v>
      </c>
      <c r="BI110" s="24" t="e">
        <f>(AY110-'ModelParams Lw'!O$10)/'ModelParams Lw'!O$11</f>
        <v>#DIV/0!</v>
      </c>
      <c r="BJ110" s="24" t="e">
        <f>(AZ110-'ModelParams Lw'!P$10)/'ModelParams Lw'!P$11</f>
        <v>#DIV/0!</v>
      </c>
      <c r="BK110" s="24" t="e">
        <f>(BA110-'ModelParams Lw'!Q$10)/'ModelParams Lw'!Q$11</f>
        <v>#DIV/0!</v>
      </c>
      <c r="BL110" s="24" t="e">
        <f>(BB110-'ModelParams Lw'!R$10)/'ModelParams Lw'!R$11</f>
        <v>#DIV/0!</v>
      </c>
      <c r="BM110" s="24" t="e">
        <f>(BC110-'ModelParams Lw'!S$10)/'ModelParams Lw'!S$11</f>
        <v>#DIV/0!</v>
      </c>
      <c r="BN110" s="24" t="e">
        <f>(BD110-'ModelParams Lw'!T$10)/'ModelParams Lw'!T$11</f>
        <v>#DIV/0!</v>
      </c>
      <c r="BO110" s="24" t="e">
        <f>(BE110-'ModelParams Lw'!U$10)/'ModelParams Lw'!U$11</f>
        <v>#DIV/0!</v>
      </c>
      <c r="BP110" s="24" t="e">
        <f>(BF110-'ModelParams Lw'!V$10)/'ModelParams Lw'!V$11</f>
        <v>#DIV/0!</v>
      </c>
      <c r="BQ110" s="24">
        <f>IF(Calcul!$F115="SW",'ModelParams Lw'!C$18+'ModelParams Lw'!C$19*LOG(BQ$3)+'ModelParams Lw'!C$20*($D110*$E110),IF('ModelParams Lw'!C$21+'ModelParams Lw'!C$22*LOG(BQ$3)+'ModelParams Lw'!C$23*($D110*$E110)&lt;'ModelParams Lw'!C$18+'ModelParams Lw'!C$19*LOG(BQ$3)+'ModelParams Lw'!C$20*($D110*$E110),'ModelParams Lw'!C$18+'ModelParams Lw'!C$19*LOG(BQ$3)+'ModelParams Lw'!C$20*($D110*$E110),'ModelParams Lw'!C$21+'ModelParams Lw'!C$22*LOG(BQ$3)+'ModelParams Lw'!C$23*($D110*$E110)))</f>
        <v>29.232362061604213</v>
      </c>
      <c r="BR110" s="24">
        <f>IF(Calcul!$F115="SW",'ModelParams Lw'!D$18+'ModelParams Lw'!D$19*LOG(BR$3)+'ModelParams Lw'!D$20*($D110*$E110),IF('ModelParams Lw'!D$21+'ModelParams Lw'!D$22*LOG(BR$3)+'ModelParams Lw'!D$23*($D110*$E110)&lt;'ModelParams Lw'!D$18+'ModelParams Lw'!D$19*LOG(BR$3)+'ModelParams Lw'!D$20*($D110*$E110),'ModelParams Lw'!D$18+'ModelParams Lw'!D$19*LOG(BR$3)+'ModelParams Lw'!D$20*($D110*$E110),'ModelParams Lw'!D$21+'ModelParams Lw'!D$22*LOG(BR$3)+'ModelParams Lw'!D$23*($D110*$E110)))</f>
        <v>20.87664435983303</v>
      </c>
      <c r="BS110" s="24">
        <f>IF(Calcul!$F115="SW",'ModelParams Lw'!E$18+'ModelParams Lw'!E$19*LOG(BS$3)+'ModelParams Lw'!E$20*($D110*$E110),IF('ModelParams Lw'!E$21+'ModelParams Lw'!E$22*LOG(BS$3)+'ModelParams Lw'!E$23*($D110*$E110)&lt;'ModelParams Lw'!E$18+'ModelParams Lw'!E$19*LOG(BS$3)+'ModelParams Lw'!E$20*($D110*$E110),'ModelParams Lw'!E$18+'ModelParams Lw'!E$19*LOG(BS$3)+'ModelParams Lw'!E$20*($D110*$E110),'ModelParams Lw'!E$21+'ModelParams Lw'!E$22*LOG(BS$3)+'ModelParams Lw'!E$23*($D110*$E110)))</f>
        <v>19.403052886267911</v>
      </c>
      <c r="BT110" s="24">
        <f>IF(Calcul!$F115="SW",'ModelParams Lw'!F$18+'ModelParams Lw'!F$19*LOG(BT$3)+'ModelParams Lw'!F$20*($D110*$E110),IF('ModelParams Lw'!F$21+'ModelParams Lw'!F$22*LOG(BT$3)+'ModelParams Lw'!F$23*($D110*$E110)&lt;'ModelParams Lw'!F$18+'ModelParams Lw'!F$19*LOG(BT$3)+'ModelParams Lw'!F$20*($D110*$E110),'ModelParams Lw'!F$18+'ModelParams Lw'!F$19*LOG(BT$3)+'ModelParams Lw'!F$20*($D110*$E110),'ModelParams Lw'!F$21+'ModelParams Lw'!F$22*LOG(BT$3)+'ModelParams Lw'!F$23*($D110*$E110)))</f>
        <v>19.168948557312724</v>
      </c>
      <c r="BU110" s="24">
        <f>IF(Calcul!$F115="SW",'ModelParams Lw'!G$18+'ModelParams Lw'!G$19*LOG(BU$3)+'ModelParams Lw'!G$20*($D110*$E110),IF('ModelParams Lw'!G$21+'ModelParams Lw'!G$22*LOG(BU$3)+'ModelParams Lw'!G$23*($D110*$E110)&lt;'ModelParams Lw'!G$18+'ModelParams Lw'!G$19*LOG(BU$3)+'ModelParams Lw'!G$20*($D110*$E110),'ModelParams Lw'!G$18+'ModelParams Lw'!G$19*LOG(BU$3)+'ModelParams Lw'!G$20*($D110*$E110),'ModelParams Lw'!G$21+'ModelParams Lw'!G$22*LOG(BU$3)+'ModelParams Lw'!G$23*($D110*$E110)))</f>
        <v>19.253827318462619</v>
      </c>
      <c r="BV110" s="24">
        <f>IF(Calcul!$F115="SW",'ModelParams Lw'!H$18+'ModelParams Lw'!H$19*LOG(BV$3)+'ModelParams Lw'!H$20*($D110*$E110),IF('ModelParams Lw'!H$21+'ModelParams Lw'!H$22*LOG(BV$3)+'ModelParams Lw'!H$23*($D110*$E110)&lt;'ModelParams Lw'!H$18+'ModelParams Lw'!H$19*LOG(BV$3)+'ModelParams Lw'!H$20*($D110*$E110),'ModelParams Lw'!H$18+'ModelParams Lw'!H$19*LOG(BV$3)+'ModelParams Lw'!H$20*($D110*$E110),'ModelParams Lw'!H$21+'ModelParams Lw'!H$22*LOG(BV$3)+'ModelParams Lw'!H$23*($D110*$E110)))</f>
        <v>18.450549841027573</v>
      </c>
      <c r="BW110" s="24">
        <f>IF(Calcul!$F115="SW",'ModelParams Lw'!I$18+'ModelParams Lw'!I$19*LOG(BW$3)+'ModelParams Lw'!I$20*($D110*$E110),IF('ModelParams Lw'!I$21+'ModelParams Lw'!I$22*LOG(BW$3)+'ModelParams Lw'!I$23*($D110*$E110)&lt;'ModelParams Lw'!I$18+'ModelParams Lw'!I$19*LOG(BW$3)+'ModelParams Lw'!I$20*($D110*$E110),'ModelParams Lw'!I$18+'ModelParams Lw'!I$19*LOG(BW$3)+'ModelParams Lw'!I$20*($D110*$E110),'ModelParams Lw'!I$21+'ModelParams Lw'!I$22*LOG(BW$3)+'ModelParams Lw'!I$23*($D110*$E110)))</f>
        <v>24.339570323731252</v>
      </c>
      <c r="BX110" s="24">
        <f>IF(Calcul!$F115="SW",'ModelParams Lw'!J$18+'ModelParams Lw'!J$19*LOG(BX$3)+'ModelParams Lw'!J$20*($D110*$E110),IF('ModelParams Lw'!J$21+'ModelParams Lw'!J$22*LOG(BX$3)+'ModelParams Lw'!J$23*($D110*$E110)&lt;'ModelParams Lw'!J$18+'ModelParams Lw'!J$19*LOG(BX$3)+'ModelParams Lw'!J$20*($D110*$E110),'ModelParams Lw'!J$18+'ModelParams Lw'!J$19*LOG(BX$3)+'ModelParams Lw'!J$20*($D110*$E110),'ModelParams Lw'!J$21+'ModelParams Lw'!J$22*LOG(BX$3)+'ModelParams Lw'!J$23*($D110*$E110)))</f>
        <v>22.505852524315557</v>
      </c>
      <c r="BY110" s="24" t="e">
        <f t="shared" si="34"/>
        <v>#DIV/0!</v>
      </c>
      <c r="BZ110" s="24" t="e">
        <f t="shared" si="35"/>
        <v>#DIV/0!</v>
      </c>
      <c r="CA110" s="24" t="e">
        <f t="shared" si="36"/>
        <v>#DIV/0!</v>
      </c>
      <c r="CB110" s="24" t="e">
        <f t="shared" si="37"/>
        <v>#DIV/0!</v>
      </c>
      <c r="CC110" s="24" t="e">
        <f t="shared" si="38"/>
        <v>#DIV/0!</v>
      </c>
      <c r="CD110" s="24" t="e">
        <f t="shared" si="39"/>
        <v>#DIV/0!</v>
      </c>
      <c r="CE110" s="24" t="e">
        <f t="shared" si="40"/>
        <v>#DIV/0!</v>
      </c>
      <c r="CF110" s="24" t="e">
        <f t="shared" si="41"/>
        <v>#DIV/0!</v>
      </c>
      <c r="CG110" s="24" t="e">
        <f>10*LOG10(IF(BY110="",0,POWER(10,((BY110+'ModelParams Lw'!$O$4)/10))) +IF(BZ110="",0,POWER(10,((BZ110+'ModelParams Lw'!$P$4)/10))) +IF(CA110="",0,POWER(10,((CA110+'ModelParams Lw'!$Q$4)/10))) +IF(CB110="",0,POWER(10,((CB110+'ModelParams Lw'!$R$4)/10))) +IF(CC110="",0,POWER(10,((CC110+'ModelParams Lw'!$S$4)/10))) +IF(CD110="",0,POWER(10,((CD110+'ModelParams Lw'!$T$4)/10))) +IF(CE110="",0,POWER(10,((CE110+'ModelParams Lw'!$U$4)/10)))+IF(CF110="",0,POWER(10,((CF110+'ModelParams Lw'!$V$4)/10))))</f>
        <v>#DIV/0!</v>
      </c>
      <c r="CH110" s="24" t="e">
        <f t="shared" si="48"/>
        <v>#DIV/0!</v>
      </c>
      <c r="CI110" s="24" t="e">
        <f>(BY110-'ModelParams Lw'!$O$10)/'ModelParams Lw'!$O$11</f>
        <v>#DIV/0!</v>
      </c>
      <c r="CJ110" s="24" t="e">
        <f>(BZ110-'ModelParams Lw'!$P$10)/'ModelParams Lw'!$P$11</f>
        <v>#DIV/0!</v>
      </c>
      <c r="CK110" s="24" t="e">
        <f>(CA110-'ModelParams Lw'!$Q$10)/'ModelParams Lw'!$Q$11</f>
        <v>#DIV/0!</v>
      </c>
      <c r="CL110" s="24" t="e">
        <f>(CB110-'ModelParams Lw'!$R$10)/'ModelParams Lw'!$R$11</f>
        <v>#DIV/0!</v>
      </c>
      <c r="CM110" s="24" t="e">
        <f>(CC110-'ModelParams Lw'!$S$10)/'ModelParams Lw'!$S$11</f>
        <v>#DIV/0!</v>
      </c>
      <c r="CN110" s="24" t="e">
        <f>(CD110-'ModelParams Lw'!$T$10)/'ModelParams Lw'!$T$11</f>
        <v>#DIV/0!</v>
      </c>
      <c r="CO110" s="24" t="e">
        <f>(CE110-'ModelParams Lw'!$U$10)/'ModelParams Lw'!$U$11</f>
        <v>#DIV/0!</v>
      </c>
      <c r="CP110" s="24" t="e">
        <f>(CF110-'ModelParams Lw'!$V$10)/'ModelParams Lw'!$V$11</f>
        <v>#DIV/0!</v>
      </c>
    </row>
    <row r="111" spans="1:94" x14ac:dyDescent="0.2">
      <c r="A111" s="12">
        <f>Calcul!B113</f>
        <v>0</v>
      </c>
      <c r="B111" s="12">
        <f t="shared" si="42"/>
        <v>0</v>
      </c>
      <c r="C111" s="12">
        <f>Calcul!C113</f>
        <v>0</v>
      </c>
      <c r="D111" s="12">
        <f>Calcul!D113/1000</f>
        <v>0</v>
      </c>
      <c r="E111" s="12">
        <f>Calcul!E113/1000</f>
        <v>0</v>
      </c>
      <c r="F111" s="12">
        <f t="shared" si="43"/>
        <v>0</v>
      </c>
      <c r="G111" s="24" t="e">
        <f t="shared" si="44"/>
        <v>#DIV/0!</v>
      </c>
      <c r="H111" s="21" t="e">
        <f>'ModelParams Lw'!$B$6*(LN(H$3/(($B111/3600/($D111*$F111))^0.4*$G111^0.3)))^2+'ModelParams Lw'!$B$7*LN(H$3/(($B111/3600/($D111*$F111))^0.4*$G111^0.3))+'ModelParams Lw'!$B$8</f>
        <v>#DIV/0!</v>
      </c>
      <c r="I111" s="21" t="e">
        <f>'ModelParams Lw'!$B$6*(LN(I$3/(($B111/3600/($D111*$F111))^0.4*$G111^0.3)))^2+'ModelParams Lw'!$B$7*LN(I$3/(($B111/3600/($D111*$F111))^0.4*$G111^0.3))+'ModelParams Lw'!$B$8</f>
        <v>#DIV/0!</v>
      </c>
      <c r="J111" s="21" t="e">
        <f>'ModelParams Lw'!$B$6*(LN(J$3/(($B111/3600/($D111*$F111))^0.4*$G111^0.3)))^2+'ModelParams Lw'!$B$7*LN(J$3/(($B111/3600/($D111*$F111))^0.4*$G111^0.3))+'ModelParams Lw'!$B$8</f>
        <v>#DIV/0!</v>
      </c>
      <c r="K111" s="21" t="e">
        <f>'ModelParams Lw'!$B$6*(LN(K$3/(($B111/3600/($D111*$F111))^0.4*$G111^0.3)))^2+'ModelParams Lw'!$B$7*LN(K$3/(($B111/3600/($D111*$F111))^0.4*$G111^0.3))+'ModelParams Lw'!$B$8</f>
        <v>#DIV/0!</v>
      </c>
      <c r="L111" s="21" t="e">
        <f>'ModelParams Lw'!$B$6*(LN(L$3/(($B111/3600/($D111*$F111))^0.4*$G111^0.3)))^2+'ModelParams Lw'!$B$7*LN(L$3/(($B111/3600/($D111*$F111))^0.4*$G111^0.3))+'ModelParams Lw'!$B$8</f>
        <v>#DIV/0!</v>
      </c>
      <c r="M111" s="21" t="e">
        <f>'ModelParams Lw'!$B$6*(LN(M$3/(($B111/3600/($D111*$F111))^0.4*$G111^0.3)))^2+'ModelParams Lw'!$B$7*LN(M$3/(($B111/3600/($D111*$F111))^0.4*$G111^0.3))+'ModelParams Lw'!$B$8</f>
        <v>#DIV/0!</v>
      </c>
      <c r="N111" s="21" t="e">
        <f>'ModelParams Lw'!$B$6*(LN(N$3/(($B111/3600/($D111*$F111))^0.4*$G111^0.3)))^2+'ModelParams Lw'!$B$7*LN(N$3/(($B111/3600/($D111*$F111))^0.4*$G111^0.3))+'ModelParams Lw'!$B$8</f>
        <v>#DIV/0!</v>
      </c>
      <c r="O111" s="21" t="e">
        <f>'ModelParams Lw'!$B$6*(LN(O$3/(($B111/3600/($D111*$F111))^0.4*$G111^0.3)))^2+'ModelParams Lw'!$B$7*LN(O$3/(($B111/3600/($D111*$F111))^0.4*$G111^0.3))+'ModelParams Lw'!$B$8</f>
        <v>#DIV/0!</v>
      </c>
      <c r="P111" s="24" t="e">
        <f>'ModelParams Lw'!$B$3+'ModelParams Lw'!$B$4*LOG10($B111/3600/($D111*$F111))+'ModelParams Lw'!$B$5*LOG10(2*$G111/(1.2*($B111/3600/($D111*$F111))^2)+1)+10*LOG10($D111*$F111)+H111</f>
        <v>#DIV/0!</v>
      </c>
      <c r="Q111" s="24" t="e">
        <f>'ModelParams Lw'!$B$3+'ModelParams Lw'!$B$4*LOG10($B111/3600/($D111*$F111))+'ModelParams Lw'!$B$5*LOG10(2*$G111/(1.2*($B111/3600/($D111*$F111))^2)+1)+10*LOG10($D111*$F111)+I111</f>
        <v>#DIV/0!</v>
      </c>
      <c r="R111" s="24" t="e">
        <f>'ModelParams Lw'!$B$3+'ModelParams Lw'!$B$4*LOG10($B111/3600/($D111*$F111))+'ModelParams Lw'!$B$5*LOG10(2*$G111/(1.2*($B111/3600/($D111*$F111))^2)+1)+10*LOG10($D111*$F111)+J111</f>
        <v>#DIV/0!</v>
      </c>
      <c r="S111" s="24" t="e">
        <f>'ModelParams Lw'!$B$3+'ModelParams Lw'!$B$4*LOG10($B111/3600/($D111*$F111))+'ModelParams Lw'!$B$5*LOG10(2*$G111/(1.2*($B111/3600/($D111*$F111))^2)+1)+10*LOG10($D111*$F111)+K111</f>
        <v>#DIV/0!</v>
      </c>
      <c r="T111" s="24" t="e">
        <f>'ModelParams Lw'!$B$3+'ModelParams Lw'!$B$4*LOG10($B111/3600/($D111*$F111))+'ModelParams Lw'!$B$5*LOG10(2*$G111/(1.2*($B111/3600/($D111*$F111))^2)+1)+10*LOG10($D111*$F111)+L111</f>
        <v>#DIV/0!</v>
      </c>
      <c r="U111" s="24" t="e">
        <f>'ModelParams Lw'!$B$3+'ModelParams Lw'!$B$4*LOG10($B111/3600/($D111*$F111))+'ModelParams Lw'!$B$5*LOG10(2*$G111/(1.2*($B111/3600/($D111*$F111))^2)+1)+10*LOG10($D111*$F111)+M111</f>
        <v>#DIV/0!</v>
      </c>
      <c r="V111" s="24" t="e">
        <f>'ModelParams Lw'!$B$3+'ModelParams Lw'!$B$4*LOG10($B111/3600/($D111*$F111))+'ModelParams Lw'!$B$5*LOG10(2*$G111/(1.2*($B111/3600/($D111*$F111))^2)+1)+10*LOG10($D111*$F111)+N111</f>
        <v>#DIV/0!</v>
      </c>
      <c r="W111" s="24" t="e">
        <f>'ModelParams Lw'!$B$3+'ModelParams Lw'!$B$4*LOG10($B111/3600/($D111*$F111))+'ModelParams Lw'!$B$5*LOG10(2*$G111/(1.2*($B111/3600/($D111*$F111))^2)+1)+10*LOG10($D111*$F111)+O111</f>
        <v>#DIV/0!</v>
      </c>
      <c r="X111" s="24" t="e">
        <f>10*LOG10(IF(P111="",0,POWER(10,((P111+'ModelParams Lw'!$O$4)/10))) +IF(Q111="",0,POWER(10,((Q111+'ModelParams Lw'!$P$4)/10))) +IF(R111="",0,POWER(10,((R111+'ModelParams Lw'!$Q$4)/10))) +IF(S111="",0,POWER(10,((S111+'ModelParams Lw'!$R$4)/10))) +IF(T111="",0,POWER(10,((T111+'ModelParams Lw'!$S$4)/10))) +IF(U111="",0,POWER(10,((U111+'ModelParams Lw'!$T$4)/10))) +IF(V111="",0,POWER(10,((V111+'ModelParams Lw'!$U$4)/10)))+IF(W111="",0,POWER(10,((W111+'ModelParams Lw'!$V$4)/10))))</f>
        <v>#DIV/0!</v>
      </c>
      <c r="Y111" s="24" t="e">
        <f t="shared" si="45"/>
        <v>#DIV/0!</v>
      </c>
      <c r="Z111" s="24" t="e">
        <f>(P111-'ModelParams Lw'!O$10)/'ModelParams Lw'!O$11</f>
        <v>#DIV/0!</v>
      </c>
      <c r="AA111" s="24" t="e">
        <f>(Q111-'ModelParams Lw'!P$10)/'ModelParams Lw'!P$11</f>
        <v>#DIV/0!</v>
      </c>
      <c r="AB111" s="24" t="e">
        <f>(R111-'ModelParams Lw'!Q$10)/'ModelParams Lw'!Q$11</f>
        <v>#DIV/0!</v>
      </c>
      <c r="AC111" s="24" t="e">
        <f>(S111-'ModelParams Lw'!R$10)/'ModelParams Lw'!R$11</f>
        <v>#DIV/0!</v>
      </c>
      <c r="AD111" s="24" t="e">
        <f>(T111-'ModelParams Lw'!S$10)/'ModelParams Lw'!S$11</f>
        <v>#DIV/0!</v>
      </c>
      <c r="AE111" s="24" t="e">
        <f>(U111-'ModelParams Lw'!T$10)/'ModelParams Lw'!T$11</f>
        <v>#DIV/0!</v>
      </c>
      <c r="AF111" s="24" t="e">
        <f>(V111-'ModelParams Lw'!U$10)/'ModelParams Lw'!U$11</f>
        <v>#DIV/0!</v>
      </c>
      <c r="AG111" s="24" t="e">
        <f>(W111-'ModelParams Lw'!V$10)/'ModelParams Lw'!V$11</f>
        <v>#DIV/0!</v>
      </c>
      <c r="AH111" s="24" t="e">
        <f t="shared" si="46"/>
        <v>#DIV/0!</v>
      </c>
      <c r="AI111" s="24" t="str">
        <f>IF(OR(Calcul!$D116="",Calcul!$E116=""),"",VLOOKUP(CONCATENATE(Calcul!$D116,Calcul!$E116),SilencerParams!$D$4:$R$82,8,FALSE))</f>
        <v/>
      </c>
      <c r="AJ111" s="24" t="str">
        <f>IF(OR(Calcul!$D116="",Calcul!$E116=""),"",VLOOKUP(CONCATENATE(Calcul!$D116,Calcul!$E116),SilencerParams!$D$4:$R$82,9,FALSE))</f>
        <v/>
      </c>
      <c r="AK111" s="24" t="str">
        <f>IF(OR(Calcul!$D116="",Calcul!$E116=""),"",VLOOKUP(CONCATENATE(Calcul!$D116,Calcul!$E116),SilencerParams!$D$4:$R$82,10,FALSE))</f>
        <v/>
      </c>
      <c r="AL111" s="24" t="str">
        <f>IF(OR(Calcul!$D116="",Calcul!$E116=""),"",VLOOKUP(CONCATENATE(Calcul!$D116,Calcul!$E116),SilencerParams!$D$4:$R$82,11,FALSE))</f>
        <v/>
      </c>
      <c r="AM111" s="24" t="str">
        <f>IF(OR(Calcul!$D116="",Calcul!$E116=""),"",VLOOKUP(CONCATENATE(Calcul!$D116,Calcul!$E116),SilencerParams!$D$4:$R$82,12,FALSE))</f>
        <v/>
      </c>
      <c r="AN111" s="24" t="str">
        <f>IF(OR(Calcul!$D116="",Calcul!$E116=""),"",VLOOKUP(CONCATENATE(Calcul!$D116,Calcul!$E116),SilencerParams!$D$4:$R$82,13,FALSE))</f>
        <v/>
      </c>
      <c r="AO111" s="24" t="str">
        <f>IF(OR(Calcul!$D116="",Calcul!$E116=""),"",VLOOKUP(CONCATENATE(Calcul!$D116,Calcul!$E116),SilencerParams!$D$4:$R$82,14,FALSE))</f>
        <v/>
      </c>
      <c r="AP111" s="24" t="str">
        <f>IF(OR(Calcul!$D116="",Calcul!$E116=""),"",VLOOKUP(CONCATENATE(Calcul!$D116,Calcul!$E116),SilencerParams!$D$4:$R$82,15,FALSE))</f>
        <v/>
      </c>
      <c r="AQ111" s="24" t="str">
        <f>IF(OR(Calcul!$D116="",Calcul!$E116=""),"",VLOOKUP(CONCATENATE(Calcul!$D116,Calcul!$E116),SilencerParams!$D$4:$Z$82,16,FALSE)*LOG($AH111)+VLOOKUP(CONCATENATE(Calcul!$D116,Calcul!$E116),SilencerParams!$D$4:$AH$82,24,FALSE))</f>
        <v/>
      </c>
      <c r="AR111" s="24" t="str">
        <f>IF(OR(Calcul!$D116="",Calcul!$E116=""),"",VLOOKUP(CONCATENATE(Calcul!$D116,Calcul!$E116),SilencerParams!$D$4:$Z$82,17,FALSE)*LOG($AH111)+VLOOKUP(CONCATENATE(Calcul!$D116,Calcul!$E116),SilencerParams!$D$4:$AH$82,25,FALSE))</f>
        <v/>
      </c>
      <c r="AS111" s="24" t="str">
        <f>IF(OR(Calcul!$D116="",Calcul!$E116=""),"",VLOOKUP(CONCATENATE(Calcul!$D116,Calcul!$E116),SilencerParams!$D$4:$Z$82,18,FALSE)*LOG($AH111)+VLOOKUP(CONCATENATE(Calcul!$D116,Calcul!$E116),SilencerParams!$D$4:$AH$82,26,FALSE))</f>
        <v/>
      </c>
      <c r="AT111" s="24" t="str">
        <f>IF(OR(Calcul!$D116="",Calcul!$E116=""),"",VLOOKUP(CONCATENATE(Calcul!$D116,Calcul!$E116),SilencerParams!$D$4:$Z$82,19,FALSE)*LOG($AH111)+VLOOKUP(CONCATENATE(Calcul!$D116,Calcul!$E116),SilencerParams!$D$4:$AH$82,27,FALSE))</f>
        <v/>
      </c>
      <c r="AU111" s="24" t="str">
        <f>IF(OR(Calcul!$D116="",Calcul!$E116=""),"",VLOOKUP(CONCATENATE(Calcul!$D116,Calcul!$E116),SilencerParams!$D$4:$Z$82,20,FALSE)*LOG($AH111)+VLOOKUP(CONCATENATE(Calcul!$D116,Calcul!$E116),SilencerParams!$D$4:$AH$82,28,FALSE))</f>
        <v/>
      </c>
      <c r="AV111" s="24" t="str">
        <f>IF(OR(Calcul!$D116="",Calcul!$E116=""),"",VLOOKUP(CONCATENATE(Calcul!$D116,Calcul!$E116),SilencerParams!$D$4:$Z$82,21,FALSE)*LOG($AH111)+VLOOKUP(CONCATENATE(Calcul!$D116,Calcul!$E116),SilencerParams!$D$4:$AH$82,29,FALSE))</f>
        <v/>
      </c>
      <c r="AW111" s="24" t="str">
        <f>IF(OR(Calcul!$D116="",Calcul!$E116=""),"",VLOOKUP(CONCATENATE(Calcul!$D116,Calcul!$E116),SilencerParams!$D$4:$Z$82,22,FALSE)*LOG($AH111)+VLOOKUP(CONCATENATE(Calcul!$D116,Calcul!$E116),SilencerParams!$D$4:$AH$82,30,FALSE))</f>
        <v/>
      </c>
      <c r="AX111" s="24" t="str">
        <f>IF(OR(Calcul!$D116="",Calcul!$E116=""),"",VLOOKUP(CONCATENATE(Calcul!$D116,Calcul!$E116),SilencerParams!$D$4:$Z$82,23,FALSE)*LOG($AH111)+VLOOKUP(CONCATENATE(Calcul!$D116,Calcul!$E116),SilencerParams!$D$4:$AH$82,31,FALSE))</f>
        <v/>
      </c>
      <c r="AY111" s="24" t="e">
        <f t="shared" si="26"/>
        <v>#DIV/0!</v>
      </c>
      <c r="AZ111" s="24" t="e">
        <f t="shared" si="27"/>
        <v>#DIV/0!</v>
      </c>
      <c r="BA111" s="24" t="e">
        <f t="shared" si="28"/>
        <v>#DIV/0!</v>
      </c>
      <c r="BB111" s="24" t="e">
        <f t="shared" si="29"/>
        <v>#DIV/0!</v>
      </c>
      <c r="BC111" s="24" t="e">
        <f t="shared" si="30"/>
        <v>#DIV/0!</v>
      </c>
      <c r="BD111" s="24" t="e">
        <f t="shared" si="31"/>
        <v>#DIV/0!</v>
      </c>
      <c r="BE111" s="24" t="e">
        <f t="shared" si="32"/>
        <v>#DIV/0!</v>
      </c>
      <c r="BF111" s="24" t="e">
        <f t="shared" si="33"/>
        <v>#DIV/0!</v>
      </c>
      <c r="BG111" s="24" t="e">
        <f>10*LOG10(IF(AY111="",0,POWER(10,((AY111+'ModelParams Lw'!$O$4)/10))) +IF(AZ111="",0,POWER(10,((AZ111+'ModelParams Lw'!$P$4)/10))) +IF(BA111="",0,POWER(10,((BA111+'ModelParams Lw'!$Q$4)/10))) +IF(BB111="",0,POWER(10,((BB111+'ModelParams Lw'!$R$4)/10))) +IF(BC111="",0,POWER(10,((BC111+'ModelParams Lw'!$S$4)/10))) +IF(BD111="",0,POWER(10,((BD111+'ModelParams Lw'!$T$4)/10))) +IF(BE111="",0,POWER(10,((BE111+'ModelParams Lw'!$U$4)/10)))+IF(BF111="",0,POWER(10,((BF111+'ModelParams Lw'!$V$4)/10))))</f>
        <v>#DIV/0!</v>
      </c>
      <c r="BH111" s="24" t="e">
        <f t="shared" si="47"/>
        <v>#DIV/0!</v>
      </c>
      <c r="BI111" s="24" t="e">
        <f>(AY111-'ModelParams Lw'!O$10)/'ModelParams Lw'!O$11</f>
        <v>#DIV/0!</v>
      </c>
      <c r="BJ111" s="24" t="e">
        <f>(AZ111-'ModelParams Lw'!P$10)/'ModelParams Lw'!P$11</f>
        <v>#DIV/0!</v>
      </c>
      <c r="BK111" s="24" t="e">
        <f>(BA111-'ModelParams Lw'!Q$10)/'ModelParams Lw'!Q$11</f>
        <v>#DIV/0!</v>
      </c>
      <c r="BL111" s="24" t="e">
        <f>(BB111-'ModelParams Lw'!R$10)/'ModelParams Lw'!R$11</f>
        <v>#DIV/0!</v>
      </c>
      <c r="BM111" s="24" t="e">
        <f>(BC111-'ModelParams Lw'!S$10)/'ModelParams Lw'!S$11</f>
        <v>#DIV/0!</v>
      </c>
      <c r="BN111" s="24" t="e">
        <f>(BD111-'ModelParams Lw'!T$10)/'ModelParams Lw'!T$11</f>
        <v>#DIV/0!</v>
      </c>
      <c r="BO111" s="24" t="e">
        <f>(BE111-'ModelParams Lw'!U$10)/'ModelParams Lw'!U$11</f>
        <v>#DIV/0!</v>
      </c>
      <c r="BP111" s="24" t="e">
        <f>(BF111-'ModelParams Lw'!V$10)/'ModelParams Lw'!V$11</f>
        <v>#DIV/0!</v>
      </c>
      <c r="BQ111" s="24">
        <f>IF(Calcul!$F116="SW",'ModelParams Lw'!C$18+'ModelParams Lw'!C$19*LOG(BQ$3)+'ModelParams Lw'!C$20*($D111*$E111),IF('ModelParams Lw'!C$21+'ModelParams Lw'!C$22*LOG(BQ$3)+'ModelParams Lw'!C$23*($D111*$E111)&lt;'ModelParams Lw'!C$18+'ModelParams Lw'!C$19*LOG(BQ$3)+'ModelParams Lw'!C$20*($D111*$E111),'ModelParams Lw'!C$18+'ModelParams Lw'!C$19*LOG(BQ$3)+'ModelParams Lw'!C$20*($D111*$E111),'ModelParams Lw'!C$21+'ModelParams Lw'!C$22*LOG(BQ$3)+'ModelParams Lw'!C$23*($D111*$E111)))</f>
        <v>29.232362061604213</v>
      </c>
      <c r="BR111" s="24">
        <f>IF(Calcul!$F116="SW",'ModelParams Lw'!D$18+'ModelParams Lw'!D$19*LOG(BR$3)+'ModelParams Lw'!D$20*($D111*$E111),IF('ModelParams Lw'!D$21+'ModelParams Lw'!D$22*LOG(BR$3)+'ModelParams Lw'!D$23*($D111*$E111)&lt;'ModelParams Lw'!D$18+'ModelParams Lw'!D$19*LOG(BR$3)+'ModelParams Lw'!D$20*($D111*$E111),'ModelParams Lw'!D$18+'ModelParams Lw'!D$19*LOG(BR$3)+'ModelParams Lw'!D$20*($D111*$E111),'ModelParams Lw'!D$21+'ModelParams Lw'!D$22*LOG(BR$3)+'ModelParams Lw'!D$23*($D111*$E111)))</f>
        <v>20.87664435983303</v>
      </c>
      <c r="BS111" s="24">
        <f>IF(Calcul!$F116="SW",'ModelParams Lw'!E$18+'ModelParams Lw'!E$19*LOG(BS$3)+'ModelParams Lw'!E$20*($D111*$E111),IF('ModelParams Lw'!E$21+'ModelParams Lw'!E$22*LOG(BS$3)+'ModelParams Lw'!E$23*($D111*$E111)&lt;'ModelParams Lw'!E$18+'ModelParams Lw'!E$19*LOG(BS$3)+'ModelParams Lw'!E$20*($D111*$E111),'ModelParams Lw'!E$18+'ModelParams Lw'!E$19*LOG(BS$3)+'ModelParams Lw'!E$20*($D111*$E111),'ModelParams Lw'!E$21+'ModelParams Lw'!E$22*LOG(BS$3)+'ModelParams Lw'!E$23*($D111*$E111)))</f>
        <v>19.403052886267911</v>
      </c>
      <c r="BT111" s="24">
        <f>IF(Calcul!$F116="SW",'ModelParams Lw'!F$18+'ModelParams Lw'!F$19*LOG(BT$3)+'ModelParams Lw'!F$20*($D111*$E111),IF('ModelParams Lw'!F$21+'ModelParams Lw'!F$22*LOG(BT$3)+'ModelParams Lw'!F$23*($D111*$E111)&lt;'ModelParams Lw'!F$18+'ModelParams Lw'!F$19*LOG(BT$3)+'ModelParams Lw'!F$20*($D111*$E111),'ModelParams Lw'!F$18+'ModelParams Lw'!F$19*LOG(BT$3)+'ModelParams Lw'!F$20*($D111*$E111),'ModelParams Lw'!F$21+'ModelParams Lw'!F$22*LOG(BT$3)+'ModelParams Lw'!F$23*($D111*$E111)))</f>
        <v>19.168948557312724</v>
      </c>
      <c r="BU111" s="24">
        <f>IF(Calcul!$F116="SW",'ModelParams Lw'!G$18+'ModelParams Lw'!G$19*LOG(BU$3)+'ModelParams Lw'!G$20*($D111*$E111),IF('ModelParams Lw'!G$21+'ModelParams Lw'!G$22*LOG(BU$3)+'ModelParams Lw'!G$23*($D111*$E111)&lt;'ModelParams Lw'!G$18+'ModelParams Lw'!G$19*LOG(BU$3)+'ModelParams Lw'!G$20*($D111*$E111),'ModelParams Lw'!G$18+'ModelParams Lw'!G$19*LOG(BU$3)+'ModelParams Lw'!G$20*($D111*$E111),'ModelParams Lw'!G$21+'ModelParams Lw'!G$22*LOG(BU$3)+'ModelParams Lw'!G$23*($D111*$E111)))</f>
        <v>19.253827318462619</v>
      </c>
      <c r="BV111" s="24">
        <f>IF(Calcul!$F116="SW",'ModelParams Lw'!H$18+'ModelParams Lw'!H$19*LOG(BV$3)+'ModelParams Lw'!H$20*($D111*$E111),IF('ModelParams Lw'!H$21+'ModelParams Lw'!H$22*LOG(BV$3)+'ModelParams Lw'!H$23*($D111*$E111)&lt;'ModelParams Lw'!H$18+'ModelParams Lw'!H$19*LOG(BV$3)+'ModelParams Lw'!H$20*($D111*$E111),'ModelParams Lw'!H$18+'ModelParams Lw'!H$19*LOG(BV$3)+'ModelParams Lw'!H$20*($D111*$E111),'ModelParams Lw'!H$21+'ModelParams Lw'!H$22*LOG(BV$3)+'ModelParams Lw'!H$23*($D111*$E111)))</f>
        <v>18.450549841027573</v>
      </c>
      <c r="BW111" s="24">
        <f>IF(Calcul!$F116="SW",'ModelParams Lw'!I$18+'ModelParams Lw'!I$19*LOG(BW$3)+'ModelParams Lw'!I$20*($D111*$E111),IF('ModelParams Lw'!I$21+'ModelParams Lw'!I$22*LOG(BW$3)+'ModelParams Lw'!I$23*($D111*$E111)&lt;'ModelParams Lw'!I$18+'ModelParams Lw'!I$19*LOG(BW$3)+'ModelParams Lw'!I$20*($D111*$E111),'ModelParams Lw'!I$18+'ModelParams Lw'!I$19*LOG(BW$3)+'ModelParams Lw'!I$20*($D111*$E111),'ModelParams Lw'!I$21+'ModelParams Lw'!I$22*LOG(BW$3)+'ModelParams Lw'!I$23*($D111*$E111)))</f>
        <v>24.339570323731252</v>
      </c>
      <c r="BX111" s="24">
        <f>IF(Calcul!$F116="SW",'ModelParams Lw'!J$18+'ModelParams Lw'!J$19*LOG(BX$3)+'ModelParams Lw'!J$20*($D111*$E111),IF('ModelParams Lw'!J$21+'ModelParams Lw'!J$22*LOG(BX$3)+'ModelParams Lw'!J$23*($D111*$E111)&lt;'ModelParams Lw'!J$18+'ModelParams Lw'!J$19*LOG(BX$3)+'ModelParams Lw'!J$20*($D111*$E111),'ModelParams Lw'!J$18+'ModelParams Lw'!J$19*LOG(BX$3)+'ModelParams Lw'!J$20*($D111*$E111),'ModelParams Lw'!J$21+'ModelParams Lw'!J$22*LOG(BX$3)+'ModelParams Lw'!J$23*($D111*$E111)))</f>
        <v>22.505852524315557</v>
      </c>
      <c r="BY111" s="24" t="e">
        <f t="shared" si="34"/>
        <v>#DIV/0!</v>
      </c>
      <c r="BZ111" s="24" t="e">
        <f t="shared" si="35"/>
        <v>#DIV/0!</v>
      </c>
      <c r="CA111" s="24" t="e">
        <f t="shared" si="36"/>
        <v>#DIV/0!</v>
      </c>
      <c r="CB111" s="24" t="e">
        <f t="shared" si="37"/>
        <v>#DIV/0!</v>
      </c>
      <c r="CC111" s="24" t="e">
        <f t="shared" si="38"/>
        <v>#DIV/0!</v>
      </c>
      <c r="CD111" s="24" t="e">
        <f t="shared" si="39"/>
        <v>#DIV/0!</v>
      </c>
      <c r="CE111" s="24" t="e">
        <f t="shared" si="40"/>
        <v>#DIV/0!</v>
      </c>
      <c r="CF111" s="24" t="e">
        <f t="shared" si="41"/>
        <v>#DIV/0!</v>
      </c>
      <c r="CG111" s="24" t="e">
        <f>10*LOG10(IF(BY111="",0,POWER(10,((BY111+'ModelParams Lw'!$O$4)/10))) +IF(BZ111="",0,POWER(10,((BZ111+'ModelParams Lw'!$P$4)/10))) +IF(CA111="",0,POWER(10,((CA111+'ModelParams Lw'!$Q$4)/10))) +IF(CB111="",0,POWER(10,((CB111+'ModelParams Lw'!$R$4)/10))) +IF(CC111="",0,POWER(10,((CC111+'ModelParams Lw'!$S$4)/10))) +IF(CD111="",0,POWER(10,((CD111+'ModelParams Lw'!$T$4)/10))) +IF(CE111="",0,POWER(10,((CE111+'ModelParams Lw'!$U$4)/10)))+IF(CF111="",0,POWER(10,((CF111+'ModelParams Lw'!$V$4)/10))))</f>
        <v>#DIV/0!</v>
      </c>
      <c r="CH111" s="24" t="e">
        <f t="shared" si="48"/>
        <v>#DIV/0!</v>
      </c>
      <c r="CI111" s="24" t="e">
        <f>(BY111-'ModelParams Lw'!$O$10)/'ModelParams Lw'!$O$11</f>
        <v>#DIV/0!</v>
      </c>
      <c r="CJ111" s="24" t="e">
        <f>(BZ111-'ModelParams Lw'!$P$10)/'ModelParams Lw'!$P$11</f>
        <v>#DIV/0!</v>
      </c>
      <c r="CK111" s="24" t="e">
        <f>(CA111-'ModelParams Lw'!$Q$10)/'ModelParams Lw'!$Q$11</f>
        <v>#DIV/0!</v>
      </c>
      <c r="CL111" s="24" t="e">
        <f>(CB111-'ModelParams Lw'!$R$10)/'ModelParams Lw'!$R$11</f>
        <v>#DIV/0!</v>
      </c>
      <c r="CM111" s="24" t="e">
        <f>(CC111-'ModelParams Lw'!$S$10)/'ModelParams Lw'!$S$11</f>
        <v>#DIV/0!</v>
      </c>
      <c r="CN111" s="24" t="e">
        <f>(CD111-'ModelParams Lw'!$T$10)/'ModelParams Lw'!$T$11</f>
        <v>#DIV/0!</v>
      </c>
      <c r="CO111" s="24" t="e">
        <f>(CE111-'ModelParams Lw'!$U$10)/'ModelParams Lw'!$U$11</f>
        <v>#DIV/0!</v>
      </c>
      <c r="CP111" s="24" t="e">
        <f>(CF111-'ModelParams Lw'!$V$10)/'ModelParams Lw'!$V$11</f>
        <v>#DIV/0!</v>
      </c>
    </row>
    <row r="112" spans="1:94" x14ac:dyDescent="0.2">
      <c r="A112" s="12">
        <f>Calcul!B114</f>
        <v>0</v>
      </c>
      <c r="B112" s="12">
        <f t="shared" si="42"/>
        <v>0</v>
      </c>
      <c r="C112" s="12">
        <f>Calcul!C114</f>
        <v>0</v>
      </c>
      <c r="D112" s="12">
        <f>Calcul!D114/1000</f>
        <v>0</v>
      </c>
      <c r="E112" s="12">
        <f>Calcul!E114/1000</f>
        <v>0</v>
      </c>
      <c r="F112" s="12">
        <f t="shared" si="43"/>
        <v>0</v>
      </c>
      <c r="G112" s="24" t="e">
        <f t="shared" si="44"/>
        <v>#DIV/0!</v>
      </c>
      <c r="H112" s="21" t="e">
        <f>'ModelParams Lw'!$B$6*(LN(H$3/(($B112/3600/($D112*$F112))^0.4*$G112^0.3)))^2+'ModelParams Lw'!$B$7*LN(H$3/(($B112/3600/($D112*$F112))^0.4*$G112^0.3))+'ModelParams Lw'!$B$8</f>
        <v>#DIV/0!</v>
      </c>
      <c r="I112" s="21" t="e">
        <f>'ModelParams Lw'!$B$6*(LN(I$3/(($B112/3600/($D112*$F112))^0.4*$G112^0.3)))^2+'ModelParams Lw'!$B$7*LN(I$3/(($B112/3600/($D112*$F112))^0.4*$G112^0.3))+'ModelParams Lw'!$B$8</f>
        <v>#DIV/0!</v>
      </c>
      <c r="J112" s="21" t="e">
        <f>'ModelParams Lw'!$B$6*(LN(J$3/(($B112/3600/($D112*$F112))^0.4*$G112^0.3)))^2+'ModelParams Lw'!$B$7*LN(J$3/(($B112/3600/($D112*$F112))^0.4*$G112^0.3))+'ModelParams Lw'!$B$8</f>
        <v>#DIV/0!</v>
      </c>
      <c r="K112" s="21" t="e">
        <f>'ModelParams Lw'!$B$6*(LN(K$3/(($B112/3600/($D112*$F112))^0.4*$G112^0.3)))^2+'ModelParams Lw'!$B$7*LN(K$3/(($B112/3600/($D112*$F112))^0.4*$G112^0.3))+'ModelParams Lw'!$B$8</f>
        <v>#DIV/0!</v>
      </c>
      <c r="L112" s="21" t="e">
        <f>'ModelParams Lw'!$B$6*(LN(L$3/(($B112/3600/($D112*$F112))^0.4*$G112^0.3)))^2+'ModelParams Lw'!$B$7*LN(L$3/(($B112/3600/($D112*$F112))^0.4*$G112^0.3))+'ModelParams Lw'!$B$8</f>
        <v>#DIV/0!</v>
      </c>
      <c r="M112" s="21" t="e">
        <f>'ModelParams Lw'!$B$6*(LN(M$3/(($B112/3600/($D112*$F112))^0.4*$G112^0.3)))^2+'ModelParams Lw'!$B$7*LN(M$3/(($B112/3600/($D112*$F112))^0.4*$G112^0.3))+'ModelParams Lw'!$B$8</f>
        <v>#DIV/0!</v>
      </c>
      <c r="N112" s="21" t="e">
        <f>'ModelParams Lw'!$B$6*(LN(N$3/(($B112/3600/($D112*$F112))^0.4*$G112^0.3)))^2+'ModelParams Lw'!$B$7*LN(N$3/(($B112/3600/($D112*$F112))^0.4*$G112^0.3))+'ModelParams Lw'!$B$8</f>
        <v>#DIV/0!</v>
      </c>
      <c r="O112" s="21" t="e">
        <f>'ModelParams Lw'!$B$6*(LN(O$3/(($B112/3600/($D112*$F112))^0.4*$G112^0.3)))^2+'ModelParams Lw'!$B$7*LN(O$3/(($B112/3600/($D112*$F112))^0.4*$G112^0.3))+'ModelParams Lw'!$B$8</f>
        <v>#DIV/0!</v>
      </c>
      <c r="P112" s="24" t="e">
        <f>'ModelParams Lw'!$B$3+'ModelParams Lw'!$B$4*LOG10($B112/3600/($D112*$F112))+'ModelParams Lw'!$B$5*LOG10(2*$G112/(1.2*($B112/3600/($D112*$F112))^2)+1)+10*LOG10($D112*$F112)+H112</f>
        <v>#DIV/0!</v>
      </c>
      <c r="Q112" s="24" t="e">
        <f>'ModelParams Lw'!$B$3+'ModelParams Lw'!$B$4*LOG10($B112/3600/($D112*$F112))+'ModelParams Lw'!$B$5*LOG10(2*$G112/(1.2*($B112/3600/($D112*$F112))^2)+1)+10*LOG10($D112*$F112)+I112</f>
        <v>#DIV/0!</v>
      </c>
      <c r="R112" s="24" t="e">
        <f>'ModelParams Lw'!$B$3+'ModelParams Lw'!$B$4*LOG10($B112/3600/($D112*$F112))+'ModelParams Lw'!$B$5*LOG10(2*$G112/(1.2*($B112/3600/($D112*$F112))^2)+1)+10*LOG10($D112*$F112)+J112</f>
        <v>#DIV/0!</v>
      </c>
      <c r="S112" s="24" t="e">
        <f>'ModelParams Lw'!$B$3+'ModelParams Lw'!$B$4*LOG10($B112/3600/($D112*$F112))+'ModelParams Lw'!$B$5*LOG10(2*$G112/(1.2*($B112/3600/($D112*$F112))^2)+1)+10*LOG10($D112*$F112)+K112</f>
        <v>#DIV/0!</v>
      </c>
      <c r="T112" s="24" t="e">
        <f>'ModelParams Lw'!$B$3+'ModelParams Lw'!$B$4*LOG10($B112/3600/($D112*$F112))+'ModelParams Lw'!$B$5*LOG10(2*$G112/(1.2*($B112/3600/($D112*$F112))^2)+1)+10*LOG10($D112*$F112)+L112</f>
        <v>#DIV/0!</v>
      </c>
      <c r="U112" s="24" t="e">
        <f>'ModelParams Lw'!$B$3+'ModelParams Lw'!$B$4*LOG10($B112/3600/($D112*$F112))+'ModelParams Lw'!$B$5*LOG10(2*$G112/(1.2*($B112/3600/($D112*$F112))^2)+1)+10*LOG10($D112*$F112)+M112</f>
        <v>#DIV/0!</v>
      </c>
      <c r="V112" s="24" t="e">
        <f>'ModelParams Lw'!$B$3+'ModelParams Lw'!$B$4*LOG10($B112/3600/($D112*$F112))+'ModelParams Lw'!$B$5*LOG10(2*$G112/(1.2*($B112/3600/($D112*$F112))^2)+1)+10*LOG10($D112*$F112)+N112</f>
        <v>#DIV/0!</v>
      </c>
      <c r="W112" s="24" t="e">
        <f>'ModelParams Lw'!$B$3+'ModelParams Lw'!$B$4*LOG10($B112/3600/($D112*$F112))+'ModelParams Lw'!$B$5*LOG10(2*$G112/(1.2*($B112/3600/($D112*$F112))^2)+1)+10*LOG10($D112*$F112)+O112</f>
        <v>#DIV/0!</v>
      </c>
      <c r="X112" s="24" t="e">
        <f>10*LOG10(IF(P112="",0,POWER(10,((P112+'ModelParams Lw'!$O$4)/10))) +IF(Q112="",0,POWER(10,((Q112+'ModelParams Lw'!$P$4)/10))) +IF(R112="",0,POWER(10,((R112+'ModelParams Lw'!$Q$4)/10))) +IF(S112="",0,POWER(10,((S112+'ModelParams Lw'!$R$4)/10))) +IF(T112="",0,POWER(10,((T112+'ModelParams Lw'!$S$4)/10))) +IF(U112="",0,POWER(10,((U112+'ModelParams Lw'!$T$4)/10))) +IF(V112="",0,POWER(10,((V112+'ModelParams Lw'!$U$4)/10)))+IF(W112="",0,POWER(10,((W112+'ModelParams Lw'!$V$4)/10))))</f>
        <v>#DIV/0!</v>
      </c>
      <c r="Y112" s="24" t="e">
        <f t="shared" si="45"/>
        <v>#DIV/0!</v>
      </c>
      <c r="Z112" s="24" t="e">
        <f>(P112-'ModelParams Lw'!O$10)/'ModelParams Lw'!O$11</f>
        <v>#DIV/0!</v>
      </c>
      <c r="AA112" s="24" t="e">
        <f>(Q112-'ModelParams Lw'!P$10)/'ModelParams Lw'!P$11</f>
        <v>#DIV/0!</v>
      </c>
      <c r="AB112" s="24" t="e">
        <f>(R112-'ModelParams Lw'!Q$10)/'ModelParams Lw'!Q$11</f>
        <v>#DIV/0!</v>
      </c>
      <c r="AC112" s="24" t="e">
        <f>(S112-'ModelParams Lw'!R$10)/'ModelParams Lw'!R$11</f>
        <v>#DIV/0!</v>
      </c>
      <c r="AD112" s="24" t="e">
        <f>(T112-'ModelParams Lw'!S$10)/'ModelParams Lw'!S$11</f>
        <v>#DIV/0!</v>
      </c>
      <c r="AE112" s="24" t="e">
        <f>(U112-'ModelParams Lw'!T$10)/'ModelParams Lw'!T$11</f>
        <v>#DIV/0!</v>
      </c>
      <c r="AF112" s="24" t="e">
        <f>(V112-'ModelParams Lw'!U$10)/'ModelParams Lw'!U$11</f>
        <v>#DIV/0!</v>
      </c>
      <c r="AG112" s="24" t="e">
        <f>(W112-'ModelParams Lw'!V$10)/'ModelParams Lw'!V$11</f>
        <v>#DIV/0!</v>
      </c>
      <c r="AH112" s="24" t="e">
        <f t="shared" si="46"/>
        <v>#DIV/0!</v>
      </c>
      <c r="AI112" s="24" t="str">
        <f>IF(OR(Calcul!$D117="",Calcul!$E117=""),"",VLOOKUP(CONCATENATE(Calcul!$D117,Calcul!$E117),SilencerParams!$D$4:$R$82,8,FALSE))</f>
        <v/>
      </c>
      <c r="AJ112" s="24" t="str">
        <f>IF(OR(Calcul!$D117="",Calcul!$E117=""),"",VLOOKUP(CONCATENATE(Calcul!$D117,Calcul!$E117),SilencerParams!$D$4:$R$82,9,FALSE))</f>
        <v/>
      </c>
      <c r="AK112" s="24" t="str">
        <f>IF(OR(Calcul!$D117="",Calcul!$E117=""),"",VLOOKUP(CONCATENATE(Calcul!$D117,Calcul!$E117),SilencerParams!$D$4:$R$82,10,FALSE))</f>
        <v/>
      </c>
      <c r="AL112" s="24" t="str">
        <f>IF(OR(Calcul!$D117="",Calcul!$E117=""),"",VLOOKUP(CONCATENATE(Calcul!$D117,Calcul!$E117),SilencerParams!$D$4:$R$82,11,FALSE))</f>
        <v/>
      </c>
      <c r="AM112" s="24" t="str">
        <f>IF(OR(Calcul!$D117="",Calcul!$E117=""),"",VLOOKUP(CONCATENATE(Calcul!$D117,Calcul!$E117),SilencerParams!$D$4:$R$82,12,FALSE))</f>
        <v/>
      </c>
      <c r="AN112" s="24" t="str">
        <f>IF(OR(Calcul!$D117="",Calcul!$E117=""),"",VLOOKUP(CONCATENATE(Calcul!$D117,Calcul!$E117),SilencerParams!$D$4:$R$82,13,FALSE))</f>
        <v/>
      </c>
      <c r="AO112" s="24" t="str">
        <f>IF(OR(Calcul!$D117="",Calcul!$E117=""),"",VLOOKUP(CONCATENATE(Calcul!$D117,Calcul!$E117),SilencerParams!$D$4:$R$82,14,FALSE))</f>
        <v/>
      </c>
      <c r="AP112" s="24" t="str">
        <f>IF(OR(Calcul!$D117="",Calcul!$E117=""),"",VLOOKUP(CONCATENATE(Calcul!$D117,Calcul!$E117),SilencerParams!$D$4:$R$82,15,FALSE))</f>
        <v/>
      </c>
      <c r="AQ112" s="24" t="str">
        <f>IF(OR(Calcul!$D117="",Calcul!$E117=""),"",VLOOKUP(CONCATENATE(Calcul!$D117,Calcul!$E117),SilencerParams!$D$4:$Z$82,16,FALSE)*LOG($AH112)+VLOOKUP(CONCATENATE(Calcul!$D117,Calcul!$E117),SilencerParams!$D$4:$AH$82,24,FALSE))</f>
        <v/>
      </c>
      <c r="AR112" s="24" t="str">
        <f>IF(OR(Calcul!$D117="",Calcul!$E117=""),"",VLOOKUP(CONCATENATE(Calcul!$D117,Calcul!$E117),SilencerParams!$D$4:$Z$82,17,FALSE)*LOG($AH112)+VLOOKUP(CONCATENATE(Calcul!$D117,Calcul!$E117),SilencerParams!$D$4:$AH$82,25,FALSE))</f>
        <v/>
      </c>
      <c r="AS112" s="24" t="str">
        <f>IF(OR(Calcul!$D117="",Calcul!$E117=""),"",VLOOKUP(CONCATENATE(Calcul!$D117,Calcul!$E117),SilencerParams!$D$4:$Z$82,18,FALSE)*LOG($AH112)+VLOOKUP(CONCATENATE(Calcul!$D117,Calcul!$E117),SilencerParams!$D$4:$AH$82,26,FALSE))</f>
        <v/>
      </c>
      <c r="AT112" s="24" t="str">
        <f>IF(OR(Calcul!$D117="",Calcul!$E117=""),"",VLOOKUP(CONCATENATE(Calcul!$D117,Calcul!$E117),SilencerParams!$D$4:$Z$82,19,FALSE)*LOG($AH112)+VLOOKUP(CONCATENATE(Calcul!$D117,Calcul!$E117),SilencerParams!$D$4:$AH$82,27,FALSE))</f>
        <v/>
      </c>
      <c r="AU112" s="24" t="str">
        <f>IF(OR(Calcul!$D117="",Calcul!$E117=""),"",VLOOKUP(CONCATENATE(Calcul!$D117,Calcul!$E117),SilencerParams!$D$4:$Z$82,20,FALSE)*LOG($AH112)+VLOOKUP(CONCATENATE(Calcul!$D117,Calcul!$E117),SilencerParams!$D$4:$AH$82,28,FALSE))</f>
        <v/>
      </c>
      <c r="AV112" s="24" t="str">
        <f>IF(OR(Calcul!$D117="",Calcul!$E117=""),"",VLOOKUP(CONCATENATE(Calcul!$D117,Calcul!$E117),SilencerParams!$D$4:$Z$82,21,FALSE)*LOG($AH112)+VLOOKUP(CONCATENATE(Calcul!$D117,Calcul!$E117),SilencerParams!$D$4:$AH$82,29,FALSE))</f>
        <v/>
      </c>
      <c r="AW112" s="24" t="str">
        <f>IF(OR(Calcul!$D117="",Calcul!$E117=""),"",VLOOKUP(CONCATENATE(Calcul!$D117,Calcul!$E117),SilencerParams!$D$4:$Z$82,22,FALSE)*LOG($AH112)+VLOOKUP(CONCATENATE(Calcul!$D117,Calcul!$E117),SilencerParams!$D$4:$AH$82,30,FALSE))</f>
        <v/>
      </c>
      <c r="AX112" s="24" t="str">
        <f>IF(OR(Calcul!$D117="",Calcul!$E117=""),"",VLOOKUP(CONCATENATE(Calcul!$D117,Calcul!$E117),SilencerParams!$D$4:$Z$82,23,FALSE)*LOG($AH112)+VLOOKUP(CONCATENATE(Calcul!$D117,Calcul!$E117),SilencerParams!$D$4:$AH$82,31,FALSE))</f>
        <v/>
      </c>
      <c r="AY112" s="24" t="e">
        <f t="shared" si="26"/>
        <v>#DIV/0!</v>
      </c>
      <c r="AZ112" s="24" t="e">
        <f t="shared" si="27"/>
        <v>#DIV/0!</v>
      </c>
      <c r="BA112" s="24" t="e">
        <f t="shared" si="28"/>
        <v>#DIV/0!</v>
      </c>
      <c r="BB112" s="24" t="e">
        <f t="shared" si="29"/>
        <v>#DIV/0!</v>
      </c>
      <c r="BC112" s="24" t="e">
        <f t="shared" si="30"/>
        <v>#DIV/0!</v>
      </c>
      <c r="BD112" s="24" t="e">
        <f t="shared" si="31"/>
        <v>#DIV/0!</v>
      </c>
      <c r="BE112" s="24" t="e">
        <f t="shared" si="32"/>
        <v>#DIV/0!</v>
      </c>
      <c r="BF112" s="24" t="e">
        <f t="shared" si="33"/>
        <v>#DIV/0!</v>
      </c>
      <c r="BG112" s="24" t="e">
        <f>10*LOG10(IF(AY112="",0,POWER(10,((AY112+'ModelParams Lw'!$O$4)/10))) +IF(AZ112="",0,POWER(10,((AZ112+'ModelParams Lw'!$P$4)/10))) +IF(BA112="",0,POWER(10,((BA112+'ModelParams Lw'!$Q$4)/10))) +IF(BB112="",0,POWER(10,((BB112+'ModelParams Lw'!$R$4)/10))) +IF(BC112="",0,POWER(10,((BC112+'ModelParams Lw'!$S$4)/10))) +IF(BD112="",0,POWER(10,((BD112+'ModelParams Lw'!$T$4)/10))) +IF(BE112="",0,POWER(10,((BE112+'ModelParams Lw'!$U$4)/10)))+IF(BF112="",0,POWER(10,((BF112+'ModelParams Lw'!$V$4)/10))))</f>
        <v>#DIV/0!</v>
      </c>
      <c r="BH112" s="24" t="e">
        <f t="shared" si="47"/>
        <v>#DIV/0!</v>
      </c>
      <c r="BI112" s="24" t="e">
        <f>(AY112-'ModelParams Lw'!O$10)/'ModelParams Lw'!O$11</f>
        <v>#DIV/0!</v>
      </c>
      <c r="BJ112" s="24" t="e">
        <f>(AZ112-'ModelParams Lw'!P$10)/'ModelParams Lw'!P$11</f>
        <v>#DIV/0!</v>
      </c>
      <c r="BK112" s="24" t="e">
        <f>(BA112-'ModelParams Lw'!Q$10)/'ModelParams Lw'!Q$11</f>
        <v>#DIV/0!</v>
      </c>
      <c r="BL112" s="24" t="e">
        <f>(BB112-'ModelParams Lw'!R$10)/'ModelParams Lw'!R$11</f>
        <v>#DIV/0!</v>
      </c>
      <c r="BM112" s="24" t="e">
        <f>(BC112-'ModelParams Lw'!S$10)/'ModelParams Lw'!S$11</f>
        <v>#DIV/0!</v>
      </c>
      <c r="BN112" s="24" t="e">
        <f>(BD112-'ModelParams Lw'!T$10)/'ModelParams Lw'!T$11</f>
        <v>#DIV/0!</v>
      </c>
      <c r="BO112" s="24" t="e">
        <f>(BE112-'ModelParams Lw'!U$10)/'ModelParams Lw'!U$11</f>
        <v>#DIV/0!</v>
      </c>
      <c r="BP112" s="24" t="e">
        <f>(BF112-'ModelParams Lw'!V$10)/'ModelParams Lw'!V$11</f>
        <v>#DIV/0!</v>
      </c>
      <c r="BQ112" s="24">
        <f>IF(Calcul!$F117="SW",'ModelParams Lw'!C$18+'ModelParams Lw'!C$19*LOG(BQ$3)+'ModelParams Lw'!C$20*($D112*$E112),IF('ModelParams Lw'!C$21+'ModelParams Lw'!C$22*LOG(BQ$3)+'ModelParams Lw'!C$23*($D112*$E112)&lt;'ModelParams Lw'!C$18+'ModelParams Lw'!C$19*LOG(BQ$3)+'ModelParams Lw'!C$20*($D112*$E112),'ModelParams Lw'!C$18+'ModelParams Lw'!C$19*LOG(BQ$3)+'ModelParams Lw'!C$20*($D112*$E112),'ModelParams Lw'!C$21+'ModelParams Lw'!C$22*LOG(BQ$3)+'ModelParams Lw'!C$23*($D112*$E112)))</f>
        <v>29.232362061604213</v>
      </c>
      <c r="BR112" s="24">
        <f>IF(Calcul!$F117="SW",'ModelParams Lw'!D$18+'ModelParams Lw'!D$19*LOG(BR$3)+'ModelParams Lw'!D$20*($D112*$E112),IF('ModelParams Lw'!D$21+'ModelParams Lw'!D$22*LOG(BR$3)+'ModelParams Lw'!D$23*($D112*$E112)&lt;'ModelParams Lw'!D$18+'ModelParams Lw'!D$19*LOG(BR$3)+'ModelParams Lw'!D$20*($D112*$E112),'ModelParams Lw'!D$18+'ModelParams Lw'!D$19*LOG(BR$3)+'ModelParams Lw'!D$20*($D112*$E112),'ModelParams Lw'!D$21+'ModelParams Lw'!D$22*LOG(BR$3)+'ModelParams Lw'!D$23*($D112*$E112)))</f>
        <v>20.87664435983303</v>
      </c>
      <c r="BS112" s="24">
        <f>IF(Calcul!$F117="SW",'ModelParams Lw'!E$18+'ModelParams Lw'!E$19*LOG(BS$3)+'ModelParams Lw'!E$20*($D112*$E112),IF('ModelParams Lw'!E$21+'ModelParams Lw'!E$22*LOG(BS$3)+'ModelParams Lw'!E$23*($D112*$E112)&lt;'ModelParams Lw'!E$18+'ModelParams Lw'!E$19*LOG(BS$3)+'ModelParams Lw'!E$20*($D112*$E112),'ModelParams Lw'!E$18+'ModelParams Lw'!E$19*LOG(BS$3)+'ModelParams Lw'!E$20*($D112*$E112),'ModelParams Lw'!E$21+'ModelParams Lw'!E$22*LOG(BS$3)+'ModelParams Lw'!E$23*($D112*$E112)))</f>
        <v>19.403052886267911</v>
      </c>
      <c r="BT112" s="24">
        <f>IF(Calcul!$F117="SW",'ModelParams Lw'!F$18+'ModelParams Lw'!F$19*LOG(BT$3)+'ModelParams Lw'!F$20*($D112*$E112),IF('ModelParams Lw'!F$21+'ModelParams Lw'!F$22*LOG(BT$3)+'ModelParams Lw'!F$23*($D112*$E112)&lt;'ModelParams Lw'!F$18+'ModelParams Lw'!F$19*LOG(BT$3)+'ModelParams Lw'!F$20*($D112*$E112),'ModelParams Lw'!F$18+'ModelParams Lw'!F$19*LOG(BT$3)+'ModelParams Lw'!F$20*($D112*$E112),'ModelParams Lw'!F$21+'ModelParams Lw'!F$22*LOG(BT$3)+'ModelParams Lw'!F$23*($D112*$E112)))</f>
        <v>19.168948557312724</v>
      </c>
      <c r="BU112" s="24">
        <f>IF(Calcul!$F117="SW",'ModelParams Lw'!G$18+'ModelParams Lw'!G$19*LOG(BU$3)+'ModelParams Lw'!G$20*($D112*$E112),IF('ModelParams Lw'!G$21+'ModelParams Lw'!G$22*LOG(BU$3)+'ModelParams Lw'!G$23*($D112*$E112)&lt;'ModelParams Lw'!G$18+'ModelParams Lw'!G$19*LOG(BU$3)+'ModelParams Lw'!G$20*($D112*$E112),'ModelParams Lw'!G$18+'ModelParams Lw'!G$19*LOG(BU$3)+'ModelParams Lw'!G$20*($D112*$E112),'ModelParams Lw'!G$21+'ModelParams Lw'!G$22*LOG(BU$3)+'ModelParams Lw'!G$23*($D112*$E112)))</f>
        <v>19.253827318462619</v>
      </c>
      <c r="BV112" s="24">
        <f>IF(Calcul!$F117="SW",'ModelParams Lw'!H$18+'ModelParams Lw'!H$19*LOG(BV$3)+'ModelParams Lw'!H$20*($D112*$E112),IF('ModelParams Lw'!H$21+'ModelParams Lw'!H$22*LOG(BV$3)+'ModelParams Lw'!H$23*($D112*$E112)&lt;'ModelParams Lw'!H$18+'ModelParams Lw'!H$19*LOG(BV$3)+'ModelParams Lw'!H$20*($D112*$E112),'ModelParams Lw'!H$18+'ModelParams Lw'!H$19*LOG(BV$3)+'ModelParams Lw'!H$20*($D112*$E112),'ModelParams Lw'!H$21+'ModelParams Lw'!H$22*LOG(BV$3)+'ModelParams Lw'!H$23*($D112*$E112)))</f>
        <v>18.450549841027573</v>
      </c>
      <c r="BW112" s="24">
        <f>IF(Calcul!$F117="SW",'ModelParams Lw'!I$18+'ModelParams Lw'!I$19*LOG(BW$3)+'ModelParams Lw'!I$20*($D112*$E112),IF('ModelParams Lw'!I$21+'ModelParams Lw'!I$22*LOG(BW$3)+'ModelParams Lw'!I$23*($D112*$E112)&lt;'ModelParams Lw'!I$18+'ModelParams Lw'!I$19*LOG(BW$3)+'ModelParams Lw'!I$20*($D112*$E112),'ModelParams Lw'!I$18+'ModelParams Lw'!I$19*LOG(BW$3)+'ModelParams Lw'!I$20*($D112*$E112),'ModelParams Lw'!I$21+'ModelParams Lw'!I$22*LOG(BW$3)+'ModelParams Lw'!I$23*($D112*$E112)))</f>
        <v>24.339570323731252</v>
      </c>
      <c r="BX112" s="24">
        <f>IF(Calcul!$F117="SW",'ModelParams Lw'!J$18+'ModelParams Lw'!J$19*LOG(BX$3)+'ModelParams Lw'!J$20*($D112*$E112),IF('ModelParams Lw'!J$21+'ModelParams Lw'!J$22*LOG(BX$3)+'ModelParams Lw'!J$23*($D112*$E112)&lt;'ModelParams Lw'!J$18+'ModelParams Lw'!J$19*LOG(BX$3)+'ModelParams Lw'!J$20*($D112*$E112),'ModelParams Lw'!J$18+'ModelParams Lw'!J$19*LOG(BX$3)+'ModelParams Lw'!J$20*($D112*$E112),'ModelParams Lw'!J$21+'ModelParams Lw'!J$22*LOG(BX$3)+'ModelParams Lw'!J$23*($D112*$E112)))</f>
        <v>22.505852524315557</v>
      </c>
      <c r="BY112" s="24" t="e">
        <f t="shared" si="34"/>
        <v>#DIV/0!</v>
      </c>
      <c r="BZ112" s="24" t="e">
        <f t="shared" si="35"/>
        <v>#DIV/0!</v>
      </c>
      <c r="CA112" s="24" t="e">
        <f t="shared" si="36"/>
        <v>#DIV/0!</v>
      </c>
      <c r="CB112" s="24" t="e">
        <f t="shared" si="37"/>
        <v>#DIV/0!</v>
      </c>
      <c r="CC112" s="24" t="e">
        <f t="shared" si="38"/>
        <v>#DIV/0!</v>
      </c>
      <c r="CD112" s="24" t="e">
        <f t="shared" si="39"/>
        <v>#DIV/0!</v>
      </c>
      <c r="CE112" s="24" t="e">
        <f t="shared" si="40"/>
        <v>#DIV/0!</v>
      </c>
      <c r="CF112" s="24" t="e">
        <f t="shared" si="41"/>
        <v>#DIV/0!</v>
      </c>
      <c r="CG112" s="24" t="e">
        <f>10*LOG10(IF(BY112="",0,POWER(10,((BY112+'ModelParams Lw'!$O$4)/10))) +IF(BZ112="",0,POWER(10,((BZ112+'ModelParams Lw'!$P$4)/10))) +IF(CA112="",0,POWER(10,((CA112+'ModelParams Lw'!$Q$4)/10))) +IF(CB112="",0,POWER(10,((CB112+'ModelParams Lw'!$R$4)/10))) +IF(CC112="",0,POWER(10,((CC112+'ModelParams Lw'!$S$4)/10))) +IF(CD112="",0,POWER(10,((CD112+'ModelParams Lw'!$T$4)/10))) +IF(CE112="",0,POWER(10,((CE112+'ModelParams Lw'!$U$4)/10)))+IF(CF112="",0,POWER(10,((CF112+'ModelParams Lw'!$V$4)/10))))</f>
        <v>#DIV/0!</v>
      </c>
      <c r="CH112" s="24" t="e">
        <f t="shared" si="48"/>
        <v>#DIV/0!</v>
      </c>
      <c r="CI112" s="24" t="e">
        <f>(BY112-'ModelParams Lw'!$O$10)/'ModelParams Lw'!$O$11</f>
        <v>#DIV/0!</v>
      </c>
      <c r="CJ112" s="24" t="e">
        <f>(BZ112-'ModelParams Lw'!$P$10)/'ModelParams Lw'!$P$11</f>
        <v>#DIV/0!</v>
      </c>
      <c r="CK112" s="24" t="e">
        <f>(CA112-'ModelParams Lw'!$Q$10)/'ModelParams Lw'!$Q$11</f>
        <v>#DIV/0!</v>
      </c>
      <c r="CL112" s="24" t="e">
        <f>(CB112-'ModelParams Lw'!$R$10)/'ModelParams Lw'!$R$11</f>
        <v>#DIV/0!</v>
      </c>
      <c r="CM112" s="24" t="e">
        <f>(CC112-'ModelParams Lw'!$S$10)/'ModelParams Lw'!$S$11</f>
        <v>#DIV/0!</v>
      </c>
      <c r="CN112" s="24" t="e">
        <f>(CD112-'ModelParams Lw'!$T$10)/'ModelParams Lw'!$T$11</f>
        <v>#DIV/0!</v>
      </c>
      <c r="CO112" s="24" t="e">
        <f>(CE112-'ModelParams Lw'!$U$10)/'ModelParams Lw'!$U$11</f>
        <v>#DIV/0!</v>
      </c>
      <c r="CP112" s="24" t="e">
        <f>(CF112-'ModelParams Lw'!$V$10)/'ModelParams Lw'!$V$11</f>
        <v>#DIV/0!</v>
      </c>
    </row>
    <row r="113" spans="1:94" x14ac:dyDescent="0.2">
      <c r="A113" s="12">
        <f>Calcul!B115</f>
        <v>0</v>
      </c>
      <c r="B113" s="12">
        <f t="shared" si="42"/>
        <v>0</v>
      </c>
      <c r="C113" s="12">
        <f>Calcul!C115</f>
        <v>0</v>
      </c>
      <c r="D113" s="12">
        <f>Calcul!D115/1000</f>
        <v>0</v>
      </c>
      <c r="E113" s="12">
        <f>Calcul!E115/1000</f>
        <v>0</v>
      </c>
      <c r="F113" s="12">
        <f t="shared" si="43"/>
        <v>0</v>
      </c>
      <c r="G113" s="24" t="e">
        <f t="shared" si="44"/>
        <v>#DIV/0!</v>
      </c>
      <c r="H113" s="21" t="e">
        <f>'ModelParams Lw'!$B$6*(LN(H$3/(($B113/3600/($D113*$F113))^0.4*$G113^0.3)))^2+'ModelParams Lw'!$B$7*LN(H$3/(($B113/3600/($D113*$F113))^0.4*$G113^0.3))+'ModelParams Lw'!$B$8</f>
        <v>#DIV/0!</v>
      </c>
      <c r="I113" s="21" t="e">
        <f>'ModelParams Lw'!$B$6*(LN(I$3/(($B113/3600/($D113*$F113))^0.4*$G113^0.3)))^2+'ModelParams Lw'!$B$7*LN(I$3/(($B113/3600/($D113*$F113))^0.4*$G113^0.3))+'ModelParams Lw'!$B$8</f>
        <v>#DIV/0!</v>
      </c>
      <c r="J113" s="21" t="e">
        <f>'ModelParams Lw'!$B$6*(LN(J$3/(($B113/3600/($D113*$F113))^0.4*$G113^0.3)))^2+'ModelParams Lw'!$B$7*LN(J$3/(($B113/3600/($D113*$F113))^0.4*$G113^0.3))+'ModelParams Lw'!$B$8</f>
        <v>#DIV/0!</v>
      </c>
      <c r="K113" s="21" t="e">
        <f>'ModelParams Lw'!$B$6*(LN(K$3/(($B113/3600/($D113*$F113))^0.4*$G113^0.3)))^2+'ModelParams Lw'!$B$7*LN(K$3/(($B113/3600/($D113*$F113))^0.4*$G113^0.3))+'ModelParams Lw'!$B$8</f>
        <v>#DIV/0!</v>
      </c>
      <c r="L113" s="21" t="e">
        <f>'ModelParams Lw'!$B$6*(LN(L$3/(($B113/3600/($D113*$F113))^0.4*$G113^0.3)))^2+'ModelParams Lw'!$B$7*LN(L$3/(($B113/3600/($D113*$F113))^0.4*$G113^0.3))+'ModelParams Lw'!$B$8</f>
        <v>#DIV/0!</v>
      </c>
      <c r="M113" s="21" t="e">
        <f>'ModelParams Lw'!$B$6*(LN(M$3/(($B113/3600/($D113*$F113))^0.4*$G113^0.3)))^2+'ModelParams Lw'!$B$7*LN(M$3/(($B113/3600/($D113*$F113))^0.4*$G113^0.3))+'ModelParams Lw'!$B$8</f>
        <v>#DIV/0!</v>
      </c>
      <c r="N113" s="21" t="e">
        <f>'ModelParams Lw'!$B$6*(LN(N$3/(($B113/3600/($D113*$F113))^0.4*$G113^0.3)))^2+'ModelParams Lw'!$B$7*LN(N$3/(($B113/3600/($D113*$F113))^0.4*$G113^0.3))+'ModelParams Lw'!$B$8</f>
        <v>#DIV/0!</v>
      </c>
      <c r="O113" s="21" t="e">
        <f>'ModelParams Lw'!$B$6*(LN(O$3/(($B113/3600/($D113*$F113))^0.4*$G113^0.3)))^2+'ModelParams Lw'!$B$7*LN(O$3/(($B113/3600/($D113*$F113))^0.4*$G113^0.3))+'ModelParams Lw'!$B$8</f>
        <v>#DIV/0!</v>
      </c>
      <c r="P113" s="24" t="e">
        <f>'ModelParams Lw'!$B$3+'ModelParams Lw'!$B$4*LOG10($B113/3600/($D113*$F113))+'ModelParams Lw'!$B$5*LOG10(2*$G113/(1.2*($B113/3600/($D113*$F113))^2)+1)+10*LOG10($D113*$F113)+H113</f>
        <v>#DIV/0!</v>
      </c>
      <c r="Q113" s="24" t="e">
        <f>'ModelParams Lw'!$B$3+'ModelParams Lw'!$B$4*LOG10($B113/3600/($D113*$F113))+'ModelParams Lw'!$B$5*LOG10(2*$G113/(1.2*($B113/3600/($D113*$F113))^2)+1)+10*LOG10($D113*$F113)+I113</f>
        <v>#DIV/0!</v>
      </c>
      <c r="R113" s="24" t="e">
        <f>'ModelParams Lw'!$B$3+'ModelParams Lw'!$B$4*LOG10($B113/3600/($D113*$F113))+'ModelParams Lw'!$B$5*LOG10(2*$G113/(1.2*($B113/3600/($D113*$F113))^2)+1)+10*LOG10($D113*$F113)+J113</f>
        <v>#DIV/0!</v>
      </c>
      <c r="S113" s="24" t="e">
        <f>'ModelParams Lw'!$B$3+'ModelParams Lw'!$B$4*LOG10($B113/3600/($D113*$F113))+'ModelParams Lw'!$B$5*LOG10(2*$G113/(1.2*($B113/3600/($D113*$F113))^2)+1)+10*LOG10($D113*$F113)+K113</f>
        <v>#DIV/0!</v>
      </c>
      <c r="T113" s="24" t="e">
        <f>'ModelParams Lw'!$B$3+'ModelParams Lw'!$B$4*LOG10($B113/3600/($D113*$F113))+'ModelParams Lw'!$B$5*LOG10(2*$G113/(1.2*($B113/3600/($D113*$F113))^2)+1)+10*LOG10($D113*$F113)+L113</f>
        <v>#DIV/0!</v>
      </c>
      <c r="U113" s="24" t="e">
        <f>'ModelParams Lw'!$B$3+'ModelParams Lw'!$B$4*LOG10($B113/3600/($D113*$F113))+'ModelParams Lw'!$B$5*LOG10(2*$G113/(1.2*($B113/3600/($D113*$F113))^2)+1)+10*LOG10($D113*$F113)+M113</f>
        <v>#DIV/0!</v>
      </c>
      <c r="V113" s="24" t="e">
        <f>'ModelParams Lw'!$B$3+'ModelParams Lw'!$B$4*LOG10($B113/3600/($D113*$F113))+'ModelParams Lw'!$B$5*LOG10(2*$G113/(1.2*($B113/3600/($D113*$F113))^2)+1)+10*LOG10($D113*$F113)+N113</f>
        <v>#DIV/0!</v>
      </c>
      <c r="W113" s="24" t="e">
        <f>'ModelParams Lw'!$B$3+'ModelParams Lw'!$B$4*LOG10($B113/3600/($D113*$F113))+'ModelParams Lw'!$B$5*LOG10(2*$G113/(1.2*($B113/3600/($D113*$F113))^2)+1)+10*LOG10($D113*$F113)+O113</f>
        <v>#DIV/0!</v>
      </c>
      <c r="X113" s="24" t="e">
        <f>10*LOG10(IF(P113="",0,POWER(10,((P113+'ModelParams Lw'!$O$4)/10))) +IF(Q113="",0,POWER(10,((Q113+'ModelParams Lw'!$P$4)/10))) +IF(R113="",0,POWER(10,((R113+'ModelParams Lw'!$Q$4)/10))) +IF(S113="",0,POWER(10,((S113+'ModelParams Lw'!$R$4)/10))) +IF(T113="",0,POWER(10,((T113+'ModelParams Lw'!$S$4)/10))) +IF(U113="",0,POWER(10,((U113+'ModelParams Lw'!$T$4)/10))) +IF(V113="",0,POWER(10,((V113+'ModelParams Lw'!$U$4)/10)))+IF(W113="",0,POWER(10,((W113+'ModelParams Lw'!$V$4)/10))))</f>
        <v>#DIV/0!</v>
      </c>
      <c r="Y113" s="24" t="e">
        <f t="shared" si="45"/>
        <v>#DIV/0!</v>
      </c>
      <c r="Z113" s="24" t="e">
        <f>(P113-'ModelParams Lw'!O$10)/'ModelParams Lw'!O$11</f>
        <v>#DIV/0!</v>
      </c>
      <c r="AA113" s="24" t="e">
        <f>(Q113-'ModelParams Lw'!P$10)/'ModelParams Lw'!P$11</f>
        <v>#DIV/0!</v>
      </c>
      <c r="AB113" s="24" t="e">
        <f>(R113-'ModelParams Lw'!Q$10)/'ModelParams Lw'!Q$11</f>
        <v>#DIV/0!</v>
      </c>
      <c r="AC113" s="24" t="e">
        <f>(S113-'ModelParams Lw'!R$10)/'ModelParams Lw'!R$11</f>
        <v>#DIV/0!</v>
      </c>
      <c r="AD113" s="24" t="e">
        <f>(T113-'ModelParams Lw'!S$10)/'ModelParams Lw'!S$11</f>
        <v>#DIV/0!</v>
      </c>
      <c r="AE113" s="24" t="e">
        <f>(U113-'ModelParams Lw'!T$10)/'ModelParams Lw'!T$11</f>
        <v>#DIV/0!</v>
      </c>
      <c r="AF113" s="24" t="e">
        <f>(V113-'ModelParams Lw'!U$10)/'ModelParams Lw'!U$11</f>
        <v>#DIV/0!</v>
      </c>
      <c r="AG113" s="24" t="e">
        <f>(W113-'ModelParams Lw'!V$10)/'ModelParams Lw'!V$11</f>
        <v>#DIV/0!</v>
      </c>
      <c r="AH113" s="24" t="e">
        <f t="shared" si="46"/>
        <v>#DIV/0!</v>
      </c>
      <c r="AI113" s="24" t="str">
        <f>IF(OR(Calcul!$D118="",Calcul!$E118=""),"",VLOOKUP(CONCATENATE(Calcul!$D118,Calcul!$E118),SilencerParams!$D$4:$R$82,8,FALSE))</f>
        <v/>
      </c>
      <c r="AJ113" s="24" t="str">
        <f>IF(OR(Calcul!$D118="",Calcul!$E118=""),"",VLOOKUP(CONCATENATE(Calcul!$D118,Calcul!$E118),SilencerParams!$D$4:$R$82,9,FALSE))</f>
        <v/>
      </c>
      <c r="AK113" s="24" t="str">
        <f>IF(OR(Calcul!$D118="",Calcul!$E118=""),"",VLOOKUP(CONCATENATE(Calcul!$D118,Calcul!$E118),SilencerParams!$D$4:$R$82,10,FALSE))</f>
        <v/>
      </c>
      <c r="AL113" s="24" t="str">
        <f>IF(OR(Calcul!$D118="",Calcul!$E118=""),"",VLOOKUP(CONCATENATE(Calcul!$D118,Calcul!$E118),SilencerParams!$D$4:$R$82,11,FALSE))</f>
        <v/>
      </c>
      <c r="AM113" s="24" t="str">
        <f>IF(OR(Calcul!$D118="",Calcul!$E118=""),"",VLOOKUP(CONCATENATE(Calcul!$D118,Calcul!$E118),SilencerParams!$D$4:$R$82,12,FALSE))</f>
        <v/>
      </c>
      <c r="AN113" s="24" t="str">
        <f>IF(OR(Calcul!$D118="",Calcul!$E118=""),"",VLOOKUP(CONCATENATE(Calcul!$D118,Calcul!$E118),SilencerParams!$D$4:$R$82,13,FALSE))</f>
        <v/>
      </c>
      <c r="AO113" s="24" t="str">
        <f>IF(OR(Calcul!$D118="",Calcul!$E118=""),"",VLOOKUP(CONCATENATE(Calcul!$D118,Calcul!$E118),SilencerParams!$D$4:$R$82,14,FALSE))</f>
        <v/>
      </c>
      <c r="AP113" s="24" t="str">
        <f>IF(OR(Calcul!$D118="",Calcul!$E118=""),"",VLOOKUP(CONCATENATE(Calcul!$D118,Calcul!$E118),SilencerParams!$D$4:$R$82,15,FALSE))</f>
        <v/>
      </c>
      <c r="AQ113" s="24" t="str">
        <f>IF(OR(Calcul!$D118="",Calcul!$E118=""),"",VLOOKUP(CONCATENATE(Calcul!$D118,Calcul!$E118),SilencerParams!$D$4:$Z$82,16,FALSE)*LOG($AH113)+VLOOKUP(CONCATENATE(Calcul!$D118,Calcul!$E118),SilencerParams!$D$4:$AH$82,24,FALSE))</f>
        <v/>
      </c>
      <c r="AR113" s="24" t="str">
        <f>IF(OR(Calcul!$D118="",Calcul!$E118=""),"",VLOOKUP(CONCATENATE(Calcul!$D118,Calcul!$E118),SilencerParams!$D$4:$Z$82,17,FALSE)*LOG($AH113)+VLOOKUP(CONCATENATE(Calcul!$D118,Calcul!$E118),SilencerParams!$D$4:$AH$82,25,FALSE))</f>
        <v/>
      </c>
      <c r="AS113" s="24" t="str">
        <f>IF(OR(Calcul!$D118="",Calcul!$E118=""),"",VLOOKUP(CONCATENATE(Calcul!$D118,Calcul!$E118),SilencerParams!$D$4:$Z$82,18,FALSE)*LOG($AH113)+VLOOKUP(CONCATENATE(Calcul!$D118,Calcul!$E118),SilencerParams!$D$4:$AH$82,26,FALSE))</f>
        <v/>
      </c>
      <c r="AT113" s="24" t="str">
        <f>IF(OR(Calcul!$D118="",Calcul!$E118=""),"",VLOOKUP(CONCATENATE(Calcul!$D118,Calcul!$E118),SilencerParams!$D$4:$Z$82,19,FALSE)*LOG($AH113)+VLOOKUP(CONCATENATE(Calcul!$D118,Calcul!$E118),SilencerParams!$D$4:$AH$82,27,FALSE))</f>
        <v/>
      </c>
      <c r="AU113" s="24" t="str">
        <f>IF(OR(Calcul!$D118="",Calcul!$E118=""),"",VLOOKUP(CONCATENATE(Calcul!$D118,Calcul!$E118),SilencerParams!$D$4:$Z$82,20,FALSE)*LOG($AH113)+VLOOKUP(CONCATENATE(Calcul!$D118,Calcul!$E118),SilencerParams!$D$4:$AH$82,28,FALSE))</f>
        <v/>
      </c>
      <c r="AV113" s="24" t="str">
        <f>IF(OR(Calcul!$D118="",Calcul!$E118=""),"",VLOOKUP(CONCATENATE(Calcul!$D118,Calcul!$E118),SilencerParams!$D$4:$Z$82,21,FALSE)*LOG($AH113)+VLOOKUP(CONCATENATE(Calcul!$D118,Calcul!$E118),SilencerParams!$D$4:$AH$82,29,FALSE))</f>
        <v/>
      </c>
      <c r="AW113" s="24" t="str">
        <f>IF(OR(Calcul!$D118="",Calcul!$E118=""),"",VLOOKUP(CONCATENATE(Calcul!$D118,Calcul!$E118),SilencerParams!$D$4:$Z$82,22,FALSE)*LOG($AH113)+VLOOKUP(CONCATENATE(Calcul!$D118,Calcul!$E118),SilencerParams!$D$4:$AH$82,30,FALSE))</f>
        <v/>
      </c>
      <c r="AX113" s="24" t="str">
        <f>IF(OR(Calcul!$D118="",Calcul!$E118=""),"",VLOOKUP(CONCATENATE(Calcul!$D118,Calcul!$E118),SilencerParams!$D$4:$Z$82,23,FALSE)*LOG($AH113)+VLOOKUP(CONCATENATE(Calcul!$D118,Calcul!$E118),SilencerParams!$D$4:$AH$82,31,FALSE))</f>
        <v/>
      </c>
      <c r="AY113" s="24" t="e">
        <f t="shared" si="26"/>
        <v>#DIV/0!</v>
      </c>
      <c r="AZ113" s="24" t="e">
        <f t="shared" si="27"/>
        <v>#DIV/0!</v>
      </c>
      <c r="BA113" s="24" t="e">
        <f t="shared" si="28"/>
        <v>#DIV/0!</v>
      </c>
      <c r="BB113" s="24" t="e">
        <f t="shared" si="29"/>
        <v>#DIV/0!</v>
      </c>
      <c r="BC113" s="24" t="e">
        <f t="shared" si="30"/>
        <v>#DIV/0!</v>
      </c>
      <c r="BD113" s="24" t="e">
        <f t="shared" si="31"/>
        <v>#DIV/0!</v>
      </c>
      <c r="BE113" s="24" t="e">
        <f t="shared" si="32"/>
        <v>#DIV/0!</v>
      </c>
      <c r="BF113" s="24" t="e">
        <f t="shared" si="33"/>
        <v>#DIV/0!</v>
      </c>
      <c r="BG113" s="24" t="e">
        <f>10*LOG10(IF(AY113="",0,POWER(10,((AY113+'ModelParams Lw'!$O$4)/10))) +IF(AZ113="",0,POWER(10,((AZ113+'ModelParams Lw'!$P$4)/10))) +IF(BA113="",0,POWER(10,((BA113+'ModelParams Lw'!$Q$4)/10))) +IF(BB113="",0,POWER(10,((BB113+'ModelParams Lw'!$R$4)/10))) +IF(BC113="",0,POWER(10,((BC113+'ModelParams Lw'!$S$4)/10))) +IF(BD113="",0,POWER(10,((BD113+'ModelParams Lw'!$T$4)/10))) +IF(BE113="",0,POWER(10,((BE113+'ModelParams Lw'!$U$4)/10)))+IF(BF113="",0,POWER(10,((BF113+'ModelParams Lw'!$V$4)/10))))</f>
        <v>#DIV/0!</v>
      </c>
      <c r="BH113" s="24" t="e">
        <f t="shared" si="47"/>
        <v>#DIV/0!</v>
      </c>
      <c r="BI113" s="24" t="e">
        <f>(AY113-'ModelParams Lw'!O$10)/'ModelParams Lw'!O$11</f>
        <v>#DIV/0!</v>
      </c>
      <c r="BJ113" s="24" t="e">
        <f>(AZ113-'ModelParams Lw'!P$10)/'ModelParams Lw'!P$11</f>
        <v>#DIV/0!</v>
      </c>
      <c r="BK113" s="24" t="e">
        <f>(BA113-'ModelParams Lw'!Q$10)/'ModelParams Lw'!Q$11</f>
        <v>#DIV/0!</v>
      </c>
      <c r="BL113" s="24" t="e">
        <f>(BB113-'ModelParams Lw'!R$10)/'ModelParams Lw'!R$11</f>
        <v>#DIV/0!</v>
      </c>
      <c r="BM113" s="24" t="e">
        <f>(BC113-'ModelParams Lw'!S$10)/'ModelParams Lw'!S$11</f>
        <v>#DIV/0!</v>
      </c>
      <c r="BN113" s="24" t="e">
        <f>(BD113-'ModelParams Lw'!T$10)/'ModelParams Lw'!T$11</f>
        <v>#DIV/0!</v>
      </c>
      <c r="BO113" s="24" t="e">
        <f>(BE113-'ModelParams Lw'!U$10)/'ModelParams Lw'!U$11</f>
        <v>#DIV/0!</v>
      </c>
      <c r="BP113" s="24" t="e">
        <f>(BF113-'ModelParams Lw'!V$10)/'ModelParams Lw'!V$11</f>
        <v>#DIV/0!</v>
      </c>
      <c r="BQ113" s="24">
        <f>IF(Calcul!$F118="SW",'ModelParams Lw'!C$18+'ModelParams Lw'!C$19*LOG(BQ$3)+'ModelParams Lw'!C$20*($D113*$E113),IF('ModelParams Lw'!C$21+'ModelParams Lw'!C$22*LOG(BQ$3)+'ModelParams Lw'!C$23*($D113*$E113)&lt;'ModelParams Lw'!C$18+'ModelParams Lw'!C$19*LOG(BQ$3)+'ModelParams Lw'!C$20*($D113*$E113),'ModelParams Lw'!C$18+'ModelParams Lw'!C$19*LOG(BQ$3)+'ModelParams Lw'!C$20*($D113*$E113),'ModelParams Lw'!C$21+'ModelParams Lw'!C$22*LOG(BQ$3)+'ModelParams Lw'!C$23*($D113*$E113)))</f>
        <v>29.232362061604213</v>
      </c>
      <c r="BR113" s="24">
        <f>IF(Calcul!$F118="SW",'ModelParams Lw'!D$18+'ModelParams Lw'!D$19*LOG(BR$3)+'ModelParams Lw'!D$20*($D113*$E113),IF('ModelParams Lw'!D$21+'ModelParams Lw'!D$22*LOG(BR$3)+'ModelParams Lw'!D$23*($D113*$E113)&lt;'ModelParams Lw'!D$18+'ModelParams Lw'!D$19*LOG(BR$3)+'ModelParams Lw'!D$20*($D113*$E113),'ModelParams Lw'!D$18+'ModelParams Lw'!D$19*LOG(BR$3)+'ModelParams Lw'!D$20*($D113*$E113),'ModelParams Lw'!D$21+'ModelParams Lw'!D$22*LOG(BR$3)+'ModelParams Lw'!D$23*($D113*$E113)))</f>
        <v>20.87664435983303</v>
      </c>
      <c r="BS113" s="24">
        <f>IF(Calcul!$F118="SW",'ModelParams Lw'!E$18+'ModelParams Lw'!E$19*LOG(BS$3)+'ModelParams Lw'!E$20*($D113*$E113),IF('ModelParams Lw'!E$21+'ModelParams Lw'!E$22*LOG(BS$3)+'ModelParams Lw'!E$23*($D113*$E113)&lt;'ModelParams Lw'!E$18+'ModelParams Lw'!E$19*LOG(BS$3)+'ModelParams Lw'!E$20*($D113*$E113),'ModelParams Lw'!E$18+'ModelParams Lw'!E$19*LOG(BS$3)+'ModelParams Lw'!E$20*($D113*$E113),'ModelParams Lw'!E$21+'ModelParams Lw'!E$22*LOG(BS$3)+'ModelParams Lw'!E$23*($D113*$E113)))</f>
        <v>19.403052886267911</v>
      </c>
      <c r="BT113" s="24">
        <f>IF(Calcul!$F118="SW",'ModelParams Lw'!F$18+'ModelParams Lw'!F$19*LOG(BT$3)+'ModelParams Lw'!F$20*($D113*$E113),IF('ModelParams Lw'!F$21+'ModelParams Lw'!F$22*LOG(BT$3)+'ModelParams Lw'!F$23*($D113*$E113)&lt;'ModelParams Lw'!F$18+'ModelParams Lw'!F$19*LOG(BT$3)+'ModelParams Lw'!F$20*($D113*$E113),'ModelParams Lw'!F$18+'ModelParams Lw'!F$19*LOG(BT$3)+'ModelParams Lw'!F$20*($D113*$E113),'ModelParams Lw'!F$21+'ModelParams Lw'!F$22*LOG(BT$3)+'ModelParams Lw'!F$23*($D113*$E113)))</f>
        <v>19.168948557312724</v>
      </c>
      <c r="BU113" s="24">
        <f>IF(Calcul!$F118="SW",'ModelParams Lw'!G$18+'ModelParams Lw'!G$19*LOG(BU$3)+'ModelParams Lw'!G$20*($D113*$E113),IF('ModelParams Lw'!G$21+'ModelParams Lw'!G$22*LOG(BU$3)+'ModelParams Lw'!G$23*($D113*$E113)&lt;'ModelParams Lw'!G$18+'ModelParams Lw'!G$19*LOG(BU$3)+'ModelParams Lw'!G$20*($D113*$E113),'ModelParams Lw'!G$18+'ModelParams Lw'!G$19*LOG(BU$3)+'ModelParams Lw'!G$20*($D113*$E113),'ModelParams Lw'!G$21+'ModelParams Lw'!G$22*LOG(BU$3)+'ModelParams Lw'!G$23*($D113*$E113)))</f>
        <v>19.253827318462619</v>
      </c>
      <c r="BV113" s="24">
        <f>IF(Calcul!$F118="SW",'ModelParams Lw'!H$18+'ModelParams Lw'!H$19*LOG(BV$3)+'ModelParams Lw'!H$20*($D113*$E113),IF('ModelParams Lw'!H$21+'ModelParams Lw'!H$22*LOG(BV$3)+'ModelParams Lw'!H$23*($D113*$E113)&lt;'ModelParams Lw'!H$18+'ModelParams Lw'!H$19*LOG(BV$3)+'ModelParams Lw'!H$20*($D113*$E113),'ModelParams Lw'!H$18+'ModelParams Lw'!H$19*LOG(BV$3)+'ModelParams Lw'!H$20*($D113*$E113),'ModelParams Lw'!H$21+'ModelParams Lw'!H$22*LOG(BV$3)+'ModelParams Lw'!H$23*($D113*$E113)))</f>
        <v>18.450549841027573</v>
      </c>
      <c r="BW113" s="24">
        <f>IF(Calcul!$F118="SW",'ModelParams Lw'!I$18+'ModelParams Lw'!I$19*LOG(BW$3)+'ModelParams Lw'!I$20*($D113*$E113),IF('ModelParams Lw'!I$21+'ModelParams Lw'!I$22*LOG(BW$3)+'ModelParams Lw'!I$23*($D113*$E113)&lt;'ModelParams Lw'!I$18+'ModelParams Lw'!I$19*LOG(BW$3)+'ModelParams Lw'!I$20*($D113*$E113),'ModelParams Lw'!I$18+'ModelParams Lw'!I$19*LOG(BW$3)+'ModelParams Lw'!I$20*($D113*$E113),'ModelParams Lw'!I$21+'ModelParams Lw'!I$22*LOG(BW$3)+'ModelParams Lw'!I$23*($D113*$E113)))</f>
        <v>24.339570323731252</v>
      </c>
      <c r="BX113" s="24">
        <f>IF(Calcul!$F118="SW",'ModelParams Lw'!J$18+'ModelParams Lw'!J$19*LOG(BX$3)+'ModelParams Lw'!J$20*($D113*$E113),IF('ModelParams Lw'!J$21+'ModelParams Lw'!J$22*LOG(BX$3)+'ModelParams Lw'!J$23*($D113*$E113)&lt;'ModelParams Lw'!J$18+'ModelParams Lw'!J$19*LOG(BX$3)+'ModelParams Lw'!J$20*($D113*$E113),'ModelParams Lw'!J$18+'ModelParams Lw'!J$19*LOG(BX$3)+'ModelParams Lw'!J$20*($D113*$E113),'ModelParams Lw'!J$21+'ModelParams Lw'!J$22*LOG(BX$3)+'ModelParams Lw'!J$23*($D113*$E113)))</f>
        <v>22.505852524315557</v>
      </c>
      <c r="BY113" s="24" t="e">
        <f t="shared" si="34"/>
        <v>#DIV/0!</v>
      </c>
      <c r="BZ113" s="24" t="e">
        <f t="shared" si="35"/>
        <v>#DIV/0!</v>
      </c>
      <c r="CA113" s="24" t="e">
        <f t="shared" si="36"/>
        <v>#DIV/0!</v>
      </c>
      <c r="CB113" s="24" t="e">
        <f t="shared" si="37"/>
        <v>#DIV/0!</v>
      </c>
      <c r="CC113" s="24" t="e">
        <f t="shared" si="38"/>
        <v>#DIV/0!</v>
      </c>
      <c r="CD113" s="24" t="e">
        <f t="shared" si="39"/>
        <v>#DIV/0!</v>
      </c>
      <c r="CE113" s="24" t="e">
        <f t="shared" si="40"/>
        <v>#DIV/0!</v>
      </c>
      <c r="CF113" s="24" t="e">
        <f t="shared" si="41"/>
        <v>#DIV/0!</v>
      </c>
      <c r="CG113" s="24" t="e">
        <f>10*LOG10(IF(BY113="",0,POWER(10,((BY113+'ModelParams Lw'!$O$4)/10))) +IF(BZ113="",0,POWER(10,((BZ113+'ModelParams Lw'!$P$4)/10))) +IF(CA113="",0,POWER(10,((CA113+'ModelParams Lw'!$Q$4)/10))) +IF(CB113="",0,POWER(10,((CB113+'ModelParams Lw'!$R$4)/10))) +IF(CC113="",0,POWER(10,((CC113+'ModelParams Lw'!$S$4)/10))) +IF(CD113="",0,POWER(10,((CD113+'ModelParams Lw'!$T$4)/10))) +IF(CE113="",0,POWER(10,((CE113+'ModelParams Lw'!$U$4)/10)))+IF(CF113="",0,POWER(10,((CF113+'ModelParams Lw'!$V$4)/10))))</f>
        <v>#DIV/0!</v>
      </c>
      <c r="CH113" s="24" t="e">
        <f t="shared" si="48"/>
        <v>#DIV/0!</v>
      </c>
      <c r="CI113" s="24" t="e">
        <f>(BY113-'ModelParams Lw'!$O$10)/'ModelParams Lw'!$O$11</f>
        <v>#DIV/0!</v>
      </c>
      <c r="CJ113" s="24" t="e">
        <f>(BZ113-'ModelParams Lw'!$P$10)/'ModelParams Lw'!$P$11</f>
        <v>#DIV/0!</v>
      </c>
      <c r="CK113" s="24" t="e">
        <f>(CA113-'ModelParams Lw'!$Q$10)/'ModelParams Lw'!$Q$11</f>
        <v>#DIV/0!</v>
      </c>
      <c r="CL113" s="24" t="e">
        <f>(CB113-'ModelParams Lw'!$R$10)/'ModelParams Lw'!$R$11</f>
        <v>#DIV/0!</v>
      </c>
      <c r="CM113" s="24" t="e">
        <f>(CC113-'ModelParams Lw'!$S$10)/'ModelParams Lw'!$S$11</f>
        <v>#DIV/0!</v>
      </c>
      <c r="CN113" s="24" t="e">
        <f>(CD113-'ModelParams Lw'!$T$10)/'ModelParams Lw'!$T$11</f>
        <v>#DIV/0!</v>
      </c>
      <c r="CO113" s="24" t="e">
        <f>(CE113-'ModelParams Lw'!$U$10)/'ModelParams Lw'!$U$11</f>
        <v>#DIV/0!</v>
      </c>
      <c r="CP113" s="24" t="e">
        <f>(CF113-'ModelParams Lw'!$V$10)/'ModelParams Lw'!$V$11</f>
        <v>#DIV/0!</v>
      </c>
    </row>
    <row r="114" spans="1:94" x14ac:dyDescent="0.2">
      <c r="A114" s="12">
        <f>Calcul!B116</f>
        <v>0</v>
      </c>
      <c r="B114" s="12">
        <f t="shared" si="42"/>
        <v>0</v>
      </c>
      <c r="C114" s="12">
        <f>Calcul!C116</f>
        <v>0</v>
      </c>
      <c r="D114" s="12">
        <f>Calcul!D116/1000</f>
        <v>0</v>
      </c>
      <c r="E114" s="12">
        <f>Calcul!E116/1000</f>
        <v>0</v>
      </c>
      <c r="F114" s="12">
        <f t="shared" si="43"/>
        <v>0</v>
      </c>
      <c r="G114" s="24" t="e">
        <f t="shared" si="44"/>
        <v>#DIV/0!</v>
      </c>
      <c r="H114" s="21" t="e">
        <f>'ModelParams Lw'!$B$6*(LN(H$3/(($B114/3600/($D114*$F114))^0.4*$G114^0.3)))^2+'ModelParams Lw'!$B$7*LN(H$3/(($B114/3600/($D114*$F114))^0.4*$G114^0.3))+'ModelParams Lw'!$B$8</f>
        <v>#DIV/0!</v>
      </c>
      <c r="I114" s="21" t="e">
        <f>'ModelParams Lw'!$B$6*(LN(I$3/(($B114/3600/($D114*$F114))^0.4*$G114^0.3)))^2+'ModelParams Lw'!$B$7*LN(I$3/(($B114/3600/($D114*$F114))^0.4*$G114^0.3))+'ModelParams Lw'!$B$8</f>
        <v>#DIV/0!</v>
      </c>
      <c r="J114" s="21" t="e">
        <f>'ModelParams Lw'!$B$6*(LN(J$3/(($B114/3600/($D114*$F114))^0.4*$G114^0.3)))^2+'ModelParams Lw'!$B$7*LN(J$3/(($B114/3600/($D114*$F114))^0.4*$G114^0.3))+'ModelParams Lw'!$B$8</f>
        <v>#DIV/0!</v>
      </c>
      <c r="K114" s="21" t="e">
        <f>'ModelParams Lw'!$B$6*(LN(K$3/(($B114/3600/($D114*$F114))^0.4*$G114^0.3)))^2+'ModelParams Lw'!$B$7*LN(K$3/(($B114/3600/($D114*$F114))^0.4*$G114^0.3))+'ModelParams Lw'!$B$8</f>
        <v>#DIV/0!</v>
      </c>
      <c r="L114" s="21" t="e">
        <f>'ModelParams Lw'!$B$6*(LN(L$3/(($B114/3600/($D114*$F114))^0.4*$G114^0.3)))^2+'ModelParams Lw'!$B$7*LN(L$3/(($B114/3600/($D114*$F114))^0.4*$G114^0.3))+'ModelParams Lw'!$B$8</f>
        <v>#DIV/0!</v>
      </c>
      <c r="M114" s="21" t="e">
        <f>'ModelParams Lw'!$B$6*(LN(M$3/(($B114/3600/($D114*$F114))^0.4*$G114^0.3)))^2+'ModelParams Lw'!$B$7*LN(M$3/(($B114/3600/($D114*$F114))^0.4*$G114^0.3))+'ModelParams Lw'!$B$8</f>
        <v>#DIV/0!</v>
      </c>
      <c r="N114" s="21" t="e">
        <f>'ModelParams Lw'!$B$6*(LN(N$3/(($B114/3600/($D114*$F114))^0.4*$G114^0.3)))^2+'ModelParams Lw'!$B$7*LN(N$3/(($B114/3600/($D114*$F114))^0.4*$G114^0.3))+'ModelParams Lw'!$B$8</f>
        <v>#DIV/0!</v>
      </c>
      <c r="O114" s="21" t="e">
        <f>'ModelParams Lw'!$B$6*(LN(O$3/(($B114/3600/($D114*$F114))^0.4*$G114^0.3)))^2+'ModelParams Lw'!$B$7*LN(O$3/(($B114/3600/($D114*$F114))^0.4*$G114^0.3))+'ModelParams Lw'!$B$8</f>
        <v>#DIV/0!</v>
      </c>
      <c r="P114" s="24" t="e">
        <f>'ModelParams Lw'!$B$3+'ModelParams Lw'!$B$4*LOG10($B114/3600/($D114*$F114))+'ModelParams Lw'!$B$5*LOG10(2*$G114/(1.2*($B114/3600/($D114*$F114))^2)+1)+10*LOG10($D114*$F114)+H114</f>
        <v>#DIV/0!</v>
      </c>
      <c r="Q114" s="24" t="e">
        <f>'ModelParams Lw'!$B$3+'ModelParams Lw'!$B$4*LOG10($B114/3600/($D114*$F114))+'ModelParams Lw'!$B$5*LOG10(2*$G114/(1.2*($B114/3600/($D114*$F114))^2)+1)+10*LOG10($D114*$F114)+I114</f>
        <v>#DIV/0!</v>
      </c>
      <c r="R114" s="24" t="e">
        <f>'ModelParams Lw'!$B$3+'ModelParams Lw'!$B$4*LOG10($B114/3600/($D114*$F114))+'ModelParams Lw'!$B$5*LOG10(2*$G114/(1.2*($B114/3600/($D114*$F114))^2)+1)+10*LOG10($D114*$F114)+J114</f>
        <v>#DIV/0!</v>
      </c>
      <c r="S114" s="24" t="e">
        <f>'ModelParams Lw'!$B$3+'ModelParams Lw'!$B$4*LOG10($B114/3600/($D114*$F114))+'ModelParams Lw'!$B$5*LOG10(2*$G114/(1.2*($B114/3600/($D114*$F114))^2)+1)+10*LOG10($D114*$F114)+K114</f>
        <v>#DIV/0!</v>
      </c>
      <c r="T114" s="24" t="e">
        <f>'ModelParams Lw'!$B$3+'ModelParams Lw'!$B$4*LOG10($B114/3600/($D114*$F114))+'ModelParams Lw'!$B$5*LOG10(2*$G114/(1.2*($B114/3600/($D114*$F114))^2)+1)+10*LOG10($D114*$F114)+L114</f>
        <v>#DIV/0!</v>
      </c>
      <c r="U114" s="24" t="e">
        <f>'ModelParams Lw'!$B$3+'ModelParams Lw'!$B$4*LOG10($B114/3600/($D114*$F114))+'ModelParams Lw'!$B$5*LOG10(2*$G114/(1.2*($B114/3600/($D114*$F114))^2)+1)+10*LOG10($D114*$F114)+M114</f>
        <v>#DIV/0!</v>
      </c>
      <c r="V114" s="24" t="e">
        <f>'ModelParams Lw'!$B$3+'ModelParams Lw'!$B$4*LOG10($B114/3600/($D114*$F114))+'ModelParams Lw'!$B$5*LOG10(2*$G114/(1.2*($B114/3600/($D114*$F114))^2)+1)+10*LOG10($D114*$F114)+N114</f>
        <v>#DIV/0!</v>
      </c>
      <c r="W114" s="24" t="e">
        <f>'ModelParams Lw'!$B$3+'ModelParams Lw'!$B$4*LOG10($B114/3600/($D114*$F114))+'ModelParams Lw'!$B$5*LOG10(2*$G114/(1.2*($B114/3600/($D114*$F114))^2)+1)+10*LOG10($D114*$F114)+O114</f>
        <v>#DIV/0!</v>
      </c>
      <c r="X114" s="24" t="e">
        <f>10*LOG10(IF(P114="",0,POWER(10,((P114+'ModelParams Lw'!$O$4)/10))) +IF(Q114="",0,POWER(10,((Q114+'ModelParams Lw'!$P$4)/10))) +IF(R114="",0,POWER(10,((R114+'ModelParams Lw'!$Q$4)/10))) +IF(S114="",0,POWER(10,((S114+'ModelParams Lw'!$R$4)/10))) +IF(T114="",0,POWER(10,((T114+'ModelParams Lw'!$S$4)/10))) +IF(U114="",0,POWER(10,((U114+'ModelParams Lw'!$T$4)/10))) +IF(V114="",0,POWER(10,((V114+'ModelParams Lw'!$U$4)/10)))+IF(W114="",0,POWER(10,((W114+'ModelParams Lw'!$V$4)/10))))</f>
        <v>#DIV/0!</v>
      </c>
      <c r="Y114" s="24" t="e">
        <f t="shared" si="45"/>
        <v>#DIV/0!</v>
      </c>
      <c r="Z114" s="24" t="e">
        <f>(P114-'ModelParams Lw'!O$10)/'ModelParams Lw'!O$11</f>
        <v>#DIV/0!</v>
      </c>
      <c r="AA114" s="24" t="e">
        <f>(Q114-'ModelParams Lw'!P$10)/'ModelParams Lw'!P$11</f>
        <v>#DIV/0!</v>
      </c>
      <c r="AB114" s="24" t="e">
        <f>(R114-'ModelParams Lw'!Q$10)/'ModelParams Lw'!Q$11</f>
        <v>#DIV/0!</v>
      </c>
      <c r="AC114" s="24" t="e">
        <f>(S114-'ModelParams Lw'!R$10)/'ModelParams Lw'!R$11</f>
        <v>#DIV/0!</v>
      </c>
      <c r="AD114" s="24" t="e">
        <f>(T114-'ModelParams Lw'!S$10)/'ModelParams Lw'!S$11</f>
        <v>#DIV/0!</v>
      </c>
      <c r="AE114" s="24" t="e">
        <f>(U114-'ModelParams Lw'!T$10)/'ModelParams Lw'!T$11</f>
        <v>#DIV/0!</v>
      </c>
      <c r="AF114" s="24" t="e">
        <f>(V114-'ModelParams Lw'!U$10)/'ModelParams Lw'!U$11</f>
        <v>#DIV/0!</v>
      </c>
      <c r="AG114" s="24" t="e">
        <f>(W114-'ModelParams Lw'!V$10)/'ModelParams Lw'!V$11</f>
        <v>#DIV/0!</v>
      </c>
      <c r="AH114" s="24" t="e">
        <f t="shared" si="46"/>
        <v>#DIV/0!</v>
      </c>
      <c r="AI114" s="24" t="str">
        <f>IF(OR(Calcul!$D119="",Calcul!$E119=""),"",VLOOKUP(CONCATENATE(Calcul!$D119,Calcul!$E119),SilencerParams!$D$4:$R$82,8,FALSE))</f>
        <v/>
      </c>
      <c r="AJ114" s="24" t="str">
        <f>IF(OR(Calcul!$D119="",Calcul!$E119=""),"",VLOOKUP(CONCATENATE(Calcul!$D119,Calcul!$E119),SilencerParams!$D$4:$R$82,9,FALSE))</f>
        <v/>
      </c>
      <c r="AK114" s="24" t="str">
        <f>IF(OR(Calcul!$D119="",Calcul!$E119=""),"",VLOOKUP(CONCATENATE(Calcul!$D119,Calcul!$E119),SilencerParams!$D$4:$R$82,10,FALSE))</f>
        <v/>
      </c>
      <c r="AL114" s="24" t="str">
        <f>IF(OR(Calcul!$D119="",Calcul!$E119=""),"",VLOOKUP(CONCATENATE(Calcul!$D119,Calcul!$E119),SilencerParams!$D$4:$R$82,11,FALSE))</f>
        <v/>
      </c>
      <c r="AM114" s="24" t="str">
        <f>IF(OR(Calcul!$D119="",Calcul!$E119=""),"",VLOOKUP(CONCATENATE(Calcul!$D119,Calcul!$E119),SilencerParams!$D$4:$R$82,12,FALSE))</f>
        <v/>
      </c>
      <c r="AN114" s="24" t="str">
        <f>IF(OR(Calcul!$D119="",Calcul!$E119=""),"",VLOOKUP(CONCATENATE(Calcul!$D119,Calcul!$E119),SilencerParams!$D$4:$R$82,13,FALSE))</f>
        <v/>
      </c>
      <c r="AO114" s="24" t="str">
        <f>IF(OR(Calcul!$D119="",Calcul!$E119=""),"",VLOOKUP(CONCATENATE(Calcul!$D119,Calcul!$E119),SilencerParams!$D$4:$R$82,14,FALSE))</f>
        <v/>
      </c>
      <c r="AP114" s="24" t="str">
        <f>IF(OR(Calcul!$D119="",Calcul!$E119=""),"",VLOOKUP(CONCATENATE(Calcul!$D119,Calcul!$E119),SilencerParams!$D$4:$R$82,15,FALSE))</f>
        <v/>
      </c>
      <c r="AQ114" s="24" t="str">
        <f>IF(OR(Calcul!$D119="",Calcul!$E119=""),"",VLOOKUP(CONCATENATE(Calcul!$D119,Calcul!$E119),SilencerParams!$D$4:$Z$82,16,FALSE)*LOG($AH114)+VLOOKUP(CONCATENATE(Calcul!$D119,Calcul!$E119),SilencerParams!$D$4:$AH$82,24,FALSE))</f>
        <v/>
      </c>
      <c r="AR114" s="24" t="str">
        <f>IF(OR(Calcul!$D119="",Calcul!$E119=""),"",VLOOKUP(CONCATENATE(Calcul!$D119,Calcul!$E119),SilencerParams!$D$4:$Z$82,17,FALSE)*LOG($AH114)+VLOOKUP(CONCATENATE(Calcul!$D119,Calcul!$E119),SilencerParams!$D$4:$AH$82,25,FALSE))</f>
        <v/>
      </c>
      <c r="AS114" s="24" t="str">
        <f>IF(OR(Calcul!$D119="",Calcul!$E119=""),"",VLOOKUP(CONCATENATE(Calcul!$D119,Calcul!$E119),SilencerParams!$D$4:$Z$82,18,FALSE)*LOG($AH114)+VLOOKUP(CONCATENATE(Calcul!$D119,Calcul!$E119),SilencerParams!$D$4:$AH$82,26,FALSE))</f>
        <v/>
      </c>
      <c r="AT114" s="24" t="str">
        <f>IF(OR(Calcul!$D119="",Calcul!$E119=""),"",VLOOKUP(CONCATENATE(Calcul!$D119,Calcul!$E119),SilencerParams!$D$4:$Z$82,19,FALSE)*LOG($AH114)+VLOOKUP(CONCATENATE(Calcul!$D119,Calcul!$E119),SilencerParams!$D$4:$AH$82,27,FALSE))</f>
        <v/>
      </c>
      <c r="AU114" s="24" t="str">
        <f>IF(OR(Calcul!$D119="",Calcul!$E119=""),"",VLOOKUP(CONCATENATE(Calcul!$D119,Calcul!$E119),SilencerParams!$D$4:$Z$82,20,FALSE)*LOG($AH114)+VLOOKUP(CONCATENATE(Calcul!$D119,Calcul!$E119),SilencerParams!$D$4:$AH$82,28,FALSE))</f>
        <v/>
      </c>
      <c r="AV114" s="24" t="str">
        <f>IF(OR(Calcul!$D119="",Calcul!$E119=""),"",VLOOKUP(CONCATENATE(Calcul!$D119,Calcul!$E119),SilencerParams!$D$4:$Z$82,21,FALSE)*LOG($AH114)+VLOOKUP(CONCATENATE(Calcul!$D119,Calcul!$E119),SilencerParams!$D$4:$AH$82,29,FALSE))</f>
        <v/>
      </c>
      <c r="AW114" s="24" t="str">
        <f>IF(OR(Calcul!$D119="",Calcul!$E119=""),"",VLOOKUP(CONCATENATE(Calcul!$D119,Calcul!$E119),SilencerParams!$D$4:$Z$82,22,FALSE)*LOG($AH114)+VLOOKUP(CONCATENATE(Calcul!$D119,Calcul!$E119),SilencerParams!$D$4:$AH$82,30,FALSE))</f>
        <v/>
      </c>
      <c r="AX114" s="24" t="str">
        <f>IF(OR(Calcul!$D119="",Calcul!$E119=""),"",VLOOKUP(CONCATENATE(Calcul!$D119,Calcul!$E119),SilencerParams!$D$4:$Z$82,23,FALSE)*LOG($AH114)+VLOOKUP(CONCATENATE(Calcul!$D119,Calcul!$E119),SilencerParams!$D$4:$AH$82,31,FALSE))</f>
        <v/>
      </c>
      <c r="AY114" s="24" t="e">
        <f t="shared" si="26"/>
        <v>#DIV/0!</v>
      </c>
      <c r="AZ114" s="24" t="e">
        <f t="shared" si="27"/>
        <v>#DIV/0!</v>
      </c>
      <c r="BA114" s="24" t="e">
        <f t="shared" si="28"/>
        <v>#DIV/0!</v>
      </c>
      <c r="BB114" s="24" t="e">
        <f t="shared" si="29"/>
        <v>#DIV/0!</v>
      </c>
      <c r="BC114" s="24" t="e">
        <f t="shared" si="30"/>
        <v>#DIV/0!</v>
      </c>
      <c r="BD114" s="24" t="e">
        <f t="shared" si="31"/>
        <v>#DIV/0!</v>
      </c>
      <c r="BE114" s="24" t="e">
        <f t="shared" si="32"/>
        <v>#DIV/0!</v>
      </c>
      <c r="BF114" s="24" t="e">
        <f t="shared" si="33"/>
        <v>#DIV/0!</v>
      </c>
      <c r="BG114" s="24" t="e">
        <f>10*LOG10(IF(AY114="",0,POWER(10,((AY114+'ModelParams Lw'!$O$4)/10))) +IF(AZ114="",0,POWER(10,((AZ114+'ModelParams Lw'!$P$4)/10))) +IF(BA114="",0,POWER(10,((BA114+'ModelParams Lw'!$Q$4)/10))) +IF(BB114="",0,POWER(10,((BB114+'ModelParams Lw'!$R$4)/10))) +IF(BC114="",0,POWER(10,((BC114+'ModelParams Lw'!$S$4)/10))) +IF(BD114="",0,POWER(10,((BD114+'ModelParams Lw'!$T$4)/10))) +IF(BE114="",0,POWER(10,((BE114+'ModelParams Lw'!$U$4)/10)))+IF(BF114="",0,POWER(10,((BF114+'ModelParams Lw'!$V$4)/10))))</f>
        <v>#DIV/0!</v>
      </c>
      <c r="BH114" s="24" t="e">
        <f t="shared" si="47"/>
        <v>#DIV/0!</v>
      </c>
      <c r="BI114" s="24" t="e">
        <f>(AY114-'ModelParams Lw'!O$10)/'ModelParams Lw'!O$11</f>
        <v>#DIV/0!</v>
      </c>
      <c r="BJ114" s="24" t="e">
        <f>(AZ114-'ModelParams Lw'!P$10)/'ModelParams Lw'!P$11</f>
        <v>#DIV/0!</v>
      </c>
      <c r="BK114" s="24" t="e">
        <f>(BA114-'ModelParams Lw'!Q$10)/'ModelParams Lw'!Q$11</f>
        <v>#DIV/0!</v>
      </c>
      <c r="BL114" s="24" t="e">
        <f>(BB114-'ModelParams Lw'!R$10)/'ModelParams Lw'!R$11</f>
        <v>#DIV/0!</v>
      </c>
      <c r="BM114" s="24" t="e">
        <f>(BC114-'ModelParams Lw'!S$10)/'ModelParams Lw'!S$11</f>
        <v>#DIV/0!</v>
      </c>
      <c r="BN114" s="24" t="e">
        <f>(BD114-'ModelParams Lw'!T$10)/'ModelParams Lw'!T$11</f>
        <v>#DIV/0!</v>
      </c>
      <c r="BO114" s="24" t="e">
        <f>(BE114-'ModelParams Lw'!U$10)/'ModelParams Lw'!U$11</f>
        <v>#DIV/0!</v>
      </c>
      <c r="BP114" s="24" t="e">
        <f>(BF114-'ModelParams Lw'!V$10)/'ModelParams Lw'!V$11</f>
        <v>#DIV/0!</v>
      </c>
      <c r="BQ114" s="24">
        <f>IF(Calcul!$F119="SW",'ModelParams Lw'!C$18+'ModelParams Lw'!C$19*LOG(BQ$3)+'ModelParams Lw'!C$20*($D114*$E114),IF('ModelParams Lw'!C$21+'ModelParams Lw'!C$22*LOG(BQ$3)+'ModelParams Lw'!C$23*($D114*$E114)&lt;'ModelParams Lw'!C$18+'ModelParams Lw'!C$19*LOG(BQ$3)+'ModelParams Lw'!C$20*($D114*$E114),'ModelParams Lw'!C$18+'ModelParams Lw'!C$19*LOG(BQ$3)+'ModelParams Lw'!C$20*($D114*$E114),'ModelParams Lw'!C$21+'ModelParams Lw'!C$22*LOG(BQ$3)+'ModelParams Lw'!C$23*($D114*$E114)))</f>
        <v>29.232362061604213</v>
      </c>
      <c r="BR114" s="24">
        <f>IF(Calcul!$F119="SW",'ModelParams Lw'!D$18+'ModelParams Lw'!D$19*LOG(BR$3)+'ModelParams Lw'!D$20*($D114*$E114),IF('ModelParams Lw'!D$21+'ModelParams Lw'!D$22*LOG(BR$3)+'ModelParams Lw'!D$23*($D114*$E114)&lt;'ModelParams Lw'!D$18+'ModelParams Lw'!D$19*LOG(BR$3)+'ModelParams Lw'!D$20*($D114*$E114),'ModelParams Lw'!D$18+'ModelParams Lw'!D$19*LOG(BR$3)+'ModelParams Lw'!D$20*($D114*$E114),'ModelParams Lw'!D$21+'ModelParams Lw'!D$22*LOG(BR$3)+'ModelParams Lw'!D$23*($D114*$E114)))</f>
        <v>20.87664435983303</v>
      </c>
      <c r="BS114" s="24">
        <f>IF(Calcul!$F119="SW",'ModelParams Lw'!E$18+'ModelParams Lw'!E$19*LOG(BS$3)+'ModelParams Lw'!E$20*($D114*$E114),IF('ModelParams Lw'!E$21+'ModelParams Lw'!E$22*LOG(BS$3)+'ModelParams Lw'!E$23*($D114*$E114)&lt;'ModelParams Lw'!E$18+'ModelParams Lw'!E$19*LOG(BS$3)+'ModelParams Lw'!E$20*($D114*$E114),'ModelParams Lw'!E$18+'ModelParams Lw'!E$19*LOG(BS$3)+'ModelParams Lw'!E$20*($D114*$E114),'ModelParams Lw'!E$21+'ModelParams Lw'!E$22*LOG(BS$3)+'ModelParams Lw'!E$23*($D114*$E114)))</f>
        <v>19.403052886267911</v>
      </c>
      <c r="BT114" s="24">
        <f>IF(Calcul!$F119="SW",'ModelParams Lw'!F$18+'ModelParams Lw'!F$19*LOG(BT$3)+'ModelParams Lw'!F$20*($D114*$E114),IF('ModelParams Lw'!F$21+'ModelParams Lw'!F$22*LOG(BT$3)+'ModelParams Lw'!F$23*($D114*$E114)&lt;'ModelParams Lw'!F$18+'ModelParams Lw'!F$19*LOG(BT$3)+'ModelParams Lw'!F$20*($D114*$E114),'ModelParams Lw'!F$18+'ModelParams Lw'!F$19*LOG(BT$3)+'ModelParams Lw'!F$20*($D114*$E114),'ModelParams Lw'!F$21+'ModelParams Lw'!F$22*LOG(BT$3)+'ModelParams Lw'!F$23*($D114*$E114)))</f>
        <v>19.168948557312724</v>
      </c>
      <c r="BU114" s="24">
        <f>IF(Calcul!$F119="SW",'ModelParams Lw'!G$18+'ModelParams Lw'!G$19*LOG(BU$3)+'ModelParams Lw'!G$20*($D114*$E114),IF('ModelParams Lw'!G$21+'ModelParams Lw'!G$22*LOG(BU$3)+'ModelParams Lw'!G$23*($D114*$E114)&lt;'ModelParams Lw'!G$18+'ModelParams Lw'!G$19*LOG(BU$3)+'ModelParams Lw'!G$20*($D114*$E114),'ModelParams Lw'!G$18+'ModelParams Lw'!G$19*LOG(BU$3)+'ModelParams Lw'!G$20*($D114*$E114),'ModelParams Lw'!G$21+'ModelParams Lw'!G$22*LOG(BU$3)+'ModelParams Lw'!G$23*($D114*$E114)))</f>
        <v>19.253827318462619</v>
      </c>
      <c r="BV114" s="24">
        <f>IF(Calcul!$F119="SW",'ModelParams Lw'!H$18+'ModelParams Lw'!H$19*LOG(BV$3)+'ModelParams Lw'!H$20*($D114*$E114),IF('ModelParams Lw'!H$21+'ModelParams Lw'!H$22*LOG(BV$3)+'ModelParams Lw'!H$23*($D114*$E114)&lt;'ModelParams Lw'!H$18+'ModelParams Lw'!H$19*LOG(BV$3)+'ModelParams Lw'!H$20*($D114*$E114),'ModelParams Lw'!H$18+'ModelParams Lw'!H$19*LOG(BV$3)+'ModelParams Lw'!H$20*($D114*$E114),'ModelParams Lw'!H$21+'ModelParams Lw'!H$22*LOG(BV$3)+'ModelParams Lw'!H$23*($D114*$E114)))</f>
        <v>18.450549841027573</v>
      </c>
      <c r="BW114" s="24">
        <f>IF(Calcul!$F119="SW",'ModelParams Lw'!I$18+'ModelParams Lw'!I$19*LOG(BW$3)+'ModelParams Lw'!I$20*($D114*$E114),IF('ModelParams Lw'!I$21+'ModelParams Lw'!I$22*LOG(BW$3)+'ModelParams Lw'!I$23*($D114*$E114)&lt;'ModelParams Lw'!I$18+'ModelParams Lw'!I$19*LOG(BW$3)+'ModelParams Lw'!I$20*($D114*$E114),'ModelParams Lw'!I$18+'ModelParams Lw'!I$19*LOG(BW$3)+'ModelParams Lw'!I$20*($D114*$E114),'ModelParams Lw'!I$21+'ModelParams Lw'!I$22*LOG(BW$3)+'ModelParams Lw'!I$23*($D114*$E114)))</f>
        <v>24.339570323731252</v>
      </c>
      <c r="BX114" s="24">
        <f>IF(Calcul!$F119="SW",'ModelParams Lw'!J$18+'ModelParams Lw'!J$19*LOG(BX$3)+'ModelParams Lw'!J$20*($D114*$E114),IF('ModelParams Lw'!J$21+'ModelParams Lw'!J$22*LOG(BX$3)+'ModelParams Lw'!J$23*($D114*$E114)&lt;'ModelParams Lw'!J$18+'ModelParams Lw'!J$19*LOG(BX$3)+'ModelParams Lw'!J$20*($D114*$E114),'ModelParams Lw'!J$18+'ModelParams Lw'!J$19*LOG(BX$3)+'ModelParams Lw'!J$20*($D114*$E114),'ModelParams Lw'!J$21+'ModelParams Lw'!J$22*LOG(BX$3)+'ModelParams Lw'!J$23*($D114*$E114)))</f>
        <v>22.505852524315557</v>
      </c>
      <c r="BY114" s="24" t="e">
        <f t="shared" si="34"/>
        <v>#DIV/0!</v>
      </c>
      <c r="BZ114" s="24" t="e">
        <f t="shared" si="35"/>
        <v>#DIV/0!</v>
      </c>
      <c r="CA114" s="24" t="e">
        <f t="shared" si="36"/>
        <v>#DIV/0!</v>
      </c>
      <c r="CB114" s="24" t="e">
        <f t="shared" si="37"/>
        <v>#DIV/0!</v>
      </c>
      <c r="CC114" s="24" t="e">
        <f t="shared" si="38"/>
        <v>#DIV/0!</v>
      </c>
      <c r="CD114" s="24" t="e">
        <f t="shared" si="39"/>
        <v>#DIV/0!</v>
      </c>
      <c r="CE114" s="24" t="e">
        <f t="shared" si="40"/>
        <v>#DIV/0!</v>
      </c>
      <c r="CF114" s="24" t="e">
        <f t="shared" si="41"/>
        <v>#DIV/0!</v>
      </c>
      <c r="CG114" s="24" t="e">
        <f>10*LOG10(IF(BY114="",0,POWER(10,((BY114+'ModelParams Lw'!$O$4)/10))) +IF(BZ114="",0,POWER(10,((BZ114+'ModelParams Lw'!$P$4)/10))) +IF(CA114="",0,POWER(10,((CA114+'ModelParams Lw'!$Q$4)/10))) +IF(CB114="",0,POWER(10,((CB114+'ModelParams Lw'!$R$4)/10))) +IF(CC114="",0,POWER(10,((CC114+'ModelParams Lw'!$S$4)/10))) +IF(CD114="",0,POWER(10,((CD114+'ModelParams Lw'!$T$4)/10))) +IF(CE114="",0,POWER(10,((CE114+'ModelParams Lw'!$U$4)/10)))+IF(CF114="",0,POWER(10,((CF114+'ModelParams Lw'!$V$4)/10))))</f>
        <v>#DIV/0!</v>
      </c>
      <c r="CH114" s="24" t="e">
        <f t="shared" si="48"/>
        <v>#DIV/0!</v>
      </c>
      <c r="CI114" s="24" t="e">
        <f>(BY114-'ModelParams Lw'!$O$10)/'ModelParams Lw'!$O$11</f>
        <v>#DIV/0!</v>
      </c>
      <c r="CJ114" s="24" t="e">
        <f>(BZ114-'ModelParams Lw'!$P$10)/'ModelParams Lw'!$P$11</f>
        <v>#DIV/0!</v>
      </c>
      <c r="CK114" s="24" t="e">
        <f>(CA114-'ModelParams Lw'!$Q$10)/'ModelParams Lw'!$Q$11</f>
        <v>#DIV/0!</v>
      </c>
      <c r="CL114" s="24" t="e">
        <f>(CB114-'ModelParams Lw'!$R$10)/'ModelParams Lw'!$R$11</f>
        <v>#DIV/0!</v>
      </c>
      <c r="CM114" s="24" t="e">
        <f>(CC114-'ModelParams Lw'!$S$10)/'ModelParams Lw'!$S$11</f>
        <v>#DIV/0!</v>
      </c>
      <c r="CN114" s="24" t="e">
        <f>(CD114-'ModelParams Lw'!$T$10)/'ModelParams Lw'!$T$11</f>
        <v>#DIV/0!</v>
      </c>
      <c r="CO114" s="24" t="e">
        <f>(CE114-'ModelParams Lw'!$U$10)/'ModelParams Lw'!$U$11</f>
        <v>#DIV/0!</v>
      </c>
      <c r="CP114" s="24" t="e">
        <f>(CF114-'ModelParams Lw'!$V$10)/'ModelParams Lw'!$V$11</f>
        <v>#DIV/0!</v>
      </c>
    </row>
    <row r="115" spans="1:94" x14ac:dyDescent="0.2">
      <c r="A115" s="12">
        <f>Calcul!B117</f>
        <v>0</v>
      </c>
      <c r="B115" s="12">
        <f t="shared" si="42"/>
        <v>0</v>
      </c>
      <c r="C115" s="12">
        <f>Calcul!C117</f>
        <v>0</v>
      </c>
      <c r="D115" s="12">
        <f>Calcul!D117/1000</f>
        <v>0</v>
      </c>
      <c r="E115" s="12">
        <f>Calcul!E117/1000</f>
        <v>0</v>
      </c>
      <c r="F115" s="12">
        <f t="shared" si="43"/>
        <v>0</v>
      </c>
      <c r="G115" s="24" t="e">
        <f t="shared" si="44"/>
        <v>#DIV/0!</v>
      </c>
      <c r="H115" s="21" t="e">
        <f>'ModelParams Lw'!$B$6*(LN(H$3/(($B115/3600/($D115*$F115))^0.4*$G115^0.3)))^2+'ModelParams Lw'!$B$7*LN(H$3/(($B115/3600/($D115*$F115))^0.4*$G115^0.3))+'ModelParams Lw'!$B$8</f>
        <v>#DIV/0!</v>
      </c>
      <c r="I115" s="21" t="e">
        <f>'ModelParams Lw'!$B$6*(LN(I$3/(($B115/3600/($D115*$F115))^0.4*$G115^0.3)))^2+'ModelParams Lw'!$B$7*LN(I$3/(($B115/3600/($D115*$F115))^0.4*$G115^0.3))+'ModelParams Lw'!$B$8</f>
        <v>#DIV/0!</v>
      </c>
      <c r="J115" s="21" t="e">
        <f>'ModelParams Lw'!$B$6*(LN(J$3/(($B115/3600/($D115*$F115))^0.4*$G115^0.3)))^2+'ModelParams Lw'!$B$7*LN(J$3/(($B115/3600/($D115*$F115))^0.4*$G115^0.3))+'ModelParams Lw'!$B$8</f>
        <v>#DIV/0!</v>
      </c>
      <c r="K115" s="21" t="e">
        <f>'ModelParams Lw'!$B$6*(LN(K$3/(($B115/3600/($D115*$F115))^0.4*$G115^0.3)))^2+'ModelParams Lw'!$B$7*LN(K$3/(($B115/3600/($D115*$F115))^0.4*$G115^0.3))+'ModelParams Lw'!$B$8</f>
        <v>#DIV/0!</v>
      </c>
      <c r="L115" s="21" t="e">
        <f>'ModelParams Lw'!$B$6*(LN(L$3/(($B115/3600/($D115*$F115))^0.4*$G115^0.3)))^2+'ModelParams Lw'!$B$7*LN(L$3/(($B115/3600/($D115*$F115))^0.4*$G115^0.3))+'ModelParams Lw'!$B$8</f>
        <v>#DIV/0!</v>
      </c>
      <c r="M115" s="21" t="e">
        <f>'ModelParams Lw'!$B$6*(LN(M$3/(($B115/3600/($D115*$F115))^0.4*$G115^0.3)))^2+'ModelParams Lw'!$B$7*LN(M$3/(($B115/3600/($D115*$F115))^0.4*$G115^0.3))+'ModelParams Lw'!$B$8</f>
        <v>#DIV/0!</v>
      </c>
      <c r="N115" s="21" t="e">
        <f>'ModelParams Lw'!$B$6*(LN(N$3/(($B115/3600/($D115*$F115))^0.4*$G115^0.3)))^2+'ModelParams Lw'!$B$7*LN(N$3/(($B115/3600/($D115*$F115))^0.4*$G115^0.3))+'ModelParams Lw'!$B$8</f>
        <v>#DIV/0!</v>
      </c>
      <c r="O115" s="21" t="e">
        <f>'ModelParams Lw'!$B$6*(LN(O$3/(($B115/3600/($D115*$F115))^0.4*$G115^0.3)))^2+'ModelParams Lw'!$B$7*LN(O$3/(($B115/3600/($D115*$F115))^0.4*$G115^0.3))+'ModelParams Lw'!$B$8</f>
        <v>#DIV/0!</v>
      </c>
      <c r="P115" s="24" t="e">
        <f>'ModelParams Lw'!$B$3+'ModelParams Lw'!$B$4*LOG10($B115/3600/($D115*$F115))+'ModelParams Lw'!$B$5*LOG10(2*$G115/(1.2*($B115/3600/($D115*$F115))^2)+1)+10*LOG10($D115*$F115)+H115</f>
        <v>#DIV/0!</v>
      </c>
      <c r="Q115" s="24" t="e">
        <f>'ModelParams Lw'!$B$3+'ModelParams Lw'!$B$4*LOG10($B115/3600/($D115*$F115))+'ModelParams Lw'!$B$5*LOG10(2*$G115/(1.2*($B115/3600/($D115*$F115))^2)+1)+10*LOG10($D115*$F115)+I115</f>
        <v>#DIV/0!</v>
      </c>
      <c r="R115" s="24" t="e">
        <f>'ModelParams Lw'!$B$3+'ModelParams Lw'!$B$4*LOG10($B115/3600/($D115*$F115))+'ModelParams Lw'!$B$5*LOG10(2*$G115/(1.2*($B115/3600/($D115*$F115))^2)+1)+10*LOG10($D115*$F115)+J115</f>
        <v>#DIV/0!</v>
      </c>
      <c r="S115" s="24" t="e">
        <f>'ModelParams Lw'!$B$3+'ModelParams Lw'!$B$4*LOG10($B115/3600/($D115*$F115))+'ModelParams Lw'!$B$5*LOG10(2*$G115/(1.2*($B115/3600/($D115*$F115))^2)+1)+10*LOG10($D115*$F115)+K115</f>
        <v>#DIV/0!</v>
      </c>
      <c r="T115" s="24" t="e">
        <f>'ModelParams Lw'!$B$3+'ModelParams Lw'!$B$4*LOG10($B115/3600/($D115*$F115))+'ModelParams Lw'!$B$5*LOG10(2*$G115/(1.2*($B115/3600/($D115*$F115))^2)+1)+10*LOG10($D115*$F115)+L115</f>
        <v>#DIV/0!</v>
      </c>
      <c r="U115" s="24" t="e">
        <f>'ModelParams Lw'!$B$3+'ModelParams Lw'!$B$4*LOG10($B115/3600/($D115*$F115))+'ModelParams Lw'!$B$5*LOG10(2*$G115/(1.2*($B115/3600/($D115*$F115))^2)+1)+10*LOG10($D115*$F115)+M115</f>
        <v>#DIV/0!</v>
      </c>
      <c r="V115" s="24" t="e">
        <f>'ModelParams Lw'!$B$3+'ModelParams Lw'!$B$4*LOG10($B115/3600/($D115*$F115))+'ModelParams Lw'!$B$5*LOG10(2*$G115/(1.2*($B115/3600/($D115*$F115))^2)+1)+10*LOG10($D115*$F115)+N115</f>
        <v>#DIV/0!</v>
      </c>
      <c r="W115" s="24" t="e">
        <f>'ModelParams Lw'!$B$3+'ModelParams Lw'!$B$4*LOG10($B115/3600/($D115*$F115))+'ModelParams Lw'!$B$5*LOG10(2*$G115/(1.2*($B115/3600/($D115*$F115))^2)+1)+10*LOG10($D115*$F115)+O115</f>
        <v>#DIV/0!</v>
      </c>
      <c r="X115" s="24" t="e">
        <f>10*LOG10(IF(P115="",0,POWER(10,((P115+'ModelParams Lw'!$O$4)/10))) +IF(Q115="",0,POWER(10,((Q115+'ModelParams Lw'!$P$4)/10))) +IF(R115="",0,POWER(10,((R115+'ModelParams Lw'!$Q$4)/10))) +IF(S115="",0,POWER(10,((S115+'ModelParams Lw'!$R$4)/10))) +IF(T115="",0,POWER(10,((T115+'ModelParams Lw'!$S$4)/10))) +IF(U115="",0,POWER(10,((U115+'ModelParams Lw'!$T$4)/10))) +IF(V115="",0,POWER(10,((V115+'ModelParams Lw'!$U$4)/10)))+IF(W115="",0,POWER(10,((W115+'ModelParams Lw'!$V$4)/10))))</f>
        <v>#DIV/0!</v>
      </c>
      <c r="Y115" s="24" t="e">
        <f t="shared" si="45"/>
        <v>#DIV/0!</v>
      </c>
      <c r="Z115" s="24" t="e">
        <f>(P115-'ModelParams Lw'!O$10)/'ModelParams Lw'!O$11</f>
        <v>#DIV/0!</v>
      </c>
      <c r="AA115" s="24" t="e">
        <f>(Q115-'ModelParams Lw'!P$10)/'ModelParams Lw'!P$11</f>
        <v>#DIV/0!</v>
      </c>
      <c r="AB115" s="24" t="e">
        <f>(R115-'ModelParams Lw'!Q$10)/'ModelParams Lw'!Q$11</f>
        <v>#DIV/0!</v>
      </c>
      <c r="AC115" s="24" t="e">
        <f>(S115-'ModelParams Lw'!R$10)/'ModelParams Lw'!R$11</f>
        <v>#DIV/0!</v>
      </c>
      <c r="AD115" s="24" t="e">
        <f>(T115-'ModelParams Lw'!S$10)/'ModelParams Lw'!S$11</f>
        <v>#DIV/0!</v>
      </c>
      <c r="AE115" s="24" t="e">
        <f>(U115-'ModelParams Lw'!T$10)/'ModelParams Lw'!T$11</f>
        <v>#DIV/0!</v>
      </c>
      <c r="AF115" s="24" t="e">
        <f>(V115-'ModelParams Lw'!U$10)/'ModelParams Lw'!U$11</f>
        <v>#DIV/0!</v>
      </c>
      <c r="AG115" s="24" t="e">
        <f>(W115-'ModelParams Lw'!V$10)/'ModelParams Lw'!V$11</f>
        <v>#DIV/0!</v>
      </c>
      <c r="AH115" s="24" t="e">
        <f t="shared" si="46"/>
        <v>#DIV/0!</v>
      </c>
      <c r="AI115" s="24" t="str">
        <f>IF(OR(Calcul!$D120="",Calcul!$E120=""),"",VLOOKUP(CONCATENATE(Calcul!$D120,Calcul!$E120),SilencerParams!$D$4:$R$82,8,FALSE))</f>
        <v/>
      </c>
      <c r="AJ115" s="24" t="str">
        <f>IF(OR(Calcul!$D120="",Calcul!$E120=""),"",VLOOKUP(CONCATENATE(Calcul!$D120,Calcul!$E120),SilencerParams!$D$4:$R$82,9,FALSE))</f>
        <v/>
      </c>
      <c r="AK115" s="24" t="str">
        <f>IF(OR(Calcul!$D120="",Calcul!$E120=""),"",VLOOKUP(CONCATENATE(Calcul!$D120,Calcul!$E120),SilencerParams!$D$4:$R$82,10,FALSE))</f>
        <v/>
      </c>
      <c r="AL115" s="24" t="str">
        <f>IF(OR(Calcul!$D120="",Calcul!$E120=""),"",VLOOKUP(CONCATENATE(Calcul!$D120,Calcul!$E120),SilencerParams!$D$4:$R$82,11,FALSE))</f>
        <v/>
      </c>
      <c r="AM115" s="24" t="str">
        <f>IF(OR(Calcul!$D120="",Calcul!$E120=""),"",VLOOKUP(CONCATENATE(Calcul!$D120,Calcul!$E120),SilencerParams!$D$4:$R$82,12,FALSE))</f>
        <v/>
      </c>
      <c r="AN115" s="24" t="str">
        <f>IF(OR(Calcul!$D120="",Calcul!$E120=""),"",VLOOKUP(CONCATENATE(Calcul!$D120,Calcul!$E120),SilencerParams!$D$4:$R$82,13,FALSE))</f>
        <v/>
      </c>
      <c r="AO115" s="24" t="str">
        <f>IF(OR(Calcul!$D120="",Calcul!$E120=""),"",VLOOKUP(CONCATENATE(Calcul!$D120,Calcul!$E120),SilencerParams!$D$4:$R$82,14,FALSE))</f>
        <v/>
      </c>
      <c r="AP115" s="24" t="str">
        <f>IF(OR(Calcul!$D120="",Calcul!$E120=""),"",VLOOKUP(CONCATENATE(Calcul!$D120,Calcul!$E120),SilencerParams!$D$4:$R$82,15,FALSE))</f>
        <v/>
      </c>
      <c r="AQ115" s="24" t="str">
        <f>IF(OR(Calcul!$D120="",Calcul!$E120=""),"",VLOOKUP(CONCATENATE(Calcul!$D120,Calcul!$E120),SilencerParams!$D$4:$Z$82,16,FALSE)*LOG($AH115)+VLOOKUP(CONCATENATE(Calcul!$D120,Calcul!$E120),SilencerParams!$D$4:$AH$82,24,FALSE))</f>
        <v/>
      </c>
      <c r="AR115" s="24" t="str">
        <f>IF(OR(Calcul!$D120="",Calcul!$E120=""),"",VLOOKUP(CONCATENATE(Calcul!$D120,Calcul!$E120),SilencerParams!$D$4:$Z$82,17,FALSE)*LOG($AH115)+VLOOKUP(CONCATENATE(Calcul!$D120,Calcul!$E120),SilencerParams!$D$4:$AH$82,25,FALSE))</f>
        <v/>
      </c>
      <c r="AS115" s="24" t="str">
        <f>IF(OR(Calcul!$D120="",Calcul!$E120=""),"",VLOOKUP(CONCATENATE(Calcul!$D120,Calcul!$E120),SilencerParams!$D$4:$Z$82,18,FALSE)*LOG($AH115)+VLOOKUP(CONCATENATE(Calcul!$D120,Calcul!$E120),SilencerParams!$D$4:$AH$82,26,FALSE))</f>
        <v/>
      </c>
      <c r="AT115" s="24" t="str">
        <f>IF(OR(Calcul!$D120="",Calcul!$E120=""),"",VLOOKUP(CONCATENATE(Calcul!$D120,Calcul!$E120),SilencerParams!$D$4:$Z$82,19,FALSE)*LOG($AH115)+VLOOKUP(CONCATENATE(Calcul!$D120,Calcul!$E120),SilencerParams!$D$4:$AH$82,27,FALSE))</f>
        <v/>
      </c>
      <c r="AU115" s="24" t="str">
        <f>IF(OR(Calcul!$D120="",Calcul!$E120=""),"",VLOOKUP(CONCATENATE(Calcul!$D120,Calcul!$E120),SilencerParams!$D$4:$Z$82,20,FALSE)*LOG($AH115)+VLOOKUP(CONCATENATE(Calcul!$D120,Calcul!$E120),SilencerParams!$D$4:$AH$82,28,FALSE))</f>
        <v/>
      </c>
      <c r="AV115" s="24" t="str">
        <f>IF(OR(Calcul!$D120="",Calcul!$E120=""),"",VLOOKUP(CONCATENATE(Calcul!$D120,Calcul!$E120),SilencerParams!$D$4:$Z$82,21,FALSE)*LOG($AH115)+VLOOKUP(CONCATENATE(Calcul!$D120,Calcul!$E120),SilencerParams!$D$4:$AH$82,29,FALSE))</f>
        <v/>
      </c>
      <c r="AW115" s="24" t="str">
        <f>IF(OR(Calcul!$D120="",Calcul!$E120=""),"",VLOOKUP(CONCATENATE(Calcul!$D120,Calcul!$E120),SilencerParams!$D$4:$Z$82,22,FALSE)*LOG($AH115)+VLOOKUP(CONCATENATE(Calcul!$D120,Calcul!$E120),SilencerParams!$D$4:$AH$82,30,FALSE))</f>
        <v/>
      </c>
      <c r="AX115" s="24" t="str">
        <f>IF(OR(Calcul!$D120="",Calcul!$E120=""),"",VLOOKUP(CONCATENATE(Calcul!$D120,Calcul!$E120),SilencerParams!$D$4:$Z$82,23,FALSE)*LOG($AH115)+VLOOKUP(CONCATENATE(Calcul!$D120,Calcul!$E120),SilencerParams!$D$4:$AH$82,31,FALSE))</f>
        <v/>
      </c>
      <c r="AY115" s="24" t="e">
        <f t="shared" si="26"/>
        <v>#DIV/0!</v>
      </c>
      <c r="AZ115" s="24" t="e">
        <f t="shared" si="27"/>
        <v>#DIV/0!</v>
      </c>
      <c r="BA115" s="24" t="e">
        <f t="shared" si="28"/>
        <v>#DIV/0!</v>
      </c>
      <c r="BB115" s="24" t="e">
        <f t="shared" si="29"/>
        <v>#DIV/0!</v>
      </c>
      <c r="BC115" s="24" t="e">
        <f t="shared" si="30"/>
        <v>#DIV/0!</v>
      </c>
      <c r="BD115" s="24" t="e">
        <f t="shared" si="31"/>
        <v>#DIV/0!</v>
      </c>
      <c r="BE115" s="24" t="e">
        <f t="shared" si="32"/>
        <v>#DIV/0!</v>
      </c>
      <c r="BF115" s="24" t="e">
        <f t="shared" si="33"/>
        <v>#DIV/0!</v>
      </c>
      <c r="BG115" s="24" t="e">
        <f>10*LOG10(IF(AY115="",0,POWER(10,((AY115+'ModelParams Lw'!$O$4)/10))) +IF(AZ115="",0,POWER(10,((AZ115+'ModelParams Lw'!$P$4)/10))) +IF(BA115="",0,POWER(10,((BA115+'ModelParams Lw'!$Q$4)/10))) +IF(BB115="",0,POWER(10,((BB115+'ModelParams Lw'!$R$4)/10))) +IF(BC115="",0,POWER(10,((BC115+'ModelParams Lw'!$S$4)/10))) +IF(BD115="",0,POWER(10,((BD115+'ModelParams Lw'!$T$4)/10))) +IF(BE115="",0,POWER(10,((BE115+'ModelParams Lw'!$U$4)/10)))+IF(BF115="",0,POWER(10,((BF115+'ModelParams Lw'!$V$4)/10))))</f>
        <v>#DIV/0!</v>
      </c>
      <c r="BH115" s="24" t="e">
        <f t="shared" si="47"/>
        <v>#DIV/0!</v>
      </c>
      <c r="BI115" s="24" t="e">
        <f>(AY115-'ModelParams Lw'!O$10)/'ModelParams Lw'!O$11</f>
        <v>#DIV/0!</v>
      </c>
      <c r="BJ115" s="24" t="e">
        <f>(AZ115-'ModelParams Lw'!P$10)/'ModelParams Lw'!P$11</f>
        <v>#DIV/0!</v>
      </c>
      <c r="BK115" s="24" t="e">
        <f>(BA115-'ModelParams Lw'!Q$10)/'ModelParams Lw'!Q$11</f>
        <v>#DIV/0!</v>
      </c>
      <c r="BL115" s="24" t="e">
        <f>(BB115-'ModelParams Lw'!R$10)/'ModelParams Lw'!R$11</f>
        <v>#DIV/0!</v>
      </c>
      <c r="BM115" s="24" t="e">
        <f>(BC115-'ModelParams Lw'!S$10)/'ModelParams Lw'!S$11</f>
        <v>#DIV/0!</v>
      </c>
      <c r="BN115" s="24" t="e">
        <f>(BD115-'ModelParams Lw'!T$10)/'ModelParams Lw'!T$11</f>
        <v>#DIV/0!</v>
      </c>
      <c r="BO115" s="24" t="e">
        <f>(BE115-'ModelParams Lw'!U$10)/'ModelParams Lw'!U$11</f>
        <v>#DIV/0!</v>
      </c>
      <c r="BP115" s="24" t="e">
        <f>(BF115-'ModelParams Lw'!V$10)/'ModelParams Lw'!V$11</f>
        <v>#DIV/0!</v>
      </c>
      <c r="BQ115" s="24">
        <f>IF(Calcul!$F120="SW",'ModelParams Lw'!C$18+'ModelParams Lw'!C$19*LOG(BQ$3)+'ModelParams Lw'!C$20*($D115*$E115),IF('ModelParams Lw'!C$21+'ModelParams Lw'!C$22*LOG(BQ$3)+'ModelParams Lw'!C$23*($D115*$E115)&lt;'ModelParams Lw'!C$18+'ModelParams Lw'!C$19*LOG(BQ$3)+'ModelParams Lw'!C$20*($D115*$E115),'ModelParams Lw'!C$18+'ModelParams Lw'!C$19*LOG(BQ$3)+'ModelParams Lw'!C$20*($D115*$E115),'ModelParams Lw'!C$21+'ModelParams Lw'!C$22*LOG(BQ$3)+'ModelParams Lw'!C$23*($D115*$E115)))</f>
        <v>29.232362061604213</v>
      </c>
      <c r="BR115" s="24">
        <f>IF(Calcul!$F120="SW",'ModelParams Lw'!D$18+'ModelParams Lw'!D$19*LOG(BR$3)+'ModelParams Lw'!D$20*($D115*$E115),IF('ModelParams Lw'!D$21+'ModelParams Lw'!D$22*LOG(BR$3)+'ModelParams Lw'!D$23*($D115*$E115)&lt;'ModelParams Lw'!D$18+'ModelParams Lw'!D$19*LOG(BR$3)+'ModelParams Lw'!D$20*($D115*$E115),'ModelParams Lw'!D$18+'ModelParams Lw'!D$19*LOG(BR$3)+'ModelParams Lw'!D$20*($D115*$E115),'ModelParams Lw'!D$21+'ModelParams Lw'!D$22*LOG(BR$3)+'ModelParams Lw'!D$23*($D115*$E115)))</f>
        <v>20.87664435983303</v>
      </c>
      <c r="BS115" s="24">
        <f>IF(Calcul!$F120="SW",'ModelParams Lw'!E$18+'ModelParams Lw'!E$19*LOG(BS$3)+'ModelParams Lw'!E$20*($D115*$E115),IF('ModelParams Lw'!E$21+'ModelParams Lw'!E$22*LOG(BS$3)+'ModelParams Lw'!E$23*($D115*$E115)&lt;'ModelParams Lw'!E$18+'ModelParams Lw'!E$19*LOG(BS$3)+'ModelParams Lw'!E$20*($D115*$E115),'ModelParams Lw'!E$18+'ModelParams Lw'!E$19*LOG(BS$3)+'ModelParams Lw'!E$20*($D115*$E115),'ModelParams Lw'!E$21+'ModelParams Lw'!E$22*LOG(BS$3)+'ModelParams Lw'!E$23*($D115*$E115)))</f>
        <v>19.403052886267911</v>
      </c>
      <c r="BT115" s="24">
        <f>IF(Calcul!$F120="SW",'ModelParams Lw'!F$18+'ModelParams Lw'!F$19*LOG(BT$3)+'ModelParams Lw'!F$20*($D115*$E115),IF('ModelParams Lw'!F$21+'ModelParams Lw'!F$22*LOG(BT$3)+'ModelParams Lw'!F$23*($D115*$E115)&lt;'ModelParams Lw'!F$18+'ModelParams Lw'!F$19*LOG(BT$3)+'ModelParams Lw'!F$20*($D115*$E115),'ModelParams Lw'!F$18+'ModelParams Lw'!F$19*LOG(BT$3)+'ModelParams Lw'!F$20*($D115*$E115),'ModelParams Lw'!F$21+'ModelParams Lw'!F$22*LOG(BT$3)+'ModelParams Lw'!F$23*($D115*$E115)))</f>
        <v>19.168948557312724</v>
      </c>
      <c r="BU115" s="24">
        <f>IF(Calcul!$F120="SW",'ModelParams Lw'!G$18+'ModelParams Lw'!G$19*LOG(BU$3)+'ModelParams Lw'!G$20*($D115*$E115),IF('ModelParams Lw'!G$21+'ModelParams Lw'!G$22*LOG(BU$3)+'ModelParams Lw'!G$23*($D115*$E115)&lt;'ModelParams Lw'!G$18+'ModelParams Lw'!G$19*LOG(BU$3)+'ModelParams Lw'!G$20*($D115*$E115),'ModelParams Lw'!G$18+'ModelParams Lw'!G$19*LOG(BU$3)+'ModelParams Lw'!G$20*($D115*$E115),'ModelParams Lw'!G$21+'ModelParams Lw'!G$22*LOG(BU$3)+'ModelParams Lw'!G$23*($D115*$E115)))</f>
        <v>19.253827318462619</v>
      </c>
      <c r="BV115" s="24">
        <f>IF(Calcul!$F120="SW",'ModelParams Lw'!H$18+'ModelParams Lw'!H$19*LOG(BV$3)+'ModelParams Lw'!H$20*($D115*$E115),IF('ModelParams Lw'!H$21+'ModelParams Lw'!H$22*LOG(BV$3)+'ModelParams Lw'!H$23*($D115*$E115)&lt;'ModelParams Lw'!H$18+'ModelParams Lw'!H$19*LOG(BV$3)+'ModelParams Lw'!H$20*($D115*$E115),'ModelParams Lw'!H$18+'ModelParams Lw'!H$19*LOG(BV$3)+'ModelParams Lw'!H$20*($D115*$E115),'ModelParams Lw'!H$21+'ModelParams Lw'!H$22*LOG(BV$3)+'ModelParams Lw'!H$23*($D115*$E115)))</f>
        <v>18.450549841027573</v>
      </c>
      <c r="BW115" s="24">
        <f>IF(Calcul!$F120="SW",'ModelParams Lw'!I$18+'ModelParams Lw'!I$19*LOG(BW$3)+'ModelParams Lw'!I$20*($D115*$E115),IF('ModelParams Lw'!I$21+'ModelParams Lw'!I$22*LOG(BW$3)+'ModelParams Lw'!I$23*($D115*$E115)&lt;'ModelParams Lw'!I$18+'ModelParams Lw'!I$19*LOG(BW$3)+'ModelParams Lw'!I$20*($D115*$E115),'ModelParams Lw'!I$18+'ModelParams Lw'!I$19*LOG(BW$3)+'ModelParams Lw'!I$20*($D115*$E115),'ModelParams Lw'!I$21+'ModelParams Lw'!I$22*LOG(BW$3)+'ModelParams Lw'!I$23*($D115*$E115)))</f>
        <v>24.339570323731252</v>
      </c>
      <c r="BX115" s="24">
        <f>IF(Calcul!$F120="SW",'ModelParams Lw'!J$18+'ModelParams Lw'!J$19*LOG(BX$3)+'ModelParams Lw'!J$20*($D115*$E115),IF('ModelParams Lw'!J$21+'ModelParams Lw'!J$22*LOG(BX$3)+'ModelParams Lw'!J$23*($D115*$E115)&lt;'ModelParams Lw'!J$18+'ModelParams Lw'!J$19*LOG(BX$3)+'ModelParams Lw'!J$20*($D115*$E115),'ModelParams Lw'!J$18+'ModelParams Lw'!J$19*LOG(BX$3)+'ModelParams Lw'!J$20*($D115*$E115),'ModelParams Lw'!J$21+'ModelParams Lw'!J$22*LOG(BX$3)+'ModelParams Lw'!J$23*($D115*$E115)))</f>
        <v>22.505852524315557</v>
      </c>
      <c r="BY115" s="24" t="e">
        <f t="shared" si="34"/>
        <v>#DIV/0!</v>
      </c>
      <c r="BZ115" s="24" t="e">
        <f t="shared" si="35"/>
        <v>#DIV/0!</v>
      </c>
      <c r="CA115" s="24" t="e">
        <f t="shared" si="36"/>
        <v>#DIV/0!</v>
      </c>
      <c r="CB115" s="24" t="e">
        <f t="shared" si="37"/>
        <v>#DIV/0!</v>
      </c>
      <c r="CC115" s="24" t="e">
        <f t="shared" si="38"/>
        <v>#DIV/0!</v>
      </c>
      <c r="CD115" s="24" t="e">
        <f t="shared" si="39"/>
        <v>#DIV/0!</v>
      </c>
      <c r="CE115" s="24" t="e">
        <f t="shared" si="40"/>
        <v>#DIV/0!</v>
      </c>
      <c r="CF115" s="24" t="e">
        <f t="shared" si="41"/>
        <v>#DIV/0!</v>
      </c>
      <c r="CG115" s="24" t="e">
        <f>10*LOG10(IF(BY115="",0,POWER(10,((BY115+'ModelParams Lw'!$O$4)/10))) +IF(BZ115="",0,POWER(10,((BZ115+'ModelParams Lw'!$P$4)/10))) +IF(CA115="",0,POWER(10,((CA115+'ModelParams Lw'!$Q$4)/10))) +IF(CB115="",0,POWER(10,((CB115+'ModelParams Lw'!$R$4)/10))) +IF(CC115="",0,POWER(10,((CC115+'ModelParams Lw'!$S$4)/10))) +IF(CD115="",0,POWER(10,((CD115+'ModelParams Lw'!$T$4)/10))) +IF(CE115="",0,POWER(10,((CE115+'ModelParams Lw'!$U$4)/10)))+IF(CF115="",0,POWER(10,((CF115+'ModelParams Lw'!$V$4)/10))))</f>
        <v>#DIV/0!</v>
      </c>
      <c r="CH115" s="24" t="e">
        <f t="shared" si="48"/>
        <v>#DIV/0!</v>
      </c>
      <c r="CI115" s="24" t="e">
        <f>(BY115-'ModelParams Lw'!$O$10)/'ModelParams Lw'!$O$11</f>
        <v>#DIV/0!</v>
      </c>
      <c r="CJ115" s="24" t="e">
        <f>(BZ115-'ModelParams Lw'!$P$10)/'ModelParams Lw'!$P$11</f>
        <v>#DIV/0!</v>
      </c>
      <c r="CK115" s="24" t="e">
        <f>(CA115-'ModelParams Lw'!$Q$10)/'ModelParams Lw'!$Q$11</f>
        <v>#DIV/0!</v>
      </c>
      <c r="CL115" s="24" t="e">
        <f>(CB115-'ModelParams Lw'!$R$10)/'ModelParams Lw'!$R$11</f>
        <v>#DIV/0!</v>
      </c>
      <c r="CM115" s="24" t="e">
        <f>(CC115-'ModelParams Lw'!$S$10)/'ModelParams Lw'!$S$11</f>
        <v>#DIV/0!</v>
      </c>
      <c r="CN115" s="24" t="e">
        <f>(CD115-'ModelParams Lw'!$T$10)/'ModelParams Lw'!$T$11</f>
        <v>#DIV/0!</v>
      </c>
      <c r="CO115" s="24" t="e">
        <f>(CE115-'ModelParams Lw'!$U$10)/'ModelParams Lw'!$U$11</f>
        <v>#DIV/0!</v>
      </c>
      <c r="CP115" s="24" t="e">
        <f>(CF115-'ModelParams Lw'!$V$10)/'ModelParams Lw'!$V$11</f>
        <v>#DIV/0!</v>
      </c>
    </row>
    <row r="116" spans="1:94" x14ac:dyDescent="0.2">
      <c r="A116" s="12">
        <f>Calcul!B118</f>
        <v>0</v>
      </c>
      <c r="B116" s="12">
        <f t="shared" si="42"/>
        <v>0</v>
      </c>
      <c r="C116" s="12">
        <f>Calcul!C118</f>
        <v>0</v>
      </c>
      <c r="D116" s="12">
        <f>Calcul!D118/1000</f>
        <v>0</v>
      </c>
      <c r="E116" s="12">
        <f>Calcul!E118/1000</f>
        <v>0</v>
      </c>
      <c r="F116" s="12">
        <f t="shared" si="43"/>
        <v>0</v>
      </c>
      <c r="G116" s="24" t="e">
        <f t="shared" si="44"/>
        <v>#DIV/0!</v>
      </c>
      <c r="H116" s="21" t="e">
        <f>'ModelParams Lw'!$B$6*(LN(H$3/(($B116/3600/($D116*$F116))^0.4*$G116^0.3)))^2+'ModelParams Lw'!$B$7*LN(H$3/(($B116/3600/($D116*$F116))^0.4*$G116^0.3))+'ModelParams Lw'!$B$8</f>
        <v>#DIV/0!</v>
      </c>
      <c r="I116" s="21" t="e">
        <f>'ModelParams Lw'!$B$6*(LN(I$3/(($B116/3600/($D116*$F116))^0.4*$G116^0.3)))^2+'ModelParams Lw'!$B$7*LN(I$3/(($B116/3600/($D116*$F116))^0.4*$G116^0.3))+'ModelParams Lw'!$B$8</f>
        <v>#DIV/0!</v>
      </c>
      <c r="J116" s="21" t="e">
        <f>'ModelParams Lw'!$B$6*(LN(J$3/(($B116/3600/($D116*$F116))^0.4*$G116^0.3)))^2+'ModelParams Lw'!$B$7*LN(J$3/(($B116/3600/($D116*$F116))^0.4*$G116^0.3))+'ModelParams Lw'!$B$8</f>
        <v>#DIV/0!</v>
      </c>
      <c r="K116" s="21" t="e">
        <f>'ModelParams Lw'!$B$6*(LN(K$3/(($B116/3600/($D116*$F116))^0.4*$G116^0.3)))^2+'ModelParams Lw'!$B$7*LN(K$3/(($B116/3600/($D116*$F116))^0.4*$G116^0.3))+'ModelParams Lw'!$B$8</f>
        <v>#DIV/0!</v>
      </c>
      <c r="L116" s="21" t="e">
        <f>'ModelParams Lw'!$B$6*(LN(L$3/(($B116/3600/($D116*$F116))^0.4*$G116^0.3)))^2+'ModelParams Lw'!$B$7*LN(L$3/(($B116/3600/($D116*$F116))^0.4*$G116^0.3))+'ModelParams Lw'!$B$8</f>
        <v>#DIV/0!</v>
      </c>
      <c r="M116" s="21" t="e">
        <f>'ModelParams Lw'!$B$6*(LN(M$3/(($B116/3600/($D116*$F116))^0.4*$G116^0.3)))^2+'ModelParams Lw'!$B$7*LN(M$3/(($B116/3600/($D116*$F116))^0.4*$G116^0.3))+'ModelParams Lw'!$B$8</f>
        <v>#DIV/0!</v>
      </c>
      <c r="N116" s="21" t="e">
        <f>'ModelParams Lw'!$B$6*(LN(N$3/(($B116/3600/($D116*$F116))^0.4*$G116^0.3)))^2+'ModelParams Lw'!$B$7*LN(N$3/(($B116/3600/($D116*$F116))^0.4*$G116^0.3))+'ModelParams Lw'!$B$8</f>
        <v>#DIV/0!</v>
      </c>
      <c r="O116" s="21" t="e">
        <f>'ModelParams Lw'!$B$6*(LN(O$3/(($B116/3600/($D116*$F116))^0.4*$G116^0.3)))^2+'ModelParams Lw'!$B$7*LN(O$3/(($B116/3600/($D116*$F116))^0.4*$G116^0.3))+'ModelParams Lw'!$B$8</f>
        <v>#DIV/0!</v>
      </c>
      <c r="P116" s="24" t="e">
        <f>'ModelParams Lw'!$B$3+'ModelParams Lw'!$B$4*LOG10($B116/3600/($D116*$F116))+'ModelParams Lw'!$B$5*LOG10(2*$G116/(1.2*($B116/3600/($D116*$F116))^2)+1)+10*LOG10($D116*$F116)+H116</f>
        <v>#DIV/0!</v>
      </c>
      <c r="Q116" s="24" t="e">
        <f>'ModelParams Lw'!$B$3+'ModelParams Lw'!$B$4*LOG10($B116/3600/($D116*$F116))+'ModelParams Lw'!$B$5*LOG10(2*$G116/(1.2*($B116/3600/($D116*$F116))^2)+1)+10*LOG10($D116*$F116)+I116</f>
        <v>#DIV/0!</v>
      </c>
      <c r="R116" s="24" t="e">
        <f>'ModelParams Lw'!$B$3+'ModelParams Lw'!$B$4*LOG10($B116/3600/($D116*$F116))+'ModelParams Lw'!$B$5*LOG10(2*$G116/(1.2*($B116/3600/($D116*$F116))^2)+1)+10*LOG10($D116*$F116)+J116</f>
        <v>#DIV/0!</v>
      </c>
      <c r="S116" s="24" t="e">
        <f>'ModelParams Lw'!$B$3+'ModelParams Lw'!$B$4*LOG10($B116/3600/($D116*$F116))+'ModelParams Lw'!$B$5*LOG10(2*$G116/(1.2*($B116/3600/($D116*$F116))^2)+1)+10*LOG10($D116*$F116)+K116</f>
        <v>#DIV/0!</v>
      </c>
      <c r="T116" s="24" t="e">
        <f>'ModelParams Lw'!$B$3+'ModelParams Lw'!$B$4*LOG10($B116/3600/($D116*$F116))+'ModelParams Lw'!$B$5*LOG10(2*$G116/(1.2*($B116/3600/($D116*$F116))^2)+1)+10*LOG10($D116*$F116)+L116</f>
        <v>#DIV/0!</v>
      </c>
      <c r="U116" s="24" t="e">
        <f>'ModelParams Lw'!$B$3+'ModelParams Lw'!$B$4*LOG10($B116/3600/($D116*$F116))+'ModelParams Lw'!$B$5*LOG10(2*$G116/(1.2*($B116/3600/($D116*$F116))^2)+1)+10*LOG10($D116*$F116)+M116</f>
        <v>#DIV/0!</v>
      </c>
      <c r="V116" s="24" t="e">
        <f>'ModelParams Lw'!$B$3+'ModelParams Lw'!$B$4*LOG10($B116/3600/($D116*$F116))+'ModelParams Lw'!$B$5*LOG10(2*$G116/(1.2*($B116/3600/($D116*$F116))^2)+1)+10*LOG10($D116*$F116)+N116</f>
        <v>#DIV/0!</v>
      </c>
      <c r="W116" s="24" t="e">
        <f>'ModelParams Lw'!$B$3+'ModelParams Lw'!$B$4*LOG10($B116/3600/($D116*$F116))+'ModelParams Lw'!$B$5*LOG10(2*$G116/(1.2*($B116/3600/($D116*$F116))^2)+1)+10*LOG10($D116*$F116)+O116</f>
        <v>#DIV/0!</v>
      </c>
      <c r="X116" s="24" t="e">
        <f>10*LOG10(IF(P116="",0,POWER(10,((P116+'ModelParams Lw'!$O$4)/10))) +IF(Q116="",0,POWER(10,((Q116+'ModelParams Lw'!$P$4)/10))) +IF(R116="",0,POWER(10,((R116+'ModelParams Lw'!$Q$4)/10))) +IF(S116="",0,POWER(10,((S116+'ModelParams Lw'!$R$4)/10))) +IF(T116="",0,POWER(10,((T116+'ModelParams Lw'!$S$4)/10))) +IF(U116="",0,POWER(10,((U116+'ModelParams Lw'!$T$4)/10))) +IF(V116="",0,POWER(10,((V116+'ModelParams Lw'!$U$4)/10)))+IF(W116="",0,POWER(10,((W116+'ModelParams Lw'!$V$4)/10))))</f>
        <v>#DIV/0!</v>
      </c>
      <c r="Y116" s="24" t="e">
        <f t="shared" si="45"/>
        <v>#DIV/0!</v>
      </c>
      <c r="Z116" s="24" t="e">
        <f>(P116-'ModelParams Lw'!O$10)/'ModelParams Lw'!O$11</f>
        <v>#DIV/0!</v>
      </c>
      <c r="AA116" s="24" t="e">
        <f>(Q116-'ModelParams Lw'!P$10)/'ModelParams Lw'!P$11</f>
        <v>#DIV/0!</v>
      </c>
      <c r="AB116" s="24" t="e">
        <f>(R116-'ModelParams Lw'!Q$10)/'ModelParams Lw'!Q$11</f>
        <v>#DIV/0!</v>
      </c>
      <c r="AC116" s="24" t="e">
        <f>(S116-'ModelParams Lw'!R$10)/'ModelParams Lw'!R$11</f>
        <v>#DIV/0!</v>
      </c>
      <c r="AD116" s="24" t="e">
        <f>(T116-'ModelParams Lw'!S$10)/'ModelParams Lw'!S$11</f>
        <v>#DIV/0!</v>
      </c>
      <c r="AE116" s="24" t="e">
        <f>(U116-'ModelParams Lw'!T$10)/'ModelParams Lw'!T$11</f>
        <v>#DIV/0!</v>
      </c>
      <c r="AF116" s="24" t="e">
        <f>(V116-'ModelParams Lw'!U$10)/'ModelParams Lw'!U$11</f>
        <v>#DIV/0!</v>
      </c>
      <c r="AG116" s="24" t="e">
        <f>(W116-'ModelParams Lw'!V$10)/'ModelParams Lw'!V$11</f>
        <v>#DIV/0!</v>
      </c>
      <c r="AH116" s="24" t="e">
        <f t="shared" si="46"/>
        <v>#DIV/0!</v>
      </c>
      <c r="AI116" s="24" t="str">
        <f>IF(OR(Calcul!$D121="",Calcul!$E121=""),"",VLOOKUP(CONCATENATE(Calcul!$D121,Calcul!$E121),SilencerParams!$D$4:$R$82,8,FALSE))</f>
        <v/>
      </c>
      <c r="AJ116" s="24" t="str">
        <f>IF(OR(Calcul!$D121="",Calcul!$E121=""),"",VLOOKUP(CONCATENATE(Calcul!$D121,Calcul!$E121),SilencerParams!$D$4:$R$82,9,FALSE))</f>
        <v/>
      </c>
      <c r="AK116" s="24" t="str">
        <f>IF(OR(Calcul!$D121="",Calcul!$E121=""),"",VLOOKUP(CONCATENATE(Calcul!$D121,Calcul!$E121),SilencerParams!$D$4:$R$82,10,FALSE))</f>
        <v/>
      </c>
      <c r="AL116" s="24" t="str">
        <f>IF(OR(Calcul!$D121="",Calcul!$E121=""),"",VLOOKUP(CONCATENATE(Calcul!$D121,Calcul!$E121),SilencerParams!$D$4:$R$82,11,FALSE))</f>
        <v/>
      </c>
      <c r="AM116" s="24" t="str">
        <f>IF(OR(Calcul!$D121="",Calcul!$E121=""),"",VLOOKUP(CONCATENATE(Calcul!$D121,Calcul!$E121),SilencerParams!$D$4:$R$82,12,FALSE))</f>
        <v/>
      </c>
      <c r="AN116" s="24" t="str">
        <f>IF(OR(Calcul!$D121="",Calcul!$E121=""),"",VLOOKUP(CONCATENATE(Calcul!$D121,Calcul!$E121),SilencerParams!$D$4:$R$82,13,FALSE))</f>
        <v/>
      </c>
      <c r="AO116" s="24" t="str">
        <f>IF(OR(Calcul!$D121="",Calcul!$E121=""),"",VLOOKUP(CONCATENATE(Calcul!$D121,Calcul!$E121),SilencerParams!$D$4:$R$82,14,FALSE))</f>
        <v/>
      </c>
      <c r="AP116" s="24" t="str">
        <f>IF(OR(Calcul!$D121="",Calcul!$E121=""),"",VLOOKUP(CONCATENATE(Calcul!$D121,Calcul!$E121),SilencerParams!$D$4:$R$82,15,FALSE))</f>
        <v/>
      </c>
      <c r="AQ116" s="24" t="str">
        <f>IF(OR(Calcul!$D121="",Calcul!$E121=""),"",VLOOKUP(CONCATENATE(Calcul!$D121,Calcul!$E121),SilencerParams!$D$4:$Z$82,16,FALSE)*LOG($AH116)+VLOOKUP(CONCATENATE(Calcul!$D121,Calcul!$E121),SilencerParams!$D$4:$AH$82,24,FALSE))</f>
        <v/>
      </c>
      <c r="AR116" s="24" t="str">
        <f>IF(OR(Calcul!$D121="",Calcul!$E121=""),"",VLOOKUP(CONCATENATE(Calcul!$D121,Calcul!$E121),SilencerParams!$D$4:$Z$82,17,FALSE)*LOG($AH116)+VLOOKUP(CONCATENATE(Calcul!$D121,Calcul!$E121),SilencerParams!$D$4:$AH$82,25,FALSE))</f>
        <v/>
      </c>
      <c r="AS116" s="24" t="str">
        <f>IF(OR(Calcul!$D121="",Calcul!$E121=""),"",VLOOKUP(CONCATENATE(Calcul!$D121,Calcul!$E121),SilencerParams!$D$4:$Z$82,18,FALSE)*LOG($AH116)+VLOOKUP(CONCATENATE(Calcul!$D121,Calcul!$E121),SilencerParams!$D$4:$AH$82,26,FALSE))</f>
        <v/>
      </c>
      <c r="AT116" s="24" t="str">
        <f>IF(OR(Calcul!$D121="",Calcul!$E121=""),"",VLOOKUP(CONCATENATE(Calcul!$D121,Calcul!$E121),SilencerParams!$D$4:$Z$82,19,FALSE)*LOG($AH116)+VLOOKUP(CONCATENATE(Calcul!$D121,Calcul!$E121),SilencerParams!$D$4:$AH$82,27,FALSE))</f>
        <v/>
      </c>
      <c r="AU116" s="24" t="str">
        <f>IF(OR(Calcul!$D121="",Calcul!$E121=""),"",VLOOKUP(CONCATENATE(Calcul!$D121,Calcul!$E121),SilencerParams!$D$4:$Z$82,20,FALSE)*LOG($AH116)+VLOOKUP(CONCATENATE(Calcul!$D121,Calcul!$E121),SilencerParams!$D$4:$AH$82,28,FALSE))</f>
        <v/>
      </c>
      <c r="AV116" s="24" t="str">
        <f>IF(OR(Calcul!$D121="",Calcul!$E121=""),"",VLOOKUP(CONCATENATE(Calcul!$D121,Calcul!$E121),SilencerParams!$D$4:$Z$82,21,FALSE)*LOG($AH116)+VLOOKUP(CONCATENATE(Calcul!$D121,Calcul!$E121),SilencerParams!$D$4:$AH$82,29,FALSE))</f>
        <v/>
      </c>
      <c r="AW116" s="24" t="str">
        <f>IF(OR(Calcul!$D121="",Calcul!$E121=""),"",VLOOKUP(CONCATENATE(Calcul!$D121,Calcul!$E121),SilencerParams!$D$4:$Z$82,22,FALSE)*LOG($AH116)+VLOOKUP(CONCATENATE(Calcul!$D121,Calcul!$E121),SilencerParams!$D$4:$AH$82,30,FALSE))</f>
        <v/>
      </c>
      <c r="AX116" s="24" t="str">
        <f>IF(OR(Calcul!$D121="",Calcul!$E121=""),"",VLOOKUP(CONCATENATE(Calcul!$D121,Calcul!$E121),SilencerParams!$D$4:$Z$82,23,FALSE)*LOG($AH116)+VLOOKUP(CONCATENATE(Calcul!$D121,Calcul!$E121),SilencerParams!$D$4:$AH$82,31,FALSE))</f>
        <v/>
      </c>
      <c r="AY116" s="24" t="e">
        <f t="shared" si="26"/>
        <v>#DIV/0!</v>
      </c>
      <c r="AZ116" s="24" t="e">
        <f t="shared" si="27"/>
        <v>#DIV/0!</v>
      </c>
      <c r="BA116" s="24" t="e">
        <f t="shared" si="28"/>
        <v>#DIV/0!</v>
      </c>
      <c r="BB116" s="24" t="e">
        <f t="shared" si="29"/>
        <v>#DIV/0!</v>
      </c>
      <c r="BC116" s="24" t="e">
        <f t="shared" si="30"/>
        <v>#DIV/0!</v>
      </c>
      <c r="BD116" s="24" t="e">
        <f t="shared" si="31"/>
        <v>#DIV/0!</v>
      </c>
      <c r="BE116" s="24" t="e">
        <f t="shared" si="32"/>
        <v>#DIV/0!</v>
      </c>
      <c r="BF116" s="24" t="e">
        <f t="shared" si="33"/>
        <v>#DIV/0!</v>
      </c>
      <c r="BG116" s="24" t="e">
        <f>10*LOG10(IF(AY116="",0,POWER(10,((AY116+'ModelParams Lw'!$O$4)/10))) +IF(AZ116="",0,POWER(10,((AZ116+'ModelParams Lw'!$P$4)/10))) +IF(BA116="",0,POWER(10,((BA116+'ModelParams Lw'!$Q$4)/10))) +IF(BB116="",0,POWER(10,((BB116+'ModelParams Lw'!$R$4)/10))) +IF(BC116="",0,POWER(10,((BC116+'ModelParams Lw'!$S$4)/10))) +IF(BD116="",0,POWER(10,((BD116+'ModelParams Lw'!$T$4)/10))) +IF(BE116="",0,POWER(10,((BE116+'ModelParams Lw'!$U$4)/10)))+IF(BF116="",0,POWER(10,((BF116+'ModelParams Lw'!$V$4)/10))))</f>
        <v>#DIV/0!</v>
      </c>
      <c r="BH116" s="24" t="e">
        <f t="shared" si="47"/>
        <v>#DIV/0!</v>
      </c>
      <c r="BI116" s="24" t="e">
        <f>(AY116-'ModelParams Lw'!O$10)/'ModelParams Lw'!O$11</f>
        <v>#DIV/0!</v>
      </c>
      <c r="BJ116" s="24" t="e">
        <f>(AZ116-'ModelParams Lw'!P$10)/'ModelParams Lw'!P$11</f>
        <v>#DIV/0!</v>
      </c>
      <c r="BK116" s="24" t="e">
        <f>(BA116-'ModelParams Lw'!Q$10)/'ModelParams Lw'!Q$11</f>
        <v>#DIV/0!</v>
      </c>
      <c r="BL116" s="24" t="e">
        <f>(BB116-'ModelParams Lw'!R$10)/'ModelParams Lw'!R$11</f>
        <v>#DIV/0!</v>
      </c>
      <c r="BM116" s="24" t="e">
        <f>(BC116-'ModelParams Lw'!S$10)/'ModelParams Lw'!S$11</f>
        <v>#DIV/0!</v>
      </c>
      <c r="BN116" s="24" t="e">
        <f>(BD116-'ModelParams Lw'!T$10)/'ModelParams Lw'!T$11</f>
        <v>#DIV/0!</v>
      </c>
      <c r="BO116" s="24" t="e">
        <f>(BE116-'ModelParams Lw'!U$10)/'ModelParams Lw'!U$11</f>
        <v>#DIV/0!</v>
      </c>
      <c r="BP116" s="24" t="e">
        <f>(BF116-'ModelParams Lw'!V$10)/'ModelParams Lw'!V$11</f>
        <v>#DIV/0!</v>
      </c>
      <c r="BQ116" s="24">
        <f>IF(Calcul!$F121="SW",'ModelParams Lw'!C$18+'ModelParams Lw'!C$19*LOG(BQ$3)+'ModelParams Lw'!C$20*($D116*$E116),IF('ModelParams Lw'!C$21+'ModelParams Lw'!C$22*LOG(BQ$3)+'ModelParams Lw'!C$23*($D116*$E116)&lt;'ModelParams Lw'!C$18+'ModelParams Lw'!C$19*LOG(BQ$3)+'ModelParams Lw'!C$20*($D116*$E116),'ModelParams Lw'!C$18+'ModelParams Lw'!C$19*LOG(BQ$3)+'ModelParams Lw'!C$20*($D116*$E116),'ModelParams Lw'!C$21+'ModelParams Lw'!C$22*LOG(BQ$3)+'ModelParams Lw'!C$23*($D116*$E116)))</f>
        <v>29.232362061604213</v>
      </c>
      <c r="BR116" s="24">
        <f>IF(Calcul!$F121="SW",'ModelParams Lw'!D$18+'ModelParams Lw'!D$19*LOG(BR$3)+'ModelParams Lw'!D$20*($D116*$E116),IF('ModelParams Lw'!D$21+'ModelParams Lw'!D$22*LOG(BR$3)+'ModelParams Lw'!D$23*($D116*$E116)&lt;'ModelParams Lw'!D$18+'ModelParams Lw'!D$19*LOG(BR$3)+'ModelParams Lw'!D$20*($D116*$E116),'ModelParams Lw'!D$18+'ModelParams Lw'!D$19*LOG(BR$3)+'ModelParams Lw'!D$20*($D116*$E116),'ModelParams Lw'!D$21+'ModelParams Lw'!D$22*LOG(BR$3)+'ModelParams Lw'!D$23*($D116*$E116)))</f>
        <v>20.87664435983303</v>
      </c>
      <c r="BS116" s="24">
        <f>IF(Calcul!$F121="SW",'ModelParams Lw'!E$18+'ModelParams Lw'!E$19*LOG(BS$3)+'ModelParams Lw'!E$20*($D116*$E116),IF('ModelParams Lw'!E$21+'ModelParams Lw'!E$22*LOG(BS$3)+'ModelParams Lw'!E$23*($D116*$E116)&lt;'ModelParams Lw'!E$18+'ModelParams Lw'!E$19*LOG(BS$3)+'ModelParams Lw'!E$20*($D116*$E116),'ModelParams Lw'!E$18+'ModelParams Lw'!E$19*LOG(BS$3)+'ModelParams Lw'!E$20*($D116*$E116),'ModelParams Lw'!E$21+'ModelParams Lw'!E$22*LOG(BS$3)+'ModelParams Lw'!E$23*($D116*$E116)))</f>
        <v>19.403052886267911</v>
      </c>
      <c r="BT116" s="24">
        <f>IF(Calcul!$F121="SW",'ModelParams Lw'!F$18+'ModelParams Lw'!F$19*LOG(BT$3)+'ModelParams Lw'!F$20*($D116*$E116),IF('ModelParams Lw'!F$21+'ModelParams Lw'!F$22*LOG(BT$3)+'ModelParams Lw'!F$23*($D116*$E116)&lt;'ModelParams Lw'!F$18+'ModelParams Lw'!F$19*LOG(BT$3)+'ModelParams Lw'!F$20*($D116*$E116),'ModelParams Lw'!F$18+'ModelParams Lw'!F$19*LOG(BT$3)+'ModelParams Lw'!F$20*($D116*$E116),'ModelParams Lw'!F$21+'ModelParams Lw'!F$22*LOG(BT$3)+'ModelParams Lw'!F$23*($D116*$E116)))</f>
        <v>19.168948557312724</v>
      </c>
      <c r="BU116" s="24">
        <f>IF(Calcul!$F121="SW",'ModelParams Lw'!G$18+'ModelParams Lw'!G$19*LOG(BU$3)+'ModelParams Lw'!G$20*($D116*$E116),IF('ModelParams Lw'!G$21+'ModelParams Lw'!G$22*LOG(BU$3)+'ModelParams Lw'!G$23*($D116*$E116)&lt;'ModelParams Lw'!G$18+'ModelParams Lw'!G$19*LOG(BU$3)+'ModelParams Lw'!G$20*($D116*$E116),'ModelParams Lw'!G$18+'ModelParams Lw'!G$19*LOG(BU$3)+'ModelParams Lw'!G$20*($D116*$E116),'ModelParams Lw'!G$21+'ModelParams Lw'!G$22*LOG(BU$3)+'ModelParams Lw'!G$23*($D116*$E116)))</f>
        <v>19.253827318462619</v>
      </c>
      <c r="BV116" s="24">
        <f>IF(Calcul!$F121="SW",'ModelParams Lw'!H$18+'ModelParams Lw'!H$19*LOG(BV$3)+'ModelParams Lw'!H$20*($D116*$E116),IF('ModelParams Lw'!H$21+'ModelParams Lw'!H$22*LOG(BV$3)+'ModelParams Lw'!H$23*($D116*$E116)&lt;'ModelParams Lw'!H$18+'ModelParams Lw'!H$19*LOG(BV$3)+'ModelParams Lw'!H$20*($D116*$E116),'ModelParams Lw'!H$18+'ModelParams Lw'!H$19*LOG(BV$3)+'ModelParams Lw'!H$20*($D116*$E116),'ModelParams Lw'!H$21+'ModelParams Lw'!H$22*LOG(BV$3)+'ModelParams Lw'!H$23*($D116*$E116)))</f>
        <v>18.450549841027573</v>
      </c>
      <c r="BW116" s="24">
        <f>IF(Calcul!$F121="SW",'ModelParams Lw'!I$18+'ModelParams Lw'!I$19*LOG(BW$3)+'ModelParams Lw'!I$20*($D116*$E116),IF('ModelParams Lw'!I$21+'ModelParams Lw'!I$22*LOG(BW$3)+'ModelParams Lw'!I$23*($D116*$E116)&lt;'ModelParams Lw'!I$18+'ModelParams Lw'!I$19*LOG(BW$3)+'ModelParams Lw'!I$20*($D116*$E116),'ModelParams Lw'!I$18+'ModelParams Lw'!I$19*LOG(BW$3)+'ModelParams Lw'!I$20*($D116*$E116),'ModelParams Lw'!I$21+'ModelParams Lw'!I$22*LOG(BW$3)+'ModelParams Lw'!I$23*($D116*$E116)))</f>
        <v>24.339570323731252</v>
      </c>
      <c r="BX116" s="24">
        <f>IF(Calcul!$F121="SW",'ModelParams Lw'!J$18+'ModelParams Lw'!J$19*LOG(BX$3)+'ModelParams Lw'!J$20*($D116*$E116),IF('ModelParams Lw'!J$21+'ModelParams Lw'!J$22*LOG(BX$3)+'ModelParams Lw'!J$23*($D116*$E116)&lt;'ModelParams Lw'!J$18+'ModelParams Lw'!J$19*LOG(BX$3)+'ModelParams Lw'!J$20*($D116*$E116),'ModelParams Lw'!J$18+'ModelParams Lw'!J$19*LOG(BX$3)+'ModelParams Lw'!J$20*($D116*$E116),'ModelParams Lw'!J$21+'ModelParams Lw'!J$22*LOG(BX$3)+'ModelParams Lw'!J$23*($D116*$E116)))</f>
        <v>22.505852524315557</v>
      </c>
      <c r="BY116" s="24" t="e">
        <f t="shared" si="34"/>
        <v>#DIV/0!</v>
      </c>
      <c r="BZ116" s="24" t="e">
        <f t="shared" si="35"/>
        <v>#DIV/0!</v>
      </c>
      <c r="CA116" s="24" t="e">
        <f t="shared" si="36"/>
        <v>#DIV/0!</v>
      </c>
      <c r="CB116" s="24" t="e">
        <f t="shared" si="37"/>
        <v>#DIV/0!</v>
      </c>
      <c r="CC116" s="24" t="e">
        <f t="shared" si="38"/>
        <v>#DIV/0!</v>
      </c>
      <c r="CD116" s="24" t="e">
        <f t="shared" si="39"/>
        <v>#DIV/0!</v>
      </c>
      <c r="CE116" s="24" t="e">
        <f t="shared" si="40"/>
        <v>#DIV/0!</v>
      </c>
      <c r="CF116" s="24" t="e">
        <f t="shared" si="41"/>
        <v>#DIV/0!</v>
      </c>
      <c r="CG116" s="24" t="e">
        <f>10*LOG10(IF(BY116="",0,POWER(10,((BY116+'ModelParams Lw'!$O$4)/10))) +IF(BZ116="",0,POWER(10,((BZ116+'ModelParams Lw'!$P$4)/10))) +IF(CA116="",0,POWER(10,((CA116+'ModelParams Lw'!$Q$4)/10))) +IF(CB116="",0,POWER(10,((CB116+'ModelParams Lw'!$R$4)/10))) +IF(CC116="",0,POWER(10,((CC116+'ModelParams Lw'!$S$4)/10))) +IF(CD116="",0,POWER(10,((CD116+'ModelParams Lw'!$T$4)/10))) +IF(CE116="",0,POWER(10,((CE116+'ModelParams Lw'!$U$4)/10)))+IF(CF116="",0,POWER(10,((CF116+'ModelParams Lw'!$V$4)/10))))</f>
        <v>#DIV/0!</v>
      </c>
      <c r="CH116" s="24" t="e">
        <f t="shared" si="48"/>
        <v>#DIV/0!</v>
      </c>
      <c r="CI116" s="24" t="e">
        <f>(BY116-'ModelParams Lw'!$O$10)/'ModelParams Lw'!$O$11</f>
        <v>#DIV/0!</v>
      </c>
      <c r="CJ116" s="24" t="e">
        <f>(BZ116-'ModelParams Lw'!$P$10)/'ModelParams Lw'!$P$11</f>
        <v>#DIV/0!</v>
      </c>
      <c r="CK116" s="24" t="e">
        <f>(CA116-'ModelParams Lw'!$Q$10)/'ModelParams Lw'!$Q$11</f>
        <v>#DIV/0!</v>
      </c>
      <c r="CL116" s="24" t="e">
        <f>(CB116-'ModelParams Lw'!$R$10)/'ModelParams Lw'!$R$11</f>
        <v>#DIV/0!</v>
      </c>
      <c r="CM116" s="24" t="e">
        <f>(CC116-'ModelParams Lw'!$S$10)/'ModelParams Lw'!$S$11</f>
        <v>#DIV/0!</v>
      </c>
      <c r="CN116" s="24" t="e">
        <f>(CD116-'ModelParams Lw'!$T$10)/'ModelParams Lw'!$T$11</f>
        <v>#DIV/0!</v>
      </c>
      <c r="CO116" s="24" t="e">
        <f>(CE116-'ModelParams Lw'!$U$10)/'ModelParams Lw'!$U$11</f>
        <v>#DIV/0!</v>
      </c>
      <c r="CP116" s="24" t="e">
        <f>(CF116-'ModelParams Lw'!$V$10)/'ModelParams Lw'!$V$11</f>
        <v>#DIV/0!</v>
      </c>
    </row>
    <row r="117" spans="1:94" x14ac:dyDescent="0.2">
      <c r="A117" s="12">
        <f>Calcul!B119</f>
        <v>0</v>
      </c>
      <c r="B117" s="12">
        <f t="shared" si="42"/>
        <v>0</v>
      </c>
      <c r="C117" s="12">
        <f>Calcul!C119</f>
        <v>0</v>
      </c>
      <c r="D117" s="12">
        <f>Calcul!D119/1000</f>
        <v>0</v>
      </c>
      <c r="E117" s="12">
        <f>Calcul!E119/1000</f>
        <v>0</v>
      </c>
      <c r="F117" s="12">
        <f t="shared" si="43"/>
        <v>0</v>
      </c>
      <c r="G117" s="24" t="e">
        <f t="shared" si="44"/>
        <v>#DIV/0!</v>
      </c>
      <c r="H117" s="21" t="e">
        <f>'ModelParams Lw'!$B$6*(LN(H$3/(($B117/3600/($D117*$F117))^0.4*$G117^0.3)))^2+'ModelParams Lw'!$B$7*LN(H$3/(($B117/3600/($D117*$F117))^0.4*$G117^0.3))+'ModelParams Lw'!$B$8</f>
        <v>#DIV/0!</v>
      </c>
      <c r="I117" s="21" t="e">
        <f>'ModelParams Lw'!$B$6*(LN(I$3/(($B117/3600/($D117*$F117))^0.4*$G117^0.3)))^2+'ModelParams Lw'!$B$7*LN(I$3/(($B117/3600/($D117*$F117))^0.4*$G117^0.3))+'ModelParams Lw'!$B$8</f>
        <v>#DIV/0!</v>
      </c>
      <c r="J117" s="21" t="e">
        <f>'ModelParams Lw'!$B$6*(LN(J$3/(($B117/3600/($D117*$F117))^0.4*$G117^0.3)))^2+'ModelParams Lw'!$B$7*LN(J$3/(($B117/3600/($D117*$F117))^0.4*$G117^0.3))+'ModelParams Lw'!$B$8</f>
        <v>#DIV/0!</v>
      </c>
      <c r="K117" s="21" t="e">
        <f>'ModelParams Lw'!$B$6*(LN(K$3/(($B117/3600/($D117*$F117))^0.4*$G117^0.3)))^2+'ModelParams Lw'!$B$7*LN(K$3/(($B117/3600/($D117*$F117))^0.4*$G117^0.3))+'ModelParams Lw'!$B$8</f>
        <v>#DIV/0!</v>
      </c>
      <c r="L117" s="21" t="e">
        <f>'ModelParams Lw'!$B$6*(LN(L$3/(($B117/3600/($D117*$F117))^0.4*$G117^0.3)))^2+'ModelParams Lw'!$B$7*LN(L$3/(($B117/3600/($D117*$F117))^0.4*$G117^0.3))+'ModelParams Lw'!$B$8</f>
        <v>#DIV/0!</v>
      </c>
      <c r="M117" s="21" t="e">
        <f>'ModelParams Lw'!$B$6*(LN(M$3/(($B117/3600/($D117*$F117))^0.4*$G117^0.3)))^2+'ModelParams Lw'!$B$7*LN(M$3/(($B117/3600/($D117*$F117))^0.4*$G117^0.3))+'ModelParams Lw'!$B$8</f>
        <v>#DIV/0!</v>
      </c>
      <c r="N117" s="21" t="e">
        <f>'ModelParams Lw'!$B$6*(LN(N$3/(($B117/3600/($D117*$F117))^0.4*$G117^0.3)))^2+'ModelParams Lw'!$B$7*LN(N$3/(($B117/3600/($D117*$F117))^0.4*$G117^0.3))+'ModelParams Lw'!$B$8</f>
        <v>#DIV/0!</v>
      </c>
      <c r="O117" s="21" t="e">
        <f>'ModelParams Lw'!$B$6*(LN(O$3/(($B117/3600/($D117*$F117))^0.4*$G117^0.3)))^2+'ModelParams Lw'!$B$7*LN(O$3/(($B117/3600/($D117*$F117))^0.4*$G117^0.3))+'ModelParams Lw'!$B$8</f>
        <v>#DIV/0!</v>
      </c>
      <c r="P117" s="24" t="e">
        <f>'ModelParams Lw'!$B$3+'ModelParams Lw'!$B$4*LOG10($B117/3600/($D117*$F117))+'ModelParams Lw'!$B$5*LOG10(2*$G117/(1.2*($B117/3600/($D117*$F117))^2)+1)+10*LOG10($D117*$F117)+H117</f>
        <v>#DIV/0!</v>
      </c>
      <c r="Q117" s="24" t="e">
        <f>'ModelParams Lw'!$B$3+'ModelParams Lw'!$B$4*LOG10($B117/3600/($D117*$F117))+'ModelParams Lw'!$B$5*LOG10(2*$G117/(1.2*($B117/3600/($D117*$F117))^2)+1)+10*LOG10($D117*$F117)+I117</f>
        <v>#DIV/0!</v>
      </c>
      <c r="R117" s="24" t="e">
        <f>'ModelParams Lw'!$B$3+'ModelParams Lw'!$B$4*LOG10($B117/3600/($D117*$F117))+'ModelParams Lw'!$B$5*LOG10(2*$G117/(1.2*($B117/3600/($D117*$F117))^2)+1)+10*LOG10($D117*$F117)+J117</f>
        <v>#DIV/0!</v>
      </c>
      <c r="S117" s="24" t="e">
        <f>'ModelParams Lw'!$B$3+'ModelParams Lw'!$B$4*LOG10($B117/3600/($D117*$F117))+'ModelParams Lw'!$B$5*LOG10(2*$G117/(1.2*($B117/3600/($D117*$F117))^2)+1)+10*LOG10($D117*$F117)+K117</f>
        <v>#DIV/0!</v>
      </c>
      <c r="T117" s="24" t="e">
        <f>'ModelParams Lw'!$B$3+'ModelParams Lw'!$B$4*LOG10($B117/3600/($D117*$F117))+'ModelParams Lw'!$B$5*LOG10(2*$G117/(1.2*($B117/3600/($D117*$F117))^2)+1)+10*LOG10($D117*$F117)+L117</f>
        <v>#DIV/0!</v>
      </c>
      <c r="U117" s="24" t="e">
        <f>'ModelParams Lw'!$B$3+'ModelParams Lw'!$B$4*LOG10($B117/3600/($D117*$F117))+'ModelParams Lw'!$B$5*LOG10(2*$G117/(1.2*($B117/3600/($D117*$F117))^2)+1)+10*LOG10($D117*$F117)+M117</f>
        <v>#DIV/0!</v>
      </c>
      <c r="V117" s="24" t="e">
        <f>'ModelParams Lw'!$B$3+'ModelParams Lw'!$B$4*LOG10($B117/3600/($D117*$F117))+'ModelParams Lw'!$B$5*LOG10(2*$G117/(1.2*($B117/3600/($D117*$F117))^2)+1)+10*LOG10($D117*$F117)+N117</f>
        <v>#DIV/0!</v>
      </c>
      <c r="W117" s="24" t="e">
        <f>'ModelParams Lw'!$B$3+'ModelParams Lw'!$B$4*LOG10($B117/3600/($D117*$F117))+'ModelParams Lw'!$B$5*LOG10(2*$G117/(1.2*($B117/3600/($D117*$F117))^2)+1)+10*LOG10($D117*$F117)+O117</f>
        <v>#DIV/0!</v>
      </c>
      <c r="X117" s="24" t="e">
        <f>10*LOG10(IF(P117="",0,POWER(10,((P117+'ModelParams Lw'!$O$4)/10))) +IF(Q117="",0,POWER(10,((Q117+'ModelParams Lw'!$P$4)/10))) +IF(R117="",0,POWER(10,((R117+'ModelParams Lw'!$Q$4)/10))) +IF(S117="",0,POWER(10,((S117+'ModelParams Lw'!$R$4)/10))) +IF(T117="",0,POWER(10,((T117+'ModelParams Lw'!$S$4)/10))) +IF(U117="",0,POWER(10,((U117+'ModelParams Lw'!$T$4)/10))) +IF(V117="",0,POWER(10,((V117+'ModelParams Lw'!$U$4)/10)))+IF(W117="",0,POWER(10,((W117+'ModelParams Lw'!$V$4)/10))))</f>
        <v>#DIV/0!</v>
      </c>
      <c r="Y117" s="24" t="e">
        <f t="shared" si="45"/>
        <v>#DIV/0!</v>
      </c>
      <c r="Z117" s="24" t="e">
        <f>(P117-'ModelParams Lw'!O$10)/'ModelParams Lw'!O$11</f>
        <v>#DIV/0!</v>
      </c>
      <c r="AA117" s="24" t="e">
        <f>(Q117-'ModelParams Lw'!P$10)/'ModelParams Lw'!P$11</f>
        <v>#DIV/0!</v>
      </c>
      <c r="AB117" s="24" t="e">
        <f>(R117-'ModelParams Lw'!Q$10)/'ModelParams Lw'!Q$11</f>
        <v>#DIV/0!</v>
      </c>
      <c r="AC117" s="24" t="e">
        <f>(S117-'ModelParams Lw'!R$10)/'ModelParams Lw'!R$11</f>
        <v>#DIV/0!</v>
      </c>
      <c r="AD117" s="24" t="e">
        <f>(T117-'ModelParams Lw'!S$10)/'ModelParams Lw'!S$11</f>
        <v>#DIV/0!</v>
      </c>
      <c r="AE117" s="24" t="e">
        <f>(U117-'ModelParams Lw'!T$10)/'ModelParams Lw'!T$11</f>
        <v>#DIV/0!</v>
      </c>
      <c r="AF117" s="24" t="e">
        <f>(V117-'ModelParams Lw'!U$10)/'ModelParams Lw'!U$11</f>
        <v>#DIV/0!</v>
      </c>
      <c r="AG117" s="24" t="e">
        <f>(W117-'ModelParams Lw'!V$10)/'ModelParams Lw'!V$11</f>
        <v>#DIV/0!</v>
      </c>
      <c r="AH117" s="24" t="e">
        <f t="shared" si="46"/>
        <v>#DIV/0!</v>
      </c>
      <c r="AI117" s="24" t="str">
        <f>IF(OR(Calcul!$D122="",Calcul!$E122=""),"",VLOOKUP(CONCATENATE(Calcul!$D122,Calcul!$E122),SilencerParams!$D$4:$R$82,8,FALSE))</f>
        <v/>
      </c>
      <c r="AJ117" s="24" t="str">
        <f>IF(OR(Calcul!$D122="",Calcul!$E122=""),"",VLOOKUP(CONCATENATE(Calcul!$D122,Calcul!$E122),SilencerParams!$D$4:$R$82,9,FALSE))</f>
        <v/>
      </c>
      <c r="AK117" s="24" t="str">
        <f>IF(OR(Calcul!$D122="",Calcul!$E122=""),"",VLOOKUP(CONCATENATE(Calcul!$D122,Calcul!$E122),SilencerParams!$D$4:$R$82,10,FALSE))</f>
        <v/>
      </c>
      <c r="AL117" s="24" t="str">
        <f>IF(OR(Calcul!$D122="",Calcul!$E122=""),"",VLOOKUP(CONCATENATE(Calcul!$D122,Calcul!$E122),SilencerParams!$D$4:$R$82,11,FALSE))</f>
        <v/>
      </c>
      <c r="AM117" s="24" t="str">
        <f>IF(OR(Calcul!$D122="",Calcul!$E122=""),"",VLOOKUP(CONCATENATE(Calcul!$D122,Calcul!$E122),SilencerParams!$D$4:$R$82,12,FALSE))</f>
        <v/>
      </c>
      <c r="AN117" s="24" t="str">
        <f>IF(OR(Calcul!$D122="",Calcul!$E122=""),"",VLOOKUP(CONCATENATE(Calcul!$D122,Calcul!$E122),SilencerParams!$D$4:$R$82,13,FALSE))</f>
        <v/>
      </c>
      <c r="AO117" s="24" t="str">
        <f>IF(OR(Calcul!$D122="",Calcul!$E122=""),"",VLOOKUP(CONCATENATE(Calcul!$D122,Calcul!$E122),SilencerParams!$D$4:$R$82,14,FALSE))</f>
        <v/>
      </c>
      <c r="AP117" s="24" t="str">
        <f>IF(OR(Calcul!$D122="",Calcul!$E122=""),"",VLOOKUP(CONCATENATE(Calcul!$D122,Calcul!$E122),SilencerParams!$D$4:$R$82,15,FALSE))</f>
        <v/>
      </c>
      <c r="AQ117" s="24" t="str">
        <f>IF(OR(Calcul!$D122="",Calcul!$E122=""),"",VLOOKUP(CONCATENATE(Calcul!$D122,Calcul!$E122),SilencerParams!$D$4:$Z$82,16,FALSE)*LOG($AH117)+VLOOKUP(CONCATENATE(Calcul!$D122,Calcul!$E122),SilencerParams!$D$4:$AH$82,24,FALSE))</f>
        <v/>
      </c>
      <c r="AR117" s="24" t="str">
        <f>IF(OR(Calcul!$D122="",Calcul!$E122=""),"",VLOOKUP(CONCATENATE(Calcul!$D122,Calcul!$E122),SilencerParams!$D$4:$Z$82,17,FALSE)*LOG($AH117)+VLOOKUP(CONCATENATE(Calcul!$D122,Calcul!$E122),SilencerParams!$D$4:$AH$82,25,FALSE))</f>
        <v/>
      </c>
      <c r="AS117" s="24" t="str">
        <f>IF(OR(Calcul!$D122="",Calcul!$E122=""),"",VLOOKUP(CONCATENATE(Calcul!$D122,Calcul!$E122),SilencerParams!$D$4:$Z$82,18,FALSE)*LOG($AH117)+VLOOKUP(CONCATENATE(Calcul!$D122,Calcul!$E122),SilencerParams!$D$4:$AH$82,26,FALSE))</f>
        <v/>
      </c>
      <c r="AT117" s="24" t="str">
        <f>IF(OR(Calcul!$D122="",Calcul!$E122=""),"",VLOOKUP(CONCATENATE(Calcul!$D122,Calcul!$E122),SilencerParams!$D$4:$Z$82,19,FALSE)*LOG($AH117)+VLOOKUP(CONCATENATE(Calcul!$D122,Calcul!$E122),SilencerParams!$D$4:$AH$82,27,FALSE))</f>
        <v/>
      </c>
      <c r="AU117" s="24" t="str">
        <f>IF(OR(Calcul!$D122="",Calcul!$E122=""),"",VLOOKUP(CONCATENATE(Calcul!$D122,Calcul!$E122),SilencerParams!$D$4:$Z$82,20,FALSE)*LOG($AH117)+VLOOKUP(CONCATENATE(Calcul!$D122,Calcul!$E122),SilencerParams!$D$4:$AH$82,28,FALSE))</f>
        <v/>
      </c>
      <c r="AV117" s="24" t="str">
        <f>IF(OR(Calcul!$D122="",Calcul!$E122=""),"",VLOOKUP(CONCATENATE(Calcul!$D122,Calcul!$E122),SilencerParams!$D$4:$Z$82,21,FALSE)*LOG($AH117)+VLOOKUP(CONCATENATE(Calcul!$D122,Calcul!$E122),SilencerParams!$D$4:$AH$82,29,FALSE))</f>
        <v/>
      </c>
      <c r="AW117" s="24" t="str">
        <f>IF(OR(Calcul!$D122="",Calcul!$E122=""),"",VLOOKUP(CONCATENATE(Calcul!$D122,Calcul!$E122),SilencerParams!$D$4:$Z$82,22,FALSE)*LOG($AH117)+VLOOKUP(CONCATENATE(Calcul!$D122,Calcul!$E122),SilencerParams!$D$4:$AH$82,30,FALSE))</f>
        <v/>
      </c>
      <c r="AX117" s="24" t="str">
        <f>IF(OR(Calcul!$D122="",Calcul!$E122=""),"",VLOOKUP(CONCATENATE(Calcul!$D122,Calcul!$E122),SilencerParams!$D$4:$Z$82,23,FALSE)*LOG($AH117)+VLOOKUP(CONCATENATE(Calcul!$D122,Calcul!$E122),SilencerParams!$D$4:$AH$82,31,FALSE))</f>
        <v/>
      </c>
      <c r="AY117" s="24" t="e">
        <f t="shared" si="26"/>
        <v>#DIV/0!</v>
      </c>
      <c r="AZ117" s="24" t="e">
        <f t="shared" si="27"/>
        <v>#DIV/0!</v>
      </c>
      <c r="BA117" s="24" t="e">
        <f t="shared" si="28"/>
        <v>#DIV/0!</v>
      </c>
      <c r="BB117" s="24" t="e">
        <f t="shared" si="29"/>
        <v>#DIV/0!</v>
      </c>
      <c r="BC117" s="24" t="e">
        <f t="shared" si="30"/>
        <v>#DIV/0!</v>
      </c>
      <c r="BD117" s="24" t="e">
        <f t="shared" si="31"/>
        <v>#DIV/0!</v>
      </c>
      <c r="BE117" s="24" t="e">
        <f t="shared" si="32"/>
        <v>#DIV/0!</v>
      </c>
      <c r="BF117" s="24" t="e">
        <f t="shared" si="33"/>
        <v>#DIV/0!</v>
      </c>
      <c r="BG117" s="24" t="e">
        <f>10*LOG10(IF(AY117="",0,POWER(10,((AY117+'ModelParams Lw'!$O$4)/10))) +IF(AZ117="",0,POWER(10,((AZ117+'ModelParams Lw'!$P$4)/10))) +IF(BA117="",0,POWER(10,((BA117+'ModelParams Lw'!$Q$4)/10))) +IF(BB117="",0,POWER(10,((BB117+'ModelParams Lw'!$R$4)/10))) +IF(BC117="",0,POWER(10,((BC117+'ModelParams Lw'!$S$4)/10))) +IF(BD117="",0,POWER(10,((BD117+'ModelParams Lw'!$T$4)/10))) +IF(BE117="",0,POWER(10,((BE117+'ModelParams Lw'!$U$4)/10)))+IF(BF117="",0,POWER(10,((BF117+'ModelParams Lw'!$V$4)/10))))</f>
        <v>#DIV/0!</v>
      </c>
      <c r="BH117" s="24" t="e">
        <f t="shared" si="47"/>
        <v>#DIV/0!</v>
      </c>
      <c r="BI117" s="24" t="e">
        <f>(AY117-'ModelParams Lw'!O$10)/'ModelParams Lw'!O$11</f>
        <v>#DIV/0!</v>
      </c>
      <c r="BJ117" s="24" t="e">
        <f>(AZ117-'ModelParams Lw'!P$10)/'ModelParams Lw'!P$11</f>
        <v>#DIV/0!</v>
      </c>
      <c r="BK117" s="24" t="e">
        <f>(BA117-'ModelParams Lw'!Q$10)/'ModelParams Lw'!Q$11</f>
        <v>#DIV/0!</v>
      </c>
      <c r="BL117" s="24" t="e">
        <f>(BB117-'ModelParams Lw'!R$10)/'ModelParams Lw'!R$11</f>
        <v>#DIV/0!</v>
      </c>
      <c r="BM117" s="24" t="e">
        <f>(BC117-'ModelParams Lw'!S$10)/'ModelParams Lw'!S$11</f>
        <v>#DIV/0!</v>
      </c>
      <c r="BN117" s="24" t="e">
        <f>(BD117-'ModelParams Lw'!T$10)/'ModelParams Lw'!T$11</f>
        <v>#DIV/0!</v>
      </c>
      <c r="BO117" s="24" t="e">
        <f>(BE117-'ModelParams Lw'!U$10)/'ModelParams Lw'!U$11</f>
        <v>#DIV/0!</v>
      </c>
      <c r="BP117" s="24" t="e">
        <f>(BF117-'ModelParams Lw'!V$10)/'ModelParams Lw'!V$11</f>
        <v>#DIV/0!</v>
      </c>
      <c r="BQ117" s="24">
        <f>IF(Calcul!$F122="SW",'ModelParams Lw'!C$18+'ModelParams Lw'!C$19*LOG(BQ$3)+'ModelParams Lw'!C$20*($D117*$E117),IF('ModelParams Lw'!C$21+'ModelParams Lw'!C$22*LOG(BQ$3)+'ModelParams Lw'!C$23*($D117*$E117)&lt;'ModelParams Lw'!C$18+'ModelParams Lw'!C$19*LOG(BQ$3)+'ModelParams Lw'!C$20*($D117*$E117),'ModelParams Lw'!C$18+'ModelParams Lw'!C$19*LOG(BQ$3)+'ModelParams Lw'!C$20*($D117*$E117),'ModelParams Lw'!C$21+'ModelParams Lw'!C$22*LOG(BQ$3)+'ModelParams Lw'!C$23*($D117*$E117)))</f>
        <v>29.232362061604213</v>
      </c>
      <c r="BR117" s="24">
        <f>IF(Calcul!$F122="SW",'ModelParams Lw'!D$18+'ModelParams Lw'!D$19*LOG(BR$3)+'ModelParams Lw'!D$20*($D117*$E117),IF('ModelParams Lw'!D$21+'ModelParams Lw'!D$22*LOG(BR$3)+'ModelParams Lw'!D$23*($D117*$E117)&lt;'ModelParams Lw'!D$18+'ModelParams Lw'!D$19*LOG(BR$3)+'ModelParams Lw'!D$20*($D117*$E117),'ModelParams Lw'!D$18+'ModelParams Lw'!D$19*LOG(BR$3)+'ModelParams Lw'!D$20*($D117*$E117),'ModelParams Lw'!D$21+'ModelParams Lw'!D$22*LOG(BR$3)+'ModelParams Lw'!D$23*($D117*$E117)))</f>
        <v>20.87664435983303</v>
      </c>
      <c r="BS117" s="24">
        <f>IF(Calcul!$F122="SW",'ModelParams Lw'!E$18+'ModelParams Lw'!E$19*LOG(BS$3)+'ModelParams Lw'!E$20*($D117*$E117),IF('ModelParams Lw'!E$21+'ModelParams Lw'!E$22*LOG(BS$3)+'ModelParams Lw'!E$23*($D117*$E117)&lt;'ModelParams Lw'!E$18+'ModelParams Lw'!E$19*LOG(BS$3)+'ModelParams Lw'!E$20*($D117*$E117),'ModelParams Lw'!E$18+'ModelParams Lw'!E$19*LOG(BS$3)+'ModelParams Lw'!E$20*($D117*$E117),'ModelParams Lw'!E$21+'ModelParams Lw'!E$22*LOG(BS$3)+'ModelParams Lw'!E$23*($D117*$E117)))</f>
        <v>19.403052886267911</v>
      </c>
      <c r="BT117" s="24">
        <f>IF(Calcul!$F122="SW",'ModelParams Lw'!F$18+'ModelParams Lw'!F$19*LOG(BT$3)+'ModelParams Lw'!F$20*($D117*$E117),IF('ModelParams Lw'!F$21+'ModelParams Lw'!F$22*LOG(BT$3)+'ModelParams Lw'!F$23*($D117*$E117)&lt;'ModelParams Lw'!F$18+'ModelParams Lw'!F$19*LOG(BT$3)+'ModelParams Lw'!F$20*($D117*$E117),'ModelParams Lw'!F$18+'ModelParams Lw'!F$19*LOG(BT$3)+'ModelParams Lw'!F$20*($D117*$E117),'ModelParams Lw'!F$21+'ModelParams Lw'!F$22*LOG(BT$3)+'ModelParams Lw'!F$23*($D117*$E117)))</f>
        <v>19.168948557312724</v>
      </c>
      <c r="BU117" s="24">
        <f>IF(Calcul!$F122="SW",'ModelParams Lw'!G$18+'ModelParams Lw'!G$19*LOG(BU$3)+'ModelParams Lw'!G$20*($D117*$E117),IF('ModelParams Lw'!G$21+'ModelParams Lw'!G$22*LOG(BU$3)+'ModelParams Lw'!G$23*($D117*$E117)&lt;'ModelParams Lw'!G$18+'ModelParams Lw'!G$19*LOG(BU$3)+'ModelParams Lw'!G$20*($D117*$E117),'ModelParams Lw'!G$18+'ModelParams Lw'!G$19*LOG(BU$3)+'ModelParams Lw'!G$20*($D117*$E117),'ModelParams Lw'!G$21+'ModelParams Lw'!G$22*LOG(BU$3)+'ModelParams Lw'!G$23*($D117*$E117)))</f>
        <v>19.253827318462619</v>
      </c>
      <c r="BV117" s="24">
        <f>IF(Calcul!$F122="SW",'ModelParams Lw'!H$18+'ModelParams Lw'!H$19*LOG(BV$3)+'ModelParams Lw'!H$20*($D117*$E117),IF('ModelParams Lw'!H$21+'ModelParams Lw'!H$22*LOG(BV$3)+'ModelParams Lw'!H$23*($D117*$E117)&lt;'ModelParams Lw'!H$18+'ModelParams Lw'!H$19*LOG(BV$3)+'ModelParams Lw'!H$20*($D117*$E117),'ModelParams Lw'!H$18+'ModelParams Lw'!H$19*LOG(BV$3)+'ModelParams Lw'!H$20*($D117*$E117),'ModelParams Lw'!H$21+'ModelParams Lw'!H$22*LOG(BV$3)+'ModelParams Lw'!H$23*($D117*$E117)))</f>
        <v>18.450549841027573</v>
      </c>
      <c r="BW117" s="24">
        <f>IF(Calcul!$F122="SW",'ModelParams Lw'!I$18+'ModelParams Lw'!I$19*LOG(BW$3)+'ModelParams Lw'!I$20*($D117*$E117),IF('ModelParams Lw'!I$21+'ModelParams Lw'!I$22*LOG(BW$3)+'ModelParams Lw'!I$23*($D117*$E117)&lt;'ModelParams Lw'!I$18+'ModelParams Lw'!I$19*LOG(BW$3)+'ModelParams Lw'!I$20*($D117*$E117),'ModelParams Lw'!I$18+'ModelParams Lw'!I$19*LOG(BW$3)+'ModelParams Lw'!I$20*($D117*$E117),'ModelParams Lw'!I$21+'ModelParams Lw'!I$22*LOG(BW$3)+'ModelParams Lw'!I$23*($D117*$E117)))</f>
        <v>24.339570323731252</v>
      </c>
      <c r="BX117" s="24">
        <f>IF(Calcul!$F122="SW",'ModelParams Lw'!J$18+'ModelParams Lw'!J$19*LOG(BX$3)+'ModelParams Lw'!J$20*($D117*$E117),IF('ModelParams Lw'!J$21+'ModelParams Lw'!J$22*LOG(BX$3)+'ModelParams Lw'!J$23*($D117*$E117)&lt;'ModelParams Lw'!J$18+'ModelParams Lw'!J$19*LOG(BX$3)+'ModelParams Lw'!J$20*($D117*$E117),'ModelParams Lw'!J$18+'ModelParams Lw'!J$19*LOG(BX$3)+'ModelParams Lw'!J$20*($D117*$E117),'ModelParams Lw'!J$21+'ModelParams Lw'!J$22*LOG(BX$3)+'ModelParams Lw'!J$23*($D117*$E117)))</f>
        <v>22.505852524315557</v>
      </c>
      <c r="BY117" s="24" t="e">
        <f t="shared" si="34"/>
        <v>#DIV/0!</v>
      </c>
      <c r="BZ117" s="24" t="e">
        <f t="shared" si="35"/>
        <v>#DIV/0!</v>
      </c>
      <c r="CA117" s="24" t="e">
        <f t="shared" si="36"/>
        <v>#DIV/0!</v>
      </c>
      <c r="CB117" s="24" t="e">
        <f t="shared" si="37"/>
        <v>#DIV/0!</v>
      </c>
      <c r="CC117" s="24" t="e">
        <f t="shared" si="38"/>
        <v>#DIV/0!</v>
      </c>
      <c r="CD117" s="24" t="e">
        <f t="shared" si="39"/>
        <v>#DIV/0!</v>
      </c>
      <c r="CE117" s="24" t="e">
        <f t="shared" si="40"/>
        <v>#DIV/0!</v>
      </c>
      <c r="CF117" s="24" t="e">
        <f t="shared" si="41"/>
        <v>#DIV/0!</v>
      </c>
      <c r="CG117" s="24" t="e">
        <f>10*LOG10(IF(BY117="",0,POWER(10,((BY117+'ModelParams Lw'!$O$4)/10))) +IF(BZ117="",0,POWER(10,((BZ117+'ModelParams Lw'!$P$4)/10))) +IF(CA117="",0,POWER(10,((CA117+'ModelParams Lw'!$Q$4)/10))) +IF(CB117="",0,POWER(10,((CB117+'ModelParams Lw'!$R$4)/10))) +IF(CC117="",0,POWER(10,((CC117+'ModelParams Lw'!$S$4)/10))) +IF(CD117="",0,POWER(10,((CD117+'ModelParams Lw'!$T$4)/10))) +IF(CE117="",0,POWER(10,((CE117+'ModelParams Lw'!$U$4)/10)))+IF(CF117="",0,POWER(10,((CF117+'ModelParams Lw'!$V$4)/10))))</f>
        <v>#DIV/0!</v>
      </c>
      <c r="CH117" s="24" t="e">
        <f t="shared" si="48"/>
        <v>#DIV/0!</v>
      </c>
      <c r="CI117" s="24" t="e">
        <f>(BY117-'ModelParams Lw'!$O$10)/'ModelParams Lw'!$O$11</f>
        <v>#DIV/0!</v>
      </c>
      <c r="CJ117" s="24" t="e">
        <f>(BZ117-'ModelParams Lw'!$P$10)/'ModelParams Lw'!$P$11</f>
        <v>#DIV/0!</v>
      </c>
      <c r="CK117" s="24" t="e">
        <f>(CA117-'ModelParams Lw'!$Q$10)/'ModelParams Lw'!$Q$11</f>
        <v>#DIV/0!</v>
      </c>
      <c r="CL117" s="24" t="e">
        <f>(CB117-'ModelParams Lw'!$R$10)/'ModelParams Lw'!$R$11</f>
        <v>#DIV/0!</v>
      </c>
      <c r="CM117" s="24" t="e">
        <f>(CC117-'ModelParams Lw'!$S$10)/'ModelParams Lw'!$S$11</f>
        <v>#DIV/0!</v>
      </c>
      <c r="CN117" s="24" t="e">
        <f>(CD117-'ModelParams Lw'!$T$10)/'ModelParams Lw'!$T$11</f>
        <v>#DIV/0!</v>
      </c>
      <c r="CO117" s="24" t="e">
        <f>(CE117-'ModelParams Lw'!$U$10)/'ModelParams Lw'!$U$11</f>
        <v>#DIV/0!</v>
      </c>
      <c r="CP117" s="24" t="e">
        <f>(CF117-'ModelParams Lw'!$V$10)/'ModelParams Lw'!$V$11</f>
        <v>#DIV/0!</v>
      </c>
    </row>
    <row r="118" spans="1:94" x14ac:dyDescent="0.2">
      <c r="A118" s="12">
        <f>Calcul!B120</f>
        <v>0</v>
      </c>
      <c r="B118" s="12">
        <f t="shared" si="42"/>
        <v>0</v>
      </c>
      <c r="C118" s="12">
        <f>Calcul!C120</f>
        <v>0</v>
      </c>
      <c r="D118" s="12">
        <f>Calcul!D120/1000</f>
        <v>0</v>
      </c>
      <c r="E118" s="12">
        <f>Calcul!E120/1000</f>
        <v>0</v>
      </c>
      <c r="F118" s="12">
        <f t="shared" si="43"/>
        <v>0</v>
      </c>
      <c r="G118" s="24" t="e">
        <f t="shared" si="44"/>
        <v>#DIV/0!</v>
      </c>
      <c r="H118" s="21" t="e">
        <f>'ModelParams Lw'!$B$6*(LN(H$3/(($B118/3600/($D118*$F118))^0.4*$G118^0.3)))^2+'ModelParams Lw'!$B$7*LN(H$3/(($B118/3600/($D118*$F118))^0.4*$G118^0.3))+'ModelParams Lw'!$B$8</f>
        <v>#DIV/0!</v>
      </c>
      <c r="I118" s="21" t="e">
        <f>'ModelParams Lw'!$B$6*(LN(I$3/(($B118/3600/($D118*$F118))^0.4*$G118^0.3)))^2+'ModelParams Lw'!$B$7*LN(I$3/(($B118/3600/($D118*$F118))^0.4*$G118^0.3))+'ModelParams Lw'!$B$8</f>
        <v>#DIV/0!</v>
      </c>
      <c r="J118" s="21" t="e">
        <f>'ModelParams Lw'!$B$6*(LN(J$3/(($B118/3600/($D118*$F118))^0.4*$G118^0.3)))^2+'ModelParams Lw'!$B$7*LN(J$3/(($B118/3600/($D118*$F118))^0.4*$G118^0.3))+'ModelParams Lw'!$B$8</f>
        <v>#DIV/0!</v>
      </c>
      <c r="K118" s="21" t="e">
        <f>'ModelParams Lw'!$B$6*(LN(K$3/(($B118/3600/($D118*$F118))^0.4*$G118^0.3)))^2+'ModelParams Lw'!$B$7*LN(K$3/(($B118/3600/($D118*$F118))^0.4*$G118^0.3))+'ModelParams Lw'!$B$8</f>
        <v>#DIV/0!</v>
      </c>
      <c r="L118" s="21" t="e">
        <f>'ModelParams Lw'!$B$6*(LN(L$3/(($B118/3600/($D118*$F118))^0.4*$G118^0.3)))^2+'ModelParams Lw'!$B$7*LN(L$3/(($B118/3600/($D118*$F118))^0.4*$G118^0.3))+'ModelParams Lw'!$B$8</f>
        <v>#DIV/0!</v>
      </c>
      <c r="M118" s="21" t="e">
        <f>'ModelParams Lw'!$B$6*(LN(M$3/(($B118/3600/($D118*$F118))^0.4*$G118^0.3)))^2+'ModelParams Lw'!$B$7*LN(M$3/(($B118/3600/($D118*$F118))^0.4*$G118^0.3))+'ModelParams Lw'!$B$8</f>
        <v>#DIV/0!</v>
      </c>
      <c r="N118" s="21" t="e">
        <f>'ModelParams Lw'!$B$6*(LN(N$3/(($B118/3600/($D118*$F118))^0.4*$G118^0.3)))^2+'ModelParams Lw'!$B$7*LN(N$3/(($B118/3600/($D118*$F118))^0.4*$G118^0.3))+'ModelParams Lw'!$B$8</f>
        <v>#DIV/0!</v>
      </c>
      <c r="O118" s="21" t="e">
        <f>'ModelParams Lw'!$B$6*(LN(O$3/(($B118/3600/($D118*$F118))^0.4*$G118^0.3)))^2+'ModelParams Lw'!$B$7*LN(O$3/(($B118/3600/($D118*$F118))^0.4*$G118^0.3))+'ModelParams Lw'!$B$8</f>
        <v>#DIV/0!</v>
      </c>
      <c r="P118" s="24" t="e">
        <f>'ModelParams Lw'!$B$3+'ModelParams Lw'!$B$4*LOG10($B118/3600/($D118*$F118))+'ModelParams Lw'!$B$5*LOG10(2*$G118/(1.2*($B118/3600/($D118*$F118))^2)+1)+10*LOG10($D118*$F118)+H118</f>
        <v>#DIV/0!</v>
      </c>
      <c r="Q118" s="24" t="e">
        <f>'ModelParams Lw'!$B$3+'ModelParams Lw'!$B$4*LOG10($B118/3600/($D118*$F118))+'ModelParams Lw'!$B$5*LOG10(2*$G118/(1.2*($B118/3600/($D118*$F118))^2)+1)+10*LOG10($D118*$F118)+I118</f>
        <v>#DIV/0!</v>
      </c>
      <c r="R118" s="24" t="e">
        <f>'ModelParams Lw'!$B$3+'ModelParams Lw'!$B$4*LOG10($B118/3600/($D118*$F118))+'ModelParams Lw'!$B$5*LOG10(2*$G118/(1.2*($B118/3600/($D118*$F118))^2)+1)+10*LOG10($D118*$F118)+J118</f>
        <v>#DIV/0!</v>
      </c>
      <c r="S118" s="24" t="e">
        <f>'ModelParams Lw'!$B$3+'ModelParams Lw'!$B$4*LOG10($B118/3600/($D118*$F118))+'ModelParams Lw'!$B$5*LOG10(2*$G118/(1.2*($B118/3600/($D118*$F118))^2)+1)+10*LOG10($D118*$F118)+K118</f>
        <v>#DIV/0!</v>
      </c>
      <c r="T118" s="24" t="e">
        <f>'ModelParams Lw'!$B$3+'ModelParams Lw'!$B$4*LOG10($B118/3600/($D118*$F118))+'ModelParams Lw'!$B$5*LOG10(2*$G118/(1.2*($B118/3600/($D118*$F118))^2)+1)+10*LOG10($D118*$F118)+L118</f>
        <v>#DIV/0!</v>
      </c>
      <c r="U118" s="24" t="e">
        <f>'ModelParams Lw'!$B$3+'ModelParams Lw'!$B$4*LOG10($B118/3600/($D118*$F118))+'ModelParams Lw'!$B$5*LOG10(2*$G118/(1.2*($B118/3600/($D118*$F118))^2)+1)+10*LOG10($D118*$F118)+M118</f>
        <v>#DIV/0!</v>
      </c>
      <c r="V118" s="24" t="e">
        <f>'ModelParams Lw'!$B$3+'ModelParams Lw'!$B$4*LOG10($B118/3600/($D118*$F118))+'ModelParams Lw'!$B$5*LOG10(2*$G118/(1.2*($B118/3600/($D118*$F118))^2)+1)+10*LOG10($D118*$F118)+N118</f>
        <v>#DIV/0!</v>
      </c>
      <c r="W118" s="24" t="e">
        <f>'ModelParams Lw'!$B$3+'ModelParams Lw'!$B$4*LOG10($B118/3600/($D118*$F118))+'ModelParams Lw'!$B$5*LOG10(2*$G118/(1.2*($B118/3600/($D118*$F118))^2)+1)+10*LOG10($D118*$F118)+O118</f>
        <v>#DIV/0!</v>
      </c>
      <c r="X118" s="24" t="e">
        <f>10*LOG10(IF(P118="",0,POWER(10,((P118+'ModelParams Lw'!$O$4)/10))) +IF(Q118="",0,POWER(10,((Q118+'ModelParams Lw'!$P$4)/10))) +IF(R118="",0,POWER(10,((R118+'ModelParams Lw'!$Q$4)/10))) +IF(S118="",0,POWER(10,((S118+'ModelParams Lw'!$R$4)/10))) +IF(T118="",0,POWER(10,((T118+'ModelParams Lw'!$S$4)/10))) +IF(U118="",0,POWER(10,((U118+'ModelParams Lw'!$T$4)/10))) +IF(V118="",0,POWER(10,((V118+'ModelParams Lw'!$U$4)/10)))+IF(W118="",0,POWER(10,((W118+'ModelParams Lw'!$V$4)/10))))</f>
        <v>#DIV/0!</v>
      </c>
      <c r="Y118" s="24" t="e">
        <f t="shared" si="45"/>
        <v>#DIV/0!</v>
      </c>
      <c r="Z118" s="24" t="e">
        <f>(P118-'ModelParams Lw'!O$10)/'ModelParams Lw'!O$11</f>
        <v>#DIV/0!</v>
      </c>
      <c r="AA118" s="24" t="e">
        <f>(Q118-'ModelParams Lw'!P$10)/'ModelParams Lw'!P$11</f>
        <v>#DIV/0!</v>
      </c>
      <c r="AB118" s="24" t="e">
        <f>(R118-'ModelParams Lw'!Q$10)/'ModelParams Lw'!Q$11</f>
        <v>#DIV/0!</v>
      </c>
      <c r="AC118" s="24" t="e">
        <f>(S118-'ModelParams Lw'!R$10)/'ModelParams Lw'!R$11</f>
        <v>#DIV/0!</v>
      </c>
      <c r="AD118" s="24" t="e">
        <f>(T118-'ModelParams Lw'!S$10)/'ModelParams Lw'!S$11</f>
        <v>#DIV/0!</v>
      </c>
      <c r="AE118" s="24" t="e">
        <f>(U118-'ModelParams Lw'!T$10)/'ModelParams Lw'!T$11</f>
        <v>#DIV/0!</v>
      </c>
      <c r="AF118" s="24" t="e">
        <f>(V118-'ModelParams Lw'!U$10)/'ModelParams Lw'!U$11</f>
        <v>#DIV/0!</v>
      </c>
      <c r="AG118" s="24" t="e">
        <f>(W118-'ModelParams Lw'!V$10)/'ModelParams Lw'!V$11</f>
        <v>#DIV/0!</v>
      </c>
      <c r="AH118" s="24" t="e">
        <f t="shared" si="46"/>
        <v>#DIV/0!</v>
      </c>
      <c r="AI118" s="24" t="str">
        <f>IF(OR(Calcul!$D123="",Calcul!$E123=""),"",VLOOKUP(CONCATENATE(Calcul!$D123,Calcul!$E123),SilencerParams!$D$4:$R$82,8,FALSE))</f>
        <v/>
      </c>
      <c r="AJ118" s="24" t="str">
        <f>IF(OR(Calcul!$D123="",Calcul!$E123=""),"",VLOOKUP(CONCATENATE(Calcul!$D123,Calcul!$E123),SilencerParams!$D$4:$R$82,9,FALSE))</f>
        <v/>
      </c>
      <c r="AK118" s="24" t="str">
        <f>IF(OR(Calcul!$D123="",Calcul!$E123=""),"",VLOOKUP(CONCATENATE(Calcul!$D123,Calcul!$E123),SilencerParams!$D$4:$R$82,10,FALSE))</f>
        <v/>
      </c>
      <c r="AL118" s="24" t="str">
        <f>IF(OR(Calcul!$D123="",Calcul!$E123=""),"",VLOOKUP(CONCATENATE(Calcul!$D123,Calcul!$E123),SilencerParams!$D$4:$R$82,11,FALSE))</f>
        <v/>
      </c>
      <c r="AM118" s="24" t="str">
        <f>IF(OR(Calcul!$D123="",Calcul!$E123=""),"",VLOOKUP(CONCATENATE(Calcul!$D123,Calcul!$E123),SilencerParams!$D$4:$R$82,12,FALSE))</f>
        <v/>
      </c>
      <c r="AN118" s="24" t="str">
        <f>IF(OR(Calcul!$D123="",Calcul!$E123=""),"",VLOOKUP(CONCATENATE(Calcul!$D123,Calcul!$E123),SilencerParams!$D$4:$R$82,13,FALSE))</f>
        <v/>
      </c>
      <c r="AO118" s="24" t="str">
        <f>IF(OR(Calcul!$D123="",Calcul!$E123=""),"",VLOOKUP(CONCATENATE(Calcul!$D123,Calcul!$E123),SilencerParams!$D$4:$R$82,14,FALSE))</f>
        <v/>
      </c>
      <c r="AP118" s="24" t="str">
        <f>IF(OR(Calcul!$D123="",Calcul!$E123=""),"",VLOOKUP(CONCATENATE(Calcul!$D123,Calcul!$E123),SilencerParams!$D$4:$R$82,15,FALSE))</f>
        <v/>
      </c>
      <c r="AQ118" s="24" t="str">
        <f>IF(OR(Calcul!$D123="",Calcul!$E123=""),"",VLOOKUP(CONCATENATE(Calcul!$D123,Calcul!$E123),SilencerParams!$D$4:$Z$82,16,FALSE)*LOG($AH118)+VLOOKUP(CONCATENATE(Calcul!$D123,Calcul!$E123),SilencerParams!$D$4:$AH$82,24,FALSE))</f>
        <v/>
      </c>
      <c r="AR118" s="24" t="str">
        <f>IF(OR(Calcul!$D123="",Calcul!$E123=""),"",VLOOKUP(CONCATENATE(Calcul!$D123,Calcul!$E123),SilencerParams!$D$4:$Z$82,17,FALSE)*LOG($AH118)+VLOOKUP(CONCATENATE(Calcul!$D123,Calcul!$E123),SilencerParams!$D$4:$AH$82,25,FALSE))</f>
        <v/>
      </c>
      <c r="AS118" s="24" t="str">
        <f>IF(OR(Calcul!$D123="",Calcul!$E123=""),"",VLOOKUP(CONCATENATE(Calcul!$D123,Calcul!$E123),SilencerParams!$D$4:$Z$82,18,FALSE)*LOG($AH118)+VLOOKUP(CONCATENATE(Calcul!$D123,Calcul!$E123),SilencerParams!$D$4:$AH$82,26,FALSE))</f>
        <v/>
      </c>
      <c r="AT118" s="24" t="str">
        <f>IF(OR(Calcul!$D123="",Calcul!$E123=""),"",VLOOKUP(CONCATENATE(Calcul!$D123,Calcul!$E123),SilencerParams!$D$4:$Z$82,19,FALSE)*LOG($AH118)+VLOOKUP(CONCATENATE(Calcul!$D123,Calcul!$E123),SilencerParams!$D$4:$AH$82,27,FALSE))</f>
        <v/>
      </c>
      <c r="AU118" s="24" t="str">
        <f>IF(OR(Calcul!$D123="",Calcul!$E123=""),"",VLOOKUP(CONCATENATE(Calcul!$D123,Calcul!$E123),SilencerParams!$D$4:$Z$82,20,FALSE)*LOG($AH118)+VLOOKUP(CONCATENATE(Calcul!$D123,Calcul!$E123),SilencerParams!$D$4:$AH$82,28,FALSE))</f>
        <v/>
      </c>
      <c r="AV118" s="24" t="str">
        <f>IF(OR(Calcul!$D123="",Calcul!$E123=""),"",VLOOKUP(CONCATENATE(Calcul!$D123,Calcul!$E123),SilencerParams!$D$4:$Z$82,21,FALSE)*LOG($AH118)+VLOOKUP(CONCATENATE(Calcul!$D123,Calcul!$E123),SilencerParams!$D$4:$AH$82,29,FALSE))</f>
        <v/>
      </c>
      <c r="AW118" s="24" t="str">
        <f>IF(OR(Calcul!$D123="",Calcul!$E123=""),"",VLOOKUP(CONCATENATE(Calcul!$D123,Calcul!$E123),SilencerParams!$D$4:$Z$82,22,FALSE)*LOG($AH118)+VLOOKUP(CONCATENATE(Calcul!$D123,Calcul!$E123),SilencerParams!$D$4:$AH$82,30,FALSE))</f>
        <v/>
      </c>
      <c r="AX118" s="24" t="str">
        <f>IF(OR(Calcul!$D123="",Calcul!$E123=""),"",VLOOKUP(CONCATENATE(Calcul!$D123,Calcul!$E123),SilencerParams!$D$4:$Z$82,23,FALSE)*LOG($AH118)+VLOOKUP(CONCATENATE(Calcul!$D123,Calcul!$E123),SilencerParams!$D$4:$AH$82,31,FALSE))</f>
        <v/>
      </c>
      <c r="AY118" s="24" t="e">
        <f t="shared" si="26"/>
        <v>#DIV/0!</v>
      </c>
      <c r="AZ118" s="24" t="e">
        <f t="shared" si="27"/>
        <v>#DIV/0!</v>
      </c>
      <c r="BA118" s="24" t="e">
        <f t="shared" si="28"/>
        <v>#DIV/0!</v>
      </c>
      <c r="BB118" s="24" t="e">
        <f t="shared" si="29"/>
        <v>#DIV/0!</v>
      </c>
      <c r="BC118" s="24" t="e">
        <f t="shared" si="30"/>
        <v>#DIV/0!</v>
      </c>
      <c r="BD118" s="24" t="e">
        <f t="shared" si="31"/>
        <v>#DIV/0!</v>
      </c>
      <c r="BE118" s="24" t="e">
        <f t="shared" si="32"/>
        <v>#DIV/0!</v>
      </c>
      <c r="BF118" s="24" t="e">
        <f t="shared" si="33"/>
        <v>#DIV/0!</v>
      </c>
      <c r="BG118" s="24" t="e">
        <f>10*LOG10(IF(AY118="",0,POWER(10,((AY118+'ModelParams Lw'!$O$4)/10))) +IF(AZ118="",0,POWER(10,((AZ118+'ModelParams Lw'!$P$4)/10))) +IF(BA118="",0,POWER(10,((BA118+'ModelParams Lw'!$Q$4)/10))) +IF(BB118="",0,POWER(10,((BB118+'ModelParams Lw'!$R$4)/10))) +IF(BC118="",0,POWER(10,((BC118+'ModelParams Lw'!$S$4)/10))) +IF(BD118="",0,POWER(10,((BD118+'ModelParams Lw'!$T$4)/10))) +IF(BE118="",0,POWER(10,((BE118+'ModelParams Lw'!$U$4)/10)))+IF(BF118="",0,POWER(10,((BF118+'ModelParams Lw'!$V$4)/10))))</f>
        <v>#DIV/0!</v>
      </c>
      <c r="BH118" s="24" t="e">
        <f t="shared" si="47"/>
        <v>#DIV/0!</v>
      </c>
      <c r="BI118" s="24" t="e">
        <f>(AY118-'ModelParams Lw'!O$10)/'ModelParams Lw'!O$11</f>
        <v>#DIV/0!</v>
      </c>
      <c r="BJ118" s="24" t="e">
        <f>(AZ118-'ModelParams Lw'!P$10)/'ModelParams Lw'!P$11</f>
        <v>#DIV/0!</v>
      </c>
      <c r="BK118" s="24" t="e">
        <f>(BA118-'ModelParams Lw'!Q$10)/'ModelParams Lw'!Q$11</f>
        <v>#DIV/0!</v>
      </c>
      <c r="BL118" s="24" t="e">
        <f>(BB118-'ModelParams Lw'!R$10)/'ModelParams Lw'!R$11</f>
        <v>#DIV/0!</v>
      </c>
      <c r="BM118" s="24" t="e">
        <f>(BC118-'ModelParams Lw'!S$10)/'ModelParams Lw'!S$11</f>
        <v>#DIV/0!</v>
      </c>
      <c r="BN118" s="24" t="e">
        <f>(BD118-'ModelParams Lw'!T$10)/'ModelParams Lw'!T$11</f>
        <v>#DIV/0!</v>
      </c>
      <c r="BO118" s="24" t="e">
        <f>(BE118-'ModelParams Lw'!U$10)/'ModelParams Lw'!U$11</f>
        <v>#DIV/0!</v>
      </c>
      <c r="BP118" s="24" t="e">
        <f>(BF118-'ModelParams Lw'!V$10)/'ModelParams Lw'!V$11</f>
        <v>#DIV/0!</v>
      </c>
      <c r="BQ118" s="24">
        <f>IF(Calcul!$F123="SW",'ModelParams Lw'!C$18+'ModelParams Lw'!C$19*LOG(BQ$3)+'ModelParams Lw'!C$20*($D118*$E118),IF('ModelParams Lw'!C$21+'ModelParams Lw'!C$22*LOG(BQ$3)+'ModelParams Lw'!C$23*($D118*$E118)&lt;'ModelParams Lw'!C$18+'ModelParams Lw'!C$19*LOG(BQ$3)+'ModelParams Lw'!C$20*($D118*$E118),'ModelParams Lw'!C$18+'ModelParams Lw'!C$19*LOG(BQ$3)+'ModelParams Lw'!C$20*($D118*$E118),'ModelParams Lw'!C$21+'ModelParams Lw'!C$22*LOG(BQ$3)+'ModelParams Lw'!C$23*($D118*$E118)))</f>
        <v>29.232362061604213</v>
      </c>
      <c r="BR118" s="24">
        <f>IF(Calcul!$F123="SW",'ModelParams Lw'!D$18+'ModelParams Lw'!D$19*LOG(BR$3)+'ModelParams Lw'!D$20*($D118*$E118),IF('ModelParams Lw'!D$21+'ModelParams Lw'!D$22*LOG(BR$3)+'ModelParams Lw'!D$23*($D118*$E118)&lt;'ModelParams Lw'!D$18+'ModelParams Lw'!D$19*LOG(BR$3)+'ModelParams Lw'!D$20*($D118*$E118),'ModelParams Lw'!D$18+'ModelParams Lw'!D$19*LOG(BR$3)+'ModelParams Lw'!D$20*($D118*$E118),'ModelParams Lw'!D$21+'ModelParams Lw'!D$22*LOG(BR$3)+'ModelParams Lw'!D$23*($D118*$E118)))</f>
        <v>20.87664435983303</v>
      </c>
      <c r="BS118" s="24">
        <f>IF(Calcul!$F123="SW",'ModelParams Lw'!E$18+'ModelParams Lw'!E$19*LOG(BS$3)+'ModelParams Lw'!E$20*($D118*$E118),IF('ModelParams Lw'!E$21+'ModelParams Lw'!E$22*LOG(BS$3)+'ModelParams Lw'!E$23*($D118*$E118)&lt;'ModelParams Lw'!E$18+'ModelParams Lw'!E$19*LOG(BS$3)+'ModelParams Lw'!E$20*($D118*$E118),'ModelParams Lw'!E$18+'ModelParams Lw'!E$19*LOG(BS$3)+'ModelParams Lw'!E$20*($D118*$E118),'ModelParams Lw'!E$21+'ModelParams Lw'!E$22*LOG(BS$3)+'ModelParams Lw'!E$23*($D118*$E118)))</f>
        <v>19.403052886267911</v>
      </c>
      <c r="BT118" s="24">
        <f>IF(Calcul!$F123="SW",'ModelParams Lw'!F$18+'ModelParams Lw'!F$19*LOG(BT$3)+'ModelParams Lw'!F$20*($D118*$E118),IF('ModelParams Lw'!F$21+'ModelParams Lw'!F$22*LOG(BT$3)+'ModelParams Lw'!F$23*($D118*$E118)&lt;'ModelParams Lw'!F$18+'ModelParams Lw'!F$19*LOG(BT$3)+'ModelParams Lw'!F$20*($D118*$E118),'ModelParams Lw'!F$18+'ModelParams Lw'!F$19*LOG(BT$3)+'ModelParams Lw'!F$20*($D118*$E118),'ModelParams Lw'!F$21+'ModelParams Lw'!F$22*LOG(BT$3)+'ModelParams Lw'!F$23*($D118*$E118)))</f>
        <v>19.168948557312724</v>
      </c>
      <c r="BU118" s="24">
        <f>IF(Calcul!$F123="SW",'ModelParams Lw'!G$18+'ModelParams Lw'!G$19*LOG(BU$3)+'ModelParams Lw'!G$20*($D118*$E118),IF('ModelParams Lw'!G$21+'ModelParams Lw'!G$22*LOG(BU$3)+'ModelParams Lw'!G$23*($D118*$E118)&lt;'ModelParams Lw'!G$18+'ModelParams Lw'!G$19*LOG(BU$3)+'ModelParams Lw'!G$20*($D118*$E118),'ModelParams Lw'!G$18+'ModelParams Lw'!G$19*LOG(BU$3)+'ModelParams Lw'!G$20*($D118*$E118),'ModelParams Lw'!G$21+'ModelParams Lw'!G$22*LOG(BU$3)+'ModelParams Lw'!G$23*($D118*$E118)))</f>
        <v>19.253827318462619</v>
      </c>
      <c r="BV118" s="24">
        <f>IF(Calcul!$F123="SW",'ModelParams Lw'!H$18+'ModelParams Lw'!H$19*LOG(BV$3)+'ModelParams Lw'!H$20*($D118*$E118),IF('ModelParams Lw'!H$21+'ModelParams Lw'!H$22*LOG(BV$3)+'ModelParams Lw'!H$23*($D118*$E118)&lt;'ModelParams Lw'!H$18+'ModelParams Lw'!H$19*LOG(BV$3)+'ModelParams Lw'!H$20*($D118*$E118),'ModelParams Lw'!H$18+'ModelParams Lw'!H$19*LOG(BV$3)+'ModelParams Lw'!H$20*($D118*$E118),'ModelParams Lw'!H$21+'ModelParams Lw'!H$22*LOG(BV$3)+'ModelParams Lw'!H$23*($D118*$E118)))</f>
        <v>18.450549841027573</v>
      </c>
      <c r="BW118" s="24">
        <f>IF(Calcul!$F123="SW",'ModelParams Lw'!I$18+'ModelParams Lw'!I$19*LOG(BW$3)+'ModelParams Lw'!I$20*($D118*$E118),IF('ModelParams Lw'!I$21+'ModelParams Lw'!I$22*LOG(BW$3)+'ModelParams Lw'!I$23*($D118*$E118)&lt;'ModelParams Lw'!I$18+'ModelParams Lw'!I$19*LOG(BW$3)+'ModelParams Lw'!I$20*($D118*$E118),'ModelParams Lw'!I$18+'ModelParams Lw'!I$19*LOG(BW$3)+'ModelParams Lw'!I$20*($D118*$E118),'ModelParams Lw'!I$21+'ModelParams Lw'!I$22*LOG(BW$3)+'ModelParams Lw'!I$23*($D118*$E118)))</f>
        <v>24.339570323731252</v>
      </c>
      <c r="BX118" s="24">
        <f>IF(Calcul!$F123="SW",'ModelParams Lw'!J$18+'ModelParams Lw'!J$19*LOG(BX$3)+'ModelParams Lw'!J$20*($D118*$E118),IF('ModelParams Lw'!J$21+'ModelParams Lw'!J$22*LOG(BX$3)+'ModelParams Lw'!J$23*($D118*$E118)&lt;'ModelParams Lw'!J$18+'ModelParams Lw'!J$19*LOG(BX$3)+'ModelParams Lw'!J$20*($D118*$E118),'ModelParams Lw'!J$18+'ModelParams Lw'!J$19*LOG(BX$3)+'ModelParams Lw'!J$20*($D118*$E118),'ModelParams Lw'!J$21+'ModelParams Lw'!J$22*LOG(BX$3)+'ModelParams Lw'!J$23*($D118*$E118)))</f>
        <v>22.505852524315557</v>
      </c>
      <c r="BY118" s="24" t="e">
        <f t="shared" si="34"/>
        <v>#DIV/0!</v>
      </c>
      <c r="BZ118" s="24" t="e">
        <f t="shared" si="35"/>
        <v>#DIV/0!</v>
      </c>
      <c r="CA118" s="24" t="e">
        <f t="shared" si="36"/>
        <v>#DIV/0!</v>
      </c>
      <c r="CB118" s="24" t="e">
        <f t="shared" si="37"/>
        <v>#DIV/0!</v>
      </c>
      <c r="CC118" s="24" t="e">
        <f t="shared" si="38"/>
        <v>#DIV/0!</v>
      </c>
      <c r="CD118" s="24" t="e">
        <f t="shared" si="39"/>
        <v>#DIV/0!</v>
      </c>
      <c r="CE118" s="24" t="e">
        <f t="shared" si="40"/>
        <v>#DIV/0!</v>
      </c>
      <c r="CF118" s="24" t="e">
        <f t="shared" si="41"/>
        <v>#DIV/0!</v>
      </c>
      <c r="CG118" s="24" t="e">
        <f>10*LOG10(IF(BY118="",0,POWER(10,((BY118+'ModelParams Lw'!$O$4)/10))) +IF(BZ118="",0,POWER(10,((BZ118+'ModelParams Lw'!$P$4)/10))) +IF(CA118="",0,POWER(10,((CA118+'ModelParams Lw'!$Q$4)/10))) +IF(CB118="",0,POWER(10,((CB118+'ModelParams Lw'!$R$4)/10))) +IF(CC118="",0,POWER(10,((CC118+'ModelParams Lw'!$S$4)/10))) +IF(CD118="",0,POWER(10,((CD118+'ModelParams Lw'!$T$4)/10))) +IF(CE118="",0,POWER(10,((CE118+'ModelParams Lw'!$U$4)/10)))+IF(CF118="",0,POWER(10,((CF118+'ModelParams Lw'!$V$4)/10))))</f>
        <v>#DIV/0!</v>
      </c>
      <c r="CH118" s="24" t="e">
        <f t="shared" si="48"/>
        <v>#DIV/0!</v>
      </c>
      <c r="CI118" s="24" t="e">
        <f>(BY118-'ModelParams Lw'!$O$10)/'ModelParams Lw'!$O$11</f>
        <v>#DIV/0!</v>
      </c>
      <c r="CJ118" s="24" t="e">
        <f>(BZ118-'ModelParams Lw'!$P$10)/'ModelParams Lw'!$P$11</f>
        <v>#DIV/0!</v>
      </c>
      <c r="CK118" s="24" t="e">
        <f>(CA118-'ModelParams Lw'!$Q$10)/'ModelParams Lw'!$Q$11</f>
        <v>#DIV/0!</v>
      </c>
      <c r="CL118" s="24" t="e">
        <f>(CB118-'ModelParams Lw'!$R$10)/'ModelParams Lw'!$R$11</f>
        <v>#DIV/0!</v>
      </c>
      <c r="CM118" s="24" t="e">
        <f>(CC118-'ModelParams Lw'!$S$10)/'ModelParams Lw'!$S$11</f>
        <v>#DIV/0!</v>
      </c>
      <c r="CN118" s="24" t="e">
        <f>(CD118-'ModelParams Lw'!$T$10)/'ModelParams Lw'!$T$11</f>
        <v>#DIV/0!</v>
      </c>
      <c r="CO118" s="24" t="e">
        <f>(CE118-'ModelParams Lw'!$U$10)/'ModelParams Lw'!$U$11</f>
        <v>#DIV/0!</v>
      </c>
      <c r="CP118" s="24" t="e">
        <f>(CF118-'ModelParams Lw'!$V$10)/'ModelParams Lw'!$V$11</f>
        <v>#DIV/0!</v>
      </c>
    </row>
    <row r="119" spans="1:94" x14ac:dyDescent="0.2">
      <c r="A119" s="12">
        <f>Calcul!B121</f>
        <v>0</v>
      </c>
      <c r="B119" s="12">
        <f t="shared" si="42"/>
        <v>0</v>
      </c>
      <c r="C119" s="12">
        <f>Calcul!C121</f>
        <v>0</v>
      </c>
      <c r="D119" s="12">
        <f>Calcul!D121/1000</f>
        <v>0</v>
      </c>
      <c r="E119" s="12">
        <f>Calcul!E121/1000</f>
        <v>0</v>
      </c>
      <c r="F119" s="12">
        <f t="shared" si="43"/>
        <v>0</v>
      </c>
      <c r="G119" s="24" t="e">
        <f t="shared" si="44"/>
        <v>#DIV/0!</v>
      </c>
      <c r="H119" s="21" t="e">
        <f>'ModelParams Lw'!$B$6*(LN(H$3/(($B119/3600/($D119*$F119))^0.4*$G119^0.3)))^2+'ModelParams Lw'!$B$7*LN(H$3/(($B119/3600/($D119*$F119))^0.4*$G119^0.3))+'ModelParams Lw'!$B$8</f>
        <v>#DIV/0!</v>
      </c>
      <c r="I119" s="21" t="e">
        <f>'ModelParams Lw'!$B$6*(LN(I$3/(($B119/3600/($D119*$F119))^0.4*$G119^0.3)))^2+'ModelParams Lw'!$B$7*LN(I$3/(($B119/3600/($D119*$F119))^0.4*$G119^0.3))+'ModelParams Lw'!$B$8</f>
        <v>#DIV/0!</v>
      </c>
      <c r="J119" s="21" t="e">
        <f>'ModelParams Lw'!$B$6*(LN(J$3/(($B119/3600/($D119*$F119))^0.4*$G119^0.3)))^2+'ModelParams Lw'!$B$7*LN(J$3/(($B119/3600/($D119*$F119))^0.4*$G119^0.3))+'ModelParams Lw'!$B$8</f>
        <v>#DIV/0!</v>
      </c>
      <c r="K119" s="21" t="e">
        <f>'ModelParams Lw'!$B$6*(LN(K$3/(($B119/3600/($D119*$F119))^0.4*$G119^0.3)))^2+'ModelParams Lw'!$B$7*LN(K$3/(($B119/3600/($D119*$F119))^0.4*$G119^0.3))+'ModelParams Lw'!$B$8</f>
        <v>#DIV/0!</v>
      </c>
      <c r="L119" s="21" t="e">
        <f>'ModelParams Lw'!$B$6*(LN(L$3/(($B119/3600/($D119*$F119))^0.4*$G119^0.3)))^2+'ModelParams Lw'!$B$7*LN(L$3/(($B119/3600/($D119*$F119))^0.4*$G119^0.3))+'ModelParams Lw'!$B$8</f>
        <v>#DIV/0!</v>
      </c>
      <c r="M119" s="21" t="e">
        <f>'ModelParams Lw'!$B$6*(LN(M$3/(($B119/3600/($D119*$F119))^0.4*$G119^0.3)))^2+'ModelParams Lw'!$B$7*LN(M$3/(($B119/3600/($D119*$F119))^0.4*$G119^0.3))+'ModelParams Lw'!$B$8</f>
        <v>#DIV/0!</v>
      </c>
      <c r="N119" s="21" t="e">
        <f>'ModelParams Lw'!$B$6*(LN(N$3/(($B119/3600/($D119*$F119))^0.4*$G119^0.3)))^2+'ModelParams Lw'!$B$7*LN(N$3/(($B119/3600/($D119*$F119))^0.4*$G119^0.3))+'ModelParams Lw'!$B$8</f>
        <v>#DIV/0!</v>
      </c>
      <c r="O119" s="21" t="e">
        <f>'ModelParams Lw'!$B$6*(LN(O$3/(($B119/3600/($D119*$F119))^0.4*$G119^0.3)))^2+'ModelParams Lw'!$B$7*LN(O$3/(($B119/3600/($D119*$F119))^0.4*$G119^0.3))+'ModelParams Lw'!$B$8</f>
        <v>#DIV/0!</v>
      </c>
      <c r="P119" s="24" t="e">
        <f>'ModelParams Lw'!$B$3+'ModelParams Lw'!$B$4*LOG10($B119/3600/($D119*$F119))+'ModelParams Lw'!$B$5*LOG10(2*$G119/(1.2*($B119/3600/($D119*$F119))^2)+1)+10*LOG10($D119*$F119)+H119</f>
        <v>#DIV/0!</v>
      </c>
      <c r="Q119" s="24" t="e">
        <f>'ModelParams Lw'!$B$3+'ModelParams Lw'!$B$4*LOG10($B119/3600/($D119*$F119))+'ModelParams Lw'!$B$5*LOG10(2*$G119/(1.2*($B119/3600/($D119*$F119))^2)+1)+10*LOG10($D119*$F119)+I119</f>
        <v>#DIV/0!</v>
      </c>
      <c r="R119" s="24" t="e">
        <f>'ModelParams Lw'!$B$3+'ModelParams Lw'!$B$4*LOG10($B119/3600/($D119*$F119))+'ModelParams Lw'!$B$5*LOG10(2*$G119/(1.2*($B119/3600/($D119*$F119))^2)+1)+10*LOG10($D119*$F119)+J119</f>
        <v>#DIV/0!</v>
      </c>
      <c r="S119" s="24" t="e">
        <f>'ModelParams Lw'!$B$3+'ModelParams Lw'!$B$4*LOG10($B119/3600/($D119*$F119))+'ModelParams Lw'!$B$5*LOG10(2*$G119/(1.2*($B119/3600/($D119*$F119))^2)+1)+10*LOG10($D119*$F119)+K119</f>
        <v>#DIV/0!</v>
      </c>
      <c r="T119" s="24" t="e">
        <f>'ModelParams Lw'!$B$3+'ModelParams Lw'!$B$4*LOG10($B119/3600/($D119*$F119))+'ModelParams Lw'!$B$5*LOG10(2*$G119/(1.2*($B119/3600/($D119*$F119))^2)+1)+10*LOG10($D119*$F119)+L119</f>
        <v>#DIV/0!</v>
      </c>
      <c r="U119" s="24" t="e">
        <f>'ModelParams Lw'!$B$3+'ModelParams Lw'!$B$4*LOG10($B119/3600/($D119*$F119))+'ModelParams Lw'!$B$5*LOG10(2*$G119/(1.2*($B119/3600/($D119*$F119))^2)+1)+10*LOG10($D119*$F119)+M119</f>
        <v>#DIV/0!</v>
      </c>
      <c r="V119" s="24" t="e">
        <f>'ModelParams Lw'!$B$3+'ModelParams Lw'!$B$4*LOG10($B119/3600/($D119*$F119))+'ModelParams Lw'!$B$5*LOG10(2*$G119/(1.2*($B119/3600/($D119*$F119))^2)+1)+10*LOG10($D119*$F119)+N119</f>
        <v>#DIV/0!</v>
      </c>
      <c r="W119" s="24" t="e">
        <f>'ModelParams Lw'!$B$3+'ModelParams Lw'!$B$4*LOG10($B119/3600/($D119*$F119))+'ModelParams Lw'!$B$5*LOG10(2*$G119/(1.2*($B119/3600/($D119*$F119))^2)+1)+10*LOG10($D119*$F119)+O119</f>
        <v>#DIV/0!</v>
      </c>
      <c r="X119" s="24" t="e">
        <f>10*LOG10(IF(P119="",0,POWER(10,((P119+'ModelParams Lw'!$O$4)/10))) +IF(Q119="",0,POWER(10,((Q119+'ModelParams Lw'!$P$4)/10))) +IF(R119="",0,POWER(10,((R119+'ModelParams Lw'!$Q$4)/10))) +IF(S119="",0,POWER(10,((S119+'ModelParams Lw'!$R$4)/10))) +IF(T119="",0,POWER(10,((T119+'ModelParams Lw'!$S$4)/10))) +IF(U119="",0,POWER(10,((U119+'ModelParams Lw'!$T$4)/10))) +IF(V119="",0,POWER(10,((V119+'ModelParams Lw'!$U$4)/10)))+IF(W119="",0,POWER(10,((W119+'ModelParams Lw'!$V$4)/10))))</f>
        <v>#DIV/0!</v>
      </c>
      <c r="Y119" s="24" t="e">
        <f t="shared" si="45"/>
        <v>#DIV/0!</v>
      </c>
      <c r="Z119" s="24" t="e">
        <f>(P119-'ModelParams Lw'!O$10)/'ModelParams Lw'!O$11</f>
        <v>#DIV/0!</v>
      </c>
      <c r="AA119" s="24" t="e">
        <f>(Q119-'ModelParams Lw'!P$10)/'ModelParams Lw'!P$11</f>
        <v>#DIV/0!</v>
      </c>
      <c r="AB119" s="24" t="e">
        <f>(R119-'ModelParams Lw'!Q$10)/'ModelParams Lw'!Q$11</f>
        <v>#DIV/0!</v>
      </c>
      <c r="AC119" s="24" t="e">
        <f>(S119-'ModelParams Lw'!R$10)/'ModelParams Lw'!R$11</f>
        <v>#DIV/0!</v>
      </c>
      <c r="AD119" s="24" t="e">
        <f>(T119-'ModelParams Lw'!S$10)/'ModelParams Lw'!S$11</f>
        <v>#DIV/0!</v>
      </c>
      <c r="AE119" s="24" t="e">
        <f>(U119-'ModelParams Lw'!T$10)/'ModelParams Lw'!T$11</f>
        <v>#DIV/0!</v>
      </c>
      <c r="AF119" s="24" t="e">
        <f>(V119-'ModelParams Lw'!U$10)/'ModelParams Lw'!U$11</f>
        <v>#DIV/0!</v>
      </c>
      <c r="AG119" s="24" t="e">
        <f>(W119-'ModelParams Lw'!V$10)/'ModelParams Lw'!V$11</f>
        <v>#DIV/0!</v>
      </c>
      <c r="AH119" s="24" t="e">
        <f t="shared" si="46"/>
        <v>#DIV/0!</v>
      </c>
      <c r="AI119" s="24" t="str">
        <f>IF(OR(Calcul!$D124="",Calcul!$E124=""),"",VLOOKUP(CONCATENATE(Calcul!$D124,Calcul!$E124),SilencerParams!$D$4:$R$82,8,FALSE))</f>
        <v/>
      </c>
      <c r="AJ119" s="24" t="str">
        <f>IF(OR(Calcul!$D124="",Calcul!$E124=""),"",VLOOKUP(CONCATENATE(Calcul!$D124,Calcul!$E124),SilencerParams!$D$4:$R$82,9,FALSE))</f>
        <v/>
      </c>
      <c r="AK119" s="24" t="str">
        <f>IF(OR(Calcul!$D124="",Calcul!$E124=""),"",VLOOKUP(CONCATENATE(Calcul!$D124,Calcul!$E124),SilencerParams!$D$4:$R$82,10,FALSE))</f>
        <v/>
      </c>
      <c r="AL119" s="24" t="str">
        <f>IF(OR(Calcul!$D124="",Calcul!$E124=""),"",VLOOKUP(CONCATENATE(Calcul!$D124,Calcul!$E124),SilencerParams!$D$4:$R$82,11,FALSE))</f>
        <v/>
      </c>
      <c r="AM119" s="24" t="str">
        <f>IF(OR(Calcul!$D124="",Calcul!$E124=""),"",VLOOKUP(CONCATENATE(Calcul!$D124,Calcul!$E124),SilencerParams!$D$4:$R$82,12,FALSE))</f>
        <v/>
      </c>
      <c r="AN119" s="24" t="str">
        <f>IF(OR(Calcul!$D124="",Calcul!$E124=""),"",VLOOKUP(CONCATENATE(Calcul!$D124,Calcul!$E124),SilencerParams!$D$4:$R$82,13,FALSE))</f>
        <v/>
      </c>
      <c r="AO119" s="24" t="str">
        <f>IF(OR(Calcul!$D124="",Calcul!$E124=""),"",VLOOKUP(CONCATENATE(Calcul!$D124,Calcul!$E124),SilencerParams!$D$4:$R$82,14,FALSE))</f>
        <v/>
      </c>
      <c r="AP119" s="24" t="str">
        <f>IF(OR(Calcul!$D124="",Calcul!$E124=""),"",VLOOKUP(CONCATENATE(Calcul!$D124,Calcul!$E124),SilencerParams!$D$4:$R$82,15,FALSE))</f>
        <v/>
      </c>
      <c r="AQ119" s="24" t="str">
        <f>IF(OR(Calcul!$D124="",Calcul!$E124=""),"",VLOOKUP(CONCATENATE(Calcul!$D124,Calcul!$E124),SilencerParams!$D$4:$Z$82,16,FALSE)*LOG($AH119)+VLOOKUP(CONCATENATE(Calcul!$D124,Calcul!$E124),SilencerParams!$D$4:$AH$82,24,FALSE))</f>
        <v/>
      </c>
      <c r="AR119" s="24" t="str">
        <f>IF(OR(Calcul!$D124="",Calcul!$E124=""),"",VLOOKUP(CONCATENATE(Calcul!$D124,Calcul!$E124),SilencerParams!$D$4:$Z$82,17,FALSE)*LOG($AH119)+VLOOKUP(CONCATENATE(Calcul!$D124,Calcul!$E124),SilencerParams!$D$4:$AH$82,25,FALSE))</f>
        <v/>
      </c>
      <c r="AS119" s="24" t="str">
        <f>IF(OR(Calcul!$D124="",Calcul!$E124=""),"",VLOOKUP(CONCATENATE(Calcul!$D124,Calcul!$E124),SilencerParams!$D$4:$Z$82,18,FALSE)*LOG($AH119)+VLOOKUP(CONCATENATE(Calcul!$D124,Calcul!$E124),SilencerParams!$D$4:$AH$82,26,FALSE))</f>
        <v/>
      </c>
      <c r="AT119" s="24" t="str">
        <f>IF(OR(Calcul!$D124="",Calcul!$E124=""),"",VLOOKUP(CONCATENATE(Calcul!$D124,Calcul!$E124),SilencerParams!$D$4:$Z$82,19,FALSE)*LOG($AH119)+VLOOKUP(CONCATENATE(Calcul!$D124,Calcul!$E124),SilencerParams!$D$4:$AH$82,27,FALSE))</f>
        <v/>
      </c>
      <c r="AU119" s="24" t="str">
        <f>IF(OR(Calcul!$D124="",Calcul!$E124=""),"",VLOOKUP(CONCATENATE(Calcul!$D124,Calcul!$E124),SilencerParams!$D$4:$Z$82,20,FALSE)*LOG($AH119)+VLOOKUP(CONCATENATE(Calcul!$D124,Calcul!$E124),SilencerParams!$D$4:$AH$82,28,FALSE))</f>
        <v/>
      </c>
      <c r="AV119" s="24" t="str">
        <f>IF(OR(Calcul!$D124="",Calcul!$E124=""),"",VLOOKUP(CONCATENATE(Calcul!$D124,Calcul!$E124),SilencerParams!$D$4:$Z$82,21,FALSE)*LOG($AH119)+VLOOKUP(CONCATENATE(Calcul!$D124,Calcul!$E124),SilencerParams!$D$4:$AH$82,29,FALSE))</f>
        <v/>
      </c>
      <c r="AW119" s="24" t="str">
        <f>IF(OR(Calcul!$D124="",Calcul!$E124=""),"",VLOOKUP(CONCATENATE(Calcul!$D124,Calcul!$E124),SilencerParams!$D$4:$Z$82,22,FALSE)*LOG($AH119)+VLOOKUP(CONCATENATE(Calcul!$D124,Calcul!$E124),SilencerParams!$D$4:$AH$82,30,FALSE))</f>
        <v/>
      </c>
      <c r="AX119" s="24" t="str">
        <f>IF(OR(Calcul!$D124="",Calcul!$E124=""),"",VLOOKUP(CONCATENATE(Calcul!$D124,Calcul!$E124),SilencerParams!$D$4:$Z$82,23,FALSE)*LOG($AH119)+VLOOKUP(CONCATENATE(Calcul!$D124,Calcul!$E124),SilencerParams!$D$4:$AH$82,31,FALSE))</f>
        <v/>
      </c>
      <c r="AY119" s="24" t="e">
        <f t="shared" si="26"/>
        <v>#DIV/0!</v>
      </c>
      <c r="AZ119" s="24" t="e">
        <f t="shared" si="27"/>
        <v>#DIV/0!</v>
      </c>
      <c r="BA119" s="24" t="e">
        <f t="shared" si="28"/>
        <v>#DIV/0!</v>
      </c>
      <c r="BB119" s="24" t="e">
        <f t="shared" si="29"/>
        <v>#DIV/0!</v>
      </c>
      <c r="BC119" s="24" t="e">
        <f t="shared" si="30"/>
        <v>#DIV/0!</v>
      </c>
      <c r="BD119" s="24" t="e">
        <f t="shared" si="31"/>
        <v>#DIV/0!</v>
      </c>
      <c r="BE119" s="24" t="e">
        <f t="shared" si="32"/>
        <v>#DIV/0!</v>
      </c>
      <c r="BF119" s="24" t="e">
        <f t="shared" si="33"/>
        <v>#DIV/0!</v>
      </c>
      <c r="BG119" s="24" t="e">
        <f>10*LOG10(IF(AY119="",0,POWER(10,((AY119+'ModelParams Lw'!$O$4)/10))) +IF(AZ119="",0,POWER(10,((AZ119+'ModelParams Lw'!$P$4)/10))) +IF(BA119="",0,POWER(10,((BA119+'ModelParams Lw'!$Q$4)/10))) +IF(BB119="",0,POWER(10,((BB119+'ModelParams Lw'!$R$4)/10))) +IF(BC119="",0,POWER(10,((BC119+'ModelParams Lw'!$S$4)/10))) +IF(BD119="",0,POWER(10,((BD119+'ModelParams Lw'!$T$4)/10))) +IF(BE119="",0,POWER(10,((BE119+'ModelParams Lw'!$U$4)/10)))+IF(BF119="",0,POWER(10,((BF119+'ModelParams Lw'!$V$4)/10))))</f>
        <v>#DIV/0!</v>
      </c>
      <c r="BH119" s="24" t="e">
        <f t="shared" si="47"/>
        <v>#DIV/0!</v>
      </c>
      <c r="BI119" s="24" t="e">
        <f>(AY119-'ModelParams Lw'!O$10)/'ModelParams Lw'!O$11</f>
        <v>#DIV/0!</v>
      </c>
      <c r="BJ119" s="24" t="e">
        <f>(AZ119-'ModelParams Lw'!P$10)/'ModelParams Lw'!P$11</f>
        <v>#DIV/0!</v>
      </c>
      <c r="BK119" s="24" t="e">
        <f>(BA119-'ModelParams Lw'!Q$10)/'ModelParams Lw'!Q$11</f>
        <v>#DIV/0!</v>
      </c>
      <c r="BL119" s="24" t="e">
        <f>(BB119-'ModelParams Lw'!R$10)/'ModelParams Lw'!R$11</f>
        <v>#DIV/0!</v>
      </c>
      <c r="BM119" s="24" t="e">
        <f>(BC119-'ModelParams Lw'!S$10)/'ModelParams Lw'!S$11</f>
        <v>#DIV/0!</v>
      </c>
      <c r="BN119" s="24" t="e">
        <f>(BD119-'ModelParams Lw'!T$10)/'ModelParams Lw'!T$11</f>
        <v>#DIV/0!</v>
      </c>
      <c r="BO119" s="24" t="e">
        <f>(BE119-'ModelParams Lw'!U$10)/'ModelParams Lw'!U$11</f>
        <v>#DIV/0!</v>
      </c>
      <c r="BP119" s="24" t="e">
        <f>(BF119-'ModelParams Lw'!V$10)/'ModelParams Lw'!V$11</f>
        <v>#DIV/0!</v>
      </c>
      <c r="BQ119" s="24">
        <f>IF(Calcul!$F124="SW",'ModelParams Lw'!C$18+'ModelParams Lw'!C$19*LOG(BQ$3)+'ModelParams Lw'!C$20*($D119*$E119),IF('ModelParams Lw'!C$21+'ModelParams Lw'!C$22*LOG(BQ$3)+'ModelParams Lw'!C$23*($D119*$E119)&lt;'ModelParams Lw'!C$18+'ModelParams Lw'!C$19*LOG(BQ$3)+'ModelParams Lw'!C$20*($D119*$E119),'ModelParams Lw'!C$18+'ModelParams Lw'!C$19*LOG(BQ$3)+'ModelParams Lw'!C$20*($D119*$E119),'ModelParams Lw'!C$21+'ModelParams Lw'!C$22*LOG(BQ$3)+'ModelParams Lw'!C$23*($D119*$E119)))</f>
        <v>29.232362061604213</v>
      </c>
      <c r="BR119" s="24">
        <f>IF(Calcul!$F124="SW",'ModelParams Lw'!D$18+'ModelParams Lw'!D$19*LOG(BR$3)+'ModelParams Lw'!D$20*($D119*$E119),IF('ModelParams Lw'!D$21+'ModelParams Lw'!D$22*LOG(BR$3)+'ModelParams Lw'!D$23*($D119*$E119)&lt;'ModelParams Lw'!D$18+'ModelParams Lw'!D$19*LOG(BR$3)+'ModelParams Lw'!D$20*($D119*$E119),'ModelParams Lw'!D$18+'ModelParams Lw'!D$19*LOG(BR$3)+'ModelParams Lw'!D$20*($D119*$E119),'ModelParams Lw'!D$21+'ModelParams Lw'!D$22*LOG(BR$3)+'ModelParams Lw'!D$23*($D119*$E119)))</f>
        <v>20.87664435983303</v>
      </c>
      <c r="BS119" s="24">
        <f>IF(Calcul!$F124="SW",'ModelParams Lw'!E$18+'ModelParams Lw'!E$19*LOG(BS$3)+'ModelParams Lw'!E$20*($D119*$E119),IF('ModelParams Lw'!E$21+'ModelParams Lw'!E$22*LOG(BS$3)+'ModelParams Lw'!E$23*($D119*$E119)&lt;'ModelParams Lw'!E$18+'ModelParams Lw'!E$19*LOG(BS$3)+'ModelParams Lw'!E$20*($D119*$E119),'ModelParams Lw'!E$18+'ModelParams Lw'!E$19*LOG(BS$3)+'ModelParams Lw'!E$20*($D119*$E119),'ModelParams Lw'!E$21+'ModelParams Lw'!E$22*LOG(BS$3)+'ModelParams Lw'!E$23*($D119*$E119)))</f>
        <v>19.403052886267911</v>
      </c>
      <c r="BT119" s="24">
        <f>IF(Calcul!$F124="SW",'ModelParams Lw'!F$18+'ModelParams Lw'!F$19*LOG(BT$3)+'ModelParams Lw'!F$20*($D119*$E119),IF('ModelParams Lw'!F$21+'ModelParams Lw'!F$22*LOG(BT$3)+'ModelParams Lw'!F$23*($D119*$E119)&lt;'ModelParams Lw'!F$18+'ModelParams Lw'!F$19*LOG(BT$3)+'ModelParams Lw'!F$20*($D119*$E119),'ModelParams Lw'!F$18+'ModelParams Lw'!F$19*LOG(BT$3)+'ModelParams Lw'!F$20*($D119*$E119),'ModelParams Lw'!F$21+'ModelParams Lw'!F$22*LOG(BT$3)+'ModelParams Lw'!F$23*($D119*$E119)))</f>
        <v>19.168948557312724</v>
      </c>
      <c r="BU119" s="24">
        <f>IF(Calcul!$F124="SW",'ModelParams Lw'!G$18+'ModelParams Lw'!G$19*LOG(BU$3)+'ModelParams Lw'!G$20*($D119*$E119),IF('ModelParams Lw'!G$21+'ModelParams Lw'!G$22*LOG(BU$3)+'ModelParams Lw'!G$23*($D119*$E119)&lt;'ModelParams Lw'!G$18+'ModelParams Lw'!G$19*LOG(BU$3)+'ModelParams Lw'!G$20*($D119*$E119),'ModelParams Lw'!G$18+'ModelParams Lw'!G$19*LOG(BU$3)+'ModelParams Lw'!G$20*($D119*$E119),'ModelParams Lw'!G$21+'ModelParams Lw'!G$22*LOG(BU$3)+'ModelParams Lw'!G$23*($D119*$E119)))</f>
        <v>19.253827318462619</v>
      </c>
      <c r="BV119" s="24">
        <f>IF(Calcul!$F124="SW",'ModelParams Lw'!H$18+'ModelParams Lw'!H$19*LOG(BV$3)+'ModelParams Lw'!H$20*($D119*$E119),IF('ModelParams Lw'!H$21+'ModelParams Lw'!H$22*LOG(BV$3)+'ModelParams Lw'!H$23*($D119*$E119)&lt;'ModelParams Lw'!H$18+'ModelParams Lw'!H$19*LOG(BV$3)+'ModelParams Lw'!H$20*($D119*$E119),'ModelParams Lw'!H$18+'ModelParams Lw'!H$19*LOG(BV$3)+'ModelParams Lw'!H$20*($D119*$E119),'ModelParams Lw'!H$21+'ModelParams Lw'!H$22*LOG(BV$3)+'ModelParams Lw'!H$23*($D119*$E119)))</f>
        <v>18.450549841027573</v>
      </c>
      <c r="BW119" s="24">
        <f>IF(Calcul!$F124="SW",'ModelParams Lw'!I$18+'ModelParams Lw'!I$19*LOG(BW$3)+'ModelParams Lw'!I$20*($D119*$E119),IF('ModelParams Lw'!I$21+'ModelParams Lw'!I$22*LOG(BW$3)+'ModelParams Lw'!I$23*($D119*$E119)&lt;'ModelParams Lw'!I$18+'ModelParams Lw'!I$19*LOG(BW$3)+'ModelParams Lw'!I$20*($D119*$E119),'ModelParams Lw'!I$18+'ModelParams Lw'!I$19*LOG(BW$3)+'ModelParams Lw'!I$20*($D119*$E119),'ModelParams Lw'!I$21+'ModelParams Lw'!I$22*LOG(BW$3)+'ModelParams Lw'!I$23*($D119*$E119)))</f>
        <v>24.339570323731252</v>
      </c>
      <c r="BX119" s="24">
        <f>IF(Calcul!$F124="SW",'ModelParams Lw'!J$18+'ModelParams Lw'!J$19*LOG(BX$3)+'ModelParams Lw'!J$20*($D119*$E119),IF('ModelParams Lw'!J$21+'ModelParams Lw'!J$22*LOG(BX$3)+'ModelParams Lw'!J$23*($D119*$E119)&lt;'ModelParams Lw'!J$18+'ModelParams Lw'!J$19*LOG(BX$3)+'ModelParams Lw'!J$20*($D119*$E119),'ModelParams Lw'!J$18+'ModelParams Lw'!J$19*LOG(BX$3)+'ModelParams Lw'!J$20*($D119*$E119),'ModelParams Lw'!J$21+'ModelParams Lw'!J$22*LOG(BX$3)+'ModelParams Lw'!J$23*($D119*$E119)))</f>
        <v>22.505852524315557</v>
      </c>
      <c r="BY119" s="24" t="e">
        <f t="shared" si="34"/>
        <v>#DIV/0!</v>
      </c>
      <c r="BZ119" s="24" t="e">
        <f t="shared" si="35"/>
        <v>#DIV/0!</v>
      </c>
      <c r="CA119" s="24" t="e">
        <f t="shared" si="36"/>
        <v>#DIV/0!</v>
      </c>
      <c r="CB119" s="24" t="e">
        <f t="shared" si="37"/>
        <v>#DIV/0!</v>
      </c>
      <c r="CC119" s="24" t="e">
        <f t="shared" si="38"/>
        <v>#DIV/0!</v>
      </c>
      <c r="CD119" s="24" t="e">
        <f t="shared" si="39"/>
        <v>#DIV/0!</v>
      </c>
      <c r="CE119" s="24" t="e">
        <f t="shared" si="40"/>
        <v>#DIV/0!</v>
      </c>
      <c r="CF119" s="24" t="e">
        <f t="shared" si="41"/>
        <v>#DIV/0!</v>
      </c>
      <c r="CG119" s="24" t="e">
        <f>10*LOG10(IF(BY119="",0,POWER(10,((BY119+'ModelParams Lw'!$O$4)/10))) +IF(BZ119="",0,POWER(10,((BZ119+'ModelParams Lw'!$P$4)/10))) +IF(CA119="",0,POWER(10,((CA119+'ModelParams Lw'!$Q$4)/10))) +IF(CB119="",0,POWER(10,((CB119+'ModelParams Lw'!$R$4)/10))) +IF(CC119="",0,POWER(10,((CC119+'ModelParams Lw'!$S$4)/10))) +IF(CD119="",0,POWER(10,((CD119+'ModelParams Lw'!$T$4)/10))) +IF(CE119="",0,POWER(10,((CE119+'ModelParams Lw'!$U$4)/10)))+IF(CF119="",0,POWER(10,((CF119+'ModelParams Lw'!$V$4)/10))))</f>
        <v>#DIV/0!</v>
      </c>
      <c r="CH119" s="24" t="e">
        <f t="shared" si="48"/>
        <v>#DIV/0!</v>
      </c>
      <c r="CI119" s="24" t="e">
        <f>(BY119-'ModelParams Lw'!$O$10)/'ModelParams Lw'!$O$11</f>
        <v>#DIV/0!</v>
      </c>
      <c r="CJ119" s="24" t="e">
        <f>(BZ119-'ModelParams Lw'!$P$10)/'ModelParams Lw'!$P$11</f>
        <v>#DIV/0!</v>
      </c>
      <c r="CK119" s="24" t="e">
        <f>(CA119-'ModelParams Lw'!$Q$10)/'ModelParams Lw'!$Q$11</f>
        <v>#DIV/0!</v>
      </c>
      <c r="CL119" s="24" t="e">
        <f>(CB119-'ModelParams Lw'!$R$10)/'ModelParams Lw'!$R$11</f>
        <v>#DIV/0!</v>
      </c>
      <c r="CM119" s="24" t="e">
        <f>(CC119-'ModelParams Lw'!$S$10)/'ModelParams Lw'!$S$11</f>
        <v>#DIV/0!</v>
      </c>
      <c r="CN119" s="24" t="e">
        <f>(CD119-'ModelParams Lw'!$T$10)/'ModelParams Lw'!$T$11</f>
        <v>#DIV/0!</v>
      </c>
      <c r="CO119" s="24" t="e">
        <f>(CE119-'ModelParams Lw'!$U$10)/'ModelParams Lw'!$U$11</f>
        <v>#DIV/0!</v>
      </c>
      <c r="CP119" s="24" t="e">
        <f>(CF119-'ModelParams Lw'!$V$10)/'ModelParams Lw'!$V$11</f>
        <v>#DIV/0!</v>
      </c>
    </row>
    <row r="120" spans="1:94" x14ac:dyDescent="0.2">
      <c r="A120" s="12">
        <f>Calcul!B122</f>
        <v>0</v>
      </c>
      <c r="B120" s="12">
        <f t="shared" si="42"/>
        <v>0</v>
      </c>
      <c r="C120" s="12">
        <f>Calcul!C122</f>
        <v>0</v>
      </c>
      <c r="D120" s="12">
        <f>Calcul!D122/1000</f>
        <v>0</v>
      </c>
      <c r="E120" s="12">
        <f>Calcul!E122/1000</f>
        <v>0</v>
      </c>
      <c r="F120" s="12">
        <f t="shared" si="43"/>
        <v>0</v>
      </c>
      <c r="G120" s="24" t="e">
        <f t="shared" si="44"/>
        <v>#DIV/0!</v>
      </c>
      <c r="H120" s="21" t="e">
        <f>'ModelParams Lw'!$B$6*(LN(H$3/(($B120/3600/($D120*$F120))^0.4*$G120^0.3)))^2+'ModelParams Lw'!$B$7*LN(H$3/(($B120/3600/($D120*$F120))^0.4*$G120^0.3))+'ModelParams Lw'!$B$8</f>
        <v>#DIV/0!</v>
      </c>
      <c r="I120" s="21" t="e">
        <f>'ModelParams Lw'!$B$6*(LN(I$3/(($B120/3600/($D120*$F120))^0.4*$G120^0.3)))^2+'ModelParams Lw'!$B$7*LN(I$3/(($B120/3600/($D120*$F120))^0.4*$G120^0.3))+'ModelParams Lw'!$B$8</f>
        <v>#DIV/0!</v>
      </c>
      <c r="J120" s="21" t="e">
        <f>'ModelParams Lw'!$B$6*(LN(J$3/(($B120/3600/($D120*$F120))^0.4*$G120^0.3)))^2+'ModelParams Lw'!$B$7*LN(J$3/(($B120/3600/($D120*$F120))^0.4*$G120^0.3))+'ModelParams Lw'!$B$8</f>
        <v>#DIV/0!</v>
      </c>
      <c r="K120" s="21" t="e">
        <f>'ModelParams Lw'!$B$6*(LN(K$3/(($B120/3600/($D120*$F120))^0.4*$G120^0.3)))^2+'ModelParams Lw'!$B$7*LN(K$3/(($B120/3600/($D120*$F120))^0.4*$G120^0.3))+'ModelParams Lw'!$B$8</f>
        <v>#DIV/0!</v>
      </c>
      <c r="L120" s="21" t="e">
        <f>'ModelParams Lw'!$B$6*(LN(L$3/(($B120/3600/($D120*$F120))^0.4*$G120^0.3)))^2+'ModelParams Lw'!$B$7*LN(L$3/(($B120/3600/($D120*$F120))^0.4*$G120^0.3))+'ModelParams Lw'!$B$8</f>
        <v>#DIV/0!</v>
      </c>
      <c r="M120" s="21" t="e">
        <f>'ModelParams Lw'!$B$6*(LN(M$3/(($B120/3600/($D120*$F120))^0.4*$G120^0.3)))^2+'ModelParams Lw'!$B$7*LN(M$3/(($B120/3600/($D120*$F120))^0.4*$G120^0.3))+'ModelParams Lw'!$B$8</f>
        <v>#DIV/0!</v>
      </c>
      <c r="N120" s="21" t="e">
        <f>'ModelParams Lw'!$B$6*(LN(N$3/(($B120/3600/($D120*$F120))^0.4*$G120^0.3)))^2+'ModelParams Lw'!$B$7*LN(N$3/(($B120/3600/($D120*$F120))^0.4*$G120^0.3))+'ModelParams Lw'!$B$8</f>
        <v>#DIV/0!</v>
      </c>
      <c r="O120" s="21" t="e">
        <f>'ModelParams Lw'!$B$6*(LN(O$3/(($B120/3600/($D120*$F120))^0.4*$G120^0.3)))^2+'ModelParams Lw'!$B$7*LN(O$3/(($B120/3600/($D120*$F120))^0.4*$G120^0.3))+'ModelParams Lw'!$B$8</f>
        <v>#DIV/0!</v>
      </c>
      <c r="P120" s="24" t="e">
        <f>'ModelParams Lw'!$B$3+'ModelParams Lw'!$B$4*LOG10($B120/3600/($D120*$F120))+'ModelParams Lw'!$B$5*LOG10(2*$G120/(1.2*($B120/3600/($D120*$F120))^2)+1)+10*LOG10($D120*$F120)+H120</f>
        <v>#DIV/0!</v>
      </c>
      <c r="Q120" s="24" t="e">
        <f>'ModelParams Lw'!$B$3+'ModelParams Lw'!$B$4*LOG10($B120/3600/($D120*$F120))+'ModelParams Lw'!$B$5*LOG10(2*$G120/(1.2*($B120/3600/($D120*$F120))^2)+1)+10*LOG10($D120*$F120)+I120</f>
        <v>#DIV/0!</v>
      </c>
      <c r="R120" s="24" t="e">
        <f>'ModelParams Lw'!$B$3+'ModelParams Lw'!$B$4*LOG10($B120/3600/($D120*$F120))+'ModelParams Lw'!$B$5*LOG10(2*$G120/(1.2*($B120/3600/($D120*$F120))^2)+1)+10*LOG10($D120*$F120)+J120</f>
        <v>#DIV/0!</v>
      </c>
      <c r="S120" s="24" t="e">
        <f>'ModelParams Lw'!$B$3+'ModelParams Lw'!$B$4*LOG10($B120/3600/($D120*$F120))+'ModelParams Lw'!$B$5*LOG10(2*$G120/(1.2*($B120/3600/($D120*$F120))^2)+1)+10*LOG10($D120*$F120)+K120</f>
        <v>#DIV/0!</v>
      </c>
      <c r="T120" s="24" t="e">
        <f>'ModelParams Lw'!$B$3+'ModelParams Lw'!$B$4*LOG10($B120/3600/($D120*$F120))+'ModelParams Lw'!$B$5*LOG10(2*$G120/(1.2*($B120/3600/($D120*$F120))^2)+1)+10*LOG10($D120*$F120)+L120</f>
        <v>#DIV/0!</v>
      </c>
      <c r="U120" s="24" t="e">
        <f>'ModelParams Lw'!$B$3+'ModelParams Lw'!$B$4*LOG10($B120/3600/($D120*$F120))+'ModelParams Lw'!$B$5*LOG10(2*$G120/(1.2*($B120/3600/($D120*$F120))^2)+1)+10*LOG10($D120*$F120)+M120</f>
        <v>#DIV/0!</v>
      </c>
      <c r="V120" s="24" t="e">
        <f>'ModelParams Lw'!$B$3+'ModelParams Lw'!$B$4*LOG10($B120/3600/($D120*$F120))+'ModelParams Lw'!$B$5*LOG10(2*$G120/(1.2*($B120/3600/($D120*$F120))^2)+1)+10*LOG10($D120*$F120)+N120</f>
        <v>#DIV/0!</v>
      </c>
      <c r="W120" s="24" t="e">
        <f>'ModelParams Lw'!$B$3+'ModelParams Lw'!$B$4*LOG10($B120/3600/($D120*$F120))+'ModelParams Lw'!$B$5*LOG10(2*$G120/(1.2*($B120/3600/($D120*$F120))^2)+1)+10*LOG10($D120*$F120)+O120</f>
        <v>#DIV/0!</v>
      </c>
      <c r="X120" s="24" t="e">
        <f>10*LOG10(IF(P120="",0,POWER(10,((P120+'ModelParams Lw'!$O$4)/10))) +IF(Q120="",0,POWER(10,((Q120+'ModelParams Lw'!$P$4)/10))) +IF(R120="",0,POWER(10,((R120+'ModelParams Lw'!$Q$4)/10))) +IF(S120="",0,POWER(10,((S120+'ModelParams Lw'!$R$4)/10))) +IF(T120="",0,POWER(10,((T120+'ModelParams Lw'!$S$4)/10))) +IF(U120="",0,POWER(10,((U120+'ModelParams Lw'!$T$4)/10))) +IF(V120="",0,POWER(10,((V120+'ModelParams Lw'!$U$4)/10)))+IF(W120="",0,POWER(10,((W120+'ModelParams Lw'!$V$4)/10))))</f>
        <v>#DIV/0!</v>
      </c>
      <c r="Y120" s="24" t="e">
        <f t="shared" si="45"/>
        <v>#DIV/0!</v>
      </c>
      <c r="Z120" s="24" t="e">
        <f>(P120-'ModelParams Lw'!O$10)/'ModelParams Lw'!O$11</f>
        <v>#DIV/0!</v>
      </c>
      <c r="AA120" s="24" t="e">
        <f>(Q120-'ModelParams Lw'!P$10)/'ModelParams Lw'!P$11</f>
        <v>#DIV/0!</v>
      </c>
      <c r="AB120" s="24" t="e">
        <f>(R120-'ModelParams Lw'!Q$10)/'ModelParams Lw'!Q$11</f>
        <v>#DIV/0!</v>
      </c>
      <c r="AC120" s="24" t="e">
        <f>(S120-'ModelParams Lw'!R$10)/'ModelParams Lw'!R$11</f>
        <v>#DIV/0!</v>
      </c>
      <c r="AD120" s="24" t="e">
        <f>(T120-'ModelParams Lw'!S$10)/'ModelParams Lw'!S$11</f>
        <v>#DIV/0!</v>
      </c>
      <c r="AE120" s="24" t="e">
        <f>(U120-'ModelParams Lw'!T$10)/'ModelParams Lw'!T$11</f>
        <v>#DIV/0!</v>
      </c>
      <c r="AF120" s="24" t="e">
        <f>(V120-'ModelParams Lw'!U$10)/'ModelParams Lw'!U$11</f>
        <v>#DIV/0!</v>
      </c>
      <c r="AG120" s="24" t="e">
        <f>(W120-'ModelParams Lw'!V$10)/'ModelParams Lw'!V$11</f>
        <v>#DIV/0!</v>
      </c>
      <c r="AH120" s="24" t="e">
        <f t="shared" si="46"/>
        <v>#DIV/0!</v>
      </c>
      <c r="AI120" s="24" t="str">
        <f>IF(OR(Calcul!$D125="",Calcul!$E125=""),"",VLOOKUP(CONCATENATE(Calcul!$D125,Calcul!$E125),SilencerParams!$D$4:$R$82,8,FALSE))</f>
        <v/>
      </c>
      <c r="AJ120" s="24" t="str">
        <f>IF(OR(Calcul!$D125="",Calcul!$E125=""),"",VLOOKUP(CONCATENATE(Calcul!$D125,Calcul!$E125),SilencerParams!$D$4:$R$82,9,FALSE))</f>
        <v/>
      </c>
      <c r="AK120" s="24" t="str">
        <f>IF(OR(Calcul!$D125="",Calcul!$E125=""),"",VLOOKUP(CONCATENATE(Calcul!$D125,Calcul!$E125),SilencerParams!$D$4:$R$82,10,FALSE))</f>
        <v/>
      </c>
      <c r="AL120" s="24" t="str">
        <f>IF(OR(Calcul!$D125="",Calcul!$E125=""),"",VLOOKUP(CONCATENATE(Calcul!$D125,Calcul!$E125),SilencerParams!$D$4:$R$82,11,FALSE))</f>
        <v/>
      </c>
      <c r="AM120" s="24" t="str">
        <f>IF(OR(Calcul!$D125="",Calcul!$E125=""),"",VLOOKUP(CONCATENATE(Calcul!$D125,Calcul!$E125),SilencerParams!$D$4:$R$82,12,FALSE))</f>
        <v/>
      </c>
      <c r="AN120" s="24" t="str">
        <f>IF(OR(Calcul!$D125="",Calcul!$E125=""),"",VLOOKUP(CONCATENATE(Calcul!$D125,Calcul!$E125),SilencerParams!$D$4:$R$82,13,FALSE))</f>
        <v/>
      </c>
      <c r="AO120" s="24" t="str">
        <f>IF(OR(Calcul!$D125="",Calcul!$E125=""),"",VLOOKUP(CONCATENATE(Calcul!$D125,Calcul!$E125),SilencerParams!$D$4:$R$82,14,FALSE))</f>
        <v/>
      </c>
      <c r="AP120" s="24" t="str">
        <f>IF(OR(Calcul!$D125="",Calcul!$E125=""),"",VLOOKUP(CONCATENATE(Calcul!$D125,Calcul!$E125),SilencerParams!$D$4:$R$82,15,FALSE))</f>
        <v/>
      </c>
      <c r="AQ120" s="24" t="str">
        <f>IF(OR(Calcul!$D125="",Calcul!$E125=""),"",VLOOKUP(CONCATENATE(Calcul!$D125,Calcul!$E125),SilencerParams!$D$4:$Z$82,16,FALSE)*LOG($AH120)+VLOOKUP(CONCATENATE(Calcul!$D125,Calcul!$E125),SilencerParams!$D$4:$AH$82,24,FALSE))</f>
        <v/>
      </c>
      <c r="AR120" s="24" t="str">
        <f>IF(OR(Calcul!$D125="",Calcul!$E125=""),"",VLOOKUP(CONCATENATE(Calcul!$D125,Calcul!$E125),SilencerParams!$D$4:$Z$82,17,FALSE)*LOG($AH120)+VLOOKUP(CONCATENATE(Calcul!$D125,Calcul!$E125),SilencerParams!$D$4:$AH$82,25,FALSE))</f>
        <v/>
      </c>
      <c r="AS120" s="24" t="str">
        <f>IF(OR(Calcul!$D125="",Calcul!$E125=""),"",VLOOKUP(CONCATENATE(Calcul!$D125,Calcul!$E125),SilencerParams!$D$4:$Z$82,18,FALSE)*LOG($AH120)+VLOOKUP(CONCATENATE(Calcul!$D125,Calcul!$E125),SilencerParams!$D$4:$AH$82,26,FALSE))</f>
        <v/>
      </c>
      <c r="AT120" s="24" t="str">
        <f>IF(OR(Calcul!$D125="",Calcul!$E125=""),"",VLOOKUP(CONCATENATE(Calcul!$D125,Calcul!$E125),SilencerParams!$D$4:$Z$82,19,FALSE)*LOG($AH120)+VLOOKUP(CONCATENATE(Calcul!$D125,Calcul!$E125),SilencerParams!$D$4:$AH$82,27,FALSE))</f>
        <v/>
      </c>
      <c r="AU120" s="24" t="str">
        <f>IF(OR(Calcul!$D125="",Calcul!$E125=""),"",VLOOKUP(CONCATENATE(Calcul!$D125,Calcul!$E125),SilencerParams!$D$4:$Z$82,20,FALSE)*LOG($AH120)+VLOOKUP(CONCATENATE(Calcul!$D125,Calcul!$E125),SilencerParams!$D$4:$AH$82,28,FALSE))</f>
        <v/>
      </c>
      <c r="AV120" s="24" t="str">
        <f>IF(OR(Calcul!$D125="",Calcul!$E125=""),"",VLOOKUP(CONCATENATE(Calcul!$D125,Calcul!$E125),SilencerParams!$D$4:$Z$82,21,FALSE)*LOG($AH120)+VLOOKUP(CONCATENATE(Calcul!$D125,Calcul!$E125),SilencerParams!$D$4:$AH$82,29,FALSE))</f>
        <v/>
      </c>
      <c r="AW120" s="24" t="str">
        <f>IF(OR(Calcul!$D125="",Calcul!$E125=""),"",VLOOKUP(CONCATENATE(Calcul!$D125,Calcul!$E125),SilencerParams!$D$4:$Z$82,22,FALSE)*LOG($AH120)+VLOOKUP(CONCATENATE(Calcul!$D125,Calcul!$E125),SilencerParams!$D$4:$AH$82,30,FALSE))</f>
        <v/>
      </c>
      <c r="AX120" s="24" t="str">
        <f>IF(OR(Calcul!$D125="",Calcul!$E125=""),"",VLOOKUP(CONCATENATE(Calcul!$D125,Calcul!$E125),SilencerParams!$D$4:$Z$82,23,FALSE)*LOG($AH120)+VLOOKUP(CONCATENATE(Calcul!$D125,Calcul!$E125),SilencerParams!$D$4:$AH$82,31,FALSE))</f>
        <v/>
      </c>
      <c r="AY120" s="24" t="e">
        <f t="shared" si="26"/>
        <v>#DIV/0!</v>
      </c>
      <c r="AZ120" s="24" t="e">
        <f t="shared" si="27"/>
        <v>#DIV/0!</v>
      </c>
      <c r="BA120" s="24" t="e">
        <f t="shared" si="28"/>
        <v>#DIV/0!</v>
      </c>
      <c r="BB120" s="24" t="e">
        <f t="shared" si="29"/>
        <v>#DIV/0!</v>
      </c>
      <c r="BC120" s="24" t="e">
        <f t="shared" si="30"/>
        <v>#DIV/0!</v>
      </c>
      <c r="BD120" s="24" t="e">
        <f t="shared" si="31"/>
        <v>#DIV/0!</v>
      </c>
      <c r="BE120" s="24" t="e">
        <f t="shared" si="32"/>
        <v>#DIV/0!</v>
      </c>
      <c r="BF120" s="24" t="e">
        <f t="shared" si="33"/>
        <v>#DIV/0!</v>
      </c>
      <c r="BG120" s="24" t="e">
        <f>10*LOG10(IF(AY120="",0,POWER(10,((AY120+'ModelParams Lw'!$O$4)/10))) +IF(AZ120="",0,POWER(10,((AZ120+'ModelParams Lw'!$P$4)/10))) +IF(BA120="",0,POWER(10,((BA120+'ModelParams Lw'!$Q$4)/10))) +IF(BB120="",0,POWER(10,((BB120+'ModelParams Lw'!$R$4)/10))) +IF(BC120="",0,POWER(10,((BC120+'ModelParams Lw'!$S$4)/10))) +IF(BD120="",0,POWER(10,((BD120+'ModelParams Lw'!$T$4)/10))) +IF(BE120="",0,POWER(10,((BE120+'ModelParams Lw'!$U$4)/10)))+IF(BF120="",0,POWER(10,((BF120+'ModelParams Lw'!$V$4)/10))))</f>
        <v>#DIV/0!</v>
      </c>
      <c r="BH120" s="24" t="e">
        <f t="shared" si="47"/>
        <v>#DIV/0!</v>
      </c>
      <c r="BI120" s="24" t="e">
        <f>(AY120-'ModelParams Lw'!O$10)/'ModelParams Lw'!O$11</f>
        <v>#DIV/0!</v>
      </c>
      <c r="BJ120" s="24" t="e">
        <f>(AZ120-'ModelParams Lw'!P$10)/'ModelParams Lw'!P$11</f>
        <v>#DIV/0!</v>
      </c>
      <c r="BK120" s="24" t="e">
        <f>(BA120-'ModelParams Lw'!Q$10)/'ModelParams Lw'!Q$11</f>
        <v>#DIV/0!</v>
      </c>
      <c r="BL120" s="24" t="e">
        <f>(BB120-'ModelParams Lw'!R$10)/'ModelParams Lw'!R$11</f>
        <v>#DIV/0!</v>
      </c>
      <c r="BM120" s="24" t="e">
        <f>(BC120-'ModelParams Lw'!S$10)/'ModelParams Lw'!S$11</f>
        <v>#DIV/0!</v>
      </c>
      <c r="BN120" s="24" t="e">
        <f>(BD120-'ModelParams Lw'!T$10)/'ModelParams Lw'!T$11</f>
        <v>#DIV/0!</v>
      </c>
      <c r="BO120" s="24" t="e">
        <f>(BE120-'ModelParams Lw'!U$10)/'ModelParams Lw'!U$11</f>
        <v>#DIV/0!</v>
      </c>
      <c r="BP120" s="24" t="e">
        <f>(BF120-'ModelParams Lw'!V$10)/'ModelParams Lw'!V$11</f>
        <v>#DIV/0!</v>
      </c>
      <c r="BQ120" s="24">
        <f>IF(Calcul!$F125="SW",'ModelParams Lw'!C$18+'ModelParams Lw'!C$19*LOG(BQ$3)+'ModelParams Lw'!C$20*($D120*$E120),IF('ModelParams Lw'!C$21+'ModelParams Lw'!C$22*LOG(BQ$3)+'ModelParams Lw'!C$23*($D120*$E120)&lt;'ModelParams Lw'!C$18+'ModelParams Lw'!C$19*LOG(BQ$3)+'ModelParams Lw'!C$20*($D120*$E120),'ModelParams Lw'!C$18+'ModelParams Lw'!C$19*LOG(BQ$3)+'ModelParams Lw'!C$20*($D120*$E120),'ModelParams Lw'!C$21+'ModelParams Lw'!C$22*LOG(BQ$3)+'ModelParams Lw'!C$23*($D120*$E120)))</f>
        <v>29.232362061604213</v>
      </c>
      <c r="BR120" s="24">
        <f>IF(Calcul!$F125="SW",'ModelParams Lw'!D$18+'ModelParams Lw'!D$19*LOG(BR$3)+'ModelParams Lw'!D$20*($D120*$E120),IF('ModelParams Lw'!D$21+'ModelParams Lw'!D$22*LOG(BR$3)+'ModelParams Lw'!D$23*($D120*$E120)&lt;'ModelParams Lw'!D$18+'ModelParams Lw'!D$19*LOG(BR$3)+'ModelParams Lw'!D$20*($D120*$E120),'ModelParams Lw'!D$18+'ModelParams Lw'!D$19*LOG(BR$3)+'ModelParams Lw'!D$20*($D120*$E120),'ModelParams Lw'!D$21+'ModelParams Lw'!D$22*LOG(BR$3)+'ModelParams Lw'!D$23*($D120*$E120)))</f>
        <v>20.87664435983303</v>
      </c>
      <c r="BS120" s="24">
        <f>IF(Calcul!$F125="SW",'ModelParams Lw'!E$18+'ModelParams Lw'!E$19*LOG(BS$3)+'ModelParams Lw'!E$20*($D120*$E120),IF('ModelParams Lw'!E$21+'ModelParams Lw'!E$22*LOG(BS$3)+'ModelParams Lw'!E$23*($D120*$E120)&lt;'ModelParams Lw'!E$18+'ModelParams Lw'!E$19*LOG(BS$3)+'ModelParams Lw'!E$20*($D120*$E120),'ModelParams Lw'!E$18+'ModelParams Lw'!E$19*LOG(BS$3)+'ModelParams Lw'!E$20*($D120*$E120),'ModelParams Lw'!E$21+'ModelParams Lw'!E$22*LOG(BS$3)+'ModelParams Lw'!E$23*($D120*$E120)))</f>
        <v>19.403052886267911</v>
      </c>
      <c r="BT120" s="24">
        <f>IF(Calcul!$F125="SW",'ModelParams Lw'!F$18+'ModelParams Lw'!F$19*LOG(BT$3)+'ModelParams Lw'!F$20*($D120*$E120),IF('ModelParams Lw'!F$21+'ModelParams Lw'!F$22*LOG(BT$3)+'ModelParams Lw'!F$23*($D120*$E120)&lt;'ModelParams Lw'!F$18+'ModelParams Lw'!F$19*LOG(BT$3)+'ModelParams Lw'!F$20*($D120*$E120),'ModelParams Lw'!F$18+'ModelParams Lw'!F$19*LOG(BT$3)+'ModelParams Lw'!F$20*($D120*$E120),'ModelParams Lw'!F$21+'ModelParams Lw'!F$22*LOG(BT$3)+'ModelParams Lw'!F$23*($D120*$E120)))</f>
        <v>19.168948557312724</v>
      </c>
      <c r="BU120" s="24">
        <f>IF(Calcul!$F125="SW",'ModelParams Lw'!G$18+'ModelParams Lw'!G$19*LOG(BU$3)+'ModelParams Lw'!G$20*($D120*$E120),IF('ModelParams Lw'!G$21+'ModelParams Lw'!G$22*LOG(BU$3)+'ModelParams Lw'!G$23*($D120*$E120)&lt;'ModelParams Lw'!G$18+'ModelParams Lw'!G$19*LOG(BU$3)+'ModelParams Lw'!G$20*($D120*$E120),'ModelParams Lw'!G$18+'ModelParams Lw'!G$19*LOG(BU$3)+'ModelParams Lw'!G$20*($D120*$E120),'ModelParams Lw'!G$21+'ModelParams Lw'!G$22*LOG(BU$3)+'ModelParams Lw'!G$23*($D120*$E120)))</f>
        <v>19.253827318462619</v>
      </c>
      <c r="BV120" s="24">
        <f>IF(Calcul!$F125="SW",'ModelParams Lw'!H$18+'ModelParams Lw'!H$19*LOG(BV$3)+'ModelParams Lw'!H$20*($D120*$E120),IF('ModelParams Lw'!H$21+'ModelParams Lw'!H$22*LOG(BV$3)+'ModelParams Lw'!H$23*($D120*$E120)&lt;'ModelParams Lw'!H$18+'ModelParams Lw'!H$19*LOG(BV$3)+'ModelParams Lw'!H$20*($D120*$E120),'ModelParams Lw'!H$18+'ModelParams Lw'!H$19*LOG(BV$3)+'ModelParams Lw'!H$20*($D120*$E120),'ModelParams Lw'!H$21+'ModelParams Lw'!H$22*LOG(BV$3)+'ModelParams Lw'!H$23*($D120*$E120)))</f>
        <v>18.450549841027573</v>
      </c>
      <c r="BW120" s="24">
        <f>IF(Calcul!$F125="SW",'ModelParams Lw'!I$18+'ModelParams Lw'!I$19*LOG(BW$3)+'ModelParams Lw'!I$20*($D120*$E120),IF('ModelParams Lw'!I$21+'ModelParams Lw'!I$22*LOG(BW$3)+'ModelParams Lw'!I$23*($D120*$E120)&lt;'ModelParams Lw'!I$18+'ModelParams Lw'!I$19*LOG(BW$3)+'ModelParams Lw'!I$20*($D120*$E120),'ModelParams Lw'!I$18+'ModelParams Lw'!I$19*LOG(BW$3)+'ModelParams Lw'!I$20*($D120*$E120),'ModelParams Lw'!I$21+'ModelParams Lw'!I$22*LOG(BW$3)+'ModelParams Lw'!I$23*($D120*$E120)))</f>
        <v>24.339570323731252</v>
      </c>
      <c r="BX120" s="24">
        <f>IF(Calcul!$F125="SW",'ModelParams Lw'!J$18+'ModelParams Lw'!J$19*LOG(BX$3)+'ModelParams Lw'!J$20*($D120*$E120),IF('ModelParams Lw'!J$21+'ModelParams Lw'!J$22*LOG(BX$3)+'ModelParams Lw'!J$23*($D120*$E120)&lt;'ModelParams Lw'!J$18+'ModelParams Lw'!J$19*LOG(BX$3)+'ModelParams Lw'!J$20*($D120*$E120),'ModelParams Lw'!J$18+'ModelParams Lw'!J$19*LOG(BX$3)+'ModelParams Lw'!J$20*($D120*$E120),'ModelParams Lw'!J$21+'ModelParams Lw'!J$22*LOG(BX$3)+'ModelParams Lw'!J$23*($D120*$E120)))</f>
        <v>22.505852524315557</v>
      </c>
      <c r="BY120" s="24" t="e">
        <f t="shared" si="34"/>
        <v>#DIV/0!</v>
      </c>
      <c r="BZ120" s="24" t="e">
        <f t="shared" si="35"/>
        <v>#DIV/0!</v>
      </c>
      <c r="CA120" s="24" t="e">
        <f t="shared" si="36"/>
        <v>#DIV/0!</v>
      </c>
      <c r="CB120" s="24" t="e">
        <f t="shared" si="37"/>
        <v>#DIV/0!</v>
      </c>
      <c r="CC120" s="24" t="e">
        <f t="shared" si="38"/>
        <v>#DIV/0!</v>
      </c>
      <c r="CD120" s="24" t="e">
        <f t="shared" si="39"/>
        <v>#DIV/0!</v>
      </c>
      <c r="CE120" s="24" t="e">
        <f t="shared" si="40"/>
        <v>#DIV/0!</v>
      </c>
      <c r="CF120" s="24" t="e">
        <f t="shared" si="41"/>
        <v>#DIV/0!</v>
      </c>
      <c r="CG120" s="24" t="e">
        <f>10*LOG10(IF(BY120="",0,POWER(10,((BY120+'ModelParams Lw'!$O$4)/10))) +IF(BZ120="",0,POWER(10,((BZ120+'ModelParams Lw'!$P$4)/10))) +IF(CA120="",0,POWER(10,((CA120+'ModelParams Lw'!$Q$4)/10))) +IF(CB120="",0,POWER(10,((CB120+'ModelParams Lw'!$R$4)/10))) +IF(CC120="",0,POWER(10,((CC120+'ModelParams Lw'!$S$4)/10))) +IF(CD120="",0,POWER(10,((CD120+'ModelParams Lw'!$T$4)/10))) +IF(CE120="",0,POWER(10,((CE120+'ModelParams Lw'!$U$4)/10)))+IF(CF120="",0,POWER(10,((CF120+'ModelParams Lw'!$V$4)/10))))</f>
        <v>#DIV/0!</v>
      </c>
      <c r="CH120" s="24" t="e">
        <f t="shared" si="48"/>
        <v>#DIV/0!</v>
      </c>
      <c r="CI120" s="24" t="e">
        <f>(BY120-'ModelParams Lw'!$O$10)/'ModelParams Lw'!$O$11</f>
        <v>#DIV/0!</v>
      </c>
      <c r="CJ120" s="24" t="e">
        <f>(BZ120-'ModelParams Lw'!$P$10)/'ModelParams Lw'!$P$11</f>
        <v>#DIV/0!</v>
      </c>
      <c r="CK120" s="24" t="e">
        <f>(CA120-'ModelParams Lw'!$Q$10)/'ModelParams Lw'!$Q$11</f>
        <v>#DIV/0!</v>
      </c>
      <c r="CL120" s="24" t="e">
        <f>(CB120-'ModelParams Lw'!$R$10)/'ModelParams Lw'!$R$11</f>
        <v>#DIV/0!</v>
      </c>
      <c r="CM120" s="24" t="e">
        <f>(CC120-'ModelParams Lw'!$S$10)/'ModelParams Lw'!$S$11</f>
        <v>#DIV/0!</v>
      </c>
      <c r="CN120" s="24" t="e">
        <f>(CD120-'ModelParams Lw'!$T$10)/'ModelParams Lw'!$T$11</f>
        <v>#DIV/0!</v>
      </c>
      <c r="CO120" s="24" t="e">
        <f>(CE120-'ModelParams Lw'!$U$10)/'ModelParams Lw'!$U$11</f>
        <v>#DIV/0!</v>
      </c>
      <c r="CP120" s="24" t="e">
        <f>(CF120-'ModelParams Lw'!$V$10)/'ModelParams Lw'!$V$11</f>
        <v>#DIV/0!</v>
      </c>
    </row>
    <row r="121" spans="1:94" x14ac:dyDescent="0.2">
      <c r="A121" s="12">
        <f>Calcul!B123</f>
        <v>0</v>
      </c>
      <c r="B121" s="12">
        <f t="shared" si="42"/>
        <v>0</v>
      </c>
      <c r="C121" s="12">
        <f>Calcul!C123</f>
        <v>0</v>
      </c>
      <c r="D121" s="12">
        <f>Calcul!D123/1000</f>
        <v>0</v>
      </c>
      <c r="E121" s="12">
        <f>Calcul!E123/1000</f>
        <v>0</v>
      </c>
      <c r="F121" s="12">
        <f t="shared" si="43"/>
        <v>0</v>
      </c>
      <c r="G121" s="24" t="e">
        <f t="shared" si="44"/>
        <v>#DIV/0!</v>
      </c>
      <c r="H121" s="21" t="e">
        <f>'ModelParams Lw'!$B$6*(LN(H$3/(($B121/3600/($D121*$F121))^0.4*$G121^0.3)))^2+'ModelParams Lw'!$B$7*LN(H$3/(($B121/3600/($D121*$F121))^0.4*$G121^0.3))+'ModelParams Lw'!$B$8</f>
        <v>#DIV/0!</v>
      </c>
      <c r="I121" s="21" t="e">
        <f>'ModelParams Lw'!$B$6*(LN(I$3/(($B121/3600/($D121*$F121))^0.4*$G121^0.3)))^2+'ModelParams Lw'!$B$7*LN(I$3/(($B121/3600/($D121*$F121))^0.4*$G121^0.3))+'ModelParams Lw'!$B$8</f>
        <v>#DIV/0!</v>
      </c>
      <c r="J121" s="21" t="e">
        <f>'ModelParams Lw'!$B$6*(LN(J$3/(($B121/3600/($D121*$F121))^0.4*$G121^0.3)))^2+'ModelParams Lw'!$B$7*LN(J$3/(($B121/3600/($D121*$F121))^0.4*$G121^0.3))+'ModelParams Lw'!$B$8</f>
        <v>#DIV/0!</v>
      </c>
      <c r="K121" s="21" t="e">
        <f>'ModelParams Lw'!$B$6*(LN(K$3/(($B121/3600/($D121*$F121))^0.4*$G121^0.3)))^2+'ModelParams Lw'!$B$7*LN(K$3/(($B121/3600/($D121*$F121))^0.4*$G121^0.3))+'ModelParams Lw'!$B$8</f>
        <v>#DIV/0!</v>
      </c>
      <c r="L121" s="21" t="e">
        <f>'ModelParams Lw'!$B$6*(LN(L$3/(($B121/3600/($D121*$F121))^0.4*$G121^0.3)))^2+'ModelParams Lw'!$B$7*LN(L$3/(($B121/3600/($D121*$F121))^0.4*$G121^0.3))+'ModelParams Lw'!$B$8</f>
        <v>#DIV/0!</v>
      </c>
      <c r="M121" s="21" t="e">
        <f>'ModelParams Lw'!$B$6*(LN(M$3/(($B121/3600/($D121*$F121))^0.4*$G121^0.3)))^2+'ModelParams Lw'!$B$7*LN(M$3/(($B121/3600/($D121*$F121))^0.4*$G121^0.3))+'ModelParams Lw'!$B$8</f>
        <v>#DIV/0!</v>
      </c>
      <c r="N121" s="21" t="e">
        <f>'ModelParams Lw'!$B$6*(LN(N$3/(($B121/3600/($D121*$F121))^0.4*$G121^0.3)))^2+'ModelParams Lw'!$B$7*LN(N$3/(($B121/3600/($D121*$F121))^0.4*$G121^0.3))+'ModelParams Lw'!$B$8</f>
        <v>#DIV/0!</v>
      </c>
      <c r="O121" s="21" t="e">
        <f>'ModelParams Lw'!$B$6*(LN(O$3/(($B121/3600/($D121*$F121))^0.4*$G121^0.3)))^2+'ModelParams Lw'!$B$7*LN(O$3/(($B121/3600/($D121*$F121))^0.4*$G121^0.3))+'ModelParams Lw'!$B$8</f>
        <v>#DIV/0!</v>
      </c>
      <c r="P121" s="24" t="e">
        <f>'ModelParams Lw'!$B$3+'ModelParams Lw'!$B$4*LOG10($B121/3600/($D121*$F121))+'ModelParams Lw'!$B$5*LOG10(2*$G121/(1.2*($B121/3600/($D121*$F121))^2)+1)+10*LOG10($D121*$F121)+H121</f>
        <v>#DIV/0!</v>
      </c>
      <c r="Q121" s="24" t="e">
        <f>'ModelParams Lw'!$B$3+'ModelParams Lw'!$B$4*LOG10($B121/3600/($D121*$F121))+'ModelParams Lw'!$B$5*LOG10(2*$G121/(1.2*($B121/3600/($D121*$F121))^2)+1)+10*LOG10($D121*$F121)+I121</f>
        <v>#DIV/0!</v>
      </c>
      <c r="R121" s="24" t="e">
        <f>'ModelParams Lw'!$B$3+'ModelParams Lw'!$B$4*LOG10($B121/3600/($D121*$F121))+'ModelParams Lw'!$B$5*LOG10(2*$G121/(1.2*($B121/3600/($D121*$F121))^2)+1)+10*LOG10($D121*$F121)+J121</f>
        <v>#DIV/0!</v>
      </c>
      <c r="S121" s="24" t="e">
        <f>'ModelParams Lw'!$B$3+'ModelParams Lw'!$B$4*LOG10($B121/3600/($D121*$F121))+'ModelParams Lw'!$B$5*LOG10(2*$G121/(1.2*($B121/3600/($D121*$F121))^2)+1)+10*LOG10($D121*$F121)+K121</f>
        <v>#DIV/0!</v>
      </c>
      <c r="T121" s="24" t="e">
        <f>'ModelParams Lw'!$B$3+'ModelParams Lw'!$B$4*LOG10($B121/3600/($D121*$F121))+'ModelParams Lw'!$B$5*LOG10(2*$G121/(1.2*($B121/3600/($D121*$F121))^2)+1)+10*LOG10($D121*$F121)+L121</f>
        <v>#DIV/0!</v>
      </c>
      <c r="U121" s="24" t="e">
        <f>'ModelParams Lw'!$B$3+'ModelParams Lw'!$B$4*LOG10($B121/3600/($D121*$F121))+'ModelParams Lw'!$B$5*LOG10(2*$G121/(1.2*($B121/3600/($D121*$F121))^2)+1)+10*LOG10($D121*$F121)+M121</f>
        <v>#DIV/0!</v>
      </c>
      <c r="V121" s="24" t="e">
        <f>'ModelParams Lw'!$B$3+'ModelParams Lw'!$B$4*LOG10($B121/3600/($D121*$F121))+'ModelParams Lw'!$B$5*LOG10(2*$G121/(1.2*($B121/3600/($D121*$F121))^2)+1)+10*LOG10($D121*$F121)+N121</f>
        <v>#DIV/0!</v>
      </c>
      <c r="W121" s="24" t="e">
        <f>'ModelParams Lw'!$B$3+'ModelParams Lw'!$B$4*LOG10($B121/3600/($D121*$F121))+'ModelParams Lw'!$B$5*LOG10(2*$G121/(1.2*($B121/3600/($D121*$F121))^2)+1)+10*LOG10($D121*$F121)+O121</f>
        <v>#DIV/0!</v>
      </c>
      <c r="X121" s="24" t="e">
        <f>10*LOG10(IF(P121="",0,POWER(10,((P121+'ModelParams Lw'!$O$4)/10))) +IF(Q121="",0,POWER(10,((Q121+'ModelParams Lw'!$P$4)/10))) +IF(R121="",0,POWER(10,((R121+'ModelParams Lw'!$Q$4)/10))) +IF(S121="",0,POWER(10,((S121+'ModelParams Lw'!$R$4)/10))) +IF(T121="",0,POWER(10,((T121+'ModelParams Lw'!$S$4)/10))) +IF(U121="",0,POWER(10,((U121+'ModelParams Lw'!$T$4)/10))) +IF(V121="",0,POWER(10,((V121+'ModelParams Lw'!$U$4)/10)))+IF(W121="",0,POWER(10,((W121+'ModelParams Lw'!$V$4)/10))))</f>
        <v>#DIV/0!</v>
      </c>
      <c r="Y121" s="24" t="e">
        <f t="shared" si="45"/>
        <v>#DIV/0!</v>
      </c>
      <c r="Z121" s="24" t="e">
        <f>(P121-'ModelParams Lw'!O$10)/'ModelParams Lw'!O$11</f>
        <v>#DIV/0!</v>
      </c>
      <c r="AA121" s="24" t="e">
        <f>(Q121-'ModelParams Lw'!P$10)/'ModelParams Lw'!P$11</f>
        <v>#DIV/0!</v>
      </c>
      <c r="AB121" s="24" t="e">
        <f>(R121-'ModelParams Lw'!Q$10)/'ModelParams Lw'!Q$11</f>
        <v>#DIV/0!</v>
      </c>
      <c r="AC121" s="24" t="e">
        <f>(S121-'ModelParams Lw'!R$10)/'ModelParams Lw'!R$11</f>
        <v>#DIV/0!</v>
      </c>
      <c r="AD121" s="24" t="e">
        <f>(T121-'ModelParams Lw'!S$10)/'ModelParams Lw'!S$11</f>
        <v>#DIV/0!</v>
      </c>
      <c r="AE121" s="24" t="e">
        <f>(U121-'ModelParams Lw'!T$10)/'ModelParams Lw'!T$11</f>
        <v>#DIV/0!</v>
      </c>
      <c r="AF121" s="24" t="e">
        <f>(V121-'ModelParams Lw'!U$10)/'ModelParams Lw'!U$11</f>
        <v>#DIV/0!</v>
      </c>
      <c r="AG121" s="24" t="e">
        <f>(W121-'ModelParams Lw'!V$10)/'ModelParams Lw'!V$11</f>
        <v>#DIV/0!</v>
      </c>
      <c r="AH121" s="24" t="e">
        <f t="shared" si="46"/>
        <v>#DIV/0!</v>
      </c>
      <c r="AI121" s="24" t="str">
        <f>IF(OR(Calcul!$D126="",Calcul!$E126=""),"",VLOOKUP(CONCATENATE(Calcul!$D126,Calcul!$E126),SilencerParams!$D$4:$R$82,8,FALSE))</f>
        <v/>
      </c>
      <c r="AJ121" s="24" t="str">
        <f>IF(OR(Calcul!$D126="",Calcul!$E126=""),"",VLOOKUP(CONCATENATE(Calcul!$D126,Calcul!$E126),SilencerParams!$D$4:$R$82,9,FALSE))</f>
        <v/>
      </c>
      <c r="AK121" s="24" t="str">
        <f>IF(OR(Calcul!$D126="",Calcul!$E126=""),"",VLOOKUP(CONCATENATE(Calcul!$D126,Calcul!$E126),SilencerParams!$D$4:$R$82,10,FALSE))</f>
        <v/>
      </c>
      <c r="AL121" s="24" t="str">
        <f>IF(OR(Calcul!$D126="",Calcul!$E126=""),"",VLOOKUP(CONCATENATE(Calcul!$D126,Calcul!$E126),SilencerParams!$D$4:$R$82,11,FALSE))</f>
        <v/>
      </c>
      <c r="AM121" s="24" t="str">
        <f>IF(OR(Calcul!$D126="",Calcul!$E126=""),"",VLOOKUP(CONCATENATE(Calcul!$D126,Calcul!$E126),SilencerParams!$D$4:$R$82,12,FALSE))</f>
        <v/>
      </c>
      <c r="AN121" s="24" t="str">
        <f>IF(OR(Calcul!$D126="",Calcul!$E126=""),"",VLOOKUP(CONCATENATE(Calcul!$D126,Calcul!$E126),SilencerParams!$D$4:$R$82,13,FALSE))</f>
        <v/>
      </c>
      <c r="AO121" s="24" t="str">
        <f>IF(OR(Calcul!$D126="",Calcul!$E126=""),"",VLOOKUP(CONCATENATE(Calcul!$D126,Calcul!$E126),SilencerParams!$D$4:$R$82,14,FALSE))</f>
        <v/>
      </c>
      <c r="AP121" s="24" t="str">
        <f>IF(OR(Calcul!$D126="",Calcul!$E126=""),"",VLOOKUP(CONCATENATE(Calcul!$D126,Calcul!$E126),SilencerParams!$D$4:$R$82,15,FALSE))</f>
        <v/>
      </c>
      <c r="AQ121" s="24" t="str">
        <f>IF(OR(Calcul!$D126="",Calcul!$E126=""),"",VLOOKUP(CONCATENATE(Calcul!$D126,Calcul!$E126),SilencerParams!$D$4:$Z$82,16,FALSE)*LOG($AH121)+VLOOKUP(CONCATENATE(Calcul!$D126,Calcul!$E126),SilencerParams!$D$4:$AH$82,24,FALSE))</f>
        <v/>
      </c>
      <c r="AR121" s="24" t="str">
        <f>IF(OR(Calcul!$D126="",Calcul!$E126=""),"",VLOOKUP(CONCATENATE(Calcul!$D126,Calcul!$E126),SilencerParams!$D$4:$Z$82,17,FALSE)*LOG($AH121)+VLOOKUP(CONCATENATE(Calcul!$D126,Calcul!$E126),SilencerParams!$D$4:$AH$82,25,FALSE))</f>
        <v/>
      </c>
      <c r="AS121" s="24" t="str">
        <f>IF(OR(Calcul!$D126="",Calcul!$E126=""),"",VLOOKUP(CONCATENATE(Calcul!$D126,Calcul!$E126),SilencerParams!$D$4:$Z$82,18,FALSE)*LOG($AH121)+VLOOKUP(CONCATENATE(Calcul!$D126,Calcul!$E126),SilencerParams!$D$4:$AH$82,26,FALSE))</f>
        <v/>
      </c>
      <c r="AT121" s="24" t="str">
        <f>IF(OR(Calcul!$D126="",Calcul!$E126=""),"",VLOOKUP(CONCATENATE(Calcul!$D126,Calcul!$E126),SilencerParams!$D$4:$Z$82,19,FALSE)*LOG($AH121)+VLOOKUP(CONCATENATE(Calcul!$D126,Calcul!$E126),SilencerParams!$D$4:$AH$82,27,FALSE))</f>
        <v/>
      </c>
      <c r="AU121" s="24" t="str">
        <f>IF(OR(Calcul!$D126="",Calcul!$E126=""),"",VLOOKUP(CONCATENATE(Calcul!$D126,Calcul!$E126),SilencerParams!$D$4:$Z$82,20,FALSE)*LOG($AH121)+VLOOKUP(CONCATENATE(Calcul!$D126,Calcul!$E126),SilencerParams!$D$4:$AH$82,28,FALSE))</f>
        <v/>
      </c>
      <c r="AV121" s="24" t="str">
        <f>IF(OR(Calcul!$D126="",Calcul!$E126=""),"",VLOOKUP(CONCATENATE(Calcul!$D126,Calcul!$E126),SilencerParams!$D$4:$Z$82,21,FALSE)*LOG($AH121)+VLOOKUP(CONCATENATE(Calcul!$D126,Calcul!$E126),SilencerParams!$D$4:$AH$82,29,FALSE))</f>
        <v/>
      </c>
      <c r="AW121" s="24" t="str">
        <f>IF(OR(Calcul!$D126="",Calcul!$E126=""),"",VLOOKUP(CONCATENATE(Calcul!$D126,Calcul!$E126),SilencerParams!$D$4:$Z$82,22,FALSE)*LOG($AH121)+VLOOKUP(CONCATENATE(Calcul!$D126,Calcul!$E126),SilencerParams!$D$4:$AH$82,30,FALSE))</f>
        <v/>
      </c>
      <c r="AX121" s="24" t="str">
        <f>IF(OR(Calcul!$D126="",Calcul!$E126=""),"",VLOOKUP(CONCATENATE(Calcul!$D126,Calcul!$E126),SilencerParams!$D$4:$Z$82,23,FALSE)*LOG($AH121)+VLOOKUP(CONCATENATE(Calcul!$D126,Calcul!$E126),SilencerParams!$D$4:$AH$82,31,FALSE))</f>
        <v/>
      </c>
      <c r="AY121" s="24" t="e">
        <f t="shared" si="26"/>
        <v>#DIV/0!</v>
      </c>
      <c r="AZ121" s="24" t="e">
        <f t="shared" si="27"/>
        <v>#DIV/0!</v>
      </c>
      <c r="BA121" s="24" t="e">
        <f t="shared" si="28"/>
        <v>#DIV/0!</v>
      </c>
      <c r="BB121" s="24" t="e">
        <f t="shared" si="29"/>
        <v>#DIV/0!</v>
      </c>
      <c r="BC121" s="24" t="e">
        <f t="shared" si="30"/>
        <v>#DIV/0!</v>
      </c>
      <c r="BD121" s="24" t="e">
        <f t="shared" si="31"/>
        <v>#DIV/0!</v>
      </c>
      <c r="BE121" s="24" t="e">
        <f t="shared" si="32"/>
        <v>#DIV/0!</v>
      </c>
      <c r="BF121" s="24" t="e">
        <f t="shared" si="33"/>
        <v>#DIV/0!</v>
      </c>
      <c r="BG121" s="24" t="e">
        <f>10*LOG10(IF(AY121="",0,POWER(10,((AY121+'ModelParams Lw'!$O$4)/10))) +IF(AZ121="",0,POWER(10,((AZ121+'ModelParams Lw'!$P$4)/10))) +IF(BA121="",0,POWER(10,((BA121+'ModelParams Lw'!$Q$4)/10))) +IF(BB121="",0,POWER(10,((BB121+'ModelParams Lw'!$R$4)/10))) +IF(BC121="",0,POWER(10,((BC121+'ModelParams Lw'!$S$4)/10))) +IF(BD121="",0,POWER(10,((BD121+'ModelParams Lw'!$T$4)/10))) +IF(BE121="",0,POWER(10,((BE121+'ModelParams Lw'!$U$4)/10)))+IF(BF121="",0,POWER(10,((BF121+'ModelParams Lw'!$V$4)/10))))</f>
        <v>#DIV/0!</v>
      </c>
      <c r="BH121" s="24" t="e">
        <f t="shared" si="47"/>
        <v>#DIV/0!</v>
      </c>
      <c r="BI121" s="24" t="e">
        <f>(AY121-'ModelParams Lw'!O$10)/'ModelParams Lw'!O$11</f>
        <v>#DIV/0!</v>
      </c>
      <c r="BJ121" s="24" t="e">
        <f>(AZ121-'ModelParams Lw'!P$10)/'ModelParams Lw'!P$11</f>
        <v>#DIV/0!</v>
      </c>
      <c r="BK121" s="24" t="e">
        <f>(BA121-'ModelParams Lw'!Q$10)/'ModelParams Lw'!Q$11</f>
        <v>#DIV/0!</v>
      </c>
      <c r="BL121" s="24" t="e">
        <f>(BB121-'ModelParams Lw'!R$10)/'ModelParams Lw'!R$11</f>
        <v>#DIV/0!</v>
      </c>
      <c r="BM121" s="24" t="e">
        <f>(BC121-'ModelParams Lw'!S$10)/'ModelParams Lw'!S$11</f>
        <v>#DIV/0!</v>
      </c>
      <c r="BN121" s="24" t="e">
        <f>(BD121-'ModelParams Lw'!T$10)/'ModelParams Lw'!T$11</f>
        <v>#DIV/0!</v>
      </c>
      <c r="BO121" s="24" t="e">
        <f>(BE121-'ModelParams Lw'!U$10)/'ModelParams Lw'!U$11</f>
        <v>#DIV/0!</v>
      </c>
      <c r="BP121" s="24" t="e">
        <f>(BF121-'ModelParams Lw'!V$10)/'ModelParams Lw'!V$11</f>
        <v>#DIV/0!</v>
      </c>
      <c r="BQ121" s="24">
        <f>IF(Calcul!$F126="SW",'ModelParams Lw'!C$18+'ModelParams Lw'!C$19*LOG(BQ$3)+'ModelParams Lw'!C$20*($D121*$E121),IF('ModelParams Lw'!C$21+'ModelParams Lw'!C$22*LOG(BQ$3)+'ModelParams Lw'!C$23*($D121*$E121)&lt;'ModelParams Lw'!C$18+'ModelParams Lw'!C$19*LOG(BQ$3)+'ModelParams Lw'!C$20*($D121*$E121),'ModelParams Lw'!C$18+'ModelParams Lw'!C$19*LOG(BQ$3)+'ModelParams Lw'!C$20*($D121*$E121),'ModelParams Lw'!C$21+'ModelParams Lw'!C$22*LOG(BQ$3)+'ModelParams Lw'!C$23*($D121*$E121)))</f>
        <v>29.232362061604213</v>
      </c>
      <c r="BR121" s="24">
        <f>IF(Calcul!$F126="SW",'ModelParams Lw'!D$18+'ModelParams Lw'!D$19*LOG(BR$3)+'ModelParams Lw'!D$20*($D121*$E121),IF('ModelParams Lw'!D$21+'ModelParams Lw'!D$22*LOG(BR$3)+'ModelParams Lw'!D$23*($D121*$E121)&lt;'ModelParams Lw'!D$18+'ModelParams Lw'!D$19*LOG(BR$3)+'ModelParams Lw'!D$20*($D121*$E121),'ModelParams Lw'!D$18+'ModelParams Lw'!D$19*LOG(BR$3)+'ModelParams Lw'!D$20*($D121*$E121),'ModelParams Lw'!D$21+'ModelParams Lw'!D$22*LOG(BR$3)+'ModelParams Lw'!D$23*($D121*$E121)))</f>
        <v>20.87664435983303</v>
      </c>
      <c r="BS121" s="24">
        <f>IF(Calcul!$F126="SW",'ModelParams Lw'!E$18+'ModelParams Lw'!E$19*LOG(BS$3)+'ModelParams Lw'!E$20*($D121*$E121),IF('ModelParams Lw'!E$21+'ModelParams Lw'!E$22*LOG(BS$3)+'ModelParams Lw'!E$23*($D121*$E121)&lt;'ModelParams Lw'!E$18+'ModelParams Lw'!E$19*LOG(BS$3)+'ModelParams Lw'!E$20*($D121*$E121),'ModelParams Lw'!E$18+'ModelParams Lw'!E$19*LOG(BS$3)+'ModelParams Lw'!E$20*($D121*$E121),'ModelParams Lw'!E$21+'ModelParams Lw'!E$22*LOG(BS$3)+'ModelParams Lw'!E$23*($D121*$E121)))</f>
        <v>19.403052886267911</v>
      </c>
      <c r="BT121" s="24">
        <f>IF(Calcul!$F126="SW",'ModelParams Lw'!F$18+'ModelParams Lw'!F$19*LOG(BT$3)+'ModelParams Lw'!F$20*($D121*$E121),IF('ModelParams Lw'!F$21+'ModelParams Lw'!F$22*LOG(BT$3)+'ModelParams Lw'!F$23*($D121*$E121)&lt;'ModelParams Lw'!F$18+'ModelParams Lw'!F$19*LOG(BT$3)+'ModelParams Lw'!F$20*($D121*$E121),'ModelParams Lw'!F$18+'ModelParams Lw'!F$19*LOG(BT$3)+'ModelParams Lw'!F$20*($D121*$E121),'ModelParams Lw'!F$21+'ModelParams Lw'!F$22*LOG(BT$3)+'ModelParams Lw'!F$23*($D121*$E121)))</f>
        <v>19.168948557312724</v>
      </c>
      <c r="BU121" s="24">
        <f>IF(Calcul!$F126="SW",'ModelParams Lw'!G$18+'ModelParams Lw'!G$19*LOG(BU$3)+'ModelParams Lw'!G$20*($D121*$E121),IF('ModelParams Lw'!G$21+'ModelParams Lw'!G$22*LOG(BU$3)+'ModelParams Lw'!G$23*($D121*$E121)&lt;'ModelParams Lw'!G$18+'ModelParams Lw'!G$19*LOG(BU$3)+'ModelParams Lw'!G$20*($D121*$E121),'ModelParams Lw'!G$18+'ModelParams Lw'!G$19*LOG(BU$3)+'ModelParams Lw'!G$20*($D121*$E121),'ModelParams Lw'!G$21+'ModelParams Lw'!G$22*LOG(BU$3)+'ModelParams Lw'!G$23*($D121*$E121)))</f>
        <v>19.253827318462619</v>
      </c>
      <c r="BV121" s="24">
        <f>IF(Calcul!$F126="SW",'ModelParams Lw'!H$18+'ModelParams Lw'!H$19*LOG(BV$3)+'ModelParams Lw'!H$20*($D121*$E121),IF('ModelParams Lw'!H$21+'ModelParams Lw'!H$22*LOG(BV$3)+'ModelParams Lw'!H$23*($D121*$E121)&lt;'ModelParams Lw'!H$18+'ModelParams Lw'!H$19*LOG(BV$3)+'ModelParams Lw'!H$20*($D121*$E121),'ModelParams Lw'!H$18+'ModelParams Lw'!H$19*LOG(BV$3)+'ModelParams Lw'!H$20*($D121*$E121),'ModelParams Lw'!H$21+'ModelParams Lw'!H$22*LOG(BV$3)+'ModelParams Lw'!H$23*($D121*$E121)))</f>
        <v>18.450549841027573</v>
      </c>
      <c r="BW121" s="24">
        <f>IF(Calcul!$F126="SW",'ModelParams Lw'!I$18+'ModelParams Lw'!I$19*LOG(BW$3)+'ModelParams Lw'!I$20*($D121*$E121),IF('ModelParams Lw'!I$21+'ModelParams Lw'!I$22*LOG(BW$3)+'ModelParams Lw'!I$23*($D121*$E121)&lt;'ModelParams Lw'!I$18+'ModelParams Lw'!I$19*LOG(BW$3)+'ModelParams Lw'!I$20*($D121*$E121),'ModelParams Lw'!I$18+'ModelParams Lw'!I$19*LOG(BW$3)+'ModelParams Lw'!I$20*($D121*$E121),'ModelParams Lw'!I$21+'ModelParams Lw'!I$22*LOG(BW$3)+'ModelParams Lw'!I$23*($D121*$E121)))</f>
        <v>24.339570323731252</v>
      </c>
      <c r="BX121" s="24">
        <f>IF(Calcul!$F126="SW",'ModelParams Lw'!J$18+'ModelParams Lw'!J$19*LOG(BX$3)+'ModelParams Lw'!J$20*($D121*$E121),IF('ModelParams Lw'!J$21+'ModelParams Lw'!J$22*LOG(BX$3)+'ModelParams Lw'!J$23*($D121*$E121)&lt;'ModelParams Lw'!J$18+'ModelParams Lw'!J$19*LOG(BX$3)+'ModelParams Lw'!J$20*($D121*$E121),'ModelParams Lw'!J$18+'ModelParams Lw'!J$19*LOG(BX$3)+'ModelParams Lw'!J$20*($D121*$E121),'ModelParams Lw'!J$21+'ModelParams Lw'!J$22*LOG(BX$3)+'ModelParams Lw'!J$23*($D121*$E121)))</f>
        <v>22.505852524315557</v>
      </c>
      <c r="BY121" s="24" t="e">
        <f t="shared" si="34"/>
        <v>#DIV/0!</v>
      </c>
      <c r="BZ121" s="24" t="e">
        <f t="shared" si="35"/>
        <v>#DIV/0!</v>
      </c>
      <c r="CA121" s="24" t="e">
        <f t="shared" si="36"/>
        <v>#DIV/0!</v>
      </c>
      <c r="CB121" s="24" t="e">
        <f t="shared" si="37"/>
        <v>#DIV/0!</v>
      </c>
      <c r="CC121" s="24" t="e">
        <f t="shared" si="38"/>
        <v>#DIV/0!</v>
      </c>
      <c r="CD121" s="24" t="e">
        <f t="shared" si="39"/>
        <v>#DIV/0!</v>
      </c>
      <c r="CE121" s="24" t="e">
        <f t="shared" si="40"/>
        <v>#DIV/0!</v>
      </c>
      <c r="CF121" s="24" t="e">
        <f t="shared" si="41"/>
        <v>#DIV/0!</v>
      </c>
      <c r="CG121" s="24" t="e">
        <f>10*LOG10(IF(BY121="",0,POWER(10,((BY121+'ModelParams Lw'!$O$4)/10))) +IF(BZ121="",0,POWER(10,((BZ121+'ModelParams Lw'!$P$4)/10))) +IF(CA121="",0,POWER(10,((CA121+'ModelParams Lw'!$Q$4)/10))) +IF(CB121="",0,POWER(10,((CB121+'ModelParams Lw'!$R$4)/10))) +IF(CC121="",0,POWER(10,((CC121+'ModelParams Lw'!$S$4)/10))) +IF(CD121="",0,POWER(10,((CD121+'ModelParams Lw'!$T$4)/10))) +IF(CE121="",0,POWER(10,((CE121+'ModelParams Lw'!$U$4)/10)))+IF(CF121="",0,POWER(10,((CF121+'ModelParams Lw'!$V$4)/10))))</f>
        <v>#DIV/0!</v>
      </c>
      <c r="CH121" s="24" t="e">
        <f t="shared" si="48"/>
        <v>#DIV/0!</v>
      </c>
      <c r="CI121" s="24" t="e">
        <f>(BY121-'ModelParams Lw'!$O$10)/'ModelParams Lw'!$O$11</f>
        <v>#DIV/0!</v>
      </c>
      <c r="CJ121" s="24" t="e">
        <f>(BZ121-'ModelParams Lw'!$P$10)/'ModelParams Lw'!$P$11</f>
        <v>#DIV/0!</v>
      </c>
      <c r="CK121" s="24" t="e">
        <f>(CA121-'ModelParams Lw'!$Q$10)/'ModelParams Lw'!$Q$11</f>
        <v>#DIV/0!</v>
      </c>
      <c r="CL121" s="24" t="e">
        <f>(CB121-'ModelParams Lw'!$R$10)/'ModelParams Lw'!$R$11</f>
        <v>#DIV/0!</v>
      </c>
      <c r="CM121" s="24" t="e">
        <f>(CC121-'ModelParams Lw'!$S$10)/'ModelParams Lw'!$S$11</f>
        <v>#DIV/0!</v>
      </c>
      <c r="CN121" s="24" t="e">
        <f>(CD121-'ModelParams Lw'!$T$10)/'ModelParams Lw'!$T$11</f>
        <v>#DIV/0!</v>
      </c>
      <c r="CO121" s="24" t="e">
        <f>(CE121-'ModelParams Lw'!$U$10)/'ModelParams Lw'!$U$11</f>
        <v>#DIV/0!</v>
      </c>
      <c r="CP121" s="24" t="e">
        <f>(CF121-'ModelParams Lw'!$V$10)/'ModelParams Lw'!$V$11</f>
        <v>#DIV/0!</v>
      </c>
    </row>
    <row r="122" spans="1:94" x14ac:dyDescent="0.2">
      <c r="A122" s="12">
        <f>Calcul!B124</f>
        <v>0</v>
      </c>
      <c r="B122" s="12">
        <f t="shared" si="42"/>
        <v>0</v>
      </c>
      <c r="C122" s="12">
        <f>Calcul!C124</f>
        <v>0</v>
      </c>
      <c r="D122" s="12">
        <f>Calcul!D124/1000</f>
        <v>0</v>
      </c>
      <c r="E122" s="12">
        <f>Calcul!E124/1000</f>
        <v>0</v>
      </c>
      <c r="F122" s="12">
        <f t="shared" si="43"/>
        <v>0</v>
      </c>
      <c r="G122" s="24" t="e">
        <f t="shared" si="44"/>
        <v>#DIV/0!</v>
      </c>
      <c r="H122" s="21" t="e">
        <f>'ModelParams Lw'!$B$6*(LN(H$3/(($B122/3600/($D122*$F122))^0.4*$G122^0.3)))^2+'ModelParams Lw'!$B$7*LN(H$3/(($B122/3600/($D122*$F122))^0.4*$G122^0.3))+'ModelParams Lw'!$B$8</f>
        <v>#DIV/0!</v>
      </c>
      <c r="I122" s="21" t="e">
        <f>'ModelParams Lw'!$B$6*(LN(I$3/(($B122/3600/($D122*$F122))^0.4*$G122^0.3)))^2+'ModelParams Lw'!$B$7*LN(I$3/(($B122/3600/($D122*$F122))^0.4*$G122^0.3))+'ModelParams Lw'!$B$8</f>
        <v>#DIV/0!</v>
      </c>
      <c r="J122" s="21" t="e">
        <f>'ModelParams Lw'!$B$6*(LN(J$3/(($B122/3600/($D122*$F122))^0.4*$G122^0.3)))^2+'ModelParams Lw'!$B$7*LN(J$3/(($B122/3600/($D122*$F122))^0.4*$G122^0.3))+'ModelParams Lw'!$B$8</f>
        <v>#DIV/0!</v>
      </c>
      <c r="K122" s="21" t="e">
        <f>'ModelParams Lw'!$B$6*(LN(K$3/(($B122/3600/($D122*$F122))^0.4*$G122^0.3)))^2+'ModelParams Lw'!$B$7*LN(K$3/(($B122/3600/($D122*$F122))^0.4*$G122^0.3))+'ModelParams Lw'!$B$8</f>
        <v>#DIV/0!</v>
      </c>
      <c r="L122" s="21" t="e">
        <f>'ModelParams Lw'!$B$6*(LN(L$3/(($B122/3600/($D122*$F122))^0.4*$G122^0.3)))^2+'ModelParams Lw'!$B$7*LN(L$3/(($B122/3600/($D122*$F122))^0.4*$G122^0.3))+'ModelParams Lw'!$B$8</f>
        <v>#DIV/0!</v>
      </c>
      <c r="M122" s="21" t="e">
        <f>'ModelParams Lw'!$B$6*(LN(M$3/(($B122/3600/($D122*$F122))^0.4*$G122^0.3)))^2+'ModelParams Lw'!$B$7*LN(M$3/(($B122/3600/($D122*$F122))^0.4*$G122^0.3))+'ModelParams Lw'!$B$8</f>
        <v>#DIV/0!</v>
      </c>
      <c r="N122" s="21" t="e">
        <f>'ModelParams Lw'!$B$6*(LN(N$3/(($B122/3600/($D122*$F122))^0.4*$G122^0.3)))^2+'ModelParams Lw'!$B$7*LN(N$3/(($B122/3600/($D122*$F122))^0.4*$G122^0.3))+'ModelParams Lw'!$B$8</f>
        <v>#DIV/0!</v>
      </c>
      <c r="O122" s="21" t="e">
        <f>'ModelParams Lw'!$B$6*(LN(O$3/(($B122/3600/($D122*$F122))^0.4*$G122^0.3)))^2+'ModelParams Lw'!$B$7*LN(O$3/(($B122/3600/($D122*$F122))^0.4*$G122^0.3))+'ModelParams Lw'!$B$8</f>
        <v>#DIV/0!</v>
      </c>
      <c r="P122" s="24" t="e">
        <f>'ModelParams Lw'!$B$3+'ModelParams Lw'!$B$4*LOG10($B122/3600/($D122*$F122))+'ModelParams Lw'!$B$5*LOG10(2*$G122/(1.2*($B122/3600/($D122*$F122))^2)+1)+10*LOG10($D122*$F122)+H122</f>
        <v>#DIV/0!</v>
      </c>
      <c r="Q122" s="24" t="e">
        <f>'ModelParams Lw'!$B$3+'ModelParams Lw'!$B$4*LOG10($B122/3600/($D122*$F122))+'ModelParams Lw'!$B$5*LOG10(2*$G122/(1.2*($B122/3600/($D122*$F122))^2)+1)+10*LOG10($D122*$F122)+I122</f>
        <v>#DIV/0!</v>
      </c>
      <c r="R122" s="24" t="e">
        <f>'ModelParams Lw'!$B$3+'ModelParams Lw'!$B$4*LOG10($B122/3600/($D122*$F122))+'ModelParams Lw'!$B$5*LOG10(2*$G122/(1.2*($B122/3600/($D122*$F122))^2)+1)+10*LOG10($D122*$F122)+J122</f>
        <v>#DIV/0!</v>
      </c>
      <c r="S122" s="24" t="e">
        <f>'ModelParams Lw'!$B$3+'ModelParams Lw'!$B$4*LOG10($B122/3600/($D122*$F122))+'ModelParams Lw'!$B$5*LOG10(2*$G122/(1.2*($B122/3600/($D122*$F122))^2)+1)+10*LOG10($D122*$F122)+K122</f>
        <v>#DIV/0!</v>
      </c>
      <c r="T122" s="24" t="e">
        <f>'ModelParams Lw'!$B$3+'ModelParams Lw'!$B$4*LOG10($B122/3600/($D122*$F122))+'ModelParams Lw'!$B$5*LOG10(2*$G122/(1.2*($B122/3600/($D122*$F122))^2)+1)+10*LOG10($D122*$F122)+L122</f>
        <v>#DIV/0!</v>
      </c>
      <c r="U122" s="24" t="e">
        <f>'ModelParams Lw'!$B$3+'ModelParams Lw'!$B$4*LOG10($B122/3600/($D122*$F122))+'ModelParams Lw'!$B$5*LOG10(2*$G122/(1.2*($B122/3600/($D122*$F122))^2)+1)+10*LOG10($D122*$F122)+M122</f>
        <v>#DIV/0!</v>
      </c>
      <c r="V122" s="24" t="e">
        <f>'ModelParams Lw'!$B$3+'ModelParams Lw'!$B$4*LOG10($B122/3600/($D122*$F122))+'ModelParams Lw'!$B$5*LOG10(2*$G122/(1.2*($B122/3600/($D122*$F122))^2)+1)+10*LOG10($D122*$F122)+N122</f>
        <v>#DIV/0!</v>
      </c>
      <c r="W122" s="24" t="e">
        <f>'ModelParams Lw'!$B$3+'ModelParams Lw'!$B$4*LOG10($B122/3600/($D122*$F122))+'ModelParams Lw'!$B$5*LOG10(2*$G122/(1.2*($B122/3600/($D122*$F122))^2)+1)+10*LOG10($D122*$F122)+O122</f>
        <v>#DIV/0!</v>
      </c>
      <c r="X122" s="24" t="e">
        <f>10*LOG10(IF(P122="",0,POWER(10,((P122+'ModelParams Lw'!$O$4)/10))) +IF(Q122="",0,POWER(10,((Q122+'ModelParams Lw'!$P$4)/10))) +IF(R122="",0,POWER(10,((R122+'ModelParams Lw'!$Q$4)/10))) +IF(S122="",0,POWER(10,((S122+'ModelParams Lw'!$R$4)/10))) +IF(T122="",0,POWER(10,((T122+'ModelParams Lw'!$S$4)/10))) +IF(U122="",0,POWER(10,((U122+'ModelParams Lw'!$T$4)/10))) +IF(V122="",0,POWER(10,((V122+'ModelParams Lw'!$U$4)/10)))+IF(W122="",0,POWER(10,((W122+'ModelParams Lw'!$V$4)/10))))</f>
        <v>#DIV/0!</v>
      </c>
      <c r="Y122" s="24" t="e">
        <f t="shared" si="45"/>
        <v>#DIV/0!</v>
      </c>
      <c r="Z122" s="24" t="e">
        <f>(P122-'ModelParams Lw'!O$10)/'ModelParams Lw'!O$11</f>
        <v>#DIV/0!</v>
      </c>
      <c r="AA122" s="24" t="e">
        <f>(Q122-'ModelParams Lw'!P$10)/'ModelParams Lw'!P$11</f>
        <v>#DIV/0!</v>
      </c>
      <c r="AB122" s="24" t="e">
        <f>(R122-'ModelParams Lw'!Q$10)/'ModelParams Lw'!Q$11</f>
        <v>#DIV/0!</v>
      </c>
      <c r="AC122" s="24" t="e">
        <f>(S122-'ModelParams Lw'!R$10)/'ModelParams Lw'!R$11</f>
        <v>#DIV/0!</v>
      </c>
      <c r="AD122" s="24" t="e">
        <f>(T122-'ModelParams Lw'!S$10)/'ModelParams Lw'!S$11</f>
        <v>#DIV/0!</v>
      </c>
      <c r="AE122" s="24" t="e">
        <f>(U122-'ModelParams Lw'!T$10)/'ModelParams Lw'!T$11</f>
        <v>#DIV/0!</v>
      </c>
      <c r="AF122" s="24" t="e">
        <f>(V122-'ModelParams Lw'!U$10)/'ModelParams Lw'!U$11</f>
        <v>#DIV/0!</v>
      </c>
      <c r="AG122" s="24" t="e">
        <f>(W122-'ModelParams Lw'!V$10)/'ModelParams Lw'!V$11</f>
        <v>#DIV/0!</v>
      </c>
      <c r="AH122" s="24" t="e">
        <f t="shared" si="46"/>
        <v>#DIV/0!</v>
      </c>
      <c r="AI122" s="24" t="str">
        <f>IF(OR(Calcul!$D127="",Calcul!$E127=""),"",VLOOKUP(CONCATENATE(Calcul!$D127,Calcul!$E127),SilencerParams!$D$4:$R$82,8,FALSE))</f>
        <v/>
      </c>
      <c r="AJ122" s="24" t="str">
        <f>IF(OR(Calcul!$D127="",Calcul!$E127=""),"",VLOOKUP(CONCATENATE(Calcul!$D127,Calcul!$E127),SilencerParams!$D$4:$R$82,9,FALSE))</f>
        <v/>
      </c>
      <c r="AK122" s="24" t="str">
        <f>IF(OR(Calcul!$D127="",Calcul!$E127=""),"",VLOOKUP(CONCATENATE(Calcul!$D127,Calcul!$E127),SilencerParams!$D$4:$R$82,10,FALSE))</f>
        <v/>
      </c>
      <c r="AL122" s="24" t="str">
        <f>IF(OR(Calcul!$D127="",Calcul!$E127=""),"",VLOOKUP(CONCATENATE(Calcul!$D127,Calcul!$E127),SilencerParams!$D$4:$R$82,11,FALSE))</f>
        <v/>
      </c>
      <c r="AM122" s="24" t="str">
        <f>IF(OR(Calcul!$D127="",Calcul!$E127=""),"",VLOOKUP(CONCATENATE(Calcul!$D127,Calcul!$E127),SilencerParams!$D$4:$R$82,12,FALSE))</f>
        <v/>
      </c>
      <c r="AN122" s="24" t="str">
        <f>IF(OR(Calcul!$D127="",Calcul!$E127=""),"",VLOOKUP(CONCATENATE(Calcul!$D127,Calcul!$E127),SilencerParams!$D$4:$R$82,13,FALSE))</f>
        <v/>
      </c>
      <c r="AO122" s="24" t="str">
        <f>IF(OR(Calcul!$D127="",Calcul!$E127=""),"",VLOOKUP(CONCATENATE(Calcul!$D127,Calcul!$E127),SilencerParams!$D$4:$R$82,14,FALSE))</f>
        <v/>
      </c>
      <c r="AP122" s="24" t="str">
        <f>IF(OR(Calcul!$D127="",Calcul!$E127=""),"",VLOOKUP(CONCATENATE(Calcul!$D127,Calcul!$E127),SilencerParams!$D$4:$R$82,15,FALSE))</f>
        <v/>
      </c>
      <c r="AQ122" s="24" t="str">
        <f>IF(OR(Calcul!$D127="",Calcul!$E127=""),"",VLOOKUP(CONCATENATE(Calcul!$D127,Calcul!$E127),SilencerParams!$D$4:$Z$82,16,FALSE)*LOG($AH122)+VLOOKUP(CONCATENATE(Calcul!$D127,Calcul!$E127),SilencerParams!$D$4:$AH$82,24,FALSE))</f>
        <v/>
      </c>
      <c r="AR122" s="24" t="str">
        <f>IF(OR(Calcul!$D127="",Calcul!$E127=""),"",VLOOKUP(CONCATENATE(Calcul!$D127,Calcul!$E127),SilencerParams!$D$4:$Z$82,17,FALSE)*LOG($AH122)+VLOOKUP(CONCATENATE(Calcul!$D127,Calcul!$E127),SilencerParams!$D$4:$AH$82,25,FALSE))</f>
        <v/>
      </c>
      <c r="AS122" s="24" t="str">
        <f>IF(OR(Calcul!$D127="",Calcul!$E127=""),"",VLOOKUP(CONCATENATE(Calcul!$D127,Calcul!$E127),SilencerParams!$D$4:$Z$82,18,FALSE)*LOG($AH122)+VLOOKUP(CONCATENATE(Calcul!$D127,Calcul!$E127),SilencerParams!$D$4:$AH$82,26,FALSE))</f>
        <v/>
      </c>
      <c r="AT122" s="24" t="str">
        <f>IF(OR(Calcul!$D127="",Calcul!$E127=""),"",VLOOKUP(CONCATENATE(Calcul!$D127,Calcul!$E127),SilencerParams!$D$4:$Z$82,19,FALSE)*LOG($AH122)+VLOOKUP(CONCATENATE(Calcul!$D127,Calcul!$E127),SilencerParams!$D$4:$AH$82,27,FALSE))</f>
        <v/>
      </c>
      <c r="AU122" s="24" t="str">
        <f>IF(OR(Calcul!$D127="",Calcul!$E127=""),"",VLOOKUP(CONCATENATE(Calcul!$D127,Calcul!$E127),SilencerParams!$D$4:$Z$82,20,FALSE)*LOG($AH122)+VLOOKUP(CONCATENATE(Calcul!$D127,Calcul!$E127),SilencerParams!$D$4:$AH$82,28,FALSE))</f>
        <v/>
      </c>
      <c r="AV122" s="24" t="str">
        <f>IF(OR(Calcul!$D127="",Calcul!$E127=""),"",VLOOKUP(CONCATENATE(Calcul!$D127,Calcul!$E127),SilencerParams!$D$4:$Z$82,21,FALSE)*LOG($AH122)+VLOOKUP(CONCATENATE(Calcul!$D127,Calcul!$E127),SilencerParams!$D$4:$AH$82,29,FALSE))</f>
        <v/>
      </c>
      <c r="AW122" s="24" t="str">
        <f>IF(OR(Calcul!$D127="",Calcul!$E127=""),"",VLOOKUP(CONCATENATE(Calcul!$D127,Calcul!$E127),SilencerParams!$D$4:$Z$82,22,FALSE)*LOG($AH122)+VLOOKUP(CONCATENATE(Calcul!$D127,Calcul!$E127),SilencerParams!$D$4:$AH$82,30,FALSE))</f>
        <v/>
      </c>
      <c r="AX122" s="24" t="str">
        <f>IF(OR(Calcul!$D127="",Calcul!$E127=""),"",VLOOKUP(CONCATENATE(Calcul!$D127,Calcul!$E127),SilencerParams!$D$4:$Z$82,23,FALSE)*LOG($AH122)+VLOOKUP(CONCATENATE(Calcul!$D127,Calcul!$E127),SilencerParams!$D$4:$AH$82,31,FALSE))</f>
        <v/>
      </c>
      <c r="AY122" s="24" t="e">
        <f t="shared" si="26"/>
        <v>#DIV/0!</v>
      </c>
      <c r="AZ122" s="24" t="e">
        <f t="shared" si="27"/>
        <v>#DIV/0!</v>
      </c>
      <c r="BA122" s="24" t="e">
        <f t="shared" si="28"/>
        <v>#DIV/0!</v>
      </c>
      <c r="BB122" s="24" t="e">
        <f t="shared" si="29"/>
        <v>#DIV/0!</v>
      </c>
      <c r="BC122" s="24" t="e">
        <f t="shared" si="30"/>
        <v>#DIV/0!</v>
      </c>
      <c r="BD122" s="24" t="e">
        <f t="shared" si="31"/>
        <v>#DIV/0!</v>
      </c>
      <c r="BE122" s="24" t="e">
        <f t="shared" si="32"/>
        <v>#DIV/0!</v>
      </c>
      <c r="BF122" s="24" t="e">
        <f t="shared" si="33"/>
        <v>#DIV/0!</v>
      </c>
      <c r="BG122" s="24" t="e">
        <f>10*LOG10(IF(AY122="",0,POWER(10,((AY122+'ModelParams Lw'!$O$4)/10))) +IF(AZ122="",0,POWER(10,((AZ122+'ModelParams Lw'!$P$4)/10))) +IF(BA122="",0,POWER(10,((BA122+'ModelParams Lw'!$Q$4)/10))) +IF(BB122="",0,POWER(10,((BB122+'ModelParams Lw'!$R$4)/10))) +IF(BC122="",0,POWER(10,((BC122+'ModelParams Lw'!$S$4)/10))) +IF(BD122="",0,POWER(10,((BD122+'ModelParams Lw'!$T$4)/10))) +IF(BE122="",0,POWER(10,((BE122+'ModelParams Lw'!$U$4)/10)))+IF(BF122="",0,POWER(10,((BF122+'ModelParams Lw'!$V$4)/10))))</f>
        <v>#DIV/0!</v>
      </c>
      <c r="BH122" s="24" t="e">
        <f t="shared" si="47"/>
        <v>#DIV/0!</v>
      </c>
      <c r="BI122" s="24" t="e">
        <f>(AY122-'ModelParams Lw'!O$10)/'ModelParams Lw'!O$11</f>
        <v>#DIV/0!</v>
      </c>
      <c r="BJ122" s="24" t="e">
        <f>(AZ122-'ModelParams Lw'!P$10)/'ModelParams Lw'!P$11</f>
        <v>#DIV/0!</v>
      </c>
      <c r="BK122" s="24" t="e">
        <f>(BA122-'ModelParams Lw'!Q$10)/'ModelParams Lw'!Q$11</f>
        <v>#DIV/0!</v>
      </c>
      <c r="BL122" s="24" t="e">
        <f>(BB122-'ModelParams Lw'!R$10)/'ModelParams Lw'!R$11</f>
        <v>#DIV/0!</v>
      </c>
      <c r="BM122" s="24" t="e">
        <f>(BC122-'ModelParams Lw'!S$10)/'ModelParams Lw'!S$11</f>
        <v>#DIV/0!</v>
      </c>
      <c r="BN122" s="24" t="e">
        <f>(BD122-'ModelParams Lw'!T$10)/'ModelParams Lw'!T$11</f>
        <v>#DIV/0!</v>
      </c>
      <c r="BO122" s="24" t="e">
        <f>(BE122-'ModelParams Lw'!U$10)/'ModelParams Lw'!U$11</f>
        <v>#DIV/0!</v>
      </c>
      <c r="BP122" s="24" t="e">
        <f>(BF122-'ModelParams Lw'!V$10)/'ModelParams Lw'!V$11</f>
        <v>#DIV/0!</v>
      </c>
      <c r="BQ122" s="24">
        <f>IF(Calcul!$F127="SW",'ModelParams Lw'!C$18+'ModelParams Lw'!C$19*LOG(BQ$3)+'ModelParams Lw'!C$20*($D122*$E122),IF('ModelParams Lw'!C$21+'ModelParams Lw'!C$22*LOG(BQ$3)+'ModelParams Lw'!C$23*($D122*$E122)&lt;'ModelParams Lw'!C$18+'ModelParams Lw'!C$19*LOG(BQ$3)+'ModelParams Lw'!C$20*($D122*$E122),'ModelParams Lw'!C$18+'ModelParams Lw'!C$19*LOG(BQ$3)+'ModelParams Lw'!C$20*($D122*$E122),'ModelParams Lw'!C$21+'ModelParams Lw'!C$22*LOG(BQ$3)+'ModelParams Lw'!C$23*($D122*$E122)))</f>
        <v>29.232362061604213</v>
      </c>
      <c r="BR122" s="24">
        <f>IF(Calcul!$F127="SW",'ModelParams Lw'!D$18+'ModelParams Lw'!D$19*LOG(BR$3)+'ModelParams Lw'!D$20*($D122*$E122),IF('ModelParams Lw'!D$21+'ModelParams Lw'!D$22*LOG(BR$3)+'ModelParams Lw'!D$23*($D122*$E122)&lt;'ModelParams Lw'!D$18+'ModelParams Lw'!D$19*LOG(BR$3)+'ModelParams Lw'!D$20*($D122*$E122),'ModelParams Lw'!D$18+'ModelParams Lw'!D$19*LOG(BR$3)+'ModelParams Lw'!D$20*($D122*$E122),'ModelParams Lw'!D$21+'ModelParams Lw'!D$22*LOG(BR$3)+'ModelParams Lw'!D$23*($D122*$E122)))</f>
        <v>20.87664435983303</v>
      </c>
      <c r="BS122" s="24">
        <f>IF(Calcul!$F127="SW",'ModelParams Lw'!E$18+'ModelParams Lw'!E$19*LOG(BS$3)+'ModelParams Lw'!E$20*($D122*$E122),IF('ModelParams Lw'!E$21+'ModelParams Lw'!E$22*LOG(BS$3)+'ModelParams Lw'!E$23*($D122*$E122)&lt;'ModelParams Lw'!E$18+'ModelParams Lw'!E$19*LOG(BS$3)+'ModelParams Lw'!E$20*($D122*$E122),'ModelParams Lw'!E$18+'ModelParams Lw'!E$19*LOG(BS$3)+'ModelParams Lw'!E$20*($D122*$E122),'ModelParams Lw'!E$21+'ModelParams Lw'!E$22*LOG(BS$3)+'ModelParams Lw'!E$23*($D122*$E122)))</f>
        <v>19.403052886267911</v>
      </c>
      <c r="BT122" s="24">
        <f>IF(Calcul!$F127="SW",'ModelParams Lw'!F$18+'ModelParams Lw'!F$19*LOG(BT$3)+'ModelParams Lw'!F$20*($D122*$E122),IF('ModelParams Lw'!F$21+'ModelParams Lw'!F$22*LOG(BT$3)+'ModelParams Lw'!F$23*($D122*$E122)&lt;'ModelParams Lw'!F$18+'ModelParams Lw'!F$19*LOG(BT$3)+'ModelParams Lw'!F$20*($D122*$E122),'ModelParams Lw'!F$18+'ModelParams Lw'!F$19*LOG(BT$3)+'ModelParams Lw'!F$20*($D122*$E122),'ModelParams Lw'!F$21+'ModelParams Lw'!F$22*LOG(BT$3)+'ModelParams Lw'!F$23*($D122*$E122)))</f>
        <v>19.168948557312724</v>
      </c>
      <c r="BU122" s="24">
        <f>IF(Calcul!$F127="SW",'ModelParams Lw'!G$18+'ModelParams Lw'!G$19*LOG(BU$3)+'ModelParams Lw'!G$20*($D122*$E122),IF('ModelParams Lw'!G$21+'ModelParams Lw'!G$22*LOG(BU$3)+'ModelParams Lw'!G$23*($D122*$E122)&lt;'ModelParams Lw'!G$18+'ModelParams Lw'!G$19*LOG(BU$3)+'ModelParams Lw'!G$20*($D122*$E122),'ModelParams Lw'!G$18+'ModelParams Lw'!G$19*LOG(BU$3)+'ModelParams Lw'!G$20*($D122*$E122),'ModelParams Lw'!G$21+'ModelParams Lw'!G$22*LOG(BU$3)+'ModelParams Lw'!G$23*($D122*$E122)))</f>
        <v>19.253827318462619</v>
      </c>
      <c r="BV122" s="24">
        <f>IF(Calcul!$F127="SW",'ModelParams Lw'!H$18+'ModelParams Lw'!H$19*LOG(BV$3)+'ModelParams Lw'!H$20*($D122*$E122),IF('ModelParams Lw'!H$21+'ModelParams Lw'!H$22*LOG(BV$3)+'ModelParams Lw'!H$23*($D122*$E122)&lt;'ModelParams Lw'!H$18+'ModelParams Lw'!H$19*LOG(BV$3)+'ModelParams Lw'!H$20*($D122*$E122),'ModelParams Lw'!H$18+'ModelParams Lw'!H$19*LOG(BV$3)+'ModelParams Lw'!H$20*($D122*$E122),'ModelParams Lw'!H$21+'ModelParams Lw'!H$22*LOG(BV$3)+'ModelParams Lw'!H$23*($D122*$E122)))</f>
        <v>18.450549841027573</v>
      </c>
      <c r="BW122" s="24">
        <f>IF(Calcul!$F127="SW",'ModelParams Lw'!I$18+'ModelParams Lw'!I$19*LOG(BW$3)+'ModelParams Lw'!I$20*($D122*$E122),IF('ModelParams Lw'!I$21+'ModelParams Lw'!I$22*LOG(BW$3)+'ModelParams Lw'!I$23*($D122*$E122)&lt;'ModelParams Lw'!I$18+'ModelParams Lw'!I$19*LOG(BW$3)+'ModelParams Lw'!I$20*($D122*$E122),'ModelParams Lw'!I$18+'ModelParams Lw'!I$19*LOG(BW$3)+'ModelParams Lw'!I$20*($D122*$E122),'ModelParams Lw'!I$21+'ModelParams Lw'!I$22*LOG(BW$3)+'ModelParams Lw'!I$23*($D122*$E122)))</f>
        <v>24.339570323731252</v>
      </c>
      <c r="BX122" s="24">
        <f>IF(Calcul!$F127="SW",'ModelParams Lw'!J$18+'ModelParams Lw'!J$19*LOG(BX$3)+'ModelParams Lw'!J$20*($D122*$E122),IF('ModelParams Lw'!J$21+'ModelParams Lw'!J$22*LOG(BX$3)+'ModelParams Lw'!J$23*($D122*$E122)&lt;'ModelParams Lw'!J$18+'ModelParams Lw'!J$19*LOG(BX$3)+'ModelParams Lw'!J$20*($D122*$E122),'ModelParams Lw'!J$18+'ModelParams Lw'!J$19*LOG(BX$3)+'ModelParams Lw'!J$20*($D122*$E122),'ModelParams Lw'!J$21+'ModelParams Lw'!J$22*LOG(BX$3)+'ModelParams Lw'!J$23*($D122*$E122)))</f>
        <v>22.505852524315557</v>
      </c>
      <c r="BY122" s="24" t="e">
        <f t="shared" si="34"/>
        <v>#DIV/0!</v>
      </c>
      <c r="BZ122" s="24" t="e">
        <f t="shared" si="35"/>
        <v>#DIV/0!</v>
      </c>
      <c r="CA122" s="24" t="e">
        <f t="shared" si="36"/>
        <v>#DIV/0!</v>
      </c>
      <c r="CB122" s="24" t="e">
        <f t="shared" si="37"/>
        <v>#DIV/0!</v>
      </c>
      <c r="CC122" s="24" t="e">
        <f t="shared" si="38"/>
        <v>#DIV/0!</v>
      </c>
      <c r="CD122" s="24" t="e">
        <f t="shared" si="39"/>
        <v>#DIV/0!</v>
      </c>
      <c r="CE122" s="24" t="e">
        <f t="shared" si="40"/>
        <v>#DIV/0!</v>
      </c>
      <c r="CF122" s="24" t="e">
        <f t="shared" si="41"/>
        <v>#DIV/0!</v>
      </c>
      <c r="CG122" s="24" t="e">
        <f>10*LOG10(IF(BY122="",0,POWER(10,((BY122+'ModelParams Lw'!$O$4)/10))) +IF(BZ122="",0,POWER(10,((BZ122+'ModelParams Lw'!$P$4)/10))) +IF(CA122="",0,POWER(10,((CA122+'ModelParams Lw'!$Q$4)/10))) +IF(CB122="",0,POWER(10,((CB122+'ModelParams Lw'!$R$4)/10))) +IF(CC122="",0,POWER(10,((CC122+'ModelParams Lw'!$S$4)/10))) +IF(CD122="",0,POWER(10,((CD122+'ModelParams Lw'!$T$4)/10))) +IF(CE122="",0,POWER(10,((CE122+'ModelParams Lw'!$U$4)/10)))+IF(CF122="",0,POWER(10,((CF122+'ModelParams Lw'!$V$4)/10))))</f>
        <v>#DIV/0!</v>
      </c>
      <c r="CH122" s="24" t="e">
        <f t="shared" si="48"/>
        <v>#DIV/0!</v>
      </c>
      <c r="CI122" s="24" t="e">
        <f>(BY122-'ModelParams Lw'!$O$10)/'ModelParams Lw'!$O$11</f>
        <v>#DIV/0!</v>
      </c>
      <c r="CJ122" s="24" t="e">
        <f>(BZ122-'ModelParams Lw'!$P$10)/'ModelParams Lw'!$P$11</f>
        <v>#DIV/0!</v>
      </c>
      <c r="CK122" s="24" t="e">
        <f>(CA122-'ModelParams Lw'!$Q$10)/'ModelParams Lw'!$Q$11</f>
        <v>#DIV/0!</v>
      </c>
      <c r="CL122" s="24" t="e">
        <f>(CB122-'ModelParams Lw'!$R$10)/'ModelParams Lw'!$R$11</f>
        <v>#DIV/0!</v>
      </c>
      <c r="CM122" s="24" t="e">
        <f>(CC122-'ModelParams Lw'!$S$10)/'ModelParams Lw'!$S$11</f>
        <v>#DIV/0!</v>
      </c>
      <c r="CN122" s="24" t="e">
        <f>(CD122-'ModelParams Lw'!$T$10)/'ModelParams Lw'!$T$11</f>
        <v>#DIV/0!</v>
      </c>
      <c r="CO122" s="24" t="e">
        <f>(CE122-'ModelParams Lw'!$U$10)/'ModelParams Lw'!$U$11</f>
        <v>#DIV/0!</v>
      </c>
      <c r="CP122" s="24" t="e">
        <f>(CF122-'ModelParams Lw'!$V$10)/'ModelParams Lw'!$V$11</f>
        <v>#DIV/0!</v>
      </c>
    </row>
    <row r="123" spans="1:94" x14ac:dyDescent="0.2">
      <c r="A123" s="12">
        <f>Calcul!B125</f>
        <v>0</v>
      </c>
      <c r="B123" s="12">
        <f t="shared" si="42"/>
        <v>0</v>
      </c>
      <c r="C123" s="12">
        <f>Calcul!C125</f>
        <v>0</v>
      </c>
      <c r="D123" s="12">
        <f>Calcul!D125/1000</f>
        <v>0</v>
      </c>
      <c r="E123" s="12">
        <f>Calcul!E125/1000</f>
        <v>0</v>
      </c>
      <c r="F123" s="12">
        <f t="shared" si="43"/>
        <v>0</v>
      </c>
      <c r="G123" s="24" t="e">
        <f t="shared" si="44"/>
        <v>#DIV/0!</v>
      </c>
      <c r="H123" s="21" t="e">
        <f>'ModelParams Lw'!$B$6*(LN(H$3/(($B123/3600/($D123*$F123))^0.4*$G123^0.3)))^2+'ModelParams Lw'!$B$7*LN(H$3/(($B123/3600/($D123*$F123))^0.4*$G123^0.3))+'ModelParams Lw'!$B$8</f>
        <v>#DIV/0!</v>
      </c>
      <c r="I123" s="21" t="e">
        <f>'ModelParams Lw'!$B$6*(LN(I$3/(($B123/3600/($D123*$F123))^0.4*$G123^0.3)))^2+'ModelParams Lw'!$B$7*LN(I$3/(($B123/3600/($D123*$F123))^0.4*$G123^0.3))+'ModelParams Lw'!$B$8</f>
        <v>#DIV/0!</v>
      </c>
      <c r="J123" s="21" t="e">
        <f>'ModelParams Lw'!$B$6*(LN(J$3/(($B123/3600/($D123*$F123))^0.4*$G123^0.3)))^2+'ModelParams Lw'!$B$7*LN(J$3/(($B123/3600/($D123*$F123))^0.4*$G123^0.3))+'ModelParams Lw'!$B$8</f>
        <v>#DIV/0!</v>
      </c>
      <c r="K123" s="21" t="e">
        <f>'ModelParams Lw'!$B$6*(LN(K$3/(($B123/3600/($D123*$F123))^0.4*$G123^0.3)))^2+'ModelParams Lw'!$B$7*LN(K$3/(($B123/3600/($D123*$F123))^0.4*$G123^0.3))+'ModelParams Lw'!$B$8</f>
        <v>#DIV/0!</v>
      </c>
      <c r="L123" s="21" t="e">
        <f>'ModelParams Lw'!$B$6*(LN(L$3/(($B123/3600/($D123*$F123))^0.4*$G123^0.3)))^2+'ModelParams Lw'!$B$7*LN(L$3/(($B123/3600/($D123*$F123))^0.4*$G123^0.3))+'ModelParams Lw'!$B$8</f>
        <v>#DIV/0!</v>
      </c>
      <c r="M123" s="21" t="e">
        <f>'ModelParams Lw'!$B$6*(LN(M$3/(($B123/3600/($D123*$F123))^0.4*$G123^0.3)))^2+'ModelParams Lw'!$B$7*LN(M$3/(($B123/3600/($D123*$F123))^0.4*$G123^0.3))+'ModelParams Lw'!$B$8</f>
        <v>#DIV/0!</v>
      </c>
      <c r="N123" s="21" t="e">
        <f>'ModelParams Lw'!$B$6*(LN(N$3/(($B123/3600/($D123*$F123))^0.4*$G123^0.3)))^2+'ModelParams Lw'!$B$7*LN(N$3/(($B123/3600/($D123*$F123))^0.4*$G123^0.3))+'ModelParams Lw'!$B$8</f>
        <v>#DIV/0!</v>
      </c>
      <c r="O123" s="21" t="e">
        <f>'ModelParams Lw'!$B$6*(LN(O$3/(($B123/3600/($D123*$F123))^0.4*$G123^0.3)))^2+'ModelParams Lw'!$B$7*LN(O$3/(($B123/3600/($D123*$F123))^0.4*$G123^0.3))+'ModelParams Lw'!$B$8</f>
        <v>#DIV/0!</v>
      </c>
      <c r="P123" s="24" t="e">
        <f>'ModelParams Lw'!$B$3+'ModelParams Lw'!$B$4*LOG10($B123/3600/($D123*$F123))+'ModelParams Lw'!$B$5*LOG10(2*$G123/(1.2*($B123/3600/($D123*$F123))^2)+1)+10*LOG10($D123*$F123)+H123</f>
        <v>#DIV/0!</v>
      </c>
      <c r="Q123" s="24" t="e">
        <f>'ModelParams Lw'!$B$3+'ModelParams Lw'!$B$4*LOG10($B123/3600/($D123*$F123))+'ModelParams Lw'!$B$5*LOG10(2*$G123/(1.2*($B123/3600/($D123*$F123))^2)+1)+10*LOG10($D123*$F123)+I123</f>
        <v>#DIV/0!</v>
      </c>
      <c r="R123" s="24" t="e">
        <f>'ModelParams Lw'!$B$3+'ModelParams Lw'!$B$4*LOG10($B123/3600/($D123*$F123))+'ModelParams Lw'!$B$5*LOG10(2*$G123/(1.2*($B123/3600/($D123*$F123))^2)+1)+10*LOG10($D123*$F123)+J123</f>
        <v>#DIV/0!</v>
      </c>
      <c r="S123" s="24" t="e">
        <f>'ModelParams Lw'!$B$3+'ModelParams Lw'!$B$4*LOG10($B123/3600/($D123*$F123))+'ModelParams Lw'!$B$5*LOG10(2*$G123/(1.2*($B123/3600/($D123*$F123))^2)+1)+10*LOG10($D123*$F123)+K123</f>
        <v>#DIV/0!</v>
      </c>
      <c r="T123" s="24" t="e">
        <f>'ModelParams Lw'!$B$3+'ModelParams Lw'!$B$4*LOG10($B123/3600/($D123*$F123))+'ModelParams Lw'!$B$5*LOG10(2*$G123/(1.2*($B123/3600/($D123*$F123))^2)+1)+10*LOG10($D123*$F123)+L123</f>
        <v>#DIV/0!</v>
      </c>
      <c r="U123" s="24" t="e">
        <f>'ModelParams Lw'!$B$3+'ModelParams Lw'!$B$4*LOG10($B123/3600/($D123*$F123))+'ModelParams Lw'!$B$5*LOG10(2*$G123/(1.2*($B123/3600/($D123*$F123))^2)+1)+10*LOG10($D123*$F123)+M123</f>
        <v>#DIV/0!</v>
      </c>
      <c r="V123" s="24" t="e">
        <f>'ModelParams Lw'!$B$3+'ModelParams Lw'!$B$4*LOG10($B123/3600/($D123*$F123))+'ModelParams Lw'!$B$5*LOG10(2*$G123/(1.2*($B123/3600/($D123*$F123))^2)+1)+10*LOG10($D123*$F123)+N123</f>
        <v>#DIV/0!</v>
      </c>
      <c r="W123" s="24" t="e">
        <f>'ModelParams Lw'!$B$3+'ModelParams Lw'!$B$4*LOG10($B123/3600/($D123*$F123))+'ModelParams Lw'!$B$5*LOG10(2*$G123/(1.2*($B123/3600/($D123*$F123))^2)+1)+10*LOG10($D123*$F123)+O123</f>
        <v>#DIV/0!</v>
      </c>
      <c r="X123" s="24" t="e">
        <f>10*LOG10(IF(P123="",0,POWER(10,((P123+'ModelParams Lw'!$O$4)/10))) +IF(Q123="",0,POWER(10,((Q123+'ModelParams Lw'!$P$4)/10))) +IF(R123="",0,POWER(10,((R123+'ModelParams Lw'!$Q$4)/10))) +IF(S123="",0,POWER(10,((S123+'ModelParams Lw'!$R$4)/10))) +IF(T123="",0,POWER(10,((T123+'ModelParams Lw'!$S$4)/10))) +IF(U123="",0,POWER(10,((U123+'ModelParams Lw'!$T$4)/10))) +IF(V123="",0,POWER(10,((V123+'ModelParams Lw'!$U$4)/10)))+IF(W123="",0,POWER(10,((W123+'ModelParams Lw'!$V$4)/10))))</f>
        <v>#DIV/0!</v>
      </c>
      <c r="Y123" s="24" t="e">
        <f t="shared" si="45"/>
        <v>#DIV/0!</v>
      </c>
      <c r="Z123" s="24" t="e">
        <f>(P123-'ModelParams Lw'!O$10)/'ModelParams Lw'!O$11</f>
        <v>#DIV/0!</v>
      </c>
      <c r="AA123" s="24" t="e">
        <f>(Q123-'ModelParams Lw'!P$10)/'ModelParams Lw'!P$11</f>
        <v>#DIV/0!</v>
      </c>
      <c r="AB123" s="24" t="e">
        <f>(R123-'ModelParams Lw'!Q$10)/'ModelParams Lw'!Q$11</f>
        <v>#DIV/0!</v>
      </c>
      <c r="AC123" s="24" t="e">
        <f>(S123-'ModelParams Lw'!R$10)/'ModelParams Lw'!R$11</f>
        <v>#DIV/0!</v>
      </c>
      <c r="AD123" s="24" t="e">
        <f>(T123-'ModelParams Lw'!S$10)/'ModelParams Lw'!S$11</f>
        <v>#DIV/0!</v>
      </c>
      <c r="AE123" s="24" t="e">
        <f>(U123-'ModelParams Lw'!T$10)/'ModelParams Lw'!T$11</f>
        <v>#DIV/0!</v>
      </c>
      <c r="AF123" s="24" t="e">
        <f>(V123-'ModelParams Lw'!U$10)/'ModelParams Lw'!U$11</f>
        <v>#DIV/0!</v>
      </c>
      <c r="AG123" s="24" t="e">
        <f>(W123-'ModelParams Lw'!V$10)/'ModelParams Lw'!V$11</f>
        <v>#DIV/0!</v>
      </c>
      <c r="AH123" s="24" t="e">
        <f t="shared" si="46"/>
        <v>#DIV/0!</v>
      </c>
      <c r="AI123" s="24" t="str">
        <f>IF(OR(Calcul!$D128="",Calcul!$E128=""),"",VLOOKUP(CONCATENATE(Calcul!$D128,Calcul!$E128),SilencerParams!$D$4:$R$82,8,FALSE))</f>
        <v/>
      </c>
      <c r="AJ123" s="24" t="str">
        <f>IF(OR(Calcul!$D128="",Calcul!$E128=""),"",VLOOKUP(CONCATENATE(Calcul!$D128,Calcul!$E128),SilencerParams!$D$4:$R$82,9,FALSE))</f>
        <v/>
      </c>
      <c r="AK123" s="24" t="str">
        <f>IF(OR(Calcul!$D128="",Calcul!$E128=""),"",VLOOKUP(CONCATENATE(Calcul!$D128,Calcul!$E128),SilencerParams!$D$4:$R$82,10,FALSE))</f>
        <v/>
      </c>
      <c r="AL123" s="24" t="str">
        <f>IF(OR(Calcul!$D128="",Calcul!$E128=""),"",VLOOKUP(CONCATENATE(Calcul!$D128,Calcul!$E128),SilencerParams!$D$4:$R$82,11,FALSE))</f>
        <v/>
      </c>
      <c r="AM123" s="24" t="str">
        <f>IF(OR(Calcul!$D128="",Calcul!$E128=""),"",VLOOKUP(CONCATENATE(Calcul!$D128,Calcul!$E128),SilencerParams!$D$4:$R$82,12,FALSE))</f>
        <v/>
      </c>
      <c r="AN123" s="24" t="str">
        <f>IF(OR(Calcul!$D128="",Calcul!$E128=""),"",VLOOKUP(CONCATENATE(Calcul!$D128,Calcul!$E128),SilencerParams!$D$4:$R$82,13,FALSE))</f>
        <v/>
      </c>
      <c r="AO123" s="24" t="str">
        <f>IF(OR(Calcul!$D128="",Calcul!$E128=""),"",VLOOKUP(CONCATENATE(Calcul!$D128,Calcul!$E128),SilencerParams!$D$4:$R$82,14,FALSE))</f>
        <v/>
      </c>
      <c r="AP123" s="24" t="str">
        <f>IF(OR(Calcul!$D128="",Calcul!$E128=""),"",VLOOKUP(CONCATENATE(Calcul!$D128,Calcul!$E128),SilencerParams!$D$4:$R$82,15,FALSE))</f>
        <v/>
      </c>
      <c r="AQ123" s="24" t="str">
        <f>IF(OR(Calcul!$D128="",Calcul!$E128=""),"",VLOOKUP(CONCATENATE(Calcul!$D128,Calcul!$E128),SilencerParams!$D$4:$Z$82,16,FALSE)*LOG($AH123)+VLOOKUP(CONCATENATE(Calcul!$D128,Calcul!$E128),SilencerParams!$D$4:$AH$82,24,FALSE))</f>
        <v/>
      </c>
      <c r="AR123" s="24" t="str">
        <f>IF(OR(Calcul!$D128="",Calcul!$E128=""),"",VLOOKUP(CONCATENATE(Calcul!$D128,Calcul!$E128),SilencerParams!$D$4:$Z$82,17,FALSE)*LOG($AH123)+VLOOKUP(CONCATENATE(Calcul!$D128,Calcul!$E128),SilencerParams!$D$4:$AH$82,25,FALSE))</f>
        <v/>
      </c>
      <c r="AS123" s="24" t="str">
        <f>IF(OR(Calcul!$D128="",Calcul!$E128=""),"",VLOOKUP(CONCATENATE(Calcul!$D128,Calcul!$E128),SilencerParams!$D$4:$Z$82,18,FALSE)*LOG($AH123)+VLOOKUP(CONCATENATE(Calcul!$D128,Calcul!$E128),SilencerParams!$D$4:$AH$82,26,FALSE))</f>
        <v/>
      </c>
      <c r="AT123" s="24" t="str">
        <f>IF(OR(Calcul!$D128="",Calcul!$E128=""),"",VLOOKUP(CONCATENATE(Calcul!$D128,Calcul!$E128),SilencerParams!$D$4:$Z$82,19,FALSE)*LOG($AH123)+VLOOKUP(CONCATENATE(Calcul!$D128,Calcul!$E128),SilencerParams!$D$4:$AH$82,27,FALSE))</f>
        <v/>
      </c>
      <c r="AU123" s="24" t="str">
        <f>IF(OR(Calcul!$D128="",Calcul!$E128=""),"",VLOOKUP(CONCATENATE(Calcul!$D128,Calcul!$E128),SilencerParams!$D$4:$Z$82,20,FALSE)*LOG($AH123)+VLOOKUP(CONCATENATE(Calcul!$D128,Calcul!$E128),SilencerParams!$D$4:$AH$82,28,FALSE))</f>
        <v/>
      </c>
      <c r="AV123" s="24" t="str">
        <f>IF(OR(Calcul!$D128="",Calcul!$E128=""),"",VLOOKUP(CONCATENATE(Calcul!$D128,Calcul!$E128),SilencerParams!$D$4:$Z$82,21,FALSE)*LOG($AH123)+VLOOKUP(CONCATENATE(Calcul!$D128,Calcul!$E128),SilencerParams!$D$4:$AH$82,29,FALSE))</f>
        <v/>
      </c>
      <c r="AW123" s="24" t="str">
        <f>IF(OR(Calcul!$D128="",Calcul!$E128=""),"",VLOOKUP(CONCATENATE(Calcul!$D128,Calcul!$E128),SilencerParams!$D$4:$Z$82,22,FALSE)*LOG($AH123)+VLOOKUP(CONCATENATE(Calcul!$D128,Calcul!$E128),SilencerParams!$D$4:$AH$82,30,FALSE))</f>
        <v/>
      </c>
      <c r="AX123" s="24" t="str">
        <f>IF(OR(Calcul!$D128="",Calcul!$E128=""),"",VLOOKUP(CONCATENATE(Calcul!$D128,Calcul!$E128),SilencerParams!$D$4:$Z$82,23,FALSE)*LOG($AH123)+VLOOKUP(CONCATENATE(Calcul!$D128,Calcul!$E128),SilencerParams!$D$4:$AH$82,31,FALSE))</f>
        <v/>
      </c>
      <c r="AY123" s="24" t="e">
        <f t="shared" si="26"/>
        <v>#DIV/0!</v>
      </c>
      <c r="AZ123" s="24" t="e">
        <f t="shared" si="27"/>
        <v>#DIV/0!</v>
      </c>
      <c r="BA123" s="24" t="e">
        <f t="shared" si="28"/>
        <v>#DIV/0!</v>
      </c>
      <c r="BB123" s="24" t="e">
        <f t="shared" si="29"/>
        <v>#DIV/0!</v>
      </c>
      <c r="BC123" s="24" t="e">
        <f t="shared" si="30"/>
        <v>#DIV/0!</v>
      </c>
      <c r="BD123" s="24" t="e">
        <f t="shared" si="31"/>
        <v>#DIV/0!</v>
      </c>
      <c r="BE123" s="24" t="e">
        <f t="shared" si="32"/>
        <v>#DIV/0!</v>
      </c>
      <c r="BF123" s="24" t="e">
        <f t="shared" si="33"/>
        <v>#DIV/0!</v>
      </c>
      <c r="BG123" s="24" t="e">
        <f>10*LOG10(IF(AY123="",0,POWER(10,((AY123+'ModelParams Lw'!$O$4)/10))) +IF(AZ123="",0,POWER(10,((AZ123+'ModelParams Lw'!$P$4)/10))) +IF(BA123="",0,POWER(10,((BA123+'ModelParams Lw'!$Q$4)/10))) +IF(BB123="",0,POWER(10,((BB123+'ModelParams Lw'!$R$4)/10))) +IF(BC123="",0,POWER(10,((BC123+'ModelParams Lw'!$S$4)/10))) +IF(BD123="",0,POWER(10,((BD123+'ModelParams Lw'!$T$4)/10))) +IF(BE123="",0,POWER(10,((BE123+'ModelParams Lw'!$U$4)/10)))+IF(BF123="",0,POWER(10,((BF123+'ModelParams Lw'!$V$4)/10))))</f>
        <v>#DIV/0!</v>
      </c>
      <c r="BH123" s="24" t="e">
        <f t="shared" si="47"/>
        <v>#DIV/0!</v>
      </c>
      <c r="BI123" s="24" t="e">
        <f>(AY123-'ModelParams Lw'!O$10)/'ModelParams Lw'!O$11</f>
        <v>#DIV/0!</v>
      </c>
      <c r="BJ123" s="24" t="e">
        <f>(AZ123-'ModelParams Lw'!P$10)/'ModelParams Lw'!P$11</f>
        <v>#DIV/0!</v>
      </c>
      <c r="BK123" s="24" t="e">
        <f>(BA123-'ModelParams Lw'!Q$10)/'ModelParams Lw'!Q$11</f>
        <v>#DIV/0!</v>
      </c>
      <c r="BL123" s="24" t="e">
        <f>(BB123-'ModelParams Lw'!R$10)/'ModelParams Lw'!R$11</f>
        <v>#DIV/0!</v>
      </c>
      <c r="BM123" s="24" t="e">
        <f>(BC123-'ModelParams Lw'!S$10)/'ModelParams Lw'!S$11</f>
        <v>#DIV/0!</v>
      </c>
      <c r="BN123" s="24" t="e">
        <f>(BD123-'ModelParams Lw'!T$10)/'ModelParams Lw'!T$11</f>
        <v>#DIV/0!</v>
      </c>
      <c r="BO123" s="24" t="e">
        <f>(BE123-'ModelParams Lw'!U$10)/'ModelParams Lw'!U$11</f>
        <v>#DIV/0!</v>
      </c>
      <c r="BP123" s="24" t="e">
        <f>(BF123-'ModelParams Lw'!V$10)/'ModelParams Lw'!V$11</f>
        <v>#DIV/0!</v>
      </c>
      <c r="BQ123" s="24">
        <f>IF(Calcul!$F128="SW",'ModelParams Lw'!C$18+'ModelParams Lw'!C$19*LOG(BQ$3)+'ModelParams Lw'!C$20*($D123*$E123),IF('ModelParams Lw'!C$21+'ModelParams Lw'!C$22*LOG(BQ$3)+'ModelParams Lw'!C$23*($D123*$E123)&lt;'ModelParams Lw'!C$18+'ModelParams Lw'!C$19*LOG(BQ$3)+'ModelParams Lw'!C$20*($D123*$E123),'ModelParams Lw'!C$18+'ModelParams Lw'!C$19*LOG(BQ$3)+'ModelParams Lw'!C$20*($D123*$E123),'ModelParams Lw'!C$21+'ModelParams Lw'!C$22*LOG(BQ$3)+'ModelParams Lw'!C$23*($D123*$E123)))</f>
        <v>29.232362061604213</v>
      </c>
      <c r="BR123" s="24">
        <f>IF(Calcul!$F128="SW",'ModelParams Lw'!D$18+'ModelParams Lw'!D$19*LOG(BR$3)+'ModelParams Lw'!D$20*($D123*$E123),IF('ModelParams Lw'!D$21+'ModelParams Lw'!D$22*LOG(BR$3)+'ModelParams Lw'!D$23*($D123*$E123)&lt;'ModelParams Lw'!D$18+'ModelParams Lw'!D$19*LOG(BR$3)+'ModelParams Lw'!D$20*($D123*$E123),'ModelParams Lw'!D$18+'ModelParams Lw'!D$19*LOG(BR$3)+'ModelParams Lw'!D$20*($D123*$E123),'ModelParams Lw'!D$21+'ModelParams Lw'!D$22*LOG(BR$3)+'ModelParams Lw'!D$23*($D123*$E123)))</f>
        <v>20.87664435983303</v>
      </c>
      <c r="BS123" s="24">
        <f>IF(Calcul!$F128="SW",'ModelParams Lw'!E$18+'ModelParams Lw'!E$19*LOG(BS$3)+'ModelParams Lw'!E$20*($D123*$E123),IF('ModelParams Lw'!E$21+'ModelParams Lw'!E$22*LOG(BS$3)+'ModelParams Lw'!E$23*($D123*$E123)&lt;'ModelParams Lw'!E$18+'ModelParams Lw'!E$19*LOG(BS$3)+'ModelParams Lw'!E$20*($D123*$E123),'ModelParams Lw'!E$18+'ModelParams Lw'!E$19*LOG(BS$3)+'ModelParams Lw'!E$20*($D123*$E123),'ModelParams Lw'!E$21+'ModelParams Lw'!E$22*LOG(BS$3)+'ModelParams Lw'!E$23*($D123*$E123)))</f>
        <v>19.403052886267911</v>
      </c>
      <c r="BT123" s="24">
        <f>IF(Calcul!$F128="SW",'ModelParams Lw'!F$18+'ModelParams Lw'!F$19*LOG(BT$3)+'ModelParams Lw'!F$20*($D123*$E123),IF('ModelParams Lw'!F$21+'ModelParams Lw'!F$22*LOG(BT$3)+'ModelParams Lw'!F$23*($D123*$E123)&lt;'ModelParams Lw'!F$18+'ModelParams Lw'!F$19*LOG(BT$3)+'ModelParams Lw'!F$20*($D123*$E123),'ModelParams Lw'!F$18+'ModelParams Lw'!F$19*LOG(BT$3)+'ModelParams Lw'!F$20*($D123*$E123),'ModelParams Lw'!F$21+'ModelParams Lw'!F$22*LOG(BT$3)+'ModelParams Lw'!F$23*($D123*$E123)))</f>
        <v>19.168948557312724</v>
      </c>
      <c r="BU123" s="24">
        <f>IF(Calcul!$F128="SW",'ModelParams Lw'!G$18+'ModelParams Lw'!G$19*LOG(BU$3)+'ModelParams Lw'!G$20*($D123*$E123),IF('ModelParams Lw'!G$21+'ModelParams Lw'!G$22*LOG(BU$3)+'ModelParams Lw'!G$23*($D123*$E123)&lt;'ModelParams Lw'!G$18+'ModelParams Lw'!G$19*LOG(BU$3)+'ModelParams Lw'!G$20*($D123*$E123),'ModelParams Lw'!G$18+'ModelParams Lw'!G$19*LOG(BU$3)+'ModelParams Lw'!G$20*($D123*$E123),'ModelParams Lw'!G$21+'ModelParams Lw'!G$22*LOG(BU$3)+'ModelParams Lw'!G$23*($D123*$E123)))</f>
        <v>19.253827318462619</v>
      </c>
      <c r="BV123" s="24">
        <f>IF(Calcul!$F128="SW",'ModelParams Lw'!H$18+'ModelParams Lw'!H$19*LOG(BV$3)+'ModelParams Lw'!H$20*($D123*$E123),IF('ModelParams Lw'!H$21+'ModelParams Lw'!H$22*LOG(BV$3)+'ModelParams Lw'!H$23*($D123*$E123)&lt;'ModelParams Lw'!H$18+'ModelParams Lw'!H$19*LOG(BV$3)+'ModelParams Lw'!H$20*($D123*$E123),'ModelParams Lw'!H$18+'ModelParams Lw'!H$19*LOG(BV$3)+'ModelParams Lw'!H$20*($D123*$E123),'ModelParams Lw'!H$21+'ModelParams Lw'!H$22*LOG(BV$3)+'ModelParams Lw'!H$23*($D123*$E123)))</f>
        <v>18.450549841027573</v>
      </c>
      <c r="BW123" s="24">
        <f>IF(Calcul!$F128="SW",'ModelParams Lw'!I$18+'ModelParams Lw'!I$19*LOG(BW$3)+'ModelParams Lw'!I$20*($D123*$E123),IF('ModelParams Lw'!I$21+'ModelParams Lw'!I$22*LOG(BW$3)+'ModelParams Lw'!I$23*($D123*$E123)&lt;'ModelParams Lw'!I$18+'ModelParams Lw'!I$19*LOG(BW$3)+'ModelParams Lw'!I$20*($D123*$E123),'ModelParams Lw'!I$18+'ModelParams Lw'!I$19*LOG(BW$3)+'ModelParams Lw'!I$20*($D123*$E123),'ModelParams Lw'!I$21+'ModelParams Lw'!I$22*LOG(BW$3)+'ModelParams Lw'!I$23*($D123*$E123)))</f>
        <v>24.339570323731252</v>
      </c>
      <c r="BX123" s="24">
        <f>IF(Calcul!$F128="SW",'ModelParams Lw'!J$18+'ModelParams Lw'!J$19*LOG(BX$3)+'ModelParams Lw'!J$20*($D123*$E123),IF('ModelParams Lw'!J$21+'ModelParams Lw'!J$22*LOG(BX$3)+'ModelParams Lw'!J$23*($D123*$E123)&lt;'ModelParams Lw'!J$18+'ModelParams Lw'!J$19*LOG(BX$3)+'ModelParams Lw'!J$20*($D123*$E123),'ModelParams Lw'!J$18+'ModelParams Lw'!J$19*LOG(BX$3)+'ModelParams Lw'!J$20*($D123*$E123),'ModelParams Lw'!J$21+'ModelParams Lw'!J$22*LOG(BX$3)+'ModelParams Lw'!J$23*($D123*$E123)))</f>
        <v>22.505852524315557</v>
      </c>
      <c r="BY123" s="24" t="e">
        <f t="shared" si="34"/>
        <v>#DIV/0!</v>
      </c>
      <c r="BZ123" s="24" t="e">
        <f t="shared" si="35"/>
        <v>#DIV/0!</v>
      </c>
      <c r="CA123" s="24" t="e">
        <f t="shared" si="36"/>
        <v>#DIV/0!</v>
      </c>
      <c r="CB123" s="24" t="e">
        <f t="shared" si="37"/>
        <v>#DIV/0!</v>
      </c>
      <c r="CC123" s="24" t="e">
        <f t="shared" si="38"/>
        <v>#DIV/0!</v>
      </c>
      <c r="CD123" s="24" t="e">
        <f t="shared" si="39"/>
        <v>#DIV/0!</v>
      </c>
      <c r="CE123" s="24" t="e">
        <f t="shared" si="40"/>
        <v>#DIV/0!</v>
      </c>
      <c r="CF123" s="24" t="e">
        <f t="shared" si="41"/>
        <v>#DIV/0!</v>
      </c>
      <c r="CG123" s="24" t="e">
        <f>10*LOG10(IF(BY123="",0,POWER(10,((BY123+'ModelParams Lw'!$O$4)/10))) +IF(BZ123="",0,POWER(10,((BZ123+'ModelParams Lw'!$P$4)/10))) +IF(CA123="",0,POWER(10,((CA123+'ModelParams Lw'!$Q$4)/10))) +IF(CB123="",0,POWER(10,((CB123+'ModelParams Lw'!$R$4)/10))) +IF(CC123="",0,POWER(10,((CC123+'ModelParams Lw'!$S$4)/10))) +IF(CD123="",0,POWER(10,((CD123+'ModelParams Lw'!$T$4)/10))) +IF(CE123="",0,POWER(10,((CE123+'ModelParams Lw'!$U$4)/10)))+IF(CF123="",0,POWER(10,((CF123+'ModelParams Lw'!$V$4)/10))))</f>
        <v>#DIV/0!</v>
      </c>
      <c r="CH123" s="24" t="e">
        <f t="shared" si="48"/>
        <v>#DIV/0!</v>
      </c>
      <c r="CI123" s="24" t="e">
        <f>(BY123-'ModelParams Lw'!$O$10)/'ModelParams Lw'!$O$11</f>
        <v>#DIV/0!</v>
      </c>
      <c r="CJ123" s="24" t="e">
        <f>(BZ123-'ModelParams Lw'!$P$10)/'ModelParams Lw'!$P$11</f>
        <v>#DIV/0!</v>
      </c>
      <c r="CK123" s="24" t="e">
        <f>(CA123-'ModelParams Lw'!$Q$10)/'ModelParams Lw'!$Q$11</f>
        <v>#DIV/0!</v>
      </c>
      <c r="CL123" s="24" t="e">
        <f>(CB123-'ModelParams Lw'!$R$10)/'ModelParams Lw'!$R$11</f>
        <v>#DIV/0!</v>
      </c>
      <c r="CM123" s="24" t="e">
        <f>(CC123-'ModelParams Lw'!$S$10)/'ModelParams Lw'!$S$11</f>
        <v>#DIV/0!</v>
      </c>
      <c r="CN123" s="24" t="e">
        <f>(CD123-'ModelParams Lw'!$T$10)/'ModelParams Lw'!$T$11</f>
        <v>#DIV/0!</v>
      </c>
      <c r="CO123" s="24" t="e">
        <f>(CE123-'ModelParams Lw'!$U$10)/'ModelParams Lw'!$U$11</f>
        <v>#DIV/0!</v>
      </c>
      <c r="CP123" s="24" t="e">
        <f>(CF123-'ModelParams Lw'!$V$10)/'ModelParams Lw'!$V$11</f>
        <v>#DIV/0!</v>
      </c>
    </row>
    <row r="124" spans="1:94" x14ac:dyDescent="0.2">
      <c r="A124" s="12">
        <f>Calcul!B126</f>
        <v>0</v>
      </c>
      <c r="B124" s="12">
        <f t="shared" si="42"/>
        <v>0</v>
      </c>
      <c r="C124" s="12">
        <f>Calcul!C126</f>
        <v>0</v>
      </c>
      <c r="D124" s="12">
        <f>Calcul!D126/1000</f>
        <v>0</v>
      </c>
      <c r="E124" s="12">
        <f>Calcul!E126/1000</f>
        <v>0</v>
      </c>
      <c r="F124" s="12">
        <f t="shared" si="43"/>
        <v>0</v>
      </c>
      <c r="G124" s="24" t="e">
        <f t="shared" si="44"/>
        <v>#DIV/0!</v>
      </c>
      <c r="H124" s="21" t="e">
        <f>'ModelParams Lw'!$B$6*(LN(H$3/(($B124/3600/($D124*$F124))^0.4*$G124^0.3)))^2+'ModelParams Lw'!$B$7*LN(H$3/(($B124/3600/($D124*$F124))^0.4*$G124^0.3))+'ModelParams Lw'!$B$8</f>
        <v>#DIV/0!</v>
      </c>
      <c r="I124" s="21" t="e">
        <f>'ModelParams Lw'!$B$6*(LN(I$3/(($B124/3600/($D124*$F124))^0.4*$G124^0.3)))^2+'ModelParams Lw'!$B$7*LN(I$3/(($B124/3600/($D124*$F124))^0.4*$G124^0.3))+'ModelParams Lw'!$B$8</f>
        <v>#DIV/0!</v>
      </c>
      <c r="J124" s="21" t="e">
        <f>'ModelParams Lw'!$B$6*(LN(J$3/(($B124/3600/($D124*$F124))^0.4*$G124^0.3)))^2+'ModelParams Lw'!$B$7*LN(J$3/(($B124/3600/($D124*$F124))^0.4*$G124^0.3))+'ModelParams Lw'!$B$8</f>
        <v>#DIV/0!</v>
      </c>
      <c r="K124" s="21" t="e">
        <f>'ModelParams Lw'!$B$6*(LN(K$3/(($B124/3600/($D124*$F124))^0.4*$G124^0.3)))^2+'ModelParams Lw'!$B$7*LN(K$3/(($B124/3600/($D124*$F124))^0.4*$G124^0.3))+'ModelParams Lw'!$B$8</f>
        <v>#DIV/0!</v>
      </c>
      <c r="L124" s="21" t="e">
        <f>'ModelParams Lw'!$B$6*(LN(L$3/(($B124/3600/($D124*$F124))^0.4*$G124^0.3)))^2+'ModelParams Lw'!$B$7*LN(L$3/(($B124/3600/($D124*$F124))^0.4*$G124^0.3))+'ModelParams Lw'!$B$8</f>
        <v>#DIV/0!</v>
      </c>
      <c r="M124" s="21" t="e">
        <f>'ModelParams Lw'!$B$6*(LN(M$3/(($B124/3600/($D124*$F124))^0.4*$G124^0.3)))^2+'ModelParams Lw'!$B$7*LN(M$3/(($B124/3600/($D124*$F124))^0.4*$G124^0.3))+'ModelParams Lw'!$B$8</f>
        <v>#DIV/0!</v>
      </c>
      <c r="N124" s="21" t="e">
        <f>'ModelParams Lw'!$B$6*(LN(N$3/(($B124/3600/($D124*$F124))^0.4*$G124^0.3)))^2+'ModelParams Lw'!$B$7*LN(N$3/(($B124/3600/($D124*$F124))^0.4*$G124^0.3))+'ModelParams Lw'!$B$8</f>
        <v>#DIV/0!</v>
      </c>
      <c r="O124" s="21" t="e">
        <f>'ModelParams Lw'!$B$6*(LN(O$3/(($B124/3600/($D124*$F124))^0.4*$G124^0.3)))^2+'ModelParams Lw'!$B$7*LN(O$3/(($B124/3600/($D124*$F124))^0.4*$G124^0.3))+'ModelParams Lw'!$B$8</f>
        <v>#DIV/0!</v>
      </c>
      <c r="P124" s="24" t="e">
        <f>'ModelParams Lw'!$B$3+'ModelParams Lw'!$B$4*LOG10($B124/3600/($D124*$F124))+'ModelParams Lw'!$B$5*LOG10(2*$G124/(1.2*($B124/3600/($D124*$F124))^2)+1)+10*LOG10($D124*$F124)+H124</f>
        <v>#DIV/0!</v>
      </c>
      <c r="Q124" s="24" t="e">
        <f>'ModelParams Lw'!$B$3+'ModelParams Lw'!$B$4*LOG10($B124/3600/($D124*$F124))+'ModelParams Lw'!$B$5*LOG10(2*$G124/(1.2*($B124/3600/($D124*$F124))^2)+1)+10*LOG10($D124*$F124)+I124</f>
        <v>#DIV/0!</v>
      </c>
      <c r="R124" s="24" t="e">
        <f>'ModelParams Lw'!$B$3+'ModelParams Lw'!$B$4*LOG10($B124/3600/($D124*$F124))+'ModelParams Lw'!$B$5*LOG10(2*$G124/(1.2*($B124/3600/($D124*$F124))^2)+1)+10*LOG10($D124*$F124)+J124</f>
        <v>#DIV/0!</v>
      </c>
      <c r="S124" s="24" t="e">
        <f>'ModelParams Lw'!$B$3+'ModelParams Lw'!$B$4*LOG10($B124/3600/($D124*$F124))+'ModelParams Lw'!$B$5*LOG10(2*$G124/(1.2*($B124/3600/($D124*$F124))^2)+1)+10*LOG10($D124*$F124)+K124</f>
        <v>#DIV/0!</v>
      </c>
      <c r="T124" s="24" t="e">
        <f>'ModelParams Lw'!$B$3+'ModelParams Lw'!$B$4*LOG10($B124/3600/($D124*$F124))+'ModelParams Lw'!$B$5*LOG10(2*$G124/(1.2*($B124/3600/($D124*$F124))^2)+1)+10*LOG10($D124*$F124)+L124</f>
        <v>#DIV/0!</v>
      </c>
      <c r="U124" s="24" t="e">
        <f>'ModelParams Lw'!$B$3+'ModelParams Lw'!$B$4*LOG10($B124/3600/($D124*$F124))+'ModelParams Lw'!$B$5*LOG10(2*$G124/(1.2*($B124/3600/($D124*$F124))^2)+1)+10*LOG10($D124*$F124)+M124</f>
        <v>#DIV/0!</v>
      </c>
      <c r="V124" s="24" t="e">
        <f>'ModelParams Lw'!$B$3+'ModelParams Lw'!$B$4*LOG10($B124/3600/($D124*$F124))+'ModelParams Lw'!$B$5*LOG10(2*$G124/(1.2*($B124/3600/($D124*$F124))^2)+1)+10*LOG10($D124*$F124)+N124</f>
        <v>#DIV/0!</v>
      </c>
      <c r="W124" s="24" t="e">
        <f>'ModelParams Lw'!$B$3+'ModelParams Lw'!$B$4*LOG10($B124/3600/($D124*$F124))+'ModelParams Lw'!$B$5*LOG10(2*$G124/(1.2*($B124/3600/($D124*$F124))^2)+1)+10*LOG10($D124*$F124)+O124</f>
        <v>#DIV/0!</v>
      </c>
      <c r="X124" s="24" t="e">
        <f>10*LOG10(IF(P124="",0,POWER(10,((P124+'ModelParams Lw'!$O$4)/10))) +IF(Q124="",0,POWER(10,((Q124+'ModelParams Lw'!$P$4)/10))) +IF(R124="",0,POWER(10,((R124+'ModelParams Lw'!$Q$4)/10))) +IF(S124="",0,POWER(10,((S124+'ModelParams Lw'!$R$4)/10))) +IF(T124="",0,POWER(10,((T124+'ModelParams Lw'!$S$4)/10))) +IF(U124="",0,POWER(10,((U124+'ModelParams Lw'!$T$4)/10))) +IF(V124="",0,POWER(10,((V124+'ModelParams Lw'!$U$4)/10)))+IF(W124="",0,POWER(10,((W124+'ModelParams Lw'!$V$4)/10))))</f>
        <v>#DIV/0!</v>
      </c>
      <c r="Y124" s="24" t="e">
        <f t="shared" si="45"/>
        <v>#DIV/0!</v>
      </c>
      <c r="Z124" s="24" t="e">
        <f>(P124-'ModelParams Lw'!O$10)/'ModelParams Lw'!O$11</f>
        <v>#DIV/0!</v>
      </c>
      <c r="AA124" s="24" t="e">
        <f>(Q124-'ModelParams Lw'!P$10)/'ModelParams Lw'!P$11</f>
        <v>#DIV/0!</v>
      </c>
      <c r="AB124" s="24" t="e">
        <f>(R124-'ModelParams Lw'!Q$10)/'ModelParams Lw'!Q$11</f>
        <v>#DIV/0!</v>
      </c>
      <c r="AC124" s="24" t="e">
        <f>(S124-'ModelParams Lw'!R$10)/'ModelParams Lw'!R$11</f>
        <v>#DIV/0!</v>
      </c>
      <c r="AD124" s="24" t="e">
        <f>(T124-'ModelParams Lw'!S$10)/'ModelParams Lw'!S$11</f>
        <v>#DIV/0!</v>
      </c>
      <c r="AE124" s="24" t="e">
        <f>(U124-'ModelParams Lw'!T$10)/'ModelParams Lw'!T$11</f>
        <v>#DIV/0!</v>
      </c>
      <c r="AF124" s="24" t="e">
        <f>(V124-'ModelParams Lw'!U$10)/'ModelParams Lw'!U$11</f>
        <v>#DIV/0!</v>
      </c>
      <c r="AG124" s="24" t="e">
        <f>(W124-'ModelParams Lw'!V$10)/'ModelParams Lw'!V$11</f>
        <v>#DIV/0!</v>
      </c>
      <c r="AH124" s="24" t="e">
        <f t="shared" si="46"/>
        <v>#DIV/0!</v>
      </c>
      <c r="AI124" s="24" t="str">
        <f>IF(OR(Calcul!$D129="",Calcul!$E129=""),"",VLOOKUP(CONCATENATE(Calcul!$D129,Calcul!$E129),SilencerParams!$D$4:$R$82,8,FALSE))</f>
        <v/>
      </c>
      <c r="AJ124" s="24" t="str">
        <f>IF(OR(Calcul!$D129="",Calcul!$E129=""),"",VLOOKUP(CONCATENATE(Calcul!$D129,Calcul!$E129),SilencerParams!$D$4:$R$82,9,FALSE))</f>
        <v/>
      </c>
      <c r="AK124" s="24" t="str">
        <f>IF(OR(Calcul!$D129="",Calcul!$E129=""),"",VLOOKUP(CONCATENATE(Calcul!$D129,Calcul!$E129),SilencerParams!$D$4:$R$82,10,FALSE))</f>
        <v/>
      </c>
      <c r="AL124" s="24" t="str">
        <f>IF(OR(Calcul!$D129="",Calcul!$E129=""),"",VLOOKUP(CONCATENATE(Calcul!$D129,Calcul!$E129),SilencerParams!$D$4:$R$82,11,FALSE))</f>
        <v/>
      </c>
      <c r="AM124" s="24" t="str">
        <f>IF(OR(Calcul!$D129="",Calcul!$E129=""),"",VLOOKUP(CONCATENATE(Calcul!$D129,Calcul!$E129),SilencerParams!$D$4:$R$82,12,FALSE))</f>
        <v/>
      </c>
      <c r="AN124" s="24" t="str">
        <f>IF(OR(Calcul!$D129="",Calcul!$E129=""),"",VLOOKUP(CONCATENATE(Calcul!$D129,Calcul!$E129),SilencerParams!$D$4:$R$82,13,FALSE))</f>
        <v/>
      </c>
      <c r="AO124" s="24" t="str">
        <f>IF(OR(Calcul!$D129="",Calcul!$E129=""),"",VLOOKUP(CONCATENATE(Calcul!$D129,Calcul!$E129),SilencerParams!$D$4:$R$82,14,FALSE))</f>
        <v/>
      </c>
      <c r="AP124" s="24" t="str">
        <f>IF(OR(Calcul!$D129="",Calcul!$E129=""),"",VLOOKUP(CONCATENATE(Calcul!$D129,Calcul!$E129),SilencerParams!$D$4:$R$82,15,FALSE))</f>
        <v/>
      </c>
      <c r="AQ124" s="24" t="str">
        <f>IF(OR(Calcul!$D129="",Calcul!$E129=""),"",VLOOKUP(CONCATENATE(Calcul!$D129,Calcul!$E129),SilencerParams!$D$4:$Z$82,16,FALSE)*LOG($AH124)+VLOOKUP(CONCATENATE(Calcul!$D129,Calcul!$E129),SilencerParams!$D$4:$AH$82,24,FALSE))</f>
        <v/>
      </c>
      <c r="AR124" s="24" t="str">
        <f>IF(OR(Calcul!$D129="",Calcul!$E129=""),"",VLOOKUP(CONCATENATE(Calcul!$D129,Calcul!$E129),SilencerParams!$D$4:$Z$82,17,FALSE)*LOG($AH124)+VLOOKUP(CONCATENATE(Calcul!$D129,Calcul!$E129),SilencerParams!$D$4:$AH$82,25,FALSE))</f>
        <v/>
      </c>
      <c r="AS124" s="24" t="str">
        <f>IF(OR(Calcul!$D129="",Calcul!$E129=""),"",VLOOKUP(CONCATENATE(Calcul!$D129,Calcul!$E129),SilencerParams!$D$4:$Z$82,18,FALSE)*LOG($AH124)+VLOOKUP(CONCATENATE(Calcul!$D129,Calcul!$E129),SilencerParams!$D$4:$AH$82,26,FALSE))</f>
        <v/>
      </c>
      <c r="AT124" s="24" t="str">
        <f>IF(OR(Calcul!$D129="",Calcul!$E129=""),"",VLOOKUP(CONCATENATE(Calcul!$D129,Calcul!$E129),SilencerParams!$D$4:$Z$82,19,FALSE)*LOG($AH124)+VLOOKUP(CONCATENATE(Calcul!$D129,Calcul!$E129),SilencerParams!$D$4:$AH$82,27,FALSE))</f>
        <v/>
      </c>
      <c r="AU124" s="24" t="str">
        <f>IF(OR(Calcul!$D129="",Calcul!$E129=""),"",VLOOKUP(CONCATENATE(Calcul!$D129,Calcul!$E129),SilencerParams!$D$4:$Z$82,20,FALSE)*LOG($AH124)+VLOOKUP(CONCATENATE(Calcul!$D129,Calcul!$E129),SilencerParams!$D$4:$AH$82,28,FALSE))</f>
        <v/>
      </c>
      <c r="AV124" s="24" t="str">
        <f>IF(OR(Calcul!$D129="",Calcul!$E129=""),"",VLOOKUP(CONCATENATE(Calcul!$D129,Calcul!$E129),SilencerParams!$D$4:$Z$82,21,FALSE)*LOG($AH124)+VLOOKUP(CONCATENATE(Calcul!$D129,Calcul!$E129),SilencerParams!$D$4:$AH$82,29,FALSE))</f>
        <v/>
      </c>
      <c r="AW124" s="24" t="str">
        <f>IF(OR(Calcul!$D129="",Calcul!$E129=""),"",VLOOKUP(CONCATENATE(Calcul!$D129,Calcul!$E129),SilencerParams!$D$4:$Z$82,22,FALSE)*LOG($AH124)+VLOOKUP(CONCATENATE(Calcul!$D129,Calcul!$E129),SilencerParams!$D$4:$AH$82,30,FALSE))</f>
        <v/>
      </c>
      <c r="AX124" s="24" t="str">
        <f>IF(OR(Calcul!$D129="",Calcul!$E129=""),"",VLOOKUP(CONCATENATE(Calcul!$D129,Calcul!$E129),SilencerParams!$D$4:$Z$82,23,FALSE)*LOG($AH124)+VLOOKUP(CONCATENATE(Calcul!$D129,Calcul!$E129),SilencerParams!$D$4:$AH$82,31,FALSE))</f>
        <v/>
      </c>
      <c r="AY124" s="24" t="e">
        <f t="shared" si="26"/>
        <v>#DIV/0!</v>
      </c>
      <c r="AZ124" s="24" t="e">
        <f t="shared" si="27"/>
        <v>#DIV/0!</v>
      </c>
      <c r="BA124" s="24" t="e">
        <f t="shared" si="28"/>
        <v>#DIV/0!</v>
      </c>
      <c r="BB124" s="24" t="e">
        <f t="shared" si="29"/>
        <v>#DIV/0!</v>
      </c>
      <c r="BC124" s="24" t="e">
        <f t="shared" si="30"/>
        <v>#DIV/0!</v>
      </c>
      <c r="BD124" s="24" t="e">
        <f t="shared" si="31"/>
        <v>#DIV/0!</v>
      </c>
      <c r="BE124" s="24" t="e">
        <f t="shared" si="32"/>
        <v>#DIV/0!</v>
      </c>
      <c r="BF124" s="24" t="e">
        <f t="shared" si="33"/>
        <v>#DIV/0!</v>
      </c>
      <c r="BG124" s="24" t="e">
        <f>10*LOG10(IF(AY124="",0,POWER(10,((AY124+'ModelParams Lw'!$O$4)/10))) +IF(AZ124="",0,POWER(10,((AZ124+'ModelParams Lw'!$P$4)/10))) +IF(BA124="",0,POWER(10,((BA124+'ModelParams Lw'!$Q$4)/10))) +IF(BB124="",0,POWER(10,((BB124+'ModelParams Lw'!$R$4)/10))) +IF(BC124="",0,POWER(10,((BC124+'ModelParams Lw'!$S$4)/10))) +IF(BD124="",0,POWER(10,((BD124+'ModelParams Lw'!$T$4)/10))) +IF(BE124="",0,POWER(10,((BE124+'ModelParams Lw'!$U$4)/10)))+IF(BF124="",0,POWER(10,((BF124+'ModelParams Lw'!$V$4)/10))))</f>
        <v>#DIV/0!</v>
      </c>
      <c r="BH124" s="24" t="e">
        <f t="shared" si="47"/>
        <v>#DIV/0!</v>
      </c>
      <c r="BI124" s="24" t="e">
        <f>(AY124-'ModelParams Lw'!O$10)/'ModelParams Lw'!O$11</f>
        <v>#DIV/0!</v>
      </c>
      <c r="BJ124" s="24" t="e">
        <f>(AZ124-'ModelParams Lw'!P$10)/'ModelParams Lw'!P$11</f>
        <v>#DIV/0!</v>
      </c>
      <c r="BK124" s="24" t="e">
        <f>(BA124-'ModelParams Lw'!Q$10)/'ModelParams Lw'!Q$11</f>
        <v>#DIV/0!</v>
      </c>
      <c r="BL124" s="24" t="e">
        <f>(BB124-'ModelParams Lw'!R$10)/'ModelParams Lw'!R$11</f>
        <v>#DIV/0!</v>
      </c>
      <c r="BM124" s="24" t="e">
        <f>(BC124-'ModelParams Lw'!S$10)/'ModelParams Lw'!S$11</f>
        <v>#DIV/0!</v>
      </c>
      <c r="BN124" s="24" t="e">
        <f>(BD124-'ModelParams Lw'!T$10)/'ModelParams Lw'!T$11</f>
        <v>#DIV/0!</v>
      </c>
      <c r="BO124" s="24" t="e">
        <f>(BE124-'ModelParams Lw'!U$10)/'ModelParams Lw'!U$11</f>
        <v>#DIV/0!</v>
      </c>
      <c r="BP124" s="24" t="e">
        <f>(BF124-'ModelParams Lw'!V$10)/'ModelParams Lw'!V$11</f>
        <v>#DIV/0!</v>
      </c>
      <c r="BQ124" s="24">
        <f>IF(Calcul!$F129="SW",'ModelParams Lw'!C$18+'ModelParams Lw'!C$19*LOG(BQ$3)+'ModelParams Lw'!C$20*($D124*$E124),IF('ModelParams Lw'!C$21+'ModelParams Lw'!C$22*LOG(BQ$3)+'ModelParams Lw'!C$23*($D124*$E124)&lt;'ModelParams Lw'!C$18+'ModelParams Lw'!C$19*LOG(BQ$3)+'ModelParams Lw'!C$20*($D124*$E124),'ModelParams Lw'!C$18+'ModelParams Lw'!C$19*LOG(BQ$3)+'ModelParams Lw'!C$20*($D124*$E124),'ModelParams Lw'!C$21+'ModelParams Lw'!C$22*LOG(BQ$3)+'ModelParams Lw'!C$23*($D124*$E124)))</f>
        <v>29.232362061604213</v>
      </c>
      <c r="BR124" s="24">
        <f>IF(Calcul!$F129="SW",'ModelParams Lw'!D$18+'ModelParams Lw'!D$19*LOG(BR$3)+'ModelParams Lw'!D$20*($D124*$E124),IF('ModelParams Lw'!D$21+'ModelParams Lw'!D$22*LOG(BR$3)+'ModelParams Lw'!D$23*($D124*$E124)&lt;'ModelParams Lw'!D$18+'ModelParams Lw'!D$19*LOG(BR$3)+'ModelParams Lw'!D$20*($D124*$E124),'ModelParams Lw'!D$18+'ModelParams Lw'!D$19*LOG(BR$3)+'ModelParams Lw'!D$20*($D124*$E124),'ModelParams Lw'!D$21+'ModelParams Lw'!D$22*LOG(BR$3)+'ModelParams Lw'!D$23*($D124*$E124)))</f>
        <v>20.87664435983303</v>
      </c>
      <c r="BS124" s="24">
        <f>IF(Calcul!$F129="SW",'ModelParams Lw'!E$18+'ModelParams Lw'!E$19*LOG(BS$3)+'ModelParams Lw'!E$20*($D124*$E124),IF('ModelParams Lw'!E$21+'ModelParams Lw'!E$22*LOG(BS$3)+'ModelParams Lw'!E$23*($D124*$E124)&lt;'ModelParams Lw'!E$18+'ModelParams Lw'!E$19*LOG(BS$3)+'ModelParams Lw'!E$20*($D124*$E124),'ModelParams Lw'!E$18+'ModelParams Lw'!E$19*LOG(BS$3)+'ModelParams Lw'!E$20*($D124*$E124),'ModelParams Lw'!E$21+'ModelParams Lw'!E$22*LOG(BS$3)+'ModelParams Lw'!E$23*($D124*$E124)))</f>
        <v>19.403052886267911</v>
      </c>
      <c r="BT124" s="24">
        <f>IF(Calcul!$F129="SW",'ModelParams Lw'!F$18+'ModelParams Lw'!F$19*LOG(BT$3)+'ModelParams Lw'!F$20*($D124*$E124),IF('ModelParams Lw'!F$21+'ModelParams Lw'!F$22*LOG(BT$3)+'ModelParams Lw'!F$23*($D124*$E124)&lt;'ModelParams Lw'!F$18+'ModelParams Lw'!F$19*LOG(BT$3)+'ModelParams Lw'!F$20*($D124*$E124),'ModelParams Lw'!F$18+'ModelParams Lw'!F$19*LOG(BT$3)+'ModelParams Lw'!F$20*($D124*$E124),'ModelParams Lw'!F$21+'ModelParams Lw'!F$22*LOG(BT$3)+'ModelParams Lw'!F$23*($D124*$E124)))</f>
        <v>19.168948557312724</v>
      </c>
      <c r="BU124" s="24">
        <f>IF(Calcul!$F129="SW",'ModelParams Lw'!G$18+'ModelParams Lw'!G$19*LOG(BU$3)+'ModelParams Lw'!G$20*($D124*$E124),IF('ModelParams Lw'!G$21+'ModelParams Lw'!G$22*LOG(BU$3)+'ModelParams Lw'!G$23*($D124*$E124)&lt;'ModelParams Lw'!G$18+'ModelParams Lw'!G$19*LOG(BU$3)+'ModelParams Lw'!G$20*($D124*$E124),'ModelParams Lw'!G$18+'ModelParams Lw'!G$19*LOG(BU$3)+'ModelParams Lw'!G$20*($D124*$E124),'ModelParams Lw'!G$21+'ModelParams Lw'!G$22*LOG(BU$3)+'ModelParams Lw'!G$23*($D124*$E124)))</f>
        <v>19.253827318462619</v>
      </c>
      <c r="BV124" s="24">
        <f>IF(Calcul!$F129="SW",'ModelParams Lw'!H$18+'ModelParams Lw'!H$19*LOG(BV$3)+'ModelParams Lw'!H$20*($D124*$E124),IF('ModelParams Lw'!H$21+'ModelParams Lw'!H$22*LOG(BV$3)+'ModelParams Lw'!H$23*($D124*$E124)&lt;'ModelParams Lw'!H$18+'ModelParams Lw'!H$19*LOG(BV$3)+'ModelParams Lw'!H$20*($D124*$E124),'ModelParams Lw'!H$18+'ModelParams Lw'!H$19*LOG(BV$3)+'ModelParams Lw'!H$20*($D124*$E124),'ModelParams Lw'!H$21+'ModelParams Lw'!H$22*LOG(BV$3)+'ModelParams Lw'!H$23*($D124*$E124)))</f>
        <v>18.450549841027573</v>
      </c>
      <c r="BW124" s="24">
        <f>IF(Calcul!$F129="SW",'ModelParams Lw'!I$18+'ModelParams Lw'!I$19*LOG(BW$3)+'ModelParams Lw'!I$20*($D124*$E124),IF('ModelParams Lw'!I$21+'ModelParams Lw'!I$22*LOG(BW$3)+'ModelParams Lw'!I$23*($D124*$E124)&lt;'ModelParams Lw'!I$18+'ModelParams Lw'!I$19*LOG(BW$3)+'ModelParams Lw'!I$20*($D124*$E124),'ModelParams Lw'!I$18+'ModelParams Lw'!I$19*LOG(BW$3)+'ModelParams Lw'!I$20*($D124*$E124),'ModelParams Lw'!I$21+'ModelParams Lw'!I$22*LOG(BW$3)+'ModelParams Lw'!I$23*($D124*$E124)))</f>
        <v>24.339570323731252</v>
      </c>
      <c r="BX124" s="24">
        <f>IF(Calcul!$F129="SW",'ModelParams Lw'!J$18+'ModelParams Lw'!J$19*LOG(BX$3)+'ModelParams Lw'!J$20*($D124*$E124),IF('ModelParams Lw'!J$21+'ModelParams Lw'!J$22*LOG(BX$3)+'ModelParams Lw'!J$23*($D124*$E124)&lt;'ModelParams Lw'!J$18+'ModelParams Lw'!J$19*LOG(BX$3)+'ModelParams Lw'!J$20*($D124*$E124),'ModelParams Lw'!J$18+'ModelParams Lw'!J$19*LOG(BX$3)+'ModelParams Lw'!J$20*($D124*$E124),'ModelParams Lw'!J$21+'ModelParams Lw'!J$22*LOG(BX$3)+'ModelParams Lw'!J$23*($D124*$E124)))</f>
        <v>22.505852524315557</v>
      </c>
      <c r="BY124" s="24" t="e">
        <f t="shared" si="34"/>
        <v>#DIV/0!</v>
      </c>
      <c r="BZ124" s="24" t="e">
        <f t="shared" si="35"/>
        <v>#DIV/0!</v>
      </c>
      <c r="CA124" s="24" t="e">
        <f t="shared" si="36"/>
        <v>#DIV/0!</v>
      </c>
      <c r="CB124" s="24" t="e">
        <f t="shared" si="37"/>
        <v>#DIV/0!</v>
      </c>
      <c r="CC124" s="24" t="e">
        <f t="shared" si="38"/>
        <v>#DIV/0!</v>
      </c>
      <c r="CD124" s="24" t="e">
        <f t="shared" si="39"/>
        <v>#DIV/0!</v>
      </c>
      <c r="CE124" s="24" t="e">
        <f t="shared" si="40"/>
        <v>#DIV/0!</v>
      </c>
      <c r="CF124" s="24" t="e">
        <f t="shared" si="41"/>
        <v>#DIV/0!</v>
      </c>
      <c r="CG124" s="24" t="e">
        <f>10*LOG10(IF(BY124="",0,POWER(10,((BY124+'ModelParams Lw'!$O$4)/10))) +IF(BZ124="",0,POWER(10,((BZ124+'ModelParams Lw'!$P$4)/10))) +IF(CA124="",0,POWER(10,((CA124+'ModelParams Lw'!$Q$4)/10))) +IF(CB124="",0,POWER(10,((CB124+'ModelParams Lw'!$R$4)/10))) +IF(CC124="",0,POWER(10,((CC124+'ModelParams Lw'!$S$4)/10))) +IF(CD124="",0,POWER(10,((CD124+'ModelParams Lw'!$T$4)/10))) +IF(CE124="",0,POWER(10,((CE124+'ModelParams Lw'!$U$4)/10)))+IF(CF124="",0,POWER(10,((CF124+'ModelParams Lw'!$V$4)/10))))</f>
        <v>#DIV/0!</v>
      </c>
      <c r="CH124" s="24" t="e">
        <f t="shared" si="48"/>
        <v>#DIV/0!</v>
      </c>
      <c r="CI124" s="24" t="e">
        <f>(BY124-'ModelParams Lw'!$O$10)/'ModelParams Lw'!$O$11</f>
        <v>#DIV/0!</v>
      </c>
      <c r="CJ124" s="24" t="e">
        <f>(BZ124-'ModelParams Lw'!$P$10)/'ModelParams Lw'!$P$11</f>
        <v>#DIV/0!</v>
      </c>
      <c r="CK124" s="24" t="e">
        <f>(CA124-'ModelParams Lw'!$Q$10)/'ModelParams Lw'!$Q$11</f>
        <v>#DIV/0!</v>
      </c>
      <c r="CL124" s="24" t="e">
        <f>(CB124-'ModelParams Lw'!$R$10)/'ModelParams Lw'!$R$11</f>
        <v>#DIV/0!</v>
      </c>
      <c r="CM124" s="24" t="e">
        <f>(CC124-'ModelParams Lw'!$S$10)/'ModelParams Lw'!$S$11</f>
        <v>#DIV/0!</v>
      </c>
      <c r="CN124" s="24" t="e">
        <f>(CD124-'ModelParams Lw'!$T$10)/'ModelParams Lw'!$T$11</f>
        <v>#DIV/0!</v>
      </c>
      <c r="CO124" s="24" t="e">
        <f>(CE124-'ModelParams Lw'!$U$10)/'ModelParams Lw'!$U$11</f>
        <v>#DIV/0!</v>
      </c>
      <c r="CP124" s="24" t="e">
        <f>(CF124-'ModelParams Lw'!$V$10)/'ModelParams Lw'!$V$11</f>
        <v>#DIV/0!</v>
      </c>
    </row>
    <row r="125" spans="1:94" x14ac:dyDescent="0.2">
      <c r="A125" s="12">
        <f>Calcul!B127</f>
        <v>0</v>
      </c>
      <c r="B125" s="12">
        <f t="shared" si="42"/>
        <v>0</v>
      </c>
      <c r="C125" s="12">
        <f>Calcul!C127</f>
        <v>0</v>
      </c>
      <c r="D125" s="12">
        <f>Calcul!D127/1000</f>
        <v>0</v>
      </c>
      <c r="E125" s="12">
        <f>Calcul!E127/1000</f>
        <v>0</v>
      </c>
      <c r="F125" s="12">
        <f t="shared" si="43"/>
        <v>0</v>
      </c>
      <c r="G125" s="24" t="e">
        <f t="shared" si="44"/>
        <v>#DIV/0!</v>
      </c>
      <c r="H125" s="21" t="e">
        <f>'ModelParams Lw'!$B$6*(LN(H$3/(($B125/3600/($D125*$F125))^0.4*$G125^0.3)))^2+'ModelParams Lw'!$B$7*LN(H$3/(($B125/3600/($D125*$F125))^0.4*$G125^0.3))+'ModelParams Lw'!$B$8</f>
        <v>#DIV/0!</v>
      </c>
      <c r="I125" s="21" t="e">
        <f>'ModelParams Lw'!$B$6*(LN(I$3/(($B125/3600/($D125*$F125))^0.4*$G125^0.3)))^2+'ModelParams Lw'!$B$7*LN(I$3/(($B125/3600/($D125*$F125))^0.4*$G125^0.3))+'ModelParams Lw'!$B$8</f>
        <v>#DIV/0!</v>
      </c>
      <c r="J125" s="21" t="e">
        <f>'ModelParams Lw'!$B$6*(LN(J$3/(($B125/3600/($D125*$F125))^0.4*$G125^0.3)))^2+'ModelParams Lw'!$B$7*LN(J$3/(($B125/3600/($D125*$F125))^0.4*$G125^0.3))+'ModelParams Lw'!$B$8</f>
        <v>#DIV/0!</v>
      </c>
      <c r="K125" s="21" t="e">
        <f>'ModelParams Lw'!$B$6*(LN(K$3/(($B125/3600/($D125*$F125))^0.4*$G125^0.3)))^2+'ModelParams Lw'!$B$7*LN(K$3/(($B125/3600/($D125*$F125))^0.4*$G125^0.3))+'ModelParams Lw'!$B$8</f>
        <v>#DIV/0!</v>
      </c>
      <c r="L125" s="21" t="e">
        <f>'ModelParams Lw'!$B$6*(LN(L$3/(($B125/3600/($D125*$F125))^0.4*$G125^0.3)))^2+'ModelParams Lw'!$B$7*LN(L$3/(($B125/3600/($D125*$F125))^0.4*$G125^0.3))+'ModelParams Lw'!$B$8</f>
        <v>#DIV/0!</v>
      </c>
      <c r="M125" s="21" t="e">
        <f>'ModelParams Lw'!$B$6*(LN(M$3/(($B125/3600/($D125*$F125))^0.4*$G125^0.3)))^2+'ModelParams Lw'!$B$7*LN(M$3/(($B125/3600/($D125*$F125))^0.4*$G125^0.3))+'ModelParams Lw'!$B$8</f>
        <v>#DIV/0!</v>
      </c>
      <c r="N125" s="21" t="e">
        <f>'ModelParams Lw'!$B$6*(LN(N$3/(($B125/3600/($D125*$F125))^0.4*$G125^0.3)))^2+'ModelParams Lw'!$B$7*LN(N$3/(($B125/3600/($D125*$F125))^0.4*$G125^0.3))+'ModelParams Lw'!$B$8</f>
        <v>#DIV/0!</v>
      </c>
      <c r="O125" s="21" t="e">
        <f>'ModelParams Lw'!$B$6*(LN(O$3/(($B125/3600/($D125*$F125))^0.4*$G125^0.3)))^2+'ModelParams Lw'!$B$7*LN(O$3/(($B125/3600/($D125*$F125))^0.4*$G125^0.3))+'ModelParams Lw'!$B$8</f>
        <v>#DIV/0!</v>
      </c>
      <c r="P125" s="24" t="e">
        <f>'ModelParams Lw'!$B$3+'ModelParams Lw'!$B$4*LOG10($B125/3600/($D125*$F125))+'ModelParams Lw'!$B$5*LOG10(2*$G125/(1.2*($B125/3600/($D125*$F125))^2)+1)+10*LOG10($D125*$F125)+H125</f>
        <v>#DIV/0!</v>
      </c>
      <c r="Q125" s="24" t="e">
        <f>'ModelParams Lw'!$B$3+'ModelParams Lw'!$B$4*LOG10($B125/3600/($D125*$F125))+'ModelParams Lw'!$B$5*LOG10(2*$G125/(1.2*($B125/3600/($D125*$F125))^2)+1)+10*LOG10($D125*$F125)+I125</f>
        <v>#DIV/0!</v>
      </c>
      <c r="R125" s="24" t="e">
        <f>'ModelParams Lw'!$B$3+'ModelParams Lw'!$B$4*LOG10($B125/3600/($D125*$F125))+'ModelParams Lw'!$B$5*LOG10(2*$G125/(1.2*($B125/3600/($D125*$F125))^2)+1)+10*LOG10($D125*$F125)+J125</f>
        <v>#DIV/0!</v>
      </c>
      <c r="S125" s="24" t="e">
        <f>'ModelParams Lw'!$B$3+'ModelParams Lw'!$B$4*LOG10($B125/3600/($D125*$F125))+'ModelParams Lw'!$B$5*LOG10(2*$G125/(1.2*($B125/3600/($D125*$F125))^2)+1)+10*LOG10($D125*$F125)+K125</f>
        <v>#DIV/0!</v>
      </c>
      <c r="T125" s="24" t="e">
        <f>'ModelParams Lw'!$B$3+'ModelParams Lw'!$B$4*LOG10($B125/3600/($D125*$F125))+'ModelParams Lw'!$B$5*LOG10(2*$G125/(1.2*($B125/3600/($D125*$F125))^2)+1)+10*LOG10($D125*$F125)+L125</f>
        <v>#DIV/0!</v>
      </c>
      <c r="U125" s="24" t="e">
        <f>'ModelParams Lw'!$B$3+'ModelParams Lw'!$B$4*LOG10($B125/3600/($D125*$F125))+'ModelParams Lw'!$B$5*LOG10(2*$G125/(1.2*($B125/3600/($D125*$F125))^2)+1)+10*LOG10($D125*$F125)+M125</f>
        <v>#DIV/0!</v>
      </c>
      <c r="V125" s="24" t="e">
        <f>'ModelParams Lw'!$B$3+'ModelParams Lw'!$B$4*LOG10($B125/3600/($D125*$F125))+'ModelParams Lw'!$B$5*LOG10(2*$G125/(1.2*($B125/3600/($D125*$F125))^2)+1)+10*LOG10($D125*$F125)+N125</f>
        <v>#DIV/0!</v>
      </c>
      <c r="W125" s="24" t="e">
        <f>'ModelParams Lw'!$B$3+'ModelParams Lw'!$B$4*LOG10($B125/3600/($D125*$F125))+'ModelParams Lw'!$B$5*LOG10(2*$G125/(1.2*($B125/3600/($D125*$F125))^2)+1)+10*LOG10($D125*$F125)+O125</f>
        <v>#DIV/0!</v>
      </c>
      <c r="X125" s="24" t="e">
        <f>10*LOG10(IF(P125="",0,POWER(10,((P125+'ModelParams Lw'!$O$4)/10))) +IF(Q125="",0,POWER(10,((Q125+'ModelParams Lw'!$P$4)/10))) +IF(R125="",0,POWER(10,((R125+'ModelParams Lw'!$Q$4)/10))) +IF(S125="",0,POWER(10,((S125+'ModelParams Lw'!$R$4)/10))) +IF(T125="",0,POWER(10,((T125+'ModelParams Lw'!$S$4)/10))) +IF(U125="",0,POWER(10,((U125+'ModelParams Lw'!$T$4)/10))) +IF(V125="",0,POWER(10,((V125+'ModelParams Lw'!$U$4)/10)))+IF(W125="",0,POWER(10,((W125+'ModelParams Lw'!$V$4)/10))))</f>
        <v>#DIV/0!</v>
      </c>
      <c r="Y125" s="24" t="e">
        <f t="shared" si="45"/>
        <v>#DIV/0!</v>
      </c>
      <c r="Z125" s="24" t="e">
        <f>(P125-'ModelParams Lw'!O$10)/'ModelParams Lw'!O$11</f>
        <v>#DIV/0!</v>
      </c>
      <c r="AA125" s="24" t="e">
        <f>(Q125-'ModelParams Lw'!P$10)/'ModelParams Lw'!P$11</f>
        <v>#DIV/0!</v>
      </c>
      <c r="AB125" s="24" t="e">
        <f>(R125-'ModelParams Lw'!Q$10)/'ModelParams Lw'!Q$11</f>
        <v>#DIV/0!</v>
      </c>
      <c r="AC125" s="24" t="e">
        <f>(S125-'ModelParams Lw'!R$10)/'ModelParams Lw'!R$11</f>
        <v>#DIV/0!</v>
      </c>
      <c r="AD125" s="24" t="e">
        <f>(T125-'ModelParams Lw'!S$10)/'ModelParams Lw'!S$11</f>
        <v>#DIV/0!</v>
      </c>
      <c r="AE125" s="24" t="e">
        <f>(U125-'ModelParams Lw'!T$10)/'ModelParams Lw'!T$11</f>
        <v>#DIV/0!</v>
      </c>
      <c r="AF125" s="24" t="e">
        <f>(V125-'ModelParams Lw'!U$10)/'ModelParams Lw'!U$11</f>
        <v>#DIV/0!</v>
      </c>
      <c r="AG125" s="24" t="e">
        <f>(W125-'ModelParams Lw'!V$10)/'ModelParams Lw'!V$11</f>
        <v>#DIV/0!</v>
      </c>
      <c r="AH125" s="24" t="e">
        <f t="shared" si="46"/>
        <v>#DIV/0!</v>
      </c>
      <c r="AI125" s="24" t="str">
        <f>IF(OR(Calcul!$D130="",Calcul!$E130=""),"",VLOOKUP(CONCATENATE(Calcul!$D130,Calcul!$E130),SilencerParams!$D$4:$R$82,8,FALSE))</f>
        <v/>
      </c>
      <c r="AJ125" s="24" t="str">
        <f>IF(OR(Calcul!$D130="",Calcul!$E130=""),"",VLOOKUP(CONCATENATE(Calcul!$D130,Calcul!$E130),SilencerParams!$D$4:$R$82,9,FALSE))</f>
        <v/>
      </c>
      <c r="AK125" s="24" t="str">
        <f>IF(OR(Calcul!$D130="",Calcul!$E130=""),"",VLOOKUP(CONCATENATE(Calcul!$D130,Calcul!$E130),SilencerParams!$D$4:$R$82,10,FALSE))</f>
        <v/>
      </c>
      <c r="AL125" s="24" t="str">
        <f>IF(OR(Calcul!$D130="",Calcul!$E130=""),"",VLOOKUP(CONCATENATE(Calcul!$D130,Calcul!$E130),SilencerParams!$D$4:$R$82,11,FALSE))</f>
        <v/>
      </c>
      <c r="AM125" s="24" t="str">
        <f>IF(OR(Calcul!$D130="",Calcul!$E130=""),"",VLOOKUP(CONCATENATE(Calcul!$D130,Calcul!$E130),SilencerParams!$D$4:$R$82,12,FALSE))</f>
        <v/>
      </c>
      <c r="AN125" s="24" t="str">
        <f>IF(OR(Calcul!$D130="",Calcul!$E130=""),"",VLOOKUP(CONCATENATE(Calcul!$D130,Calcul!$E130),SilencerParams!$D$4:$R$82,13,FALSE))</f>
        <v/>
      </c>
      <c r="AO125" s="24" t="str">
        <f>IF(OR(Calcul!$D130="",Calcul!$E130=""),"",VLOOKUP(CONCATENATE(Calcul!$D130,Calcul!$E130),SilencerParams!$D$4:$R$82,14,FALSE))</f>
        <v/>
      </c>
      <c r="AP125" s="24" t="str">
        <f>IF(OR(Calcul!$D130="",Calcul!$E130=""),"",VLOOKUP(CONCATENATE(Calcul!$D130,Calcul!$E130),SilencerParams!$D$4:$R$82,15,FALSE))</f>
        <v/>
      </c>
      <c r="AQ125" s="24" t="str">
        <f>IF(OR(Calcul!$D130="",Calcul!$E130=""),"",VLOOKUP(CONCATENATE(Calcul!$D130,Calcul!$E130),SilencerParams!$D$4:$Z$82,16,FALSE)*LOG($AH125)+VLOOKUP(CONCATENATE(Calcul!$D130,Calcul!$E130),SilencerParams!$D$4:$AH$82,24,FALSE))</f>
        <v/>
      </c>
      <c r="AR125" s="24" t="str">
        <f>IF(OR(Calcul!$D130="",Calcul!$E130=""),"",VLOOKUP(CONCATENATE(Calcul!$D130,Calcul!$E130),SilencerParams!$D$4:$Z$82,17,FALSE)*LOG($AH125)+VLOOKUP(CONCATENATE(Calcul!$D130,Calcul!$E130),SilencerParams!$D$4:$AH$82,25,FALSE))</f>
        <v/>
      </c>
      <c r="AS125" s="24" t="str">
        <f>IF(OR(Calcul!$D130="",Calcul!$E130=""),"",VLOOKUP(CONCATENATE(Calcul!$D130,Calcul!$E130),SilencerParams!$D$4:$Z$82,18,FALSE)*LOG($AH125)+VLOOKUP(CONCATENATE(Calcul!$D130,Calcul!$E130),SilencerParams!$D$4:$AH$82,26,FALSE))</f>
        <v/>
      </c>
      <c r="AT125" s="24" t="str">
        <f>IF(OR(Calcul!$D130="",Calcul!$E130=""),"",VLOOKUP(CONCATENATE(Calcul!$D130,Calcul!$E130),SilencerParams!$D$4:$Z$82,19,FALSE)*LOG($AH125)+VLOOKUP(CONCATENATE(Calcul!$D130,Calcul!$E130),SilencerParams!$D$4:$AH$82,27,FALSE))</f>
        <v/>
      </c>
      <c r="AU125" s="24" t="str">
        <f>IF(OR(Calcul!$D130="",Calcul!$E130=""),"",VLOOKUP(CONCATENATE(Calcul!$D130,Calcul!$E130),SilencerParams!$D$4:$Z$82,20,FALSE)*LOG($AH125)+VLOOKUP(CONCATENATE(Calcul!$D130,Calcul!$E130),SilencerParams!$D$4:$AH$82,28,FALSE))</f>
        <v/>
      </c>
      <c r="AV125" s="24" t="str">
        <f>IF(OR(Calcul!$D130="",Calcul!$E130=""),"",VLOOKUP(CONCATENATE(Calcul!$D130,Calcul!$E130),SilencerParams!$D$4:$Z$82,21,FALSE)*LOG($AH125)+VLOOKUP(CONCATENATE(Calcul!$D130,Calcul!$E130),SilencerParams!$D$4:$AH$82,29,FALSE))</f>
        <v/>
      </c>
      <c r="AW125" s="24" t="str">
        <f>IF(OR(Calcul!$D130="",Calcul!$E130=""),"",VLOOKUP(CONCATENATE(Calcul!$D130,Calcul!$E130),SilencerParams!$D$4:$Z$82,22,FALSE)*LOG($AH125)+VLOOKUP(CONCATENATE(Calcul!$D130,Calcul!$E130),SilencerParams!$D$4:$AH$82,30,FALSE))</f>
        <v/>
      </c>
      <c r="AX125" s="24" t="str">
        <f>IF(OR(Calcul!$D130="",Calcul!$E130=""),"",VLOOKUP(CONCATENATE(Calcul!$D130,Calcul!$E130),SilencerParams!$D$4:$Z$82,23,FALSE)*LOG($AH125)+VLOOKUP(CONCATENATE(Calcul!$D130,Calcul!$E130),SilencerParams!$D$4:$AH$82,31,FALSE))</f>
        <v/>
      </c>
      <c r="AY125" s="24" t="e">
        <f t="shared" si="26"/>
        <v>#DIV/0!</v>
      </c>
      <c r="AZ125" s="24" t="e">
        <f t="shared" si="27"/>
        <v>#DIV/0!</v>
      </c>
      <c r="BA125" s="24" t="e">
        <f t="shared" si="28"/>
        <v>#DIV/0!</v>
      </c>
      <c r="BB125" s="24" t="e">
        <f t="shared" si="29"/>
        <v>#DIV/0!</v>
      </c>
      <c r="BC125" s="24" t="e">
        <f t="shared" si="30"/>
        <v>#DIV/0!</v>
      </c>
      <c r="BD125" s="24" t="e">
        <f t="shared" si="31"/>
        <v>#DIV/0!</v>
      </c>
      <c r="BE125" s="24" t="e">
        <f t="shared" si="32"/>
        <v>#DIV/0!</v>
      </c>
      <c r="BF125" s="24" t="e">
        <f t="shared" si="33"/>
        <v>#DIV/0!</v>
      </c>
      <c r="BG125" s="24" t="e">
        <f>10*LOG10(IF(AY125="",0,POWER(10,((AY125+'ModelParams Lw'!$O$4)/10))) +IF(AZ125="",0,POWER(10,((AZ125+'ModelParams Lw'!$P$4)/10))) +IF(BA125="",0,POWER(10,((BA125+'ModelParams Lw'!$Q$4)/10))) +IF(BB125="",0,POWER(10,((BB125+'ModelParams Lw'!$R$4)/10))) +IF(BC125="",0,POWER(10,((BC125+'ModelParams Lw'!$S$4)/10))) +IF(BD125="",0,POWER(10,((BD125+'ModelParams Lw'!$T$4)/10))) +IF(BE125="",0,POWER(10,((BE125+'ModelParams Lw'!$U$4)/10)))+IF(BF125="",0,POWER(10,((BF125+'ModelParams Lw'!$V$4)/10))))</f>
        <v>#DIV/0!</v>
      </c>
      <c r="BH125" s="24" t="e">
        <f t="shared" si="47"/>
        <v>#DIV/0!</v>
      </c>
      <c r="BI125" s="24" t="e">
        <f>(AY125-'ModelParams Lw'!O$10)/'ModelParams Lw'!O$11</f>
        <v>#DIV/0!</v>
      </c>
      <c r="BJ125" s="24" t="e">
        <f>(AZ125-'ModelParams Lw'!P$10)/'ModelParams Lw'!P$11</f>
        <v>#DIV/0!</v>
      </c>
      <c r="BK125" s="24" t="e">
        <f>(BA125-'ModelParams Lw'!Q$10)/'ModelParams Lw'!Q$11</f>
        <v>#DIV/0!</v>
      </c>
      <c r="BL125" s="24" t="e">
        <f>(BB125-'ModelParams Lw'!R$10)/'ModelParams Lw'!R$11</f>
        <v>#DIV/0!</v>
      </c>
      <c r="BM125" s="24" t="e">
        <f>(BC125-'ModelParams Lw'!S$10)/'ModelParams Lw'!S$11</f>
        <v>#DIV/0!</v>
      </c>
      <c r="BN125" s="24" t="e">
        <f>(BD125-'ModelParams Lw'!T$10)/'ModelParams Lw'!T$11</f>
        <v>#DIV/0!</v>
      </c>
      <c r="BO125" s="24" t="e">
        <f>(BE125-'ModelParams Lw'!U$10)/'ModelParams Lw'!U$11</f>
        <v>#DIV/0!</v>
      </c>
      <c r="BP125" s="24" t="e">
        <f>(BF125-'ModelParams Lw'!V$10)/'ModelParams Lw'!V$11</f>
        <v>#DIV/0!</v>
      </c>
      <c r="BQ125" s="24">
        <f>IF(Calcul!$F130="SW",'ModelParams Lw'!C$18+'ModelParams Lw'!C$19*LOG(BQ$3)+'ModelParams Lw'!C$20*($D125*$E125),IF('ModelParams Lw'!C$21+'ModelParams Lw'!C$22*LOG(BQ$3)+'ModelParams Lw'!C$23*($D125*$E125)&lt;'ModelParams Lw'!C$18+'ModelParams Lw'!C$19*LOG(BQ$3)+'ModelParams Lw'!C$20*($D125*$E125),'ModelParams Lw'!C$18+'ModelParams Lw'!C$19*LOG(BQ$3)+'ModelParams Lw'!C$20*($D125*$E125),'ModelParams Lw'!C$21+'ModelParams Lw'!C$22*LOG(BQ$3)+'ModelParams Lw'!C$23*($D125*$E125)))</f>
        <v>29.232362061604213</v>
      </c>
      <c r="BR125" s="24">
        <f>IF(Calcul!$F130="SW",'ModelParams Lw'!D$18+'ModelParams Lw'!D$19*LOG(BR$3)+'ModelParams Lw'!D$20*($D125*$E125),IF('ModelParams Lw'!D$21+'ModelParams Lw'!D$22*LOG(BR$3)+'ModelParams Lw'!D$23*($D125*$E125)&lt;'ModelParams Lw'!D$18+'ModelParams Lw'!D$19*LOG(BR$3)+'ModelParams Lw'!D$20*($D125*$E125),'ModelParams Lw'!D$18+'ModelParams Lw'!D$19*LOG(BR$3)+'ModelParams Lw'!D$20*($D125*$E125),'ModelParams Lw'!D$21+'ModelParams Lw'!D$22*LOG(BR$3)+'ModelParams Lw'!D$23*($D125*$E125)))</f>
        <v>20.87664435983303</v>
      </c>
      <c r="BS125" s="24">
        <f>IF(Calcul!$F130="SW",'ModelParams Lw'!E$18+'ModelParams Lw'!E$19*LOG(BS$3)+'ModelParams Lw'!E$20*($D125*$E125),IF('ModelParams Lw'!E$21+'ModelParams Lw'!E$22*LOG(BS$3)+'ModelParams Lw'!E$23*($D125*$E125)&lt;'ModelParams Lw'!E$18+'ModelParams Lw'!E$19*LOG(BS$3)+'ModelParams Lw'!E$20*($D125*$E125),'ModelParams Lw'!E$18+'ModelParams Lw'!E$19*LOG(BS$3)+'ModelParams Lw'!E$20*($D125*$E125),'ModelParams Lw'!E$21+'ModelParams Lw'!E$22*LOG(BS$3)+'ModelParams Lw'!E$23*($D125*$E125)))</f>
        <v>19.403052886267911</v>
      </c>
      <c r="BT125" s="24">
        <f>IF(Calcul!$F130="SW",'ModelParams Lw'!F$18+'ModelParams Lw'!F$19*LOG(BT$3)+'ModelParams Lw'!F$20*($D125*$E125),IF('ModelParams Lw'!F$21+'ModelParams Lw'!F$22*LOG(BT$3)+'ModelParams Lw'!F$23*($D125*$E125)&lt;'ModelParams Lw'!F$18+'ModelParams Lw'!F$19*LOG(BT$3)+'ModelParams Lw'!F$20*($D125*$E125),'ModelParams Lw'!F$18+'ModelParams Lw'!F$19*LOG(BT$3)+'ModelParams Lw'!F$20*($D125*$E125),'ModelParams Lw'!F$21+'ModelParams Lw'!F$22*LOG(BT$3)+'ModelParams Lw'!F$23*($D125*$E125)))</f>
        <v>19.168948557312724</v>
      </c>
      <c r="BU125" s="24">
        <f>IF(Calcul!$F130="SW",'ModelParams Lw'!G$18+'ModelParams Lw'!G$19*LOG(BU$3)+'ModelParams Lw'!G$20*($D125*$E125),IF('ModelParams Lw'!G$21+'ModelParams Lw'!G$22*LOG(BU$3)+'ModelParams Lw'!G$23*($D125*$E125)&lt;'ModelParams Lw'!G$18+'ModelParams Lw'!G$19*LOG(BU$3)+'ModelParams Lw'!G$20*($D125*$E125),'ModelParams Lw'!G$18+'ModelParams Lw'!G$19*LOG(BU$3)+'ModelParams Lw'!G$20*($D125*$E125),'ModelParams Lw'!G$21+'ModelParams Lw'!G$22*LOG(BU$3)+'ModelParams Lw'!G$23*($D125*$E125)))</f>
        <v>19.253827318462619</v>
      </c>
      <c r="BV125" s="24">
        <f>IF(Calcul!$F130="SW",'ModelParams Lw'!H$18+'ModelParams Lw'!H$19*LOG(BV$3)+'ModelParams Lw'!H$20*($D125*$E125),IF('ModelParams Lw'!H$21+'ModelParams Lw'!H$22*LOG(BV$3)+'ModelParams Lw'!H$23*($D125*$E125)&lt;'ModelParams Lw'!H$18+'ModelParams Lw'!H$19*LOG(BV$3)+'ModelParams Lw'!H$20*($D125*$E125),'ModelParams Lw'!H$18+'ModelParams Lw'!H$19*LOG(BV$3)+'ModelParams Lw'!H$20*($D125*$E125),'ModelParams Lw'!H$21+'ModelParams Lw'!H$22*LOG(BV$3)+'ModelParams Lw'!H$23*($D125*$E125)))</f>
        <v>18.450549841027573</v>
      </c>
      <c r="BW125" s="24">
        <f>IF(Calcul!$F130="SW",'ModelParams Lw'!I$18+'ModelParams Lw'!I$19*LOG(BW$3)+'ModelParams Lw'!I$20*($D125*$E125),IF('ModelParams Lw'!I$21+'ModelParams Lw'!I$22*LOG(BW$3)+'ModelParams Lw'!I$23*($D125*$E125)&lt;'ModelParams Lw'!I$18+'ModelParams Lw'!I$19*LOG(BW$3)+'ModelParams Lw'!I$20*($D125*$E125),'ModelParams Lw'!I$18+'ModelParams Lw'!I$19*LOG(BW$3)+'ModelParams Lw'!I$20*($D125*$E125),'ModelParams Lw'!I$21+'ModelParams Lw'!I$22*LOG(BW$3)+'ModelParams Lw'!I$23*($D125*$E125)))</f>
        <v>24.339570323731252</v>
      </c>
      <c r="BX125" s="24">
        <f>IF(Calcul!$F130="SW",'ModelParams Lw'!J$18+'ModelParams Lw'!J$19*LOG(BX$3)+'ModelParams Lw'!J$20*($D125*$E125),IF('ModelParams Lw'!J$21+'ModelParams Lw'!J$22*LOG(BX$3)+'ModelParams Lw'!J$23*($D125*$E125)&lt;'ModelParams Lw'!J$18+'ModelParams Lw'!J$19*LOG(BX$3)+'ModelParams Lw'!J$20*($D125*$E125),'ModelParams Lw'!J$18+'ModelParams Lw'!J$19*LOG(BX$3)+'ModelParams Lw'!J$20*($D125*$E125),'ModelParams Lw'!J$21+'ModelParams Lw'!J$22*LOG(BX$3)+'ModelParams Lw'!J$23*($D125*$E125)))</f>
        <v>22.505852524315557</v>
      </c>
      <c r="BY125" s="24" t="e">
        <f t="shared" si="34"/>
        <v>#DIV/0!</v>
      </c>
      <c r="BZ125" s="24" t="e">
        <f t="shared" si="35"/>
        <v>#DIV/0!</v>
      </c>
      <c r="CA125" s="24" t="e">
        <f t="shared" si="36"/>
        <v>#DIV/0!</v>
      </c>
      <c r="CB125" s="24" t="e">
        <f t="shared" si="37"/>
        <v>#DIV/0!</v>
      </c>
      <c r="CC125" s="24" t="e">
        <f t="shared" si="38"/>
        <v>#DIV/0!</v>
      </c>
      <c r="CD125" s="24" t="e">
        <f t="shared" si="39"/>
        <v>#DIV/0!</v>
      </c>
      <c r="CE125" s="24" t="e">
        <f t="shared" si="40"/>
        <v>#DIV/0!</v>
      </c>
      <c r="CF125" s="24" t="e">
        <f t="shared" si="41"/>
        <v>#DIV/0!</v>
      </c>
      <c r="CG125" s="24" t="e">
        <f>10*LOG10(IF(BY125="",0,POWER(10,((BY125+'ModelParams Lw'!$O$4)/10))) +IF(BZ125="",0,POWER(10,((BZ125+'ModelParams Lw'!$P$4)/10))) +IF(CA125="",0,POWER(10,((CA125+'ModelParams Lw'!$Q$4)/10))) +IF(CB125="",0,POWER(10,((CB125+'ModelParams Lw'!$R$4)/10))) +IF(CC125="",0,POWER(10,((CC125+'ModelParams Lw'!$S$4)/10))) +IF(CD125="",0,POWER(10,((CD125+'ModelParams Lw'!$T$4)/10))) +IF(CE125="",0,POWER(10,((CE125+'ModelParams Lw'!$U$4)/10)))+IF(CF125="",0,POWER(10,((CF125+'ModelParams Lw'!$V$4)/10))))</f>
        <v>#DIV/0!</v>
      </c>
      <c r="CH125" s="24" t="e">
        <f t="shared" si="48"/>
        <v>#DIV/0!</v>
      </c>
      <c r="CI125" s="24" t="e">
        <f>(BY125-'ModelParams Lw'!$O$10)/'ModelParams Lw'!$O$11</f>
        <v>#DIV/0!</v>
      </c>
      <c r="CJ125" s="24" t="e">
        <f>(BZ125-'ModelParams Lw'!$P$10)/'ModelParams Lw'!$P$11</f>
        <v>#DIV/0!</v>
      </c>
      <c r="CK125" s="24" t="e">
        <f>(CA125-'ModelParams Lw'!$Q$10)/'ModelParams Lw'!$Q$11</f>
        <v>#DIV/0!</v>
      </c>
      <c r="CL125" s="24" t="e">
        <f>(CB125-'ModelParams Lw'!$R$10)/'ModelParams Lw'!$R$11</f>
        <v>#DIV/0!</v>
      </c>
      <c r="CM125" s="24" t="e">
        <f>(CC125-'ModelParams Lw'!$S$10)/'ModelParams Lw'!$S$11</f>
        <v>#DIV/0!</v>
      </c>
      <c r="CN125" s="24" t="e">
        <f>(CD125-'ModelParams Lw'!$T$10)/'ModelParams Lw'!$T$11</f>
        <v>#DIV/0!</v>
      </c>
      <c r="CO125" s="24" t="e">
        <f>(CE125-'ModelParams Lw'!$U$10)/'ModelParams Lw'!$U$11</f>
        <v>#DIV/0!</v>
      </c>
      <c r="CP125" s="24" t="e">
        <f>(CF125-'ModelParams Lw'!$V$10)/'ModelParams Lw'!$V$11</f>
        <v>#DIV/0!</v>
      </c>
    </row>
    <row r="126" spans="1:94" x14ac:dyDescent="0.2">
      <c r="A126" s="12">
        <f>Calcul!B128</f>
        <v>0</v>
      </c>
      <c r="B126" s="12">
        <f t="shared" si="42"/>
        <v>0</v>
      </c>
      <c r="C126" s="12">
        <f>Calcul!C128</f>
        <v>0</v>
      </c>
      <c r="D126" s="12">
        <f>Calcul!D128/1000</f>
        <v>0</v>
      </c>
      <c r="E126" s="12">
        <f>Calcul!E128/1000</f>
        <v>0</v>
      </c>
      <c r="F126" s="12">
        <f t="shared" si="43"/>
        <v>0</v>
      </c>
      <c r="G126" s="24" t="e">
        <f t="shared" si="44"/>
        <v>#DIV/0!</v>
      </c>
      <c r="H126" s="21" t="e">
        <f>'ModelParams Lw'!$B$6*(LN(H$3/(($B126/3600/($D126*$F126))^0.4*$G126^0.3)))^2+'ModelParams Lw'!$B$7*LN(H$3/(($B126/3600/($D126*$F126))^0.4*$G126^0.3))+'ModelParams Lw'!$B$8</f>
        <v>#DIV/0!</v>
      </c>
      <c r="I126" s="21" t="e">
        <f>'ModelParams Lw'!$B$6*(LN(I$3/(($B126/3600/($D126*$F126))^0.4*$G126^0.3)))^2+'ModelParams Lw'!$B$7*LN(I$3/(($B126/3600/($D126*$F126))^0.4*$G126^0.3))+'ModelParams Lw'!$B$8</f>
        <v>#DIV/0!</v>
      </c>
      <c r="J126" s="21" t="e">
        <f>'ModelParams Lw'!$B$6*(LN(J$3/(($B126/3600/($D126*$F126))^0.4*$G126^0.3)))^2+'ModelParams Lw'!$B$7*LN(J$3/(($B126/3600/($D126*$F126))^0.4*$G126^0.3))+'ModelParams Lw'!$B$8</f>
        <v>#DIV/0!</v>
      </c>
      <c r="K126" s="21" t="e">
        <f>'ModelParams Lw'!$B$6*(LN(K$3/(($B126/3600/($D126*$F126))^0.4*$G126^0.3)))^2+'ModelParams Lw'!$B$7*LN(K$3/(($B126/3600/($D126*$F126))^0.4*$G126^0.3))+'ModelParams Lw'!$B$8</f>
        <v>#DIV/0!</v>
      </c>
      <c r="L126" s="21" t="e">
        <f>'ModelParams Lw'!$B$6*(LN(L$3/(($B126/3600/($D126*$F126))^0.4*$G126^0.3)))^2+'ModelParams Lw'!$B$7*LN(L$3/(($B126/3600/($D126*$F126))^0.4*$G126^0.3))+'ModelParams Lw'!$B$8</f>
        <v>#DIV/0!</v>
      </c>
      <c r="M126" s="21" t="e">
        <f>'ModelParams Lw'!$B$6*(LN(M$3/(($B126/3600/($D126*$F126))^0.4*$G126^0.3)))^2+'ModelParams Lw'!$B$7*LN(M$3/(($B126/3600/($D126*$F126))^0.4*$G126^0.3))+'ModelParams Lw'!$B$8</f>
        <v>#DIV/0!</v>
      </c>
      <c r="N126" s="21" t="e">
        <f>'ModelParams Lw'!$B$6*(LN(N$3/(($B126/3600/($D126*$F126))^0.4*$G126^0.3)))^2+'ModelParams Lw'!$B$7*LN(N$3/(($B126/3600/($D126*$F126))^0.4*$G126^0.3))+'ModelParams Lw'!$B$8</f>
        <v>#DIV/0!</v>
      </c>
      <c r="O126" s="21" t="e">
        <f>'ModelParams Lw'!$B$6*(LN(O$3/(($B126/3600/($D126*$F126))^0.4*$G126^0.3)))^2+'ModelParams Lw'!$B$7*LN(O$3/(($B126/3600/($D126*$F126))^0.4*$G126^0.3))+'ModelParams Lw'!$B$8</f>
        <v>#DIV/0!</v>
      </c>
      <c r="P126" s="24" t="e">
        <f>'ModelParams Lw'!$B$3+'ModelParams Lw'!$B$4*LOG10($B126/3600/($D126*$F126))+'ModelParams Lw'!$B$5*LOG10(2*$G126/(1.2*($B126/3600/($D126*$F126))^2)+1)+10*LOG10($D126*$F126)+H126</f>
        <v>#DIV/0!</v>
      </c>
      <c r="Q126" s="24" t="e">
        <f>'ModelParams Lw'!$B$3+'ModelParams Lw'!$B$4*LOG10($B126/3600/($D126*$F126))+'ModelParams Lw'!$B$5*LOG10(2*$G126/(1.2*($B126/3600/($D126*$F126))^2)+1)+10*LOG10($D126*$F126)+I126</f>
        <v>#DIV/0!</v>
      </c>
      <c r="R126" s="24" t="e">
        <f>'ModelParams Lw'!$B$3+'ModelParams Lw'!$B$4*LOG10($B126/3600/($D126*$F126))+'ModelParams Lw'!$B$5*LOG10(2*$G126/(1.2*($B126/3600/($D126*$F126))^2)+1)+10*LOG10($D126*$F126)+J126</f>
        <v>#DIV/0!</v>
      </c>
      <c r="S126" s="24" t="e">
        <f>'ModelParams Lw'!$B$3+'ModelParams Lw'!$B$4*LOG10($B126/3600/($D126*$F126))+'ModelParams Lw'!$B$5*LOG10(2*$G126/(1.2*($B126/3600/($D126*$F126))^2)+1)+10*LOG10($D126*$F126)+K126</f>
        <v>#DIV/0!</v>
      </c>
      <c r="T126" s="24" t="e">
        <f>'ModelParams Lw'!$B$3+'ModelParams Lw'!$B$4*LOG10($B126/3600/($D126*$F126))+'ModelParams Lw'!$B$5*LOG10(2*$G126/(1.2*($B126/3600/($D126*$F126))^2)+1)+10*LOG10($D126*$F126)+L126</f>
        <v>#DIV/0!</v>
      </c>
      <c r="U126" s="24" t="e">
        <f>'ModelParams Lw'!$B$3+'ModelParams Lw'!$B$4*LOG10($B126/3600/($D126*$F126))+'ModelParams Lw'!$B$5*LOG10(2*$G126/(1.2*($B126/3600/($D126*$F126))^2)+1)+10*LOG10($D126*$F126)+M126</f>
        <v>#DIV/0!</v>
      </c>
      <c r="V126" s="24" t="e">
        <f>'ModelParams Lw'!$B$3+'ModelParams Lw'!$B$4*LOG10($B126/3600/($D126*$F126))+'ModelParams Lw'!$B$5*LOG10(2*$G126/(1.2*($B126/3600/($D126*$F126))^2)+1)+10*LOG10($D126*$F126)+N126</f>
        <v>#DIV/0!</v>
      </c>
      <c r="W126" s="24" t="e">
        <f>'ModelParams Lw'!$B$3+'ModelParams Lw'!$B$4*LOG10($B126/3600/($D126*$F126))+'ModelParams Lw'!$B$5*LOG10(2*$G126/(1.2*($B126/3600/($D126*$F126))^2)+1)+10*LOG10($D126*$F126)+O126</f>
        <v>#DIV/0!</v>
      </c>
      <c r="X126" s="24" t="e">
        <f>10*LOG10(IF(P126="",0,POWER(10,((P126+'ModelParams Lw'!$O$4)/10))) +IF(Q126="",0,POWER(10,((Q126+'ModelParams Lw'!$P$4)/10))) +IF(R126="",0,POWER(10,((R126+'ModelParams Lw'!$Q$4)/10))) +IF(S126="",0,POWER(10,((S126+'ModelParams Lw'!$R$4)/10))) +IF(T126="",0,POWER(10,((T126+'ModelParams Lw'!$S$4)/10))) +IF(U126="",0,POWER(10,((U126+'ModelParams Lw'!$T$4)/10))) +IF(V126="",0,POWER(10,((V126+'ModelParams Lw'!$U$4)/10)))+IF(W126="",0,POWER(10,((W126+'ModelParams Lw'!$V$4)/10))))</f>
        <v>#DIV/0!</v>
      </c>
      <c r="Y126" s="24" t="e">
        <f t="shared" si="45"/>
        <v>#DIV/0!</v>
      </c>
      <c r="Z126" s="24" t="e">
        <f>(P126-'ModelParams Lw'!O$10)/'ModelParams Lw'!O$11</f>
        <v>#DIV/0!</v>
      </c>
      <c r="AA126" s="24" t="e">
        <f>(Q126-'ModelParams Lw'!P$10)/'ModelParams Lw'!P$11</f>
        <v>#DIV/0!</v>
      </c>
      <c r="AB126" s="24" t="e">
        <f>(R126-'ModelParams Lw'!Q$10)/'ModelParams Lw'!Q$11</f>
        <v>#DIV/0!</v>
      </c>
      <c r="AC126" s="24" t="e">
        <f>(S126-'ModelParams Lw'!R$10)/'ModelParams Lw'!R$11</f>
        <v>#DIV/0!</v>
      </c>
      <c r="AD126" s="24" t="e">
        <f>(T126-'ModelParams Lw'!S$10)/'ModelParams Lw'!S$11</f>
        <v>#DIV/0!</v>
      </c>
      <c r="AE126" s="24" t="e">
        <f>(U126-'ModelParams Lw'!T$10)/'ModelParams Lw'!T$11</f>
        <v>#DIV/0!</v>
      </c>
      <c r="AF126" s="24" t="e">
        <f>(V126-'ModelParams Lw'!U$10)/'ModelParams Lw'!U$11</f>
        <v>#DIV/0!</v>
      </c>
      <c r="AG126" s="24" t="e">
        <f>(W126-'ModelParams Lw'!V$10)/'ModelParams Lw'!V$11</f>
        <v>#DIV/0!</v>
      </c>
      <c r="AH126" s="24" t="e">
        <f t="shared" si="46"/>
        <v>#DIV/0!</v>
      </c>
      <c r="AI126" s="24" t="str">
        <f>IF(OR(Calcul!$D131="",Calcul!$E131=""),"",VLOOKUP(CONCATENATE(Calcul!$D131,Calcul!$E131),SilencerParams!$D$4:$R$82,8,FALSE))</f>
        <v/>
      </c>
      <c r="AJ126" s="24" t="str">
        <f>IF(OR(Calcul!$D131="",Calcul!$E131=""),"",VLOOKUP(CONCATENATE(Calcul!$D131,Calcul!$E131),SilencerParams!$D$4:$R$82,9,FALSE))</f>
        <v/>
      </c>
      <c r="AK126" s="24" t="str">
        <f>IF(OR(Calcul!$D131="",Calcul!$E131=""),"",VLOOKUP(CONCATENATE(Calcul!$D131,Calcul!$E131),SilencerParams!$D$4:$R$82,10,FALSE))</f>
        <v/>
      </c>
      <c r="AL126" s="24" t="str">
        <f>IF(OR(Calcul!$D131="",Calcul!$E131=""),"",VLOOKUP(CONCATENATE(Calcul!$D131,Calcul!$E131),SilencerParams!$D$4:$R$82,11,FALSE))</f>
        <v/>
      </c>
      <c r="AM126" s="24" t="str">
        <f>IF(OR(Calcul!$D131="",Calcul!$E131=""),"",VLOOKUP(CONCATENATE(Calcul!$D131,Calcul!$E131),SilencerParams!$D$4:$R$82,12,FALSE))</f>
        <v/>
      </c>
      <c r="AN126" s="24" t="str">
        <f>IF(OR(Calcul!$D131="",Calcul!$E131=""),"",VLOOKUP(CONCATENATE(Calcul!$D131,Calcul!$E131),SilencerParams!$D$4:$R$82,13,FALSE))</f>
        <v/>
      </c>
      <c r="AO126" s="24" t="str">
        <f>IF(OR(Calcul!$D131="",Calcul!$E131=""),"",VLOOKUP(CONCATENATE(Calcul!$D131,Calcul!$E131),SilencerParams!$D$4:$R$82,14,FALSE))</f>
        <v/>
      </c>
      <c r="AP126" s="24" t="str">
        <f>IF(OR(Calcul!$D131="",Calcul!$E131=""),"",VLOOKUP(CONCATENATE(Calcul!$D131,Calcul!$E131),SilencerParams!$D$4:$R$82,15,FALSE))</f>
        <v/>
      </c>
      <c r="AQ126" s="24" t="str">
        <f>IF(OR(Calcul!$D131="",Calcul!$E131=""),"",VLOOKUP(CONCATENATE(Calcul!$D131,Calcul!$E131),SilencerParams!$D$4:$Z$82,16,FALSE)*LOG($AH126)+VLOOKUP(CONCATENATE(Calcul!$D131,Calcul!$E131),SilencerParams!$D$4:$AH$82,24,FALSE))</f>
        <v/>
      </c>
      <c r="AR126" s="24" t="str">
        <f>IF(OR(Calcul!$D131="",Calcul!$E131=""),"",VLOOKUP(CONCATENATE(Calcul!$D131,Calcul!$E131),SilencerParams!$D$4:$Z$82,17,FALSE)*LOG($AH126)+VLOOKUP(CONCATENATE(Calcul!$D131,Calcul!$E131),SilencerParams!$D$4:$AH$82,25,FALSE))</f>
        <v/>
      </c>
      <c r="AS126" s="24" t="str">
        <f>IF(OR(Calcul!$D131="",Calcul!$E131=""),"",VLOOKUP(CONCATENATE(Calcul!$D131,Calcul!$E131),SilencerParams!$D$4:$Z$82,18,FALSE)*LOG($AH126)+VLOOKUP(CONCATENATE(Calcul!$D131,Calcul!$E131),SilencerParams!$D$4:$AH$82,26,FALSE))</f>
        <v/>
      </c>
      <c r="AT126" s="24" t="str">
        <f>IF(OR(Calcul!$D131="",Calcul!$E131=""),"",VLOOKUP(CONCATENATE(Calcul!$D131,Calcul!$E131),SilencerParams!$D$4:$Z$82,19,FALSE)*LOG($AH126)+VLOOKUP(CONCATENATE(Calcul!$D131,Calcul!$E131),SilencerParams!$D$4:$AH$82,27,FALSE))</f>
        <v/>
      </c>
      <c r="AU126" s="24" t="str">
        <f>IF(OR(Calcul!$D131="",Calcul!$E131=""),"",VLOOKUP(CONCATENATE(Calcul!$D131,Calcul!$E131),SilencerParams!$D$4:$Z$82,20,FALSE)*LOG($AH126)+VLOOKUP(CONCATENATE(Calcul!$D131,Calcul!$E131),SilencerParams!$D$4:$AH$82,28,FALSE))</f>
        <v/>
      </c>
      <c r="AV126" s="24" t="str">
        <f>IF(OR(Calcul!$D131="",Calcul!$E131=""),"",VLOOKUP(CONCATENATE(Calcul!$D131,Calcul!$E131),SilencerParams!$D$4:$Z$82,21,FALSE)*LOG($AH126)+VLOOKUP(CONCATENATE(Calcul!$D131,Calcul!$E131),SilencerParams!$D$4:$AH$82,29,FALSE))</f>
        <v/>
      </c>
      <c r="AW126" s="24" t="str">
        <f>IF(OR(Calcul!$D131="",Calcul!$E131=""),"",VLOOKUP(CONCATENATE(Calcul!$D131,Calcul!$E131),SilencerParams!$D$4:$Z$82,22,FALSE)*LOG($AH126)+VLOOKUP(CONCATENATE(Calcul!$D131,Calcul!$E131),SilencerParams!$D$4:$AH$82,30,FALSE))</f>
        <v/>
      </c>
      <c r="AX126" s="24" t="str">
        <f>IF(OR(Calcul!$D131="",Calcul!$E131=""),"",VLOOKUP(CONCATENATE(Calcul!$D131,Calcul!$E131),SilencerParams!$D$4:$Z$82,23,FALSE)*LOG($AH126)+VLOOKUP(CONCATENATE(Calcul!$D131,Calcul!$E131),SilencerParams!$D$4:$AH$82,31,FALSE))</f>
        <v/>
      </c>
      <c r="AY126" s="24" t="e">
        <f t="shared" si="26"/>
        <v>#DIV/0!</v>
      </c>
      <c r="AZ126" s="24" t="e">
        <f t="shared" si="27"/>
        <v>#DIV/0!</v>
      </c>
      <c r="BA126" s="24" t="e">
        <f t="shared" si="28"/>
        <v>#DIV/0!</v>
      </c>
      <c r="BB126" s="24" t="e">
        <f t="shared" si="29"/>
        <v>#DIV/0!</v>
      </c>
      <c r="BC126" s="24" t="e">
        <f t="shared" si="30"/>
        <v>#DIV/0!</v>
      </c>
      <c r="BD126" s="24" t="e">
        <f t="shared" si="31"/>
        <v>#DIV/0!</v>
      </c>
      <c r="BE126" s="24" t="e">
        <f t="shared" si="32"/>
        <v>#DIV/0!</v>
      </c>
      <c r="BF126" s="24" t="e">
        <f t="shared" si="33"/>
        <v>#DIV/0!</v>
      </c>
      <c r="BG126" s="24" t="e">
        <f>10*LOG10(IF(AY126="",0,POWER(10,((AY126+'ModelParams Lw'!$O$4)/10))) +IF(AZ126="",0,POWER(10,((AZ126+'ModelParams Lw'!$P$4)/10))) +IF(BA126="",0,POWER(10,((BA126+'ModelParams Lw'!$Q$4)/10))) +IF(BB126="",0,POWER(10,((BB126+'ModelParams Lw'!$R$4)/10))) +IF(BC126="",0,POWER(10,((BC126+'ModelParams Lw'!$S$4)/10))) +IF(BD126="",0,POWER(10,((BD126+'ModelParams Lw'!$T$4)/10))) +IF(BE126="",0,POWER(10,((BE126+'ModelParams Lw'!$U$4)/10)))+IF(BF126="",0,POWER(10,((BF126+'ModelParams Lw'!$V$4)/10))))</f>
        <v>#DIV/0!</v>
      </c>
      <c r="BH126" s="24" t="e">
        <f t="shared" si="47"/>
        <v>#DIV/0!</v>
      </c>
      <c r="BI126" s="24" t="e">
        <f>(AY126-'ModelParams Lw'!O$10)/'ModelParams Lw'!O$11</f>
        <v>#DIV/0!</v>
      </c>
      <c r="BJ126" s="24" t="e">
        <f>(AZ126-'ModelParams Lw'!P$10)/'ModelParams Lw'!P$11</f>
        <v>#DIV/0!</v>
      </c>
      <c r="BK126" s="24" t="e">
        <f>(BA126-'ModelParams Lw'!Q$10)/'ModelParams Lw'!Q$11</f>
        <v>#DIV/0!</v>
      </c>
      <c r="BL126" s="24" t="e">
        <f>(BB126-'ModelParams Lw'!R$10)/'ModelParams Lw'!R$11</f>
        <v>#DIV/0!</v>
      </c>
      <c r="BM126" s="24" t="e">
        <f>(BC126-'ModelParams Lw'!S$10)/'ModelParams Lw'!S$11</f>
        <v>#DIV/0!</v>
      </c>
      <c r="BN126" s="24" t="e">
        <f>(BD126-'ModelParams Lw'!T$10)/'ModelParams Lw'!T$11</f>
        <v>#DIV/0!</v>
      </c>
      <c r="BO126" s="24" t="e">
        <f>(BE126-'ModelParams Lw'!U$10)/'ModelParams Lw'!U$11</f>
        <v>#DIV/0!</v>
      </c>
      <c r="BP126" s="24" t="e">
        <f>(BF126-'ModelParams Lw'!V$10)/'ModelParams Lw'!V$11</f>
        <v>#DIV/0!</v>
      </c>
      <c r="BQ126" s="24">
        <f>IF(Calcul!$F131="SW",'ModelParams Lw'!C$18+'ModelParams Lw'!C$19*LOG(BQ$3)+'ModelParams Lw'!C$20*($D126*$E126),IF('ModelParams Lw'!C$21+'ModelParams Lw'!C$22*LOG(BQ$3)+'ModelParams Lw'!C$23*($D126*$E126)&lt;'ModelParams Lw'!C$18+'ModelParams Lw'!C$19*LOG(BQ$3)+'ModelParams Lw'!C$20*($D126*$E126),'ModelParams Lw'!C$18+'ModelParams Lw'!C$19*LOG(BQ$3)+'ModelParams Lw'!C$20*($D126*$E126),'ModelParams Lw'!C$21+'ModelParams Lw'!C$22*LOG(BQ$3)+'ModelParams Lw'!C$23*($D126*$E126)))</f>
        <v>29.232362061604213</v>
      </c>
      <c r="BR126" s="24">
        <f>IF(Calcul!$F131="SW",'ModelParams Lw'!D$18+'ModelParams Lw'!D$19*LOG(BR$3)+'ModelParams Lw'!D$20*($D126*$E126),IF('ModelParams Lw'!D$21+'ModelParams Lw'!D$22*LOG(BR$3)+'ModelParams Lw'!D$23*($D126*$E126)&lt;'ModelParams Lw'!D$18+'ModelParams Lw'!D$19*LOG(BR$3)+'ModelParams Lw'!D$20*($D126*$E126),'ModelParams Lw'!D$18+'ModelParams Lw'!D$19*LOG(BR$3)+'ModelParams Lw'!D$20*($D126*$E126),'ModelParams Lw'!D$21+'ModelParams Lw'!D$22*LOG(BR$3)+'ModelParams Lw'!D$23*($D126*$E126)))</f>
        <v>20.87664435983303</v>
      </c>
      <c r="BS126" s="24">
        <f>IF(Calcul!$F131="SW",'ModelParams Lw'!E$18+'ModelParams Lw'!E$19*LOG(BS$3)+'ModelParams Lw'!E$20*($D126*$E126),IF('ModelParams Lw'!E$21+'ModelParams Lw'!E$22*LOG(BS$3)+'ModelParams Lw'!E$23*($D126*$E126)&lt;'ModelParams Lw'!E$18+'ModelParams Lw'!E$19*LOG(BS$3)+'ModelParams Lw'!E$20*($D126*$E126),'ModelParams Lw'!E$18+'ModelParams Lw'!E$19*LOG(BS$3)+'ModelParams Lw'!E$20*($D126*$E126),'ModelParams Lw'!E$21+'ModelParams Lw'!E$22*LOG(BS$3)+'ModelParams Lw'!E$23*($D126*$E126)))</f>
        <v>19.403052886267911</v>
      </c>
      <c r="BT126" s="24">
        <f>IF(Calcul!$F131="SW",'ModelParams Lw'!F$18+'ModelParams Lw'!F$19*LOG(BT$3)+'ModelParams Lw'!F$20*($D126*$E126),IF('ModelParams Lw'!F$21+'ModelParams Lw'!F$22*LOG(BT$3)+'ModelParams Lw'!F$23*($D126*$E126)&lt;'ModelParams Lw'!F$18+'ModelParams Lw'!F$19*LOG(BT$3)+'ModelParams Lw'!F$20*($D126*$E126),'ModelParams Lw'!F$18+'ModelParams Lw'!F$19*LOG(BT$3)+'ModelParams Lw'!F$20*($D126*$E126),'ModelParams Lw'!F$21+'ModelParams Lw'!F$22*LOG(BT$3)+'ModelParams Lw'!F$23*($D126*$E126)))</f>
        <v>19.168948557312724</v>
      </c>
      <c r="BU126" s="24">
        <f>IF(Calcul!$F131="SW",'ModelParams Lw'!G$18+'ModelParams Lw'!G$19*LOG(BU$3)+'ModelParams Lw'!G$20*($D126*$E126),IF('ModelParams Lw'!G$21+'ModelParams Lw'!G$22*LOG(BU$3)+'ModelParams Lw'!G$23*($D126*$E126)&lt;'ModelParams Lw'!G$18+'ModelParams Lw'!G$19*LOG(BU$3)+'ModelParams Lw'!G$20*($D126*$E126),'ModelParams Lw'!G$18+'ModelParams Lw'!G$19*LOG(BU$3)+'ModelParams Lw'!G$20*($D126*$E126),'ModelParams Lw'!G$21+'ModelParams Lw'!G$22*LOG(BU$3)+'ModelParams Lw'!G$23*($D126*$E126)))</f>
        <v>19.253827318462619</v>
      </c>
      <c r="BV126" s="24">
        <f>IF(Calcul!$F131="SW",'ModelParams Lw'!H$18+'ModelParams Lw'!H$19*LOG(BV$3)+'ModelParams Lw'!H$20*($D126*$E126),IF('ModelParams Lw'!H$21+'ModelParams Lw'!H$22*LOG(BV$3)+'ModelParams Lw'!H$23*($D126*$E126)&lt;'ModelParams Lw'!H$18+'ModelParams Lw'!H$19*LOG(BV$3)+'ModelParams Lw'!H$20*($D126*$E126),'ModelParams Lw'!H$18+'ModelParams Lw'!H$19*LOG(BV$3)+'ModelParams Lw'!H$20*($D126*$E126),'ModelParams Lw'!H$21+'ModelParams Lw'!H$22*LOG(BV$3)+'ModelParams Lw'!H$23*($D126*$E126)))</f>
        <v>18.450549841027573</v>
      </c>
      <c r="BW126" s="24">
        <f>IF(Calcul!$F131="SW",'ModelParams Lw'!I$18+'ModelParams Lw'!I$19*LOG(BW$3)+'ModelParams Lw'!I$20*($D126*$E126),IF('ModelParams Lw'!I$21+'ModelParams Lw'!I$22*LOG(BW$3)+'ModelParams Lw'!I$23*($D126*$E126)&lt;'ModelParams Lw'!I$18+'ModelParams Lw'!I$19*LOG(BW$3)+'ModelParams Lw'!I$20*($D126*$E126),'ModelParams Lw'!I$18+'ModelParams Lw'!I$19*LOG(BW$3)+'ModelParams Lw'!I$20*($D126*$E126),'ModelParams Lw'!I$21+'ModelParams Lw'!I$22*LOG(BW$3)+'ModelParams Lw'!I$23*($D126*$E126)))</f>
        <v>24.339570323731252</v>
      </c>
      <c r="BX126" s="24">
        <f>IF(Calcul!$F131="SW",'ModelParams Lw'!J$18+'ModelParams Lw'!J$19*LOG(BX$3)+'ModelParams Lw'!J$20*($D126*$E126),IF('ModelParams Lw'!J$21+'ModelParams Lw'!J$22*LOG(BX$3)+'ModelParams Lw'!J$23*($D126*$E126)&lt;'ModelParams Lw'!J$18+'ModelParams Lw'!J$19*LOG(BX$3)+'ModelParams Lw'!J$20*($D126*$E126),'ModelParams Lw'!J$18+'ModelParams Lw'!J$19*LOG(BX$3)+'ModelParams Lw'!J$20*($D126*$E126),'ModelParams Lw'!J$21+'ModelParams Lw'!J$22*LOG(BX$3)+'ModelParams Lw'!J$23*($D126*$E126)))</f>
        <v>22.505852524315557</v>
      </c>
      <c r="BY126" s="24" t="e">
        <f t="shared" si="34"/>
        <v>#DIV/0!</v>
      </c>
      <c r="BZ126" s="24" t="e">
        <f t="shared" si="35"/>
        <v>#DIV/0!</v>
      </c>
      <c r="CA126" s="24" t="e">
        <f t="shared" si="36"/>
        <v>#DIV/0!</v>
      </c>
      <c r="CB126" s="24" t="e">
        <f t="shared" si="37"/>
        <v>#DIV/0!</v>
      </c>
      <c r="CC126" s="24" t="e">
        <f t="shared" si="38"/>
        <v>#DIV/0!</v>
      </c>
      <c r="CD126" s="24" t="e">
        <f t="shared" si="39"/>
        <v>#DIV/0!</v>
      </c>
      <c r="CE126" s="24" t="e">
        <f t="shared" si="40"/>
        <v>#DIV/0!</v>
      </c>
      <c r="CF126" s="24" t="e">
        <f t="shared" si="41"/>
        <v>#DIV/0!</v>
      </c>
      <c r="CG126" s="24" t="e">
        <f>10*LOG10(IF(BY126="",0,POWER(10,((BY126+'ModelParams Lw'!$O$4)/10))) +IF(BZ126="",0,POWER(10,((BZ126+'ModelParams Lw'!$P$4)/10))) +IF(CA126="",0,POWER(10,((CA126+'ModelParams Lw'!$Q$4)/10))) +IF(CB126="",0,POWER(10,((CB126+'ModelParams Lw'!$R$4)/10))) +IF(CC126="",0,POWER(10,((CC126+'ModelParams Lw'!$S$4)/10))) +IF(CD126="",0,POWER(10,((CD126+'ModelParams Lw'!$T$4)/10))) +IF(CE126="",0,POWER(10,((CE126+'ModelParams Lw'!$U$4)/10)))+IF(CF126="",0,POWER(10,((CF126+'ModelParams Lw'!$V$4)/10))))</f>
        <v>#DIV/0!</v>
      </c>
      <c r="CH126" s="24" t="e">
        <f t="shared" si="48"/>
        <v>#DIV/0!</v>
      </c>
      <c r="CI126" s="24" t="e">
        <f>(BY126-'ModelParams Lw'!$O$10)/'ModelParams Lw'!$O$11</f>
        <v>#DIV/0!</v>
      </c>
      <c r="CJ126" s="24" t="e">
        <f>(BZ126-'ModelParams Lw'!$P$10)/'ModelParams Lw'!$P$11</f>
        <v>#DIV/0!</v>
      </c>
      <c r="CK126" s="24" t="e">
        <f>(CA126-'ModelParams Lw'!$Q$10)/'ModelParams Lw'!$Q$11</f>
        <v>#DIV/0!</v>
      </c>
      <c r="CL126" s="24" t="e">
        <f>(CB126-'ModelParams Lw'!$R$10)/'ModelParams Lw'!$R$11</f>
        <v>#DIV/0!</v>
      </c>
      <c r="CM126" s="24" t="e">
        <f>(CC126-'ModelParams Lw'!$S$10)/'ModelParams Lw'!$S$11</f>
        <v>#DIV/0!</v>
      </c>
      <c r="CN126" s="24" t="e">
        <f>(CD126-'ModelParams Lw'!$T$10)/'ModelParams Lw'!$T$11</f>
        <v>#DIV/0!</v>
      </c>
      <c r="CO126" s="24" t="e">
        <f>(CE126-'ModelParams Lw'!$U$10)/'ModelParams Lw'!$U$11</f>
        <v>#DIV/0!</v>
      </c>
      <c r="CP126" s="24" t="e">
        <f>(CF126-'ModelParams Lw'!$V$10)/'ModelParams Lw'!$V$11</f>
        <v>#DIV/0!</v>
      </c>
    </row>
    <row r="127" spans="1:94" x14ac:dyDescent="0.2">
      <c r="A127" s="12">
        <f>Calcul!B129</f>
        <v>0</v>
      </c>
      <c r="B127" s="12">
        <f t="shared" si="42"/>
        <v>0</v>
      </c>
      <c r="C127" s="12">
        <f>Calcul!C129</f>
        <v>0</v>
      </c>
      <c r="D127" s="12">
        <f>Calcul!D129/1000</f>
        <v>0</v>
      </c>
      <c r="E127" s="12">
        <f>Calcul!E129/1000</f>
        <v>0</v>
      </c>
      <c r="F127" s="12">
        <f t="shared" si="43"/>
        <v>0</v>
      </c>
      <c r="G127" s="24" t="e">
        <f t="shared" si="44"/>
        <v>#DIV/0!</v>
      </c>
      <c r="H127" s="21" t="e">
        <f>'ModelParams Lw'!$B$6*(LN(H$3/(($B127/3600/($D127*$F127))^0.4*$G127^0.3)))^2+'ModelParams Lw'!$B$7*LN(H$3/(($B127/3600/($D127*$F127))^0.4*$G127^0.3))+'ModelParams Lw'!$B$8</f>
        <v>#DIV/0!</v>
      </c>
      <c r="I127" s="21" t="e">
        <f>'ModelParams Lw'!$B$6*(LN(I$3/(($B127/3600/($D127*$F127))^0.4*$G127^0.3)))^2+'ModelParams Lw'!$B$7*LN(I$3/(($B127/3600/($D127*$F127))^0.4*$G127^0.3))+'ModelParams Lw'!$B$8</f>
        <v>#DIV/0!</v>
      </c>
      <c r="J127" s="21" t="e">
        <f>'ModelParams Lw'!$B$6*(LN(J$3/(($B127/3600/($D127*$F127))^0.4*$G127^0.3)))^2+'ModelParams Lw'!$B$7*LN(J$3/(($B127/3600/($D127*$F127))^0.4*$G127^0.3))+'ModelParams Lw'!$B$8</f>
        <v>#DIV/0!</v>
      </c>
      <c r="K127" s="21" t="e">
        <f>'ModelParams Lw'!$B$6*(LN(K$3/(($B127/3600/($D127*$F127))^0.4*$G127^0.3)))^2+'ModelParams Lw'!$B$7*LN(K$3/(($B127/3600/($D127*$F127))^0.4*$G127^0.3))+'ModelParams Lw'!$B$8</f>
        <v>#DIV/0!</v>
      </c>
      <c r="L127" s="21" t="e">
        <f>'ModelParams Lw'!$B$6*(LN(L$3/(($B127/3600/($D127*$F127))^0.4*$G127^0.3)))^2+'ModelParams Lw'!$B$7*LN(L$3/(($B127/3600/($D127*$F127))^0.4*$G127^0.3))+'ModelParams Lw'!$B$8</f>
        <v>#DIV/0!</v>
      </c>
      <c r="M127" s="21" t="e">
        <f>'ModelParams Lw'!$B$6*(LN(M$3/(($B127/3600/($D127*$F127))^0.4*$G127^0.3)))^2+'ModelParams Lw'!$B$7*LN(M$3/(($B127/3600/($D127*$F127))^0.4*$G127^0.3))+'ModelParams Lw'!$B$8</f>
        <v>#DIV/0!</v>
      </c>
      <c r="N127" s="21" t="e">
        <f>'ModelParams Lw'!$B$6*(LN(N$3/(($B127/3600/($D127*$F127))^0.4*$G127^0.3)))^2+'ModelParams Lw'!$B$7*LN(N$3/(($B127/3600/($D127*$F127))^0.4*$G127^0.3))+'ModelParams Lw'!$B$8</f>
        <v>#DIV/0!</v>
      </c>
      <c r="O127" s="21" t="e">
        <f>'ModelParams Lw'!$B$6*(LN(O$3/(($B127/3600/($D127*$F127))^0.4*$G127^0.3)))^2+'ModelParams Lw'!$B$7*LN(O$3/(($B127/3600/($D127*$F127))^0.4*$G127^0.3))+'ModelParams Lw'!$B$8</f>
        <v>#DIV/0!</v>
      </c>
      <c r="P127" s="24" t="e">
        <f>'ModelParams Lw'!$B$3+'ModelParams Lw'!$B$4*LOG10($B127/3600/($D127*$F127))+'ModelParams Lw'!$B$5*LOG10(2*$G127/(1.2*($B127/3600/($D127*$F127))^2)+1)+10*LOG10($D127*$F127)+H127</f>
        <v>#DIV/0!</v>
      </c>
      <c r="Q127" s="24" t="e">
        <f>'ModelParams Lw'!$B$3+'ModelParams Lw'!$B$4*LOG10($B127/3600/($D127*$F127))+'ModelParams Lw'!$B$5*LOG10(2*$G127/(1.2*($B127/3600/($D127*$F127))^2)+1)+10*LOG10($D127*$F127)+I127</f>
        <v>#DIV/0!</v>
      </c>
      <c r="R127" s="24" t="e">
        <f>'ModelParams Lw'!$B$3+'ModelParams Lw'!$B$4*LOG10($B127/3600/($D127*$F127))+'ModelParams Lw'!$B$5*LOG10(2*$G127/(1.2*($B127/3600/($D127*$F127))^2)+1)+10*LOG10($D127*$F127)+J127</f>
        <v>#DIV/0!</v>
      </c>
      <c r="S127" s="24" t="e">
        <f>'ModelParams Lw'!$B$3+'ModelParams Lw'!$B$4*LOG10($B127/3600/($D127*$F127))+'ModelParams Lw'!$B$5*LOG10(2*$G127/(1.2*($B127/3600/($D127*$F127))^2)+1)+10*LOG10($D127*$F127)+K127</f>
        <v>#DIV/0!</v>
      </c>
      <c r="T127" s="24" t="e">
        <f>'ModelParams Lw'!$B$3+'ModelParams Lw'!$B$4*LOG10($B127/3600/($D127*$F127))+'ModelParams Lw'!$B$5*LOG10(2*$G127/(1.2*($B127/3600/($D127*$F127))^2)+1)+10*LOG10($D127*$F127)+L127</f>
        <v>#DIV/0!</v>
      </c>
      <c r="U127" s="24" t="e">
        <f>'ModelParams Lw'!$B$3+'ModelParams Lw'!$B$4*LOG10($B127/3600/($D127*$F127))+'ModelParams Lw'!$B$5*LOG10(2*$G127/(1.2*($B127/3600/($D127*$F127))^2)+1)+10*LOG10($D127*$F127)+M127</f>
        <v>#DIV/0!</v>
      </c>
      <c r="V127" s="24" t="e">
        <f>'ModelParams Lw'!$B$3+'ModelParams Lw'!$B$4*LOG10($B127/3600/($D127*$F127))+'ModelParams Lw'!$B$5*LOG10(2*$G127/(1.2*($B127/3600/($D127*$F127))^2)+1)+10*LOG10($D127*$F127)+N127</f>
        <v>#DIV/0!</v>
      </c>
      <c r="W127" s="24" t="e">
        <f>'ModelParams Lw'!$B$3+'ModelParams Lw'!$B$4*LOG10($B127/3600/($D127*$F127))+'ModelParams Lw'!$B$5*LOG10(2*$G127/(1.2*($B127/3600/($D127*$F127))^2)+1)+10*LOG10($D127*$F127)+O127</f>
        <v>#DIV/0!</v>
      </c>
      <c r="X127" s="24" t="e">
        <f>10*LOG10(IF(P127="",0,POWER(10,((P127+'ModelParams Lw'!$O$4)/10))) +IF(Q127="",0,POWER(10,((Q127+'ModelParams Lw'!$P$4)/10))) +IF(R127="",0,POWER(10,((R127+'ModelParams Lw'!$Q$4)/10))) +IF(S127="",0,POWER(10,((S127+'ModelParams Lw'!$R$4)/10))) +IF(T127="",0,POWER(10,((T127+'ModelParams Lw'!$S$4)/10))) +IF(U127="",0,POWER(10,((U127+'ModelParams Lw'!$T$4)/10))) +IF(V127="",0,POWER(10,((V127+'ModelParams Lw'!$U$4)/10)))+IF(W127="",0,POWER(10,((W127+'ModelParams Lw'!$V$4)/10))))</f>
        <v>#DIV/0!</v>
      </c>
      <c r="Y127" s="24" t="e">
        <f t="shared" si="45"/>
        <v>#DIV/0!</v>
      </c>
      <c r="Z127" s="24" t="e">
        <f>(P127-'ModelParams Lw'!O$10)/'ModelParams Lw'!O$11</f>
        <v>#DIV/0!</v>
      </c>
      <c r="AA127" s="24" t="e">
        <f>(Q127-'ModelParams Lw'!P$10)/'ModelParams Lw'!P$11</f>
        <v>#DIV/0!</v>
      </c>
      <c r="AB127" s="24" t="e">
        <f>(R127-'ModelParams Lw'!Q$10)/'ModelParams Lw'!Q$11</f>
        <v>#DIV/0!</v>
      </c>
      <c r="AC127" s="24" t="e">
        <f>(S127-'ModelParams Lw'!R$10)/'ModelParams Lw'!R$11</f>
        <v>#DIV/0!</v>
      </c>
      <c r="AD127" s="24" t="e">
        <f>(T127-'ModelParams Lw'!S$10)/'ModelParams Lw'!S$11</f>
        <v>#DIV/0!</v>
      </c>
      <c r="AE127" s="24" t="e">
        <f>(U127-'ModelParams Lw'!T$10)/'ModelParams Lw'!T$11</f>
        <v>#DIV/0!</v>
      </c>
      <c r="AF127" s="24" t="e">
        <f>(V127-'ModelParams Lw'!U$10)/'ModelParams Lw'!U$11</f>
        <v>#DIV/0!</v>
      </c>
      <c r="AG127" s="24" t="e">
        <f>(W127-'ModelParams Lw'!V$10)/'ModelParams Lw'!V$11</f>
        <v>#DIV/0!</v>
      </c>
      <c r="AH127" s="24" t="e">
        <f t="shared" si="46"/>
        <v>#DIV/0!</v>
      </c>
      <c r="AI127" s="24" t="str">
        <f>IF(OR(Calcul!$D132="",Calcul!$E132=""),"",VLOOKUP(CONCATENATE(Calcul!$D132,Calcul!$E132),SilencerParams!$D$4:$R$82,8,FALSE))</f>
        <v/>
      </c>
      <c r="AJ127" s="24" t="str">
        <f>IF(OR(Calcul!$D132="",Calcul!$E132=""),"",VLOOKUP(CONCATENATE(Calcul!$D132,Calcul!$E132),SilencerParams!$D$4:$R$82,9,FALSE))</f>
        <v/>
      </c>
      <c r="AK127" s="24" t="str">
        <f>IF(OR(Calcul!$D132="",Calcul!$E132=""),"",VLOOKUP(CONCATENATE(Calcul!$D132,Calcul!$E132),SilencerParams!$D$4:$R$82,10,FALSE))</f>
        <v/>
      </c>
      <c r="AL127" s="24" t="str">
        <f>IF(OR(Calcul!$D132="",Calcul!$E132=""),"",VLOOKUP(CONCATENATE(Calcul!$D132,Calcul!$E132),SilencerParams!$D$4:$R$82,11,FALSE))</f>
        <v/>
      </c>
      <c r="AM127" s="24" t="str">
        <f>IF(OR(Calcul!$D132="",Calcul!$E132=""),"",VLOOKUP(CONCATENATE(Calcul!$D132,Calcul!$E132),SilencerParams!$D$4:$R$82,12,FALSE))</f>
        <v/>
      </c>
      <c r="AN127" s="24" t="str">
        <f>IF(OR(Calcul!$D132="",Calcul!$E132=""),"",VLOOKUP(CONCATENATE(Calcul!$D132,Calcul!$E132),SilencerParams!$D$4:$R$82,13,FALSE))</f>
        <v/>
      </c>
      <c r="AO127" s="24" t="str">
        <f>IF(OR(Calcul!$D132="",Calcul!$E132=""),"",VLOOKUP(CONCATENATE(Calcul!$D132,Calcul!$E132),SilencerParams!$D$4:$R$82,14,FALSE))</f>
        <v/>
      </c>
      <c r="AP127" s="24" t="str">
        <f>IF(OR(Calcul!$D132="",Calcul!$E132=""),"",VLOOKUP(CONCATENATE(Calcul!$D132,Calcul!$E132),SilencerParams!$D$4:$R$82,15,FALSE))</f>
        <v/>
      </c>
      <c r="AQ127" s="24" t="str">
        <f>IF(OR(Calcul!$D132="",Calcul!$E132=""),"",VLOOKUP(CONCATENATE(Calcul!$D132,Calcul!$E132),SilencerParams!$D$4:$Z$82,16,FALSE)*LOG($AH127)+VLOOKUP(CONCATENATE(Calcul!$D132,Calcul!$E132),SilencerParams!$D$4:$AH$82,24,FALSE))</f>
        <v/>
      </c>
      <c r="AR127" s="24" t="str">
        <f>IF(OR(Calcul!$D132="",Calcul!$E132=""),"",VLOOKUP(CONCATENATE(Calcul!$D132,Calcul!$E132),SilencerParams!$D$4:$Z$82,17,FALSE)*LOG($AH127)+VLOOKUP(CONCATENATE(Calcul!$D132,Calcul!$E132),SilencerParams!$D$4:$AH$82,25,FALSE))</f>
        <v/>
      </c>
      <c r="AS127" s="24" t="str">
        <f>IF(OR(Calcul!$D132="",Calcul!$E132=""),"",VLOOKUP(CONCATENATE(Calcul!$D132,Calcul!$E132),SilencerParams!$D$4:$Z$82,18,FALSE)*LOG($AH127)+VLOOKUP(CONCATENATE(Calcul!$D132,Calcul!$E132),SilencerParams!$D$4:$AH$82,26,FALSE))</f>
        <v/>
      </c>
      <c r="AT127" s="24" t="str">
        <f>IF(OR(Calcul!$D132="",Calcul!$E132=""),"",VLOOKUP(CONCATENATE(Calcul!$D132,Calcul!$E132),SilencerParams!$D$4:$Z$82,19,FALSE)*LOG($AH127)+VLOOKUP(CONCATENATE(Calcul!$D132,Calcul!$E132),SilencerParams!$D$4:$AH$82,27,FALSE))</f>
        <v/>
      </c>
      <c r="AU127" s="24" t="str">
        <f>IF(OR(Calcul!$D132="",Calcul!$E132=""),"",VLOOKUP(CONCATENATE(Calcul!$D132,Calcul!$E132),SilencerParams!$D$4:$Z$82,20,FALSE)*LOG($AH127)+VLOOKUP(CONCATENATE(Calcul!$D132,Calcul!$E132),SilencerParams!$D$4:$AH$82,28,FALSE))</f>
        <v/>
      </c>
      <c r="AV127" s="24" t="str">
        <f>IF(OR(Calcul!$D132="",Calcul!$E132=""),"",VLOOKUP(CONCATENATE(Calcul!$D132,Calcul!$E132),SilencerParams!$D$4:$Z$82,21,FALSE)*LOG($AH127)+VLOOKUP(CONCATENATE(Calcul!$D132,Calcul!$E132),SilencerParams!$D$4:$AH$82,29,FALSE))</f>
        <v/>
      </c>
      <c r="AW127" s="24" t="str">
        <f>IF(OR(Calcul!$D132="",Calcul!$E132=""),"",VLOOKUP(CONCATENATE(Calcul!$D132,Calcul!$E132),SilencerParams!$D$4:$Z$82,22,FALSE)*LOG($AH127)+VLOOKUP(CONCATENATE(Calcul!$D132,Calcul!$E132),SilencerParams!$D$4:$AH$82,30,FALSE))</f>
        <v/>
      </c>
      <c r="AX127" s="24" t="str">
        <f>IF(OR(Calcul!$D132="",Calcul!$E132=""),"",VLOOKUP(CONCATENATE(Calcul!$D132,Calcul!$E132),SilencerParams!$D$4:$Z$82,23,FALSE)*LOG($AH127)+VLOOKUP(CONCATENATE(Calcul!$D132,Calcul!$E132),SilencerParams!$D$4:$AH$82,31,FALSE))</f>
        <v/>
      </c>
      <c r="AY127" s="24" t="e">
        <f t="shared" si="26"/>
        <v>#DIV/0!</v>
      </c>
      <c r="AZ127" s="24" t="e">
        <f t="shared" si="27"/>
        <v>#DIV/0!</v>
      </c>
      <c r="BA127" s="24" t="e">
        <f t="shared" si="28"/>
        <v>#DIV/0!</v>
      </c>
      <c r="BB127" s="24" t="e">
        <f t="shared" si="29"/>
        <v>#DIV/0!</v>
      </c>
      <c r="BC127" s="24" t="e">
        <f t="shared" si="30"/>
        <v>#DIV/0!</v>
      </c>
      <c r="BD127" s="24" t="e">
        <f t="shared" si="31"/>
        <v>#DIV/0!</v>
      </c>
      <c r="BE127" s="24" t="e">
        <f t="shared" si="32"/>
        <v>#DIV/0!</v>
      </c>
      <c r="BF127" s="24" t="e">
        <f t="shared" si="33"/>
        <v>#DIV/0!</v>
      </c>
      <c r="BG127" s="24" t="e">
        <f>10*LOG10(IF(AY127="",0,POWER(10,((AY127+'ModelParams Lw'!$O$4)/10))) +IF(AZ127="",0,POWER(10,((AZ127+'ModelParams Lw'!$P$4)/10))) +IF(BA127="",0,POWER(10,((BA127+'ModelParams Lw'!$Q$4)/10))) +IF(BB127="",0,POWER(10,((BB127+'ModelParams Lw'!$R$4)/10))) +IF(BC127="",0,POWER(10,((BC127+'ModelParams Lw'!$S$4)/10))) +IF(BD127="",0,POWER(10,((BD127+'ModelParams Lw'!$T$4)/10))) +IF(BE127="",0,POWER(10,((BE127+'ModelParams Lw'!$U$4)/10)))+IF(BF127="",0,POWER(10,((BF127+'ModelParams Lw'!$V$4)/10))))</f>
        <v>#DIV/0!</v>
      </c>
      <c r="BH127" s="24" t="e">
        <f t="shared" si="47"/>
        <v>#DIV/0!</v>
      </c>
      <c r="BI127" s="24" t="e">
        <f>(AY127-'ModelParams Lw'!O$10)/'ModelParams Lw'!O$11</f>
        <v>#DIV/0!</v>
      </c>
      <c r="BJ127" s="24" t="e">
        <f>(AZ127-'ModelParams Lw'!P$10)/'ModelParams Lw'!P$11</f>
        <v>#DIV/0!</v>
      </c>
      <c r="BK127" s="24" t="e">
        <f>(BA127-'ModelParams Lw'!Q$10)/'ModelParams Lw'!Q$11</f>
        <v>#DIV/0!</v>
      </c>
      <c r="BL127" s="24" t="e">
        <f>(BB127-'ModelParams Lw'!R$10)/'ModelParams Lw'!R$11</f>
        <v>#DIV/0!</v>
      </c>
      <c r="BM127" s="24" t="e">
        <f>(BC127-'ModelParams Lw'!S$10)/'ModelParams Lw'!S$11</f>
        <v>#DIV/0!</v>
      </c>
      <c r="BN127" s="24" t="e">
        <f>(BD127-'ModelParams Lw'!T$10)/'ModelParams Lw'!T$11</f>
        <v>#DIV/0!</v>
      </c>
      <c r="BO127" s="24" t="e">
        <f>(BE127-'ModelParams Lw'!U$10)/'ModelParams Lw'!U$11</f>
        <v>#DIV/0!</v>
      </c>
      <c r="BP127" s="24" t="e">
        <f>(BF127-'ModelParams Lw'!V$10)/'ModelParams Lw'!V$11</f>
        <v>#DIV/0!</v>
      </c>
      <c r="BQ127" s="24">
        <f>IF(Calcul!$F132="SW",'ModelParams Lw'!C$18+'ModelParams Lw'!C$19*LOG(BQ$3)+'ModelParams Lw'!C$20*($D127*$E127),IF('ModelParams Lw'!C$21+'ModelParams Lw'!C$22*LOG(BQ$3)+'ModelParams Lw'!C$23*($D127*$E127)&lt;'ModelParams Lw'!C$18+'ModelParams Lw'!C$19*LOG(BQ$3)+'ModelParams Lw'!C$20*($D127*$E127),'ModelParams Lw'!C$18+'ModelParams Lw'!C$19*LOG(BQ$3)+'ModelParams Lw'!C$20*($D127*$E127),'ModelParams Lw'!C$21+'ModelParams Lw'!C$22*LOG(BQ$3)+'ModelParams Lw'!C$23*($D127*$E127)))</f>
        <v>29.232362061604213</v>
      </c>
      <c r="BR127" s="24">
        <f>IF(Calcul!$F132="SW",'ModelParams Lw'!D$18+'ModelParams Lw'!D$19*LOG(BR$3)+'ModelParams Lw'!D$20*($D127*$E127),IF('ModelParams Lw'!D$21+'ModelParams Lw'!D$22*LOG(BR$3)+'ModelParams Lw'!D$23*($D127*$E127)&lt;'ModelParams Lw'!D$18+'ModelParams Lw'!D$19*LOG(BR$3)+'ModelParams Lw'!D$20*($D127*$E127),'ModelParams Lw'!D$18+'ModelParams Lw'!D$19*LOG(BR$3)+'ModelParams Lw'!D$20*($D127*$E127),'ModelParams Lw'!D$21+'ModelParams Lw'!D$22*LOG(BR$3)+'ModelParams Lw'!D$23*($D127*$E127)))</f>
        <v>20.87664435983303</v>
      </c>
      <c r="BS127" s="24">
        <f>IF(Calcul!$F132="SW",'ModelParams Lw'!E$18+'ModelParams Lw'!E$19*LOG(BS$3)+'ModelParams Lw'!E$20*($D127*$E127),IF('ModelParams Lw'!E$21+'ModelParams Lw'!E$22*LOG(BS$3)+'ModelParams Lw'!E$23*($D127*$E127)&lt;'ModelParams Lw'!E$18+'ModelParams Lw'!E$19*LOG(BS$3)+'ModelParams Lw'!E$20*($D127*$E127),'ModelParams Lw'!E$18+'ModelParams Lw'!E$19*LOG(BS$3)+'ModelParams Lw'!E$20*($D127*$E127),'ModelParams Lw'!E$21+'ModelParams Lw'!E$22*LOG(BS$3)+'ModelParams Lw'!E$23*($D127*$E127)))</f>
        <v>19.403052886267911</v>
      </c>
      <c r="BT127" s="24">
        <f>IF(Calcul!$F132="SW",'ModelParams Lw'!F$18+'ModelParams Lw'!F$19*LOG(BT$3)+'ModelParams Lw'!F$20*($D127*$E127),IF('ModelParams Lw'!F$21+'ModelParams Lw'!F$22*LOG(BT$3)+'ModelParams Lw'!F$23*($D127*$E127)&lt;'ModelParams Lw'!F$18+'ModelParams Lw'!F$19*LOG(BT$3)+'ModelParams Lw'!F$20*($D127*$E127),'ModelParams Lw'!F$18+'ModelParams Lw'!F$19*LOG(BT$3)+'ModelParams Lw'!F$20*($D127*$E127),'ModelParams Lw'!F$21+'ModelParams Lw'!F$22*LOG(BT$3)+'ModelParams Lw'!F$23*($D127*$E127)))</f>
        <v>19.168948557312724</v>
      </c>
      <c r="BU127" s="24">
        <f>IF(Calcul!$F132="SW",'ModelParams Lw'!G$18+'ModelParams Lw'!G$19*LOG(BU$3)+'ModelParams Lw'!G$20*($D127*$E127),IF('ModelParams Lw'!G$21+'ModelParams Lw'!G$22*LOG(BU$3)+'ModelParams Lw'!G$23*($D127*$E127)&lt;'ModelParams Lw'!G$18+'ModelParams Lw'!G$19*LOG(BU$3)+'ModelParams Lw'!G$20*($D127*$E127),'ModelParams Lw'!G$18+'ModelParams Lw'!G$19*LOG(BU$3)+'ModelParams Lw'!G$20*($D127*$E127),'ModelParams Lw'!G$21+'ModelParams Lw'!G$22*LOG(BU$3)+'ModelParams Lw'!G$23*($D127*$E127)))</f>
        <v>19.253827318462619</v>
      </c>
      <c r="BV127" s="24">
        <f>IF(Calcul!$F132="SW",'ModelParams Lw'!H$18+'ModelParams Lw'!H$19*LOG(BV$3)+'ModelParams Lw'!H$20*($D127*$E127),IF('ModelParams Lw'!H$21+'ModelParams Lw'!H$22*LOG(BV$3)+'ModelParams Lw'!H$23*($D127*$E127)&lt;'ModelParams Lw'!H$18+'ModelParams Lw'!H$19*LOG(BV$3)+'ModelParams Lw'!H$20*($D127*$E127),'ModelParams Lw'!H$18+'ModelParams Lw'!H$19*LOG(BV$3)+'ModelParams Lw'!H$20*($D127*$E127),'ModelParams Lw'!H$21+'ModelParams Lw'!H$22*LOG(BV$3)+'ModelParams Lw'!H$23*($D127*$E127)))</f>
        <v>18.450549841027573</v>
      </c>
      <c r="BW127" s="24">
        <f>IF(Calcul!$F132="SW",'ModelParams Lw'!I$18+'ModelParams Lw'!I$19*LOG(BW$3)+'ModelParams Lw'!I$20*($D127*$E127),IF('ModelParams Lw'!I$21+'ModelParams Lw'!I$22*LOG(BW$3)+'ModelParams Lw'!I$23*($D127*$E127)&lt;'ModelParams Lw'!I$18+'ModelParams Lw'!I$19*LOG(BW$3)+'ModelParams Lw'!I$20*($D127*$E127),'ModelParams Lw'!I$18+'ModelParams Lw'!I$19*LOG(BW$3)+'ModelParams Lw'!I$20*($D127*$E127),'ModelParams Lw'!I$21+'ModelParams Lw'!I$22*LOG(BW$3)+'ModelParams Lw'!I$23*($D127*$E127)))</f>
        <v>24.339570323731252</v>
      </c>
      <c r="BX127" s="24">
        <f>IF(Calcul!$F132="SW",'ModelParams Lw'!J$18+'ModelParams Lw'!J$19*LOG(BX$3)+'ModelParams Lw'!J$20*($D127*$E127),IF('ModelParams Lw'!J$21+'ModelParams Lw'!J$22*LOG(BX$3)+'ModelParams Lw'!J$23*($D127*$E127)&lt;'ModelParams Lw'!J$18+'ModelParams Lw'!J$19*LOG(BX$3)+'ModelParams Lw'!J$20*($D127*$E127),'ModelParams Lw'!J$18+'ModelParams Lw'!J$19*LOG(BX$3)+'ModelParams Lw'!J$20*($D127*$E127),'ModelParams Lw'!J$21+'ModelParams Lw'!J$22*LOG(BX$3)+'ModelParams Lw'!J$23*($D127*$E127)))</f>
        <v>22.505852524315557</v>
      </c>
      <c r="BY127" s="24" t="e">
        <f t="shared" si="34"/>
        <v>#DIV/0!</v>
      </c>
      <c r="BZ127" s="24" t="e">
        <f t="shared" si="35"/>
        <v>#DIV/0!</v>
      </c>
      <c r="CA127" s="24" t="e">
        <f t="shared" si="36"/>
        <v>#DIV/0!</v>
      </c>
      <c r="CB127" s="24" t="e">
        <f t="shared" si="37"/>
        <v>#DIV/0!</v>
      </c>
      <c r="CC127" s="24" t="e">
        <f t="shared" si="38"/>
        <v>#DIV/0!</v>
      </c>
      <c r="CD127" s="24" t="e">
        <f t="shared" si="39"/>
        <v>#DIV/0!</v>
      </c>
      <c r="CE127" s="24" t="e">
        <f t="shared" si="40"/>
        <v>#DIV/0!</v>
      </c>
      <c r="CF127" s="24" t="e">
        <f t="shared" si="41"/>
        <v>#DIV/0!</v>
      </c>
      <c r="CG127" s="24" t="e">
        <f>10*LOG10(IF(BY127="",0,POWER(10,((BY127+'ModelParams Lw'!$O$4)/10))) +IF(BZ127="",0,POWER(10,((BZ127+'ModelParams Lw'!$P$4)/10))) +IF(CA127="",0,POWER(10,((CA127+'ModelParams Lw'!$Q$4)/10))) +IF(CB127="",0,POWER(10,((CB127+'ModelParams Lw'!$R$4)/10))) +IF(CC127="",0,POWER(10,((CC127+'ModelParams Lw'!$S$4)/10))) +IF(CD127="",0,POWER(10,((CD127+'ModelParams Lw'!$T$4)/10))) +IF(CE127="",0,POWER(10,((CE127+'ModelParams Lw'!$U$4)/10)))+IF(CF127="",0,POWER(10,((CF127+'ModelParams Lw'!$V$4)/10))))</f>
        <v>#DIV/0!</v>
      </c>
      <c r="CH127" s="24" t="e">
        <f t="shared" si="48"/>
        <v>#DIV/0!</v>
      </c>
      <c r="CI127" s="24" t="e">
        <f>(BY127-'ModelParams Lw'!$O$10)/'ModelParams Lw'!$O$11</f>
        <v>#DIV/0!</v>
      </c>
      <c r="CJ127" s="24" t="e">
        <f>(BZ127-'ModelParams Lw'!$P$10)/'ModelParams Lw'!$P$11</f>
        <v>#DIV/0!</v>
      </c>
      <c r="CK127" s="24" t="e">
        <f>(CA127-'ModelParams Lw'!$Q$10)/'ModelParams Lw'!$Q$11</f>
        <v>#DIV/0!</v>
      </c>
      <c r="CL127" s="24" t="e">
        <f>(CB127-'ModelParams Lw'!$R$10)/'ModelParams Lw'!$R$11</f>
        <v>#DIV/0!</v>
      </c>
      <c r="CM127" s="24" t="e">
        <f>(CC127-'ModelParams Lw'!$S$10)/'ModelParams Lw'!$S$11</f>
        <v>#DIV/0!</v>
      </c>
      <c r="CN127" s="24" t="e">
        <f>(CD127-'ModelParams Lw'!$T$10)/'ModelParams Lw'!$T$11</f>
        <v>#DIV/0!</v>
      </c>
      <c r="CO127" s="24" t="e">
        <f>(CE127-'ModelParams Lw'!$U$10)/'ModelParams Lw'!$U$11</f>
        <v>#DIV/0!</v>
      </c>
      <c r="CP127" s="24" t="e">
        <f>(CF127-'ModelParams Lw'!$V$10)/'ModelParams Lw'!$V$11</f>
        <v>#DIV/0!</v>
      </c>
    </row>
    <row r="128" spans="1:94" x14ac:dyDescent="0.2">
      <c r="A128" s="12">
        <f>Calcul!B130</f>
        <v>0</v>
      </c>
      <c r="B128" s="12">
        <f t="shared" si="42"/>
        <v>0</v>
      </c>
      <c r="C128" s="12">
        <f>Calcul!C130</f>
        <v>0</v>
      </c>
      <c r="D128" s="12">
        <f>Calcul!D130/1000</f>
        <v>0</v>
      </c>
      <c r="E128" s="12">
        <f>Calcul!E130/1000</f>
        <v>0</v>
      </c>
      <c r="F128" s="12">
        <f t="shared" si="43"/>
        <v>0</v>
      </c>
      <c r="G128" s="24" t="e">
        <f t="shared" si="44"/>
        <v>#DIV/0!</v>
      </c>
      <c r="H128" s="21" t="e">
        <f>'ModelParams Lw'!$B$6*(LN(H$3/(($B128/3600/($D128*$F128))^0.4*$G128^0.3)))^2+'ModelParams Lw'!$B$7*LN(H$3/(($B128/3600/($D128*$F128))^0.4*$G128^0.3))+'ModelParams Lw'!$B$8</f>
        <v>#DIV/0!</v>
      </c>
      <c r="I128" s="21" t="e">
        <f>'ModelParams Lw'!$B$6*(LN(I$3/(($B128/3600/($D128*$F128))^0.4*$G128^0.3)))^2+'ModelParams Lw'!$B$7*LN(I$3/(($B128/3600/($D128*$F128))^0.4*$G128^0.3))+'ModelParams Lw'!$B$8</f>
        <v>#DIV/0!</v>
      </c>
      <c r="J128" s="21" t="e">
        <f>'ModelParams Lw'!$B$6*(LN(J$3/(($B128/3600/($D128*$F128))^0.4*$G128^0.3)))^2+'ModelParams Lw'!$B$7*LN(J$3/(($B128/3600/($D128*$F128))^0.4*$G128^0.3))+'ModelParams Lw'!$B$8</f>
        <v>#DIV/0!</v>
      </c>
      <c r="K128" s="21" t="e">
        <f>'ModelParams Lw'!$B$6*(LN(K$3/(($B128/3600/($D128*$F128))^0.4*$G128^0.3)))^2+'ModelParams Lw'!$B$7*LN(K$3/(($B128/3600/($D128*$F128))^0.4*$G128^0.3))+'ModelParams Lw'!$B$8</f>
        <v>#DIV/0!</v>
      </c>
      <c r="L128" s="21" t="e">
        <f>'ModelParams Lw'!$B$6*(LN(L$3/(($B128/3600/($D128*$F128))^0.4*$G128^0.3)))^2+'ModelParams Lw'!$B$7*LN(L$3/(($B128/3600/($D128*$F128))^0.4*$G128^0.3))+'ModelParams Lw'!$B$8</f>
        <v>#DIV/0!</v>
      </c>
      <c r="M128" s="21" t="e">
        <f>'ModelParams Lw'!$B$6*(LN(M$3/(($B128/3600/($D128*$F128))^0.4*$G128^0.3)))^2+'ModelParams Lw'!$B$7*LN(M$3/(($B128/3600/($D128*$F128))^0.4*$G128^0.3))+'ModelParams Lw'!$B$8</f>
        <v>#DIV/0!</v>
      </c>
      <c r="N128" s="21" t="e">
        <f>'ModelParams Lw'!$B$6*(LN(N$3/(($B128/3600/($D128*$F128))^0.4*$G128^0.3)))^2+'ModelParams Lw'!$B$7*LN(N$3/(($B128/3600/($D128*$F128))^0.4*$G128^0.3))+'ModelParams Lw'!$B$8</f>
        <v>#DIV/0!</v>
      </c>
      <c r="O128" s="21" t="e">
        <f>'ModelParams Lw'!$B$6*(LN(O$3/(($B128/3600/($D128*$F128))^0.4*$G128^0.3)))^2+'ModelParams Lw'!$B$7*LN(O$3/(($B128/3600/($D128*$F128))^0.4*$G128^0.3))+'ModelParams Lw'!$B$8</f>
        <v>#DIV/0!</v>
      </c>
      <c r="P128" s="24" t="e">
        <f>'ModelParams Lw'!$B$3+'ModelParams Lw'!$B$4*LOG10($B128/3600/($D128*$F128))+'ModelParams Lw'!$B$5*LOG10(2*$G128/(1.2*($B128/3600/($D128*$F128))^2)+1)+10*LOG10($D128*$F128)+H128</f>
        <v>#DIV/0!</v>
      </c>
      <c r="Q128" s="24" t="e">
        <f>'ModelParams Lw'!$B$3+'ModelParams Lw'!$B$4*LOG10($B128/3600/($D128*$F128))+'ModelParams Lw'!$B$5*LOG10(2*$G128/(1.2*($B128/3600/($D128*$F128))^2)+1)+10*LOG10($D128*$F128)+I128</f>
        <v>#DIV/0!</v>
      </c>
      <c r="R128" s="24" t="e">
        <f>'ModelParams Lw'!$B$3+'ModelParams Lw'!$B$4*LOG10($B128/3600/($D128*$F128))+'ModelParams Lw'!$B$5*LOG10(2*$G128/(1.2*($B128/3600/($D128*$F128))^2)+1)+10*LOG10($D128*$F128)+J128</f>
        <v>#DIV/0!</v>
      </c>
      <c r="S128" s="24" t="e">
        <f>'ModelParams Lw'!$B$3+'ModelParams Lw'!$B$4*LOG10($B128/3600/($D128*$F128))+'ModelParams Lw'!$B$5*LOG10(2*$G128/(1.2*($B128/3600/($D128*$F128))^2)+1)+10*LOG10($D128*$F128)+K128</f>
        <v>#DIV/0!</v>
      </c>
      <c r="T128" s="24" t="e">
        <f>'ModelParams Lw'!$B$3+'ModelParams Lw'!$B$4*LOG10($B128/3600/($D128*$F128))+'ModelParams Lw'!$B$5*LOG10(2*$G128/(1.2*($B128/3600/($D128*$F128))^2)+1)+10*LOG10($D128*$F128)+L128</f>
        <v>#DIV/0!</v>
      </c>
      <c r="U128" s="24" t="e">
        <f>'ModelParams Lw'!$B$3+'ModelParams Lw'!$B$4*LOG10($B128/3600/($D128*$F128))+'ModelParams Lw'!$B$5*LOG10(2*$G128/(1.2*($B128/3600/($D128*$F128))^2)+1)+10*LOG10($D128*$F128)+M128</f>
        <v>#DIV/0!</v>
      </c>
      <c r="V128" s="24" t="e">
        <f>'ModelParams Lw'!$B$3+'ModelParams Lw'!$B$4*LOG10($B128/3600/($D128*$F128))+'ModelParams Lw'!$B$5*LOG10(2*$G128/(1.2*($B128/3600/($D128*$F128))^2)+1)+10*LOG10($D128*$F128)+N128</f>
        <v>#DIV/0!</v>
      </c>
      <c r="W128" s="24" t="e">
        <f>'ModelParams Lw'!$B$3+'ModelParams Lw'!$B$4*LOG10($B128/3600/($D128*$F128))+'ModelParams Lw'!$B$5*LOG10(2*$G128/(1.2*($B128/3600/($D128*$F128))^2)+1)+10*LOG10($D128*$F128)+O128</f>
        <v>#DIV/0!</v>
      </c>
      <c r="X128" s="24" t="e">
        <f>10*LOG10(IF(P128="",0,POWER(10,((P128+'ModelParams Lw'!$O$4)/10))) +IF(Q128="",0,POWER(10,((Q128+'ModelParams Lw'!$P$4)/10))) +IF(R128="",0,POWER(10,((R128+'ModelParams Lw'!$Q$4)/10))) +IF(S128="",0,POWER(10,((S128+'ModelParams Lw'!$R$4)/10))) +IF(T128="",0,POWER(10,((T128+'ModelParams Lw'!$S$4)/10))) +IF(U128="",0,POWER(10,((U128+'ModelParams Lw'!$T$4)/10))) +IF(V128="",0,POWER(10,((V128+'ModelParams Lw'!$U$4)/10)))+IF(W128="",0,POWER(10,((W128+'ModelParams Lw'!$V$4)/10))))</f>
        <v>#DIV/0!</v>
      </c>
      <c r="Y128" s="24" t="e">
        <f t="shared" si="45"/>
        <v>#DIV/0!</v>
      </c>
      <c r="Z128" s="24" t="e">
        <f>(P128-'ModelParams Lw'!O$10)/'ModelParams Lw'!O$11</f>
        <v>#DIV/0!</v>
      </c>
      <c r="AA128" s="24" t="e">
        <f>(Q128-'ModelParams Lw'!P$10)/'ModelParams Lw'!P$11</f>
        <v>#DIV/0!</v>
      </c>
      <c r="AB128" s="24" t="e">
        <f>(R128-'ModelParams Lw'!Q$10)/'ModelParams Lw'!Q$11</f>
        <v>#DIV/0!</v>
      </c>
      <c r="AC128" s="24" t="e">
        <f>(S128-'ModelParams Lw'!R$10)/'ModelParams Lw'!R$11</f>
        <v>#DIV/0!</v>
      </c>
      <c r="AD128" s="24" t="e">
        <f>(T128-'ModelParams Lw'!S$10)/'ModelParams Lw'!S$11</f>
        <v>#DIV/0!</v>
      </c>
      <c r="AE128" s="24" t="e">
        <f>(U128-'ModelParams Lw'!T$10)/'ModelParams Lw'!T$11</f>
        <v>#DIV/0!</v>
      </c>
      <c r="AF128" s="24" t="e">
        <f>(V128-'ModelParams Lw'!U$10)/'ModelParams Lw'!U$11</f>
        <v>#DIV/0!</v>
      </c>
      <c r="AG128" s="24" t="e">
        <f>(W128-'ModelParams Lw'!V$10)/'ModelParams Lw'!V$11</f>
        <v>#DIV/0!</v>
      </c>
      <c r="AH128" s="24" t="e">
        <f t="shared" si="46"/>
        <v>#DIV/0!</v>
      </c>
      <c r="AI128" s="24" t="str">
        <f>IF(OR(Calcul!$D133="",Calcul!$E133=""),"",VLOOKUP(CONCATENATE(Calcul!$D133,Calcul!$E133),SilencerParams!$D$4:$R$82,8,FALSE))</f>
        <v/>
      </c>
      <c r="AJ128" s="24" t="str">
        <f>IF(OR(Calcul!$D133="",Calcul!$E133=""),"",VLOOKUP(CONCATENATE(Calcul!$D133,Calcul!$E133),SilencerParams!$D$4:$R$82,9,FALSE))</f>
        <v/>
      </c>
      <c r="AK128" s="24" t="str">
        <f>IF(OR(Calcul!$D133="",Calcul!$E133=""),"",VLOOKUP(CONCATENATE(Calcul!$D133,Calcul!$E133),SilencerParams!$D$4:$R$82,10,FALSE))</f>
        <v/>
      </c>
      <c r="AL128" s="24" t="str">
        <f>IF(OR(Calcul!$D133="",Calcul!$E133=""),"",VLOOKUP(CONCATENATE(Calcul!$D133,Calcul!$E133),SilencerParams!$D$4:$R$82,11,FALSE))</f>
        <v/>
      </c>
      <c r="AM128" s="24" t="str">
        <f>IF(OR(Calcul!$D133="",Calcul!$E133=""),"",VLOOKUP(CONCATENATE(Calcul!$D133,Calcul!$E133),SilencerParams!$D$4:$R$82,12,FALSE))</f>
        <v/>
      </c>
      <c r="AN128" s="24" t="str">
        <f>IF(OR(Calcul!$D133="",Calcul!$E133=""),"",VLOOKUP(CONCATENATE(Calcul!$D133,Calcul!$E133),SilencerParams!$D$4:$R$82,13,FALSE))</f>
        <v/>
      </c>
      <c r="AO128" s="24" t="str">
        <f>IF(OR(Calcul!$D133="",Calcul!$E133=""),"",VLOOKUP(CONCATENATE(Calcul!$D133,Calcul!$E133),SilencerParams!$D$4:$R$82,14,FALSE))</f>
        <v/>
      </c>
      <c r="AP128" s="24" t="str">
        <f>IF(OR(Calcul!$D133="",Calcul!$E133=""),"",VLOOKUP(CONCATENATE(Calcul!$D133,Calcul!$E133),SilencerParams!$D$4:$R$82,15,FALSE))</f>
        <v/>
      </c>
      <c r="AQ128" s="24" t="str">
        <f>IF(OR(Calcul!$D133="",Calcul!$E133=""),"",VLOOKUP(CONCATENATE(Calcul!$D133,Calcul!$E133),SilencerParams!$D$4:$Z$82,16,FALSE)*LOG($AH128)+VLOOKUP(CONCATENATE(Calcul!$D133,Calcul!$E133),SilencerParams!$D$4:$AH$82,24,FALSE))</f>
        <v/>
      </c>
      <c r="AR128" s="24" t="str">
        <f>IF(OR(Calcul!$D133="",Calcul!$E133=""),"",VLOOKUP(CONCATENATE(Calcul!$D133,Calcul!$E133),SilencerParams!$D$4:$Z$82,17,FALSE)*LOG($AH128)+VLOOKUP(CONCATENATE(Calcul!$D133,Calcul!$E133),SilencerParams!$D$4:$AH$82,25,FALSE))</f>
        <v/>
      </c>
      <c r="AS128" s="24" t="str">
        <f>IF(OR(Calcul!$D133="",Calcul!$E133=""),"",VLOOKUP(CONCATENATE(Calcul!$D133,Calcul!$E133),SilencerParams!$D$4:$Z$82,18,FALSE)*LOG($AH128)+VLOOKUP(CONCATENATE(Calcul!$D133,Calcul!$E133),SilencerParams!$D$4:$AH$82,26,FALSE))</f>
        <v/>
      </c>
      <c r="AT128" s="24" t="str">
        <f>IF(OR(Calcul!$D133="",Calcul!$E133=""),"",VLOOKUP(CONCATENATE(Calcul!$D133,Calcul!$E133),SilencerParams!$D$4:$Z$82,19,FALSE)*LOG($AH128)+VLOOKUP(CONCATENATE(Calcul!$D133,Calcul!$E133),SilencerParams!$D$4:$AH$82,27,FALSE))</f>
        <v/>
      </c>
      <c r="AU128" s="24" t="str">
        <f>IF(OR(Calcul!$D133="",Calcul!$E133=""),"",VLOOKUP(CONCATENATE(Calcul!$D133,Calcul!$E133),SilencerParams!$D$4:$Z$82,20,FALSE)*LOG($AH128)+VLOOKUP(CONCATENATE(Calcul!$D133,Calcul!$E133),SilencerParams!$D$4:$AH$82,28,FALSE))</f>
        <v/>
      </c>
      <c r="AV128" s="24" t="str">
        <f>IF(OR(Calcul!$D133="",Calcul!$E133=""),"",VLOOKUP(CONCATENATE(Calcul!$D133,Calcul!$E133),SilencerParams!$D$4:$Z$82,21,FALSE)*LOG($AH128)+VLOOKUP(CONCATENATE(Calcul!$D133,Calcul!$E133),SilencerParams!$D$4:$AH$82,29,FALSE))</f>
        <v/>
      </c>
      <c r="AW128" s="24" t="str">
        <f>IF(OR(Calcul!$D133="",Calcul!$E133=""),"",VLOOKUP(CONCATENATE(Calcul!$D133,Calcul!$E133),SilencerParams!$D$4:$Z$82,22,FALSE)*LOG($AH128)+VLOOKUP(CONCATENATE(Calcul!$D133,Calcul!$E133),SilencerParams!$D$4:$AH$82,30,FALSE))</f>
        <v/>
      </c>
      <c r="AX128" s="24" t="str">
        <f>IF(OR(Calcul!$D133="",Calcul!$E133=""),"",VLOOKUP(CONCATENATE(Calcul!$D133,Calcul!$E133),SilencerParams!$D$4:$Z$82,23,FALSE)*LOG($AH128)+VLOOKUP(CONCATENATE(Calcul!$D133,Calcul!$E133),SilencerParams!$D$4:$AH$82,31,FALSE))</f>
        <v/>
      </c>
      <c r="AY128" s="24" t="e">
        <f t="shared" si="26"/>
        <v>#DIV/0!</v>
      </c>
      <c r="AZ128" s="24" t="e">
        <f t="shared" si="27"/>
        <v>#DIV/0!</v>
      </c>
      <c r="BA128" s="24" t="e">
        <f t="shared" si="28"/>
        <v>#DIV/0!</v>
      </c>
      <c r="BB128" s="24" t="e">
        <f t="shared" si="29"/>
        <v>#DIV/0!</v>
      </c>
      <c r="BC128" s="24" t="e">
        <f t="shared" si="30"/>
        <v>#DIV/0!</v>
      </c>
      <c r="BD128" s="24" t="e">
        <f t="shared" si="31"/>
        <v>#DIV/0!</v>
      </c>
      <c r="BE128" s="24" t="e">
        <f t="shared" si="32"/>
        <v>#DIV/0!</v>
      </c>
      <c r="BF128" s="24" t="e">
        <f t="shared" si="33"/>
        <v>#DIV/0!</v>
      </c>
      <c r="BG128" s="24" t="e">
        <f>10*LOG10(IF(AY128="",0,POWER(10,((AY128+'ModelParams Lw'!$O$4)/10))) +IF(AZ128="",0,POWER(10,((AZ128+'ModelParams Lw'!$P$4)/10))) +IF(BA128="",0,POWER(10,((BA128+'ModelParams Lw'!$Q$4)/10))) +IF(BB128="",0,POWER(10,((BB128+'ModelParams Lw'!$R$4)/10))) +IF(BC128="",0,POWER(10,((BC128+'ModelParams Lw'!$S$4)/10))) +IF(BD128="",0,POWER(10,((BD128+'ModelParams Lw'!$T$4)/10))) +IF(BE128="",0,POWER(10,((BE128+'ModelParams Lw'!$U$4)/10)))+IF(BF128="",0,POWER(10,((BF128+'ModelParams Lw'!$V$4)/10))))</f>
        <v>#DIV/0!</v>
      </c>
      <c r="BH128" s="24" t="e">
        <f t="shared" si="47"/>
        <v>#DIV/0!</v>
      </c>
      <c r="BI128" s="24" t="e">
        <f>(AY128-'ModelParams Lw'!O$10)/'ModelParams Lw'!O$11</f>
        <v>#DIV/0!</v>
      </c>
      <c r="BJ128" s="24" t="e">
        <f>(AZ128-'ModelParams Lw'!P$10)/'ModelParams Lw'!P$11</f>
        <v>#DIV/0!</v>
      </c>
      <c r="BK128" s="24" t="e">
        <f>(BA128-'ModelParams Lw'!Q$10)/'ModelParams Lw'!Q$11</f>
        <v>#DIV/0!</v>
      </c>
      <c r="BL128" s="24" t="e">
        <f>(BB128-'ModelParams Lw'!R$10)/'ModelParams Lw'!R$11</f>
        <v>#DIV/0!</v>
      </c>
      <c r="BM128" s="24" t="e">
        <f>(BC128-'ModelParams Lw'!S$10)/'ModelParams Lw'!S$11</f>
        <v>#DIV/0!</v>
      </c>
      <c r="BN128" s="24" t="e">
        <f>(BD128-'ModelParams Lw'!T$10)/'ModelParams Lw'!T$11</f>
        <v>#DIV/0!</v>
      </c>
      <c r="BO128" s="24" t="e">
        <f>(BE128-'ModelParams Lw'!U$10)/'ModelParams Lw'!U$11</f>
        <v>#DIV/0!</v>
      </c>
      <c r="BP128" s="24" t="e">
        <f>(BF128-'ModelParams Lw'!V$10)/'ModelParams Lw'!V$11</f>
        <v>#DIV/0!</v>
      </c>
      <c r="BQ128" s="24">
        <f>IF(Calcul!$F133="SW",'ModelParams Lw'!C$18+'ModelParams Lw'!C$19*LOG(BQ$3)+'ModelParams Lw'!C$20*($D128*$E128),IF('ModelParams Lw'!C$21+'ModelParams Lw'!C$22*LOG(BQ$3)+'ModelParams Lw'!C$23*($D128*$E128)&lt;'ModelParams Lw'!C$18+'ModelParams Lw'!C$19*LOG(BQ$3)+'ModelParams Lw'!C$20*($D128*$E128),'ModelParams Lw'!C$18+'ModelParams Lw'!C$19*LOG(BQ$3)+'ModelParams Lw'!C$20*($D128*$E128),'ModelParams Lw'!C$21+'ModelParams Lw'!C$22*LOG(BQ$3)+'ModelParams Lw'!C$23*($D128*$E128)))</f>
        <v>29.232362061604213</v>
      </c>
      <c r="BR128" s="24">
        <f>IF(Calcul!$F133="SW",'ModelParams Lw'!D$18+'ModelParams Lw'!D$19*LOG(BR$3)+'ModelParams Lw'!D$20*($D128*$E128),IF('ModelParams Lw'!D$21+'ModelParams Lw'!D$22*LOG(BR$3)+'ModelParams Lw'!D$23*($D128*$E128)&lt;'ModelParams Lw'!D$18+'ModelParams Lw'!D$19*LOG(BR$3)+'ModelParams Lw'!D$20*($D128*$E128),'ModelParams Lw'!D$18+'ModelParams Lw'!D$19*LOG(BR$3)+'ModelParams Lw'!D$20*($D128*$E128),'ModelParams Lw'!D$21+'ModelParams Lw'!D$22*LOG(BR$3)+'ModelParams Lw'!D$23*($D128*$E128)))</f>
        <v>20.87664435983303</v>
      </c>
      <c r="BS128" s="24">
        <f>IF(Calcul!$F133="SW",'ModelParams Lw'!E$18+'ModelParams Lw'!E$19*LOG(BS$3)+'ModelParams Lw'!E$20*($D128*$E128),IF('ModelParams Lw'!E$21+'ModelParams Lw'!E$22*LOG(BS$3)+'ModelParams Lw'!E$23*($D128*$E128)&lt;'ModelParams Lw'!E$18+'ModelParams Lw'!E$19*LOG(BS$3)+'ModelParams Lw'!E$20*($D128*$E128),'ModelParams Lw'!E$18+'ModelParams Lw'!E$19*LOG(BS$3)+'ModelParams Lw'!E$20*($D128*$E128),'ModelParams Lw'!E$21+'ModelParams Lw'!E$22*LOG(BS$3)+'ModelParams Lw'!E$23*($D128*$E128)))</f>
        <v>19.403052886267911</v>
      </c>
      <c r="BT128" s="24">
        <f>IF(Calcul!$F133="SW",'ModelParams Lw'!F$18+'ModelParams Lw'!F$19*LOG(BT$3)+'ModelParams Lw'!F$20*($D128*$E128),IF('ModelParams Lw'!F$21+'ModelParams Lw'!F$22*LOG(BT$3)+'ModelParams Lw'!F$23*($D128*$E128)&lt;'ModelParams Lw'!F$18+'ModelParams Lw'!F$19*LOG(BT$3)+'ModelParams Lw'!F$20*($D128*$E128),'ModelParams Lw'!F$18+'ModelParams Lw'!F$19*LOG(BT$3)+'ModelParams Lw'!F$20*($D128*$E128),'ModelParams Lw'!F$21+'ModelParams Lw'!F$22*LOG(BT$3)+'ModelParams Lw'!F$23*($D128*$E128)))</f>
        <v>19.168948557312724</v>
      </c>
      <c r="BU128" s="24">
        <f>IF(Calcul!$F133="SW",'ModelParams Lw'!G$18+'ModelParams Lw'!G$19*LOG(BU$3)+'ModelParams Lw'!G$20*($D128*$E128),IF('ModelParams Lw'!G$21+'ModelParams Lw'!G$22*LOG(BU$3)+'ModelParams Lw'!G$23*($D128*$E128)&lt;'ModelParams Lw'!G$18+'ModelParams Lw'!G$19*LOG(BU$3)+'ModelParams Lw'!G$20*($D128*$E128),'ModelParams Lw'!G$18+'ModelParams Lw'!G$19*LOG(BU$3)+'ModelParams Lw'!G$20*($D128*$E128),'ModelParams Lw'!G$21+'ModelParams Lw'!G$22*LOG(BU$3)+'ModelParams Lw'!G$23*($D128*$E128)))</f>
        <v>19.253827318462619</v>
      </c>
      <c r="BV128" s="24">
        <f>IF(Calcul!$F133="SW",'ModelParams Lw'!H$18+'ModelParams Lw'!H$19*LOG(BV$3)+'ModelParams Lw'!H$20*($D128*$E128),IF('ModelParams Lw'!H$21+'ModelParams Lw'!H$22*LOG(BV$3)+'ModelParams Lw'!H$23*($D128*$E128)&lt;'ModelParams Lw'!H$18+'ModelParams Lw'!H$19*LOG(BV$3)+'ModelParams Lw'!H$20*($D128*$E128),'ModelParams Lw'!H$18+'ModelParams Lw'!H$19*LOG(BV$3)+'ModelParams Lw'!H$20*($D128*$E128),'ModelParams Lw'!H$21+'ModelParams Lw'!H$22*LOG(BV$3)+'ModelParams Lw'!H$23*($D128*$E128)))</f>
        <v>18.450549841027573</v>
      </c>
      <c r="BW128" s="24">
        <f>IF(Calcul!$F133="SW",'ModelParams Lw'!I$18+'ModelParams Lw'!I$19*LOG(BW$3)+'ModelParams Lw'!I$20*($D128*$E128),IF('ModelParams Lw'!I$21+'ModelParams Lw'!I$22*LOG(BW$3)+'ModelParams Lw'!I$23*($D128*$E128)&lt;'ModelParams Lw'!I$18+'ModelParams Lw'!I$19*LOG(BW$3)+'ModelParams Lw'!I$20*($D128*$E128),'ModelParams Lw'!I$18+'ModelParams Lw'!I$19*LOG(BW$3)+'ModelParams Lw'!I$20*($D128*$E128),'ModelParams Lw'!I$21+'ModelParams Lw'!I$22*LOG(BW$3)+'ModelParams Lw'!I$23*($D128*$E128)))</f>
        <v>24.339570323731252</v>
      </c>
      <c r="BX128" s="24">
        <f>IF(Calcul!$F133="SW",'ModelParams Lw'!J$18+'ModelParams Lw'!J$19*LOG(BX$3)+'ModelParams Lw'!J$20*($D128*$E128),IF('ModelParams Lw'!J$21+'ModelParams Lw'!J$22*LOG(BX$3)+'ModelParams Lw'!J$23*($D128*$E128)&lt;'ModelParams Lw'!J$18+'ModelParams Lw'!J$19*LOG(BX$3)+'ModelParams Lw'!J$20*($D128*$E128),'ModelParams Lw'!J$18+'ModelParams Lw'!J$19*LOG(BX$3)+'ModelParams Lw'!J$20*($D128*$E128),'ModelParams Lw'!J$21+'ModelParams Lw'!J$22*LOG(BX$3)+'ModelParams Lw'!J$23*($D128*$E128)))</f>
        <v>22.505852524315557</v>
      </c>
      <c r="BY128" s="24" t="e">
        <f t="shared" si="34"/>
        <v>#DIV/0!</v>
      </c>
      <c r="BZ128" s="24" t="e">
        <f t="shared" si="35"/>
        <v>#DIV/0!</v>
      </c>
      <c r="CA128" s="24" t="e">
        <f t="shared" si="36"/>
        <v>#DIV/0!</v>
      </c>
      <c r="CB128" s="24" t="e">
        <f t="shared" si="37"/>
        <v>#DIV/0!</v>
      </c>
      <c r="CC128" s="24" t="e">
        <f t="shared" si="38"/>
        <v>#DIV/0!</v>
      </c>
      <c r="CD128" s="24" t="e">
        <f t="shared" si="39"/>
        <v>#DIV/0!</v>
      </c>
      <c r="CE128" s="24" t="e">
        <f t="shared" si="40"/>
        <v>#DIV/0!</v>
      </c>
      <c r="CF128" s="24" t="e">
        <f t="shared" si="41"/>
        <v>#DIV/0!</v>
      </c>
      <c r="CG128" s="24" t="e">
        <f>10*LOG10(IF(BY128="",0,POWER(10,((BY128+'ModelParams Lw'!$O$4)/10))) +IF(BZ128="",0,POWER(10,((BZ128+'ModelParams Lw'!$P$4)/10))) +IF(CA128="",0,POWER(10,((CA128+'ModelParams Lw'!$Q$4)/10))) +IF(CB128="",0,POWER(10,((CB128+'ModelParams Lw'!$R$4)/10))) +IF(CC128="",0,POWER(10,((CC128+'ModelParams Lw'!$S$4)/10))) +IF(CD128="",0,POWER(10,((CD128+'ModelParams Lw'!$T$4)/10))) +IF(CE128="",0,POWER(10,((CE128+'ModelParams Lw'!$U$4)/10)))+IF(CF128="",0,POWER(10,((CF128+'ModelParams Lw'!$V$4)/10))))</f>
        <v>#DIV/0!</v>
      </c>
      <c r="CH128" s="24" t="e">
        <f t="shared" si="48"/>
        <v>#DIV/0!</v>
      </c>
      <c r="CI128" s="24" t="e">
        <f>(BY128-'ModelParams Lw'!$O$10)/'ModelParams Lw'!$O$11</f>
        <v>#DIV/0!</v>
      </c>
      <c r="CJ128" s="24" t="e">
        <f>(BZ128-'ModelParams Lw'!$P$10)/'ModelParams Lw'!$P$11</f>
        <v>#DIV/0!</v>
      </c>
      <c r="CK128" s="24" t="e">
        <f>(CA128-'ModelParams Lw'!$Q$10)/'ModelParams Lw'!$Q$11</f>
        <v>#DIV/0!</v>
      </c>
      <c r="CL128" s="24" t="e">
        <f>(CB128-'ModelParams Lw'!$R$10)/'ModelParams Lw'!$R$11</f>
        <v>#DIV/0!</v>
      </c>
      <c r="CM128" s="24" t="e">
        <f>(CC128-'ModelParams Lw'!$S$10)/'ModelParams Lw'!$S$11</f>
        <v>#DIV/0!</v>
      </c>
      <c r="CN128" s="24" t="e">
        <f>(CD128-'ModelParams Lw'!$T$10)/'ModelParams Lw'!$T$11</f>
        <v>#DIV/0!</v>
      </c>
      <c r="CO128" s="24" t="e">
        <f>(CE128-'ModelParams Lw'!$U$10)/'ModelParams Lw'!$U$11</f>
        <v>#DIV/0!</v>
      </c>
      <c r="CP128" s="24" t="e">
        <f>(CF128-'ModelParams Lw'!$V$10)/'ModelParams Lw'!$V$11</f>
        <v>#DIV/0!</v>
      </c>
    </row>
    <row r="129" spans="1:94" x14ac:dyDescent="0.2">
      <c r="A129" s="12">
        <f>Calcul!B131</f>
        <v>0</v>
      </c>
      <c r="B129" s="12">
        <f t="shared" si="42"/>
        <v>0</v>
      </c>
      <c r="C129" s="12">
        <f>Calcul!C131</f>
        <v>0</v>
      </c>
      <c r="D129" s="12">
        <f>Calcul!D131/1000</f>
        <v>0</v>
      </c>
      <c r="E129" s="12">
        <f>Calcul!E131/1000</f>
        <v>0</v>
      </c>
      <c r="F129" s="12">
        <f t="shared" si="43"/>
        <v>0</v>
      </c>
      <c r="G129" s="24" t="e">
        <f t="shared" si="44"/>
        <v>#DIV/0!</v>
      </c>
      <c r="H129" s="21" t="e">
        <f>'ModelParams Lw'!$B$6*(LN(H$3/(($B129/3600/($D129*$F129))^0.4*$G129^0.3)))^2+'ModelParams Lw'!$B$7*LN(H$3/(($B129/3600/($D129*$F129))^0.4*$G129^0.3))+'ModelParams Lw'!$B$8</f>
        <v>#DIV/0!</v>
      </c>
      <c r="I129" s="21" t="e">
        <f>'ModelParams Lw'!$B$6*(LN(I$3/(($B129/3600/($D129*$F129))^0.4*$G129^0.3)))^2+'ModelParams Lw'!$B$7*LN(I$3/(($B129/3600/($D129*$F129))^0.4*$G129^0.3))+'ModelParams Lw'!$B$8</f>
        <v>#DIV/0!</v>
      </c>
      <c r="J129" s="21" t="e">
        <f>'ModelParams Lw'!$B$6*(LN(J$3/(($B129/3600/($D129*$F129))^0.4*$G129^0.3)))^2+'ModelParams Lw'!$B$7*LN(J$3/(($B129/3600/($D129*$F129))^0.4*$G129^0.3))+'ModelParams Lw'!$B$8</f>
        <v>#DIV/0!</v>
      </c>
      <c r="K129" s="21" t="e">
        <f>'ModelParams Lw'!$B$6*(LN(K$3/(($B129/3600/($D129*$F129))^0.4*$G129^0.3)))^2+'ModelParams Lw'!$B$7*LN(K$3/(($B129/3600/($D129*$F129))^0.4*$G129^0.3))+'ModelParams Lw'!$B$8</f>
        <v>#DIV/0!</v>
      </c>
      <c r="L129" s="21" t="e">
        <f>'ModelParams Lw'!$B$6*(LN(L$3/(($B129/3600/($D129*$F129))^0.4*$G129^0.3)))^2+'ModelParams Lw'!$B$7*LN(L$3/(($B129/3600/($D129*$F129))^0.4*$G129^0.3))+'ModelParams Lw'!$B$8</f>
        <v>#DIV/0!</v>
      </c>
      <c r="M129" s="21" t="e">
        <f>'ModelParams Lw'!$B$6*(LN(M$3/(($B129/3600/($D129*$F129))^0.4*$G129^0.3)))^2+'ModelParams Lw'!$B$7*LN(M$3/(($B129/3600/($D129*$F129))^0.4*$G129^0.3))+'ModelParams Lw'!$B$8</f>
        <v>#DIV/0!</v>
      </c>
      <c r="N129" s="21" t="e">
        <f>'ModelParams Lw'!$B$6*(LN(N$3/(($B129/3600/($D129*$F129))^0.4*$G129^0.3)))^2+'ModelParams Lw'!$B$7*LN(N$3/(($B129/3600/($D129*$F129))^0.4*$G129^0.3))+'ModelParams Lw'!$B$8</f>
        <v>#DIV/0!</v>
      </c>
      <c r="O129" s="21" t="e">
        <f>'ModelParams Lw'!$B$6*(LN(O$3/(($B129/3600/($D129*$F129))^0.4*$G129^0.3)))^2+'ModelParams Lw'!$B$7*LN(O$3/(($B129/3600/($D129*$F129))^0.4*$G129^0.3))+'ModelParams Lw'!$B$8</f>
        <v>#DIV/0!</v>
      </c>
      <c r="P129" s="24" t="e">
        <f>'ModelParams Lw'!$B$3+'ModelParams Lw'!$B$4*LOG10($B129/3600/($D129*$F129))+'ModelParams Lw'!$B$5*LOG10(2*$G129/(1.2*($B129/3600/($D129*$F129))^2)+1)+10*LOG10($D129*$F129)+H129</f>
        <v>#DIV/0!</v>
      </c>
      <c r="Q129" s="24" t="e">
        <f>'ModelParams Lw'!$B$3+'ModelParams Lw'!$B$4*LOG10($B129/3600/($D129*$F129))+'ModelParams Lw'!$B$5*LOG10(2*$G129/(1.2*($B129/3600/($D129*$F129))^2)+1)+10*LOG10($D129*$F129)+I129</f>
        <v>#DIV/0!</v>
      </c>
      <c r="R129" s="24" t="e">
        <f>'ModelParams Lw'!$B$3+'ModelParams Lw'!$B$4*LOG10($B129/3600/($D129*$F129))+'ModelParams Lw'!$B$5*LOG10(2*$G129/(1.2*($B129/3600/($D129*$F129))^2)+1)+10*LOG10($D129*$F129)+J129</f>
        <v>#DIV/0!</v>
      </c>
      <c r="S129" s="24" t="e">
        <f>'ModelParams Lw'!$B$3+'ModelParams Lw'!$B$4*LOG10($B129/3600/($D129*$F129))+'ModelParams Lw'!$B$5*LOG10(2*$G129/(1.2*($B129/3600/($D129*$F129))^2)+1)+10*LOG10($D129*$F129)+K129</f>
        <v>#DIV/0!</v>
      </c>
      <c r="T129" s="24" t="e">
        <f>'ModelParams Lw'!$B$3+'ModelParams Lw'!$B$4*LOG10($B129/3600/($D129*$F129))+'ModelParams Lw'!$B$5*LOG10(2*$G129/(1.2*($B129/3600/($D129*$F129))^2)+1)+10*LOG10($D129*$F129)+L129</f>
        <v>#DIV/0!</v>
      </c>
      <c r="U129" s="24" t="e">
        <f>'ModelParams Lw'!$B$3+'ModelParams Lw'!$B$4*LOG10($B129/3600/($D129*$F129))+'ModelParams Lw'!$B$5*LOG10(2*$G129/(1.2*($B129/3600/($D129*$F129))^2)+1)+10*LOG10($D129*$F129)+M129</f>
        <v>#DIV/0!</v>
      </c>
      <c r="V129" s="24" t="e">
        <f>'ModelParams Lw'!$B$3+'ModelParams Lw'!$B$4*LOG10($B129/3600/($D129*$F129))+'ModelParams Lw'!$B$5*LOG10(2*$G129/(1.2*($B129/3600/($D129*$F129))^2)+1)+10*LOG10($D129*$F129)+N129</f>
        <v>#DIV/0!</v>
      </c>
      <c r="W129" s="24" t="e">
        <f>'ModelParams Lw'!$B$3+'ModelParams Lw'!$B$4*LOG10($B129/3600/($D129*$F129))+'ModelParams Lw'!$B$5*LOG10(2*$G129/(1.2*($B129/3600/($D129*$F129))^2)+1)+10*LOG10($D129*$F129)+O129</f>
        <v>#DIV/0!</v>
      </c>
      <c r="X129" s="24" t="e">
        <f>10*LOG10(IF(P129="",0,POWER(10,((P129+'ModelParams Lw'!$O$4)/10))) +IF(Q129="",0,POWER(10,((Q129+'ModelParams Lw'!$P$4)/10))) +IF(R129="",0,POWER(10,((R129+'ModelParams Lw'!$Q$4)/10))) +IF(S129="",0,POWER(10,((S129+'ModelParams Lw'!$R$4)/10))) +IF(T129="",0,POWER(10,((T129+'ModelParams Lw'!$S$4)/10))) +IF(U129="",0,POWER(10,((U129+'ModelParams Lw'!$T$4)/10))) +IF(V129="",0,POWER(10,((V129+'ModelParams Lw'!$U$4)/10)))+IF(W129="",0,POWER(10,((W129+'ModelParams Lw'!$V$4)/10))))</f>
        <v>#DIV/0!</v>
      </c>
      <c r="Y129" s="24" t="e">
        <f t="shared" si="45"/>
        <v>#DIV/0!</v>
      </c>
      <c r="Z129" s="24" t="e">
        <f>(P129-'ModelParams Lw'!O$10)/'ModelParams Lw'!O$11</f>
        <v>#DIV/0!</v>
      </c>
      <c r="AA129" s="24" t="e">
        <f>(Q129-'ModelParams Lw'!P$10)/'ModelParams Lw'!P$11</f>
        <v>#DIV/0!</v>
      </c>
      <c r="AB129" s="24" t="e">
        <f>(R129-'ModelParams Lw'!Q$10)/'ModelParams Lw'!Q$11</f>
        <v>#DIV/0!</v>
      </c>
      <c r="AC129" s="24" t="e">
        <f>(S129-'ModelParams Lw'!R$10)/'ModelParams Lw'!R$11</f>
        <v>#DIV/0!</v>
      </c>
      <c r="AD129" s="24" t="e">
        <f>(T129-'ModelParams Lw'!S$10)/'ModelParams Lw'!S$11</f>
        <v>#DIV/0!</v>
      </c>
      <c r="AE129" s="24" t="e">
        <f>(U129-'ModelParams Lw'!T$10)/'ModelParams Lw'!T$11</f>
        <v>#DIV/0!</v>
      </c>
      <c r="AF129" s="24" t="e">
        <f>(V129-'ModelParams Lw'!U$10)/'ModelParams Lw'!U$11</f>
        <v>#DIV/0!</v>
      </c>
      <c r="AG129" s="24" t="e">
        <f>(W129-'ModelParams Lw'!V$10)/'ModelParams Lw'!V$11</f>
        <v>#DIV/0!</v>
      </c>
      <c r="AH129" s="24" t="e">
        <f t="shared" si="46"/>
        <v>#DIV/0!</v>
      </c>
      <c r="AI129" s="24" t="str">
        <f>IF(OR(Calcul!$D134="",Calcul!$E134=""),"",VLOOKUP(CONCATENATE(Calcul!$D134,Calcul!$E134),SilencerParams!$D$4:$R$82,8,FALSE))</f>
        <v/>
      </c>
      <c r="AJ129" s="24" t="str">
        <f>IF(OR(Calcul!$D134="",Calcul!$E134=""),"",VLOOKUP(CONCATENATE(Calcul!$D134,Calcul!$E134),SilencerParams!$D$4:$R$82,9,FALSE))</f>
        <v/>
      </c>
      <c r="AK129" s="24" t="str">
        <f>IF(OR(Calcul!$D134="",Calcul!$E134=""),"",VLOOKUP(CONCATENATE(Calcul!$D134,Calcul!$E134),SilencerParams!$D$4:$R$82,10,FALSE))</f>
        <v/>
      </c>
      <c r="AL129" s="24" t="str">
        <f>IF(OR(Calcul!$D134="",Calcul!$E134=""),"",VLOOKUP(CONCATENATE(Calcul!$D134,Calcul!$E134),SilencerParams!$D$4:$R$82,11,FALSE))</f>
        <v/>
      </c>
      <c r="AM129" s="24" t="str">
        <f>IF(OR(Calcul!$D134="",Calcul!$E134=""),"",VLOOKUP(CONCATENATE(Calcul!$D134,Calcul!$E134),SilencerParams!$D$4:$R$82,12,FALSE))</f>
        <v/>
      </c>
      <c r="AN129" s="24" t="str">
        <f>IF(OR(Calcul!$D134="",Calcul!$E134=""),"",VLOOKUP(CONCATENATE(Calcul!$D134,Calcul!$E134),SilencerParams!$D$4:$R$82,13,FALSE))</f>
        <v/>
      </c>
      <c r="AO129" s="24" t="str">
        <f>IF(OR(Calcul!$D134="",Calcul!$E134=""),"",VLOOKUP(CONCATENATE(Calcul!$D134,Calcul!$E134),SilencerParams!$D$4:$R$82,14,FALSE))</f>
        <v/>
      </c>
      <c r="AP129" s="24" t="str">
        <f>IF(OR(Calcul!$D134="",Calcul!$E134=""),"",VLOOKUP(CONCATENATE(Calcul!$D134,Calcul!$E134),SilencerParams!$D$4:$R$82,15,FALSE))</f>
        <v/>
      </c>
      <c r="AQ129" s="24" t="str">
        <f>IF(OR(Calcul!$D134="",Calcul!$E134=""),"",VLOOKUP(CONCATENATE(Calcul!$D134,Calcul!$E134),SilencerParams!$D$4:$Z$82,16,FALSE)*LOG($AH129)+VLOOKUP(CONCATENATE(Calcul!$D134,Calcul!$E134),SilencerParams!$D$4:$AH$82,24,FALSE))</f>
        <v/>
      </c>
      <c r="AR129" s="24" t="str">
        <f>IF(OR(Calcul!$D134="",Calcul!$E134=""),"",VLOOKUP(CONCATENATE(Calcul!$D134,Calcul!$E134),SilencerParams!$D$4:$Z$82,17,FALSE)*LOG($AH129)+VLOOKUP(CONCATENATE(Calcul!$D134,Calcul!$E134),SilencerParams!$D$4:$AH$82,25,FALSE))</f>
        <v/>
      </c>
      <c r="AS129" s="24" t="str">
        <f>IF(OR(Calcul!$D134="",Calcul!$E134=""),"",VLOOKUP(CONCATENATE(Calcul!$D134,Calcul!$E134),SilencerParams!$D$4:$Z$82,18,FALSE)*LOG($AH129)+VLOOKUP(CONCATENATE(Calcul!$D134,Calcul!$E134),SilencerParams!$D$4:$AH$82,26,FALSE))</f>
        <v/>
      </c>
      <c r="AT129" s="24" t="str">
        <f>IF(OR(Calcul!$D134="",Calcul!$E134=""),"",VLOOKUP(CONCATENATE(Calcul!$D134,Calcul!$E134),SilencerParams!$D$4:$Z$82,19,FALSE)*LOG($AH129)+VLOOKUP(CONCATENATE(Calcul!$D134,Calcul!$E134),SilencerParams!$D$4:$AH$82,27,FALSE))</f>
        <v/>
      </c>
      <c r="AU129" s="24" t="str">
        <f>IF(OR(Calcul!$D134="",Calcul!$E134=""),"",VLOOKUP(CONCATENATE(Calcul!$D134,Calcul!$E134),SilencerParams!$D$4:$Z$82,20,FALSE)*LOG($AH129)+VLOOKUP(CONCATENATE(Calcul!$D134,Calcul!$E134),SilencerParams!$D$4:$AH$82,28,FALSE))</f>
        <v/>
      </c>
      <c r="AV129" s="24" t="str">
        <f>IF(OR(Calcul!$D134="",Calcul!$E134=""),"",VLOOKUP(CONCATENATE(Calcul!$D134,Calcul!$E134),SilencerParams!$D$4:$Z$82,21,FALSE)*LOG($AH129)+VLOOKUP(CONCATENATE(Calcul!$D134,Calcul!$E134),SilencerParams!$D$4:$AH$82,29,FALSE))</f>
        <v/>
      </c>
      <c r="AW129" s="24" t="str">
        <f>IF(OR(Calcul!$D134="",Calcul!$E134=""),"",VLOOKUP(CONCATENATE(Calcul!$D134,Calcul!$E134),SilencerParams!$D$4:$Z$82,22,FALSE)*LOG($AH129)+VLOOKUP(CONCATENATE(Calcul!$D134,Calcul!$E134),SilencerParams!$D$4:$AH$82,30,FALSE))</f>
        <v/>
      </c>
      <c r="AX129" s="24" t="str">
        <f>IF(OR(Calcul!$D134="",Calcul!$E134=""),"",VLOOKUP(CONCATENATE(Calcul!$D134,Calcul!$E134),SilencerParams!$D$4:$Z$82,23,FALSE)*LOG($AH129)+VLOOKUP(CONCATENATE(Calcul!$D134,Calcul!$E134),SilencerParams!$D$4:$AH$82,31,FALSE))</f>
        <v/>
      </c>
      <c r="AY129" s="24" t="e">
        <f t="shared" si="26"/>
        <v>#DIV/0!</v>
      </c>
      <c r="AZ129" s="24" t="e">
        <f t="shared" si="27"/>
        <v>#DIV/0!</v>
      </c>
      <c r="BA129" s="24" t="e">
        <f t="shared" si="28"/>
        <v>#DIV/0!</v>
      </c>
      <c r="BB129" s="24" t="e">
        <f t="shared" si="29"/>
        <v>#DIV/0!</v>
      </c>
      <c r="BC129" s="24" t="e">
        <f t="shared" si="30"/>
        <v>#DIV/0!</v>
      </c>
      <c r="BD129" s="24" t="e">
        <f t="shared" si="31"/>
        <v>#DIV/0!</v>
      </c>
      <c r="BE129" s="24" t="e">
        <f t="shared" si="32"/>
        <v>#DIV/0!</v>
      </c>
      <c r="BF129" s="24" t="e">
        <f t="shared" si="33"/>
        <v>#DIV/0!</v>
      </c>
      <c r="BG129" s="24" t="e">
        <f>10*LOG10(IF(AY129="",0,POWER(10,((AY129+'ModelParams Lw'!$O$4)/10))) +IF(AZ129="",0,POWER(10,((AZ129+'ModelParams Lw'!$P$4)/10))) +IF(BA129="",0,POWER(10,((BA129+'ModelParams Lw'!$Q$4)/10))) +IF(BB129="",0,POWER(10,((BB129+'ModelParams Lw'!$R$4)/10))) +IF(BC129="",0,POWER(10,((BC129+'ModelParams Lw'!$S$4)/10))) +IF(BD129="",0,POWER(10,((BD129+'ModelParams Lw'!$T$4)/10))) +IF(BE129="",0,POWER(10,((BE129+'ModelParams Lw'!$U$4)/10)))+IF(BF129="",0,POWER(10,((BF129+'ModelParams Lw'!$V$4)/10))))</f>
        <v>#DIV/0!</v>
      </c>
      <c r="BH129" s="24" t="e">
        <f t="shared" si="47"/>
        <v>#DIV/0!</v>
      </c>
      <c r="BI129" s="24" t="e">
        <f>(AY129-'ModelParams Lw'!O$10)/'ModelParams Lw'!O$11</f>
        <v>#DIV/0!</v>
      </c>
      <c r="BJ129" s="24" t="e">
        <f>(AZ129-'ModelParams Lw'!P$10)/'ModelParams Lw'!P$11</f>
        <v>#DIV/0!</v>
      </c>
      <c r="BK129" s="24" t="e">
        <f>(BA129-'ModelParams Lw'!Q$10)/'ModelParams Lw'!Q$11</f>
        <v>#DIV/0!</v>
      </c>
      <c r="BL129" s="24" t="e">
        <f>(BB129-'ModelParams Lw'!R$10)/'ModelParams Lw'!R$11</f>
        <v>#DIV/0!</v>
      </c>
      <c r="BM129" s="24" t="e">
        <f>(BC129-'ModelParams Lw'!S$10)/'ModelParams Lw'!S$11</f>
        <v>#DIV/0!</v>
      </c>
      <c r="BN129" s="24" t="e">
        <f>(BD129-'ModelParams Lw'!T$10)/'ModelParams Lw'!T$11</f>
        <v>#DIV/0!</v>
      </c>
      <c r="BO129" s="24" t="e">
        <f>(BE129-'ModelParams Lw'!U$10)/'ModelParams Lw'!U$11</f>
        <v>#DIV/0!</v>
      </c>
      <c r="BP129" s="24" t="e">
        <f>(BF129-'ModelParams Lw'!V$10)/'ModelParams Lw'!V$11</f>
        <v>#DIV/0!</v>
      </c>
      <c r="BQ129" s="24">
        <f>IF(Calcul!$F134="SW",'ModelParams Lw'!C$18+'ModelParams Lw'!C$19*LOG(BQ$3)+'ModelParams Lw'!C$20*($D129*$E129),IF('ModelParams Lw'!C$21+'ModelParams Lw'!C$22*LOG(BQ$3)+'ModelParams Lw'!C$23*($D129*$E129)&lt;'ModelParams Lw'!C$18+'ModelParams Lw'!C$19*LOG(BQ$3)+'ModelParams Lw'!C$20*($D129*$E129),'ModelParams Lw'!C$18+'ModelParams Lw'!C$19*LOG(BQ$3)+'ModelParams Lw'!C$20*($D129*$E129),'ModelParams Lw'!C$21+'ModelParams Lw'!C$22*LOG(BQ$3)+'ModelParams Lw'!C$23*($D129*$E129)))</f>
        <v>29.232362061604213</v>
      </c>
      <c r="BR129" s="24">
        <f>IF(Calcul!$F134="SW",'ModelParams Lw'!D$18+'ModelParams Lw'!D$19*LOG(BR$3)+'ModelParams Lw'!D$20*($D129*$E129),IF('ModelParams Lw'!D$21+'ModelParams Lw'!D$22*LOG(BR$3)+'ModelParams Lw'!D$23*($D129*$E129)&lt;'ModelParams Lw'!D$18+'ModelParams Lw'!D$19*LOG(BR$3)+'ModelParams Lw'!D$20*($D129*$E129),'ModelParams Lw'!D$18+'ModelParams Lw'!D$19*LOG(BR$3)+'ModelParams Lw'!D$20*($D129*$E129),'ModelParams Lw'!D$21+'ModelParams Lw'!D$22*LOG(BR$3)+'ModelParams Lw'!D$23*($D129*$E129)))</f>
        <v>20.87664435983303</v>
      </c>
      <c r="BS129" s="24">
        <f>IF(Calcul!$F134="SW",'ModelParams Lw'!E$18+'ModelParams Lw'!E$19*LOG(BS$3)+'ModelParams Lw'!E$20*($D129*$E129),IF('ModelParams Lw'!E$21+'ModelParams Lw'!E$22*LOG(BS$3)+'ModelParams Lw'!E$23*($D129*$E129)&lt;'ModelParams Lw'!E$18+'ModelParams Lw'!E$19*LOG(BS$3)+'ModelParams Lw'!E$20*($D129*$E129),'ModelParams Lw'!E$18+'ModelParams Lw'!E$19*LOG(BS$3)+'ModelParams Lw'!E$20*($D129*$E129),'ModelParams Lw'!E$21+'ModelParams Lw'!E$22*LOG(BS$3)+'ModelParams Lw'!E$23*($D129*$E129)))</f>
        <v>19.403052886267911</v>
      </c>
      <c r="BT129" s="24">
        <f>IF(Calcul!$F134="SW",'ModelParams Lw'!F$18+'ModelParams Lw'!F$19*LOG(BT$3)+'ModelParams Lw'!F$20*($D129*$E129),IF('ModelParams Lw'!F$21+'ModelParams Lw'!F$22*LOG(BT$3)+'ModelParams Lw'!F$23*($D129*$E129)&lt;'ModelParams Lw'!F$18+'ModelParams Lw'!F$19*LOG(BT$3)+'ModelParams Lw'!F$20*($D129*$E129),'ModelParams Lw'!F$18+'ModelParams Lw'!F$19*LOG(BT$3)+'ModelParams Lw'!F$20*($D129*$E129),'ModelParams Lw'!F$21+'ModelParams Lw'!F$22*LOG(BT$3)+'ModelParams Lw'!F$23*($D129*$E129)))</f>
        <v>19.168948557312724</v>
      </c>
      <c r="BU129" s="24">
        <f>IF(Calcul!$F134="SW",'ModelParams Lw'!G$18+'ModelParams Lw'!G$19*LOG(BU$3)+'ModelParams Lw'!G$20*($D129*$E129),IF('ModelParams Lw'!G$21+'ModelParams Lw'!G$22*LOG(BU$3)+'ModelParams Lw'!G$23*($D129*$E129)&lt;'ModelParams Lw'!G$18+'ModelParams Lw'!G$19*LOG(BU$3)+'ModelParams Lw'!G$20*($D129*$E129),'ModelParams Lw'!G$18+'ModelParams Lw'!G$19*LOG(BU$3)+'ModelParams Lw'!G$20*($D129*$E129),'ModelParams Lw'!G$21+'ModelParams Lw'!G$22*LOG(BU$3)+'ModelParams Lw'!G$23*($D129*$E129)))</f>
        <v>19.253827318462619</v>
      </c>
      <c r="BV129" s="24">
        <f>IF(Calcul!$F134="SW",'ModelParams Lw'!H$18+'ModelParams Lw'!H$19*LOG(BV$3)+'ModelParams Lw'!H$20*($D129*$E129),IF('ModelParams Lw'!H$21+'ModelParams Lw'!H$22*LOG(BV$3)+'ModelParams Lw'!H$23*($D129*$E129)&lt;'ModelParams Lw'!H$18+'ModelParams Lw'!H$19*LOG(BV$3)+'ModelParams Lw'!H$20*($D129*$E129),'ModelParams Lw'!H$18+'ModelParams Lw'!H$19*LOG(BV$3)+'ModelParams Lw'!H$20*($D129*$E129),'ModelParams Lw'!H$21+'ModelParams Lw'!H$22*LOG(BV$3)+'ModelParams Lw'!H$23*($D129*$E129)))</f>
        <v>18.450549841027573</v>
      </c>
      <c r="BW129" s="24">
        <f>IF(Calcul!$F134="SW",'ModelParams Lw'!I$18+'ModelParams Lw'!I$19*LOG(BW$3)+'ModelParams Lw'!I$20*($D129*$E129),IF('ModelParams Lw'!I$21+'ModelParams Lw'!I$22*LOG(BW$3)+'ModelParams Lw'!I$23*($D129*$E129)&lt;'ModelParams Lw'!I$18+'ModelParams Lw'!I$19*LOG(BW$3)+'ModelParams Lw'!I$20*($D129*$E129),'ModelParams Lw'!I$18+'ModelParams Lw'!I$19*LOG(BW$3)+'ModelParams Lw'!I$20*($D129*$E129),'ModelParams Lw'!I$21+'ModelParams Lw'!I$22*LOG(BW$3)+'ModelParams Lw'!I$23*($D129*$E129)))</f>
        <v>24.339570323731252</v>
      </c>
      <c r="BX129" s="24">
        <f>IF(Calcul!$F134="SW",'ModelParams Lw'!J$18+'ModelParams Lw'!J$19*LOG(BX$3)+'ModelParams Lw'!J$20*($D129*$E129),IF('ModelParams Lw'!J$21+'ModelParams Lw'!J$22*LOG(BX$3)+'ModelParams Lw'!J$23*($D129*$E129)&lt;'ModelParams Lw'!J$18+'ModelParams Lw'!J$19*LOG(BX$3)+'ModelParams Lw'!J$20*($D129*$E129),'ModelParams Lw'!J$18+'ModelParams Lw'!J$19*LOG(BX$3)+'ModelParams Lw'!J$20*($D129*$E129),'ModelParams Lw'!J$21+'ModelParams Lw'!J$22*LOG(BX$3)+'ModelParams Lw'!J$23*($D129*$E129)))</f>
        <v>22.505852524315557</v>
      </c>
      <c r="BY129" s="24" t="e">
        <f t="shared" si="34"/>
        <v>#DIV/0!</v>
      </c>
      <c r="BZ129" s="24" t="e">
        <f t="shared" si="35"/>
        <v>#DIV/0!</v>
      </c>
      <c r="CA129" s="24" t="e">
        <f t="shared" si="36"/>
        <v>#DIV/0!</v>
      </c>
      <c r="CB129" s="24" t="e">
        <f t="shared" si="37"/>
        <v>#DIV/0!</v>
      </c>
      <c r="CC129" s="24" t="e">
        <f t="shared" si="38"/>
        <v>#DIV/0!</v>
      </c>
      <c r="CD129" s="24" t="e">
        <f t="shared" si="39"/>
        <v>#DIV/0!</v>
      </c>
      <c r="CE129" s="24" t="e">
        <f t="shared" si="40"/>
        <v>#DIV/0!</v>
      </c>
      <c r="CF129" s="24" t="e">
        <f t="shared" si="41"/>
        <v>#DIV/0!</v>
      </c>
      <c r="CG129" s="24" t="e">
        <f>10*LOG10(IF(BY129="",0,POWER(10,((BY129+'ModelParams Lw'!$O$4)/10))) +IF(BZ129="",0,POWER(10,((BZ129+'ModelParams Lw'!$P$4)/10))) +IF(CA129="",0,POWER(10,((CA129+'ModelParams Lw'!$Q$4)/10))) +IF(CB129="",0,POWER(10,((CB129+'ModelParams Lw'!$R$4)/10))) +IF(CC129="",0,POWER(10,((CC129+'ModelParams Lw'!$S$4)/10))) +IF(CD129="",0,POWER(10,((CD129+'ModelParams Lw'!$T$4)/10))) +IF(CE129="",0,POWER(10,((CE129+'ModelParams Lw'!$U$4)/10)))+IF(CF129="",0,POWER(10,((CF129+'ModelParams Lw'!$V$4)/10))))</f>
        <v>#DIV/0!</v>
      </c>
      <c r="CH129" s="24" t="e">
        <f t="shared" si="48"/>
        <v>#DIV/0!</v>
      </c>
      <c r="CI129" s="24" t="e">
        <f>(BY129-'ModelParams Lw'!$O$10)/'ModelParams Lw'!$O$11</f>
        <v>#DIV/0!</v>
      </c>
      <c r="CJ129" s="24" t="e">
        <f>(BZ129-'ModelParams Lw'!$P$10)/'ModelParams Lw'!$P$11</f>
        <v>#DIV/0!</v>
      </c>
      <c r="CK129" s="24" t="e">
        <f>(CA129-'ModelParams Lw'!$Q$10)/'ModelParams Lw'!$Q$11</f>
        <v>#DIV/0!</v>
      </c>
      <c r="CL129" s="24" t="e">
        <f>(CB129-'ModelParams Lw'!$R$10)/'ModelParams Lw'!$R$11</f>
        <v>#DIV/0!</v>
      </c>
      <c r="CM129" s="24" t="e">
        <f>(CC129-'ModelParams Lw'!$S$10)/'ModelParams Lw'!$S$11</f>
        <v>#DIV/0!</v>
      </c>
      <c r="CN129" s="24" t="e">
        <f>(CD129-'ModelParams Lw'!$T$10)/'ModelParams Lw'!$T$11</f>
        <v>#DIV/0!</v>
      </c>
      <c r="CO129" s="24" t="e">
        <f>(CE129-'ModelParams Lw'!$U$10)/'ModelParams Lw'!$U$11</f>
        <v>#DIV/0!</v>
      </c>
      <c r="CP129" s="24" t="e">
        <f>(CF129-'ModelParams Lw'!$V$10)/'ModelParams Lw'!$V$11</f>
        <v>#DIV/0!</v>
      </c>
    </row>
    <row r="130" spans="1:94" x14ac:dyDescent="0.2">
      <c r="A130" s="12">
        <f>Calcul!B132</f>
        <v>0</v>
      </c>
      <c r="B130" s="12">
        <f t="shared" si="42"/>
        <v>0</v>
      </c>
      <c r="C130" s="12">
        <f>Calcul!C132</f>
        <v>0</v>
      </c>
      <c r="D130" s="12">
        <f>Calcul!D132/1000</f>
        <v>0</v>
      </c>
      <c r="E130" s="12">
        <f>Calcul!E132/1000</f>
        <v>0</v>
      </c>
      <c r="F130" s="12">
        <f t="shared" si="43"/>
        <v>0</v>
      </c>
      <c r="G130" s="24" t="e">
        <f t="shared" si="44"/>
        <v>#DIV/0!</v>
      </c>
      <c r="H130" s="21" t="e">
        <f>'ModelParams Lw'!$B$6*(LN(H$3/(($B130/3600/($D130*$F130))^0.4*$G130^0.3)))^2+'ModelParams Lw'!$B$7*LN(H$3/(($B130/3600/($D130*$F130))^0.4*$G130^0.3))+'ModelParams Lw'!$B$8</f>
        <v>#DIV/0!</v>
      </c>
      <c r="I130" s="21" t="e">
        <f>'ModelParams Lw'!$B$6*(LN(I$3/(($B130/3600/($D130*$F130))^0.4*$G130^0.3)))^2+'ModelParams Lw'!$B$7*LN(I$3/(($B130/3600/($D130*$F130))^0.4*$G130^0.3))+'ModelParams Lw'!$B$8</f>
        <v>#DIV/0!</v>
      </c>
      <c r="J130" s="21" t="e">
        <f>'ModelParams Lw'!$B$6*(LN(J$3/(($B130/3600/($D130*$F130))^0.4*$G130^0.3)))^2+'ModelParams Lw'!$B$7*LN(J$3/(($B130/3600/($D130*$F130))^0.4*$G130^0.3))+'ModelParams Lw'!$B$8</f>
        <v>#DIV/0!</v>
      </c>
      <c r="K130" s="21" t="e">
        <f>'ModelParams Lw'!$B$6*(LN(K$3/(($B130/3600/($D130*$F130))^0.4*$G130^0.3)))^2+'ModelParams Lw'!$B$7*LN(K$3/(($B130/3600/($D130*$F130))^0.4*$G130^0.3))+'ModelParams Lw'!$B$8</f>
        <v>#DIV/0!</v>
      </c>
      <c r="L130" s="21" t="e">
        <f>'ModelParams Lw'!$B$6*(LN(L$3/(($B130/3600/($D130*$F130))^0.4*$G130^0.3)))^2+'ModelParams Lw'!$B$7*LN(L$3/(($B130/3600/($D130*$F130))^0.4*$G130^0.3))+'ModelParams Lw'!$B$8</f>
        <v>#DIV/0!</v>
      </c>
      <c r="M130" s="21" t="e">
        <f>'ModelParams Lw'!$B$6*(LN(M$3/(($B130/3600/($D130*$F130))^0.4*$G130^0.3)))^2+'ModelParams Lw'!$B$7*LN(M$3/(($B130/3600/($D130*$F130))^0.4*$G130^0.3))+'ModelParams Lw'!$B$8</f>
        <v>#DIV/0!</v>
      </c>
      <c r="N130" s="21" t="e">
        <f>'ModelParams Lw'!$B$6*(LN(N$3/(($B130/3600/($D130*$F130))^0.4*$G130^0.3)))^2+'ModelParams Lw'!$B$7*LN(N$3/(($B130/3600/($D130*$F130))^0.4*$G130^0.3))+'ModelParams Lw'!$B$8</f>
        <v>#DIV/0!</v>
      </c>
      <c r="O130" s="21" t="e">
        <f>'ModelParams Lw'!$B$6*(LN(O$3/(($B130/3600/($D130*$F130))^0.4*$G130^0.3)))^2+'ModelParams Lw'!$B$7*LN(O$3/(($B130/3600/($D130*$F130))^0.4*$G130^0.3))+'ModelParams Lw'!$B$8</f>
        <v>#DIV/0!</v>
      </c>
      <c r="P130" s="24" t="e">
        <f>'ModelParams Lw'!$B$3+'ModelParams Lw'!$B$4*LOG10($B130/3600/($D130*$F130))+'ModelParams Lw'!$B$5*LOG10(2*$G130/(1.2*($B130/3600/($D130*$F130))^2)+1)+10*LOG10($D130*$F130)+H130</f>
        <v>#DIV/0!</v>
      </c>
      <c r="Q130" s="24" t="e">
        <f>'ModelParams Lw'!$B$3+'ModelParams Lw'!$B$4*LOG10($B130/3600/($D130*$F130))+'ModelParams Lw'!$B$5*LOG10(2*$G130/(1.2*($B130/3600/($D130*$F130))^2)+1)+10*LOG10($D130*$F130)+I130</f>
        <v>#DIV/0!</v>
      </c>
      <c r="R130" s="24" t="e">
        <f>'ModelParams Lw'!$B$3+'ModelParams Lw'!$B$4*LOG10($B130/3600/($D130*$F130))+'ModelParams Lw'!$B$5*LOG10(2*$G130/(1.2*($B130/3600/($D130*$F130))^2)+1)+10*LOG10($D130*$F130)+J130</f>
        <v>#DIV/0!</v>
      </c>
      <c r="S130" s="24" t="e">
        <f>'ModelParams Lw'!$B$3+'ModelParams Lw'!$B$4*LOG10($B130/3600/($D130*$F130))+'ModelParams Lw'!$B$5*LOG10(2*$G130/(1.2*($B130/3600/($D130*$F130))^2)+1)+10*LOG10($D130*$F130)+K130</f>
        <v>#DIV/0!</v>
      </c>
      <c r="T130" s="24" t="e">
        <f>'ModelParams Lw'!$B$3+'ModelParams Lw'!$B$4*LOG10($B130/3600/($D130*$F130))+'ModelParams Lw'!$B$5*LOG10(2*$G130/(1.2*($B130/3600/($D130*$F130))^2)+1)+10*LOG10($D130*$F130)+L130</f>
        <v>#DIV/0!</v>
      </c>
      <c r="U130" s="24" t="e">
        <f>'ModelParams Lw'!$B$3+'ModelParams Lw'!$B$4*LOG10($B130/3600/($D130*$F130))+'ModelParams Lw'!$B$5*LOG10(2*$G130/(1.2*($B130/3600/($D130*$F130))^2)+1)+10*LOG10($D130*$F130)+M130</f>
        <v>#DIV/0!</v>
      </c>
      <c r="V130" s="24" t="e">
        <f>'ModelParams Lw'!$B$3+'ModelParams Lw'!$B$4*LOG10($B130/3600/($D130*$F130))+'ModelParams Lw'!$B$5*LOG10(2*$G130/(1.2*($B130/3600/($D130*$F130))^2)+1)+10*LOG10($D130*$F130)+N130</f>
        <v>#DIV/0!</v>
      </c>
      <c r="W130" s="24" t="e">
        <f>'ModelParams Lw'!$B$3+'ModelParams Lw'!$B$4*LOG10($B130/3600/($D130*$F130))+'ModelParams Lw'!$B$5*LOG10(2*$G130/(1.2*($B130/3600/($D130*$F130))^2)+1)+10*LOG10($D130*$F130)+O130</f>
        <v>#DIV/0!</v>
      </c>
      <c r="X130" s="24" t="e">
        <f>10*LOG10(IF(P130="",0,POWER(10,((P130+'ModelParams Lw'!$O$4)/10))) +IF(Q130="",0,POWER(10,((Q130+'ModelParams Lw'!$P$4)/10))) +IF(R130="",0,POWER(10,((R130+'ModelParams Lw'!$Q$4)/10))) +IF(S130="",0,POWER(10,((S130+'ModelParams Lw'!$R$4)/10))) +IF(T130="",0,POWER(10,((T130+'ModelParams Lw'!$S$4)/10))) +IF(U130="",0,POWER(10,((U130+'ModelParams Lw'!$T$4)/10))) +IF(V130="",0,POWER(10,((V130+'ModelParams Lw'!$U$4)/10)))+IF(W130="",0,POWER(10,((W130+'ModelParams Lw'!$V$4)/10))))</f>
        <v>#DIV/0!</v>
      </c>
      <c r="Y130" s="24" t="e">
        <f t="shared" si="45"/>
        <v>#DIV/0!</v>
      </c>
      <c r="Z130" s="24" t="e">
        <f>(P130-'ModelParams Lw'!O$10)/'ModelParams Lw'!O$11</f>
        <v>#DIV/0!</v>
      </c>
      <c r="AA130" s="24" t="e">
        <f>(Q130-'ModelParams Lw'!P$10)/'ModelParams Lw'!P$11</f>
        <v>#DIV/0!</v>
      </c>
      <c r="AB130" s="24" t="e">
        <f>(R130-'ModelParams Lw'!Q$10)/'ModelParams Lw'!Q$11</f>
        <v>#DIV/0!</v>
      </c>
      <c r="AC130" s="24" t="e">
        <f>(S130-'ModelParams Lw'!R$10)/'ModelParams Lw'!R$11</f>
        <v>#DIV/0!</v>
      </c>
      <c r="AD130" s="24" t="e">
        <f>(T130-'ModelParams Lw'!S$10)/'ModelParams Lw'!S$11</f>
        <v>#DIV/0!</v>
      </c>
      <c r="AE130" s="24" t="e">
        <f>(U130-'ModelParams Lw'!T$10)/'ModelParams Lw'!T$11</f>
        <v>#DIV/0!</v>
      </c>
      <c r="AF130" s="24" t="e">
        <f>(V130-'ModelParams Lw'!U$10)/'ModelParams Lw'!U$11</f>
        <v>#DIV/0!</v>
      </c>
      <c r="AG130" s="24" t="e">
        <f>(W130-'ModelParams Lw'!V$10)/'ModelParams Lw'!V$11</f>
        <v>#DIV/0!</v>
      </c>
      <c r="AH130" s="24" t="e">
        <f t="shared" si="46"/>
        <v>#DIV/0!</v>
      </c>
      <c r="AI130" s="24" t="str">
        <f>IF(OR(Calcul!$D135="",Calcul!$E135=""),"",VLOOKUP(CONCATENATE(Calcul!$D135,Calcul!$E135),SilencerParams!$D$4:$R$82,8,FALSE))</f>
        <v/>
      </c>
      <c r="AJ130" s="24" t="str">
        <f>IF(OR(Calcul!$D135="",Calcul!$E135=""),"",VLOOKUP(CONCATENATE(Calcul!$D135,Calcul!$E135),SilencerParams!$D$4:$R$82,9,FALSE))</f>
        <v/>
      </c>
      <c r="AK130" s="24" t="str">
        <f>IF(OR(Calcul!$D135="",Calcul!$E135=""),"",VLOOKUP(CONCATENATE(Calcul!$D135,Calcul!$E135),SilencerParams!$D$4:$R$82,10,FALSE))</f>
        <v/>
      </c>
      <c r="AL130" s="24" t="str">
        <f>IF(OR(Calcul!$D135="",Calcul!$E135=""),"",VLOOKUP(CONCATENATE(Calcul!$D135,Calcul!$E135),SilencerParams!$D$4:$R$82,11,FALSE))</f>
        <v/>
      </c>
      <c r="AM130" s="24" t="str">
        <f>IF(OR(Calcul!$D135="",Calcul!$E135=""),"",VLOOKUP(CONCATENATE(Calcul!$D135,Calcul!$E135),SilencerParams!$D$4:$R$82,12,FALSE))</f>
        <v/>
      </c>
      <c r="AN130" s="24" t="str">
        <f>IF(OR(Calcul!$D135="",Calcul!$E135=""),"",VLOOKUP(CONCATENATE(Calcul!$D135,Calcul!$E135),SilencerParams!$D$4:$R$82,13,FALSE))</f>
        <v/>
      </c>
      <c r="AO130" s="24" t="str">
        <f>IF(OR(Calcul!$D135="",Calcul!$E135=""),"",VLOOKUP(CONCATENATE(Calcul!$D135,Calcul!$E135),SilencerParams!$D$4:$R$82,14,FALSE))</f>
        <v/>
      </c>
      <c r="AP130" s="24" t="str">
        <f>IF(OR(Calcul!$D135="",Calcul!$E135=""),"",VLOOKUP(CONCATENATE(Calcul!$D135,Calcul!$E135),SilencerParams!$D$4:$R$82,15,FALSE))</f>
        <v/>
      </c>
      <c r="AQ130" s="24" t="str">
        <f>IF(OR(Calcul!$D135="",Calcul!$E135=""),"",VLOOKUP(CONCATENATE(Calcul!$D135,Calcul!$E135),SilencerParams!$D$4:$Z$82,16,FALSE)*LOG($AH130)+VLOOKUP(CONCATENATE(Calcul!$D135,Calcul!$E135),SilencerParams!$D$4:$AH$82,24,FALSE))</f>
        <v/>
      </c>
      <c r="AR130" s="24" t="str">
        <f>IF(OR(Calcul!$D135="",Calcul!$E135=""),"",VLOOKUP(CONCATENATE(Calcul!$D135,Calcul!$E135),SilencerParams!$D$4:$Z$82,17,FALSE)*LOG($AH130)+VLOOKUP(CONCATENATE(Calcul!$D135,Calcul!$E135),SilencerParams!$D$4:$AH$82,25,FALSE))</f>
        <v/>
      </c>
      <c r="AS130" s="24" t="str">
        <f>IF(OR(Calcul!$D135="",Calcul!$E135=""),"",VLOOKUP(CONCATENATE(Calcul!$D135,Calcul!$E135),SilencerParams!$D$4:$Z$82,18,FALSE)*LOG($AH130)+VLOOKUP(CONCATENATE(Calcul!$D135,Calcul!$E135),SilencerParams!$D$4:$AH$82,26,FALSE))</f>
        <v/>
      </c>
      <c r="AT130" s="24" t="str">
        <f>IF(OR(Calcul!$D135="",Calcul!$E135=""),"",VLOOKUP(CONCATENATE(Calcul!$D135,Calcul!$E135),SilencerParams!$D$4:$Z$82,19,FALSE)*LOG($AH130)+VLOOKUP(CONCATENATE(Calcul!$D135,Calcul!$E135),SilencerParams!$D$4:$AH$82,27,FALSE))</f>
        <v/>
      </c>
      <c r="AU130" s="24" t="str">
        <f>IF(OR(Calcul!$D135="",Calcul!$E135=""),"",VLOOKUP(CONCATENATE(Calcul!$D135,Calcul!$E135),SilencerParams!$D$4:$Z$82,20,FALSE)*LOG($AH130)+VLOOKUP(CONCATENATE(Calcul!$D135,Calcul!$E135),SilencerParams!$D$4:$AH$82,28,FALSE))</f>
        <v/>
      </c>
      <c r="AV130" s="24" t="str">
        <f>IF(OR(Calcul!$D135="",Calcul!$E135=""),"",VLOOKUP(CONCATENATE(Calcul!$D135,Calcul!$E135),SilencerParams!$D$4:$Z$82,21,FALSE)*LOG($AH130)+VLOOKUP(CONCATENATE(Calcul!$D135,Calcul!$E135),SilencerParams!$D$4:$AH$82,29,FALSE))</f>
        <v/>
      </c>
      <c r="AW130" s="24" t="str">
        <f>IF(OR(Calcul!$D135="",Calcul!$E135=""),"",VLOOKUP(CONCATENATE(Calcul!$D135,Calcul!$E135),SilencerParams!$D$4:$Z$82,22,FALSE)*LOG($AH130)+VLOOKUP(CONCATENATE(Calcul!$D135,Calcul!$E135),SilencerParams!$D$4:$AH$82,30,FALSE))</f>
        <v/>
      </c>
      <c r="AX130" s="24" t="str">
        <f>IF(OR(Calcul!$D135="",Calcul!$E135=""),"",VLOOKUP(CONCATENATE(Calcul!$D135,Calcul!$E135),SilencerParams!$D$4:$Z$82,23,FALSE)*LOG($AH130)+VLOOKUP(CONCATENATE(Calcul!$D135,Calcul!$E135),SilencerParams!$D$4:$AH$82,31,FALSE))</f>
        <v/>
      </c>
      <c r="AY130" s="24" t="e">
        <f t="shared" si="26"/>
        <v>#DIV/0!</v>
      </c>
      <c r="AZ130" s="24" t="e">
        <f t="shared" si="27"/>
        <v>#DIV/0!</v>
      </c>
      <c r="BA130" s="24" t="e">
        <f t="shared" si="28"/>
        <v>#DIV/0!</v>
      </c>
      <c r="BB130" s="24" t="e">
        <f t="shared" si="29"/>
        <v>#DIV/0!</v>
      </c>
      <c r="BC130" s="24" t="e">
        <f t="shared" si="30"/>
        <v>#DIV/0!</v>
      </c>
      <c r="BD130" s="24" t="e">
        <f t="shared" si="31"/>
        <v>#DIV/0!</v>
      </c>
      <c r="BE130" s="24" t="e">
        <f t="shared" si="32"/>
        <v>#DIV/0!</v>
      </c>
      <c r="BF130" s="24" t="e">
        <f t="shared" si="33"/>
        <v>#DIV/0!</v>
      </c>
      <c r="BG130" s="24" t="e">
        <f>10*LOG10(IF(AY130="",0,POWER(10,((AY130+'ModelParams Lw'!$O$4)/10))) +IF(AZ130="",0,POWER(10,((AZ130+'ModelParams Lw'!$P$4)/10))) +IF(BA130="",0,POWER(10,((BA130+'ModelParams Lw'!$Q$4)/10))) +IF(BB130="",0,POWER(10,((BB130+'ModelParams Lw'!$R$4)/10))) +IF(BC130="",0,POWER(10,((BC130+'ModelParams Lw'!$S$4)/10))) +IF(BD130="",0,POWER(10,((BD130+'ModelParams Lw'!$T$4)/10))) +IF(BE130="",0,POWER(10,((BE130+'ModelParams Lw'!$U$4)/10)))+IF(BF130="",0,POWER(10,((BF130+'ModelParams Lw'!$V$4)/10))))</f>
        <v>#DIV/0!</v>
      </c>
      <c r="BH130" s="24" t="e">
        <f t="shared" si="47"/>
        <v>#DIV/0!</v>
      </c>
      <c r="BI130" s="24" t="e">
        <f>(AY130-'ModelParams Lw'!O$10)/'ModelParams Lw'!O$11</f>
        <v>#DIV/0!</v>
      </c>
      <c r="BJ130" s="24" t="e">
        <f>(AZ130-'ModelParams Lw'!P$10)/'ModelParams Lw'!P$11</f>
        <v>#DIV/0!</v>
      </c>
      <c r="BK130" s="24" t="e">
        <f>(BA130-'ModelParams Lw'!Q$10)/'ModelParams Lw'!Q$11</f>
        <v>#DIV/0!</v>
      </c>
      <c r="BL130" s="24" t="e">
        <f>(BB130-'ModelParams Lw'!R$10)/'ModelParams Lw'!R$11</f>
        <v>#DIV/0!</v>
      </c>
      <c r="BM130" s="24" t="e">
        <f>(BC130-'ModelParams Lw'!S$10)/'ModelParams Lw'!S$11</f>
        <v>#DIV/0!</v>
      </c>
      <c r="BN130" s="24" t="e">
        <f>(BD130-'ModelParams Lw'!T$10)/'ModelParams Lw'!T$11</f>
        <v>#DIV/0!</v>
      </c>
      <c r="BO130" s="24" t="e">
        <f>(BE130-'ModelParams Lw'!U$10)/'ModelParams Lw'!U$11</f>
        <v>#DIV/0!</v>
      </c>
      <c r="BP130" s="24" t="e">
        <f>(BF130-'ModelParams Lw'!V$10)/'ModelParams Lw'!V$11</f>
        <v>#DIV/0!</v>
      </c>
      <c r="BQ130" s="24">
        <f>IF(Calcul!$F135="SW",'ModelParams Lw'!C$18+'ModelParams Lw'!C$19*LOG(BQ$3)+'ModelParams Lw'!C$20*($D130*$E130),IF('ModelParams Lw'!C$21+'ModelParams Lw'!C$22*LOG(BQ$3)+'ModelParams Lw'!C$23*($D130*$E130)&lt;'ModelParams Lw'!C$18+'ModelParams Lw'!C$19*LOG(BQ$3)+'ModelParams Lw'!C$20*($D130*$E130),'ModelParams Lw'!C$18+'ModelParams Lw'!C$19*LOG(BQ$3)+'ModelParams Lw'!C$20*($D130*$E130),'ModelParams Lw'!C$21+'ModelParams Lw'!C$22*LOG(BQ$3)+'ModelParams Lw'!C$23*($D130*$E130)))</f>
        <v>29.232362061604213</v>
      </c>
      <c r="BR130" s="24">
        <f>IF(Calcul!$F135="SW",'ModelParams Lw'!D$18+'ModelParams Lw'!D$19*LOG(BR$3)+'ModelParams Lw'!D$20*($D130*$E130),IF('ModelParams Lw'!D$21+'ModelParams Lw'!D$22*LOG(BR$3)+'ModelParams Lw'!D$23*($D130*$E130)&lt;'ModelParams Lw'!D$18+'ModelParams Lw'!D$19*LOG(BR$3)+'ModelParams Lw'!D$20*($D130*$E130),'ModelParams Lw'!D$18+'ModelParams Lw'!D$19*LOG(BR$3)+'ModelParams Lw'!D$20*($D130*$E130),'ModelParams Lw'!D$21+'ModelParams Lw'!D$22*LOG(BR$3)+'ModelParams Lw'!D$23*($D130*$E130)))</f>
        <v>20.87664435983303</v>
      </c>
      <c r="BS130" s="24">
        <f>IF(Calcul!$F135="SW",'ModelParams Lw'!E$18+'ModelParams Lw'!E$19*LOG(BS$3)+'ModelParams Lw'!E$20*($D130*$E130),IF('ModelParams Lw'!E$21+'ModelParams Lw'!E$22*LOG(BS$3)+'ModelParams Lw'!E$23*($D130*$E130)&lt;'ModelParams Lw'!E$18+'ModelParams Lw'!E$19*LOG(BS$3)+'ModelParams Lw'!E$20*($D130*$E130),'ModelParams Lw'!E$18+'ModelParams Lw'!E$19*LOG(BS$3)+'ModelParams Lw'!E$20*($D130*$E130),'ModelParams Lw'!E$21+'ModelParams Lw'!E$22*LOG(BS$3)+'ModelParams Lw'!E$23*($D130*$E130)))</f>
        <v>19.403052886267911</v>
      </c>
      <c r="BT130" s="24">
        <f>IF(Calcul!$F135="SW",'ModelParams Lw'!F$18+'ModelParams Lw'!F$19*LOG(BT$3)+'ModelParams Lw'!F$20*($D130*$E130),IF('ModelParams Lw'!F$21+'ModelParams Lw'!F$22*LOG(BT$3)+'ModelParams Lw'!F$23*($D130*$E130)&lt;'ModelParams Lw'!F$18+'ModelParams Lw'!F$19*LOG(BT$3)+'ModelParams Lw'!F$20*($D130*$E130),'ModelParams Lw'!F$18+'ModelParams Lw'!F$19*LOG(BT$3)+'ModelParams Lw'!F$20*($D130*$E130),'ModelParams Lw'!F$21+'ModelParams Lw'!F$22*LOG(BT$3)+'ModelParams Lw'!F$23*($D130*$E130)))</f>
        <v>19.168948557312724</v>
      </c>
      <c r="BU130" s="24">
        <f>IF(Calcul!$F135="SW",'ModelParams Lw'!G$18+'ModelParams Lw'!G$19*LOG(BU$3)+'ModelParams Lw'!G$20*($D130*$E130),IF('ModelParams Lw'!G$21+'ModelParams Lw'!G$22*LOG(BU$3)+'ModelParams Lw'!G$23*($D130*$E130)&lt;'ModelParams Lw'!G$18+'ModelParams Lw'!G$19*LOG(BU$3)+'ModelParams Lw'!G$20*($D130*$E130),'ModelParams Lw'!G$18+'ModelParams Lw'!G$19*LOG(BU$3)+'ModelParams Lw'!G$20*($D130*$E130),'ModelParams Lw'!G$21+'ModelParams Lw'!G$22*LOG(BU$3)+'ModelParams Lw'!G$23*($D130*$E130)))</f>
        <v>19.253827318462619</v>
      </c>
      <c r="BV130" s="24">
        <f>IF(Calcul!$F135="SW",'ModelParams Lw'!H$18+'ModelParams Lw'!H$19*LOG(BV$3)+'ModelParams Lw'!H$20*($D130*$E130),IF('ModelParams Lw'!H$21+'ModelParams Lw'!H$22*LOG(BV$3)+'ModelParams Lw'!H$23*($D130*$E130)&lt;'ModelParams Lw'!H$18+'ModelParams Lw'!H$19*LOG(BV$3)+'ModelParams Lw'!H$20*($D130*$E130),'ModelParams Lw'!H$18+'ModelParams Lw'!H$19*LOG(BV$3)+'ModelParams Lw'!H$20*($D130*$E130),'ModelParams Lw'!H$21+'ModelParams Lw'!H$22*LOG(BV$3)+'ModelParams Lw'!H$23*($D130*$E130)))</f>
        <v>18.450549841027573</v>
      </c>
      <c r="BW130" s="24">
        <f>IF(Calcul!$F135="SW",'ModelParams Lw'!I$18+'ModelParams Lw'!I$19*LOG(BW$3)+'ModelParams Lw'!I$20*($D130*$E130),IF('ModelParams Lw'!I$21+'ModelParams Lw'!I$22*LOG(BW$3)+'ModelParams Lw'!I$23*($D130*$E130)&lt;'ModelParams Lw'!I$18+'ModelParams Lw'!I$19*LOG(BW$3)+'ModelParams Lw'!I$20*($D130*$E130),'ModelParams Lw'!I$18+'ModelParams Lw'!I$19*LOG(BW$3)+'ModelParams Lw'!I$20*($D130*$E130),'ModelParams Lw'!I$21+'ModelParams Lw'!I$22*LOG(BW$3)+'ModelParams Lw'!I$23*($D130*$E130)))</f>
        <v>24.339570323731252</v>
      </c>
      <c r="BX130" s="24">
        <f>IF(Calcul!$F135="SW",'ModelParams Lw'!J$18+'ModelParams Lw'!J$19*LOG(BX$3)+'ModelParams Lw'!J$20*($D130*$E130),IF('ModelParams Lw'!J$21+'ModelParams Lw'!J$22*LOG(BX$3)+'ModelParams Lw'!J$23*($D130*$E130)&lt;'ModelParams Lw'!J$18+'ModelParams Lw'!J$19*LOG(BX$3)+'ModelParams Lw'!J$20*($D130*$E130),'ModelParams Lw'!J$18+'ModelParams Lw'!J$19*LOG(BX$3)+'ModelParams Lw'!J$20*($D130*$E130),'ModelParams Lw'!J$21+'ModelParams Lw'!J$22*LOG(BX$3)+'ModelParams Lw'!J$23*($D130*$E130)))</f>
        <v>22.505852524315557</v>
      </c>
      <c r="BY130" s="24" t="e">
        <f t="shared" si="34"/>
        <v>#DIV/0!</v>
      </c>
      <c r="BZ130" s="24" t="e">
        <f t="shared" si="35"/>
        <v>#DIV/0!</v>
      </c>
      <c r="CA130" s="24" t="e">
        <f t="shared" si="36"/>
        <v>#DIV/0!</v>
      </c>
      <c r="CB130" s="24" t="e">
        <f t="shared" si="37"/>
        <v>#DIV/0!</v>
      </c>
      <c r="CC130" s="24" t="e">
        <f t="shared" si="38"/>
        <v>#DIV/0!</v>
      </c>
      <c r="CD130" s="24" t="e">
        <f t="shared" si="39"/>
        <v>#DIV/0!</v>
      </c>
      <c r="CE130" s="24" t="e">
        <f t="shared" si="40"/>
        <v>#DIV/0!</v>
      </c>
      <c r="CF130" s="24" t="e">
        <f t="shared" si="41"/>
        <v>#DIV/0!</v>
      </c>
      <c r="CG130" s="24" t="e">
        <f>10*LOG10(IF(BY130="",0,POWER(10,((BY130+'ModelParams Lw'!$O$4)/10))) +IF(BZ130="",0,POWER(10,((BZ130+'ModelParams Lw'!$P$4)/10))) +IF(CA130="",0,POWER(10,((CA130+'ModelParams Lw'!$Q$4)/10))) +IF(CB130="",0,POWER(10,((CB130+'ModelParams Lw'!$R$4)/10))) +IF(CC130="",0,POWER(10,((CC130+'ModelParams Lw'!$S$4)/10))) +IF(CD130="",0,POWER(10,((CD130+'ModelParams Lw'!$T$4)/10))) +IF(CE130="",0,POWER(10,((CE130+'ModelParams Lw'!$U$4)/10)))+IF(CF130="",0,POWER(10,((CF130+'ModelParams Lw'!$V$4)/10))))</f>
        <v>#DIV/0!</v>
      </c>
      <c r="CH130" s="24" t="e">
        <f t="shared" si="48"/>
        <v>#DIV/0!</v>
      </c>
      <c r="CI130" s="24" t="e">
        <f>(BY130-'ModelParams Lw'!$O$10)/'ModelParams Lw'!$O$11</f>
        <v>#DIV/0!</v>
      </c>
      <c r="CJ130" s="24" t="e">
        <f>(BZ130-'ModelParams Lw'!$P$10)/'ModelParams Lw'!$P$11</f>
        <v>#DIV/0!</v>
      </c>
      <c r="CK130" s="24" t="e">
        <f>(CA130-'ModelParams Lw'!$Q$10)/'ModelParams Lw'!$Q$11</f>
        <v>#DIV/0!</v>
      </c>
      <c r="CL130" s="24" t="e">
        <f>(CB130-'ModelParams Lw'!$R$10)/'ModelParams Lw'!$R$11</f>
        <v>#DIV/0!</v>
      </c>
      <c r="CM130" s="24" t="e">
        <f>(CC130-'ModelParams Lw'!$S$10)/'ModelParams Lw'!$S$11</f>
        <v>#DIV/0!</v>
      </c>
      <c r="CN130" s="24" t="e">
        <f>(CD130-'ModelParams Lw'!$T$10)/'ModelParams Lw'!$T$11</f>
        <v>#DIV/0!</v>
      </c>
      <c r="CO130" s="24" t="e">
        <f>(CE130-'ModelParams Lw'!$U$10)/'ModelParams Lw'!$U$11</f>
        <v>#DIV/0!</v>
      </c>
      <c r="CP130" s="24" t="e">
        <f>(CF130-'ModelParams Lw'!$V$10)/'ModelParams Lw'!$V$11</f>
        <v>#DIV/0!</v>
      </c>
    </row>
    <row r="131" spans="1:94" x14ac:dyDescent="0.2">
      <c r="A131" s="12">
        <f>Calcul!B133</f>
        <v>0</v>
      </c>
      <c r="B131" s="12">
        <f t="shared" si="42"/>
        <v>0</v>
      </c>
      <c r="C131" s="12">
        <f>Calcul!C133</f>
        <v>0</v>
      </c>
      <c r="D131" s="12">
        <f>Calcul!D133/1000</f>
        <v>0</v>
      </c>
      <c r="E131" s="12">
        <f>Calcul!E133/1000</f>
        <v>0</v>
      </c>
      <c r="F131" s="12">
        <f t="shared" si="43"/>
        <v>0</v>
      </c>
      <c r="G131" s="24" t="e">
        <f t="shared" si="44"/>
        <v>#DIV/0!</v>
      </c>
      <c r="H131" s="21" t="e">
        <f>'ModelParams Lw'!$B$6*(LN(H$3/(($B131/3600/($D131*$F131))^0.4*$G131^0.3)))^2+'ModelParams Lw'!$B$7*LN(H$3/(($B131/3600/($D131*$F131))^0.4*$G131^0.3))+'ModelParams Lw'!$B$8</f>
        <v>#DIV/0!</v>
      </c>
      <c r="I131" s="21" t="e">
        <f>'ModelParams Lw'!$B$6*(LN(I$3/(($B131/3600/($D131*$F131))^0.4*$G131^0.3)))^2+'ModelParams Lw'!$B$7*LN(I$3/(($B131/3600/($D131*$F131))^0.4*$G131^0.3))+'ModelParams Lw'!$B$8</f>
        <v>#DIV/0!</v>
      </c>
      <c r="J131" s="21" t="e">
        <f>'ModelParams Lw'!$B$6*(LN(J$3/(($B131/3600/($D131*$F131))^0.4*$G131^0.3)))^2+'ModelParams Lw'!$B$7*LN(J$3/(($B131/3600/($D131*$F131))^0.4*$G131^0.3))+'ModelParams Lw'!$B$8</f>
        <v>#DIV/0!</v>
      </c>
      <c r="K131" s="21" t="e">
        <f>'ModelParams Lw'!$B$6*(LN(K$3/(($B131/3600/($D131*$F131))^0.4*$G131^0.3)))^2+'ModelParams Lw'!$B$7*LN(K$3/(($B131/3600/($D131*$F131))^0.4*$G131^0.3))+'ModelParams Lw'!$B$8</f>
        <v>#DIV/0!</v>
      </c>
      <c r="L131" s="21" t="e">
        <f>'ModelParams Lw'!$B$6*(LN(L$3/(($B131/3600/($D131*$F131))^0.4*$G131^0.3)))^2+'ModelParams Lw'!$B$7*LN(L$3/(($B131/3600/($D131*$F131))^0.4*$G131^0.3))+'ModelParams Lw'!$B$8</f>
        <v>#DIV/0!</v>
      </c>
      <c r="M131" s="21" t="e">
        <f>'ModelParams Lw'!$B$6*(LN(M$3/(($B131/3600/($D131*$F131))^0.4*$G131^0.3)))^2+'ModelParams Lw'!$B$7*LN(M$3/(($B131/3600/($D131*$F131))^0.4*$G131^0.3))+'ModelParams Lw'!$B$8</f>
        <v>#DIV/0!</v>
      </c>
      <c r="N131" s="21" t="e">
        <f>'ModelParams Lw'!$B$6*(LN(N$3/(($B131/3600/($D131*$F131))^0.4*$G131^0.3)))^2+'ModelParams Lw'!$B$7*LN(N$3/(($B131/3600/($D131*$F131))^0.4*$G131^0.3))+'ModelParams Lw'!$B$8</f>
        <v>#DIV/0!</v>
      </c>
      <c r="O131" s="21" t="e">
        <f>'ModelParams Lw'!$B$6*(LN(O$3/(($B131/3600/($D131*$F131))^0.4*$G131^0.3)))^2+'ModelParams Lw'!$B$7*LN(O$3/(($B131/3600/($D131*$F131))^0.4*$G131^0.3))+'ModelParams Lw'!$B$8</f>
        <v>#DIV/0!</v>
      </c>
      <c r="P131" s="24" t="e">
        <f>'ModelParams Lw'!$B$3+'ModelParams Lw'!$B$4*LOG10($B131/3600/($D131*$F131))+'ModelParams Lw'!$B$5*LOG10(2*$G131/(1.2*($B131/3600/($D131*$F131))^2)+1)+10*LOG10($D131*$F131)+H131</f>
        <v>#DIV/0!</v>
      </c>
      <c r="Q131" s="24" t="e">
        <f>'ModelParams Lw'!$B$3+'ModelParams Lw'!$B$4*LOG10($B131/3600/($D131*$F131))+'ModelParams Lw'!$B$5*LOG10(2*$G131/(1.2*($B131/3600/($D131*$F131))^2)+1)+10*LOG10($D131*$F131)+I131</f>
        <v>#DIV/0!</v>
      </c>
      <c r="R131" s="24" t="e">
        <f>'ModelParams Lw'!$B$3+'ModelParams Lw'!$B$4*LOG10($B131/3600/($D131*$F131))+'ModelParams Lw'!$B$5*LOG10(2*$G131/(1.2*($B131/3600/($D131*$F131))^2)+1)+10*LOG10($D131*$F131)+J131</f>
        <v>#DIV/0!</v>
      </c>
      <c r="S131" s="24" t="e">
        <f>'ModelParams Lw'!$B$3+'ModelParams Lw'!$B$4*LOG10($B131/3600/($D131*$F131))+'ModelParams Lw'!$B$5*LOG10(2*$G131/(1.2*($B131/3600/($D131*$F131))^2)+1)+10*LOG10($D131*$F131)+K131</f>
        <v>#DIV/0!</v>
      </c>
      <c r="T131" s="24" t="e">
        <f>'ModelParams Lw'!$B$3+'ModelParams Lw'!$B$4*LOG10($B131/3600/($D131*$F131))+'ModelParams Lw'!$B$5*LOG10(2*$G131/(1.2*($B131/3600/($D131*$F131))^2)+1)+10*LOG10($D131*$F131)+L131</f>
        <v>#DIV/0!</v>
      </c>
      <c r="U131" s="24" t="e">
        <f>'ModelParams Lw'!$B$3+'ModelParams Lw'!$B$4*LOG10($B131/3600/($D131*$F131))+'ModelParams Lw'!$B$5*LOG10(2*$G131/(1.2*($B131/3600/($D131*$F131))^2)+1)+10*LOG10($D131*$F131)+M131</f>
        <v>#DIV/0!</v>
      </c>
      <c r="V131" s="24" t="e">
        <f>'ModelParams Lw'!$B$3+'ModelParams Lw'!$B$4*LOG10($B131/3600/($D131*$F131))+'ModelParams Lw'!$B$5*LOG10(2*$G131/(1.2*($B131/3600/($D131*$F131))^2)+1)+10*LOG10($D131*$F131)+N131</f>
        <v>#DIV/0!</v>
      </c>
      <c r="W131" s="24" t="e">
        <f>'ModelParams Lw'!$B$3+'ModelParams Lw'!$B$4*LOG10($B131/3600/($D131*$F131))+'ModelParams Lw'!$B$5*LOG10(2*$G131/(1.2*($B131/3600/($D131*$F131))^2)+1)+10*LOG10($D131*$F131)+O131</f>
        <v>#DIV/0!</v>
      </c>
      <c r="X131" s="24" t="e">
        <f>10*LOG10(IF(P131="",0,POWER(10,((P131+'ModelParams Lw'!$O$4)/10))) +IF(Q131="",0,POWER(10,((Q131+'ModelParams Lw'!$P$4)/10))) +IF(R131="",0,POWER(10,((R131+'ModelParams Lw'!$Q$4)/10))) +IF(S131="",0,POWER(10,((S131+'ModelParams Lw'!$R$4)/10))) +IF(T131="",0,POWER(10,((T131+'ModelParams Lw'!$S$4)/10))) +IF(U131="",0,POWER(10,((U131+'ModelParams Lw'!$T$4)/10))) +IF(V131="",0,POWER(10,((V131+'ModelParams Lw'!$U$4)/10)))+IF(W131="",0,POWER(10,((W131+'ModelParams Lw'!$V$4)/10))))</f>
        <v>#DIV/0!</v>
      </c>
      <c r="Y131" s="24" t="e">
        <f t="shared" si="45"/>
        <v>#DIV/0!</v>
      </c>
      <c r="Z131" s="24" t="e">
        <f>(P131-'ModelParams Lw'!O$10)/'ModelParams Lw'!O$11</f>
        <v>#DIV/0!</v>
      </c>
      <c r="AA131" s="24" t="e">
        <f>(Q131-'ModelParams Lw'!P$10)/'ModelParams Lw'!P$11</f>
        <v>#DIV/0!</v>
      </c>
      <c r="AB131" s="24" t="e">
        <f>(R131-'ModelParams Lw'!Q$10)/'ModelParams Lw'!Q$11</f>
        <v>#DIV/0!</v>
      </c>
      <c r="AC131" s="24" t="e">
        <f>(S131-'ModelParams Lw'!R$10)/'ModelParams Lw'!R$11</f>
        <v>#DIV/0!</v>
      </c>
      <c r="AD131" s="24" t="e">
        <f>(T131-'ModelParams Lw'!S$10)/'ModelParams Lw'!S$11</f>
        <v>#DIV/0!</v>
      </c>
      <c r="AE131" s="24" t="e">
        <f>(U131-'ModelParams Lw'!T$10)/'ModelParams Lw'!T$11</f>
        <v>#DIV/0!</v>
      </c>
      <c r="AF131" s="24" t="e">
        <f>(V131-'ModelParams Lw'!U$10)/'ModelParams Lw'!U$11</f>
        <v>#DIV/0!</v>
      </c>
      <c r="AG131" s="24" t="e">
        <f>(W131-'ModelParams Lw'!V$10)/'ModelParams Lw'!V$11</f>
        <v>#DIV/0!</v>
      </c>
      <c r="AH131" s="24" t="e">
        <f t="shared" si="46"/>
        <v>#DIV/0!</v>
      </c>
      <c r="AI131" s="24" t="str">
        <f>IF(OR(Calcul!$D136="",Calcul!$E136=""),"",VLOOKUP(CONCATENATE(Calcul!$D136,Calcul!$E136),SilencerParams!$D$4:$R$82,8,FALSE))</f>
        <v/>
      </c>
      <c r="AJ131" s="24" t="str">
        <f>IF(OR(Calcul!$D136="",Calcul!$E136=""),"",VLOOKUP(CONCATENATE(Calcul!$D136,Calcul!$E136),SilencerParams!$D$4:$R$82,9,FALSE))</f>
        <v/>
      </c>
      <c r="AK131" s="24" t="str">
        <f>IF(OR(Calcul!$D136="",Calcul!$E136=""),"",VLOOKUP(CONCATENATE(Calcul!$D136,Calcul!$E136),SilencerParams!$D$4:$R$82,10,FALSE))</f>
        <v/>
      </c>
      <c r="AL131" s="24" t="str">
        <f>IF(OR(Calcul!$D136="",Calcul!$E136=""),"",VLOOKUP(CONCATENATE(Calcul!$D136,Calcul!$E136),SilencerParams!$D$4:$R$82,11,FALSE))</f>
        <v/>
      </c>
      <c r="AM131" s="24" t="str">
        <f>IF(OR(Calcul!$D136="",Calcul!$E136=""),"",VLOOKUP(CONCATENATE(Calcul!$D136,Calcul!$E136),SilencerParams!$D$4:$R$82,12,FALSE))</f>
        <v/>
      </c>
      <c r="AN131" s="24" t="str">
        <f>IF(OR(Calcul!$D136="",Calcul!$E136=""),"",VLOOKUP(CONCATENATE(Calcul!$D136,Calcul!$E136),SilencerParams!$D$4:$R$82,13,FALSE))</f>
        <v/>
      </c>
      <c r="AO131" s="24" t="str">
        <f>IF(OR(Calcul!$D136="",Calcul!$E136=""),"",VLOOKUP(CONCATENATE(Calcul!$D136,Calcul!$E136),SilencerParams!$D$4:$R$82,14,FALSE))</f>
        <v/>
      </c>
      <c r="AP131" s="24" t="str">
        <f>IF(OR(Calcul!$D136="",Calcul!$E136=""),"",VLOOKUP(CONCATENATE(Calcul!$D136,Calcul!$E136),SilencerParams!$D$4:$R$82,15,FALSE))</f>
        <v/>
      </c>
      <c r="AQ131" s="24" t="str">
        <f>IF(OR(Calcul!$D136="",Calcul!$E136=""),"",VLOOKUP(CONCATENATE(Calcul!$D136,Calcul!$E136),SilencerParams!$D$4:$Z$82,16,FALSE)*LOG($AH131)+VLOOKUP(CONCATENATE(Calcul!$D136,Calcul!$E136),SilencerParams!$D$4:$AH$82,24,FALSE))</f>
        <v/>
      </c>
      <c r="AR131" s="24" t="str">
        <f>IF(OR(Calcul!$D136="",Calcul!$E136=""),"",VLOOKUP(CONCATENATE(Calcul!$D136,Calcul!$E136),SilencerParams!$D$4:$Z$82,17,FALSE)*LOG($AH131)+VLOOKUP(CONCATENATE(Calcul!$D136,Calcul!$E136),SilencerParams!$D$4:$AH$82,25,FALSE))</f>
        <v/>
      </c>
      <c r="AS131" s="24" t="str">
        <f>IF(OR(Calcul!$D136="",Calcul!$E136=""),"",VLOOKUP(CONCATENATE(Calcul!$D136,Calcul!$E136),SilencerParams!$D$4:$Z$82,18,FALSE)*LOG($AH131)+VLOOKUP(CONCATENATE(Calcul!$D136,Calcul!$E136),SilencerParams!$D$4:$AH$82,26,FALSE))</f>
        <v/>
      </c>
      <c r="AT131" s="24" t="str">
        <f>IF(OR(Calcul!$D136="",Calcul!$E136=""),"",VLOOKUP(CONCATENATE(Calcul!$D136,Calcul!$E136),SilencerParams!$D$4:$Z$82,19,FALSE)*LOG($AH131)+VLOOKUP(CONCATENATE(Calcul!$D136,Calcul!$E136),SilencerParams!$D$4:$AH$82,27,FALSE))</f>
        <v/>
      </c>
      <c r="AU131" s="24" t="str">
        <f>IF(OR(Calcul!$D136="",Calcul!$E136=""),"",VLOOKUP(CONCATENATE(Calcul!$D136,Calcul!$E136),SilencerParams!$D$4:$Z$82,20,FALSE)*LOG($AH131)+VLOOKUP(CONCATENATE(Calcul!$D136,Calcul!$E136),SilencerParams!$D$4:$AH$82,28,FALSE))</f>
        <v/>
      </c>
      <c r="AV131" s="24" t="str">
        <f>IF(OR(Calcul!$D136="",Calcul!$E136=""),"",VLOOKUP(CONCATENATE(Calcul!$D136,Calcul!$E136),SilencerParams!$D$4:$Z$82,21,FALSE)*LOG($AH131)+VLOOKUP(CONCATENATE(Calcul!$D136,Calcul!$E136),SilencerParams!$D$4:$AH$82,29,FALSE))</f>
        <v/>
      </c>
      <c r="AW131" s="24" t="str">
        <f>IF(OR(Calcul!$D136="",Calcul!$E136=""),"",VLOOKUP(CONCATENATE(Calcul!$D136,Calcul!$E136),SilencerParams!$D$4:$Z$82,22,FALSE)*LOG($AH131)+VLOOKUP(CONCATENATE(Calcul!$D136,Calcul!$E136),SilencerParams!$D$4:$AH$82,30,FALSE))</f>
        <v/>
      </c>
      <c r="AX131" s="24" t="str">
        <f>IF(OR(Calcul!$D136="",Calcul!$E136=""),"",VLOOKUP(CONCATENATE(Calcul!$D136,Calcul!$E136),SilencerParams!$D$4:$Z$82,23,FALSE)*LOG($AH131)+VLOOKUP(CONCATENATE(Calcul!$D136,Calcul!$E136),SilencerParams!$D$4:$AH$82,31,FALSE))</f>
        <v/>
      </c>
      <c r="AY131" s="24" t="e">
        <f t="shared" si="26"/>
        <v>#DIV/0!</v>
      </c>
      <c r="AZ131" s="24" t="e">
        <f t="shared" si="27"/>
        <v>#DIV/0!</v>
      </c>
      <c r="BA131" s="24" t="e">
        <f t="shared" si="28"/>
        <v>#DIV/0!</v>
      </c>
      <c r="BB131" s="24" t="e">
        <f t="shared" si="29"/>
        <v>#DIV/0!</v>
      </c>
      <c r="BC131" s="24" t="e">
        <f t="shared" si="30"/>
        <v>#DIV/0!</v>
      </c>
      <c r="BD131" s="24" t="e">
        <f t="shared" si="31"/>
        <v>#DIV/0!</v>
      </c>
      <c r="BE131" s="24" t="e">
        <f t="shared" si="32"/>
        <v>#DIV/0!</v>
      </c>
      <c r="BF131" s="24" t="e">
        <f t="shared" si="33"/>
        <v>#DIV/0!</v>
      </c>
      <c r="BG131" s="24" t="e">
        <f>10*LOG10(IF(AY131="",0,POWER(10,((AY131+'ModelParams Lw'!$O$4)/10))) +IF(AZ131="",0,POWER(10,((AZ131+'ModelParams Lw'!$P$4)/10))) +IF(BA131="",0,POWER(10,((BA131+'ModelParams Lw'!$Q$4)/10))) +IF(BB131="",0,POWER(10,((BB131+'ModelParams Lw'!$R$4)/10))) +IF(BC131="",0,POWER(10,((BC131+'ModelParams Lw'!$S$4)/10))) +IF(BD131="",0,POWER(10,((BD131+'ModelParams Lw'!$T$4)/10))) +IF(BE131="",0,POWER(10,((BE131+'ModelParams Lw'!$U$4)/10)))+IF(BF131="",0,POWER(10,((BF131+'ModelParams Lw'!$V$4)/10))))</f>
        <v>#DIV/0!</v>
      </c>
      <c r="BH131" s="24" t="e">
        <f t="shared" si="47"/>
        <v>#DIV/0!</v>
      </c>
      <c r="BI131" s="24" t="e">
        <f>(AY131-'ModelParams Lw'!O$10)/'ModelParams Lw'!O$11</f>
        <v>#DIV/0!</v>
      </c>
      <c r="BJ131" s="24" t="e">
        <f>(AZ131-'ModelParams Lw'!P$10)/'ModelParams Lw'!P$11</f>
        <v>#DIV/0!</v>
      </c>
      <c r="BK131" s="24" t="e">
        <f>(BA131-'ModelParams Lw'!Q$10)/'ModelParams Lw'!Q$11</f>
        <v>#DIV/0!</v>
      </c>
      <c r="BL131" s="24" t="e">
        <f>(BB131-'ModelParams Lw'!R$10)/'ModelParams Lw'!R$11</f>
        <v>#DIV/0!</v>
      </c>
      <c r="BM131" s="24" t="e">
        <f>(BC131-'ModelParams Lw'!S$10)/'ModelParams Lw'!S$11</f>
        <v>#DIV/0!</v>
      </c>
      <c r="BN131" s="24" t="e">
        <f>(BD131-'ModelParams Lw'!T$10)/'ModelParams Lw'!T$11</f>
        <v>#DIV/0!</v>
      </c>
      <c r="BO131" s="24" t="e">
        <f>(BE131-'ModelParams Lw'!U$10)/'ModelParams Lw'!U$11</f>
        <v>#DIV/0!</v>
      </c>
      <c r="BP131" s="24" t="e">
        <f>(BF131-'ModelParams Lw'!V$10)/'ModelParams Lw'!V$11</f>
        <v>#DIV/0!</v>
      </c>
      <c r="BQ131" s="24">
        <f>IF(Calcul!$F136="SW",'ModelParams Lw'!C$18+'ModelParams Lw'!C$19*LOG(BQ$3)+'ModelParams Lw'!C$20*($D131*$E131),IF('ModelParams Lw'!C$21+'ModelParams Lw'!C$22*LOG(BQ$3)+'ModelParams Lw'!C$23*($D131*$E131)&lt;'ModelParams Lw'!C$18+'ModelParams Lw'!C$19*LOG(BQ$3)+'ModelParams Lw'!C$20*($D131*$E131),'ModelParams Lw'!C$18+'ModelParams Lw'!C$19*LOG(BQ$3)+'ModelParams Lw'!C$20*($D131*$E131),'ModelParams Lw'!C$21+'ModelParams Lw'!C$22*LOG(BQ$3)+'ModelParams Lw'!C$23*($D131*$E131)))</f>
        <v>29.232362061604213</v>
      </c>
      <c r="BR131" s="24">
        <f>IF(Calcul!$F136="SW",'ModelParams Lw'!D$18+'ModelParams Lw'!D$19*LOG(BR$3)+'ModelParams Lw'!D$20*($D131*$E131),IF('ModelParams Lw'!D$21+'ModelParams Lw'!D$22*LOG(BR$3)+'ModelParams Lw'!D$23*($D131*$E131)&lt;'ModelParams Lw'!D$18+'ModelParams Lw'!D$19*LOG(BR$3)+'ModelParams Lw'!D$20*($D131*$E131),'ModelParams Lw'!D$18+'ModelParams Lw'!D$19*LOG(BR$3)+'ModelParams Lw'!D$20*($D131*$E131),'ModelParams Lw'!D$21+'ModelParams Lw'!D$22*LOG(BR$3)+'ModelParams Lw'!D$23*($D131*$E131)))</f>
        <v>20.87664435983303</v>
      </c>
      <c r="BS131" s="24">
        <f>IF(Calcul!$F136="SW",'ModelParams Lw'!E$18+'ModelParams Lw'!E$19*LOG(BS$3)+'ModelParams Lw'!E$20*($D131*$E131),IF('ModelParams Lw'!E$21+'ModelParams Lw'!E$22*LOG(BS$3)+'ModelParams Lw'!E$23*($D131*$E131)&lt;'ModelParams Lw'!E$18+'ModelParams Lw'!E$19*LOG(BS$3)+'ModelParams Lw'!E$20*($D131*$E131),'ModelParams Lw'!E$18+'ModelParams Lw'!E$19*LOG(BS$3)+'ModelParams Lw'!E$20*($D131*$E131),'ModelParams Lw'!E$21+'ModelParams Lw'!E$22*LOG(BS$3)+'ModelParams Lw'!E$23*($D131*$E131)))</f>
        <v>19.403052886267911</v>
      </c>
      <c r="BT131" s="24">
        <f>IF(Calcul!$F136="SW",'ModelParams Lw'!F$18+'ModelParams Lw'!F$19*LOG(BT$3)+'ModelParams Lw'!F$20*($D131*$E131),IF('ModelParams Lw'!F$21+'ModelParams Lw'!F$22*LOG(BT$3)+'ModelParams Lw'!F$23*($D131*$E131)&lt;'ModelParams Lw'!F$18+'ModelParams Lw'!F$19*LOG(BT$3)+'ModelParams Lw'!F$20*($D131*$E131),'ModelParams Lw'!F$18+'ModelParams Lw'!F$19*LOG(BT$3)+'ModelParams Lw'!F$20*($D131*$E131),'ModelParams Lw'!F$21+'ModelParams Lw'!F$22*LOG(BT$3)+'ModelParams Lw'!F$23*($D131*$E131)))</f>
        <v>19.168948557312724</v>
      </c>
      <c r="BU131" s="24">
        <f>IF(Calcul!$F136="SW",'ModelParams Lw'!G$18+'ModelParams Lw'!G$19*LOG(BU$3)+'ModelParams Lw'!G$20*($D131*$E131),IF('ModelParams Lw'!G$21+'ModelParams Lw'!G$22*LOG(BU$3)+'ModelParams Lw'!G$23*($D131*$E131)&lt;'ModelParams Lw'!G$18+'ModelParams Lw'!G$19*LOG(BU$3)+'ModelParams Lw'!G$20*($D131*$E131),'ModelParams Lw'!G$18+'ModelParams Lw'!G$19*LOG(BU$3)+'ModelParams Lw'!G$20*($D131*$E131),'ModelParams Lw'!G$21+'ModelParams Lw'!G$22*LOG(BU$3)+'ModelParams Lw'!G$23*($D131*$E131)))</f>
        <v>19.253827318462619</v>
      </c>
      <c r="BV131" s="24">
        <f>IF(Calcul!$F136="SW",'ModelParams Lw'!H$18+'ModelParams Lw'!H$19*LOG(BV$3)+'ModelParams Lw'!H$20*($D131*$E131),IF('ModelParams Lw'!H$21+'ModelParams Lw'!H$22*LOG(BV$3)+'ModelParams Lw'!H$23*($D131*$E131)&lt;'ModelParams Lw'!H$18+'ModelParams Lw'!H$19*LOG(BV$3)+'ModelParams Lw'!H$20*($D131*$E131),'ModelParams Lw'!H$18+'ModelParams Lw'!H$19*LOG(BV$3)+'ModelParams Lw'!H$20*($D131*$E131),'ModelParams Lw'!H$21+'ModelParams Lw'!H$22*LOG(BV$3)+'ModelParams Lw'!H$23*($D131*$E131)))</f>
        <v>18.450549841027573</v>
      </c>
      <c r="BW131" s="24">
        <f>IF(Calcul!$F136="SW",'ModelParams Lw'!I$18+'ModelParams Lw'!I$19*LOG(BW$3)+'ModelParams Lw'!I$20*($D131*$E131),IF('ModelParams Lw'!I$21+'ModelParams Lw'!I$22*LOG(BW$3)+'ModelParams Lw'!I$23*($D131*$E131)&lt;'ModelParams Lw'!I$18+'ModelParams Lw'!I$19*LOG(BW$3)+'ModelParams Lw'!I$20*($D131*$E131),'ModelParams Lw'!I$18+'ModelParams Lw'!I$19*LOG(BW$3)+'ModelParams Lw'!I$20*($D131*$E131),'ModelParams Lw'!I$21+'ModelParams Lw'!I$22*LOG(BW$3)+'ModelParams Lw'!I$23*($D131*$E131)))</f>
        <v>24.339570323731252</v>
      </c>
      <c r="BX131" s="24">
        <f>IF(Calcul!$F136="SW",'ModelParams Lw'!J$18+'ModelParams Lw'!J$19*LOG(BX$3)+'ModelParams Lw'!J$20*($D131*$E131),IF('ModelParams Lw'!J$21+'ModelParams Lw'!J$22*LOG(BX$3)+'ModelParams Lw'!J$23*($D131*$E131)&lt;'ModelParams Lw'!J$18+'ModelParams Lw'!J$19*LOG(BX$3)+'ModelParams Lw'!J$20*($D131*$E131),'ModelParams Lw'!J$18+'ModelParams Lw'!J$19*LOG(BX$3)+'ModelParams Lw'!J$20*($D131*$E131),'ModelParams Lw'!J$21+'ModelParams Lw'!J$22*LOG(BX$3)+'ModelParams Lw'!J$23*($D131*$E131)))</f>
        <v>22.505852524315557</v>
      </c>
      <c r="BY131" s="24" t="e">
        <f t="shared" si="34"/>
        <v>#DIV/0!</v>
      </c>
      <c r="BZ131" s="24" t="e">
        <f t="shared" si="35"/>
        <v>#DIV/0!</v>
      </c>
      <c r="CA131" s="24" t="e">
        <f t="shared" si="36"/>
        <v>#DIV/0!</v>
      </c>
      <c r="CB131" s="24" t="e">
        <f t="shared" si="37"/>
        <v>#DIV/0!</v>
      </c>
      <c r="CC131" s="24" t="e">
        <f t="shared" si="38"/>
        <v>#DIV/0!</v>
      </c>
      <c r="CD131" s="24" t="e">
        <f t="shared" si="39"/>
        <v>#DIV/0!</v>
      </c>
      <c r="CE131" s="24" t="e">
        <f t="shared" si="40"/>
        <v>#DIV/0!</v>
      </c>
      <c r="CF131" s="24" t="e">
        <f t="shared" si="41"/>
        <v>#DIV/0!</v>
      </c>
      <c r="CG131" s="24" t="e">
        <f>10*LOG10(IF(BY131="",0,POWER(10,((BY131+'ModelParams Lw'!$O$4)/10))) +IF(BZ131="",0,POWER(10,((BZ131+'ModelParams Lw'!$P$4)/10))) +IF(CA131="",0,POWER(10,((CA131+'ModelParams Lw'!$Q$4)/10))) +IF(CB131="",0,POWER(10,((CB131+'ModelParams Lw'!$R$4)/10))) +IF(CC131="",0,POWER(10,((CC131+'ModelParams Lw'!$S$4)/10))) +IF(CD131="",0,POWER(10,((CD131+'ModelParams Lw'!$T$4)/10))) +IF(CE131="",0,POWER(10,((CE131+'ModelParams Lw'!$U$4)/10)))+IF(CF131="",0,POWER(10,((CF131+'ModelParams Lw'!$V$4)/10))))</f>
        <v>#DIV/0!</v>
      </c>
      <c r="CH131" s="24" t="e">
        <f t="shared" si="48"/>
        <v>#DIV/0!</v>
      </c>
      <c r="CI131" s="24" t="e">
        <f>(BY131-'ModelParams Lw'!$O$10)/'ModelParams Lw'!$O$11</f>
        <v>#DIV/0!</v>
      </c>
      <c r="CJ131" s="24" t="e">
        <f>(BZ131-'ModelParams Lw'!$P$10)/'ModelParams Lw'!$P$11</f>
        <v>#DIV/0!</v>
      </c>
      <c r="CK131" s="24" t="e">
        <f>(CA131-'ModelParams Lw'!$Q$10)/'ModelParams Lw'!$Q$11</f>
        <v>#DIV/0!</v>
      </c>
      <c r="CL131" s="24" t="e">
        <f>(CB131-'ModelParams Lw'!$R$10)/'ModelParams Lw'!$R$11</f>
        <v>#DIV/0!</v>
      </c>
      <c r="CM131" s="24" t="e">
        <f>(CC131-'ModelParams Lw'!$S$10)/'ModelParams Lw'!$S$11</f>
        <v>#DIV/0!</v>
      </c>
      <c r="CN131" s="24" t="e">
        <f>(CD131-'ModelParams Lw'!$T$10)/'ModelParams Lw'!$T$11</f>
        <v>#DIV/0!</v>
      </c>
      <c r="CO131" s="24" t="e">
        <f>(CE131-'ModelParams Lw'!$U$10)/'ModelParams Lw'!$U$11</f>
        <v>#DIV/0!</v>
      </c>
      <c r="CP131" s="24" t="e">
        <f>(CF131-'ModelParams Lw'!$V$10)/'ModelParams Lw'!$V$11</f>
        <v>#DIV/0!</v>
      </c>
    </row>
    <row r="132" spans="1:94" x14ac:dyDescent="0.2">
      <c r="A132" s="12">
        <f>Calcul!B134</f>
        <v>0</v>
      </c>
      <c r="B132" s="12">
        <f t="shared" si="42"/>
        <v>0</v>
      </c>
      <c r="C132" s="12">
        <f>Calcul!C134</f>
        <v>0</v>
      </c>
      <c r="D132" s="12">
        <f>Calcul!D134/1000</f>
        <v>0</v>
      </c>
      <c r="E132" s="12">
        <f>Calcul!E134/1000</f>
        <v>0</v>
      </c>
      <c r="F132" s="12">
        <f t="shared" si="43"/>
        <v>0</v>
      </c>
      <c r="G132" s="24" t="e">
        <f t="shared" si="44"/>
        <v>#DIV/0!</v>
      </c>
      <c r="H132" s="21" t="e">
        <f>'ModelParams Lw'!$B$6*(LN(H$3/(($B132/3600/($D132*$F132))^0.4*$G132^0.3)))^2+'ModelParams Lw'!$B$7*LN(H$3/(($B132/3600/($D132*$F132))^0.4*$G132^0.3))+'ModelParams Lw'!$B$8</f>
        <v>#DIV/0!</v>
      </c>
      <c r="I132" s="21" t="e">
        <f>'ModelParams Lw'!$B$6*(LN(I$3/(($B132/3600/($D132*$F132))^0.4*$G132^0.3)))^2+'ModelParams Lw'!$B$7*LN(I$3/(($B132/3600/($D132*$F132))^0.4*$G132^0.3))+'ModelParams Lw'!$B$8</f>
        <v>#DIV/0!</v>
      </c>
      <c r="J132" s="21" t="e">
        <f>'ModelParams Lw'!$B$6*(LN(J$3/(($B132/3600/($D132*$F132))^0.4*$G132^0.3)))^2+'ModelParams Lw'!$B$7*LN(J$3/(($B132/3600/($D132*$F132))^0.4*$G132^0.3))+'ModelParams Lw'!$B$8</f>
        <v>#DIV/0!</v>
      </c>
      <c r="K132" s="21" t="e">
        <f>'ModelParams Lw'!$B$6*(LN(K$3/(($B132/3600/($D132*$F132))^0.4*$G132^0.3)))^2+'ModelParams Lw'!$B$7*LN(K$3/(($B132/3600/($D132*$F132))^0.4*$G132^0.3))+'ModelParams Lw'!$B$8</f>
        <v>#DIV/0!</v>
      </c>
      <c r="L132" s="21" t="e">
        <f>'ModelParams Lw'!$B$6*(LN(L$3/(($B132/3600/($D132*$F132))^0.4*$G132^0.3)))^2+'ModelParams Lw'!$B$7*LN(L$3/(($B132/3600/($D132*$F132))^0.4*$G132^0.3))+'ModelParams Lw'!$B$8</f>
        <v>#DIV/0!</v>
      </c>
      <c r="M132" s="21" t="e">
        <f>'ModelParams Lw'!$B$6*(LN(M$3/(($B132/3600/($D132*$F132))^0.4*$G132^0.3)))^2+'ModelParams Lw'!$B$7*LN(M$3/(($B132/3600/($D132*$F132))^0.4*$G132^0.3))+'ModelParams Lw'!$B$8</f>
        <v>#DIV/0!</v>
      </c>
      <c r="N132" s="21" t="e">
        <f>'ModelParams Lw'!$B$6*(LN(N$3/(($B132/3600/($D132*$F132))^0.4*$G132^0.3)))^2+'ModelParams Lw'!$B$7*LN(N$3/(($B132/3600/($D132*$F132))^0.4*$G132^0.3))+'ModelParams Lw'!$B$8</f>
        <v>#DIV/0!</v>
      </c>
      <c r="O132" s="21" t="e">
        <f>'ModelParams Lw'!$B$6*(LN(O$3/(($B132/3600/($D132*$F132))^0.4*$G132^0.3)))^2+'ModelParams Lw'!$B$7*LN(O$3/(($B132/3600/($D132*$F132))^0.4*$G132^0.3))+'ModelParams Lw'!$B$8</f>
        <v>#DIV/0!</v>
      </c>
      <c r="P132" s="24" t="e">
        <f>'ModelParams Lw'!$B$3+'ModelParams Lw'!$B$4*LOG10($B132/3600/($D132*$F132))+'ModelParams Lw'!$B$5*LOG10(2*$G132/(1.2*($B132/3600/($D132*$F132))^2)+1)+10*LOG10($D132*$F132)+H132</f>
        <v>#DIV/0!</v>
      </c>
      <c r="Q132" s="24" t="e">
        <f>'ModelParams Lw'!$B$3+'ModelParams Lw'!$B$4*LOG10($B132/3600/($D132*$F132))+'ModelParams Lw'!$B$5*LOG10(2*$G132/(1.2*($B132/3600/($D132*$F132))^2)+1)+10*LOG10($D132*$F132)+I132</f>
        <v>#DIV/0!</v>
      </c>
      <c r="R132" s="24" t="e">
        <f>'ModelParams Lw'!$B$3+'ModelParams Lw'!$B$4*LOG10($B132/3600/($D132*$F132))+'ModelParams Lw'!$B$5*LOG10(2*$G132/(1.2*($B132/3600/($D132*$F132))^2)+1)+10*LOG10($D132*$F132)+J132</f>
        <v>#DIV/0!</v>
      </c>
      <c r="S132" s="24" t="e">
        <f>'ModelParams Lw'!$B$3+'ModelParams Lw'!$B$4*LOG10($B132/3600/($D132*$F132))+'ModelParams Lw'!$B$5*LOG10(2*$G132/(1.2*($B132/3600/($D132*$F132))^2)+1)+10*LOG10($D132*$F132)+K132</f>
        <v>#DIV/0!</v>
      </c>
      <c r="T132" s="24" t="e">
        <f>'ModelParams Lw'!$B$3+'ModelParams Lw'!$B$4*LOG10($B132/3600/($D132*$F132))+'ModelParams Lw'!$B$5*LOG10(2*$G132/(1.2*($B132/3600/($D132*$F132))^2)+1)+10*LOG10($D132*$F132)+L132</f>
        <v>#DIV/0!</v>
      </c>
      <c r="U132" s="24" t="e">
        <f>'ModelParams Lw'!$B$3+'ModelParams Lw'!$B$4*LOG10($B132/3600/($D132*$F132))+'ModelParams Lw'!$B$5*LOG10(2*$G132/(1.2*($B132/3600/($D132*$F132))^2)+1)+10*LOG10($D132*$F132)+M132</f>
        <v>#DIV/0!</v>
      </c>
      <c r="V132" s="24" t="e">
        <f>'ModelParams Lw'!$B$3+'ModelParams Lw'!$B$4*LOG10($B132/3600/($D132*$F132))+'ModelParams Lw'!$B$5*LOG10(2*$G132/(1.2*($B132/3600/($D132*$F132))^2)+1)+10*LOG10($D132*$F132)+N132</f>
        <v>#DIV/0!</v>
      </c>
      <c r="W132" s="24" t="e">
        <f>'ModelParams Lw'!$B$3+'ModelParams Lw'!$B$4*LOG10($B132/3600/($D132*$F132))+'ModelParams Lw'!$B$5*LOG10(2*$G132/(1.2*($B132/3600/($D132*$F132))^2)+1)+10*LOG10($D132*$F132)+O132</f>
        <v>#DIV/0!</v>
      </c>
      <c r="X132" s="24" t="e">
        <f>10*LOG10(IF(P132="",0,POWER(10,((P132+'ModelParams Lw'!$O$4)/10))) +IF(Q132="",0,POWER(10,((Q132+'ModelParams Lw'!$P$4)/10))) +IF(R132="",0,POWER(10,((R132+'ModelParams Lw'!$Q$4)/10))) +IF(S132="",0,POWER(10,((S132+'ModelParams Lw'!$R$4)/10))) +IF(T132="",0,POWER(10,((T132+'ModelParams Lw'!$S$4)/10))) +IF(U132="",0,POWER(10,((U132+'ModelParams Lw'!$T$4)/10))) +IF(V132="",0,POWER(10,((V132+'ModelParams Lw'!$U$4)/10)))+IF(W132="",0,POWER(10,((W132+'ModelParams Lw'!$V$4)/10))))</f>
        <v>#DIV/0!</v>
      </c>
      <c r="Y132" s="24" t="e">
        <f t="shared" si="45"/>
        <v>#DIV/0!</v>
      </c>
      <c r="Z132" s="24" t="e">
        <f>(P132-'ModelParams Lw'!O$10)/'ModelParams Lw'!O$11</f>
        <v>#DIV/0!</v>
      </c>
      <c r="AA132" s="24" t="e">
        <f>(Q132-'ModelParams Lw'!P$10)/'ModelParams Lw'!P$11</f>
        <v>#DIV/0!</v>
      </c>
      <c r="AB132" s="24" t="e">
        <f>(R132-'ModelParams Lw'!Q$10)/'ModelParams Lw'!Q$11</f>
        <v>#DIV/0!</v>
      </c>
      <c r="AC132" s="24" t="e">
        <f>(S132-'ModelParams Lw'!R$10)/'ModelParams Lw'!R$11</f>
        <v>#DIV/0!</v>
      </c>
      <c r="AD132" s="24" t="e">
        <f>(T132-'ModelParams Lw'!S$10)/'ModelParams Lw'!S$11</f>
        <v>#DIV/0!</v>
      </c>
      <c r="AE132" s="24" t="e">
        <f>(U132-'ModelParams Lw'!T$10)/'ModelParams Lw'!T$11</f>
        <v>#DIV/0!</v>
      </c>
      <c r="AF132" s="24" t="e">
        <f>(V132-'ModelParams Lw'!U$10)/'ModelParams Lw'!U$11</f>
        <v>#DIV/0!</v>
      </c>
      <c r="AG132" s="24" t="e">
        <f>(W132-'ModelParams Lw'!V$10)/'ModelParams Lw'!V$11</f>
        <v>#DIV/0!</v>
      </c>
      <c r="AH132" s="24" t="e">
        <f t="shared" si="46"/>
        <v>#DIV/0!</v>
      </c>
      <c r="AI132" s="24" t="str">
        <f>IF(OR(Calcul!$D137="",Calcul!$E137=""),"",VLOOKUP(CONCATENATE(Calcul!$D137,Calcul!$E137),SilencerParams!$D$4:$R$82,8,FALSE))</f>
        <v/>
      </c>
      <c r="AJ132" s="24" t="str">
        <f>IF(OR(Calcul!$D137="",Calcul!$E137=""),"",VLOOKUP(CONCATENATE(Calcul!$D137,Calcul!$E137),SilencerParams!$D$4:$R$82,9,FALSE))</f>
        <v/>
      </c>
      <c r="AK132" s="24" t="str">
        <f>IF(OR(Calcul!$D137="",Calcul!$E137=""),"",VLOOKUP(CONCATENATE(Calcul!$D137,Calcul!$E137),SilencerParams!$D$4:$R$82,10,FALSE))</f>
        <v/>
      </c>
      <c r="AL132" s="24" t="str">
        <f>IF(OR(Calcul!$D137="",Calcul!$E137=""),"",VLOOKUP(CONCATENATE(Calcul!$D137,Calcul!$E137),SilencerParams!$D$4:$R$82,11,FALSE))</f>
        <v/>
      </c>
      <c r="AM132" s="24" t="str">
        <f>IF(OR(Calcul!$D137="",Calcul!$E137=""),"",VLOOKUP(CONCATENATE(Calcul!$D137,Calcul!$E137),SilencerParams!$D$4:$R$82,12,FALSE))</f>
        <v/>
      </c>
      <c r="AN132" s="24" t="str">
        <f>IF(OR(Calcul!$D137="",Calcul!$E137=""),"",VLOOKUP(CONCATENATE(Calcul!$D137,Calcul!$E137),SilencerParams!$D$4:$R$82,13,FALSE))</f>
        <v/>
      </c>
      <c r="AO132" s="24" t="str">
        <f>IF(OR(Calcul!$D137="",Calcul!$E137=""),"",VLOOKUP(CONCATENATE(Calcul!$D137,Calcul!$E137),SilencerParams!$D$4:$R$82,14,FALSE))</f>
        <v/>
      </c>
      <c r="AP132" s="24" t="str">
        <f>IF(OR(Calcul!$D137="",Calcul!$E137=""),"",VLOOKUP(CONCATENATE(Calcul!$D137,Calcul!$E137),SilencerParams!$D$4:$R$82,15,FALSE))</f>
        <v/>
      </c>
      <c r="AQ132" s="24" t="str">
        <f>IF(OR(Calcul!$D137="",Calcul!$E137=""),"",VLOOKUP(CONCATENATE(Calcul!$D137,Calcul!$E137),SilencerParams!$D$4:$Z$82,16,FALSE)*LOG($AH132)+VLOOKUP(CONCATENATE(Calcul!$D137,Calcul!$E137),SilencerParams!$D$4:$AH$82,24,FALSE))</f>
        <v/>
      </c>
      <c r="AR132" s="24" t="str">
        <f>IF(OR(Calcul!$D137="",Calcul!$E137=""),"",VLOOKUP(CONCATENATE(Calcul!$D137,Calcul!$E137),SilencerParams!$D$4:$Z$82,17,FALSE)*LOG($AH132)+VLOOKUP(CONCATENATE(Calcul!$D137,Calcul!$E137),SilencerParams!$D$4:$AH$82,25,FALSE))</f>
        <v/>
      </c>
      <c r="AS132" s="24" t="str">
        <f>IF(OR(Calcul!$D137="",Calcul!$E137=""),"",VLOOKUP(CONCATENATE(Calcul!$D137,Calcul!$E137),SilencerParams!$D$4:$Z$82,18,FALSE)*LOG($AH132)+VLOOKUP(CONCATENATE(Calcul!$D137,Calcul!$E137),SilencerParams!$D$4:$AH$82,26,FALSE))</f>
        <v/>
      </c>
      <c r="AT132" s="24" t="str">
        <f>IF(OR(Calcul!$D137="",Calcul!$E137=""),"",VLOOKUP(CONCATENATE(Calcul!$D137,Calcul!$E137),SilencerParams!$D$4:$Z$82,19,FALSE)*LOG($AH132)+VLOOKUP(CONCATENATE(Calcul!$D137,Calcul!$E137),SilencerParams!$D$4:$AH$82,27,FALSE))</f>
        <v/>
      </c>
      <c r="AU132" s="24" t="str">
        <f>IF(OR(Calcul!$D137="",Calcul!$E137=""),"",VLOOKUP(CONCATENATE(Calcul!$D137,Calcul!$E137),SilencerParams!$D$4:$Z$82,20,FALSE)*LOG($AH132)+VLOOKUP(CONCATENATE(Calcul!$D137,Calcul!$E137),SilencerParams!$D$4:$AH$82,28,FALSE))</f>
        <v/>
      </c>
      <c r="AV132" s="24" t="str">
        <f>IF(OR(Calcul!$D137="",Calcul!$E137=""),"",VLOOKUP(CONCATENATE(Calcul!$D137,Calcul!$E137),SilencerParams!$D$4:$Z$82,21,FALSE)*LOG($AH132)+VLOOKUP(CONCATENATE(Calcul!$D137,Calcul!$E137),SilencerParams!$D$4:$AH$82,29,FALSE))</f>
        <v/>
      </c>
      <c r="AW132" s="24" t="str">
        <f>IF(OR(Calcul!$D137="",Calcul!$E137=""),"",VLOOKUP(CONCATENATE(Calcul!$D137,Calcul!$E137),SilencerParams!$D$4:$Z$82,22,FALSE)*LOG($AH132)+VLOOKUP(CONCATENATE(Calcul!$D137,Calcul!$E137),SilencerParams!$D$4:$AH$82,30,FALSE))</f>
        <v/>
      </c>
      <c r="AX132" s="24" t="str">
        <f>IF(OR(Calcul!$D137="",Calcul!$E137=""),"",VLOOKUP(CONCATENATE(Calcul!$D137,Calcul!$E137),SilencerParams!$D$4:$Z$82,23,FALSE)*LOG($AH132)+VLOOKUP(CONCATENATE(Calcul!$D137,Calcul!$E137),SilencerParams!$D$4:$AH$82,31,FALSE))</f>
        <v/>
      </c>
      <c r="AY132" s="24" t="e">
        <f t="shared" ref="AY132:AY195" si="49">10*LOG(10^(P132/10-AI132/10)+10^(AQ132/10))</f>
        <v>#DIV/0!</v>
      </c>
      <c r="AZ132" s="24" t="e">
        <f t="shared" ref="AZ132:AZ195" si="50">10*LOG(10^(Q132/10-AJ132/10)+10^(AR132/10))</f>
        <v>#DIV/0!</v>
      </c>
      <c r="BA132" s="24" t="e">
        <f t="shared" ref="BA132:BA195" si="51">10*LOG(10^(R132/10-AK132/10)+10^(AS132/10))</f>
        <v>#DIV/0!</v>
      </c>
      <c r="BB132" s="24" t="e">
        <f t="shared" ref="BB132:BB195" si="52">10*LOG(10^(S132/10-AL132/10)+10^(AT132/10))</f>
        <v>#DIV/0!</v>
      </c>
      <c r="BC132" s="24" t="e">
        <f t="shared" ref="BC132:BC195" si="53">10*LOG(10^(T132/10-AM132/10)+10^(AU132/10))</f>
        <v>#DIV/0!</v>
      </c>
      <c r="BD132" s="24" t="e">
        <f t="shared" ref="BD132:BD195" si="54">10*LOG(10^(U132/10-AN132/10)+10^(AV132/10))</f>
        <v>#DIV/0!</v>
      </c>
      <c r="BE132" s="24" t="e">
        <f t="shared" ref="BE132:BE195" si="55">10*LOG(10^(V132/10-AO132/10)+10^(AW132/10))</f>
        <v>#DIV/0!</v>
      </c>
      <c r="BF132" s="24" t="e">
        <f t="shared" ref="BF132:BF195" si="56">10*LOG(10^(W132/10-AP132/10)+10^(AX132/10))</f>
        <v>#DIV/0!</v>
      </c>
      <c r="BG132" s="24" t="e">
        <f>10*LOG10(IF(AY132="",0,POWER(10,((AY132+'ModelParams Lw'!$O$4)/10))) +IF(AZ132="",0,POWER(10,((AZ132+'ModelParams Lw'!$P$4)/10))) +IF(BA132="",0,POWER(10,((BA132+'ModelParams Lw'!$Q$4)/10))) +IF(BB132="",0,POWER(10,((BB132+'ModelParams Lw'!$R$4)/10))) +IF(BC132="",0,POWER(10,((BC132+'ModelParams Lw'!$S$4)/10))) +IF(BD132="",0,POWER(10,((BD132+'ModelParams Lw'!$T$4)/10))) +IF(BE132="",0,POWER(10,((BE132+'ModelParams Lw'!$U$4)/10)))+IF(BF132="",0,POWER(10,((BF132+'ModelParams Lw'!$V$4)/10))))</f>
        <v>#DIV/0!</v>
      </c>
      <c r="BH132" s="24" t="e">
        <f t="shared" si="47"/>
        <v>#DIV/0!</v>
      </c>
      <c r="BI132" s="24" t="e">
        <f>(AY132-'ModelParams Lw'!O$10)/'ModelParams Lw'!O$11</f>
        <v>#DIV/0!</v>
      </c>
      <c r="BJ132" s="24" t="e">
        <f>(AZ132-'ModelParams Lw'!P$10)/'ModelParams Lw'!P$11</f>
        <v>#DIV/0!</v>
      </c>
      <c r="BK132" s="24" t="e">
        <f>(BA132-'ModelParams Lw'!Q$10)/'ModelParams Lw'!Q$11</f>
        <v>#DIV/0!</v>
      </c>
      <c r="BL132" s="24" t="e">
        <f>(BB132-'ModelParams Lw'!R$10)/'ModelParams Lw'!R$11</f>
        <v>#DIV/0!</v>
      </c>
      <c r="BM132" s="24" t="e">
        <f>(BC132-'ModelParams Lw'!S$10)/'ModelParams Lw'!S$11</f>
        <v>#DIV/0!</v>
      </c>
      <c r="BN132" s="24" t="e">
        <f>(BD132-'ModelParams Lw'!T$10)/'ModelParams Lw'!T$11</f>
        <v>#DIV/0!</v>
      </c>
      <c r="BO132" s="24" t="e">
        <f>(BE132-'ModelParams Lw'!U$10)/'ModelParams Lw'!U$11</f>
        <v>#DIV/0!</v>
      </c>
      <c r="BP132" s="24" t="e">
        <f>(BF132-'ModelParams Lw'!V$10)/'ModelParams Lw'!V$11</f>
        <v>#DIV/0!</v>
      </c>
      <c r="BQ132" s="24">
        <f>IF(Calcul!$F137="SW",'ModelParams Lw'!C$18+'ModelParams Lw'!C$19*LOG(BQ$3)+'ModelParams Lw'!C$20*($D132*$E132),IF('ModelParams Lw'!C$21+'ModelParams Lw'!C$22*LOG(BQ$3)+'ModelParams Lw'!C$23*($D132*$E132)&lt;'ModelParams Lw'!C$18+'ModelParams Lw'!C$19*LOG(BQ$3)+'ModelParams Lw'!C$20*($D132*$E132),'ModelParams Lw'!C$18+'ModelParams Lw'!C$19*LOG(BQ$3)+'ModelParams Lw'!C$20*($D132*$E132),'ModelParams Lw'!C$21+'ModelParams Lw'!C$22*LOG(BQ$3)+'ModelParams Lw'!C$23*($D132*$E132)))</f>
        <v>29.232362061604213</v>
      </c>
      <c r="BR132" s="24">
        <f>IF(Calcul!$F137="SW",'ModelParams Lw'!D$18+'ModelParams Lw'!D$19*LOG(BR$3)+'ModelParams Lw'!D$20*($D132*$E132),IF('ModelParams Lw'!D$21+'ModelParams Lw'!D$22*LOG(BR$3)+'ModelParams Lw'!D$23*($D132*$E132)&lt;'ModelParams Lw'!D$18+'ModelParams Lw'!D$19*LOG(BR$3)+'ModelParams Lw'!D$20*($D132*$E132),'ModelParams Lw'!D$18+'ModelParams Lw'!D$19*LOG(BR$3)+'ModelParams Lw'!D$20*($D132*$E132),'ModelParams Lw'!D$21+'ModelParams Lw'!D$22*LOG(BR$3)+'ModelParams Lw'!D$23*($D132*$E132)))</f>
        <v>20.87664435983303</v>
      </c>
      <c r="BS132" s="24">
        <f>IF(Calcul!$F137="SW",'ModelParams Lw'!E$18+'ModelParams Lw'!E$19*LOG(BS$3)+'ModelParams Lw'!E$20*($D132*$E132),IF('ModelParams Lw'!E$21+'ModelParams Lw'!E$22*LOG(BS$3)+'ModelParams Lw'!E$23*($D132*$E132)&lt;'ModelParams Lw'!E$18+'ModelParams Lw'!E$19*LOG(BS$3)+'ModelParams Lw'!E$20*($D132*$E132),'ModelParams Lw'!E$18+'ModelParams Lw'!E$19*LOG(BS$3)+'ModelParams Lw'!E$20*($D132*$E132),'ModelParams Lw'!E$21+'ModelParams Lw'!E$22*LOG(BS$3)+'ModelParams Lw'!E$23*($D132*$E132)))</f>
        <v>19.403052886267911</v>
      </c>
      <c r="BT132" s="24">
        <f>IF(Calcul!$F137="SW",'ModelParams Lw'!F$18+'ModelParams Lw'!F$19*LOG(BT$3)+'ModelParams Lw'!F$20*($D132*$E132),IF('ModelParams Lw'!F$21+'ModelParams Lw'!F$22*LOG(BT$3)+'ModelParams Lw'!F$23*($D132*$E132)&lt;'ModelParams Lw'!F$18+'ModelParams Lw'!F$19*LOG(BT$3)+'ModelParams Lw'!F$20*($D132*$E132),'ModelParams Lw'!F$18+'ModelParams Lw'!F$19*LOG(BT$3)+'ModelParams Lw'!F$20*($D132*$E132),'ModelParams Lw'!F$21+'ModelParams Lw'!F$22*LOG(BT$3)+'ModelParams Lw'!F$23*($D132*$E132)))</f>
        <v>19.168948557312724</v>
      </c>
      <c r="BU132" s="24">
        <f>IF(Calcul!$F137="SW",'ModelParams Lw'!G$18+'ModelParams Lw'!G$19*LOG(BU$3)+'ModelParams Lw'!G$20*($D132*$E132),IF('ModelParams Lw'!G$21+'ModelParams Lw'!G$22*LOG(BU$3)+'ModelParams Lw'!G$23*($D132*$E132)&lt;'ModelParams Lw'!G$18+'ModelParams Lw'!G$19*LOG(BU$3)+'ModelParams Lw'!G$20*($D132*$E132),'ModelParams Lw'!G$18+'ModelParams Lw'!G$19*LOG(BU$3)+'ModelParams Lw'!G$20*($D132*$E132),'ModelParams Lw'!G$21+'ModelParams Lw'!G$22*LOG(BU$3)+'ModelParams Lw'!G$23*($D132*$E132)))</f>
        <v>19.253827318462619</v>
      </c>
      <c r="BV132" s="24">
        <f>IF(Calcul!$F137="SW",'ModelParams Lw'!H$18+'ModelParams Lw'!H$19*LOG(BV$3)+'ModelParams Lw'!H$20*($D132*$E132),IF('ModelParams Lw'!H$21+'ModelParams Lw'!H$22*LOG(BV$3)+'ModelParams Lw'!H$23*($D132*$E132)&lt;'ModelParams Lw'!H$18+'ModelParams Lw'!H$19*LOG(BV$3)+'ModelParams Lw'!H$20*($D132*$E132),'ModelParams Lw'!H$18+'ModelParams Lw'!H$19*LOG(BV$3)+'ModelParams Lw'!H$20*($D132*$E132),'ModelParams Lw'!H$21+'ModelParams Lw'!H$22*LOG(BV$3)+'ModelParams Lw'!H$23*($D132*$E132)))</f>
        <v>18.450549841027573</v>
      </c>
      <c r="BW132" s="24">
        <f>IF(Calcul!$F137="SW",'ModelParams Lw'!I$18+'ModelParams Lw'!I$19*LOG(BW$3)+'ModelParams Lw'!I$20*($D132*$E132),IF('ModelParams Lw'!I$21+'ModelParams Lw'!I$22*LOG(BW$3)+'ModelParams Lw'!I$23*($D132*$E132)&lt;'ModelParams Lw'!I$18+'ModelParams Lw'!I$19*LOG(BW$3)+'ModelParams Lw'!I$20*($D132*$E132),'ModelParams Lw'!I$18+'ModelParams Lw'!I$19*LOG(BW$3)+'ModelParams Lw'!I$20*($D132*$E132),'ModelParams Lw'!I$21+'ModelParams Lw'!I$22*LOG(BW$3)+'ModelParams Lw'!I$23*($D132*$E132)))</f>
        <v>24.339570323731252</v>
      </c>
      <c r="BX132" s="24">
        <f>IF(Calcul!$F137="SW",'ModelParams Lw'!J$18+'ModelParams Lw'!J$19*LOG(BX$3)+'ModelParams Lw'!J$20*($D132*$E132),IF('ModelParams Lw'!J$21+'ModelParams Lw'!J$22*LOG(BX$3)+'ModelParams Lw'!J$23*($D132*$E132)&lt;'ModelParams Lw'!J$18+'ModelParams Lw'!J$19*LOG(BX$3)+'ModelParams Lw'!J$20*($D132*$E132),'ModelParams Lw'!J$18+'ModelParams Lw'!J$19*LOG(BX$3)+'ModelParams Lw'!J$20*($D132*$E132),'ModelParams Lw'!J$21+'ModelParams Lw'!J$22*LOG(BX$3)+'ModelParams Lw'!J$23*($D132*$E132)))</f>
        <v>22.505852524315557</v>
      </c>
      <c r="BY132" s="24" t="e">
        <f t="shared" ref="BY132:BY195" si="57">P132+10*LOG((2*0.4*$D132+2*0.4*$E132)/($D132*$E132))-BQ132</f>
        <v>#DIV/0!</v>
      </c>
      <c r="BZ132" s="24" t="e">
        <f t="shared" ref="BZ132:BZ195" si="58">Q132+10*LOG((2*0.4*$D132+2*0.4*$E132)/($D132*$E132))-BR132</f>
        <v>#DIV/0!</v>
      </c>
      <c r="CA132" s="24" t="e">
        <f t="shared" ref="CA132:CA195" si="59">R132+10*LOG((2*0.4*$D132+2*0.4*$E132)/($D132*$E132))-BS132</f>
        <v>#DIV/0!</v>
      </c>
      <c r="CB132" s="24" t="e">
        <f t="shared" ref="CB132:CB195" si="60">S132+10*LOG((2*0.4*$D132+2*0.4*$E132)/($D132*$E132))-BT132</f>
        <v>#DIV/0!</v>
      </c>
      <c r="CC132" s="24" t="e">
        <f t="shared" ref="CC132:CC195" si="61">T132+10*LOG((2*0.4*$D132+2*0.4*$E132)/($D132*$E132))-BU132</f>
        <v>#DIV/0!</v>
      </c>
      <c r="CD132" s="24" t="e">
        <f t="shared" ref="CD132:CD195" si="62">U132+10*LOG((2*0.4*$D132+2*0.4*$E132)/($D132*$E132))-BV132</f>
        <v>#DIV/0!</v>
      </c>
      <c r="CE132" s="24" t="e">
        <f t="shared" ref="CE132:CE195" si="63">V132+10*LOG((2*0.4*$D132+2*0.4*$E132)/($D132*$E132))-BW132</f>
        <v>#DIV/0!</v>
      </c>
      <c r="CF132" s="24" t="e">
        <f t="shared" ref="CF132:CF195" si="64">W132+10*LOG((2*0.4*$D132+2*0.4*$E132)/($D132*$E132))-BX132</f>
        <v>#DIV/0!</v>
      </c>
      <c r="CG132" s="24" t="e">
        <f>10*LOG10(IF(BY132="",0,POWER(10,((BY132+'ModelParams Lw'!$O$4)/10))) +IF(BZ132="",0,POWER(10,((BZ132+'ModelParams Lw'!$P$4)/10))) +IF(CA132="",0,POWER(10,((CA132+'ModelParams Lw'!$Q$4)/10))) +IF(CB132="",0,POWER(10,((CB132+'ModelParams Lw'!$R$4)/10))) +IF(CC132="",0,POWER(10,((CC132+'ModelParams Lw'!$S$4)/10))) +IF(CD132="",0,POWER(10,((CD132+'ModelParams Lw'!$T$4)/10))) +IF(CE132="",0,POWER(10,((CE132+'ModelParams Lw'!$U$4)/10)))+IF(CF132="",0,POWER(10,((CF132+'ModelParams Lw'!$V$4)/10))))</f>
        <v>#DIV/0!</v>
      </c>
      <c r="CH132" s="24" t="e">
        <f t="shared" si="48"/>
        <v>#DIV/0!</v>
      </c>
      <c r="CI132" s="24" t="e">
        <f>(BY132-'ModelParams Lw'!$O$10)/'ModelParams Lw'!$O$11</f>
        <v>#DIV/0!</v>
      </c>
      <c r="CJ132" s="24" t="e">
        <f>(BZ132-'ModelParams Lw'!$P$10)/'ModelParams Lw'!$P$11</f>
        <v>#DIV/0!</v>
      </c>
      <c r="CK132" s="24" t="e">
        <f>(CA132-'ModelParams Lw'!$Q$10)/'ModelParams Lw'!$Q$11</f>
        <v>#DIV/0!</v>
      </c>
      <c r="CL132" s="24" t="e">
        <f>(CB132-'ModelParams Lw'!$R$10)/'ModelParams Lw'!$R$11</f>
        <v>#DIV/0!</v>
      </c>
      <c r="CM132" s="24" t="e">
        <f>(CC132-'ModelParams Lw'!$S$10)/'ModelParams Lw'!$S$11</f>
        <v>#DIV/0!</v>
      </c>
      <c r="CN132" s="24" t="e">
        <f>(CD132-'ModelParams Lw'!$T$10)/'ModelParams Lw'!$T$11</f>
        <v>#DIV/0!</v>
      </c>
      <c r="CO132" s="24" t="e">
        <f>(CE132-'ModelParams Lw'!$U$10)/'ModelParams Lw'!$U$11</f>
        <v>#DIV/0!</v>
      </c>
      <c r="CP132" s="24" t="e">
        <f>(CF132-'ModelParams Lw'!$V$10)/'ModelParams Lw'!$V$11</f>
        <v>#DIV/0!</v>
      </c>
    </row>
    <row r="133" spans="1:94" x14ac:dyDescent="0.2">
      <c r="A133" s="12">
        <f>Calcul!B135</f>
        <v>0</v>
      </c>
      <c r="B133" s="12">
        <f t="shared" ref="B133:B196" si="65">A133*IF(A132="[L/s]",3.6,IF(A132="[m³/s]",1/3600,1))</f>
        <v>0</v>
      </c>
      <c r="C133" s="12">
        <f>Calcul!C135</f>
        <v>0</v>
      </c>
      <c r="D133" s="12">
        <f>Calcul!D135/1000</f>
        <v>0</v>
      </c>
      <c r="E133" s="12">
        <f>Calcul!E135/1000</f>
        <v>0</v>
      </c>
      <c r="F133" s="12">
        <f t="shared" ref="F133:F196" si="66">_xlfn.CEILING.MATH(E133*1000,100)/1000</f>
        <v>0</v>
      </c>
      <c r="G133" s="24" t="e">
        <f t="shared" ref="G133:G196" si="67">C133+0.5*1.2*($B133/3600/($D133*$F133))^2</f>
        <v>#DIV/0!</v>
      </c>
      <c r="H133" s="21" t="e">
        <f>'ModelParams Lw'!$B$6*(LN(H$3/(($B133/3600/($D133*$F133))^0.4*$G133^0.3)))^2+'ModelParams Lw'!$B$7*LN(H$3/(($B133/3600/($D133*$F133))^0.4*$G133^0.3))+'ModelParams Lw'!$B$8</f>
        <v>#DIV/0!</v>
      </c>
      <c r="I133" s="21" t="e">
        <f>'ModelParams Lw'!$B$6*(LN(I$3/(($B133/3600/($D133*$F133))^0.4*$G133^0.3)))^2+'ModelParams Lw'!$B$7*LN(I$3/(($B133/3600/($D133*$F133))^0.4*$G133^0.3))+'ModelParams Lw'!$B$8</f>
        <v>#DIV/0!</v>
      </c>
      <c r="J133" s="21" t="e">
        <f>'ModelParams Lw'!$B$6*(LN(J$3/(($B133/3600/($D133*$F133))^0.4*$G133^0.3)))^2+'ModelParams Lw'!$B$7*LN(J$3/(($B133/3600/($D133*$F133))^0.4*$G133^0.3))+'ModelParams Lw'!$B$8</f>
        <v>#DIV/0!</v>
      </c>
      <c r="K133" s="21" t="e">
        <f>'ModelParams Lw'!$B$6*(LN(K$3/(($B133/3600/($D133*$F133))^0.4*$G133^0.3)))^2+'ModelParams Lw'!$B$7*LN(K$3/(($B133/3600/($D133*$F133))^0.4*$G133^0.3))+'ModelParams Lw'!$B$8</f>
        <v>#DIV/0!</v>
      </c>
      <c r="L133" s="21" t="e">
        <f>'ModelParams Lw'!$B$6*(LN(L$3/(($B133/3600/($D133*$F133))^0.4*$G133^0.3)))^2+'ModelParams Lw'!$B$7*LN(L$3/(($B133/3600/($D133*$F133))^0.4*$G133^0.3))+'ModelParams Lw'!$B$8</f>
        <v>#DIV/0!</v>
      </c>
      <c r="M133" s="21" t="e">
        <f>'ModelParams Lw'!$B$6*(LN(M$3/(($B133/3600/($D133*$F133))^0.4*$G133^0.3)))^2+'ModelParams Lw'!$B$7*LN(M$3/(($B133/3600/($D133*$F133))^0.4*$G133^0.3))+'ModelParams Lw'!$B$8</f>
        <v>#DIV/0!</v>
      </c>
      <c r="N133" s="21" t="e">
        <f>'ModelParams Lw'!$B$6*(LN(N$3/(($B133/3600/($D133*$F133))^0.4*$G133^0.3)))^2+'ModelParams Lw'!$B$7*LN(N$3/(($B133/3600/($D133*$F133))^0.4*$G133^0.3))+'ModelParams Lw'!$B$8</f>
        <v>#DIV/0!</v>
      </c>
      <c r="O133" s="21" t="e">
        <f>'ModelParams Lw'!$B$6*(LN(O$3/(($B133/3600/($D133*$F133))^0.4*$G133^0.3)))^2+'ModelParams Lw'!$B$7*LN(O$3/(($B133/3600/($D133*$F133))^0.4*$G133^0.3))+'ModelParams Lw'!$B$8</f>
        <v>#DIV/0!</v>
      </c>
      <c r="P133" s="24" t="e">
        <f>'ModelParams Lw'!$B$3+'ModelParams Lw'!$B$4*LOG10($B133/3600/($D133*$F133))+'ModelParams Lw'!$B$5*LOG10(2*$G133/(1.2*($B133/3600/($D133*$F133))^2)+1)+10*LOG10($D133*$F133)+H133</f>
        <v>#DIV/0!</v>
      </c>
      <c r="Q133" s="24" t="e">
        <f>'ModelParams Lw'!$B$3+'ModelParams Lw'!$B$4*LOG10($B133/3600/($D133*$F133))+'ModelParams Lw'!$B$5*LOG10(2*$G133/(1.2*($B133/3600/($D133*$F133))^2)+1)+10*LOG10($D133*$F133)+I133</f>
        <v>#DIV/0!</v>
      </c>
      <c r="R133" s="24" t="e">
        <f>'ModelParams Lw'!$B$3+'ModelParams Lw'!$B$4*LOG10($B133/3600/($D133*$F133))+'ModelParams Lw'!$B$5*LOG10(2*$G133/(1.2*($B133/3600/($D133*$F133))^2)+1)+10*LOG10($D133*$F133)+J133</f>
        <v>#DIV/0!</v>
      </c>
      <c r="S133" s="24" t="e">
        <f>'ModelParams Lw'!$B$3+'ModelParams Lw'!$B$4*LOG10($B133/3600/($D133*$F133))+'ModelParams Lw'!$B$5*LOG10(2*$G133/(1.2*($B133/3600/($D133*$F133))^2)+1)+10*LOG10($D133*$F133)+K133</f>
        <v>#DIV/0!</v>
      </c>
      <c r="T133" s="24" t="e">
        <f>'ModelParams Lw'!$B$3+'ModelParams Lw'!$B$4*LOG10($B133/3600/($D133*$F133))+'ModelParams Lw'!$B$5*LOG10(2*$G133/(1.2*($B133/3600/($D133*$F133))^2)+1)+10*LOG10($D133*$F133)+L133</f>
        <v>#DIV/0!</v>
      </c>
      <c r="U133" s="24" t="e">
        <f>'ModelParams Lw'!$B$3+'ModelParams Lw'!$B$4*LOG10($B133/3600/($D133*$F133))+'ModelParams Lw'!$B$5*LOG10(2*$G133/(1.2*($B133/3600/($D133*$F133))^2)+1)+10*LOG10($D133*$F133)+M133</f>
        <v>#DIV/0!</v>
      </c>
      <c r="V133" s="24" t="e">
        <f>'ModelParams Lw'!$B$3+'ModelParams Lw'!$B$4*LOG10($B133/3600/($D133*$F133))+'ModelParams Lw'!$B$5*LOG10(2*$G133/(1.2*($B133/3600/($D133*$F133))^2)+1)+10*LOG10($D133*$F133)+N133</f>
        <v>#DIV/0!</v>
      </c>
      <c r="W133" s="24" t="e">
        <f>'ModelParams Lw'!$B$3+'ModelParams Lw'!$B$4*LOG10($B133/3600/($D133*$F133))+'ModelParams Lw'!$B$5*LOG10(2*$G133/(1.2*($B133/3600/($D133*$F133))^2)+1)+10*LOG10($D133*$F133)+O133</f>
        <v>#DIV/0!</v>
      </c>
      <c r="X133" s="24" t="e">
        <f>10*LOG10(IF(P133="",0,POWER(10,((P133+'ModelParams Lw'!$O$4)/10))) +IF(Q133="",0,POWER(10,((Q133+'ModelParams Lw'!$P$4)/10))) +IF(R133="",0,POWER(10,((R133+'ModelParams Lw'!$Q$4)/10))) +IF(S133="",0,POWER(10,((S133+'ModelParams Lw'!$R$4)/10))) +IF(T133="",0,POWER(10,((T133+'ModelParams Lw'!$S$4)/10))) +IF(U133="",0,POWER(10,((U133+'ModelParams Lw'!$T$4)/10))) +IF(V133="",0,POWER(10,((V133+'ModelParams Lw'!$U$4)/10)))+IF(W133="",0,POWER(10,((W133+'ModelParams Lw'!$V$4)/10))))</f>
        <v>#DIV/0!</v>
      </c>
      <c r="Y133" s="24" t="e">
        <f t="shared" ref="Y133:Y196" si="68">MAX(Z133:AG133)</f>
        <v>#DIV/0!</v>
      </c>
      <c r="Z133" s="24" t="e">
        <f>(P133-'ModelParams Lw'!O$10)/'ModelParams Lw'!O$11</f>
        <v>#DIV/0!</v>
      </c>
      <c r="AA133" s="24" t="e">
        <f>(Q133-'ModelParams Lw'!P$10)/'ModelParams Lw'!P$11</f>
        <v>#DIV/0!</v>
      </c>
      <c r="AB133" s="24" t="e">
        <f>(R133-'ModelParams Lw'!Q$10)/'ModelParams Lw'!Q$11</f>
        <v>#DIV/0!</v>
      </c>
      <c r="AC133" s="24" t="e">
        <f>(S133-'ModelParams Lw'!R$10)/'ModelParams Lw'!R$11</f>
        <v>#DIV/0!</v>
      </c>
      <c r="AD133" s="24" t="e">
        <f>(T133-'ModelParams Lw'!S$10)/'ModelParams Lw'!S$11</f>
        <v>#DIV/0!</v>
      </c>
      <c r="AE133" s="24" t="e">
        <f>(U133-'ModelParams Lw'!T$10)/'ModelParams Lw'!T$11</f>
        <v>#DIV/0!</v>
      </c>
      <c r="AF133" s="24" t="e">
        <f>(V133-'ModelParams Lw'!U$10)/'ModelParams Lw'!U$11</f>
        <v>#DIV/0!</v>
      </c>
      <c r="AG133" s="24" t="e">
        <f>(W133-'ModelParams Lw'!V$10)/'ModelParams Lw'!V$11</f>
        <v>#DIV/0!</v>
      </c>
      <c r="AH133" s="24" t="e">
        <f t="shared" si="46"/>
        <v>#DIV/0!</v>
      </c>
      <c r="AI133" s="24" t="str">
        <f>IF(OR(Calcul!$D138="",Calcul!$E138=""),"",VLOOKUP(CONCATENATE(Calcul!$D138,Calcul!$E138),SilencerParams!$D$4:$R$82,8,FALSE))</f>
        <v/>
      </c>
      <c r="AJ133" s="24" t="str">
        <f>IF(OR(Calcul!$D138="",Calcul!$E138=""),"",VLOOKUP(CONCATENATE(Calcul!$D138,Calcul!$E138),SilencerParams!$D$4:$R$82,9,FALSE))</f>
        <v/>
      </c>
      <c r="AK133" s="24" t="str">
        <f>IF(OR(Calcul!$D138="",Calcul!$E138=""),"",VLOOKUP(CONCATENATE(Calcul!$D138,Calcul!$E138),SilencerParams!$D$4:$R$82,10,FALSE))</f>
        <v/>
      </c>
      <c r="AL133" s="24" t="str">
        <f>IF(OR(Calcul!$D138="",Calcul!$E138=""),"",VLOOKUP(CONCATENATE(Calcul!$D138,Calcul!$E138),SilencerParams!$D$4:$R$82,11,FALSE))</f>
        <v/>
      </c>
      <c r="AM133" s="24" t="str">
        <f>IF(OR(Calcul!$D138="",Calcul!$E138=""),"",VLOOKUP(CONCATENATE(Calcul!$D138,Calcul!$E138),SilencerParams!$D$4:$R$82,12,FALSE))</f>
        <v/>
      </c>
      <c r="AN133" s="24" t="str">
        <f>IF(OR(Calcul!$D138="",Calcul!$E138=""),"",VLOOKUP(CONCATENATE(Calcul!$D138,Calcul!$E138),SilencerParams!$D$4:$R$82,13,FALSE))</f>
        <v/>
      </c>
      <c r="AO133" s="24" t="str">
        <f>IF(OR(Calcul!$D138="",Calcul!$E138=""),"",VLOOKUP(CONCATENATE(Calcul!$D138,Calcul!$E138),SilencerParams!$D$4:$R$82,14,FALSE))</f>
        <v/>
      </c>
      <c r="AP133" s="24" t="str">
        <f>IF(OR(Calcul!$D138="",Calcul!$E138=""),"",VLOOKUP(CONCATENATE(Calcul!$D138,Calcul!$E138),SilencerParams!$D$4:$R$82,15,FALSE))</f>
        <v/>
      </c>
      <c r="AQ133" s="24" t="str">
        <f>IF(OR(Calcul!$D138="",Calcul!$E138=""),"",VLOOKUP(CONCATENATE(Calcul!$D138,Calcul!$E138),SilencerParams!$D$4:$Z$82,16,FALSE)*LOG($AH133)+VLOOKUP(CONCATENATE(Calcul!$D138,Calcul!$E138),SilencerParams!$D$4:$AH$82,24,FALSE))</f>
        <v/>
      </c>
      <c r="AR133" s="24" t="str">
        <f>IF(OR(Calcul!$D138="",Calcul!$E138=""),"",VLOOKUP(CONCATENATE(Calcul!$D138,Calcul!$E138),SilencerParams!$D$4:$Z$82,17,FALSE)*LOG($AH133)+VLOOKUP(CONCATENATE(Calcul!$D138,Calcul!$E138),SilencerParams!$D$4:$AH$82,25,FALSE))</f>
        <v/>
      </c>
      <c r="AS133" s="24" t="str">
        <f>IF(OR(Calcul!$D138="",Calcul!$E138=""),"",VLOOKUP(CONCATENATE(Calcul!$D138,Calcul!$E138),SilencerParams!$D$4:$Z$82,18,FALSE)*LOG($AH133)+VLOOKUP(CONCATENATE(Calcul!$D138,Calcul!$E138),SilencerParams!$D$4:$AH$82,26,FALSE))</f>
        <v/>
      </c>
      <c r="AT133" s="24" t="str">
        <f>IF(OR(Calcul!$D138="",Calcul!$E138=""),"",VLOOKUP(CONCATENATE(Calcul!$D138,Calcul!$E138),SilencerParams!$D$4:$Z$82,19,FALSE)*LOG($AH133)+VLOOKUP(CONCATENATE(Calcul!$D138,Calcul!$E138),SilencerParams!$D$4:$AH$82,27,FALSE))</f>
        <v/>
      </c>
      <c r="AU133" s="24" t="str">
        <f>IF(OR(Calcul!$D138="",Calcul!$E138=""),"",VLOOKUP(CONCATENATE(Calcul!$D138,Calcul!$E138),SilencerParams!$D$4:$Z$82,20,FALSE)*LOG($AH133)+VLOOKUP(CONCATENATE(Calcul!$D138,Calcul!$E138),SilencerParams!$D$4:$AH$82,28,FALSE))</f>
        <v/>
      </c>
      <c r="AV133" s="24" t="str">
        <f>IF(OR(Calcul!$D138="",Calcul!$E138=""),"",VLOOKUP(CONCATENATE(Calcul!$D138,Calcul!$E138),SilencerParams!$D$4:$Z$82,21,FALSE)*LOG($AH133)+VLOOKUP(CONCATENATE(Calcul!$D138,Calcul!$E138),SilencerParams!$D$4:$AH$82,29,FALSE))</f>
        <v/>
      </c>
      <c r="AW133" s="24" t="str">
        <f>IF(OR(Calcul!$D138="",Calcul!$E138=""),"",VLOOKUP(CONCATENATE(Calcul!$D138,Calcul!$E138),SilencerParams!$D$4:$Z$82,22,FALSE)*LOG($AH133)+VLOOKUP(CONCATENATE(Calcul!$D138,Calcul!$E138),SilencerParams!$D$4:$AH$82,30,FALSE))</f>
        <v/>
      </c>
      <c r="AX133" s="24" t="str">
        <f>IF(OR(Calcul!$D138="",Calcul!$E138=""),"",VLOOKUP(CONCATENATE(Calcul!$D138,Calcul!$E138),SilencerParams!$D$4:$Z$82,23,FALSE)*LOG($AH133)+VLOOKUP(CONCATENATE(Calcul!$D138,Calcul!$E138),SilencerParams!$D$4:$AH$82,31,FALSE))</f>
        <v/>
      </c>
      <c r="AY133" s="24" t="e">
        <f t="shared" si="49"/>
        <v>#DIV/0!</v>
      </c>
      <c r="AZ133" s="24" t="e">
        <f t="shared" si="50"/>
        <v>#DIV/0!</v>
      </c>
      <c r="BA133" s="24" t="e">
        <f t="shared" si="51"/>
        <v>#DIV/0!</v>
      </c>
      <c r="BB133" s="24" t="e">
        <f t="shared" si="52"/>
        <v>#DIV/0!</v>
      </c>
      <c r="BC133" s="24" t="e">
        <f t="shared" si="53"/>
        <v>#DIV/0!</v>
      </c>
      <c r="BD133" s="24" t="e">
        <f t="shared" si="54"/>
        <v>#DIV/0!</v>
      </c>
      <c r="BE133" s="24" t="e">
        <f t="shared" si="55"/>
        <v>#DIV/0!</v>
      </c>
      <c r="BF133" s="24" t="e">
        <f t="shared" si="56"/>
        <v>#DIV/0!</v>
      </c>
      <c r="BG133" s="24" t="e">
        <f>10*LOG10(IF(AY133="",0,POWER(10,((AY133+'ModelParams Lw'!$O$4)/10))) +IF(AZ133="",0,POWER(10,((AZ133+'ModelParams Lw'!$P$4)/10))) +IF(BA133="",0,POWER(10,((BA133+'ModelParams Lw'!$Q$4)/10))) +IF(BB133="",0,POWER(10,((BB133+'ModelParams Lw'!$R$4)/10))) +IF(BC133="",0,POWER(10,((BC133+'ModelParams Lw'!$S$4)/10))) +IF(BD133="",0,POWER(10,((BD133+'ModelParams Lw'!$T$4)/10))) +IF(BE133="",0,POWER(10,((BE133+'ModelParams Lw'!$U$4)/10)))+IF(BF133="",0,POWER(10,((BF133+'ModelParams Lw'!$V$4)/10))))</f>
        <v>#DIV/0!</v>
      </c>
      <c r="BH133" s="24" t="e">
        <f t="shared" si="47"/>
        <v>#DIV/0!</v>
      </c>
      <c r="BI133" s="24" t="e">
        <f>(AY133-'ModelParams Lw'!O$10)/'ModelParams Lw'!O$11</f>
        <v>#DIV/0!</v>
      </c>
      <c r="BJ133" s="24" t="e">
        <f>(AZ133-'ModelParams Lw'!P$10)/'ModelParams Lw'!P$11</f>
        <v>#DIV/0!</v>
      </c>
      <c r="BK133" s="24" t="e">
        <f>(BA133-'ModelParams Lw'!Q$10)/'ModelParams Lw'!Q$11</f>
        <v>#DIV/0!</v>
      </c>
      <c r="BL133" s="24" t="e">
        <f>(BB133-'ModelParams Lw'!R$10)/'ModelParams Lw'!R$11</f>
        <v>#DIV/0!</v>
      </c>
      <c r="BM133" s="24" t="e">
        <f>(BC133-'ModelParams Lw'!S$10)/'ModelParams Lw'!S$11</f>
        <v>#DIV/0!</v>
      </c>
      <c r="BN133" s="24" t="e">
        <f>(BD133-'ModelParams Lw'!T$10)/'ModelParams Lw'!T$11</f>
        <v>#DIV/0!</v>
      </c>
      <c r="BO133" s="24" t="e">
        <f>(BE133-'ModelParams Lw'!U$10)/'ModelParams Lw'!U$11</f>
        <v>#DIV/0!</v>
      </c>
      <c r="BP133" s="24" t="e">
        <f>(BF133-'ModelParams Lw'!V$10)/'ModelParams Lw'!V$11</f>
        <v>#DIV/0!</v>
      </c>
      <c r="BQ133" s="24">
        <f>IF(Calcul!$F138="SW",'ModelParams Lw'!C$18+'ModelParams Lw'!C$19*LOG(BQ$3)+'ModelParams Lw'!C$20*($D133*$E133),IF('ModelParams Lw'!C$21+'ModelParams Lw'!C$22*LOG(BQ$3)+'ModelParams Lw'!C$23*($D133*$E133)&lt;'ModelParams Lw'!C$18+'ModelParams Lw'!C$19*LOG(BQ$3)+'ModelParams Lw'!C$20*($D133*$E133),'ModelParams Lw'!C$18+'ModelParams Lw'!C$19*LOG(BQ$3)+'ModelParams Lw'!C$20*($D133*$E133),'ModelParams Lw'!C$21+'ModelParams Lw'!C$22*LOG(BQ$3)+'ModelParams Lw'!C$23*($D133*$E133)))</f>
        <v>29.232362061604213</v>
      </c>
      <c r="BR133" s="24">
        <f>IF(Calcul!$F138="SW",'ModelParams Lw'!D$18+'ModelParams Lw'!D$19*LOG(BR$3)+'ModelParams Lw'!D$20*($D133*$E133),IF('ModelParams Lw'!D$21+'ModelParams Lw'!D$22*LOG(BR$3)+'ModelParams Lw'!D$23*($D133*$E133)&lt;'ModelParams Lw'!D$18+'ModelParams Lw'!D$19*LOG(BR$3)+'ModelParams Lw'!D$20*($D133*$E133),'ModelParams Lw'!D$18+'ModelParams Lw'!D$19*LOG(BR$3)+'ModelParams Lw'!D$20*($D133*$E133),'ModelParams Lw'!D$21+'ModelParams Lw'!D$22*LOG(BR$3)+'ModelParams Lw'!D$23*($D133*$E133)))</f>
        <v>20.87664435983303</v>
      </c>
      <c r="BS133" s="24">
        <f>IF(Calcul!$F138="SW",'ModelParams Lw'!E$18+'ModelParams Lw'!E$19*LOG(BS$3)+'ModelParams Lw'!E$20*($D133*$E133),IF('ModelParams Lw'!E$21+'ModelParams Lw'!E$22*LOG(BS$3)+'ModelParams Lw'!E$23*($D133*$E133)&lt;'ModelParams Lw'!E$18+'ModelParams Lw'!E$19*LOG(BS$3)+'ModelParams Lw'!E$20*($D133*$E133),'ModelParams Lw'!E$18+'ModelParams Lw'!E$19*LOG(BS$3)+'ModelParams Lw'!E$20*($D133*$E133),'ModelParams Lw'!E$21+'ModelParams Lw'!E$22*LOG(BS$3)+'ModelParams Lw'!E$23*($D133*$E133)))</f>
        <v>19.403052886267911</v>
      </c>
      <c r="BT133" s="24">
        <f>IF(Calcul!$F138="SW",'ModelParams Lw'!F$18+'ModelParams Lw'!F$19*LOG(BT$3)+'ModelParams Lw'!F$20*($D133*$E133),IF('ModelParams Lw'!F$21+'ModelParams Lw'!F$22*LOG(BT$3)+'ModelParams Lw'!F$23*($D133*$E133)&lt;'ModelParams Lw'!F$18+'ModelParams Lw'!F$19*LOG(BT$3)+'ModelParams Lw'!F$20*($D133*$E133),'ModelParams Lw'!F$18+'ModelParams Lw'!F$19*LOG(BT$3)+'ModelParams Lw'!F$20*($D133*$E133),'ModelParams Lw'!F$21+'ModelParams Lw'!F$22*LOG(BT$3)+'ModelParams Lw'!F$23*($D133*$E133)))</f>
        <v>19.168948557312724</v>
      </c>
      <c r="BU133" s="24">
        <f>IF(Calcul!$F138="SW",'ModelParams Lw'!G$18+'ModelParams Lw'!G$19*LOG(BU$3)+'ModelParams Lw'!G$20*($D133*$E133),IF('ModelParams Lw'!G$21+'ModelParams Lw'!G$22*LOG(BU$3)+'ModelParams Lw'!G$23*($D133*$E133)&lt;'ModelParams Lw'!G$18+'ModelParams Lw'!G$19*LOG(BU$3)+'ModelParams Lw'!G$20*($D133*$E133),'ModelParams Lw'!G$18+'ModelParams Lw'!G$19*LOG(BU$3)+'ModelParams Lw'!G$20*($D133*$E133),'ModelParams Lw'!G$21+'ModelParams Lw'!G$22*LOG(BU$3)+'ModelParams Lw'!G$23*($D133*$E133)))</f>
        <v>19.253827318462619</v>
      </c>
      <c r="BV133" s="24">
        <f>IF(Calcul!$F138="SW",'ModelParams Lw'!H$18+'ModelParams Lw'!H$19*LOG(BV$3)+'ModelParams Lw'!H$20*($D133*$E133),IF('ModelParams Lw'!H$21+'ModelParams Lw'!H$22*LOG(BV$3)+'ModelParams Lw'!H$23*($D133*$E133)&lt;'ModelParams Lw'!H$18+'ModelParams Lw'!H$19*LOG(BV$3)+'ModelParams Lw'!H$20*($D133*$E133),'ModelParams Lw'!H$18+'ModelParams Lw'!H$19*LOG(BV$3)+'ModelParams Lw'!H$20*($D133*$E133),'ModelParams Lw'!H$21+'ModelParams Lw'!H$22*LOG(BV$3)+'ModelParams Lw'!H$23*($D133*$E133)))</f>
        <v>18.450549841027573</v>
      </c>
      <c r="BW133" s="24">
        <f>IF(Calcul!$F138="SW",'ModelParams Lw'!I$18+'ModelParams Lw'!I$19*LOG(BW$3)+'ModelParams Lw'!I$20*($D133*$E133),IF('ModelParams Lw'!I$21+'ModelParams Lw'!I$22*LOG(BW$3)+'ModelParams Lw'!I$23*($D133*$E133)&lt;'ModelParams Lw'!I$18+'ModelParams Lw'!I$19*LOG(BW$3)+'ModelParams Lw'!I$20*($D133*$E133),'ModelParams Lw'!I$18+'ModelParams Lw'!I$19*LOG(BW$3)+'ModelParams Lw'!I$20*($D133*$E133),'ModelParams Lw'!I$21+'ModelParams Lw'!I$22*LOG(BW$3)+'ModelParams Lw'!I$23*($D133*$E133)))</f>
        <v>24.339570323731252</v>
      </c>
      <c r="BX133" s="24">
        <f>IF(Calcul!$F138="SW",'ModelParams Lw'!J$18+'ModelParams Lw'!J$19*LOG(BX$3)+'ModelParams Lw'!J$20*($D133*$E133),IF('ModelParams Lw'!J$21+'ModelParams Lw'!J$22*LOG(BX$3)+'ModelParams Lw'!J$23*($D133*$E133)&lt;'ModelParams Lw'!J$18+'ModelParams Lw'!J$19*LOG(BX$3)+'ModelParams Lw'!J$20*($D133*$E133),'ModelParams Lw'!J$18+'ModelParams Lw'!J$19*LOG(BX$3)+'ModelParams Lw'!J$20*($D133*$E133),'ModelParams Lw'!J$21+'ModelParams Lw'!J$22*LOG(BX$3)+'ModelParams Lw'!J$23*($D133*$E133)))</f>
        <v>22.505852524315557</v>
      </c>
      <c r="BY133" s="24" t="e">
        <f t="shared" si="57"/>
        <v>#DIV/0!</v>
      </c>
      <c r="BZ133" s="24" t="e">
        <f t="shared" si="58"/>
        <v>#DIV/0!</v>
      </c>
      <c r="CA133" s="24" t="e">
        <f t="shared" si="59"/>
        <v>#DIV/0!</v>
      </c>
      <c r="CB133" s="24" t="e">
        <f t="shared" si="60"/>
        <v>#DIV/0!</v>
      </c>
      <c r="CC133" s="24" t="e">
        <f t="shared" si="61"/>
        <v>#DIV/0!</v>
      </c>
      <c r="CD133" s="24" t="e">
        <f t="shared" si="62"/>
        <v>#DIV/0!</v>
      </c>
      <c r="CE133" s="24" t="e">
        <f t="shared" si="63"/>
        <v>#DIV/0!</v>
      </c>
      <c r="CF133" s="24" t="e">
        <f t="shared" si="64"/>
        <v>#DIV/0!</v>
      </c>
      <c r="CG133" s="24" t="e">
        <f>10*LOG10(IF(BY133="",0,POWER(10,((BY133+'ModelParams Lw'!$O$4)/10))) +IF(BZ133="",0,POWER(10,((BZ133+'ModelParams Lw'!$P$4)/10))) +IF(CA133="",0,POWER(10,((CA133+'ModelParams Lw'!$Q$4)/10))) +IF(CB133="",0,POWER(10,((CB133+'ModelParams Lw'!$R$4)/10))) +IF(CC133="",0,POWER(10,((CC133+'ModelParams Lw'!$S$4)/10))) +IF(CD133="",0,POWER(10,((CD133+'ModelParams Lw'!$T$4)/10))) +IF(CE133="",0,POWER(10,((CE133+'ModelParams Lw'!$U$4)/10)))+IF(CF133="",0,POWER(10,((CF133+'ModelParams Lw'!$V$4)/10))))</f>
        <v>#DIV/0!</v>
      </c>
      <c r="CH133" s="24" t="e">
        <f t="shared" si="48"/>
        <v>#DIV/0!</v>
      </c>
      <c r="CI133" s="24" t="e">
        <f>(BY133-'ModelParams Lw'!$O$10)/'ModelParams Lw'!$O$11</f>
        <v>#DIV/0!</v>
      </c>
      <c r="CJ133" s="24" t="e">
        <f>(BZ133-'ModelParams Lw'!$P$10)/'ModelParams Lw'!$P$11</f>
        <v>#DIV/0!</v>
      </c>
      <c r="CK133" s="24" t="e">
        <f>(CA133-'ModelParams Lw'!$Q$10)/'ModelParams Lw'!$Q$11</f>
        <v>#DIV/0!</v>
      </c>
      <c r="CL133" s="24" t="e">
        <f>(CB133-'ModelParams Lw'!$R$10)/'ModelParams Lw'!$R$11</f>
        <v>#DIV/0!</v>
      </c>
      <c r="CM133" s="24" t="e">
        <f>(CC133-'ModelParams Lw'!$S$10)/'ModelParams Lw'!$S$11</f>
        <v>#DIV/0!</v>
      </c>
      <c r="CN133" s="24" t="e">
        <f>(CD133-'ModelParams Lw'!$T$10)/'ModelParams Lw'!$T$11</f>
        <v>#DIV/0!</v>
      </c>
      <c r="CO133" s="24" t="e">
        <f>(CE133-'ModelParams Lw'!$U$10)/'ModelParams Lw'!$U$11</f>
        <v>#DIV/0!</v>
      </c>
      <c r="CP133" s="24" t="e">
        <f>(CF133-'ModelParams Lw'!$V$10)/'ModelParams Lw'!$V$11</f>
        <v>#DIV/0!</v>
      </c>
    </row>
    <row r="134" spans="1:94" x14ac:dyDescent="0.2">
      <c r="A134" s="12">
        <f>Calcul!B136</f>
        <v>0</v>
      </c>
      <c r="B134" s="12">
        <f t="shared" si="65"/>
        <v>0</v>
      </c>
      <c r="C134" s="12">
        <f>Calcul!C136</f>
        <v>0</v>
      </c>
      <c r="D134" s="12">
        <f>Calcul!D136/1000</f>
        <v>0</v>
      </c>
      <c r="E134" s="12">
        <f>Calcul!E136/1000</f>
        <v>0</v>
      </c>
      <c r="F134" s="12">
        <f t="shared" si="66"/>
        <v>0</v>
      </c>
      <c r="G134" s="24" t="e">
        <f t="shared" si="67"/>
        <v>#DIV/0!</v>
      </c>
      <c r="H134" s="21" t="e">
        <f>'ModelParams Lw'!$B$6*(LN(H$3/(($B134/3600/($D134*$F134))^0.4*$G134^0.3)))^2+'ModelParams Lw'!$B$7*LN(H$3/(($B134/3600/($D134*$F134))^0.4*$G134^0.3))+'ModelParams Lw'!$B$8</f>
        <v>#DIV/0!</v>
      </c>
      <c r="I134" s="21" t="e">
        <f>'ModelParams Lw'!$B$6*(LN(I$3/(($B134/3600/($D134*$F134))^0.4*$G134^0.3)))^2+'ModelParams Lw'!$B$7*LN(I$3/(($B134/3600/($D134*$F134))^0.4*$G134^0.3))+'ModelParams Lw'!$B$8</f>
        <v>#DIV/0!</v>
      </c>
      <c r="J134" s="21" t="e">
        <f>'ModelParams Lw'!$B$6*(LN(J$3/(($B134/3600/($D134*$F134))^0.4*$G134^0.3)))^2+'ModelParams Lw'!$B$7*LN(J$3/(($B134/3600/($D134*$F134))^0.4*$G134^0.3))+'ModelParams Lw'!$B$8</f>
        <v>#DIV/0!</v>
      </c>
      <c r="K134" s="21" t="e">
        <f>'ModelParams Lw'!$B$6*(LN(K$3/(($B134/3600/($D134*$F134))^0.4*$G134^0.3)))^2+'ModelParams Lw'!$B$7*LN(K$3/(($B134/3600/($D134*$F134))^0.4*$G134^0.3))+'ModelParams Lw'!$B$8</f>
        <v>#DIV/0!</v>
      </c>
      <c r="L134" s="21" t="e">
        <f>'ModelParams Lw'!$B$6*(LN(L$3/(($B134/3600/($D134*$F134))^0.4*$G134^0.3)))^2+'ModelParams Lw'!$B$7*LN(L$3/(($B134/3600/($D134*$F134))^0.4*$G134^0.3))+'ModelParams Lw'!$B$8</f>
        <v>#DIV/0!</v>
      </c>
      <c r="M134" s="21" t="e">
        <f>'ModelParams Lw'!$B$6*(LN(M$3/(($B134/3600/($D134*$F134))^0.4*$G134^0.3)))^2+'ModelParams Lw'!$B$7*LN(M$3/(($B134/3600/($D134*$F134))^0.4*$G134^0.3))+'ModelParams Lw'!$B$8</f>
        <v>#DIV/0!</v>
      </c>
      <c r="N134" s="21" t="e">
        <f>'ModelParams Lw'!$B$6*(LN(N$3/(($B134/3600/($D134*$F134))^0.4*$G134^0.3)))^2+'ModelParams Lw'!$B$7*LN(N$3/(($B134/3600/($D134*$F134))^0.4*$G134^0.3))+'ModelParams Lw'!$B$8</f>
        <v>#DIV/0!</v>
      </c>
      <c r="O134" s="21" t="e">
        <f>'ModelParams Lw'!$B$6*(LN(O$3/(($B134/3600/($D134*$F134))^0.4*$G134^0.3)))^2+'ModelParams Lw'!$B$7*LN(O$3/(($B134/3600/($D134*$F134))^0.4*$G134^0.3))+'ModelParams Lw'!$B$8</f>
        <v>#DIV/0!</v>
      </c>
      <c r="P134" s="24" t="e">
        <f>'ModelParams Lw'!$B$3+'ModelParams Lw'!$B$4*LOG10($B134/3600/($D134*$F134))+'ModelParams Lw'!$B$5*LOG10(2*$G134/(1.2*($B134/3600/($D134*$F134))^2)+1)+10*LOG10($D134*$F134)+H134</f>
        <v>#DIV/0!</v>
      </c>
      <c r="Q134" s="24" t="e">
        <f>'ModelParams Lw'!$B$3+'ModelParams Lw'!$B$4*LOG10($B134/3600/($D134*$F134))+'ModelParams Lw'!$B$5*LOG10(2*$G134/(1.2*($B134/3600/($D134*$F134))^2)+1)+10*LOG10($D134*$F134)+I134</f>
        <v>#DIV/0!</v>
      </c>
      <c r="R134" s="24" t="e">
        <f>'ModelParams Lw'!$B$3+'ModelParams Lw'!$B$4*LOG10($B134/3600/($D134*$F134))+'ModelParams Lw'!$B$5*LOG10(2*$G134/(1.2*($B134/3600/($D134*$F134))^2)+1)+10*LOG10($D134*$F134)+J134</f>
        <v>#DIV/0!</v>
      </c>
      <c r="S134" s="24" t="e">
        <f>'ModelParams Lw'!$B$3+'ModelParams Lw'!$B$4*LOG10($B134/3600/($D134*$F134))+'ModelParams Lw'!$B$5*LOG10(2*$G134/(1.2*($B134/3600/($D134*$F134))^2)+1)+10*LOG10($D134*$F134)+K134</f>
        <v>#DIV/0!</v>
      </c>
      <c r="T134" s="24" t="e">
        <f>'ModelParams Lw'!$B$3+'ModelParams Lw'!$B$4*LOG10($B134/3600/($D134*$F134))+'ModelParams Lw'!$B$5*LOG10(2*$G134/(1.2*($B134/3600/($D134*$F134))^2)+1)+10*LOG10($D134*$F134)+L134</f>
        <v>#DIV/0!</v>
      </c>
      <c r="U134" s="24" t="e">
        <f>'ModelParams Lw'!$B$3+'ModelParams Lw'!$B$4*LOG10($B134/3600/($D134*$F134))+'ModelParams Lw'!$B$5*LOG10(2*$G134/(1.2*($B134/3600/($D134*$F134))^2)+1)+10*LOG10($D134*$F134)+M134</f>
        <v>#DIV/0!</v>
      </c>
      <c r="V134" s="24" t="e">
        <f>'ModelParams Lw'!$B$3+'ModelParams Lw'!$B$4*LOG10($B134/3600/($D134*$F134))+'ModelParams Lw'!$B$5*LOG10(2*$G134/(1.2*($B134/3600/($D134*$F134))^2)+1)+10*LOG10($D134*$F134)+N134</f>
        <v>#DIV/0!</v>
      </c>
      <c r="W134" s="24" t="e">
        <f>'ModelParams Lw'!$B$3+'ModelParams Lw'!$B$4*LOG10($B134/3600/($D134*$F134))+'ModelParams Lw'!$B$5*LOG10(2*$G134/(1.2*($B134/3600/($D134*$F134))^2)+1)+10*LOG10($D134*$F134)+O134</f>
        <v>#DIV/0!</v>
      </c>
      <c r="X134" s="24" t="e">
        <f>10*LOG10(IF(P134="",0,POWER(10,((P134+'ModelParams Lw'!$O$4)/10))) +IF(Q134="",0,POWER(10,((Q134+'ModelParams Lw'!$P$4)/10))) +IF(R134="",0,POWER(10,((R134+'ModelParams Lw'!$Q$4)/10))) +IF(S134="",0,POWER(10,((S134+'ModelParams Lw'!$R$4)/10))) +IF(T134="",0,POWER(10,((T134+'ModelParams Lw'!$S$4)/10))) +IF(U134="",0,POWER(10,((U134+'ModelParams Lw'!$T$4)/10))) +IF(V134="",0,POWER(10,((V134+'ModelParams Lw'!$U$4)/10)))+IF(W134="",0,POWER(10,((W134+'ModelParams Lw'!$V$4)/10))))</f>
        <v>#DIV/0!</v>
      </c>
      <c r="Y134" s="24" t="e">
        <f t="shared" si="68"/>
        <v>#DIV/0!</v>
      </c>
      <c r="Z134" s="24" t="e">
        <f>(P134-'ModelParams Lw'!O$10)/'ModelParams Lw'!O$11</f>
        <v>#DIV/0!</v>
      </c>
      <c r="AA134" s="24" t="e">
        <f>(Q134-'ModelParams Lw'!P$10)/'ModelParams Lw'!P$11</f>
        <v>#DIV/0!</v>
      </c>
      <c r="AB134" s="24" t="e">
        <f>(R134-'ModelParams Lw'!Q$10)/'ModelParams Lw'!Q$11</f>
        <v>#DIV/0!</v>
      </c>
      <c r="AC134" s="24" t="e">
        <f>(S134-'ModelParams Lw'!R$10)/'ModelParams Lw'!R$11</f>
        <v>#DIV/0!</v>
      </c>
      <c r="AD134" s="24" t="e">
        <f>(T134-'ModelParams Lw'!S$10)/'ModelParams Lw'!S$11</f>
        <v>#DIV/0!</v>
      </c>
      <c r="AE134" s="24" t="e">
        <f>(U134-'ModelParams Lw'!T$10)/'ModelParams Lw'!T$11</f>
        <v>#DIV/0!</v>
      </c>
      <c r="AF134" s="24" t="e">
        <f>(V134-'ModelParams Lw'!U$10)/'ModelParams Lw'!U$11</f>
        <v>#DIV/0!</v>
      </c>
      <c r="AG134" s="24" t="e">
        <f>(W134-'ModelParams Lw'!V$10)/'ModelParams Lw'!V$11</f>
        <v>#DIV/0!</v>
      </c>
      <c r="AH134" s="24" t="e">
        <f t="shared" si="46"/>
        <v>#DIV/0!</v>
      </c>
      <c r="AI134" s="24" t="str">
        <f>IF(OR(Calcul!$D139="",Calcul!$E139=""),"",VLOOKUP(CONCATENATE(Calcul!$D139,Calcul!$E139),SilencerParams!$D$4:$R$82,8,FALSE))</f>
        <v/>
      </c>
      <c r="AJ134" s="24" t="str">
        <f>IF(OR(Calcul!$D139="",Calcul!$E139=""),"",VLOOKUP(CONCATENATE(Calcul!$D139,Calcul!$E139),SilencerParams!$D$4:$R$82,9,FALSE))</f>
        <v/>
      </c>
      <c r="AK134" s="24" t="str">
        <f>IF(OR(Calcul!$D139="",Calcul!$E139=""),"",VLOOKUP(CONCATENATE(Calcul!$D139,Calcul!$E139),SilencerParams!$D$4:$R$82,10,FALSE))</f>
        <v/>
      </c>
      <c r="AL134" s="24" t="str">
        <f>IF(OR(Calcul!$D139="",Calcul!$E139=""),"",VLOOKUP(CONCATENATE(Calcul!$D139,Calcul!$E139),SilencerParams!$D$4:$R$82,11,FALSE))</f>
        <v/>
      </c>
      <c r="AM134" s="24" t="str">
        <f>IF(OR(Calcul!$D139="",Calcul!$E139=""),"",VLOOKUP(CONCATENATE(Calcul!$D139,Calcul!$E139),SilencerParams!$D$4:$R$82,12,FALSE))</f>
        <v/>
      </c>
      <c r="AN134" s="24" t="str">
        <f>IF(OR(Calcul!$D139="",Calcul!$E139=""),"",VLOOKUP(CONCATENATE(Calcul!$D139,Calcul!$E139),SilencerParams!$D$4:$R$82,13,FALSE))</f>
        <v/>
      </c>
      <c r="AO134" s="24" t="str">
        <f>IF(OR(Calcul!$D139="",Calcul!$E139=""),"",VLOOKUP(CONCATENATE(Calcul!$D139,Calcul!$E139),SilencerParams!$D$4:$R$82,14,FALSE))</f>
        <v/>
      </c>
      <c r="AP134" s="24" t="str">
        <f>IF(OR(Calcul!$D139="",Calcul!$E139=""),"",VLOOKUP(CONCATENATE(Calcul!$D139,Calcul!$E139),SilencerParams!$D$4:$R$82,15,FALSE))</f>
        <v/>
      </c>
      <c r="AQ134" s="24" t="str">
        <f>IF(OR(Calcul!$D139="",Calcul!$E139=""),"",VLOOKUP(CONCATENATE(Calcul!$D139,Calcul!$E139),SilencerParams!$D$4:$Z$82,16,FALSE)*LOG($AH134)+VLOOKUP(CONCATENATE(Calcul!$D139,Calcul!$E139),SilencerParams!$D$4:$AH$82,24,FALSE))</f>
        <v/>
      </c>
      <c r="AR134" s="24" t="str">
        <f>IF(OR(Calcul!$D139="",Calcul!$E139=""),"",VLOOKUP(CONCATENATE(Calcul!$D139,Calcul!$E139),SilencerParams!$D$4:$Z$82,17,FALSE)*LOG($AH134)+VLOOKUP(CONCATENATE(Calcul!$D139,Calcul!$E139),SilencerParams!$D$4:$AH$82,25,FALSE))</f>
        <v/>
      </c>
      <c r="AS134" s="24" t="str">
        <f>IF(OR(Calcul!$D139="",Calcul!$E139=""),"",VLOOKUP(CONCATENATE(Calcul!$D139,Calcul!$E139),SilencerParams!$D$4:$Z$82,18,FALSE)*LOG($AH134)+VLOOKUP(CONCATENATE(Calcul!$D139,Calcul!$E139),SilencerParams!$D$4:$AH$82,26,FALSE))</f>
        <v/>
      </c>
      <c r="AT134" s="24" t="str">
        <f>IF(OR(Calcul!$D139="",Calcul!$E139=""),"",VLOOKUP(CONCATENATE(Calcul!$D139,Calcul!$E139),SilencerParams!$D$4:$Z$82,19,FALSE)*LOG($AH134)+VLOOKUP(CONCATENATE(Calcul!$D139,Calcul!$E139),SilencerParams!$D$4:$AH$82,27,FALSE))</f>
        <v/>
      </c>
      <c r="AU134" s="24" t="str">
        <f>IF(OR(Calcul!$D139="",Calcul!$E139=""),"",VLOOKUP(CONCATENATE(Calcul!$D139,Calcul!$E139),SilencerParams!$D$4:$Z$82,20,FALSE)*LOG($AH134)+VLOOKUP(CONCATENATE(Calcul!$D139,Calcul!$E139),SilencerParams!$D$4:$AH$82,28,FALSE))</f>
        <v/>
      </c>
      <c r="AV134" s="24" t="str">
        <f>IF(OR(Calcul!$D139="",Calcul!$E139=""),"",VLOOKUP(CONCATENATE(Calcul!$D139,Calcul!$E139),SilencerParams!$D$4:$Z$82,21,FALSE)*LOG($AH134)+VLOOKUP(CONCATENATE(Calcul!$D139,Calcul!$E139),SilencerParams!$D$4:$AH$82,29,FALSE))</f>
        <v/>
      </c>
      <c r="AW134" s="24" t="str">
        <f>IF(OR(Calcul!$D139="",Calcul!$E139=""),"",VLOOKUP(CONCATENATE(Calcul!$D139,Calcul!$E139),SilencerParams!$D$4:$Z$82,22,FALSE)*LOG($AH134)+VLOOKUP(CONCATENATE(Calcul!$D139,Calcul!$E139),SilencerParams!$D$4:$AH$82,30,FALSE))</f>
        <v/>
      </c>
      <c r="AX134" s="24" t="str">
        <f>IF(OR(Calcul!$D139="",Calcul!$E139=""),"",VLOOKUP(CONCATENATE(Calcul!$D139,Calcul!$E139),SilencerParams!$D$4:$Z$82,23,FALSE)*LOG($AH134)+VLOOKUP(CONCATENATE(Calcul!$D139,Calcul!$E139),SilencerParams!$D$4:$AH$82,31,FALSE))</f>
        <v/>
      </c>
      <c r="AY134" s="24" t="e">
        <f t="shared" si="49"/>
        <v>#DIV/0!</v>
      </c>
      <c r="AZ134" s="24" t="e">
        <f t="shared" si="50"/>
        <v>#DIV/0!</v>
      </c>
      <c r="BA134" s="24" t="e">
        <f t="shared" si="51"/>
        <v>#DIV/0!</v>
      </c>
      <c r="BB134" s="24" t="e">
        <f t="shared" si="52"/>
        <v>#DIV/0!</v>
      </c>
      <c r="BC134" s="24" t="e">
        <f t="shared" si="53"/>
        <v>#DIV/0!</v>
      </c>
      <c r="BD134" s="24" t="e">
        <f t="shared" si="54"/>
        <v>#DIV/0!</v>
      </c>
      <c r="BE134" s="24" t="e">
        <f t="shared" si="55"/>
        <v>#DIV/0!</v>
      </c>
      <c r="BF134" s="24" t="e">
        <f t="shared" si="56"/>
        <v>#DIV/0!</v>
      </c>
      <c r="BG134" s="24" t="e">
        <f>10*LOG10(IF(AY134="",0,POWER(10,((AY134+'ModelParams Lw'!$O$4)/10))) +IF(AZ134="",0,POWER(10,((AZ134+'ModelParams Lw'!$P$4)/10))) +IF(BA134="",0,POWER(10,((BA134+'ModelParams Lw'!$Q$4)/10))) +IF(BB134="",0,POWER(10,((BB134+'ModelParams Lw'!$R$4)/10))) +IF(BC134="",0,POWER(10,((BC134+'ModelParams Lw'!$S$4)/10))) +IF(BD134="",0,POWER(10,((BD134+'ModelParams Lw'!$T$4)/10))) +IF(BE134="",0,POWER(10,((BE134+'ModelParams Lw'!$U$4)/10)))+IF(BF134="",0,POWER(10,((BF134+'ModelParams Lw'!$V$4)/10))))</f>
        <v>#DIV/0!</v>
      </c>
      <c r="BH134" s="24" t="e">
        <f t="shared" si="47"/>
        <v>#DIV/0!</v>
      </c>
      <c r="BI134" s="24" t="e">
        <f>(AY134-'ModelParams Lw'!O$10)/'ModelParams Lw'!O$11</f>
        <v>#DIV/0!</v>
      </c>
      <c r="BJ134" s="24" t="e">
        <f>(AZ134-'ModelParams Lw'!P$10)/'ModelParams Lw'!P$11</f>
        <v>#DIV/0!</v>
      </c>
      <c r="BK134" s="24" t="e">
        <f>(BA134-'ModelParams Lw'!Q$10)/'ModelParams Lw'!Q$11</f>
        <v>#DIV/0!</v>
      </c>
      <c r="BL134" s="24" t="e">
        <f>(BB134-'ModelParams Lw'!R$10)/'ModelParams Lw'!R$11</f>
        <v>#DIV/0!</v>
      </c>
      <c r="BM134" s="24" t="e">
        <f>(BC134-'ModelParams Lw'!S$10)/'ModelParams Lw'!S$11</f>
        <v>#DIV/0!</v>
      </c>
      <c r="BN134" s="24" t="e">
        <f>(BD134-'ModelParams Lw'!T$10)/'ModelParams Lw'!T$11</f>
        <v>#DIV/0!</v>
      </c>
      <c r="BO134" s="24" t="e">
        <f>(BE134-'ModelParams Lw'!U$10)/'ModelParams Lw'!U$11</f>
        <v>#DIV/0!</v>
      </c>
      <c r="BP134" s="24" t="e">
        <f>(BF134-'ModelParams Lw'!V$10)/'ModelParams Lw'!V$11</f>
        <v>#DIV/0!</v>
      </c>
      <c r="BQ134" s="24">
        <f>IF(Calcul!$F139="SW",'ModelParams Lw'!C$18+'ModelParams Lw'!C$19*LOG(BQ$3)+'ModelParams Lw'!C$20*($D134*$E134),IF('ModelParams Lw'!C$21+'ModelParams Lw'!C$22*LOG(BQ$3)+'ModelParams Lw'!C$23*($D134*$E134)&lt;'ModelParams Lw'!C$18+'ModelParams Lw'!C$19*LOG(BQ$3)+'ModelParams Lw'!C$20*($D134*$E134),'ModelParams Lw'!C$18+'ModelParams Lw'!C$19*LOG(BQ$3)+'ModelParams Lw'!C$20*($D134*$E134),'ModelParams Lw'!C$21+'ModelParams Lw'!C$22*LOG(BQ$3)+'ModelParams Lw'!C$23*($D134*$E134)))</f>
        <v>29.232362061604213</v>
      </c>
      <c r="BR134" s="24">
        <f>IF(Calcul!$F139="SW",'ModelParams Lw'!D$18+'ModelParams Lw'!D$19*LOG(BR$3)+'ModelParams Lw'!D$20*($D134*$E134),IF('ModelParams Lw'!D$21+'ModelParams Lw'!D$22*LOG(BR$3)+'ModelParams Lw'!D$23*($D134*$E134)&lt;'ModelParams Lw'!D$18+'ModelParams Lw'!D$19*LOG(BR$3)+'ModelParams Lw'!D$20*($D134*$E134),'ModelParams Lw'!D$18+'ModelParams Lw'!D$19*LOG(BR$3)+'ModelParams Lw'!D$20*($D134*$E134),'ModelParams Lw'!D$21+'ModelParams Lw'!D$22*LOG(BR$3)+'ModelParams Lw'!D$23*($D134*$E134)))</f>
        <v>20.87664435983303</v>
      </c>
      <c r="BS134" s="24">
        <f>IF(Calcul!$F139="SW",'ModelParams Lw'!E$18+'ModelParams Lw'!E$19*LOG(BS$3)+'ModelParams Lw'!E$20*($D134*$E134),IF('ModelParams Lw'!E$21+'ModelParams Lw'!E$22*LOG(BS$3)+'ModelParams Lw'!E$23*($D134*$E134)&lt;'ModelParams Lw'!E$18+'ModelParams Lw'!E$19*LOG(BS$3)+'ModelParams Lw'!E$20*($D134*$E134),'ModelParams Lw'!E$18+'ModelParams Lw'!E$19*LOG(BS$3)+'ModelParams Lw'!E$20*($D134*$E134),'ModelParams Lw'!E$21+'ModelParams Lw'!E$22*LOG(BS$3)+'ModelParams Lw'!E$23*($D134*$E134)))</f>
        <v>19.403052886267911</v>
      </c>
      <c r="BT134" s="24">
        <f>IF(Calcul!$F139="SW",'ModelParams Lw'!F$18+'ModelParams Lw'!F$19*LOG(BT$3)+'ModelParams Lw'!F$20*($D134*$E134),IF('ModelParams Lw'!F$21+'ModelParams Lw'!F$22*LOG(BT$3)+'ModelParams Lw'!F$23*($D134*$E134)&lt;'ModelParams Lw'!F$18+'ModelParams Lw'!F$19*LOG(BT$3)+'ModelParams Lw'!F$20*($D134*$E134),'ModelParams Lw'!F$18+'ModelParams Lw'!F$19*LOG(BT$3)+'ModelParams Lw'!F$20*($D134*$E134),'ModelParams Lw'!F$21+'ModelParams Lw'!F$22*LOG(BT$3)+'ModelParams Lw'!F$23*($D134*$E134)))</f>
        <v>19.168948557312724</v>
      </c>
      <c r="BU134" s="24">
        <f>IF(Calcul!$F139="SW",'ModelParams Lw'!G$18+'ModelParams Lw'!G$19*LOG(BU$3)+'ModelParams Lw'!G$20*($D134*$E134),IF('ModelParams Lw'!G$21+'ModelParams Lw'!G$22*LOG(BU$3)+'ModelParams Lw'!G$23*($D134*$E134)&lt;'ModelParams Lw'!G$18+'ModelParams Lw'!G$19*LOG(BU$3)+'ModelParams Lw'!G$20*($D134*$E134),'ModelParams Lw'!G$18+'ModelParams Lw'!G$19*LOG(BU$3)+'ModelParams Lw'!G$20*($D134*$E134),'ModelParams Lw'!G$21+'ModelParams Lw'!G$22*LOG(BU$3)+'ModelParams Lw'!G$23*($D134*$E134)))</f>
        <v>19.253827318462619</v>
      </c>
      <c r="BV134" s="24">
        <f>IF(Calcul!$F139="SW",'ModelParams Lw'!H$18+'ModelParams Lw'!H$19*LOG(BV$3)+'ModelParams Lw'!H$20*($D134*$E134),IF('ModelParams Lw'!H$21+'ModelParams Lw'!H$22*LOG(BV$3)+'ModelParams Lw'!H$23*($D134*$E134)&lt;'ModelParams Lw'!H$18+'ModelParams Lw'!H$19*LOG(BV$3)+'ModelParams Lw'!H$20*($D134*$E134),'ModelParams Lw'!H$18+'ModelParams Lw'!H$19*LOG(BV$3)+'ModelParams Lw'!H$20*($D134*$E134),'ModelParams Lw'!H$21+'ModelParams Lw'!H$22*LOG(BV$3)+'ModelParams Lw'!H$23*($D134*$E134)))</f>
        <v>18.450549841027573</v>
      </c>
      <c r="BW134" s="24">
        <f>IF(Calcul!$F139="SW",'ModelParams Lw'!I$18+'ModelParams Lw'!I$19*LOG(BW$3)+'ModelParams Lw'!I$20*($D134*$E134),IF('ModelParams Lw'!I$21+'ModelParams Lw'!I$22*LOG(BW$3)+'ModelParams Lw'!I$23*($D134*$E134)&lt;'ModelParams Lw'!I$18+'ModelParams Lw'!I$19*LOG(BW$3)+'ModelParams Lw'!I$20*($D134*$E134),'ModelParams Lw'!I$18+'ModelParams Lw'!I$19*LOG(BW$3)+'ModelParams Lw'!I$20*($D134*$E134),'ModelParams Lw'!I$21+'ModelParams Lw'!I$22*LOG(BW$3)+'ModelParams Lw'!I$23*($D134*$E134)))</f>
        <v>24.339570323731252</v>
      </c>
      <c r="BX134" s="24">
        <f>IF(Calcul!$F139="SW",'ModelParams Lw'!J$18+'ModelParams Lw'!J$19*LOG(BX$3)+'ModelParams Lw'!J$20*($D134*$E134),IF('ModelParams Lw'!J$21+'ModelParams Lw'!J$22*LOG(BX$3)+'ModelParams Lw'!J$23*($D134*$E134)&lt;'ModelParams Lw'!J$18+'ModelParams Lw'!J$19*LOG(BX$3)+'ModelParams Lw'!J$20*($D134*$E134),'ModelParams Lw'!J$18+'ModelParams Lw'!J$19*LOG(BX$3)+'ModelParams Lw'!J$20*($D134*$E134),'ModelParams Lw'!J$21+'ModelParams Lw'!J$22*LOG(BX$3)+'ModelParams Lw'!J$23*($D134*$E134)))</f>
        <v>22.505852524315557</v>
      </c>
      <c r="BY134" s="24" t="e">
        <f t="shared" si="57"/>
        <v>#DIV/0!</v>
      </c>
      <c r="BZ134" s="24" t="e">
        <f t="shared" si="58"/>
        <v>#DIV/0!</v>
      </c>
      <c r="CA134" s="24" t="e">
        <f t="shared" si="59"/>
        <v>#DIV/0!</v>
      </c>
      <c r="CB134" s="24" t="e">
        <f t="shared" si="60"/>
        <v>#DIV/0!</v>
      </c>
      <c r="CC134" s="24" t="e">
        <f t="shared" si="61"/>
        <v>#DIV/0!</v>
      </c>
      <c r="CD134" s="24" t="e">
        <f t="shared" si="62"/>
        <v>#DIV/0!</v>
      </c>
      <c r="CE134" s="24" t="e">
        <f t="shared" si="63"/>
        <v>#DIV/0!</v>
      </c>
      <c r="CF134" s="24" t="e">
        <f t="shared" si="64"/>
        <v>#DIV/0!</v>
      </c>
      <c r="CG134" s="24" t="e">
        <f>10*LOG10(IF(BY134="",0,POWER(10,((BY134+'ModelParams Lw'!$O$4)/10))) +IF(BZ134="",0,POWER(10,((BZ134+'ModelParams Lw'!$P$4)/10))) +IF(CA134="",0,POWER(10,((CA134+'ModelParams Lw'!$Q$4)/10))) +IF(CB134="",0,POWER(10,((CB134+'ModelParams Lw'!$R$4)/10))) +IF(CC134="",0,POWER(10,((CC134+'ModelParams Lw'!$S$4)/10))) +IF(CD134="",0,POWER(10,((CD134+'ModelParams Lw'!$T$4)/10))) +IF(CE134="",0,POWER(10,((CE134+'ModelParams Lw'!$U$4)/10)))+IF(CF134="",0,POWER(10,((CF134+'ModelParams Lw'!$V$4)/10))))</f>
        <v>#DIV/0!</v>
      </c>
      <c r="CH134" s="24" t="e">
        <f t="shared" si="48"/>
        <v>#DIV/0!</v>
      </c>
      <c r="CI134" s="24" t="e">
        <f>(BY134-'ModelParams Lw'!$O$10)/'ModelParams Lw'!$O$11</f>
        <v>#DIV/0!</v>
      </c>
      <c r="CJ134" s="24" t="e">
        <f>(BZ134-'ModelParams Lw'!$P$10)/'ModelParams Lw'!$P$11</f>
        <v>#DIV/0!</v>
      </c>
      <c r="CK134" s="24" t="e">
        <f>(CA134-'ModelParams Lw'!$Q$10)/'ModelParams Lw'!$Q$11</f>
        <v>#DIV/0!</v>
      </c>
      <c r="CL134" s="24" t="e">
        <f>(CB134-'ModelParams Lw'!$R$10)/'ModelParams Lw'!$R$11</f>
        <v>#DIV/0!</v>
      </c>
      <c r="CM134" s="24" t="e">
        <f>(CC134-'ModelParams Lw'!$S$10)/'ModelParams Lw'!$S$11</f>
        <v>#DIV/0!</v>
      </c>
      <c r="CN134" s="24" t="e">
        <f>(CD134-'ModelParams Lw'!$T$10)/'ModelParams Lw'!$T$11</f>
        <v>#DIV/0!</v>
      </c>
      <c r="CO134" s="24" t="e">
        <f>(CE134-'ModelParams Lw'!$U$10)/'ModelParams Lw'!$U$11</f>
        <v>#DIV/0!</v>
      </c>
      <c r="CP134" s="24" t="e">
        <f>(CF134-'ModelParams Lw'!$V$10)/'ModelParams Lw'!$V$11</f>
        <v>#DIV/0!</v>
      </c>
    </row>
    <row r="135" spans="1:94" x14ac:dyDescent="0.2">
      <c r="A135" s="12">
        <f>Calcul!B137</f>
        <v>0</v>
      </c>
      <c r="B135" s="12">
        <f t="shared" si="65"/>
        <v>0</v>
      </c>
      <c r="C135" s="12">
        <f>Calcul!C137</f>
        <v>0</v>
      </c>
      <c r="D135" s="12">
        <f>Calcul!D137/1000</f>
        <v>0</v>
      </c>
      <c r="E135" s="12">
        <f>Calcul!E137/1000</f>
        <v>0</v>
      </c>
      <c r="F135" s="12">
        <f t="shared" si="66"/>
        <v>0</v>
      </c>
      <c r="G135" s="24" t="e">
        <f t="shared" si="67"/>
        <v>#DIV/0!</v>
      </c>
      <c r="H135" s="21" t="e">
        <f>'ModelParams Lw'!$B$6*(LN(H$3/(($B135/3600/($D135*$F135))^0.4*$G135^0.3)))^2+'ModelParams Lw'!$B$7*LN(H$3/(($B135/3600/($D135*$F135))^0.4*$G135^0.3))+'ModelParams Lw'!$B$8</f>
        <v>#DIV/0!</v>
      </c>
      <c r="I135" s="21" t="e">
        <f>'ModelParams Lw'!$B$6*(LN(I$3/(($B135/3600/($D135*$F135))^0.4*$G135^0.3)))^2+'ModelParams Lw'!$B$7*LN(I$3/(($B135/3600/($D135*$F135))^0.4*$G135^0.3))+'ModelParams Lw'!$B$8</f>
        <v>#DIV/0!</v>
      </c>
      <c r="J135" s="21" t="e">
        <f>'ModelParams Lw'!$B$6*(LN(J$3/(($B135/3600/($D135*$F135))^0.4*$G135^0.3)))^2+'ModelParams Lw'!$B$7*LN(J$3/(($B135/3600/($D135*$F135))^0.4*$G135^0.3))+'ModelParams Lw'!$B$8</f>
        <v>#DIV/0!</v>
      </c>
      <c r="K135" s="21" t="e">
        <f>'ModelParams Lw'!$B$6*(LN(K$3/(($B135/3600/($D135*$F135))^0.4*$G135^0.3)))^2+'ModelParams Lw'!$B$7*LN(K$3/(($B135/3600/($D135*$F135))^0.4*$G135^0.3))+'ModelParams Lw'!$B$8</f>
        <v>#DIV/0!</v>
      </c>
      <c r="L135" s="21" t="e">
        <f>'ModelParams Lw'!$B$6*(LN(L$3/(($B135/3600/($D135*$F135))^0.4*$G135^0.3)))^2+'ModelParams Lw'!$B$7*LN(L$3/(($B135/3600/($D135*$F135))^0.4*$G135^0.3))+'ModelParams Lw'!$B$8</f>
        <v>#DIV/0!</v>
      </c>
      <c r="M135" s="21" t="e">
        <f>'ModelParams Lw'!$B$6*(LN(M$3/(($B135/3600/($D135*$F135))^0.4*$G135^0.3)))^2+'ModelParams Lw'!$B$7*LN(M$3/(($B135/3600/($D135*$F135))^0.4*$G135^0.3))+'ModelParams Lw'!$B$8</f>
        <v>#DIV/0!</v>
      </c>
      <c r="N135" s="21" t="e">
        <f>'ModelParams Lw'!$B$6*(LN(N$3/(($B135/3600/($D135*$F135))^0.4*$G135^0.3)))^2+'ModelParams Lw'!$B$7*LN(N$3/(($B135/3600/($D135*$F135))^0.4*$G135^0.3))+'ModelParams Lw'!$B$8</f>
        <v>#DIV/0!</v>
      </c>
      <c r="O135" s="21" t="e">
        <f>'ModelParams Lw'!$B$6*(LN(O$3/(($B135/3600/($D135*$F135))^0.4*$G135^0.3)))^2+'ModelParams Lw'!$B$7*LN(O$3/(($B135/3600/($D135*$F135))^0.4*$G135^0.3))+'ModelParams Lw'!$B$8</f>
        <v>#DIV/0!</v>
      </c>
      <c r="P135" s="24" t="e">
        <f>'ModelParams Lw'!$B$3+'ModelParams Lw'!$B$4*LOG10($B135/3600/($D135*$F135))+'ModelParams Lw'!$B$5*LOG10(2*$G135/(1.2*($B135/3600/($D135*$F135))^2)+1)+10*LOG10($D135*$F135)+H135</f>
        <v>#DIV/0!</v>
      </c>
      <c r="Q135" s="24" t="e">
        <f>'ModelParams Lw'!$B$3+'ModelParams Lw'!$B$4*LOG10($B135/3600/($D135*$F135))+'ModelParams Lw'!$B$5*LOG10(2*$G135/(1.2*($B135/3600/($D135*$F135))^2)+1)+10*LOG10($D135*$F135)+I135</f>
        <v>#DIV/0!</v>
      </c>
      <c r="R135" s="24" t="e">
        <f>'ModelParams Lw'!$B$3+'ModelParams Lw'!$B$4*LOG10($B135/3600/($D135*$F135))+'ModelParams Lw'!$B$5*LOG10(2*$G135/(1.2*($B135/3600/($D135*$F135))^2)+1)+10*LOG10($D135*$F135)+J135</f>
        <v>#DIV/0!</v>
      </c>
      <c r="S135" s="24" t="e">
        <f>'ModelParams Lw'!$B$3+'ModelParams Lw'!$B$4*LOG10($B135/3600/($D135*$F135))+'ModelParams Lw'!$B$5*LOG10(2*$G135/(1.2*($B135/3600/($D135*$F135))^2)+1)+10*LOG10($D135*$F135)+K135</f>
        <v>#DIV/0!</v>
      </c>
      <c r="T135" s="24" t="e">
        <f>'ModelParams Lw'!$B$3+'ModelParams Lw'!$B$4*LOG10($B135/3600/($D135*$F135))+'ModelParams Lw'!$B$5*LOG10(2*$G135/(1.2*($B135/3600/($D135*$F135))^2)+1)+10*LOG10($D135*$F135)+L135</f>
        <v>#DIV/0!</v>
      </c>
      <c r="U135" s="24" t="e">
        <f>'ModelParams Lw'!$B$3+'ModelParams Lw'!$B$4*LOG10($B135/3600/($D135*$F135))+'ModelParams Lw'!$B$5*LOG10(2*$G135/(1.2*($B135/3600/($D135*$F135))^2)+1)+10*LOG10($D135*$F135)+M135</f>
        <v>#DIV/0!</v>
      </c>
      <c r="V135" s="24" t="e">
        <f>'ModelParams Lw'!$B$3+'ModelParams Lw'!$B$4*LOG10($B135/3600/($D135*$F135))+'ModelParams Lw'!$B$5*LOG10(2*$G135/(1.2*($B135/3600/($D135*$F135))^2)+1)+10*LOG10($D135*$F135)+N135</f>
        <v>#DIV/0!</v>
      </c>
      <c r="W135" s="24" t="e">
        <f>'ModelParams Lw'!$B$3+'ModelParams Lw'!$B$4*LOG10($B135/3600/($D135*$F135))+'ModelParams Lw'!$B$5*LOG10(2*$G135/(1.2*($B135/3600/($D135*$F135))^2)+1)+10*LOG10($D135*$F135)+O135</f>
        <v>#DIV/0!</v>
      </c>
      <c r="X135" s="24" t="e">
        <f>10*LOG10(IF(P135="",0,POWER(10,((P135+'ModelParams Lw'!$O$4)/10))) +IF(Q135="",0,POWER(10,((Q135+'ModelParams Lw'!$P$4)/10))) +IF(R135="",0,POWER(10,((R135+'ModelParams Lw'!$Q$4)/10))) +IF(S135="",0,POWER(10,((S135+'ModelParams Lw'!$R$4)/10))) +IF(T135="",0,POWER(10,((T135+'ModelParams Lw'!$S$4)/10))) +IF(U135="",0,POWER(10,((U135+'ModelParams Lw'!$T$4)/10))) +IF(V135="",0,POWER(10,((V135+'ModelParams Lw'!$U$4)/10)))+IF(W135="",0,POWER(10,((W135+'ModelParams Lw'!$V$4)/10))))</f>
        <v>#DIV/0!</v>
      </c>
      <c r="Y135" s="24" t="e">
        <f t="shared" si="68"/>
        <v>#DIV/0!</v>
      </c>
      <c r="Z135" s="24" t="e">
        <f>(P135-'ModelParams Lw'!O$10)/'ModelParams Lw'!O$11</f>
        <v>#DIV/0!</v>
      </c>
      <c r="AA135" s="24" t="e">
        <f>(Q135-'ModelParams Lw'!P$10)/'ModelParams Lw'!P$11</f>
        <v>#DIV/0!</v>
      </c>
      <c r="AB135" s="24" t="e">
        <f>(R135-'ModelParams Lw'!Q$10)/'ModelParams Lw'!Q$11</f>
        <v>#DIV/0!</v>
      </c>
      <c r="AC135" s="24" t="e">
        <f>(S135-'ModelParams Lw'!R$10)/'ModelParams Lw'!R$11</f>
        <v>#DIV/0!</v>
      </c>
      <c r="AD135" s="24" t="e">
        <f>(T135-'ModelParams Lw'!S$10)/'ModelParams Lw'!S$11</f>
        <v>#DIV/0!</v>
      </c>
      <c r="AE135" s="24" t="e">
        <f>(U135-'ModelParams Lw'!T$10)/'ModelParams Lw'!T$11</f>
        <v>#DIV/0!</v>
      </c>
      <c r="AF135" s="24" t="e">
        <f>(V135-'ModelParams Lw'!U$10)/'ModelParams Lw'!U$11</f>
        <v>#DIV/0!</v>
      </c>
      <c r="AG135" s="24" t="e">
        <f>(W135-'ModelParams Lw'!V$10)/'ModelParams Lw'!V$11</f>
        <v>#DIV/0!</v>
      </c>
      <c r="AH135" s="24" t="e">
        <f t="shared" si="46"/>
        <v>#DIV/0!</v>
      </c>
      <c r="AI135" s="24" t="str">
        <f>IF(OR(Calcul!$D140="",Calcul!$E140=""),"",VLOOKUP(CONCATENATE(Calcul!$D140,Calcul!$E140),SilencerParams!$D$4:$R$82,8,FALSE))</f>
        <v/>
      </c>
      <c r="AJ135" s="24" t="str">
        <f>IF(OR(Calcul!$D140="",Calcul!$E140=""),"",VLOOKUP(CONCATENATE(Calcul!$D140,Calcul!$E140),SilencerParams!$D$4:$R$82,9,FALSE))</f>
        <v/>
      </c>
      <c r="AK135" s="24" t="str">
        <f>IF(OR(Calcul!$D140="",Calcul!$E140=""),"",VLOOKUP(CONCATENATE(Calcul!$D140,Calcul!$E140),SilencerParams!$D$4:$R$82,10,FALSE))</f>
        <v/>
      </c>
      <c r="AL135" s="24" t="str">
        <f>IF(OR(Calcul!$D140="",Calcul!$E140=""),"",VLOOKUP(CONCATENATE(Calcul!$D140,Calcul!$E140),SilencerParams!$D$4:$R$82,11,FALSE))</f>
        <v/>
      </c>
      <c r="AM135" s="24" t="str">
        <f>IF(OR(Calcul!$D140="",Calcul!$E140=""),"",VLOOKUP(CONCATENATE(Calcul!$D140,Calcul!$E140),SilencerParams!$D$4:$R$82,12,FALSE))</f>
        <v/>
      </c>
      <c r="AN135" s="24" t="str">
        <f>IF(OR(Calcul!$D140="",Calcul!$E140=""),"",VLOOKUP(CONCATENATE(Calcul!$D140,Calcul!$E140),SilencerParams!$D$4:$R$82,13,FALSE))</f>
        <v/>
      </c>
      <c r="AO135" s="24" t="str">
        <f>IF(OR(Calcul!$D140="",Calcul!$E140=""),"",VLOOKUP(CONCATENATE(Calcul!$D140,Calcul!$E140),SilencerParams!$D$4:$R$82,14,FALSE))</f>
        <v/>
      </c>
      <c r="AP135" s="24" t="str">
        <f>IF(OR(Calcul!$D140="",Calcul!$E140=""),"",VLOOKUP(CONCATENATE(Calcul!$D140,Calcul!$E140),SilencerParams!$D$4:$R$82,15,FALSE))</f>
        <v/>
      </c>
      <c r="AQ135" s="24" t="str">
        <f>IF(OR(Calcul!$D140="",Calcul!$E140=""),"",VLOOKUP(CONCATENATE(Calcul!$D140,Calcul!$E140),SilencerParams!$D$4:$Z$82,16,FALSE)*LOG($AH135)+VLOOKUP(CONCATENATE(Calcul!$D140,Calcul!$E140),SilencerParams!$D$4:$AH$82,24,FALSE))</f>
        <v/>
      </c>
      <c r="AR135" s="24" t="str">
        <f>IF(OR(Calcul!$D140="",Calcul!$E140=""),"",VLOOKUP(CONCATENATE(Calcul!$D140,Calcul!$E140),SilencerParams!$D$4:$Z$82,17,FALSE)*LOG($AH135)+VLOOKUP(CONCATENATE(Calcul!$D140,Calcul!$E140),SilencerParams!$D$4:$AH$82,25,FALSE))</f>
        <v/>
      </c>
      <c r="AS135" s="24" t="str">
        <f>IF(OR(Calcul!$D140="",Calcul!$E140=""),"",VLOOKUP(CONCATENATE(Calcul!$D140,Calcul!$E140),SilencerParams!$D$4:$Z$82,18,FALSE)*LOG($AH135)+VLOOKUP(CONCATENATE(Calcul!$D140,Calcul!$E140),SilencerParams!$D$4:$AH$82,26,FALSE))</f>
        <v/>
      </c>
      <c r="AT135" s="24" t="str">
        <f>IF(OR(Calcul!$D140="",Calcul!$E140=""),"",VLOOKUP(CONCATENATE(Calcul!$D140,Calcul!$E140),SilencerParams!$D$4:$Z$82,19,FALSE)*LOG($AH135)+VLOOKUP(CONCATENATE(Calcul!$D140,Calcul!$E140),SilencerParams!$D$4:$AH$82,27,FALSE))</f>
        <v/>
      </c>
      <c r="AU135" s="24" t="str">
        <f>IF(OR(Calcul!$D140="",Calcul!$E140=""),"",VLOOKUP(CONCATENATE(Calcul!$D140,Calcul!$E140),SilencerParams!$D$4:$Z$82,20,FALSE)*LOG($AH135)+VLOOKUP(CONCATENATE(Calcul!$D140,Calcul!$E140),SilencerParams!$D$4:$AH$82,28,FALSE))</f>
        <v/>
      </c>
      <c r="AV135" s="24" t="str">
        <f>IF(OR(Calcul!$D140="",Calcul!$E140=""),"",VLOOKUP(CONCATENATE(Calcul!$D140,Calcul!$E140),SilencerParams!$D$4:$Z$82,21,FALSE)*LOG($AH135)+VLOOKUP(CONCATENATE(Calcul!$D140,Calcul!$E140),SilencerParams!$D$4:$AH$82,29,FALSE))</f>
        <v/>
      </c>
      <c r="AW135" s="24" t="str">
        <f>IF(OR(Calcul!$D140="",Calcul!$E140=""),"",VLOOKUP(CONCATENATE(Calcul!$D140,Calcul!$E140),SilencerParams!$D$4:$Z$82,22,FALSE)*LOG($AH135)+VLOOKUP(CONCATENATE(Calcul!$D140,Calcul!$E140),SilencerParams!$D$4:$AH$82,30,FALSE))</f>
        <v/>
      </c>
      <c r="AX135" s="24" t="str">
        <f>IF(OR(Calcul!$D140="",Calcul!$E140=""),"",VLOOKUP(CONCATENATE(Calcul!$D140,Calcul!$E140),SilencerParams!$D$4:$Z$82,23,FALSE)*LOG($AH135)+VLOOKUP(CONCATENATE(Calcul!$D140,Calcul!$E140),SilencerParams!$D$4:$AH$82,31,FALSE))</f>
        <v/>
      </c>
      <c r="AY135" s="24" t="e">
        <f t="shared" si="49"/>
        <v>#DIV/0!</v>
      </c>
      <c r="AZ135" s="24" t="e">
        <f t="shared" si="50"/>
        <v>#DIV/0!</v>
      </c>
      <c r="BA135" s="24" t="e">
        <f t="shared" si="51"/>
        <v>#DIV/0!</v>
      </c>
      <c r="BB135" s="24" t="e">
        <f t="shared" si="52"/>
        <v>#DIV/0!</v>
      </c>
      <c r="BC135" s="24" t="e">
        <f t="shared" si="53"/>
        <v>#DIV/0!</v>
      </c>
      <c r="BD135" s="24" t="e">
        <f t="shared" si="54"/>
        <v>#DIV/0!</v>
      </c>
      <c r="BE135" s="24" t="e">
        <f t="shared" si="55"/>
        <v>#DIV/0!</v>
      </c>
      <c r="BF135" s="24" t="e">
        <f t="shared" si="56"/>
        <v>#DIV/0!</v>
      </c>
      <c r="BG135" s="24" t="e">
        <f>10*LOG10(IF(AY135="",0,POWER(10,((AY135+'ModelParams Lw'!$O$4)/10))) +IF(AZ135="",0,POWER(10,((AZ135+'ModelParams Lw'!$P$4)/10))) +IF(BA135="",0,POWER(10,((BA135+'ModelParams Lw'!$Q$4)/10))) +IF(BB135="",0,POWER(10,((BB135+'ModelParams Lw'!$R$4)/10))) +IF(BC135="",0,POWER(10,((BC135+'ModelParams Lw'!$S$4)/10))) +IF(BD135="",0,POWER(10,((BD135+'ModelParams Lw'!$T$4)/10))) +IF(BE135="",0,POWER(10,((BE135+'ModelParams Lw'!$U$4)/10)))+IF(BF135="",0,POWER(10,((BF135+'ModelParams Lw'!$V$4)/10))))</f>
        <v>#DIV/0!</v>
      </c>
      <c r="BH135" s="24" t="e">
        <f t="shared" si="47"/>
        <v>#DIV/0!</v>
      </c>
      <c r="BI135" s="24" t="e">
        <f>(AY135-'ModelParams Lw'!O$10)/'ModelParams Lw'!O$11</f>
        <v>#DIV/0!</v>
      </c>
      <c r="BJ135" s="24" t="e">
        <f>(AZ135-'ModelParams Lw'!P$10)/'ModelParams Lw'!P$11</f>
        <v>#DIV/0!</v>
      </c>
      <c r="BK135" s="24" t="e">
        <f>(BA135-'ModelParams Lw'!Q$10)/'ModelParams Lw'!Q$11</f>
        <v>#DIV/0!</v>
      </c>
      <c r="BL135" s="24" t="e">
        <f>(BB135-'ModelParams Lw'!R$10)/'ModelParams Lw'!R$11</f>
        <v>#DIV/0!</v>
      </c>
      <c r="BM135" s="24" t="e">
        <f>(BC135-'ModelParams Lw'!S$10)/'ModelParams Lw'!S$11</f>
        <v>#DIV/0!</v>
      </c>
      <c r="BN135" s="24" t="e">
        <f>(BD135-'ModelParams Lw'!T$10)/'ModelParams Lw'!T$11</f>
        <v>#DIV/0!</v>
      </c>
      <c r="BO135" s="24" t="e">
        <f>(BE135-'ModelParams Lw'!U$10)/'ModelParams Lw'!U$11</f>
        <v>#DIV/0!</v>
      </c>
      <c r="BP135" s="24" t="e">
        <f>(BF135-'ModelParams Lw'!V$10)/'ModelParams Lw'!V$11</f>
        <v>#DIV/0!</v>
      </c>
      <c r="BQ135" s="24">
        <f>IF(Calcul!$F140="SW",'ModelParams Lw'!C$18+'ModelParams Lw'!C$19*LOG(BQ$3)+'ModelParams Lw'!C$20*($D135*$E135),IF('ModelParams Lw'!C$21+'ModelParams Lw'!C$22*LOG(BQ$3)+'ModelParams Lw'!C$23*($D135*$E135)&lt;'ModelParams Lw'!C$18+'ModelParams Lw'!C$19*LOG(BQ$3)+'ModelParams Lw'!C$20*($D135*$E135),'ModelParams Lw'!C$18+'ModelParams Lw'!C$19*LOG(BQ$3)+'ModelParams Lw'!C$20*($D135*$E135),'ModelParams Lw'!C$21+'ModelParams Lw'!C$22*LOG(BQ$3)+'ModelParams Lw'!C$23*($D135*$E135)))</f>
        <v>29.232362061604213</v>
      </c>
      <c r="BR135" s="24">
        <f>IF(Calcul!$F140="SW",'ModelParams Lw'!D$18+'ModelParams Lw'!D$19*LOG(BR$3)+'ModelParams Lw'!D$20*($D135*$E135),IF('ModelParams Lw'!D$21+'ModelParams Lw'!D$22*LOG(BR$3)+'ModelParams Lw'!D$23*($D135*$E135)&lt;'ModelParams Lw'!D$18+'ModelParams Lw'!D$19*LOG(BR$3)+'ModelParams Lw'!D$20*($D135*$E135),'ModelParams Lw'!D$18+'ModelParams Lw'!D$19*LOG(BR$3)+'ModelParams Lw'!D$20*($D135*$E135),'ModelParams Lw'!D$21+'ModelParams Lw'!D$22*LOG(BR$3)+'ModelParams Lw'!D$23*($D135*$E135)))</f>
        <v>20.87664435983303</v>
      </c>
      <c r="BS135" s="24">
        <f>IF(Calcul!$F140="SW",'ModelParams Lw'!E$18+'ModelParams Lw'!E$19*LOG(BS$3)+'ModelParams Lw'!E$20*($D135*$E135),IF('ModelParams Lw'!E$21+'ModelParams Lw'!E$22*LOG(BS$3)+'ModelParams Lw'!E$23*($D135*$E135)&lt;'ModelParams Lw'!E$18+'ModelParams Lw'!E$19*LOG(BS$3)+'ModelParams Lw'!E$20*($D135*$E135),'ModelParams Lw'!E$18+'ModelParams Lw'!E$19*LOG(BS$3)+'ModelParams Lw'!E$20*($D135*$E135),'ModelParams Lw'!E$21+'ModelParams Lw'!E$22*LOG(BS$3)+'ModelParams Lw'!E$23*($D135*$E135)))</f>
        <v>19.403052886267911</v>
      </c>
      <c r="BT135" s="24">
        <f>IF(Calcul!$F140="SW",'ModelParams Lw'!F$18+'ModelParams Lw'!F$19*LOG(BT$3)+'ModelParams Lw'!F$20*($D135*$E135),IF('ModelParams Lw'!F$21+'ModelParams Lw'!F$22*LOG(BT$3)+'ModelParams Lw'!F$23*($D135*$E135)&lt;'ModelParams Lw'!F$18+'ModelParams Lw'!F$19*LOG(BT$3)+'ModelParams Lw'!F$20*($D135*$E135),'ModelParams Lw'!F$18+'ModelParams Lw'!F$19*LOG(BT$3)+'ModelParams Lw'!F$20*($D135*$E135),'ModelParams Lw'!F$21+'ModelParams Lw'!F$22*LOG(BT$3)+'ModelParams Lw'!F$23*($D135*$E135)))</f>
        <v>19.168948557312724</v>
      </c>
      <c r="BU135" s="24">
        <f>IF(Calcul!$F140="SW",'ModelParams Lw'!G$18+'ModelParams Lw'!G$19*LOG(BU$3)+'ModelParams Lw'!G$20*($D135*$E135),IF('ModelParams Lw'!G$21+'ModelParams Lw'!G$22*LOG(BU$3)+'ModelParams Lw'!G$23*($D135*$E135)&lt;'ModelParams Lw'!G$18+'ModelParams Lw'!G$19*LOG(BU$3)+'ModelParams Lw'!G$20*($D135*$E135),'ModelParams Lw'!G$18+'ModelParams Lw'!G$19*LOG(BU$3)+'ModelParams Lw'!G$20*($D135*$E135),'ModelParams Lw'!G$21+'ModelParams Lw'!G$22*LOG(BU$3)+'ModelParams Lw'!G$23*($D135*$E135)))</f>
        <v>19.253827318462619</v>
      </c>
      <c r="BV135" s="24">
        <f>IF(Calcul!$F140="SW",'ModelParams Lw'!H$18+'ModelParams Lw'!H$19*LOG(BV$3)+'ModelParams Lw'!H$20*($D135*$E135),IF('ModelParams Lw'!H$21+'ModelParams Lw'!H$22*LOG(BV$3)+'ModelParams Lw'!H$23*($D135*$E135)&lt;'ModelParams Lw'!H$18+'ModelParams Lw'!H$19*LOG(BV$3)+'ModelParams Lw'!H$20*($D135*$E135),'ModelParams Lw'!H$18+'ModelParams Lw'!H$19*LOG(BV$3)+'ModelParams Lw'!H$20*($D135*$E135),'ModelParams Lw'!H$21+'ModelParams Lw'!H$22*LOG(BV$3)+'ModelParams Lw'!H$23*($D135*$E135)))</f>
        <v>18.450549841027573</v>
      </c>
      <c r="BW135" s="24">
        <f>IF(Calcul!$F140="SW",'ModelParams Lw'!I$18+'ModelParams Lw'!I$19*LOG(BW$3)+'ModelParams Lw'!I$20*($D135*$E135),IF('ModelParams Lw'!I$21+'ModelParams Lw'!I$22*LOG(BW$3)+'ModelParams Lw'!I$23*($D135*$E135)&lt;'ModelParams Lw'!I$18+'ModelParams Lw'!I$19*LOG(BW$3)+'ModelParams Lw'!I$20*($D135*$E135),'ModelParams Lw'!I$18+'ModelParams Lw'!I$19*LOG(BW$3)+'ModelParams Lw'!I$20*($D135*$E135),'ModelParams Lw'!I$21+'ModelParams Lw'!I$22*LOG(BW$3)+'ModelParams Lw'!I$23*($D135*$E135)))</f>
        <v>24.339570323731252</v>
      </c>
      <c r="BX135" s="24">
        <f>IF(Calcul!$F140="SW",'ModelParams Lw'!J$18+'ModelParams Lw'!J$19*LOG(BX$3)+'ModelParams Lw'!J$20*($D135*$E135),IF('ModelParams Lw'!J$21+'ModelParams Lw'!J$22*LOG(BX$3)+'ModelParams Lw'!J$23*($D135*$E135)&lt;'ModelParams Lw'!J$18+'ModelParams Lw'!J$19*LOG(BX$3)+'ModelParams Lw'!J$20*($D135*$E135),'ModelParams Lw'!J$18+'ModelParams Lw'!J$19*LOG(BX$3)+'ModelParams Lw'!J$20*($D135*$E135),'ModelParams Lw'!J$21+'ModelParams Lw'!J$22*LOG(BX$3)+'ModelParams Lw'!J$23*($D135*$E135)))</f>
        <v>22.505852524315557</v>
      </c>
      <c r="BY135" s="24" t="e">
        <f t="shared" si="57"/>
        <v>#DIV/0!</v>
      </c>
      <c r="BZ135" s="24" t="e">
        <f t="shared" si="58"/>
        <v>#DIV/0!</v>
      </c>
      <c r="CA135" s="24" t="e">
        <f t="shared" si="59"/>
        <v>#DIV/0!</v>
      </c>
      <c r="CB135" s="24" t="e">
        <f t="shared" si="60"/>
        <v>#DIV/0!</v>
      </c>
      <c r="CC135" s="24" t="e">
        <f t="shared" si="61"/>
        <v>#DIV/0!</v>
      </c>
      <c r="CD135" s="24" t="e">
        <f t="shared" si="62"/>
        <v>#DIV/0!</v>
      </c>
      <c r="CE135" s="24" t="e">
        <f t="shared" si="63"/>
        <v>#DIV/0!</v>
      </c>
      <c r="CF135" s="24" t="e">
        <f t="shared" si="64"/>
        <v>#DIV/0!</v>
      </c>
      <c r="CG135" s="24" t="e">
        <f>10*LOG10(IF(BY135="",0,POWER(10,((BY135+'ModelParams Lw'!$O$4)/10))) +IF(BZ135="",0,POWER(10,((BZ135+'ModelParams Lw'!$P$4)/10))) +IF(CA135="",0,POWER(10,((CA135+'ModelParams Lw'!$Q$4)/10))) +IF(CB135="",0,POWER(10,((CB135+'ModelParams Lw'!$R$4)/10))) +IF(CC135="",0,POWER(10,((CC135+'ModelParams Lw'!$S$4)/10))) +IF(CD135="",0,POWER(10,((CD135+'ModelParams Lw'!$T$4)/10))) +IF(CE135="",0,POWER(10,((CE135+'ModelParams Lw'!$U$4)/10)))+IF(CF135="",0,POWER(10,((CF135+'ModelParams Lw'!$V$4)/10))))</f>
        <v>#DIV/0!</v>
      </c>
      <c r="CH135" s="24" t="e">
        <f t="shared" si="48"/>
        <v>#DIV/0!</v>
      </c>
      <c r="CI135" s="24" t="e">
        <f>(BY135-'ModelParams Lw'!$O$10)/'ModelParams Lw'!$O$11</f>
        <v>#DIV/0!</v>
      </c>
      <c r="CJ135" s="24" t="e">
        <f>(BZ135-'ModelParams Lw'!$P$10)/'ModelParams Lw'!$P$11</f>
        <v>#DIV/0!</v>
      </c>
      <c r="CK135" s="24" t="e">
        <f>(CA135-'ModelParams Lw'!$Q$10)/'ModelParams Lw'!$Q$11</f>
        <v>#DIV/0!</v>
      </c>
      <c r="CL135" s="24" t="e">
        <f>(CB135-'ModelParams Lw'!$R$10)/'ModelParams Lw'!$R$11</f>
        <v>#DIV/0!</v>
      </c>
      <c r="CM135" s="24" t="e">
        <f>(CC135-'ModelParams Lw'!$S$10)/'ModelParams Lw'!$S$11</f>
        <v>#DIV/0!</v>
      </c>
      <c r="CN135" s="24" t="e">
        <f>(CD135-'ModelParams Lw'!$T$10)/'ModelParams Lw'!$T$11</f>
        <v>#DIV/0!</v>
      </c>
      <c r="CO135" s="24" t="e">
        <f>(CE135-'ModelParams Lw'!$U$10)/'ModelParams Lw'!$U$11</f>
        <v>#DIV/0!</v>
      </c>
      <c r="CP135" s="24" t="e">
        <f>(CF135-'ModelParams Lw'!$V$10)/'ModelParams Lw'!$V$11</f>
        <v>#DIV/0!</v>
      </c>
    </row>
    <row r="136" spans="1:94" x14ac:dyDescent="0.2">
      <c r="A136" s="12">
        <f>Calcul!B138</f>
        <v>0</v>
      </c>
      <c r="B136" s="12">
        <f t="shared" si="65"/>
        <v>0</v>
      </c>
      <c r="C136" s="12">
        <f>Calcul!C138</f>
        <v>0</v>
      </c>
      <c r="D136" s="12">
        <f>Calcul!D138/1000</f>
        <v>0</v>
      </c>
      <c r="E136" s="12">
        <f>Calcul!E138/1000</f>
        <v>0</v>
      </c>
      <c r="F136" s="12">
        <f t="shared" si="66"/>
        <v>0</v>
      </c>
      <c r="G136" s="24" t="e">
        <f t="shared" si="67"/>
        <v>#DIV/0!</v>
      </c>
      <c r="H136" s="21" t="e">
        <f>'ModelParams Lw'!$B$6*(LN(H$3/(($B136/3600/($D136*$F136))^0.4*$G136^0.3)))^2+'ModelParams Lw'!$B$7*LN(H$3/(($B136/3600/($D136*$F136))^0.4*$G136^0.3))+'ModelParams Lw'!$B$8</f>
        <v>#DIV/0!</v>
      </c>
      <c r="I136" s="21" t="e">
        <f>'ModelParams Lw'!$B$6*(LN(I$3/(($B136/3600/($D136*$F136))^0.4*$G136^0.3)))^2+'ModelParams Lw'!$B$7*LN(I$3/(($B136/3600/($D136*$F136))^0.4*$G136^0.3))+'ModelParams Lw'!$B$8</f>
        <v>#DIV/0!</v>
      </c>
      <c r="J136" s="21" t="e">
        <f>'ModelParams Lw'!$B$6*(LN(J$3/(($B136/3600/($D136*$F136))^0.4*$G136^0.3)))^2+'ModelParams Lw'!$B$7*LN(J$3/(($B136/3600/($D136*$F136))^0.4*$G136^0.3))+'ModelParams Lw'!$B$8</f>
        <v>#DIV/0!</v>
      </c>
      <c r="K136" s="21" t="e">
        <f>'ModelParams Lw'!$B$6*(LN(K$3/(($B136/3600/($D136*$F136))^0.4*$G136^0.3)))^2+'ModelParams Lw'!$B$7*LN(K$3/(($B136/3600/($D136*$F136))^0.4*$G136^0.3))+'ModelParams Lw'!$B$8</f>
        <v>#DIV/0!</v>
      </c>
      <c r="L136" s="21" t="e">
        <f>'ModelParams Lw'!$B$6*(LN(L$3/(($B136/3600/($D136*$F136))^0.4*$G136^0.3)))^2+'ModelParams Lw'!$B$7*LN(L$3/(($B136/3600/($D136*$F136))^0.4*$G136^0.3))+'ModelParams Lw'!$B$8</f>
        <v>#DIV/0!</v>
      </c>
      <c r="M136" s="21" t="e">
        <f>'ModelParams Lw'!$B$6*(LN(M$3/(($B136/3600/($D136*$F136))^0.4*$G136^0.3)))^2+'ModelParams Lw'!$B$7*LN(M$3/(($B136/3600/($D136*$F136))^0.4*$G136^0.3))+'ModelParams Lw'!$B$8</f>
        <v>#DIV/0!</v>
      </c>
      <c r="N136" s="21" t="e">
        <f>'ModelParams Lw'!$B$6*(LN(N$3/(($B136/3600/($D136*$F136))^0.4*$G136^0.3)))^2+'ModelParams Lw'!$B$7*LN(N$3/(($B136/3600/($D136*$F136))^0.4*$G136^0.3))+'ModelParams Lw'!$B$8</f>
        <v>#DIV/0!</v>
      </c>
      <c r="O136" s="21" t="e">
        <f>'ModelParams Lw'!$B$6*(LN(O$3/(($B136/3600/($D136*$F136))^0.4*$G136^0.3)))^2+'ModelParams Lw'!$B$7*LN(O$3/(($B136/3600/($D136*$F136))^0.4*$G136^0.3))+'ModelParams Lw'!$B$8</f>
        <v>#DIV/0!</v>
      </c>
      <c r="P136" s="24" t="e">
        <f>'ModelParams Lw'!$B$3+'ModelParams Lw'!$B$4*LOG10($B136/3600/($D136*$F136))+'ModelParams Lw'!$B$5*LOG10(2*$G136/(1.2*($B136/3600/($D136*$F136))^2)+1)+10*LOG10($D136*$F136)+H136</f>
        <v>#DIV/0!</v>
      </c>
      <c r="Q136" s="24" t="e">
        <f>'ModelParams Lw'!$B$3+'ModelParams Lw'!$B$4*LOG10($B136/3600/($D136*$F136))+'ModelParams Lw'!$B$5*LOG10(2*$G136/(1.2*($B136/3600/($D136*$F136))^2)+1)+10*LOG10($D136*$F136)+I136</f>
        <v>#DIV/0!</v>
      </c>
      <c r="R136" s="24" t="e">
        <f>'ModelParams Lw'!$B$3+'ModelParams Lw'!$B$4*LOG10($B136/3600/($D136*$F136))+'ModelParams Lw'!$B$5*LOG10(2*$G136/(1.2*($B136/3600/($D136*$F136))^2)+1)+10*LOG10($D136*$F136)+J136</f>
        <v>#DIV/0!</v>
      </c>
      <c r="S136" s="24" t="e">
        <f>'ModelParams Lw'!$B$3+'ModelParams Lw'!$B$4*LOG10($B136/3600/($D136*$F136))+'ModelParams Lw'!$B$5*LOG10(2*$G136/(1.2*($B136/3600/($D136*$F136))^2)+1)+10*LOG10($D136*$F136)+K136</f>
        <v>#DIV/0!</v>
      </c>
      <c r="T136" s="24" t="e">
        <f>'ModelParams Lw'!$B$3+'ModelParams Lw'!$B$4*LOG10($B136/3600/($D136*$F136))+'ModelParams Lw'!$B$5*LOG10(2*$G136/(1.2*($B136/3600/($D136*$F136))^2)+1)+10*LOG10($D136*$F136)+L136</f>
        <v>#DIV/0!</v>
      </c>
      <c r="U136" s="24" t="e">
        <f>'ModelParams Lw'!$B$3+'ModelParams Lw'!$B$4*LOG10($B136/3600/($D136*$F136))+'ModelParams Lw'!$B$5*LOG10(2*$G136/(1.2*($B136/3600/($D136*$F136))^2)+1)+10*LOG10($D136*$F136)+M136</f>
        <v>#DIV/0!</v>
      </c>
      <c r="V136" s="24" t="e">
        <f>'ModelParams Lw'!$B$3+'ModelParams Lw'!$B$4*LOG10($B136/3600/($D136*$F136))+'ModelParams Lw'!$B$5*LOG10(2*$G136/(1.2*($B136/3600/($D136*$F136))^2)+1)+10*LOG10($D136*$F136)+N136</f>
        <v>#DIV/0!</v>
      </c>
      <c r="W136" s="24" t="e">
        <f>'ModelParams Lw'!$B$3+'ModelParams Lw'!$B$4*LOG10($B136/3600/($D136*$F136))+'ModelParams Lw'!$B$5*LOG10(2*$G136/(1.2*($B136/3600/($D136*$F136))^2)+1)+10*LOG10($D136*$F136)+O136</f>
        <v>#DIV/0!</v>
      </c>
      <c r="X136" s="24" t="e">
        <f>10*LOG10(IF(P136="",0,POWER(10,((P136+'ModelParams Lw'!$O$4)/10))) +IF(Q136="",0,POWER(10,((Q136+'ModelParams Lw'!$P$4)/10))) +IF(R136="",0,POWER(10,((R136+'ModelParams Lw'!$Q$4)/10))) +IF(S136="",0,POWER(10,((S136+'ModelParams Lw'!$R$4)/10))) +IF(T136="",0,POWER(10,((T136+'ModelParams Lw'!$S$4)/10))) +IF(U136="",0,POWER(10,((U136+'ModelParams Lw'!$T$4)/10))) +IF(V136="",0,POWER(10,((V136+'ModelParams Lw'!$U$4)/10)))+IF(W136="",0,POWER(10,((W136+'ModelParams Lw'!$V$4)/10))))</f>
        <v>#DIV/0!</v>
      </c>
      <c r="Y136" s="24" t="e">
        <f t="shared" si="68"/>
        <v>#DIV/0!</v>
      </c>
      <c r="Z136" s="24" t="e">
        <f>(P136-'ModelParams Lw'!O$10)/'ModelParams Lw'!O$11</f>
        <v>#DIV/0!</v>
      </c>
      <c r="AA136" s="24" t="e">
        <f>(Q136-'ModelParams Lw'!P$10)/'ModelParams Lw'!P$11</f>
        <v>#DIV/0!</v>
      </c>
      <c r="AB136" s="24" t="e">
        <f>(R136-'ModelParams Lw'!Q$10)/'ModelParams Lw'!Q$11</f>
        <v>#DIV/0!</v>
      </c>
      <c r="AC136" s="24" t="e">
        <f>(S136-'ModelParams Lw'!R$10)/'ModelParams Lw'!R$11</f>
        <v>#DIV/0!</v>
      </c>
      <c r="AD136" s="24" t="e">
        <f>(T136-'ModelParams Lw'!S$10)/'ModelParams Lw'!S$11</f>
        <v>#DIV/0!</v>
      </c>
      <c r="AE136" s="24" t="e">
        <f>(U136-'ModelParams Lw'!T$10)/'ModelParams Lw'!T$11</f>
        <v>#DIV/0!</v>
      </c>
      <c r="AF136" s="24" t="e">
        <f>(V136-'ModelParams Lw'!U$10)/'ModelParams Lw'!U$11</f>
        <v>#DIV/0!</v>
      </c>
      <c r="AG136" s="24" t="e">
        <f>(W136-'ModelParams Lw'!V$10)/'ModelParams Lw'!V$11</f>
        <v>#DIV/0!</v>
      </c>
      <c r="AH136" s="24" t="e">
        <f t="shared" si="46"/>
        <v>#DIV/0!</v>
      </c>
      <c r="AI136" s="24" t="str">
        <f>IF(OR(Calcul!$D141="",Calcul!$E141=""),"",VLOOKUP(CONCATENATE(Calcul!$D141,Calcul!$E141),SilencerParams!$D$4:$R$82,8,FALSE))</f>
        <v/>
      </c>
      <c r="AJ136" s="24" t="str">
        <f>IF(OR(Calcul!$D141="",Calcul!$E141=""),"",VLOOKUP(CONCATENATE(Calcul!$D141,Calcul!$E141),SilencerParams!$D$4:$R$82,9,FALSE))</f>
        <v/>
      </c>
      <c r="AK136" s="24" t="str">
        <f>IF(OR(Calcul!$D141="",Calcul!$E141=""),"",VLOOKUP(CONCATENATE(Calcul!$D141,Calcul!$E141),SilencerParams!$D$4:$R$82,10,FALSE))</f>
        <v/>
      </c>
      <c r="AL136" s="24" t="str">
        <f>IF(OR(Calcul!$D141="",Calcul!$E141=""),"",VLOOKUP(CONCATENATE(Calcul!$D141,Calcul!$E141),SilencerParams!$D$4:$R$82,11,FALSE))</f>
        <v/>
      </c>
      <c r="AM136" s="24" t="str">
        <f>IF(OR(Calcul!$D141="",Calcul!$E141=""),"",VLOOKUP(CONCATENATE(Calcul!$D141,Calcul!$E141),SilencerParams!$D$4:$R$82,12,FALSE))</f>
        <v/>
      </c>
      <c r="AN136" s="24" t="str">
        <f>IF(OR(Calcul!$D141="",Calcul!$E141=""),"",VLOOKUP(CONCATENATE(Calcul!$D141,Calcul!$E141),SilencerParams!$D$4:$R$82,13,FALSE))</f>
        <v/>
      </c>
      <c r="AO136" s="24" t="str">
        <f>IF(OR(Calcul!$D141="",Calcul!$E141=""),"",VLOOKUP(CONCATENATE(Calcul!$D141,Calcul!$E141),SilencerParams!$D$4:$R$82,14,FALSE))</f>
        <v/>
      </c>
      <c r="AP136" s="24" t="str">
        <f>IF(OR(Calcul!$D141="",Calcul!$E141=""),"",VLOOKUP(CONCATENATE(Calcul!$D141,Calcul!$E141),SilencerParams!$D$4:$R$82,15,FALSE))</f>
        <v/>
      </c>
      <c r="AQ136" s="24" t="str">
        <f>IF(OR(Calcul!$D141="",Calcul!$E141=""),"",VLOOKUP(CONCATENATE(Calcul!$D141,Calcul!$E141),SilencerParams!$D$4:$Z$82,16,FALSE)*LOG($AH136)+VLOOKUP(CONCATENATE(Calcul!$D141,Calcul!$E141),SilencerParams!$D$4:$AH$82,24,FALSE))</f>
        <v/>
      </c>
      <c r="AR136" s="24" t="str">
        <f>IF(OR(Calcul!$D141="",Calcul!$E141=""),"",VLOOKUP(CONCATENATE(Calcul!$D141,Calcul!$E141),SilencerParams!$D$4:$Z$82,17,FALSE)*LOG($AH136)+VLOOKUP(CONCATENATE(Calcul!$D141,Calcul!$E141),SilencerParams!$D$4:$AH$82,25,FALSE))</f>
        <v/>
      </c>
      <c r="AS136" s="24" t="str">
        <f>IF(OR(Calcul!$D141="",Calcul!$E141=""),"",VLOOKUP(CONCATENATE(Calcul!$D141,Calcul!$E141),SilencerParams!$D$4:$Z$82,18,FALSE)*LOG($AH136)+VLOOKUP(CONCATENATE(Calcul!$D141,Calcul!$E141),SilencerParams!$D$4:$AH$82,26,FALSE))</f>
        <v/>
      </c>
      <c r="AT136" s="24" t="str">
        <f>IF(OR(Calcul!$D141="",Calcul!$E141=""),"",VLOOKUP(CONCATENATE(Calcul!$D141,Calcul!$E141),SilencerParams!$D$4:$Z$82,19,FALSE)*LOG($AH136)+VLOOKUP(CONCATENATE(Calcul!$D141,Calcul!$E141),SilencerParams!$D$4:$AH$82,27,FALSE))</f>
        <v/>
      </c>
      <c r="AU136" s="24" t="str">
        <f>IF(OR(Calcul!$D141="",Calcul!$E141=""),"",VLOOKUP(CONCATENATE(Calcul!$D141,Calcul!$E141),SilencerParams!$D$4:$Z$82,20,FALSE)*LOG($AH136)+VLOOKUP(CONCATENATE(Calcul!$D141,Calcul!$E141),SilencerParams!$D$4:$AH$82,28,FALSE))</f>
        <v/>
      </c>
      <c r="AV136" s="24" t="str">
        <f>IF(OR(Calcul!$D141="",Calcul!$E141=""),"",VLOOKUP(CONCATENATE(Calcul!$D141,Calcul!$E141),SilencerParams!$D$4:$Z$82,21,FALSE)*LOG($AH136)+VLOOKUP(CONCATENATE(Calcul!$D141,Calcul!$E141),SilencerParams!$D$4:$AH$82,29,FALSE))</f>
        <v/>
      </c>
      <c r="AW136" s="24" t="str">
        <f>IF(OR(Calcul!$D141="",Calcul!$E141=""),"",VLOOKUP(CONCATENATE(Calcul!$D141,Calcul!$E141),SilencerParams!$D$4:$Z$82,22,FALSE)*LOG($AH136)+VLOOKUP(CONCATENATE(Calcul!$D141,Calcul!$E141),SilencerParams!$D$4:$AH$82,30,FALSE))</f>
        <v/>
      </c>
      <c r="AX136" s="24" t="str">
        <f>IF(OR(Calcul!$D141="",Calcul!$E141=""),"",VLOOKUP(CONCATENATE(Calcul!$D141,Calcul!$E141),SilencerParams!$D$4:$Z$82,23,FALSE)*LOG($AH136)+VLOOKUP(CONCATENATE(Calcul!$D141,Calcul!$E141),SilencerParams!$D$4:$AH$82,31,FALSE))</f>
        <v/>
      </c>
      <c r="AY136" s="24" t="e">
        <f t="shared" si="49"/>
        <v>#DIV/0!</v>
      </c>
      <c r="AZ136" s="24" t="e">
        <f t="shared" si="50"/>
        <v>#DIV/0!</v>
      </c>
      <c r="BA136" s="24" t="e">
        <f t="shared" si="51"/>
        <v>#DIV/0!</v>
      </c>
      <c r="BB136" s="24" t="e">
        <f t="shared" si="52"/>
        <v>#DIV/0!</v>
      </c>
      <c r="BC136" s="24" t="e">
        <f t="shared" si="53"/>
        <v>#DIV/0!</v>
      </c>
      <c r="BD136" s="24" t="e">
        <f t="shared" si="54"/>
        <v>#DIV/0!</v>
      </c>
      <c r="BE136" s="24" t="e">
        <f t="shared" si="55"/>
        <v>#DIV/0!</v>
      </c>
      <c r="BF136" s="24" t="e">
        <f t="shared" si="56"/>
        <v>#DIV/0!</v>
      </c>
      <c r="BG136" s="24" t="e">
        <f>10*LOG10(IF(AY136="",0,POWER(10,((AY136+'ModelParams Lw'!$O$4)/10))) +IF(AZ136="",0,POWER(10,((AZ136+'ModelParams Lw'!$P$4)/10))) +IF(BA136="",0,POWER(10,((BA136+'ModelParams Lw'!$Q$4)/10))) +IF(BB136="",0,POWER(10,((BB136+'ModelParams Lw'!$R$4)/10))) +IF(BC136="",0,POWER(10,((BC136+'ModelParams Lw'!$S$4)/10))) +IF(BD136="",0,POWER(10,((BD136+'ModelParams Lw'!$T$4)/10))) +IF(BE136="",0,POWER(10,((BE136+'ModelParams Lw'!$U$4)/10)))+IF(BF136="",0,POWER(10,((BF136+'ModelParams Lw'!$V$4)/10))))</f>
        <v>#DIV/0!</v>
      </c>
      <c r="BH136" s="24" t="e">
        <f t="shared" si="47"/>
        <v>#DIV/0!</v>
      </c>
      <c r="BI136" s="24" t="e">
        <f>(AY136-'ModelParams Lw'!O$10)/'ModelParams Lw'!O$11</f>
        <v>#DIV/0!</v>
      </c>
      <c r="BJ136" s="24" t="e">
        <f>(AZ136-'ModelParams Lw'!P$10)/'ModelParams Lw'!P$11</f>
        <v>#DIV/0!</v>
      </c>
      <c r="BK136" s="24" t="e">
        <f>(BA136-'ModelParams Lw'!Q$10)/'ModelParams Lw'!Q$11</f>
        <v>#DIV/0!</v>
      </c>
      <c r="BL136" s="24" t="e">
        <f>(BB136-'ModelParams Lw'!R$10)/'ModelParams Lw'!R$11</f>
        <v>#DIV/0!</v>
      </c>
      <c r="BM136" s="24" t="e">
        <f>(BC136-'ModelParams Lw'!S$10)/'ModelParams Lw'!S$11</f>
        <v>#DIV/0!</v>
      </c>
      <c r="BN136" s="24" t="e">
        <f>(BD136-'ModelParams Lw'!T$10)/'ModelParams Lw'!T$11</f>
        <v>#DIV/0!</v>
      </c>
      <c r="BO136" s="24" t="e">
        <f>(BE136-'ModelParams Lw'!U$10)/'ModelParams Lw'!U$11</f>
        <v>#DIV/0!</v>
      </c>
      <c r="BP136" s="24" t="e">
        <f>(BF136-'ModelParams Lw'!V$10)/'ModelParams Lw'!V$11</f>
        <v>#DIV/0!</v>
      </c>
      <c r="BQ136" s="24">
        <f>IF(Calcul!$F141="SW",'ModelParams Lw'!C$18+'ModelParams Lw'!C$19*LOG(BQ$3)+'ModelParams Lw'!C$20*($D136*$E136),IF('ModelParams Lw'!C$21+'ModelParams Lw'!C$22*LOG(BQ$3)+'ModelParams Lw'!C$23*($D136*$E136)&lt;'ModelParams Lw'!C$18+'ModelParams Lw'!C$19*LOG(BQ$3)+'ModelParams Lw'!C$20*($D136*$E136),'ModelParams Lw'!C$18+'ModelParams Lw'!C$19*LOG(BQ$3)+'ModelParams Lw'!C$20*($D136*$E136),'ModelParams Lw'!C$21+'ModelParams Lw'!C$22*LOG(BQ$3)+'ModelParams Lw'!C$23*($D136*$E136)))</f>
        <v>29.232362061604213</v>
      </c>
      <c r="BR136" s="24">
        <f>IF(Calcul!$F141="SW",'ModelParams Lw'!D$18+'ModelParams Lw'!D$19*LOG(BR$3)+'ModelParams Lw'!D$20*($D136*$E136),IF('ModelParams Lw'!D$21+'ModelParams Lw'!D$22*LOG(BR$3)+'ModelParams Lw'!D$23*($D136*$E136)&lt;'ModelParams Lw'!D$18+'ModelParams Lw'!D$19*LOG(BR$3)+'ModelParams Lw'!D$20*($D136*$E136),'ModelParams Lw'!D$18+'ModelParams Lw'!D$19*LOG(BR$3)+'ModelParams Lw'!D$20*($D136*$E136),'ModelParams Lw'!D$21+'ModelParams Lw'!D$22*LOG(BR$3)+'ModelParams Lw'!D$23*($D136*$E136)))</f>
        <v>20.87664435983303</v>
      </c>
      <c r="BS136" s="24">
        <f>IF(Calcul!$F141="SW",'ModelParams Lw'!E$18+'ModelParams Lw'!E$19*LOG(BS$3)+'ModelParams Lw'!E$20*($D136*$E136),IF('ModelParams Lw'!E$21+'ModelParams Lw'!E$22*LOG(BS$3)+'ModelParams Lw'!E$23*($D136*$E136)&lt;'ModelParams Lw'!E$18+'ModelParams Lw'!E$19*LOG(BS$3)+'ModelParams Lw'!E$20*($D136*$E136),'ModelParams Lw'!E$18+'ModelParams Lw'!E$19*LOG(BS$3)+'ModelParams Lw'!E$20*($D136*$E136),'ModelParams Lw'!E$21+'ModelParams Lw'!E$22*LOG(BS$3)+'ModelParams Lw'!E$23*($D136*$E136)))</f>
        <v>19.403052886267911</v>
      </c>
      <c r="BT136" s="24">
        <f>IF(Calcul!$F141="SW",'ModelParams Lw'!F$18+'ModelParams Lw'!F$19*LOG(BT$3)+'ModelParams Lw'!F$20*($D136*$E136),IF('ModelParams Lw'!F$21+'ModelParams Lw'!F$22*LOG(BT$3)+'ModelParams Lw'!F$23*($D136*$E136)&lt;'ModelParams Lw'!F$18+'ModelParams Lw'!F$19*LOG(BT$3)+'ModelParams Lw'!F$20*($D136*$E136),'ModelParams Lw'!F$18+'ModelParams Lw'!F$19*LOG(BT$3)+'ModelParams Lw'!F$20*($D136*$E136),'ModelParams Lw'!F$21+'ModelParams Lw'!F$22*LOG(BT$3)+'ModelParams Lw'!F$23*($D136*$E136)))</f>
        <v>19.168948557312724</v>
      </c>
      <c r="BU136" s="24">
        <f>IF(Calcul!$F141="SW",'ModelParams Lw'!G$18+'ModelParams Lw'!G$19*LOG(BU$3)+'ModelParams Lw'!G$20*($D136*$E136),IF('ModelParams Lw'!G$21+'ModelParams Lw'!G$22*LOG(BU$3)+'ModelParams Lw'!G$23*($D136*$E136)&lt;'ModelParams Lw'!G$18+'ModelParams Lw'!G$19*LOG(BU$3)+'ModelParams Lw'!G$20*($D136*$E136),'ModelParams Lw'!G$18+'ModelParams Lw'!G$19*LOG(BU$3)+'ModelParams Lw'!G$20*($D136*$E136),'ModelParams Lw'!G$21+'ModelParams Lw'!G$22*LOG(BU$3)+'ModelParams Lw'!G$23*($D136*$E136)))</f>
        <v>19.253827318462619</v>
      </c>
      <c r="BV136" s="24">
        <f>IF(Calcul!$F141="SW",'ModelParams Lw'!H$18+'ModelParams Lw'!H$19*LOG(BV$3)+'ModelParams Lw'!H$20*($D136*$E136),IF('ModelParams Lw'!H$21+'ModelParams Lw'!H$22*LOG(BV$3)+'ModelParams Lw'!H$23*($D136*$E136)&lt;'ModelParams Lw'!H$18+'ModelParams Lw'!H$19*LOG(BV$3)+'ModelParams Lw'!H$20*($D136*$E136),'ModelParams Lw'!H$18+'ModelParams Lw'!H$19*LOG(BV$3)+'ModelParams Lw'!H$20*($D136*$E136),'ModelParams Lw'!H$21+'ModelParams Lw'!H$22*LOG(BV$3)+'ModelParams Lw'!H$23*($D136*$E136)))</f>
        <v>18.450549841027573</v>
      </c>
      <c r="BW136" s="24">
        <f>IF(Calcul!$F141="SW",'ModelParams Lw'!I$18+'ModelParams Lw'!I$19*LOG(BW$3)+'ModelParams Lw'!I$20*($D136*$E136),IF('ModelParams Lw'!I$21+'ModelParams Lw'!I$22*LOG(BW$3)+'ModelParams Lw'!I$23*($D136*$E136)&lt;'ModelParams Lw'!I$18+'ModelParams Lw'!I$19*LOG(BW$3)+'ModelParams Lw'!I$20*($D136*$E136),'ModelParams Lw'!I$18+'ModelParams Lw'!I$19*LOG(BW$3)+'ModelParams Lw'!I$20*($D136*$E136),'ModelParams Lw'!I$21+'ModelParams Lw'!I$22*LOG(BW$3)+'ModelParams Lw'!I$23*($D136*$E136)))</f>
        <v>24.339570323731252</v>
      </c>
      <c r="BX136" s="24">
        <f>IF(Calcul!$F141="SW",'ModelParams Lw'!J$18+'ModelParams Lw'!J$19*LOG(BX$3)+'ModelParams Lw'!J$20*($D136*$E136),IF('ModelParams Lw'!J$21+'ModelParams Lw'!J$22*LOG(BX$3)+'ModelParams Lw'!J$23*($D136*$E136)&lt;'ModelParams Lw'!J$18+'ModelParams Lw'!J$19*LOG(BX$3)+'ModelParams Lw'!J$20*($D136*$E136),'ModelParams Lw'!J$18+'ModelParams Lw'!J$19*LOG(BX$3)+'ModelParams Lw'!J$20*($D136*$E136),'ModelParams Lw'!J$21+'ModelParams Lw'!J$22*LOG(BX$3)+'ModelParams Lw'!J$23*($D136*$E136)))</f>
        <v>22.505852524315557</v>
      </c>
      <c r="BY136" s="24" t="e">
        <f t="shared" si="57"/>
        <v>#DIV/0!</v>
      </c>
      <c r="BZ136" s="24" t="e">
        <f t="shared" si="58"/>
        <v>#DIV/0!</v>
      </c>
      <c r="CA136" s="24" t="e">
        <f t="shared" si="59"/>
        <v>#DIV/0!</v>
      </c>
      <c r="CB136" s="24" t="e">
        <f t="shared" si="60"/>
        <v>#DIV/0!</v>
      </c>
      <c r="CC136" s="24" t="e">
        <f t="shared" si="61"/>
        <v>#DIV/0!</v>
      </c>
      <c r="CD136" s="24" t="e">
        <f t="shared" si="62"/>
        <v>#DIV/0!</v>
      </c>
      <c r="CE136" s="24" t="e">
        <f t="shared" si="63"/>
        <v>#DIV/0!</v>
      </c>
      <c r="CF136" s="24" t="e">
        <f t="shared" si="64"/>
        <v>#DIV/0!</v>
      </c>
      <c r="CG136" s="24" t="e">
        <f>10*LOG10(IF(BY136="",0,POWER(10,((BY136+'ModelParams Lw'!$O$4)/10))) +IF(BZ136="",0,POWER(10,((BZ136+'ModelParams Lw'!$P$4)/10))) +IF(CA136="",0,POWER(10,((CA136+'ModelParams Lw'!$Q$4)/10))) +IF(CB136="",0,POWER(10,((CB136+'ModelParams Lw'!$R$4)/10))) +IF(CC136="",0,POWER(10,((CC136+'ModelParams Lw'!$S$4)/10))) +IF(CD136="",0,POWER(10,((CD136+'ModelParams Lw'!$T$4)/10))) +IF(CE136="",0,POWER(10,((CE136+'ModelParams Lw'!$U$4)/10)))+IF(CF136="",0,POWER(10,((CF136+'ModelParams Lw'!$V$4)/10))))</f>
        <v>#DIV/0!</v>
      </c>
      <c r="CH136" s="24" t="e">
        <f t="shared" si="48"/>
        <v>#DIV/0!</v>
      </c>
      <c r="CI136" s="24" t="e">
        <f>(BY136-'ModelParams Lw'!$O$10)/'ModelParams Lw'!$O$11</f>
        <v>#DIV/0!</v>
      </c>
      <c r="CJ136" s="24" t="e">
        <f>(BZ136-'ModelParams Lw'!$P$10)/'ModelParams Lw'!$P$11</f>
        <v>#DIV/0!</v>
      </c>
      <c r="CK136" s="24" t="e">
        <f>(CA136-'ModelParams Lw'!$Q$10)/'ModelParams Lw'!$Q$11</f>
        <v>#DIV/0!</v>
      </c>
      <c r="CL136" s="24" t="e">
        <f>(CB136-'ModelParams Lw'!$R$10)/'ModelParams Lw'!$R$11</f>
        <v>#DIV/0!</v>
      </c>
      <c r="CM136" s="24" t="e">
        <f>(CC136-'ModelParams Lw'!$S$10)/'ModelParams Lw'!$S$11</f>
        <v>#DIV/0!</v>
      </c>
      <c r="CN136" s="24" t="e">
        <f>(CD136-'ModelParams Lw'!$T$10)/'ModelParams Lw'!$T$11</f>
        <v>#DIV/0!</v>
      </c>
      <c r="CO136" s="24" t="e">
        <f>(CE136-'ModelParams Lw'!$U$10)/'ModelParams Lw'!$U$11</f>
        <v>#DIV/0!</v>
      </c>
      <c r="CP136" s="24" t="e">
        <f>(CF136-'ModelParams Lw'!$V$10)/'ModelParams Lw'!$V$11</f>
        <v>#DIV/0!</v>
      </c>
    </row>
    <row r="137" spans="1:94" x14ac:dyDescent="0.2">
      <c r="A137" s="12">
        <f>Calcul!B139</f>
        <v>0</v>
      </c>
      <c r="B137" s="12">
        <f t="shared" si="65"/>
        <v>0</v>
      </c>
      <c r="C137" s="12">
        <f>Calcul!C139</f>
        <v>0</v>
      </c>
      <c r="D137" s="12">
        <f>Calcul!D139/1000</f>
        <v>0</v>
      </c>
      <c r="E137" s="12">
        <f>Calcul!E139/1000</f>
        <v>0</v>
      </c>
      <c r="F137" s="12">
        <f t="shared" si="66"/>
        <v>0</v>
      </c>
      <c r="G137" s="24" t="e">
        <f t="shared" si="67"/>
        <v>#DIV/0!</v>
      </c>
      <c r="H137" s="21" t="e">
        <f>'ModelParams Lw'!$B$6*(LN(H$3/(($B137/3600/($D137*$F137))^0.4*$G137^0.3)))^2+'ModelParams Lw'!$B$7*LN(H$3/(($B137/3600/($D137*$F137))^0.4*$G137^0.3))+'ModelParams Lw'!$B$8</f>
        <v>#DIV/0!</v>
      </c>
      <c r="I137" s="21" t="e">
        <f>'ModelParams Lw'!$B$6*(LN(I$3/(($B137/3600/($D137*$F137))^0.4*$G137^0.3)))^2+'ModelParams Lw'!$B$7*LN(I$3/(($B137/3600/($D137*$F137))^0.4*$G137^0.3))+'ModelParams Lw'!$B$8</f>
        <v>#DIV/0!</v>
      </c>
      <c r="J137" s="21" t="e">
        <f>'ModelParams Lw'!$B$6*(LN(J$3/(($B137/3600/($D137*$F137))^0.4*$G137^0.3)))^2+'ModelParams Lw'!$B$7*LN(J$3/(($B137/3600/($D137*$F137))^0.4*$G137^0.3))+'ModelParams Lw'!$B$8</f>
        <v>#DIV/0!</v>
      </c>
      <c r="K137" s="21" t="e">
        <f>'ModelParams Lw'!$B$6*(LN(K$3/(($B137/3600/($D137*$F137))^0.4*$G137^0.3)))^2+'ModelParams Lw'!$B$7*LN(K$3/(($B137/3600/($D137*$F137))^0.4*$G137^0.3))+'ModelParams Lw'!$B$8</f>
        <v>#DIV/0!</v>
      </c>
      <c r="L137" s="21" t="e">
        <f>'ModelParams Lw'!$B$6*(LN(L$3/(($B137/3600/($D137*$F137))^0.4*$G137^0.3)))^2+'ModelParams Lw'!$B$7*LN(L$3/(($B137/3600/($D137*$F137))^0.4*$G137^0.3))+'ModelParams Lw'!$B$8</f>
        <v>#DIV/0!</v>
      </c>
      <c r="M137" s="21" t="e">
        <f>'ModelParams Lw'!$B$6*(LN(M$3/(($B137/3600/($D137*$F137))^0.4*$G137^0.3)))^2+'ModelParams Lw'!$B$7*LN(M$3/(($B137/3600/($D137*$F137))^0.4*$G137^0.3))+'ModelParams Lw'!$B$8</f>
        <v>#DIV/0!</v>
      </c>
      <c r="N137" s="21" t="e">
        <f>'ModelParams Lw'!$B$6*(LN(N$3/(($B137/3600/($D137*$F137))^0.4*$G137^0.3)))^2+'ModelParams Lw'!$B$7*LN(N$3/(($B137/3600/($D137*$F137))^0.4*$G137^0.3))+'ModelParams Lw'!$B$8</f>
        <v>#DIV/0!</v>
      </c>
      <c r="O137" s="21" t="e">
        <f>'ModelParams Lw'!$B$6*(LN(O$3/(($B137/3600/($D137*$F137))^0.4*$G137^0.3)))^2+'ModelParams Lw'!$B$7*LN(O$3/(($B137/3600/($D137*$F137))^0.4*$G137^0.3))+'ModelParams Lw'!$B$8</f>
        <v>#DIV/0!</v>
      </c>
      <c r="P137" s="24" t="e">
        <f>'ModelParams Lw'!$B$3+'ModelParams Lw'!$B$4*LOG10($B137/3600/($D137*$F137))+'ModelParams Lw'!$B$5*LOG10(2*$G137/(1.2*($B137/3600/($D137*$F137))^2)+1)+10*LOG10($D137*$F137)+H137</f>
        <v>#DIV/0!</v>
      </c>
      <c r="Q137" s="24" t="e">
        <f>'ModelParams Lw'!$B$3+'ModelParams Lw'!$B$4*LOG10($B137/3600/($D137*$F137))+'ModelParams Lw'!$B$5*LOG10(2*$G137/(1.2*($B137/3600/($D137*$F137))^2)+1)+10*LOG10($D137*$F137)+I137</f>
        <v>#DIV/0!</v>
      </c>
      <c r="R137" s="24" t="e">
        <f>'ModelParams Lw'!$B$3+'ModelParams Lw'!$B$4*LOG10($B137/3600/($D137*$F137))+'ModelParams Lw'!$B$5*LOG10(2*$G137/(1.2*($B137/3600/($D137*$F137))^2)+1)+10*LOG10($D137*$F137)+J137</f>
        <v>#DIV/0!</v>
      </c>
      <c r="S137" s="24" t="e">
        <f>'ModelParams Lw'!$B$3+'ModelParams Lw'!$B$4*LOG10($B137/3600/($D137*$F137))+'ModelParams Lw'!$B$5*LOG10(2*$G137/(1.2*($B137/3600/($D137*$F137))^2)+1)+10*LOG10($D137*$F137)+K137</f>
        <v>#DIV/0!</v>
      </c>
      <c r="T137" s="24" t="e">
        <f>'ModelParams Lw'!$B$3+'ModelParams Lw'!$B$4*LOG10($B137/3600/($D137*$F137))+'ModelParams Lw'!$B$5*LOG10(2*$G137/(1.2*($B137/3600/($D137*$F137))^2)+1)+10*LOG10($D137*$F137)+L137</f>
        <v>#DIV/0!</v>
      </c>
      <c r="U137" s="24" t="e">
        <f>'ModelParams Lw'!$B$3+'ModelParams Lw'!$B$4*LOG10($B137/3600/($D137*$F137))+'ModelParams Lw'!$B$5*LOG10(2*$G137/(1.2*($B137/3600/($D137*$F137))^2)+1)+10*LOG10($D137*$F137)+M137</f>
        <v>#DIV/0!</v>
      </c>
      <c r="V137" s="24" t="e">
        <f>'ModelParams Lw'!$B$3+'ModelParams Lw'!$B$4*LOG10($B137/3600/($D137*$F137))+'ModelParams Lw'!$B$5*LOG10(2*$G137/(1.2*($B137/3600/($D137*$F137))^2)+1)+10*LOG10($D137*$F137)+N137</f>
        <v>#DIV/0!</v>
      </c>
      <c r="W137" s="24" t="e">
        <f>'ModelParams Lw'!$B$3+'ModelParams Lw'!$B$4*LOG10($B137/3600/($D137*$F137))+'ModelParams Lw'!$B$5*LOG10(2*$G137/(1.2*($B137/3600/($D137*$F137))^2)+1)+10*LOG10($D137*$F137)+O137</f>
        <v>#DIV/0!</v>
      </c>
      <c r="X137" s="24" t="e">
        <f>10*LOG10(IF(P137="",0,POWER(10,((P137+'ModelParams Lw'!$O$4)/10))) +IF(Q137="",0,POWER(10,((Q137+'ModelParams Lw'!$P$4)/10))) +IF(R137="",0,POWER(10,((R137+'ModelParams Lw'!$Q$4)/10))) +IF(S137="",0,POWER(10,((S137+'ModelParams Lw'!$R$4)/10))) +IF(T137="",0,POWER(10,((T137+'ModelParams Lw'!$S$4)/10))) +IF(U137="",0,POWER(10,((U137+'ModelParams Lw'!$T$4)/10))) +IF(V137="",0,POWER(10,((V137+'ModelParams Lw'!$U$4)/10)))+IF(W137="",0,POWER(10,((W137+'ModelParams Lw'!$V$4)/10))))</f>
        <v>#DIV/0!</v>
      </c>
      <c r="Y137" s="24" t="e">
        <f t="shared" si="68"/>
        <v>#DIV/0!</v>
      </c>
      <c r="Z137" s="24" t="e">
        <f>(P137-'ModelParams Lw'!O$10)/'ModelParams Lw'!O$11</f>
        <v>#DIV/0!</v>
      </c>
      <c r="AA137" s="24" t="e">
        <f>(Q137-'ModelParams Lw'!P$10)/'ModelParams Lw'!P$11</f>
        <v>#DIV/0!</v>
      </c>
      <c r="AB137" s="24" t="e">
        <f>(R137-'ModelParams Lw'!Q$10)/'ModelParams Lw'!Q$11</f>
        <v>#DIV/0!</v>
      </c>
      <c r="AC137" s="24" t="e">
        <f>(S137-'ModelParams Lw'!R$10)/'ModelParams Lw'!R$11</f>
        <v>#DIV/0!</v>
      </c>
      <c r="AD137" s="24" t="e">
        <f>(T137-'ModelParams Lw'!S$10)/'ModelParams Lw'!S$11</f>
        <v>#DIV/0!</v>
      </c>
      <c r="AE137" s="24" t="e">
        <f>(U137-'ModelParams Lw'!T$10)/'ModelParams Lw'!T$11</f>
        <v>#DIV/0!</v>
      </c>
      <c r="AF137" s="24" t="e">
        <f>(V137-'ModelParams Lw'!U$10)/'ModelParams Lw'!U$11</f>
        <v>#DIV/0!</v>
      </c>
      <c r="AG137" s="24" t="e">
        <f>(W137-'ModelParams Lw'!V$10)/'ModelParams Lw'!V$11</f>
        <v>#DIV/0!</v>
      </c>
      <c r="AH137" s="24" t="e">
        <f t="shared" si="46"/>
        <v>#DIV/0!</v>
      </c>
      <c r="AI137" s="24" t="str">
        <f>IF(OR(Calcul!$D142="",Calcul!$E142=""),"",VLOOKUP(CONCATENATE(Calcul!$D142,Calcul!$E142),SilencerParams!$D$4:$R$82,8,FALSE))</f>
        <v/>
      </c>
      <c r="AJ137" s="24" t="str">
        <f>IF(OR(Calcul!$D142="",Calcul!$E142=""),"",VLOOKUP(CONCATENATE(Calcul!$D142,Calcul!$E142),SilencerParams!$D$4:$R$82,9,FALSE))</f>
        <v/>
      </c>
      <c r="AK137" s="24" t="str">
        <f>IF(OR(Calcul!$D142="",Calcul!$E142=""),"",VLOOKUP(CONCATENATE(Calcul!$D142,Calcul!$E142),SilencerParams!$D$4:$R$82,10,FALSE))</f>
        <v/>
      </c>
      <c r="AL137" s="24" t="str">
        <f>IF(OR(Calcul!$D142="",Calcul!$E142=""),"",VLOOKUP(CONCATENATE(Calcul!$D142,Calcul!$E142),SilencerParams!$D$4:$R$82,11,FALSE))</f>
        <v/>
      </c>
      <c r="AM137" s="24" t="str">
        <f>IF(OR(Calcul!$D142="",Calcul!$E142=""),"",VLOOKUP(CONCATENATE(Calcul!$D142,Calcul!$E142),SilencerParams!$D$4:$R$82,12,FALSE))</f>
        <v/>
      </c>
      <c r="AN137" s="24" t="str">
        <f>IF(OR(Calcul!$D142="",Calcul!$E142=""),"",VLOOKUP(CONCATENATE(Calcul!$D142,Calcul!$E142),SilencerParams!$D$4:$R$82,13,FALSE))</f>
        <v/>
      </c>
      <c r="AO137" s="24" t="str">
        <f>IF(OR(Calcul!$D142="",Calcul!$E142=""),"",VLOOKUP(CONCATENATE(Calcul!$D142,Calcul!$E142),SilencerParams!$D$4:$R$82,14,FALSE))</f>
        <v/>
      </c>
      <c r="AP137" s="24" t="str">
        <f>IF(OR(Calcul!$D142="",Calcul!$E142=""),"",VLOOKUP(CONCATENATE(Calcul!$D142,Calcul!$E142),SilencerParams!$D$4:$R$82,15,FALSE))</f>
        <v/>
      </c>
      <c r="AQ137" s="24" t="str">
        <f>IF(OR(Calcul!$D142="",Calcul!$E142=""),"",VLOOKUP(CONCATENATE(Calcul!$D142,Calcul!$E142),SilencerParams!$D$4:$Z$82,16,FALSE)*LOG($AH137)+VLOOKUP(CONCATENATE(Calcul!$D142,Calcul!$E142),SilencerParams!$D$4:$AH$82,24,FALSE))</f>
        <v/>
      </c>
      <c r="AR137" s="24" t="str">
        <f>IF(OR(Calcul!$D142="",Calcul!$E142=""),"",VLOOKUP(CONCATENATE(Calcul!$D142,Calcul!$E142),SilencerParams!$D$4:$Z$82,17,FALSE)*LOG($AH137)+VLOOKUP(CONCATENATE(Calcul!$D142,Calcul!$E142),SilencerParams!$D$4:$AH$82,25,FALSE))</f>
        <v/>
      </c>
      <c r="AS137" s="24" t="str">
        <f>IF(OR(Calcul!$D142="",Calcul!$E142=""),"",VLOOKUP(CONCATENATE(Calcul!$D142,Calcul!$E142),SilencerParams!$D$4:$Z$82,18,FALSE)*LOG($AH137)+VLOOKUP(CONCATENATE(Calcul!$D142,Calcul!$E142),SilencerParams!$D$4:$AH$82,26,FALSE))</f>
        <v/>
      </c>
      <c r="AT137" s="24" t="str">
        <f>IF(OR(Calcul!$D142="",Calcul!$E142=""),"",VLOOKUP(CONCATENATE(Calcul!$D142,Calcul!$E142),SilencerParams!$D$4:$Z$82,19,FALSE)*LOG($AH137)+VLOOKUP(CONCATENATE(Calcul!$D142,Calcul!$E142),SilencerParams!$D$4:$AH$82,27,FALSE))</f>
        <v/>
      </c>
      <c r="AU137" s="24" t="str">
        <f>IF(OR(Calcul!$D142="",Calcul!$E142=""),"",VLOOKUP(CONCATENATE(Calcul!$D142,Calcul!$E142),SilencerParams!$D$4:$Z$82,20,FALSE)*LOG($AH137)+VLOOKUP(CONCATENATE(Calcul!$D142,Calcul!$E142),SilencerParams!$D$4:$AH$82,28,FALSE))</f>
        <v/>
      </c>
      <c r="AV137" s="24" t="str">
        <f>IF(OR(Calcul!$D142="",Calcul!$E142=""),"",VLOOKUP(CONCATENATE(Calcul!$D142,Calcul!$E142),SilencerParams!$D$4:$Z$82,21,FALSE)*LOG($AH137)+VLOOKUP(CONCATENATE(Calcul!$D142,Calcul!$E142),SilencerParams!$D$4:$AH$82,29,FALSE))</f>
        <v/>
      </c>
      <c r="AW137" s="24" t="str">
        <f>IF(OR(Calcul!$D142="",Calcul!$E142=""),"",VLOOKUP(CONCATENATE(Calcul!$D142,Calcul!$E142),SilencerParams!$D$4:$Z$82,22,FALSE)*LOG($AH137)+VLOOKUP(CONCATENATE(Calcul!$D142,Calcul!$E142),SilencerParams!$D$4:$AH$82,30,FALSE))</f>
        <v/>
      </c>
      <c r="AX137" s="24" t="str">
        <f>IF(OR(Calcul!$D142="",Calcul!$E142=""),"",VLOOKUP(CONCATENATE(Calcul!$D142,Calcul!$E142),SilencerParams!$D$4:$Z$82,23,FALSE)*LOG($AH137)+VLOOKUP(CONCATENATE(Calcul!$D142,Calcul!$E142),SilencerParams!$D$4:$AH$82,31,FALSE))</f>
        <v/>
      </c>
      <c r="AY137" s="24" t="e">
        <f t="shared" si="49"/>
        <v>#DIV/0!</v>
      </c>
      <c r="AZ137" s="24" t="e">
        <f t="shared" si="50"/>
        <v>#DIV/0!</v>
      </c>
      <c r="BA137" s="24" t="e">
        <f t="shared" si="51"/>
        <v>#DIV/0!</v>
      </c>
      <c r="BB137" s="24" t="e">
        <f t="shared" si="52"/>
        <v>#DIV/0!</v>
      </c>
      <c r="BC137" s="24" t="e">
        <f t="shared" si="53"/>
        <v>#DIV/0!</v>
      </c>
      <c r="BD137" s="24" t="e">
        <f t="shared" si="54"/>
        <v>#DIV/0!</v>
      </c>
      <c r="BE137" s="24" t="e">
        <f t="shared" si="55"/>
        <v>#DIV/0!</v>
      </c>
      <c r="BF137" s="24" t="e">
        <f t="shared" si="56"/>
        <v>#DIV/0!</v>
      </c>
      <c r="BG137" s="24" t="e">
        <f>10*LOG10(IF(AY137="",0,POWER(10,((AY137+'ModelParams Lw'!$O$4)/10))) +IF(AZ137="",0,POWER(10,((AZ137+'ModelParams Lw'!$P$4)/10))) +IF(BA137="",0,POWER(10,((BA137+'ModelParams Lw'!$Q$4)/10))) +IF(BB137="",0,POWER(10,((BB137+'ModelParams Lw'!$R$4)/10))) +IF(BC137="",0,POWER(10,((BC137+'ModelParams Lw'!$S$4)/10))) +IF(BD137="",0,POWER(10,((BD137+'ModelParams Lw'!$T$4)/10))) +IF(BE137="",0,POWER(10,((BE137+'ModelParams Lw'!$U$4)/10)))+IF(BF137="",0,POWER(10,((BF137+'ModelParams Lw'!$V$4)/10))))</f>
        <v>#DIV/0!</v>
      </c>
      <c r="BH137" s="24" t="e">
        <f t="shared" si="47"/>
        <v>#DIV/0!</v>
      </c>
      <c r="BI137" s="24" t="e">
        <f>(AY137-'ModelParams Lw'!O$10)/'ModelParams Lw'!O$11</f>
        <v>#DIV/0!</v>
      </c>
      <c r="BJ137" s="24" t="e">
        <f>(AZ137-'ModelParams Lw'!P$10)/'ModelParams Lw'!P$11</f>
        <v>#DIV/0!</v>
      </c>
      <c r="BK137" s="24" t="e">
        <f>(BA137-'ModelParams Lw'!Q$10)/'ModelParams Lw'!Q$11</f>
        <v>#DIV/0!</v>
      </c>
      <c r="BL137" s="24" t="e">
        <f>(BB137-'ModelParams Lw'!R$10)/'ModelParams Lw'!R$11</f>
        <v>#DIV/0!</v>
      </c>
      <c r="BM137" s="24" t="e">
        <f>(BC137-'ModelParams Lw'!S$10)/'ModelParams Lw'!S$11</f>
        <v>#DIV/0!</v>
      </c>
      <c r="BN137" s="24" t="e">
        <f>(BD137-'ModelParams Lw'!T$10)/'ModelParams Lw'!T$11</f>
        <v>#DIV/0!</v>
      </c>
      <c r="BO137" s="24" t="e">
        <f>(BE137-'ModelParams Lw'!U$10)/'ModelParams Lw'!U$11</f>
        <v>#DIV/0!</v>
      </c>
      <c r="BP137" s="24" t="e">
        <f>(BF137-'ModelParams Lw'!V$10)/'ModelParams Lw'!V$11</f>
        <v>#DIV/0!</v>
      </c>
      <c r="BQ137" s="24">
        <f>IF(Calcul!$F142="SW",'ModelParams Lw'!C$18+'ModelParams Lw'!C$19*LOG(BQ$3)+'ModelParams Lw'!C$20*($D137*$E137),IF('ModelParams Lw'!C$21+'ModelParams Lw'!C$22*LOG(BQ$3)+'ModelParams Lw'!C$23*($D137*$E137)&lt;'ModelParams Lw'!C$18+'ModelParams Lw'!C$19*LOG(BQ$3)+'ModelParams Lw'!C$20*($D137*$E137),'ModelParams Lw'!C$18+'ModelParams Lw'!C$19*LOG(BQ$3)+'ModelParams Lw'!C$20*($D137*$E137),'ModelParams Lw'!C$21+'ModelParams Lw'!C$22*LOG(BQ$3)+'ModelParams Lw'!C$23*($D137*$E137)))</f>
        <v>29.232362061604213</v>
      </c>
      <c r="BR137" s="24">
        <f>IF(Calcul!$F142="SW",'ModelParams Lw'!D$18+'ModelParams Lw'!D$19*LOG(BR$3)+'ModelParams Lw'!D$20*($D137*$E137),IF('ModelParams Lw'!D$21+'ModelParams Lw'!D$22*LOG(BR$3)+'ModelParams Lw'!D$23*($D137*$E137)&lt;'ModelParams Lw'!D$18+'ModelParams Lw'!D$19*LOG(BR$3)+'ModelParams Lw'!D$20*($D137*$E137),'ModelParams Lw'!D$18+'ModelParams Lw'!D$19*LOG(BR$3)+'ModelParams Lw'!D$20*($D137*$E137),'ModelParams Lw'!D$21+'ModelParams Lw'!D$22*LOG(BR$3)+'ModelParams Lw'!D$23*($D137*$E137)))</f>
        <v>20.87664435983303</v>
      </c>
      <c r="BS137" s="24">
        <f>IF(Calcul!$F142="SW",'ModelParams Lw'!E$18+'ModelParams Lw'!E$19*LOG(BS$3)+'ModelParams Lw'!E$20*($D137*$E137),IF('ModelParams Lw'!E$21+'ModelParams Lw'!E$22*LOG(BS$3)+'ModelParams Lw'!E$23*($D137*$E137)&lt;'ModelParams Lw'!E$18+'ModelParams Lw'!E$19*LOG(BS$3)+'ModelParams Lw'!E$20*($D137*$E137),'ModelParams Lw'!E$18+'ModelParams Lw'!E$19*LOG(BS$3)+'ModelParams Lw'!E$20*($D137*$E137),'ModelParams Lw'!E$21+'ModelParams Lw'!E$22*LOG(BS$3)+'ModelParams Lw'!E$23*($D137*$E137)))</f>
        <v>19.403052886267911</v>
      </c>
      <c r="BT137" s="24">
        <f>IF(Calcul!$F142="SW",'ModelParams Lw'!F$18+'ModelParams Lw'!F$19*LOG(BT$3)+'ModelParams Lw'!F$20*($D137*$E137),IF('ModelParams Lw'!F$21+'ModelParams Lw'!F$22*LOG(BT$3)+'ModelParams Lw'!F$23*($D137*$E137)&lt;'ModelParams Lw'!F$18+'ModelParams Lw'!F$19*LOG(BT$3)+'ModelParams Lw'!F$20*($D137*$E137),'ModelParams Lw'!F$18+'ModelParams Lw'!F$19*LOG(BT$3)+'ModelParams Lw'!F$20*($D137*$E137),'ModelParams Lw'!F$21+'ModelParams Lw'!F$22*LOG(BT$3)+'ModelParams Lw'!F$23*($D137*$E137)))</f>
        <v>19.168948557312724</v>
      </c>
      <c r="BU137" s="24">
        <f>IF(Calcul!$F142="SW",'ModelParams Lw'!G$18+'ModelParams Lw'!G$19*LOG(BU$3)+'ModelParams Lw'!G$20*($D137*$E137),IF('ModelParams Lw'!G$21+'ModelParams Lw'!G$22*LOG(BU$3)+'ModelParams Lw'!G$23*($D137*$E137)&lt;'ModelParams Lw'!G$18+'ModelParams Lw'!G$19*LOG(BU$3)+'ModelParams Lw'!G$20*($D137*$E137),'ModelParams Lw'!G$18+'ModelParams Lw'!G$19*LOG(BU$3)+'ModelParams Lw'!G$20*($D137*$E137),'ModelParams Lw'!G$21+'ModelParams Lw'!G$22*LOG(BU$3)+'ModelParams Lw'!G$23*($D137*$E137)))</f>
        <v>19.253827318462619</v>
      </c>
      <c r="BV137" s="24">
        <f>IF(Calcul!$F142="SW",'ModelParams Lw'!H$18+'ModelParams Lw'!H$19*LOG(BV$3)+'ModelParams Lw'!H$20*($D137*$E137),IF('ModelParams Lw'!H$21+'ModelParams Lw'!H$22*LOG(BV$3)+'ModelParams Lw'!H$23*($D137*$E137)&lt;'ModelParams Lw'!H$18+'ModelParams Lw'!H$19*LOG(BV$3)+'ModelParams Lw'!H$20*($D137*$E137),'ModelParams Lw'!H$18+'ModelParams Lw'!H$19*LOG(BV$3)+'ModelParams Lw'!H$20*($D137*$E137),'ModelParams Lw'!H$21+'ModelParams Lw'!H$22*LOG(BV$3)+'ModelParams Lw'!H$23*($D137*$E137)))</f>
        <v>18.450549841027573</v>
      </c>
      <c r="BW137" s="24">
        <f>IF(Calcul!$F142="SW",'ModelParams Lw'!I$18+'ModelParams Lw'!I$19*LOG(BW$3)+'ModelParams Lw'!I$20*($D137*$E137),IF('ModelParams Lw'!I$21+'ModelParams Lw'!I$22*LOG(BW$3)+'ModelParams Lw'!I$23*($D137*$E137)&lt;'ModelParams Lw'!I$18+'ModelParams Lw'!I$19*LOG(BW$3)+'ModelParams Lw'!I$20*($D137*$E137),'ModelParams Lw'!I$18+'ModelParams Lw'!I$19*LOG(BW$3)+'ModelParams Lw'!I$20*($D137*$E137),'ModelParams Lw'!I$21+'ModelParams Lw'!I$22*LOG(BW$3)+'ModelParams Lw'!I$23*($D137*$E137)))</f>
        <v>24.339570323731252</v>
      </c>
      <c r="BX137" s="24">
        <f>IF(Calcul!$F142="SW",'ModelParams Lw'!J$18+'ModelParams Lw'!J$19*LOG(BX$3)+'ModelParams Lw'!J$20*($D137*$E137),IF('ModelParams Lw'!J$21+'ModelParams Lw'!J$22*LOG(BX$3)+'ModelParams Lw'!J$23*($D137*$E137)&lt;'ModelParams Lw'!J$18+'ModelParams Lw'!J$19*LOG(BX$3)+'ModelParams Lw'!J$20*($D137*$E137),'ModelParams Lw'!J$18+'ModelParams Lw'!J$19*LOG(BX$3)+'ModelParams Lw'!J$20*($D137*$E137),'ModelParams Lw'!J$21+'ModelParams Lw'!J$22*LOG(BX$3)+'ModelParams Lw'!J$23*($D137*$E137)))</f>
        <v>22.505852524315557</v>
      </c>
      <c r="BY137" s="24" t="e">
        <f t="shared" si="57"/>
        <v>#DIV/0!</v>
      </c>
      <c r="BZ137" s="24" t="e">
        <f t="shared" si="58"/>
        <v>#DIV/0!</v>
      </c>
      <c r="CA137" s="24" t="e">
        <f t="shared" si="59"/>
        <v>#DIV/0!</v>
      </c>
      <c r="CB137" s="24" t="e">
        <f t="shared" si="60"/>
        <v>#DIV/0!</v>
      </c>
      <c r="CC137" s="24" t="e">
        <f t="shared" si="61"/>
        <v>#DIV/0!</v>
      </c>
      <c r="CD137" s="24" t="e">
        <f t="shared" si="62"/>
        <v>#DIV/0!</v>
      </c>
      <c r="CE137" s="24" t="e">
        <f t="shared" si="63"/>
        <v>#DIV/0!</v>
      </c>
      <c r="CF137" s="24" t="e">
        <f t="shared" si="64"/>
        <v>#DIV/0!</v>
      </c>
      <c r="CG137" s="24" t="e">
        <f>10*LOG10(IF(BY137="",0,POWER(10,((BY137+'ModelParams Lw'!$O$4)/10))) +IF(BZ137="",0,POWER(10,((BZ137+'ModelParams Lw'!$P$4)/10))) +IF(CA137="",0,POWER(10,((CA137+'ModelParams Lw'!$Q$4)/10))) +IF(CB137="",0,POWER(10,((CB137+'ModelParams Lw'!$R$4)/10))) +IF(CC137="",0,POWER(10,((CC137+'ModelParams Lw'!$S$4)/10))) +IF(CD137="",0,POWER(10,((CD137+'ModelParams Lw'!$T$4)/10))) +IF(CE137="",0,POWER(10,((CE137+'ModelParams Lw'!$U$4)/10)))+IF(CF137="",0,POWER(10,((CF137+'ModelParams Lw'!$V$4)/10))))</f>
        <v>#DIV/0!</v>
      </c>
      <c r="CH137" s="24" t="e">
        <f t="shared" si="48"/>
        <v>#DIV/0!</v>
      </c>
      <c r="CI137" s="24" t="e">
        <f>(BY137-'ModelParams Lw'!$O$10)/'ModelParams Lw'!$O$11</f>
        <v>#DIV/0!</v>
      </c>
      <c r="CJ137" s="24" t="e">
        <f>(BZ137-'ModelParams Lw'!$P$10)/'ModelParams Lw'!$P$11</f>
        <v>#DIV/0!</v>
      </c>
      <c r="CK137" s="24" t="e">
        <f>(CA137-'ModelParams Lw'!$Q$10)/'ModelParams Lw'!$Q$11</f>
        <v>#DIV/0!</v>
      </c>
      <c r="CL137" s="24" t="e">
        <f>(CB137-'ModelParams Lw'!$R$10)/'ModelParams Lw'!$R$11</f>
        <v>#DIV/0!</v>
      </c>
      <c r="CM137" s="24" t="e">
        <f>(CC137-'ModelParams Lw'!$S$10)/'ModelParams Lw'!$S$11</f>
        <v>#DIV/0!</v>
      </c>
      <c r="CN137" s="24" t="e">
        <f>(CD137-'ModelParams Lw'!$T$10)/'ModelParams Lw'!$T$11</f>
        <v>#DIV/0!</v>
      </c>
      <c r="CO137" s="24" t="e">
        <f>(CE137-'ModelParams Lw'!$U$10)/'ModelParams Lw'!$U$11</f>
        <v>#DIV/0!</v>
      </c>
      <c r="CP137" s="24" t="e">
        <f>(CF137-'ModelParams Lw'!$V$10)/'ModelParams Lw'!$V$11</f>
        <v>#DIV/0!</v>
      </c>
    </row>
    <row r="138" spans="1:94" x14ac:dyDescent="0.2">
      <c r="A138" s="12">
        <f>Calcul!B140</f>
        <v>0</v>
      </c>
      <c r="B138" s="12">
        <f t="shared" si="65"/>
        <v>0</v>
      </c>
      <c r="C138" s="12">
        <f>Calcul!C140</f>
        <v>0</v>
      </c>
      <c r="D138" s="12">
        <f>Calcul!D140/1000</f>
        <v>0</v>
      </c>
      <c r="E138" s="12">
        <f>Calcul!E140/1000</f>
        <v>0</v>
      </c>
      <c r="F138" s="12">
        <f t="shared" si="66"/>
        <v>0</v>
      </c>
      <c r="G138" s="24" t="e">
        <f t="shared" si="67"/>
        <v>#DIV/0!</v>
      </c>
      <c r="H138" s="21" t="e">
        <f>'ModelParams Lw'!$B$6*(LN(H$3/(($B138/3600/($D138*$F138))^0.4*$G138^0.3)))^2+'ModelParams Lw'!$B$7*LN(H$3/(($B138/3600/($D138*$F138))^0.4*$G138^0.3))+'ModelParams Lw'!$B$8</f>
        <v>#DIV/0!</v>
      </c>
      <c r="I138" s="21" t="e">
        <f>'ModelParams Lw'!$B$6*(LN(I$3/(($B138/3600/($D138*$F138))^0.4*$G138^0.3)))^2+'ModelParams Lw'!$B$7*LN(I$3/(($B138/3600/($D138*$F138))^0.4*$G138^0.3))+'ModelParams Lw'!$B$8</f>
        <v>#DIV/0!</v>
      </c>
      <c r="J138" s="21" t="e">
        <f>'ModelParams Lw'!$B$6*(LN(J$3/(($B138/3600/($D138*$F138))^0.4*$G138^0.3)))^2+'ModelParams Lw'!$B$7*LN(J$3/(($B138/3600/($D138*$F138))^0.4*$G138^0.3))+'ModelParams Lw'!$B$8</f>
        <v>#DIV/0!</v>
      </c>
      <c r="K138" s="21" t="e">
        <f>'ModelParams Lw'!$B$6*(LN(K$3/(($B138/3600/($D138*$F138))^0.4*$G138^0.3)))^2+'ModelParams Lw'!$B$7*LN(K$3/(($B138/3600/($D138*$F138))^0.4*$G138^0.3))+'ModelParams Lw'!$B$8</f>
        <v>#DIV/0!</v>
      </c>
      <c r="L138" s="21" t="e">
        <f>'ModelParams Lw'!$B$6*(LN(L$3/(($B138/3600/($D138*$F138))^0.4*$G138^0.3)))^2+'ModelParams Lw'!$B$7*LN(L$3/(($B138/3600/($D138*$F138))^0.4*$G138^0.3))+'ModelParams Lw'!$B$8</f>
        <v>#DIV/0!</v>
      </c>
      <c r="M138" s="21" t="e">
        <f>'ModelParams Lw'!$B$6*(LN(M$3/(($B138/3600/($D138*$F138))^0.4*$G138^0.3)))^2+'ModelParams Lw'!$B$7*LN(M$3/(($B138/3600/($D138*$F138))^0.4*$G138^0.3))+'ModelParams Lw'!$B$8</f>
        <v>#DIV/0!</v>
      </c>
      <c r="N138" s="21" t="e">
        <f>'ModelParams Lw'!$B$6*(LN(N$3/(($B138/3600/($D138*$F138))^0.4*$G138^0.3)))^2+'ModelParams Lw'!$B$7*LN(N$3/(($B138/3600/($D138*$F138))^0.4*$G138^0.3))+'ModelParams Lw'!$B$8</f>
        <v>#DIV/0!</v>
      </c>
      <c r="O138" s="21" t="e">
        <f>'ModelParams Lw'!$B$6*(LN(O$3/(($B138/3600/($D138*$F138))^0.4*$G138^0.3)))^2+'ModelParams Lw'!$B$7*LN(O$3/(($B138/3600/($D138*$F138))^0.4*$G138^0.3))+'ModelParams Lw'!$B$8</f>
        <v>#DIV/0!</v>
      </c>
      <c r="P138" s="24" t="e">
        <f>'ModelParams Lw'!$B$3+'ModelParams Lw'!$B$4*LOG10($B138/3600/($D138*$F138))+'ModelParams Lw'!$B$5*LOG10(2*$G138/(1.2*($B138/3600/($D138*$F138))^2)+1)+10*LOG10($D138*$F138)+H138</f>
        <v>#DIV/0!</v>
      </c>
      <c r="Q138" s="24" t="e">
        <f>'ModelParams Lw'!$B$3+'ModelParams Lw'!$B$4*LOG10($B138/3600/($D138*$F138))+'ModelParams Lw'!$B$5*LOG10(2*$G138/(1.2*($B138/3600/($D138*$F138))^2)+1)+10*LOG10($D138*$F138)+I138</f>
        <v>#DIV/0!</v>
      </c>
      <c r="R138" s="24" t="e">
        <f>'ModelParams Lw'!$B$3+'ModelParams Lw'!$B$4*LOG10($B138/3600/($D138*$F138))+'ModelParams Lw'!$B$5*LOG10(2*$G138/(1.2*($B138/3600/($D138*$F138))^2)+1)+10*LOG10($D138*$F138)+J138</f>
        <v>#DIV/0!</v>
      </c>
      <c r="S138" s="24" t="e">
        <f>'ModelParams Lw'!$B$3+'ModelParams Lw'!$B$4*LOG10($B138/3600/($D138*$F138))+'ModelParams Lw'!$B$5*LOG10(2*$G138/(1.2*($B138/3600/($D138*$F138))^2)+1)+10*LOG10($D138*$F138)+K138</f>
        <v>#DIV/0!</v>
      </c>
      <c r="T138" s="24" t="e">
        <f>'ModelParams Lw'!$B$3+'ModelParams Lw'!$B$4*LOG10($B138/3600/($D138*$F138))+'ModelParams Lw'!$B$5*LOG10(2*$G138/(1.2*($B138/3600/($D138*$F138))^2)+1)+10*LOG10($D138*$F138)+L138</f>
        <v>#DIV/0!</v>
      </c>
      <c r="U138" s="24" t="e">
        <f>'ModelParams Lw'!$B$3+'ModelParams Lw'!$B$4*LOG10($B138/3600/($D138*$F138))+'ModelParams Lw'!$B$5*LOG10(2*$G138/(1.2*($B138/3600/($D138*$F138))^2)+1)+10*LOG10($D138*$F138)+M138</f>
        <v>#DIV/0!</v>
      </c>
      <c r="V138" s="24" t="e">
        <f>'ModelParams Lw'!$B$3+'ModelParams Lw'!$B$4*LOG10($B138/3600/($D138*$F138))+'ModelParams Lw'!$B$5*LOG10(2*$G138/(1.2*($B138/3600/($D138*$F138))^2)+1)+10*LOG10($D138*$F138)+N138</f>
        <v>#DIV/0!</v>
      </c>
      <c r="W138" s="24" t="e">
        <f>'ModelParams Lw'!$B$3+'ModelParams Lw'!$B$4*LOG10($B138/3600/($D138*$F138))+'ModelParams Lw'!$B$5*LOG10(2*$G138/(1.2*($B138/3600/($D138*$F138))^2)+1)+10*LOG10($D138*$F138)+O138</f>
        <v>#DIV/0!</v>
      </c>
      <c r="X138" s="24" t="e">
        <f>10*LOG10(IF(P138="",0,POWER(10,((P138+'ModelParams Lw'!$O$4)/10))) +IF(Q138="",0,POWER(10,((Q138+'ModelParams Lw'!$P$4)/10))) +IF(R138="",0,POWER(10,((R138+'ModelParams Lw'!$Q$4)/10))) +IF(S138="",0,POWER(10,((S138+'ModelParams Lw'!$R$4)/10))) +IF(T138="",0,POWER(10,((T138+'ModelParams Lw'!$S$4)/10))) +IF(U138="",0,POWER(10,((U138+'ModelParams Lw'!$T$4)/10))) +IF(V138="",0,POWER(10,((V138+'ModelParams Lw'!$U$4)/10)))+IF(W138="",0,POWER(10,((W138+'ModelParams Lw'!$V$4)/10))))</f>
        <v>#DIV/0!</v>
      </c>
      <c r="Y138" s="24" t="e">
        <f t="shared" si="68"/>
        <v>#DIV/0!</v>
      </c>
      <c r="Z138" s="24" t="e">
        <f>(P138-'ModelParams Lw'!O$10)/'ModelParams Lw'!O$11</f>
        <v>#DIV/0!</v>
      </c>
      <c r="AA138" s="24" t="e">
        <f>(Q138-'ModelParams Lw'!P$10)/'ModelParams Lw'!P$11</f>
        <v>#DIV/0!</v>
      </c>
      <c r="AB138" s="24" t="e">
        <f>(R138-'ModelParams Lw'!Q$10)/'ModelParams Lw'!Q$11</f>
        <v>#DIV/0!</v>
      </c>
      <c r="AC138" s="24" t="e">
        <f>(S138-'ModelParams Lw'!R$10)/'ModelParams Lw'!R$11</f>
        <v>#DIV/0!</v>
      </c>
      <c r="AD138" s="24" t="e">
        <f>(T138-'ModelParams Lw'!S$10)/'ModelParams Lw'!S$11</f>
        <v>#DIV/0!</v>
      </c>
      <c r="AE138" s="24" t="e">
        <f>(U138-'ModelParams Lw'!T$10)/'ModelParams Lw'!T$11</f>
        <v>#DIV/0!</v>
      </c>
      <c r="AF138" s="24" t="e">
        <f>(V138-'ModelParams Lw'!U$10)/'ModelParams Lw'!U$11</f>
        <v>#DIV/0!</v>
      </c>
      <c r="AG138" s="24" t="e">
        <f>(W138-'ModelParams Lw'!V$10)/'ModelParams Lw'!V$11</f>
        <v>#DIV/0!</v>
      </c>
      <c r="AH138" s="24" t="e">
        <f t="shared" si="46"/>
        <v>#DIV/0!</v>
      </c>
      <c r="AI138" s="24" t="str">
        <f>IF(OR(Calcul!$D143="",Calcul!$E143=""),"",VLOOKUP(CONCATENATE(Calcul!$D143,Calcul!$E143),SilencerParams!$D$4:$R$82,8,FALSE))</f>
        <v/>
      </c>
      <c r="AJ138" s="24" t="str">
        <f>IF(OR(Calcul!$D143="",Calcul!$E143=""),"",VLOOKUP(CONCATENATE(Calcul!$D143,Calcul!$E143),SilencerParams!$D$4:$R$82,9,FALSE))</f>
        <v/>
      </c>
      <c r="AK138" s="24" t="str">
        <f>IF(OR(Calcul!$D143="",Calcul!$E143=""),"",VLOOKUP(CONCATENATE(Calcul!$D143,Calcul!$E143),SilencerParams!$D$4:$R$82,10,FALSE))</f>
        <v/>
      </c>
      <c r="AL138" s="24" t="str">
        <f>IF(OR(Calcul!$D143="",Calcul!$E143=""),"",VLOOKUP(CONCATENATE(Calcul!$D143,Calcul!$E143),SilencerParams!$D$4:$R$82,11,FALSE))</f>
        <v/>
      </c>
      <c r="AM138" s="24" t="str">
        <f>IF(OR(Calcul!$D143="",Calcul!$E143=""),"",VLOOKUP(CONCATENATE(Calcul!$D143,Calcul!$E143),SilencerParams!$D$4:$R$82,12,FALSE))</f>
        <v/>
      </c>
      <c r="AN138" s="24" t="str">
        <f>IF(OR(Calcul!$D143="",Calcul!$E143=""),"",VLOOKUP(CONCATENATE(Calcul!$D143,Calcul!$E143),SilencerParams!$D$4:$R$82,13,FALSE))</f>
        <v/>
      </c>
      <c r="AO138" s="24" t="str">
        <f>IF(OR(Calcul!$D143="",Calcul!$E143=""),"",VLOOKUP(CONCATENATE(Calcul!$D143,Calcul!$E143),SilencerParams!$D$4:$R$82,14,FALSE))</f>
        <v/>
      </c>
      <c r="AP138" s="24" t="str">
        <f>IF(OR(Calcul!$D143="",Calcul!$E143=""),"",VLOOKUP(CONCATENATE(Calcul!$D143,Calcul!$E143),SilencerParams!$D$4:$R$82,15,FALSE))</f>
        <v/>
      </c>
      <c r="AQ138" s="24" t="str">
        <f>IF(OR(Calcul!$D143="",Calcul!$E143=""),"",VLOOKUP(CONCATENATE(Calcul!$D143,Calcul!$E143),SilencerParams!$D$4:$Z$82,16,FALSE)*LOG($AH138)+VLOOKUP(CONCATENATE(Calcul!$D143,Calcul!$E143),SilencerParams!$D$4:$AH$82,24,FALSE))</f>
        <v/>
      </c>
      <c r="AR138" s="24" t="str">
        <f>IF(OR(Calcul!$D143="",Calcul!$E143=""),"",VLOOKUP(CONCATENATE(Calcul!$D143,Calcul!$E143),SilencerParams!$D$4:$Z$82,17,FALSE)*LOG($AH138)+VLOOKUP(CONCATENATE(Calcul!$D143,Calcul!$E143),SilencerParams!$D$4:$AH$82,25,FALSE))</f>
        <v/>
      </c>
      <c r="AS138" s="24" t="str">
        <f>IF(OR(Calcul!$D143="",Calcul!$E143=""),"",VLOOKUP(CONCATENATE(Calcul!$D143,Calcul!$E143),SilencerParams!$D$4:$Z$82,18,FALSE)*LOG($AH138)+VLOOKUP(CONCATENATE(Calcul!$D143,Calcul!$E143),SilencerParams!$D$4:$AH$82,26,FALSE))</f>
        <v/>
      </c>
      <c r="AT138" s="24" t="str">
        <f>IF(OR(Calcul!$D143="",Calcul!$E143=""),"",VLOOKUP(CONCATENATE(Calcul!$D143,Calcul!$E143),SilencerParams!$D$4:$Z$82,19,FALSE)*LOG($AH138)+VLOOKUP(CONCATENATE(Calcul!$D143,Calcul!$E143),SilencerParams!$D$4:$AH$82,27,FALSE))</f>
        <v/>
      </c>
      <c r="AU138" s="24" t="str">
        <f>IF(OR(Calcul!$D143="",Calcul!$E143=""),"",VLOOKUP(CONCATENATE(Calcul!$D143,Calcul!$E143),SilencerParams!$D$4:$Z$82,20,FALSE)*LOG($AH138)+VLOOKUP(CONCATENATE(Calcul!$D143,Calcul!$E143),SilencerParams!$D$4:$AH$82,28,FALSE))</f>
        <v/>
      </c>
      <c r="AV138" s="24" t="str">
        <f>IF(OR(Calcul!$D143="",Calcul!$E143=""),"",VLOOKUP(CONCATENATE(Calcul!$D143,Calcul!$E143),SilencerParams!$D$4:$Z$82,21,FALSE)*LOG($AH138)+VLOOKUP(CONCATENATE(Calcul!$D143,Calcul!$E143),SilencerParams!$D$4:$AH$82,29,FALSE))</f>
        <v/>
      </c>
      <c r="AW138" s="24" t="str">
        <f>IF(OR(Calcul!$D143="",Calcul!$E143=""),"",VLOOKUP(CONCATENATE(Calcul!$D143,Calcul!$E143),SilencerParams!$D$4:$Z$82,22,FALSE)*LOG($AH138)+VLOOKUP(CONCATENATE(Calcul!$D143,Calcul!$E143),SilencerParams!$D$4:$AH$82,30,FALSE))</f>
        <v/>
      </c>
      <c r="AX138" s="24" t="str">
        <f>IF(OR(Calcul!$D143="",Calcul!$E143=""),"",VLOOKUP(CONCATENATE(Calcul!$D143,Calcul!$E143),SilencerParams!$D$4:$Z$82,23,FALSE)*LOG($AH138)+VLOOKUP(CONCATENATE(Calcul!$D143,Calcul!$E143),SilencerParams!$D$4:$AH$82,31,FALSE))</f>
        <v/>
      </c>
      <c r="AY138" s="24" t="e">
        <f t="shared" si="49"/>
        <v>#DIV/0!</v>
      </c>
      <c r="AZ138" s="24" t="e">
        <f t="shared" si="50"/>
        <v>#DIV/0!</v>
      </c>
      <c r="BA138" s="24" t="e">
        <f t="shared" si="51"/>
        <v>#DIV/0!</v>
      </c>
      <c r="BB138" s="24" t="e">
        <f t="shared" si="52"/>
        <v>#DIV/0!</v>
      </c>
      <c r="BC138" s="24" t="e">
        <f t="shared" si="53"/>
        <v>#DIV/0!</v>
      </c>
      <c r="BD138" s="24" t="e">
        <f t="shared" si="54"/>
        <v>#DIV/0!</v>
      </c>
      <c r="BE138" s="24" t="e">
        <f t="shared" si="55"/>
        <v>#DIV/0!</v>
      </c>
      <c r="BF138" s="24" t="e">
        <f t="shared" si="56"/>
        <v>#DIV/0!</v>
      </c>
      <c r="BG138" s="24" t="e">
        <f>10*LOG10(IF(AY138="",0,POWER(10,((AY138+'ModelParams Lw'!$O$4)/10))) +IF(AZ138="",0,POWER(10,((AZ138+'ModelParams Lw'!$P$4)/10))) +IF(BA138="",0,POWER(10,((BA138+'ModelParams Lw'!$Q$4)/10))) +IF(BB138="",0,POWER(10,((BB138+'ModelParams Lw'!$R$4)/10))) +IF(BC138="",0,POWER(10,((BC138+'ModelParams Lw'!$S$4)/10))) +IF(BD138="",0,POWER(10,((BD138+'ModelParams Lw'!$T$4)/10))) +IF(BE138="",0,POWER(10,((BE138+'ModelParams Lw'!$U$4)/10)))+IF(BF138="",0,POWER(10,((BF138+'ModelParams Lw'!$V$4)/10))))</f>
        <v>#DIV/0!</v>
      </c>
      <c r="BH138" s="24" t="e">
        <f t="shared" si="47"/>
        <v>#DIV/0!</v>
      </c>
      <c r="BI138" s="24" t="e">
        <f>(AY138-'ModelParams Lw'!O$10)/'ModelParams Lw'!O$11</f>
        <v>#DIV/0!</v>
      </c>
      <c r="BJ138" s="24" t="e">
        <f>(AZ138-'ModelParams Lw'!P$10)/'ModelParams Lw'!P$11</f>
        <v>#DIV/0!</v>
      </c>
      <c r="BK138" s="24" t="e">
        <f>(BA138-'ModelParams Lw'!Q$10)/'ModelParams Lw'!Q$11</f>
        <v>#DIV/0!</v>
      </c>
      <c r="BL138" s="24" t="e">
        <f>(BB138-'ModelParams Lw'!R$10)/'ModelParams Lw'!R$11</f>
        <v>#DIV/0!</v>
      </c>
      <c r="BM138" s="24" t="e">
        <f>(BC138-'ModelParams Lw'!S$10)/'ModelParams Lw'!S$11</f>
        <v>#DIV/0!</v>
      </c>
      <c r="BN138" s="24" t="e">
        <f>(BD138-'ModelParams Lw'!T$10)/'ModelParams Lw'!T$11</f>
        <v>#DIV/0!</v>
      </c>
      <c r="BO138" s="24" t="e">
        <f>(BE138-'ModelParams Lw'!U$10)/'ModelParams Lw'!U$11</f>
        <v>#DIV/0!</v>
      </c>
      <c r="BP138" s="24" t="e">
        <f>(BF138-'ModelParams Lw'!V$10)/'ModelParams Lw'!V$11</f>
        <v>#DIV/0!</v>
      </c>
      <c r="BQ138" s="24">
        <f>IF(Calcul!$F143="SW",'ModelParams Lw'!C$18+'ModelParams Lw'!C$19*LOG(BQ$3)+'ModelParams Lw'!C$20*($D138*$E138),IF('ModelParams Lw'!C$21+'ModelParams Lw'!C$22*LOG(BQ$3)+'ModelParams Lw'!C$23*($D138*$E138)&lt;'ModelParams Lw'!C$18+'ModelParams Lw'!C$19*LOG(BQ$3)+'ModelParams Lw'!C$20*($D138*$E138),'ModelParams Lw'!C$18+'ModelParams Lw'!C$19*LOG(BQ$3)+'ModelParams Lw'!C$20*($D138*$E138),'ModelParams Lw'!C$21+'ModelParams Lw'!C$22*LOG(BQ$3)+'ModelParams Lw'!C$23*($D138*$E138)))</f>
        <v>29.232362061604213</v>
      </c>
      <c r="BR138" s="24">
        <f>IF(Calcul!$F143="SW",'ModelParams Lw'!D$18+'ModelParams Lw'!D$19*LOG(BR$3)+'ModelParams Lw'!D$20*($D138*$E138),IF('ModelParams Lw'!D$21+'ModelParams Lw'!D$22*LOG(BR$3)+'ModelParams Lw'!D$23*($D138*$E138)&lt;'ModelParams Lw'!D$18+'ModelParams Lw'!D$19*LOG(BR$3)+'ModelParams Lw'!D$20*($D138*$E138),'ModelParams Lw'!D$18+'ModelParams Lw'!D$19*LOG(BR$3)+'ModelParams Lw'!D$20*($D138*$E138),'ModelParams Lw'!D$21+'ModelParams Lw'!D$22*LOG(BR$3)+'ModelParams Lw'!D$23*($D138*$E138)))</f>
        <v>20.87664435983303</v>
      </c>
      <c r="BS138" s="24">
        <f>IF(Calcul!$F143="SW",'ModelParams Lw'!E$18+'ModelParams Lw'!E$19*LOG(BS$3)+'ModelParams Lw'!E$20*($D138*$E138),IF('ModelParams Lw'!E$21+'ModelParams Lw'!E$22*LOG(BS$3)+'ModelParams Lw'!E$23*($D138*$E138)&lt;'ModelParams Lw'!E$18+'ModelParams Lw'!E$19*LOG(BS$3)+'ModelParams Lw'!E$20*($D138*$E138),'ModelParams Lw'!E$18+'ModelParams Lw'!E$19*LOG(BS$3)+'ModelParams Lw'!E$20*($D138*$E138),'ModelParams Lw'!E$21+'ModelParams Lw'!E$22*LOG(BS$3)+'ModelParams Lw'!E$23*($D138*$E138)))</f>
        <v>19.403052886267911</v>
      </c>
      <c r="BT138" s="24">
        <f>IF(Calcul!$F143="SW",'ModelParams Lw'!F$18+'ModelParams Lw'!F$19*LOG(BT$3)+'ModelParams Lw'!F$20*($D138*$E138),IF('ModelParams Lw'!F$21+'ModelParams Lw'!F$22*LOG(BT$3)+'ModelParams Lw'!F$23*($D138*$E138)&lt;'ModelParams Lw'!F$18+'ModelParams Lw'!F$19*LOG(BT$3)+'ModelParams Lw'!F$20*($D138*$E138),'ModelParams Lw'!F$18+'ModelParams Lw'!F$19*LOG(BT$3)+'ModelParams Lw'!F$20*($D138*$E138),'ModelParams Lw'!F$21+'ModelParams Lw'!F$22*LOG(BT$3)+'ModelParams Lw'!F$23*($D138*$E138)))</f>
        <v>19.168948557312724</v>
      </c>
      <c r="BU138" s="24">
        <f>IF(Calcul!$F143="SW",'ModelParams Lw'!G$18+'ModelParams Lw'!G$19*LOG(BU$3)+'ModelParams Lw'!G$20*($D138*$E138),IF('ModelParams Lw'!G$21+'ModelParams Lw'!G$22*LOG(BU$3)+'ModelParams Lw'!G$23*($D138*$E138)&lt;'ModelParams Lw'!G$18+'ModelParams Lw'!G$19*LOG(BU$3)+'ModelParams Lw'!G$20*($D138*$E138),'ModelParams Lw'!G$18+'ModelParams Lw'!G$19*LOG(BU$3)+'ModelParams Lw'!G$20*($D138*$E138),'ModelParams Lw'!G$21+'ModelParams Lw'!G$22*LOG(BU$3)+'ModelParams Lw'!G$23*($D138*$E138)))</f>
        <v>19.253827318462619</v>
      </c>
      <c r="BV138" s="24">
        <f>IF(Calcul!$F143="SW",'ModelParams Lw'!H$18+'ModelParams Lw'!H$19*LOG(BV$3)+'ModelParams Lw'!H$20*($D138*$E138),IF('ModelParams Lw'!H$21+'ModelParams Lw'!H$22*LOG(BV$3)+'ModelParams Lw'!H$23*($D138*$E138)&lt;'ModelParams Lw'!H$18+'ModelParams Lw'!H$19*LOG(BV$3)+'ModelParams Lw'!H$20*($D138*$E138),'ModelParams Lw'!H$18+'ModelParams Lw'!H$19*LOG(BV$3)+'ModelParams Lw'!H$20*($D138*$E138),'ModelParams Lw'!H$21+'ModelParams Lw'!H$22*LOG(BV$3)+'ModelParams Lw'!H$23*($D138*$E138)))</f>
        <v>18.450549841027573</v>
      </c>
      <c r="BW138" s="24">
        <f>IF(Calcul!$F143="SW",'ModelParams Lw'!I$18+'ModelParams Lw'!I$19*LOG(BW$3)+'ModelParams Lw'!I$20*($D138*$E138),IF('ModelParams Lw'!I$21+'ModelParams Lw'!I$22*LOG(BW$3)+'ModelParams Lw'!I$23*($D138*$E138)&lt;'ModelParams Lw'!I$18+'ModelParams Lw'!I$19*LOG(BW$3)+'ModelParams Lw'!I$20*($D138*$E138),'ModelParams Lw'!I$18+'ModelParams Lw'!I$19*LOG(BW$3)+'ModelParams Lw'!I$20*($D138*$E138),'ModelParams Lw'!I$21+'ModelParams Lw'!I$22*LOG(BW$3)+'ModelParams Lw'!I$23*($D138*$E138)))</f>
        <v>24.339570323731252</v>
      </c>
      <c r="BX138" s="24">
        <f>IF(Calcul!$F143="SW",'ModelParams Lw'!J$18+'ModelParams Lw'!J$19*LOG(BX$3)+'ModelParams Lw'!J$20*($D138*$E138),IF('ModelParams Lw'!J$21+'ModelParams Lw'!J$22*LOG(BX$3)+'ModelParams Lw'!J$23*($D138*$E138)&lt;'ModelParams Lw'!J$18+'ModelParams Lw'!J$19*LOG(BX$3)+'ModelParams Lw'!J$20*($D138*$E138),'ModelParams Lw'!J$18+'ModelParams Lw'!J$19*LOG(BX$3)+'ModelParams Lw'!J$20*($D138*$E138),'ModelParams Lw'!J$21+'ModelParams Lw'!J$22*LOG(BX$3)+'ModelParams Lw'!J$23*($D138*$E138)))</f>
        <v>22.505852524315557</v>
      </c>
      <c r="BY138" s="24" t="e">
        <f t="shared" si="57"/>
        <v>#DIV/0!</v>
      </c>
      <c r="BZ138" s="24" t="e">
        <f t="shared" si="58"/>
        <v>#DIV/0!</v>
      </c>
      <c r="CA138" s="24" t="e">
        <f t="shared" si="59"/>
        <v>#DIV/0!</v>
      </c>
      <c r="CB138" s="24" t="e">
        <f t="shared" si="60"/>
        <v>#DIV/0!</v>
      </c>
      <c r="CC138" s="24" t="e">
        <f t="shared" si="61"/>
        <v>#DIV/0!</v>
      </c>
      <c r="CD138" s="24" t="e">
        <f t="shared" si="62"/>
        <v>#DIV/0!</v>
      </c>
      <c r="CE138" s="24" t="e">
        <f t="shared" si="63"/>
        <v>#DIV/0!</v>
      </c>
      <c r="CF138" s="24" t="e">
        <f t="shared" si="64"/>
        <v>#DIV/0!</v>
      </c>
      <c r="CG138" s="24" t="e">
        <f>10*LOG10(IF(BY138="",0,POWER(10,((BY138+'ModelParams Lw'!$O$4)/10))) +IF(BZ138="",0,POWER(10,((BZ138+'ModelParams Lw'!$P$4)/10))) +IF(CA138="",0,POWER(10,((CA138+'ModelParams Lw'!$Q$4)/10))) +IF(CB138="",0,POWER(10,((CB138+'ModelParams Lw'!$R$4)/10))) +IF(CC138="",0,POWER(10,((CC138+'ModelParams Lw'!$S$4)/10))) +IF(CD138="",0,POWER(10,((CD138+'ModelParams Lw'!$T$4)/10))) +IF(CE138="",0,POWER(10,((CE138+'ModelParams Lw'!$U$4)/10)))+IF(CF138="",0,POWER(10,((CF138+'ModelParams Lw'!$V$4)/10))))</f>
        <v>#DIV/0!</v>
      </c>
      <c r="CH138" s="24" t="e">
        <f t="shared" si="48"/>
        <v>#DIV/0!</v>
      </c>
      <c r="CI138" s="24" t="e">
        <f>(BY138-'ModelParams Lw'!$O$10)/'ModelParams Lw'!$O$11</f>
        <v>#DIV/0!</v>
      </c>
      <c r="CJ138" s="24" t="e">
        <f>(BZ138-'ModelParams Lw'!$P$10)/'ModelParams Lw'!$P$11</f>
        <v>#DIV/0!</v>
      </c>
      <c r="CK138" s="24" t="e">
        <f>(CA138-'ModelParams Lw'!$Q$10)/'ModelParams Lw'!$Q$11</f>
        <v>#DIV/0!</v>
      </c>
      <c r="CL138" s="24" t="e">
        <f>(CB138-'ModelParams Lw'!$R$10)/'ModelParams Lw'!$R$11</f>
        <v>#DIV/0!</v>
      </c>
      <c r="CM138" s="24" t="e">
        <f>(CC138-'ModelParams Lw'!$S$10)/'ModelParams Lw'!$S$11</f>
        <v>#DIV/0!</v>
      </c>
      <c r="CN138" s="24" t="e">
        <f>(CD138-'ModelParams Lw'!$T$10)/'ModelParams Lw'!$T$11</f>
        <v>#DIV/0!</v>
      </c>
      <c r="CO138" s="24" t="e">
        <f>(CE138-'ModelParams Lw'!$U$10)/'ModelParams Lw'!$U$11</f>
        <v>#DIV/0!</v>
      </c>
      <c r="CP138" s="24" t="e">
        <f>(CF138-'ModelParams Lw'!$V$10)/'ModelParams Lw'!$V$11</f>
        <v>#DIV/0!</v>
      </c>
    </row>
    <row r="139" spans="1:94" x14ac:dyDescent="0.2">
      <c r="A139" s="12">
        <f>Calcul!B141</f>
        <v>0</v>
      </c>
      <c r="B139" s="12">
        <f t="shared" si="65"/>
        <v>0</v>
      </c>
      <c r="C139" s="12">
        <f>Calcul!C141</f>
        <v>0</v>
      </c>
      <c r="D139" s="12">
        <f>Calcul!D141/1000</f>
        <v>0</v>
      </c>
      <c r="E139" s="12">
        <f>Calcul!E141/1000</f>
        <v>0</v>
      </c>
      <c r="F139" s="12">
        <f t="shared" si="66"/>
        <v>0</v>
      </c>
      <c r="G139" s="24" t="e">
        <f t="shared" si="67"/>
        <v>#DIV/0!</v>
      </c>
      <c r="H139" s="21" t="e">
        <f>'ModelParams Lw'!$B$6*(LN(H$3/(($B139/3600/($D139*$F139))^0.4*$G139^0.3)))^2+'ModelParams Lw'!$B$7*LN(H$3/(($B139/3600/($D139*$F139))^0.4*$G139^0.3))+'ModelParams Lw'!$B$8</f>
        <v>#DIV/0!</v>
      </c>
      <c r="I139" s="21" t="e">
        <f>'ModelParams Lw'!$B$6*(LN(I$3/(($B139/3600/($D139*$F139))^0.4*$G139^0.3)))^2+'ModelParams Lw'!$B$7*LN(I$3/(($B139/3600/($D139*$F139))^0.4*$G139^0.3))+'ModelParams Lw'!$B$8</f>
        <v>#DIV/0!</v>
      </c>
      <c r="J139" s="21" t="e">
        <f>'ModelParams Lw'!$B$6*(LN(J$3/(($B139/3600/($D139*$F139))^0.4*$G139^0.3)))^2+'ModelParams Lw'!$B$7*LN(J$3/(($B139/3600/($D139*$F139))^0.4*$G139^0.3))+'ModelParams Lw'!$B$8</f>
        <v>#DIV/0!</v>
      </c>
      <c r="K139" s="21" t="e">
        <f>'ModelParams Lw'!$B$6*(LN(K$3/(($B139/3600/($D139*$F139))^0.4*$G139^0.3)))^2+'ModelParams Lw'!$B$7*LN(K$3/(($B139/3600/($D139*$F139))^0.4*$G139^0.3))+'ModelParams Lw'!$B$8</f>
        <v>#DIV/0!</v>
      </c>
      <c r="L139" s="21" t="e">
        <f>'ModelParams Lw'!$B$6*(LN(L$3/(($B139/3600/($D139*$F139))^0.4*$G139^0.3)))^2+'ModelParams Lw'!$B$7*LN(L$3/(($B139/3600/($D139*$F139))^0.4*$G139^0.3))+'ModelParams Lw'!$B$8</f>
        <v>#DIV/0!</v>
      </c>
      <c r="M139" s="21" t="e">
        <f>'ModelParams Lw'!$B$6*(LN(M$3/(($B139/3600/($D139*$F139))^0.4*$G139^0.3)))^2+'ModelParams Lw'!$B$7*LN(M$3/(($B139/3600/($D139*$F139))^0.4*$G139^0.3))+'ModelParams Lw'!$B$8</f>
        <v>#DIV/0!</v>
      </c>
      <c r="N139" s="21" t="e">
        <f>'ModelParams Lw'!$B$6*(LN(N$3/(($B139/3600/($D139*$F139))^0.4*$G139^0.3)))^2+'ModelParams Lw'!$B$7*LN(N$3/(($B139/3600/($D139*$F139))^0.4*$G139^0.3))+'ModelParams Lw'!$B$8</f>
        <v>#DIV/0!</v>
      </c>
      <c r="O139" s="21" t="e">
        <f>'ModelParams Lw'!$B$6*(LN(O$3/(($B139/3600/($D139*$F139))^0.4*$G139^0.3)))^2+'ModelParams Lw'!$B$7*LN(O$3/(($B139/3600/($D139*$F139))^0.4*$G139^0.3))+'ModelParams Lw'!$B$8</f>
        <v>#DIV/0!</v>
      </c>
      <c r="P139" s="24" t="e">
        <f>'ModelParams Lw'!$B$3+'ModelParams Lw'!$B$4*LOG10($B139/3600/($D139*$F139))+'ModelParams Lw'!$B$5*LOG10(2*$G139/(1.2*($B139/3600/($D139*$F139))^2)+1)+10*LOG10($D139*$F139)+H139</f>
        <v>#DIV/0!</v>
      </c>
      <c r="Q139" s="24" t="e">
        <f>'ModelParams Lw'!$B$3+'ModelParams Lw'!$B$4*LOG10($B139/3600/($D139*$F139))+'ModelParams Lw'!$B$5*LOG10(2*$G139/(1.2*($B139/3600/($D139*$F139))^2)+1)+10*LOG10($D139*$F139)+I139</f>
        <v>#DIV/0!</v>
      </c>
      <c r="R139" s="24" t="e">
        <f>'ModelParams Lw'!$B$3+'ModelParams Lw'!$B$4*LOG10($B139/3600/($D139*$F139))+'ModelParams Lw'!$B$5*LOG10(2*$G139/(1.2*($B139/3600/($D139*$F139))^2)+1)+10*LOG10($D139*$F139)+J139</f>
        <v>#DIV/0!</v>
      </c>
      <c r="S139" s="24" t="e">
        <f>'ModelParams Lw'!$B$3+'ModelParams Lw'!$B$4*LOG10($B139/3600/($D139*$F139))+'ModelParams Lw'!$B$5*LOG10(2*$G139/(1.2*($B139/3600/($D139*$F139))^2)+1)+10*LOG10($D139*$F139)+K139</f>
        <v>#DIV/0!</v>
      </c>
      <c r="T139" s="24" t="e">
        <f>'ModelParams Lw'!$B$3+'ModelParams Lw'!$B$4*LOG10($B139/3600/($D139*$F139))+'ModelParams Lw'!$B$5*LOG10(2*$G139/(1.2*($B139/3600/($D139*$F139))^2)+1)+10*LOG10($D139*$F139)+L139</f>
        <v>#DIV/0!</v>
      </c>
      <c r="U139" s="24" t="e">
        <f>'ModelParams Lw'!$B$3+'ModelParams Lw'!$B$4*LOG10($B139/3600/($D139*$F139))+'ModelParams Lw'!$B$5*LOG10(2*$G139/(1.2*($B139/3600/($D139*$F139))^2)+1)+10*LOG10($D139*$F139)+M139</f>
        <v>#DIV/0!</v>
      </c>
      <c r="V139" s="24" t="e">
        <f>'ModelParams Lw'!$B$3+'ModelParams Lw'!$B$4*LOG10($B139/3600/($D139*$F139))+'ModelParams Lw'!$B$5*LOG10(2*$G139/(1.2*($B139/3600/($D139*$F139))^2)+1)+10*LOG10($D139*$F139)+N139</f>
        <v>#DIV/0!</v>
      </c>
      <c r="W139" s="24" t="e">
        <f>'ModelParams Lw'!$B$3+'ModelParams Lw'!$B$4*LOG10($B139/3600/($D139*$F139))+'ModelParams Lw'!$B$5*LOG10(2*$G139/(1.2*($B139/3600/($D139*$F139))^2)+1)+10*LOG10($D139*$F139)+O139</f>
        <v>#DIV/0!</v>
      </c>
      <c r="X139" s="24" t="e">
        <f>10*LOG10(IF(P139="",0,POWER(10,((P139+'ModelParams Lw'!$O$4)/10))) +IF(Q139="",0,POWER(10,((Q139+'ModelParams Lw'!$P$4)/10))) +IF(R139="",0,POWER(10,((R139+'ModelParams Lw'!$Q$4)/10))) +IF(S139="",0,POWER(10,((S139+'ModelParams Lw'!$R$4)/10))) +IF(T139="",0,POWER(10,((T139+'ModelParams Lw'!$S$4)/10))) +IF(U139="",0,POWER(10,((U139+'ModelParams Lw'!$T$4)/10))) +IF(V139="",0,POWER(10,((V139+'ModelParams Lw'!$U$4)/10)))+IF(W139="",0,POWER(10,((W139+'ModelParams Lw'!$V$4)/10))))</f>
        <v>#DIV/0!</v>
      </c>
      <c r="Y139" s="24" t="e">
        <f t="shared" si="68"/>
        <v>#DIV/0!</v>
      </c>
      <c r="Z139" s="24" t="e">
        <f>(P139-'ModelParams Lw'!O$10)/'ModelParams Lw'!O$11</f>
        <v>#DIV/0!</v>
      </c>
      <c r="AA139" s="24" t="e">
        <f>(Q139-'ModelParams Lw'!P$10)/'ModelParams Lw'!P$11</f>
        <v>#DIV/0!</v>
      </c>
      <c r="AB139" s="24" t="e">
        <f>(R139-'ModelParams Lw'!Q$10)/'ModelParams Lw'!Q$11</f>
        <v>#DIV/0!</v>
      </c>
      <c r="AC139" s="24" t="e">
        <f>(S139-'ModelParams Lw'!R$10)/'ModelParams Lw'!R$11</f>
        <v>#DIV/0!</v>
      </c>
      <c r="AD139" s="24" t="e">
        <f>(T139-'ModelParams Lw'!S$10)/'ModelParams Lw'!S$11</f>
        <v>#DIV/0!</v>
      </c>
      <c r="AE139" s="24" t="e">
        <f>(U139-'ModelParams Lw'!T$10)/'ModelParams Lw'!T$11</f>
        <v>#DIV/0!</v>
      </c>
      <c r="AF139" s="24" t="e">
        <f>(V139-'ModelParams Lw'!U$10)/'ModelParams Lw'!U$11</f>
        <v>#DIV/0!</v>
      </c>
      <c r="AG139" s="24" t="e">
        <f>(W139-'ModelParams Lw'!V$10)/'ModelParams Lw'!V$11</f>
        <v>#DIV/0!</v>
      </c>
      <c r="AH139" s="24" t="e">
        <f t="shared" si="46"/>
        <v>#DIV/0!</v>
      </c>
      <c r="AI139" s="24" t="str">
        <f>IF(OR(Calcul!$D144="",Calcul!$E144=""),"",VLOOKUP(CONCATENATE(Calcul!$D144,Calcul!$E144),SilencerParams!$D$4:$R$82,8,FALSE))</f>
        <v/>
      </c>
      <c r="AJ139" s="24" t="str">
        <f>IF(OR(Calcul!$D144="",Calcul!$E144=""),"",VLOOKUP(CONCATENATE(Calcul!$D144,Calcul!$E144),SilencerParams!$D$4:$R$82,9,FALSE))</f>
        <v/>
      </c>
      <c r="AK139" s="24" t="str">
        <f>IF(OR(Calcul!$D144="",Calcul!$E144=""),"",VLOOKUP(CONCATENATE(Calcul!$D144,Calcul!$E144),SilencerParams!$D$4:$R$82,10,FALSE))</f>
        <v/>
      </c>
      <c r="AL139" s="24" t="str">
        <f>IF(OR(Calcul!$D144="",Calcul!$E144=""),"",VLOOKUP(CONCATENATE(Calcul!$D144,Calcul!$E144),SilencerParams!$D$4:$R$82,11,FALSE))</f>
        <v/>
      </c>
      <c r="AM139" s="24" t="str">
        <f>IF(OR(Calcul!$D144="",Calcul!$E144=""),"",VLOOKUP(CONCATENATE(Calcul!$D144,Calcul!$E144),SilencerParams!$D$4:$R$82,12,FALSE))</f>
        <v/>
      </c>
      <c r="AN139" s="24" t="str">
        <f>IF(OR(Calcul!$D144="",Calcul!$E144=""),"",VLOOKUP(CONCATENATE(Calcul!$D144,Calcul!$E144),SilencerParams!$D$4:$R$82,13,FALSE))</f>
        <v/>
      </c>
      <c r="AO139" s="24" t="str">
        <f>IF(OR(Calcul!$D144="",Calcul!$E144=""),"",VLOOKUP(CONCATENATE(Calcul!$D144,Calcul!$E144),SilencerParams!$D$4:$R$82,14,FALSE))</f>
        <v/>
      </c>
      <c r="AP139" s="24" t="str">
        <f>IF(OR(Calcul!$D144="",Calcul!$E144=""),"",VLOOKUP(CONCATENATE(Calcul!$D144,Calcul!$E144),SilencerParams!$D$4:$R$82,15,FALSE))</f>
        <v/>
      </c>
      <c r="AQ139" s="24" t="str">
        <f>IF(OR(Calcul!$D144="",Calcul!$E144=""),"",VLOOKUP(CONCATENATE(Calcul!$D144,Calcul!$E144),SilencerParams!$D$4:$Z$82,16,FALSE)*LOG($AH139)+VLOOKUP(CONCATENATE(Calcul!$D144,Calcul!$E144),SilencerParams!$D$4:$AH$82,24,FALSE))</f>
        <v/>
      </c>
      <c r="AR139" s="24" t="str">
        <f>IF(OR(Calcul!$D144="",Calcul!$E144=""),"",VLOOKUP(CONCATENATE(Calcul!$D144,Calcul!$E144),SilencerParams!$D$4:$Z$82,17,FALSE)*LOG($AH139)+VLOOKUP(CONCATENATE(Calcul!$D144,Calcul!$E144),SilencerParams!$D$4:$AH$82,25,FALSE))</f>
        <v/>
      </c>
      <c r="AS139" s="24" t="str">
        <f>IF(OR(Calcul!$D144="",Calcul!$E144=""),"",VLOOKUP(CONCATENATE(Calcul!$D144,Calcul!$E144),SilencerParams!$D$4:$Z$82,18,FALSE)*LOG($AH139)+VLOOKUP(CONCATENATE(Calcul!$D144,Calcul!$E144),SilencerParams!$D$4:$AH$82,26,FALSE))</f>
        <v/>
      </c>
      <c r="AT139" s="24" t="str">
        <f>IF(OR(Calcul!$D144="",Calcul!$E144=""),"",VLOOKUP(CONCATENATE(Calcul!$D144,Calcul!$E144),SilencerParams!$D$4:$Z$82,19,FALSE)*LOG($AH139)+VLOOKUP(CONCATENATE(Calcul!$D144,Calcul!$E144),SilencerParams!$D$4:$AH$82,27,FALSE))</f>
        <v/>
      </c>
      <c r="AU139" s="24" t="str">
        <f>IF(OR(Calcul!$D144="",Calcul!$E144=""),"",VLOOKUP(CONCATENATE(Calcul!$D144,Calcul!$E144),SilencerParams!$D$4:$Z$82,20,FALSE)*LOG($AH139)+VLOOKUP(CONCATENATE(Calcul!$D144,Calcul!$E144),SilencerParams!$D$4:$AH$82,28,FALSE))</f>
        <v/>
      </c>
      <c r="AV139" s="24" t="str">
        <f>IF(OR(Calcul!$D144="",Calcul!$E144=""),"",VLOOKUP(CONCATENATE(Calcul!$D144,Calcul!$E144),SilencerParams!$D$4:$Z$82,21,FALSE)*LOG($AH139)+VLOOKUP(CONCATENATE(Calcul!$D144,Calcul!$E144),SilencerParams!$D$4:$AH$82,29,FALSE))</f>
        <v/>
      </c>
      <c r="AW139" s="24" t="str">
        <f>IF(OR(Calcul!$D144="",Calcul!$E144=""),"",VLOOKUP(CONCATENATE(Calcul!$D144,Calcul!$E144),SilencerParams!$D$4:$Z$82,22,FALSE)*LOG($AH139)+VLOOKUP(CONCATENATE(Calcul!$D144,Calcul!$E144),SilencerParams!$D$4:$AH$82,30,FALSE))</f>
        <v/>
      </c>
      <c r="AX139" s="24" t="str">
        <f>IF(OR(Calcul!$D144="",Calcul!$E144=""),"",VLOOKUP(CONCATENATE(Calcul!$D144,Calcul!$E144),SilencerParams!$D$4:$Z$82,23,FALSE)*LOG($AH139)+VLOOKUP(CONCATENATE(Calcul!$D144,Calcul!$E144),SilencerParams!$D$4:$AH$82,31,FALSE))</f>
        <v/>
      </c>
      <c r="AY139" s="24" t="e">
        <f t="shared" si="49"/>
        <v>#DIV/0!</v>
      </c>
      <c r="AZ139" s="24" t="e">
        <f t="shared" si="50"/>
        <v>#DIV/0!</v>
      </c>
      <c r="BA139" s="24" t="e">
        <f t="shared" si="51"/>
        <v>#DIV/0!</v>
      </c>
      <c r="BB139" s="24" t="e">
        <f t="shared" si="52"/>
        <v>#DIV/0!</v>
      </c>
      <c r="BC139" s="24" t="e">
        <f t="shared" si="53"/>
        <v>#DIV/0!</v>
      </c>
      <c r="BD139" s="24" t="e">
        <f t="shared" si="54"/>
        <v>#DIV/0!</v>
      </c>
      <c r="BE139" s="24" t="e">
        <f t="shared" si="55"/>
        <v>#DIV/0!</v>
      </c>
      <c r="BF139" s="24" t="e">
        <f t="shared" si="56"/>
        <v>#DIV/0!</v>
      </c>
      <c r="BG139" s="24" t="e">
        <f>10*LOG10(IF(AY139="",0,POWER(10,((AY139+'ModelParams Lw'!$O$4)/10))) +IF(AZ139="",0,POWER(10,((AZ139+'ModelParams Lw'!$P$4)/10))) +IF(BA139="",0,POWER(10,((BA139+'ModelParams Lw'!$Q$4)/10))) +IF(BB139="",0,POWER(10,((BB139+'ModelParams Lw'!$R$4)/10))) +IF(BC139="",0,POWER(10,((BC139+'ModelParams Lw'!$S$4)/10))) +IF(BD139="",0,POWER(10,((BD139+'ModelParams Lw'!$T$4)/10))) +IF(BE139="",0,POWER(10,((BE139+'ModelParams Lw'!$U$4)/10)))+IF(BF139="",0,POWER(10,((BF139+'ModelParams Lw'!$V$4)/10))))</f>
        <v>#DIV/0!</v>
      </c>
      <c r="BH139" s="24" t="e">
        <f t="shared" si="47"/>
        <v>#DIV/0!</v>
      </c>
      <c r="BI139" s="24" t="e">
        <f>(AY139-'ModelParams Lw'!O$10)/'ModelParams Lw'!O$11</f>
        <v>#DIV/0!</v>
      </c>
      <c r="BJ139" s="24" t="e">
        <f>(AZ139-'ModelParams Lw'!P$10)/'ModelParams Lw'!P$11</f>
        <v>#DIV/0!</v>
      </c>
      <c r="BK139" s="24" t="e">
        <f>(BA139-'ModelParams Lw'!Q$10)/'ModelParams Lw'!Q$11</f>
        <v>#DIV/0!</v>
      </c>
      <c r="BL139" s="24" t="e">
        <f>(BB139-'ModelParams Lw'!R$10)/'ModelParams Lw'!R$11</f>
        <v>#DIV/0!</v>
      </c>
      <c r="BM139" s="24" t="e">
        <f>(BC139-'ModelParams Lw'!S$10)/'ModelParams Lw'!S$11</f>
        <v>#DIV/0!</v>
      </c>
      <c r="BN139" s="24" t="e">
        <f>(BD139-'ModelParams Lw'!T$10)/'ModelParams Lw'!T$11</f>
        <v>#DIV/0!</v>
      </c>
      <c r="BO139" s="24" t="e">
        <f>(BE139-'ModelParams Lw'!U$10)/'ModelParams Lw'!U$11</f>
        <v>#DIV/0!</v>
      </c>
      <c r="BP139" s="24" t="e">
        <f>(BF139-'ModelParams Lw'!V$10)/'ModelParams Lw'!V$11</f>
        <v>#DIV/0!</v>
      </c>
      <c r="BQ139" s="24">
        <f>IF(Calcul!$F144="SW",'ModelParams Lw'!C$18+'ModelParams Lw'!C$19*LOG(BQ$3)+'ModelParams Lw'!C$20*($D139*$E139),IF('ModelParams Lw'!C$21+'ModelParams Lw'!C$22*LOG(BQ$3)+'ModelParams Lw'!C$23*($D139*$E139)&lt;'ModelParams Lw'!C$18+'ModelParams Lw'!C$19*LOG(BQ$3)+'ModelParams Lw'!C$20*($D139*$E139),'ModelParams Lw'!C$18+'ModelParams Lw'!C$19*LOG(BQ$3)+'ModelParams Lw'!C$20*($D139*$E139),'ModelParams Lw'!C$21+'ModelParams Lw'!C$22*LOG(BQ$3)+'ModelParams Lw'!C$23*($D139*$E139)))</f>
        <v>29.232362061604213</v>
      </c>
      <c r="BR139" s="24">
        <f>IF(Calcul!$F144="SW",'ModelParams Lw'!D$18+'ModelParams Lw'!D$19*LOG(BR$3)+'ModelParams Lw'!D$20*($D139*$E139),IF('ModelParams Lw'!D$21+'ModelParams Lw'!D$22*LOG(BR$3)+'ModelParams Lw'!D$23*($D139*$E139)&lt;'ModelParams Lw'!D$18+'ModelParams Lw'!D$19*LOG(BR$3)+'ModelParams Lw'!D$20*($D139*$E139),'ModelParams Lw'!D$18+'ModelParams Lw'!D$19*LOG(BR$3)+'ModelParams Lw'!D$20*($D139*$E139),'ModelParams Lw'!D$21+'ModelParams Lw'!D$22*LOG(BR$3)+'ModelParams Lw'!D$23*($D139*$E139)))</f>
        <v>20.87664435983303</v>
      </c>
      <c r="BS139" s="24">
        <f>IF(Calcul!$F144="SW",'ModelParams Lw'!E$18+'ModelParams Lw'!E$19*LOG(BS$3)+'ModelParams Lw'!E$20*($D139*$E139),IF('ModelParams Lw'!E$21+'ModelParams Lw'!E$22*LOG(BS$3)+'ModelParams Lw'!E$23*($D139*$E139)&lt;'ModelParams Lw'!E$18+'ModelParams Lw'!E$19*LOG(BS$3)+'ModelParams Lw'!E$20*($D139*$E139),'ModelParams Lw'!E$18+'ModelParams Lw'!E$19*LOG(BS$3)+'ModelParams Lw'!E$20*($D139*$E139),'ModelParams Lw'!E$21+'ModelParams Lw'!E$22*LOG(BS$3)+'ModelParams Lw'!E$23*($D139*$E139)))</f>
        <v>19.403052886267911</v>
      </c>
      <c r="BT139" s="24">
        <f>IF(Calcul!$F144="SW",'ModelParams Lw'!F$18+'ModelParams Lw'!F$19*LOG(BT$3)+'ModelParams Lw'!F$20*($D139*$E139),IF('ModelParams Lw'!F$21+'ModelParams Lw'!F$22*LOG(BT$3)+'ModelParams Lw'!F$23*($D139*$E139)&lt;'ModelParams Lw'!F$18+'ModelParams Lw'!F$19*LOG(BT$3)+'ModelParams Lw'!F$20*($D139*$E139),'ModelParams Lw'!F$18+'ModelParams Lw'!F$19*LOG(BT$3)+'ModelParams Lw'!F$20*($D139*$E139),'ModelParams Lw'!F$21+'ModelParams Lw'!F$22*LOG(BT$3)+'ModelParams Lw'!F$23*($D139*$E139)))</f>
        <v>19.168948557312724</v>
      </c>
      <c r="BU139" s="24">
        <f>IF(Calcul!$F144="SW",'ModelParams Lw'!G$18+'ModelParams Lw'!G$19*LOG(BU$3)+'ModelParams Lw'!G$20*($D139*$E139),IF('ModelParams Lw'!G$21+'ModelParams Lw'!G$22*LOG(BU$3)+'ModelParams Lw'!G$23*($D139*$E139)&lt;'ModelParams Lw'!G$18+'ModelParams Lw'!G$19*LOG(BU$3)+'ModelParams Lw'!G$20*($D139*$E139),'ModelParams Lw'!G$18+'ModelParams Lw'!G$19*LOG(BU$3)+'ModelParams Lw'!G$20*($D139*$E139),'ModelParams Lw'!G$21+'ModelParams Lw'!G$22*LOG(BU$3)+'ModelParams Lw'!G$23*($D139*$E139)))</f>
        <v>19.253827318462619</v>
      </c>
      <c r="BV139" s="24">
        <f>IF(Calcul!$F144="SW",'ModelParams Lw'!H$18+'ModelParams Lw'!H$19*LOG(BV$3)+'ModelParams Lw'!H$20*($D139*$E139),IF('ModelParams Lw'!H$21+'ModelParams Lw'!H$22*LOG(BV$3)+'ModelParams Lw'!H$23*($D139*$E139)&lt;'ModelParams Lw'!H$18+'ModelParams Lw'!H$19*LOG(BV$3)+'ModelParams Lw'!H$20*($D139*$E139),'ModelParams Lw'!H$18+'ModelParams Lw'!H$19*LOG(BV$3)+'ModelParams Lw'!H$20*($D139*$E139),'ModelParams Lw'!H$21+'ModelParams Lw'!H$22*LOG(BV$3)+'ModelParams Lw'!H$23*($D139*$E139)))</f>
        <v>18.450549841027573</v>
      </c>
      <c r="BW139" s="24">
        <f>IF(Calcul!$F144="SW",'ModelParams Lw'!I$18+'ModelParams Lw'!I$19*LOG(BW$3)+'ModelParams Lw'!I$20*($D139*$E139),IF('ModelParams Lw'!I$21+'ModelParams Lw'!I$22*LOG(BW$3)+'ModelParams Lw'!I$23*($D139*$E139)&lt;'ModelParams Lw'!I$18+'ModelParams Lw'!I$19*LOG(BW$3)+'ModelParams Lw'!I$20*($D139*$E139),'ModelParams Lw'!I$18+'ModelParams Lw'!I$19*LOG(BW$3)+'ModelParams Lw'!I$20*($D139*$E139),'ModelParams Lw'!I$21+'ModelParams Lw'!I$22*LOG(BW$3)+'ModelParams Lw'!I$23*($D139*$E139)))</f>
        <v>24.339570323731252</v>
      </c>
      <c r="BX139" s="24">
        <f>IF(Calcul!$F144="SW",'ModelParams Lw'!J$18+'ModelParams Lw'!J$19*LOG(BX$3)+'ModelParams Lw'!J$20*($D139*$E139),IF('ModelParams Lw'!J$21+'ModelParams Lw'!J$22*LOG(BX$3)+'ModelParams Lw'!J$23*($D139*$E139)&lt;'ModelParams Lw'!J$18+'ModelParams Lw'!J$19*LOG(BX$3)+'ModelParams Lw'!J$20*($D139*$E139),'ModelParams Lw'!J$18+'ModelParams Lw'!J$19*LOG(BX$3)+'ModelParams Lw'!J$20*($D139*$E139),'ModelParams Lw'!J$21+'ModelParams Lw'!J$22*LOG(BX$3)+'ModelParams Lw'!J$23*($D139*$E139)))</f>
        <v>22.505852524315557</v>
      </c>
      <c r="BY139" s="24" t="e">
        <f t="shared" si="57"/>
        <v>#DIV/0!</v>
      </c>
      <c r="BZ139" s="24" t="e">
        <f t="shared" si="58"/>
        <v>#DIV/0!</v>
      </c>
      <c r="CA139" s="24" t="e">
        <f t="shared" si="59"/>
        <v>#DIV/0!</v>
      </c>
      <c r="CB139" s="24" t="e">
        <f t="shared" si="60"/>
        <v>#DIV/0!</v>
      </c>
      <c r="CC139" s="24" t="e">
        <f t="shared" si="61"/>
        <v>#DIV/0!</v>
      </c>
      <c r="CD139" s="24" t="e">
        <f t="shared" si="62"/>
        <v>#DIV/0!</v>
      </c>
      <c r="CE139" s="24" t="e">
        <f t="shared" si="63"/>
        <v>#DIV/0!</v>
      </c>
      <c r="CF139" s="24" t="e">
        <f t="shared" si="64"/>
        <v>#DIV/0!</v>
      </c>
      <c r="CG139" s="24" t="e">
        <f>10*LOG10(IF(BY139="",0,POWER(10,((BY139+'ModelParams Lw'!$O$4)/10))) +IF(BZ139="",0,POWER(10,((BZ139+'ModelParams Lw'!$P$4)/10))) +IF(CA139="",0,POWER(10,((CA139+'ModelParams Lw'!$Q$4)/10))) +IF(CB139="",0,POWER(10,((CB139+'ModelParams Lw'!$R$4)/10))) +IF(CC139="",0,POWER(10,((CC139+'ModelParams Lw'!$S$4)/10))) +IF(CD139="",0,POWER(10,((CD139+'ModelParams Lw'!$T$4)/10))) +IF(CE139="",0,POWER(10,((CE139+'ModelParams Lw'!$U$4)/10)))+IF(CF139="",0,POWER(10,((CF139+'ModelParams Lw'!$V$4)/10))))</f>
        <v>#DIV/0!</v>
      </c>
      <c r="CH139" s="24" t="e">
        <f t="shared" si="48"/>
        <v>#DIV/0!</v>
      </c>
      <c r="CI139" s="24" t="e">
        <f>(BY139-'ModelParams Lw'!$O$10)/'ModelParams Lw'!$O$11</f>
        <v>#DIV/0!</v>
      </c>
      <c r="CJ139" s="24" t="e">
        <f>(BZ139-'ModelParams Lw'!$P$10)/'ModelParams Lw'!$P$11</f>
        <v>#DIV/0!</v>
      </c>
      <c r="CK139" s="24" t="e">
        <f>(CA139-'ModelParams Lw'!$Q$10)/'ModelParams Lw'!$Q$11</f>
        <v>#DIV/0!</v>
      </c>
      <c r="CL139" s="24" t="e">
        <f>(CB139-'ModelParams Lw'!$R$10)/'ModelParams Lw'!$R$11</f>
        <v>#DIV/0!</v>
      </c>
      <c r="CM139" s="24" t="e">
        <f>(CC139-'ModelParams Lw'!$S$10)/'ModelParams Lw'!$S$11</f>
        <v>#DIV/0!</v>
      </c>
      <c r="CN139" s="24" t="e">
        <f>(CD139-'ModelParams Lw'!$T$10)/'ModelParams Lw'!$T$11</f>
        <v>#DIV/0!</v>
      </c>
      <c r="CO139" s="24" t="e">
        <f>(CE139-'ModelParams Lw'!$U$10)/'ModelParams Lw'!$U$11</f>
        <v>#DIV/0!</v>
      </c>
      <c r="CP139" s="24" t="e">
        <f>(CF139-'ModelParams Lw'!$V$10)/'ModelParams Lw'!$V$11</f>
        <v>#DIV/0!</v>
      </c>
    </row>
    <row r="140" spans="1:94" x14ac:dyDescent="0.2">
      <c r="A140" s="12">
        <f>Calcul!B142</f>
        <v>0</v>
      </c>
      <c r="B140" s="12">
        <f t="shared" si="65"/>
        <v>0</v>
      </c>
      <c r="C140" s="12">
        <f>Calcul!C142</f>
        <v>0</v>
      </c>
      <c r="D140" s="12">
        <f>Calcul!D142/1000</f>
        <v>0</v>
      </c>
      <c r="E140" s="12">
        <f>Calcul!E142/1000</f>
        <v>0</v>
      </c>
      <c r="F140" s="12">
        <f t="shared" si="66"/>
        <v>0</v>
      </c>
      <c r="G140" s="24" t="e">
        <f t="shared" si="67"/>
        <v>#DIV/0!</v>
      </c>
      <c r="H140" s="21" t="e">
        <f>'ModelParams Lw'!$B$6*(LN(H$3/(($B140/3600/($D140*$F140))^0.4*$G140^0.3)))^2+'ModelParams Lw'!$B$7*LN(H$3/(($B140/3600/($D140*$F140))^0.4*$G140^0.3))+'ModelParams Lw'!$B$8</f>
        <v>#DIV/0!</v>
      </c>
      <c r="I140" s="21" t="e">
        <f>'ModelParams Lw'!$B$6*(LN(I$3/(($B140/3600/($D140*$F140))^0.4*$G140^0.3)))^2+'ModelParams Lw'!$B$7*LN(I$3/(($B140/3600/($D140*$F140))^0.4*$G140^0.3))+'ModelParams Lw'!$B$8</f>
        <v>#DIV/0!</v>
      </c>
      <c r="J140" s="21" t="e">
        <f>'ModelParams Lw'!$B$6*(LN(J$3/(($B140/3600/($D140*$F140))^0.4*$G140^0.3)))^2+'ModelParams Lw'!$B$7*LN(J$3/(($B140/3600/($D140*$F140))^0.4*$G140^0.3))+'ModelParams Lw'!$B$8</f>
        <v>#DIV/0!</v>
      </c>
      <c r="K140" s="21" t="e">
        <f>'ModelParams Lw'!$B$6*(LN(K$3/(($B140/3600/($D140*$F140))^0.4*$G140^0.3)))^2+'ModelParams Lw'!$B$7*LN(K$3/(($B140/3600/($D140*$F140))^0.4*$G140^0.3))+'ModelParams Lw'!$B$8</f>
        <v>#DIV/0!</v>
      </c>
      <c r="L140" s="21" t="e">
        <f>'ModelParams Lw'!$B$6*(LN(L$3/(($B140/3600/($D140*$F140))^0.4*$G140^0.3)))^2+'ModelParams Lw'!$B$7*LN(L$3/(($B140/3600/($D140*$F140))^0.4*$G140^0.3))+'ModelParams Lw'!$B$8</f>
        <v>#DIV/0!</v>
      </c>
      <c r="M140" s="21" t="e">
        <f>'ModelParams Lw'!$B$6*(LN(M$3/(($B140/3600/($D140*$F140))^0.4*$G140^0.3)))^2+'ModelParams Lw'!$B$7*LN(M$3/(($B140/3600/($D140*$F140))^0.4*$G140^0.3))+'ModelParams Lw'!$B$8</f>
        <v>#DIV/0!</v>
      </c>
      <c r="N140" s="21" t="e">
        <f>'ModelParams Lw'!$B$6*(LN(N$3/(($B140/3600/($D140*$F140))^0.4*$G140^0.3)))^2+'ModelParams Lw'!$B$7*LN(N$3/(($B140/3600/($D140*$F140))^0.4*$G140^0.3))+'ModelParams Lw'!$B$8</f>
        <v>#DIV/0!</v>
      </c>
      <c r="O140" s="21" t="e">
        <f>'ModelParams Lw'!$B$6*(LN(O$3/(($B140/3600/($D140*$F140))^0.4*$G140^0.3)))^2+'ModelParams Lw'!$B$7*LN(O$3/(($B140/3600/($D140*$F140))^0.4*$G140^0.3))+'ModelParams Lw'!$B$8</f>
        <v>#DIV/0!</v>
      </c>
      <c r="P140" s="24" t="e">
        <f>'ModelParams Lw'!$B$3+'ModelParams Lw'!$B$4*LOG10($B140/3600/($D140*$F140))+'ModelParams Lw'!$B$5*LOG10(2*$G140/(1.2*($B140/3600/($D140*$F140))^2)+1)+10*LOG10($D140*$F140)+H140</f>
        <v>#DIV/0!</v>
      </c>
      <c r="Q140" s="24" t="e">
        <f>'ModelParams Lw'!$B$3+'ModelParams Lw'!$B$4*LOG10($B140/3600/($D140*$F140))+'ModelParams Lw'!$B$5*LOG10(2*$G140/(1.2*($B140/3600/($D140*$F140))^2)+1)+10*LOG10($D140*$F140)+I140</f>
        <v>#DIV/0!</v>
      </c>
      <c r="R140" s="24" t="e">
        <f>'ModelParams Lw'!$B$3+'ModelParams Lw'!$B$4*LOG10($B140/3600/($D140*$F140))+'ModelParams Lw'!$B$5*LOG10(2*$G140/(1.2*($B140/3600/($D140*$F140))^2)+1)+10*LOG10($D140*$F140)+J140</f>
        <v>#DIV/0!</v>
      </c>
      <c r="S140" s="24" t="e">
        <f>'ModelParams Lw'!$B$3+'ModelParams Lw'!$B$4*LOG10($B140/3600/($D140*$F140))+'ModelParams Lw'!$B$5*LOG10(2*$G140/(1.2*($B140/3600/($D140*$F140))^2)+1)+10*LOG10($D140*$F140)+K140</f>
        <v>#DIV/0!</v>
      </c>
      <c r="T140" s="24" t="e">
        <f>'ModelParams Lw'!$B$3+'ModelParams Lw'!$B$4*LOG10($B140/3600/($D140*$F140))+'ModelParams Lw'!$B$5*LOG10(2*$G140/(1.2*($B140/3600/($D140*$F140))^2)+1)+10*LOG10($D140*$F140)+L140</f>
        <v>#DIV/0!</v>
      </c>
      <c r="U140" s="24" t="e">
        <f>'ModelParams Lw'!$B$3+'ModelParams Lw'!$B$4*LOG10($B140/3600/($D140*$F140))+'ModelParams Lw'!$B$5*LOG10(2*$G140/(1.2*($B140/3600/($D140*$F140))^2)+1)+10*LOG10($D140*$F140)+M140</f>
        <v>#DIV/0!</v>
      </c>
      <c r="V140" s="24" t="e">
        <f>'ModelParams Lw'!$B$3+'ModelParams Lw'!$B$4*LOG10($B140/3600/($D140*$F140))+'ModelParams Lw'!$B$5*LOG10(2*$G140/(1.2*($B140/3600/($D140*$F140))^2)+1)+10*LOG10($D140*$F140)+N140</f>
        <v>#DIV/0!</v>
      </c>
      <c r="W140" s="24" t="e">
        <f>'ModelParams Lw'!$B$3+'ModelParams Lw'!$B$4*LOG10($B140/3600/($D140*$F140))+'ModelParams Lw'!$B$5*LOG10(2*$G140/(1.2*($B140/3600/($D140*$F140))^2)+1)+10*LOG10($D140*$F140)+O140</f>
        <v>#DIV/0!</v>
      </c>
      <c r="X140" s="24" t="e">
        <f>10*LOG10(IF(P140="",0,POWER(10,((P140+'ModelParams Lw'!$O$4)/10))) +IF(Q140="",0,POWER(10,((Q140+'ModelParams Lw'!$P$4)/10))) +IF(R140="",0,POWER(10,((R140+'ModelParams Lw'!$Q$4)/10))) +IF(S140="",0,POWER(10,((S140+'ModelParams Lw'!$R$4)/10))) +IF(T140="",0,POWER(10,((T140+'ModelParams Lw'!$S$4)/10))) +IF(U140="",0,POWER(10,((U140+'ModelParams Lw'!$T$4)/10))) +IF(V140="",0,POWER(10,((V140+'ModelParams Lw'!$U$4)/10)))+IF(W140="",0,POWER(10,((W140+'ModelParams Lw'!$V$4)/10))))</f>
        <v>#DIV/0!</v>
      </c>
      <c r="Y140" s="24" t="e">
        <f t="shared" si="68"/>
        <v>#DIV/0!</v>
      </c>
      <c r="Z140" s="24" t="e">
        <f>(P140-'ModelParams Lw'!O$10)/'ModelParams Lw'!O$11</f>
        <v>#DIV/0!</v>
      </c>
      <c r="AA140" s="24" t="e">
        <f>(Q140-'ModelParams Lw'!P$10)/'ModelParams Lw'!P$11</f>
        <v>#DIV/0!</v>
      </c>
      <c r="AB140" s="24" t="e">
        <f>(R140-'ModelParams Lw'!Q$10)/'ModelParams Lw'!Q$11</f>
        <v>#DIV/0!</v>
      </c>
      <c r="AC140" s="24" t="e">
        <f>(S140-'ModelParams Lw'!R$10)/'ModelParams Lw'!R$11</f>
        <v>#DIV/0!</v>
      </c>
      <c r="AD140" s="24" t="e">
        <f>(T140-'ModelParams Lw'!S$10)/'ModelParams Lw'!S$11</f>
        <v>#DIV/0!</v>
      </c>
      <c r="AE140" s="24" t="e">
        <f>(U140-'ModelParams Lw'!T$10)/'ModelParams Lw'!T$11</f>
        <v>#DIV/0!</v>
      </c>
      <c r="AF140" s="24" t="e">
        <f>(V140-'ModelParams Lw'!U$10)/'ModelParams Lw'!U$11</f>
        <v>#DIV/0!</v>
      </c>
      <c r="AG140" s="24" t="e">
        <f>(W140-'ModelParams Lw'!V$10)/'ModelParams Lw'!V$11</f>
        <v>#DIV/0!</v>
      </c>
      <c r="AH140" s="24" t="e">
        <f t="shared" si="46"/>
        <v>#DIV/0!</v>
      </c>
      <c r="AI140" s="24" t="str">
        <f>IF(OR(Calcul!$D145="",Calcul!$E145=""),"",VLOOKUP(CONCATENATE(Calcul!$D145,Calcul!$E145),SilencerParams!$D$4:$R$82,8,FALSE))</f>
        <v/>
      </c>
      <c r="AJ140" s="24" t="str">
        <f>IF(OR(Calcul!$D145="",Calcul!$E145=""),"",VLOOKUP(CONCATENATE(Calcul!$D145,Calcul!$E145),SilencerParams!$D$4:$R$82,9,FALSE))</f>
        <v/>
      </c>
      <c r="AK140" s="24" t="str">
        <f>IF(OR(Calcul!$D145="",Calcul!$E145=""),"",VLOOKUP(CONCATENATE(Calcul!$D145,Calcul!$E145),SilencerParams!$D$4:$R$82,10,FALSE))</f>
        <v/>
      </c>
      <c r="AL140" s="24" t="str">
        <f>IF(OR(Calcul!$D145="",Calcul!$E145=""),"",VLOOKUP(CONCATENATE(Calcul!$D145,Calcul!$E145),SilencerParams!$D$4:$R$82,11,FALSE))</f>
        <v/>
      </c>
      <c r="AM140" s="24" t="str">
        <f>IF(OR(Calcul!$D145="",Calcul!$E145=""),"",VLOOKUP(CONCATENATE(Calcul!$D145,Calcul!$E145),SilencerParams!$D$4:$R$82,12,FALSE))</f>
        <v/>
      </c>
      <c r="AN140" s="24" t="str">
        <f>IF(OR(Calcul!$D145="",Calcul!$E145=""),"",VLOOKUP(CONCATENATE(Calcul!$D145,Calcul!$E145),SilencerParams!$D$4:$R$82,13,FALSE))</f>
        <v/>
      </c>
      <c r="AO140" s="24" t="str">
        <f>IF(OR(Calcul!$D145="",Calcul!$E145=""),"",VLOOKUP(CONCATENATE(Calcul!$D145,Calcul!$E145),SilencerParams!$D$4:$R$82,14,FALSE))</f>
        <v/>
      </c>
      <c r="AP140" s="24" t="str">
        <f>IF(OR(Calcul!$D145="",Calcul!$E145=""),"",VLOOKUP(CONCATENATE(Calcul!$D145,Calcul!$E145),SilencerParams!$D$4:$R$82,15,FALSE))</f>
        <v/>
      </c>
      <c r="AQ140" s="24" t="str">
        <f>IF(OR(Calcul!$D145="",Calcul!$E145=""),"",VLOOKUP(CONCATENATE(Calcul!$D145,Calcul!$E145),SilencerParams!$D$4:$Z$82,16,FALSE)*LOG($AH140)+VLOOKUP(CONCATENATE(Calcul!$D145,Calcul!$E145),SilencerParams!$D$4:$AH$82,24,FALSE))</f>
        <v/>
      </c>
      <c r="AR140" s="24" t="str">
        <f>IF(OR(Calcul!$D145="",Calcul!$E145=""),"",VLOOKUP(CONCATENATE(Calcul!$D145,Calcul!$E145),SilencerParams!$D$4:$Z$82,17,FALSE)*LOG($AH140)+VLOOKUP(CONCATENATE(Calcul!$D145,Calcul!$E145),SilencerParams!$D$4:$AH$82,25,FALSE))</f>
        <v/>
      </c>
      <c r="AS140" s="24" t="str">
        <f>IF(OR(Calcul!$D145="",Calcul!$E145=""),"",VLOOKUP(CONCATENATE(Calcul!$D145,Calcul!$E145),SilencerParams!$D$4:$Z$82,18,FALSE)*LOG($AH140)+VLOOKUP(CONCATENATE(Calcul!$D145,Calcul!$E145),SilencerParams!$D$4:$AH$82,26,FALSE))</f>
        <v/>
      </c>
      <c r="AT140" s="24" t="str">
        <f>IF(OR(Calcul!$D145="",Calcul!$E145=""),"",VLOOKUP(CONCATENATE(Calcul!$D145,Calcul!$E145),SilencerParams!$D$4:$Z$82,19,FALSE)*LOG($AH140)+VLOOKUP(CONCATENATE(Calcul!$D145,Calcul!$E145),SilencerParams!$D$4:$AH$82,27,FALSE))</f>
        <v/>
      </c>
      <c r="AU140" s="24" t="str">
        <f>IF(OR(Calcul!$D145="",Calcul!$E145=""),"",VLOOKUP(CONCATENATE(Calcul!$D145,Calcul!$E145),SilencerParams!$D$4:$Z$82,20,FALSE)*LOG($AH140)+VLOOKUP(CONCATENATE(Calcul!$D145,Calcul!$E145),SilencerParams!$D$4:$AH$82,28,FALSE))</f>
        <v/>
      </c>
      <c r="AV140" s="24" t="str">
        <f>IF(OR(Calcul!$D145="",Calcul!$E145=""),"",VLOOKUP(CONCATENATE(Calcul!$D145,Calcul!$E145),SilencerParams!$D$4:$Z$82,21,FALSE)*LOG($AH140)+VLOOKUP(CONCATENATE(Calcul!$D145,Calcul!$E145),SilencerParams!$D$4:$AH$82,29,FALSE))</f>
        <v/>
      </c>
      <c r="AW140" s="24" t="str">
        <f>IF(OR(Calcul!$D145="",Calcul!$E145=""),"",VLOOKUP(CONCATENATE(Calcul!$D145,Calcul!$E145),SilencerParams!$D$4:$Z$82,22,FALSE)*LOG($AH140)+VLOOKUP(CONCATENATE(Calcul!$D145,Calcul!$E145),SilencerParams!$D$4:$AH$82,30,FALSE))</f>
        <v/>
      </c>
      <c r="AX140" s="24" t="str">
        <f>IF(OR(Calcul!$D145="",Calcul!$E145=""),"",VLOOKUP(CONCATENATE(Calcul!$D145,Calcul!$E145),SilencerParams!$D$4:$Z$82,23,FALSE)*LOG($AH140)+VLOOKUP(CONCATENATE(Calcul!$D145,Calcul!$E145),SilencerParams!$D$4:$AH$82,31,FALSE))</f>
        <v/>
      </c>
      <c r="AY140" s="24" t="e">
        <f t="shared" si="49"/>
        <v>#DIV/0!</v>
      </c>
      <c r="AZ140" s="24" t="e">
        <f t="shared" si="50"/>
        <v>#DIV/0!</v>
      </c>
      <c r="BA140" s="24" t="e">
        <f t="shared" si="51"/>
        <v>#DIV/0!</v>
      </c>
      <c r="BB140" s="24" t="e">
        <f t="shared" si="52"/>
        <v>#DIV/0!</v>
      </c>
      <c r="BC140" s="24" t="e">
        <f t="shared" si="53"/>
        <v>#DIV/0!</v>
      </c>
      <c r="BD140" s="24" t="e">
        <f t="shared" si="54"/>
        <v>#DIV/0!</v>
      </c>
      <c r="BE140" s="24" t="e">
        <f t="shared" si="55"/>
        <v>#DIV/0!</v>
      </c>
      <c r="BF140" s="24" t="e">
        <f t="shared" si="56"/>
        <v>#DIV/0!</v>
      </c>
      <c r="BG140" s="24" t="e">
        <f>10*LOG10(IF(AY140="",0,POWER(10,((AY140+'ModelParams Lw'!$O$4)/10))) +IF(AZ140="",0,POWER(10,((AZ140+'ModelParams Lw'!$P$4)/10))) +IF(BA140="",0,POWER(10,((BA140+'ModelParams Lw'!$Q$4)/10))) +IF(BB140="",0,POWER(10,((BB140+'ModelParams Lw'!$R$4)/10))) +IF(BC140="",0,POWER(10,((BC140+'ModelParams Lw'!$S$4)/10))) +IF(BD140="",0,POWER(10,((BD140+'ModelParams Lw'!$T$4)/10))) +IF(BE140="",0,POWER(10,((BE140+'ModelParams Lw'!$U$4)/10)))+IF(BF140="",0,POWER(10,((BF140+'ModelParams Lw'!$V$4)/10))))</f>
        <v>#DIV/0!</v>
      </c>
      <c r="BH140" s="24" t="e">
        <f t="shared" si="47"/>
        <v>#DIV/0!</v>
      </c>
      <c r="BI140" s="24" t="e">
        <f>(AY140-'ModelParams Lw'!O$10)/'ModelParams Lw'!O$11</f>
        <v>#DIV/0!</v>
      </c>
      <c r="BJ140" s="24" t="e">
        <f>(AZ140-'ModelParams Lw'!P$10)/'ModelParams Lw'!P$11</f>
        <v>#DIV/0!</v>
      </c>
      <c r="BK140" s="24" t="e">
        <f>(BA140-'ModelParams Lw'!Q$10)/'ModelParams Lw'!Q$11</f>
        <v>#DIV/0!</v>
      </c>
      <c r="BL140" s="24" t="e">
        <f>(BB140-'ModelParams Lw'!R$10)/'ModelParams Lw'!R$11</f>
        <v>#DIV/0!</v>
      </c>
      <c r="BM140" s="24" t="e">
        <f>(BC140-'ModelParams Lw'!S$10)/'ModelParams Lw'!S$11</f>
        <v>#DIV/0!</v>
      </c>
      <c r="BN140" s="24" t="e">
        <f>(BD140-'ModelParams Lw'!T$10)/'ModelParams Lw'!T$11</f>
        <v>#DIV/0!</v>
      </c>
      <c r="BO140" s="24" t="e">
        <f>(BE140-'ModelParams Lw'!U$10)/'ModelParams Lw'!U$11</f>
        <v>#DIV/0!</v>
      </c>
      <c r="BP140" s="24" t="e">
        <f>(BF140-'ModelParams Lw'!V$10)/'ModelParams Lw'!V$11</f>
        <v>#DIV/0!</v>
      </c>
      <c r="BQ140" s="24">
        <f>IF(Calcul!$F145="SW",'ModelParams Lw'!C$18+'ModelParams Lw'!C$19*LOG(BQ$3)+'ModelParams Lw'!C$20*($D140*$E140),IF('ModelParams Lw'!C$21+'ModelParams Lw'!C$22*LOG(BQ$3)+'ModelParams Lw'!C$23*($D140*$E140)&lt;'ModelParams Lw'!C$18+'ModelParams Lw'!C$19*LOG(BQ$3)+'ModelParams Lw'!C$20*($D140*$E140),'ModelParams Lw'!C$18+'ModelParams Lw'!C$19*LOG(BQ$3)+'ModelParams Lw'!C$20*($D140*$E140),'ModelParams Lw'!C$21+'ModelParams Lw'!C$22*LOG(BQ$3)+'ModelParams Lw'!C$23*($D140*$E140)))</f>
        <v>29.232362061604213</v>
      </c>
      <c r="BR140" s="24">
        <f>IF(Calcul!$F145="SW",'ModelParams Lw'!D$18+'ModelParams Lw'!D$19*LOG(BR$3)+'ModelParams Lw'!D$20*($D140*$E140),IF('ModelParams Lw'!D$21+'ModelParams Lw'!D$22*LOG(BR$3)+'ModelParams Lw'!D$23*($D140*$E140)&lt;'ModelParams Lw'!D$18+'ModelParams Lw'!D$19*LOG(BR$3)+'ModelParams Lw'!D$20*($D140*$E140),'ModelParams Lw'!D$18+'ModelParams Lw'!D$19*LOG(BR$3)+'ModelParams Lw'!D$20*($D140*$E140),'ModelParams Lw'!D$21+'ModelParams Lw'!D$22*LOG(BR$3)+'ModelParams Lw'!D$23*($D140*$E140)))</f>
        <v>20.87664435983303</v>
      </c>
      <c r="BS140" s="24">
        <f>IF(Calcul!$F145="SW",'ModelParams Lw'!E$18+'ModelParams Lw'!E$19*LOG(BS$3)+'ModelParams Lw'!E$20*($D140*$E140),IF('ModelParams Lw'!E$21+'ModelParams Lw'!E$22*LOG(BS$3)+'ModelParams Lw'!E$23*($D140*$E140)&lt;'ModelParams Lw'!E$18+'ModelParams Lw'!E$19*LOG(BS$3)+'ModelParams Lw'!E$20*($D140*$E140),'ModelParams Lw'!E$18+'ModelParams Lw'!E$19*LOG(BS$3)+'ModelParams Lw'!E$20*($D140*$E140),'ModelParams Lw'!E$21+'ModelParams Lw'!E$22*LOG(BS$3)+'ModelParams Lw'!E$23*($D140*$E140)))</f>
        <v>19.403052886267911</v>
      </c>
      <c r="BT140" s="24">
        <f>IF(Calcul!$F145="SW",'ModelParams Lw'!F$18+'ModelParams Lw'!F$19*LOG(BT$3)+'ModelParams Lw'!F$20*($D140*$E140),IF('ModelParams Lw'!F$21+'ModelParams Lw'!F$22*LOG(BT$3)+'ModelParams Lw'!F$23*($D140*$E140)&lt;'ModelParams Lw'!F$18+'ModelParams Lw'!F$19*LOG(BT$3)+'ModelParams Lw'!F$20*($D140*$E140),'ModelParams Lw'!F$18+'ModelParams Lw'!F$19*LOG(BT$3)+'ModelParams Lw'!F$20*($D140*$E140),'ModelParams Lw'!F$21+'ModelParams Lw'!F$22*LOG(BT$3)+'ModelParams Lw'!F$23*($D140*$E140)))</f>
        <v>19.168948557312724</v>
      </c>
      <c r="BU140" s="24">
        <f>IF(Calcul!$F145="SW",'ModelParams Lw'!G$18+'ModelParams Lw'!G$19*LOG(BU$3)+'ModelParams Lw'!G$20*($D140*$E140),IF('ModelParams Lw'!G$21+'ModelParams Lw'!G$22*LOG(BU$3)+'ModelParams Lw'!G$23*($D140*$E140)&lt;'ModelParams Lw'!G$18+'ModelParams Lw'!G$19*LOG(BU$3)+'ModelParams Lw'!G$20*($D140*$E140),'ModelParams Lw'!G$18+'ModelParams Lw'!G$19*LOG(BU$3)+'ModelParams Lw'!G$20*($D140*$E140),'ModelParams Lw'!G$21+'ModelParams Lw'!G$22*LOG(BU$3)+'ModelParams Lw'!G$23*($D140*$E140)))</f>
        <v>19.253827318462619</v>
      </c>
      <c r="BV140" s="24">
        <f>IF(Calcul!$F145="SW",'ModelParams Lw'!H$18+'ModelParams Lw'!H$19*LOG(BV$3)+'ModelParams Lw'!H$20*($D140*$E140),IF('ModelParams Lw'!H$21+'ModelParams Lw'!H$22*LOG(BV$3)+'ModelParams Lw'!H$23*($D140*$E140)&lt;'ModelParams Lw'!H$18+'ModelParams Lw'!H$19*LOG(BV$3)+'ModelParams Lw'!H$20*($D140*$E140),'ModelParams Lw'!H$18+'ModelParams Lw'!H$19*LOG(BV$3)+'ModelParams Lw'!H$20*($D140*$E140),'ModelParams Lw'!H$21+'ModelParams Lw'!H$22*LOG(BV$3)+'ModelParams Lw'!H$23*($D140*$E140)))</f>
        <v>18.450549841027573</v>
      </c>
      <c r="BW140" s="24">
        <f>IF(Calcul!$F145="SW",'ModelParams Lw'!I$18+'ModelParams Lw'!I$19*LOG(BW$3)+'ModelParams Lw'!I$20*($D140*$E140),IF('ModelParams Lw'!I$21+'ModelParams Lw'!I$22*LOG(BW$3)+'ModelParams Lw'!I$23*($D140*$E140)&lt;'ModelParams Lw'!I$18+'ModelParams Lw'!I$19*LOG(BW$3)+'ModelParams Lw'!I$20*($D140*$E140),'ModelParams Lw'!I$18+'ModelParams Lw'!I$19*LOG(BW$3)+'ModelParams Lw'!I$20*($D140*$E140),'ModelParams Lw'!I$21+'ModelParams Lw'!I$22*LOG(BW$3)+'ModelParams Lw'!I$23*($D140*$E140)))</f>
        <v>24.339570323731252</v>
      </c>
      <c r="BX140" s="24">
        <f>IF(Calcul!$F145="SW",'ModelParams Lw'!J$18+'ModelParams Lw'!J$19*LOG(BX$3)+'ModelParams Lw'!J$20*($D140*$E140),IF('ModelParams Lw'!J$21+'ModelParams Lw'!J$22*LOG(BX$3)+'ModelParams Lw'!J$23*($D140*$E140)&lt;'ModelParams Lw'!J$18+'ModelParams Lw'!J$19*LOG(BX$3)+'ModelParams Lw'!J$20*($D140*$E140),'ModelParams Lw'!J$18+'ModelParams Lw'!J$19*LOG(BX$3)+'ModelParams Lw'!J$20*($D140*$E140),'ModelParams Lw'!J$21+'ModelParams Lw'!J$22*LOG(BX$3)+'ModelParams Lw'!J$23*($D140*$E140)))</f>
        <v>22.505852524315557</v>
      </c>
      <c r="BY140" s="24" t="e">
        <f t="shared" si="57"/>
        <v>#DIV/0!</v>
      </c>
      <c r="BZ140" s="24" t="e">
        <f t="shared" si="58"/>
        <v>#DIV/0!</v>
      </c>
      <c r="CA140" s="24" t="e">
        <f t="shared" si="59"/>
        <v>#DIV/0!</v>
      </c>
      <c r="CB140" s="24" t="e">
        <f t="shared" si="60"/>
        <v>#DIV/0!</v>
      </c>
      <c r="CC140" s="24" t="e">
        <f t="shared" si="61"/>
        <v>#DIV/0!</v>
      </c>
      <c r="CD140" s="24" t="e">
        <f t="shared" si="62"/>
        <v>#DIV/0!</v>
      </c>
      <c r="CE140" s="24" t="e">
        <f t="shared" si="63"/>
        <v>#DIV/0!</v>
      </c>
      <c r="CF140" s="24" t="e">
        <f t="shared" si="64"/>
        <v>#DIV/0!</v>
      </c>
      <c r="CG140" s="24" t="e">
        <f>10*LOG10(IF(BY140="",0,POWER(10,((BY140+'ModelParams Lw'!$O$4)/10))) +IF(BZ140="",0,POWER(10,((BZ140+'ModelParams Lw'!$P$4)/10))) +IF(CA140="",0,POWER(10,((CA140+'ModelParams Lw'!$Q$4)/10))) +IF(CB140="",0,POWER(10,((CB140+'ModelParams Lw'!$R$4)/10))) +IF(CC140="",0,POWER(10,((CC140+'ModelParams Lw'!$S$4)/10))) +IF(CD140="",0,POWER(10,((CD140+'ModelParams Lw'!$T$4)/10))) +IF(CE140="",0,POWER(10,((CE140+'ModelParams Lw'!$U$4)/10)))+IF(CF140="",0,POWER(10,((CF140+'ModelParams Lw'!$V$4)/10))))</f>
        <v>#DIV/0!</v>
      </c>
      <c r="CH140" s="24" t="e">
        <f t="shared" si="48"/>
        <v>#DIV/0!</v>
      </c>
      <c r="CI140" s="24" t="e">
        <f>(BY140-'ModelParams Lw'!$O$10)/'ModelParams Lw'!$O$11</f>
        <v>#DIV/0!</v>
      </c>
      <c r="CJ140" s="24" t="e">
        <f>(BZ140-'ModelParams Lw'!$P$10)/'ModelParams Lw'!$P$11</f>
        <v>#DIV/0!</v>
      </c>
      <c r="CK140" s="24" t="e">
        <f>(CA140-'ModelParams Lw'!$Q$10)/'ModelParams Lw'!$Q$11</f>
        <v>#DIV/0!</v>
      </c>
      <c r="CL140" s="24" t="e">
        <f>(CB140-'ModelParams Lw'!$R$10)/'ModelParams Lw'!$R$11</f>
        <v>#DIV/0!</v>
      </c>
      <c r="CM140" s="24" t="e">
        <f>(CC140-'ModelParams Lw'!$S$10)/'ModelParams Lw'!$S$11</f>
        <v>#DIV/0!</v>
      </c>
      <c r="CN140" s="24" t="e">
        <f>(CD140-'ModelParams Lw'!$T$10)/'ModelParams Lw'!$T$11</f>
        <v>#DIV/0!</v>
      </c>
      <c r="CO140" s="24" t="e">
        <f>(CE140-'ModelParams Lw'!$U$10)/'ModelParams Lw'!$U$11</f>
        <v>#DIV/0!</v>
      </c>
      <c r="CP140" s="24" t="e">
        <f>(CF140-'ModelParams Lw'!$V$10)/'ModelParams Lw'!$V$11</f>
        <v>#DIV/0!</v>
      </c>
    </row>
    <row r="141" spans="1:94" x14ac:dyDescent="0.2">
      <c r="A141" s="12">
        <f>Calcul!B143</f>
        <v>0</v>
      </c>
      <c r="B141" s="12">
        <f t="shared" si="65"/>
        <v>0</v>
      </c>
      <c r="C141" s="12">
        <f>Calcul!C143</f>
        <v>0</v>
      </c>
      <c r="D141" s="12">
        <f>Calcul!D143/1000</f>
        <v>0</v>
      </c>
      <c r="E141" s="12">
        <f>Calcul!E143/1000</f>
        <v>0</v>
      </c>
      <c r="F141" s="12">
        <f t="shared" si="66"/>
        <v>0</v>
      </c>
      <c r="G141" s="24" t="e">
        <f t="shared" si="67"/>
        <v>#DIV/0!</v>
      </c>
      <c r="H141" s="21" t="e">
        <f>'ModelParams Lw'!$B$6*(LN(H$3/(($B141/3600/($D141*$F141))^0.4*$G141^0.3)))^2+'ModelParams Lw'!$B$7*LN(H$3/(($B141/3600/($D141*$F141))^0.4*$G141^0.3))+'ModelParams Lw'!$B$8</f>
        <v>#DIV/0!</v>
      </c>
      <c r="I141" s="21" t="e">
        <f>'ModelParams Lw'!$B$6*(LN(I$3/(($B141/3600/($D141*$F141))^0.4*$G141^0.3)))^2+'ModelParams Lw'!$B$7*LN(I$3/(($B141/3600/($D141*$F141))^0.4*$G141^0.3))+'ModelParams Lw'!$B$8</f>
        <v>#DIV/0!</v>
      </c>
      <c r="J141" s="21" t="e">
        <f>'ModelParams Lw'!$B$6*(LN(J$3/(($B141/3600/($D141*$F141))^0.4*$G141^0.3)))^2+'ModelParams Lw'!$B$7*LN(J$3/(($B141/3600/($D141*$F141))^0.4*$G141^0.3))+'ModelParams Lw'!$B$8</f>
        <v>#DIV/0!</v>
      </c>
      <c r="K141" s="21" t="e">
        <f>'ModelParams Lw'!$B$6*(LN(K$3/(($B141/3600/($D141*$F141))^0.4*$G141^0.3)))^2+'ModelParams Lw'!$B$7*LN(K$3/(($B141/3600/($D141*$F141))^0.4*$G141^0.3))+'ModelParams Lw'!$B$8</f>
        <v>#DIV/0!</v>
      </c>
      <c r="L141" s="21" t="e">
        <f>'ModelParams Lw'!$B$6*(LN(L$3/(($B141/3600/($D141*$F141))^0.4*$G141^0.3)))^2+'ModelParams Lw'!$B$7*LN(L$3/(($B141/3600/($D141*$F141))^0.4*$G141^0.3))+'ModelParams Lw'!$B$8</f>
        <v>#DIV/0!</v>
      </c>
      <c r="M141" s="21" t="e">
        <f>'ModelParams Lw'!$B$6*(LN(M$3/(($B141/3600/($D141*$F141))^0.4*$G141^0.3)))^2+'ModelParams Lw'!$B$7*LN(M$3/(($B141/3600/($D141*$F141))^0.4*$G141^0.3))+'ModelParams Lw'!$B$8</f>
        <v>#DIV/0!</v>
      </c>
      <c r="N141" s="21" t="e">
        <f>'ModelParams Lw'!$B$6*(LN(N$3/(($B141/3600/($D141*$F141))^0.4*$G141^0.3)))^2+'ModelParams Lw'!$B$7*LN(N$3/(($B141/3600/($D141*$F141))^0.4*$G141^0.3))+'ModelParams Lw'!$B$8</f>
        <v>#DIV/0!</v>
      </c>
      <c r="O141" s="21" t="e">
        <f>'ModelParams Lw'!$B$6*(LN(O$3/(($B141/3600/($D141*$F141))^0.4*$G141^0.3)))^2+'ModelParams Lw'!$B$7*LN(O$3/(($B141/3600/($D141*$F141))^0.4*$G141^0.3))+'ModelParams Lw'!$B$8</f>
        <v>#DIV/0!</v>
      </c>
      <c r="P141" s="24" t="e">
        <f>'ModelParams Lw'!$B$3+'ModelParams Lw'!$B$4*LOG10($B141/3600/($D141*$F141))+'ModelParams Lw'!$B$5*LOG10(2*$G141/(1.2*($B141/3600/($D141*$F141))^2)+1)+10*LOG10($D141*$F141)+H141</f>
        <v>#DIV/0!</v>
      </c>
      <c r="Q141" s="24" t="e">
        <f>'ModelParams Lw'!$B$3+'ModelParams Lw'!$B$4*LOG10($B141/3600/($D141*$F141))+'ModelParams Lw'!$B$5*LOG10(2*$G141/(1.2*($B141/3600/($D141*$F141))^2)+1)+10*LOG10($D141*$F141)+I141</f>
        <v>#DIV/0!</v>
      </c>
      <c r="R141" s="24" t="e">
        <f>'ModelParams Lw'!$B$3+'ModelParams Lw'!$B$4*LOG10($B141/3600/($D141*$F141))+'ModelParams Lw'!$B$5*LOG10(2*$G141/(1.2*($B141/3600/($D141*$F141))^2)+1)+10*LOG10($D141*$F141)+J141</f>
        <v>#DIV/0!</v>
      </c>
      <c r="S141" s="24" t="e">
        <f>'ModelParams Lw'!$B$3+'ModelParams Lw'!$B$4*LOG10($B141/3600/($D141*$F141))+'ModelParams Lw'!$B$5*LOG10(2*$G141/(1.2*($B141/3600/($D141*$F141))^2)+1)+10*LOG10($D141*$F141)+K141</f>
        <v>#DIV/0!</v>
      </c>
      <c r="T141" s="24" t="e">
        <f>'ModelParams Lw'!$B$3+'ModelParams Lw'!$B$4*LOG10($B141/3600/($D141*$F141))+'ModelParams Lw'!$B$5*LOG10(2*$G141/(1.2*($B141/3600/($D141*$F141))^2)+1)+10*LOG10($D141*$F141)+L141</f>
        <v>#DIV/0!</v>
      </c>
      <c r="U141" s="24" t="e">
        <f>'ModelParams Lw'!$B$3+'ModelParams Lw'!$B$4*LOG10($B141/3600/($D141*$F141))+'ModelParams Lw'!$B$5*LOG10(2*$G141/(1.2*($B141/3600/($D141*$F141))^2)+1)+10*LOG10($D141*$F141)+M141</f>
        <v>#DIV/0!</v>
      </c>
      <c r="V141" s="24" t="e">
        <f>'ModelParams Lw'!$B$3+'ModelParams Lw'!$B$4*LOG10($B141/3600/($D141*$F141))+'ModelParams Lw'!$B$5*LOG10(2*$G141/(1.2*($B141/3600/($D141*$F141))^2)+1)+10*LOG10($D141*$F141)+N141</f>
        <v>#DIV/0!</v>
      </c>
      <c r="W141" s="24" t="e">
        <f>'ModelParams Lw'!$B$3+'ModelParams Lw'!$B$4*LOG10($B141/3600/($D141*$F141))+'ModelParams Lw'!$B$5*LOG10(2*$G141/(1.2*($B141/3600/($D141*$F141))^2)+1)+10*LOG10($D141*$F141)+O141</f>
        <v>#DIV/0!</v>
      </c>
      <c r="X141" s="24" t="e">
        <f>10*LOG10(IF(P141="",0,POWER(10,((P141+'ModelParams Lw'!$O$4)/10))) +IF(Q141="",0,POWER(10,((Q141+'ModelParams Lw'!$P$4)/10))) +IF(R141="",0,POWER(10,((R141+'ModelParams Lw'!$Q$4)/10))) +IF(S141="",0,POWER(10,((S141+'ModelParams Lw'!$R$4)/10))) +IF(T141="",0,POWER(10,((T141+'ModelParams Lw'!$S$4)/10))) +IF(U141="",0,POWER(10,((U141+'ModelParams Lw'!$T$4)/10))) +IF(V141="",0,POWER(10,((V141+'ModelParams Lw'!$U$4)/10)))+IF(W141="",0,POWER(10,((W141+'ModelParams Lw'!$V$4)/10))))</f>
        <v>#DIV/0!</v>
      </c>
      <c r="Y141" s="24" t="e">
        <f t="shared" si="68"/>
        <v>#DIV/0!</v>
      </c>
      <c r="Z141" s="24" t="e">
        <f>(P141-'ModelParams Lw'!O$10)/'ModelParams Lw'!O$11</f>
        <v>#DIV/0!</v>
      </c>
      <c r="AA141" s="24" t="e">
        <f>(Q141-'ModelParams Lw'!P$10)/'ModelParams Lw'!P$11</f>
        <v>#DIV/0!</v>
      </c>
      <c r="AB141" s="24" t="e">
        <f>(R141-'ModelParams Lw'!Q$10)/'ModelParams Lw'!Q$11</f>
        <v>#DIV/0!</v>
      </c>
      <c r="AC141" s="24" t="e">
        <f>(S141-'ModelParams Lw'!R$10)/'ModelParams Lw'!R$11</f>
        <v>#DIV/0!</v>
      </c>
      <c r="AD141" s="24" t="e">
        <f>(T141-'ModelParams Lw'!S$10)/'ModelParams Lw'!S$11</f>
        <v>#DIV/0!</v>
      </c>
      <c r="AE141" s="24" t="e">
        <f>(U141-'ModelParams Lw'!T$10)/'ModelParams Lw'!T$11</f>
        <v>#DIV/0!</v>
      </c>
      <c r="AF141" s="24" t="e">
        <f>(V141-'ModelParams Lw'!U$10)/'ModelParams Lw'!U$11</f>
        <v>#DIV/0!</v>
      </c>
      <c r="AG141" s="24" t="e">
        <f>(W141-'ModelParams Lw'!V$10)/'ModelParams Lw'!V$11</f>
        <v>#DIV/0!</v>
      </c>
      <c r="AH141" s="24" t="e">
        <f t="shared" si="46"/>
        <v>#DIV/0!</v>
      </c>
      <c r="AI141" s="24" t="str">
        <f>IF(OR(Calcul!$D146="",Calcul!$E146=""),"",VLOOKUP(CONCATENATE(Calcul!$D146,Calcul!$E146),SilencerParams!$D$4:$R$82,8,FALSE))</f>
        <v/>
      </c>
      <c r="AJ141" s="24" t="str">
        <f>IF(OR(Calcul!$D146="",Calcul!$E146=""),"",VLOOKUP(CONCATENATE(Calcul!$D146,Calcul!$E146),SilencerParams!$D$4:$R$82,9,FALSE))</f>
        <v/>
      </c>
      <c r="AK141" s="24" t="str">
        <f>IF(OR(Calcul!$D146="",Calcul!$E146=""),"",VLOOKUP(CONCATENATE(Calcul!$D146,Calcul!$E146),SilencerParams!$D$4:$R$82,10,FALSE))</f>
        <v/>
      </c>
      <c r="AL141" s="24" t="str">
        <f>IF(OR(Calcul!$D146="",Calcul!$E146=""),"",VLOOKUP(CONCATENATE(Calcul!$D146,Calcul!$E146),SilencerParams!$D$4:$R$82,11,FALSE))</f>
        <v/>
      </c>
      <c r="AM141" s="24" t="str">
        <f>IF(OR(Calcul!$D146="",Calcul!$E146=""),"",VLOOKUP(CONCATENATE(Calcul!$D146,Calcul!$E146),SilencerParams!$D$4:$R$82,12,FALSE))</f>
        <v/>
      </c>
      <c r="AN141" s="24" t="str">
        <f>IF(OR(Calcul!$D146="",Calcul!$E146=""),"",VLOOKUP(CONCATENATE(Calcul!$D146,Calcul!$E146),SilencerParams!$D$4:$R$82,13,FALSE))</f>
        <v/>
      </c>
      <c r="AO141" s="24" t="str">
        <f>IF(OR(Calcul!$D146="",Calcul!$E146=""),"",VLOOKUP(CONCATENATE(Calcul!$D146,Calcul!$E146),SilencerParams!$D$4:$R$82,14,FALSE))</f>
        <v/>
      </c>
      <c r="AP141" s="24" t="str">
        <f>IF(OR(Calcul!$D146="",Calcul!$E146=""),"",VLOOKUP(CONCATENATE(Calcul!$D146,Calcul!$E146),SilencerParams!$D$4:$R$82,15,FALSE))</f>
        <v/>
      </c>
      <c r="AQ141" s="24" t="str">
        <f>IF(OR(Calcul!$D146="",Calcul!$E146=""),"",VLOOKUP(CONCATENATE(Calcul!$D146,Calcul!$E146),SilencerParams!$D$4:$Z$82,16,FALSE)*LOG($AH141)+VLOOKUP(CONCATENATE(Calcul!$D146,Calcul!$E146),SilencerParams!$D$4:$AH$82,24,FALSE))</f>
        <v/>
      </c>
      <c r="AR141" s="24" t="str">
        <f>IF(OR(Calcul!$D146="",Calcul!$E146=""),"",VLOOKUP(CONCATENATE(Calcul!$D146,Calcul!$E146),SilencerParams!$D$4:$Z$82,17,FALSE)*LOG($AH141)+VLOOKUP(CONCATENATE(Calcul!$D146,Calcul!$E146),SilencerParams!$D$4:$AH$82,25,FALSE))</f>
        <v/>
      </c>
      <c r="AS141" s="24" t="str">
        <f>IF(OR(Calcul!$D146="",Calcul!$E146=""),"",VLOOKUP(CONCATENATE(Calcul!$D146,Calcul!$E146),SilencerParams!$D$4:$Z$82,18,FALSE)*LOG($AH141)+VLOOKUP(CONCATENATE(Calcul!$D146,Calcul!$E146),SilencerParams!$D$4:$AH$82,26,FALSE))</f>
        <v/>
      </c>
      <c r="AT141" s="24" t="str">
        <f>IF(OR(Calcul!$D146="",Calcul!$E146=""),"",VLOOKUP(CONCATENATE(Calcul!$D146,Calcul!$E146),SilencerParams!$D$4:$Z$82,19,FALSE)*LOG($AH141)+VLOOKUP(CONCATENATE(Calcul!$D146,Calcul!$E146),SilencerParams!$D$4:$AH$82,27,FALSE))</f>
        <v/>
      </c>
      <c r="AU141" s="24" t="str">
        <f>IF(OR(Calcul!$D146="",Calcul!$E146=""),"",VLOOKUP(CONCATENATE(Calcul!$D146,Calcul!$E146),SilencerParams!$D$4:$Z$82,20,FALSE)*LOG($AH141)+VLOOKUP(CONCATENATE(Calcul!$D146,Calcul!$E146),SilencerParams!$D$4:$AH$82,28,FALSE))</f>
        <v/>
      </c>
      <c r="AV141" s="24" t="str">
        <f>IF(OR(Calcul!$D146="",Calcul!$E146=""),"",VLOOKUP(CONCATENATE(Calcul!$D146,Calcul!$E146),SilencerParams!$D$4:$Z$82,21,FALSE)*LOG($AH141)+VLOOKUP(CONCATENATE(Calcul!$D146,Calcul!$E146),SilencerParams!$D$4:$AH$82,29,FALSE))</f>
        <v/>
      </c>
      <c r="AW141" s="24" t="str">
        <f>IF(OR(Calcul!$D146="",Calcul!$E146=""),"",VLOOKUP(CONCATENATE(Calcul!$D146,Calcul!$E146),SilencerParams!$D$4:$Z$82,22,FALSE)*LOG($AH141)+VLOOKUP(CONCATENATE(Calcul!$D146,Calcul!$E146),SilencerParams!$D$4:$AH$82,30,FALSE))</f>
        <v/>
      </c>
      <c r="AX141" s="24" t="str">
        <f>IF(OR(Calcul!$D146="",Calcul!$E146=""),"",VLOOKUP(CONCATENATE(Calcul!$D146,Calcul!$E146),SilencerParams!$D$4:$Z$82,23,FALSE)*LOG($AH141)+VLOOKUP(CONCATENATE(Calcul!$D146,Calcul!$E146),SilencerParams!$D$4:$AH$82,31,FALSE))</f>
        <v/>
      </c>
      <c r="AY141" s="24" t="e">
        <f t="shared" si="49"/>
        <v>#DIV/0!</v>
      </c>
      <c r="AZ141" s="24" t="e">
        <f t="shared" si="50"/>
        <v>#DIV/0!</v>
      </c>
      <c r="BA141" s="24" t="e">
        <f t="shared" si="51"/>
        <v>#DIV/0!</v>
      </c>
      <c r="BB141" s="24" t="e">
        <f t="shared" si="52"/>
        <v>#DIV/0!</v>
      </c>
      <c r="BC141" s="24" t="e">
        <f t="shared" si="53"/>
        <v>#DIV/0!</v>
      </c>
      <c r="BD141" s="24" t="e">
        <f t="shared" si="54"/>
        <v>#DIV/0!</v>
      </c>
      <c r="BE141" s="24" t="e">
        <f t="shared" si="55"/>
        <v>#DIV/0!</v>
      </c>
      <c r="BF141" s="24" t="e">
        <f t="shared" si="56"/>
        <v>#DIV/0!</v>
      </c>
      <c r="BG141" s="24" t="e">
        <f>10*LOG10(IF(AY141="",0,POWER(10,((AY141+'ModelParams Lw'!$O$4)/10))) +IF(AZ141="",0,POWER(10,((AZ141+'ModelParams Lw'!$P$4)/10))) +IF(BA141="",0,POWER(10,((BA141+'ModelParams Lw'!$Q$4)/10))) +IF(BB141="",0,POWER(10,((BB141+'ModelParams Lw'!$R$4)/10))) +IF(BC141="",0,POWER(10,((BC141+'ModelParams Lw'!$S$4)/10))) +IF(BD141="",0,POWER(10,((BD141+'ModelParams Lw'!$T$4)/10))) +IF(BE141="",0,POWER(10,((BE141+'ModelParams Lw'!$U$4)/10)))+IF(BF141="",0,POWER(10,((BF141+'ModelParams Lw'!$V$4)/10))))</f>
        <v>#DIV/0!</v>
      </c>
      <c r="BH141" s="24" t="e">
        <f t="shared" si="47"/>
        <v>#DIV/0!</v>
      </c>
      <c r="BI141" s="24" t="e">
        <f>(AY141-'ModelParams Lw'!O$10)/'ModelParams Lw'!O$11</f>
        <v>#DIV/0!</v>
      </c>
      <c r="BJ141" s="24" t="e">
        <f>(AZ141-'ModelParams Lw'!P$10)/'ModelParams Lw'!P$11</f>
        <v>#DIV/0!</v>
      </c>
      <c r="BK141" s="24" t="e">
        <f>(BA141-'ModelParams Lw'!Q$10)/'ModelParams Lw'!Q$11</f>
        <v>#DIV/0!</v>
      </c>
      <c r="BL141" s="24" t="e">
        <f>(BB141-'ModelParams Lw'!R$10)/'ModelParams Lw'!R$11</f>
        <v>#DIV/0!</v>
      </c>
      <c r="BM141" s="24" t="e">
        <f>(BC141-'ModelParams Lw'!S$10)/'ModelParams Lw'!S$11</f>
        <v>#DIV/0!</v>
      </c>
      <c r="BN141" s="24" t="e">
        <f>(BD141-'ModelParams Lw'!T$10)/'ModelParams Lw'!T$11</f>
        <v>#DIV/0!</v>
      </c>
      <c r="BO141" s="24" t="e">
        <f>(BE141-'ModelParams Lw'!U$10)/'ModelParams Lw'!U$11</f>
        <v>#DIV/0!</v>
      </c>
      <c r="BP141" s="24" t="e">
        <f>(BF141-'ModelParams Lw'!V$10)/'ModelParams Lw'!V$11</f>
        <v>#DIV/0!</v>
      </c>
      <c r="BQ141" s="24">
        <f>IF(Calcul!$F146="SW",'ModelParams Lw'!C$18+'ModelParams Lw'!C$19*LOG(BQ$3)+'ModelParams Lw'!C$20*($D141*$E141),IF('ModelParams Lw'!C$21+'ModelParams Lw'!C$22*LOG(BQ$3)+'ModelParams Lw'!C$23*($D141*$E141)&lt;'ModelParams Lw'!C$18+'ModelParams Lw'!C$19*LOG(BQ$3)+'ModelParams Lw'!C$20*($D141*$E141),'ModelParams Lw'!C$18+'ModelParams Lw'!C$19*LOG(BQ$3)+'ModelParams Lw'!C$20*($D141*$E141),'ModelParams Lw'!C$21+'ModelParams Lw'!C$22*LOG(BQ$3)+'ModelParams Lw'!C$23*($D141*$E141)))</f>
        <v>29.232362061604213</v>
      </c>
      <c r="BR141" s="24">
        <f>IF(Calcul!$F146="SW",'ModelParams Lw'!D$18+'ModelParams Lw'!D$19*LOG(BR$3)+'ModelParams Lw'!D$20*($D141*$E141),IF('ModelParams Lw'!D$21+'ModelParams Lw'!D$22*LOG(BR$3)+'ModelParams Lw'!D$23*($D141*$E141)&lt;'ModelParams Lw'!D$18+'ModelParams Lw'!D$19*LOG(BR$3)+'ModelParams Lw'!D$20*($D141*$E141),'ModelParams Lw'!D$18+'ModelParams Lw'!D$19*LOG(BR$3)+'ModelParams Lw'!D$20*($D141*$E141),'ModelParams Lw'!D$21+'ModelParams Lw'!D$22*LOG(BR$3)+'ModelParams Lw'!D$23*($D141*$E141)))</f>
        <v>20.87664435983303</v>
      </c>
      <c r="BS141" s="24">
        <f>IF(Calcul!$F146="SW",'ModelParams Lw'!E$18+'ModelParams Lw'!E$19*LOG(BS$3)+'ModelParams Lw'!E$20*($D141*$E141),IF('ModelParams Lw'!E$21+'ModelParams Lw'!E$22*LOG(BS$3)+'ModelParams Lw'!E$23*($D141*$E141)&lt;'ModelParams Lw'!E$18+'ModelParams Lw'!E$19*LOG(BS$3)+'ModelParams Lw'!E$20*($D141*$E141),'ModelParams Lw'!E$18+'ModelParams Lw'!E$19*LOG(BS$3)+'ModelParams Lw'!E$20*($D141*$E141),'ModelParams Lw'!E$21+'ModelParams Lw'!E$22*LOG(BS$3)+'ModelParams Lw'!E$23*($D141*$E141)))</f>
        <v>19.403052886267911</v>
      </c>
      <c r="BT141" s="24">
        <f>IF(Calcul!$F146="SW",'ModelParams Lw'!F$18+'ModelParams Lw'!F$19*LOG(BT$3)+'ModelParams Lw'!F$20*($D141*$E141),IF('ModelParams Lw'!F$21+'ModelParams Lw'!F$22*LOG(BT$3)+'ModelParams Lw'!F$23*($D141*$E141)&lt;'ModelParams Lw'!F$18+'ModelParams Lw'!F$19*LOG(BT$3)+'ModelParams Lw'!F$20*($D141*$E141),'ModelParams Lw'!F$18+'ModelParams Lw'!F$19*LOG(BT$3)+'ModelParams Lw'!F$20*($D141*$E141),'ModelParams Lw'!F$21+'ModelParams Lw'!F$22*LOG(BT$3)+'ModelParams Lw'!F$23*($D141*$E141)))</f>
        <v>19.168948557312724</v>
      </c>
      <c r="BU141" s="24">
        <f>IF(Calcul!$F146="SW",'ModelParams Lw'!G$18+'ModelParams Lw'!G$19*LOG(BU$3)+'ModelParams Lw'!G$20*($D141*$E141),IF('ModelParams Lw'!G$21+'ModelParams Lw'!G$22*LOG(BU$3)+'ModelParams Lw'!G$23*($D141*$E141)&lt;'ModelParams Lw'!G$18+'ModelParams Lw'!G$19*LOG(BU$3)+'ModelParams Lw'!G$20*($D141*$E141),'ModelParams Lw'!G$18+'ModelParams Lw'!G$19*LOG(BU$3)+'ModelParams Lw'!G$20*($D141*$E141),'ModelParams Lw'!G$21+'ModelParams Lw'!G$22*LOG(BU$3)+'ModelParams Lw'!G$23*($D141*$E141)))</f>
        <v>19.253827318462619</v>
      </c>
      <c r="BV141" s="24">
        <f>IF(Calcul!$F146="SW",'ModelParams Lw'!H$18+'ModelParams Lw'!H$19*LOG(BV$3)+'ModelParams Lw'!H$20*($D141*$E141),IF('ModelParams Lw'!H$21+'ModelParams Lw'!H$22*LOG(BV$3)+'ModelParams Lw'!H$23*($D141*$E141)&lt;'ModelParams Lw'!H$18+'ModelParams Lw'!H$19*LOG(BV$3)+'ModelParams Lw'!H$20*($D141*$E141),'ModelParams Lw'!H$18+'ModelParams Lw'!H$19*LOG(BV$3)+'ModelParams Lw'!H$20*($D141*$E141),'ModelParams Lw'!H$21+'ModelParams Lw'!H$22*LOG(BV$3)+'ModelParams Lw'!H$23*($D141*$E141)))</f>
        <v>18.450549841027573</v>
      </c>
      <c r="BW141" s="24">
        <f>IF(Calcul!$F146="SW",'ModelParams Lw'!I$18+'ModelParams Lw'!I$19*LOG(BW$3)+'ModelParams Lw'!I$20*($D141*$E141),IF('ModelParams Lw'!I$21+'ModelParams Lw'!I$22*LOG(BW$3)+'ModelParams Lw'!I$23*($D141*$E141)&lt;'ModelParams Lw'!I$18+'ModelParams Lw'!I$19*LOG(BW$3)+'ModelParams Lw'!I$20*($D141*$E141),'ModelParams Lw'!I$18+'ModelParams Lw'!I$19*LOG(BW$3)+'ModelParams Lw'!I$20*($D141*$E141),'ModelParams Lw'!I$21+'ModelParams Lw'!I$22*LOG(BW$3)+'ModelParams Lw'!I$23*($D141*$E141)))</f>
        <v>24.339570323731252</v>
      </c>
      <c r="BX141" s="24">
        <f>IF(Calcul!$F146="SW",'ModelParams Lw'!J$18+'ModelParams Lw'!J$19*LOG(BX$3)+'ModelParams Lw'!J$20*($D141*$E141),IF('ModelParams Lw'!J$21+'ModelParams Lw'!J$22*LOG(BX$3)+'ModelParams Lw'!J$23*($D141*$E141)&lt;'ModelParams Lw'!J$18+'ModelParams Lw'!J$19*LOG(BX$3)+'ModelParams Lw'!J$20*($D141*$E141),'ModelParams Lw'!J$18+'ModelParams Lw'!J$19*LOG(BX$3)+'ModelParams Lw'!J$20*($D141*$E141),'ModelParams Lw'!J$21+'ModelParams Lw'!J$22*LOG(BX$3)+'ModelParams Lw'!J$23*($D141*$E141)))</f>
        <v>22.505852524315557</v>
      </c>
      <c r="BY141" s="24" t="e">
        <f t="shared" si="57"/>
        <v>#DIV/0!</v>
      </c>
      <c r="BZ141" s="24" t="e">
        <f t="shared" si="58"/>
        <v>#DIV/0!</v>
      </c>
      <c r="CA141" s="24" t="e">
        <f t="shared" si="59"/>
        <v>#DIV/0!</v>
      </c>
      <c r="CB141" s="24" t="e">
        <f t="shared" si="60"/>
        <v>#DIV/0!</v>
      </c>
      <c r="CC141" s="24" t="e">
        <f t="shared" si="61"/>
        <v>#DIV/0!</v>
      </c>
      <c r="CD141" s="24" t="e">
        <f t="shared" si="62"/>
        <v>#DIV/0!</v>
      </c>
      <c r="CE141" s="24" t="e">
        <f t="shared" si="63"/>
        <v>#DIV/0!</v>
      </c>
      <c r="CF141" s="24" t="e">
        <f t="shared" si="64"/>
        <v>#DIV/0!</v>
      </c>
      <c r="CG141" s="24" t="e">
        <f>10*LOG10(IF(BY141="",0,POWER(10,((BY141+'ModelParams Lw'!$O$4)/10))) +IF(BZ141="",0,POWER(10,((BZ141+'ModelParams Lw'!$P$4)/10))) +IF(CA141="",0,POWER(10,((CA141+'ModelParams Lw'!$Q$4)/10))) +IF(CB141="",0,POWER(10,((CB141+'ModelParams Lw'!$R$4)/10))) +IF(CC141="",0,POWER(10,((CC141+'ModelParams Lw'!$S$4)/10))) +IF(CD141="",0,POWER(10,((CD141+'ModelParams Lw'!$T$4)/10))) +IF(CE141="",0,POWER(10,((CE141+'ModelParams Lw'!$U$4)/10)))+IF(CF141="",0,POWER(10,((CF141+'ModelParams Lw'!$V$4)/10))))</f>
        <v>#DIV/0!</v>
      </c>
      <c r="CH141" s="24" t="e">
        <f t="shared" si="48"/>
        <v>#DIV/0!</v>
      </c>
      <c r="CI141" s="24" t="e">
        <f>(BY141-'ModelParams Lw'!$O$10)/'ModelParams Lw'!$O$11</f>
        <v>#DIV/0!</v>
      </c>
      <c r="CJ141" s="24" t="e">
        <f>(BZ141-'ModelParams Lw'!$P$10)/'ModelParams Lw'!$P$11</f>
        <v>#DIV/0!</v>
      </c>
      <c r="CK141" s="24" t="e">
        <f>(CA141-'ModelParams Lw'!$Q$10)/'ModelParams Lw'!$Q$11</f>
        <v>#DIV/0!</v>
      </c>
      <c r="CL141" s="24" t="e">
        <f>(CB141-'ModelParams Lw'!$R$10)/'ModelParams Lw'!$R$11</f>
        <v>#DIV/0!</v>
      </c>
      <c r="CM141" s="24" t="e">
        <f>(CC141-'ModelParams Lw'!$S$10)/'ModelParams Lw'!$S$11</f>
        <v>#DIV/0!</v>
      </c>
      <c r="CN141" s="24" t="e">
        <f>(CD141-'ModelParams Lw'!$T$10)/'ModelParams Lw'!$T$11</f>
        <v>#DIV/0!</v>
      </c>
      <c r="CO141" s="24" t="e">
        <f>(CE141-'ModelParams Lw'!$U$10)/'ModelParams Lw'!$U$11</f>
        <v>#DIV/0!</v>
      </c>
      <c r="CP141" s="24" t="e">
        <f>(CF141-'ModelParams Lw'!$V$10)/'ModelParams Lw'!$V$11</f>
        <v>#DIV/0!</v>
      </c>
    </row>
    <row r="142" spans="1:94" x14ac:dyDescent="0.2">
      <c r="A142" s="12">
        <f>Calcul!B144</f>
        <v>0</v>
      </c>
      <c r="B142" s="12">
        <f t="shared" si="65"/>
        <v>0</v>
      </c>
      <c r="C142" s="12">
        <f>Calcul!C144</f>
        <v>0</v>
      </c>
      <c r="D142" s="12">
        <f>Calcul!D144/1000</f>
        <v>0</v>
      </c>
      <c r="E142" s="12">
        <f>Calcul!E144/1000</f>
        <v>0</v>
      </c>
      <c r="F142" s="12">
        <f t="shared" si="66"/>
        <v>0</v>
      </c>
      <c r="G142" s="24" t="e">
        <f t="shared" si="67"/>
        <v>#DIV/0!</v>
      </c>
      <c r="H142" s="21" t="e">
        <f>'ModelParams Lw'!$B$6*(LN(H$3/(($B142/3600/($D142*$F142))^0.4*$G142^0.3)))^2+'ModelParams Lw'!$B$7*LN(H$3/(($B142/3600/($D142*$F142))^0.4*$G142^0.3))+'ModelParams Lw'!$B$8</f>
        <v>#DIV/0!</v>
      </c>
      <c r="I142" s="21" t="e">
        <f>'ModelParams Lw'!$B$6*(LN(I$3/(($B142/3600/($D142*$F142))^0.4*$G142^0.3)))^2+'ModelParams Lw'!$B$7*LN(I$3/(($B142/3600/($D142*$F142))^0.4*$G142^0.3))+'ModelParams Lw'!$B$8</f>
        <v>#DIV/0!</v>
      </c>
      <c r="J142" s="21" t="e">
        <f>'ModelParams Lw'!$B$6*(LN(J$3/(($B142/3600/($D142*$F142))^0.4*$G142^0.3)))^2+'ModelParams Lw'!$B$7*LN(J$3/(($B142/3600/($D142*$F142))^0.4*$G142^0.3))+'ModelParams Lw'!$B$8</f>
        <v>#DIV/0!</v>
      </c>
      <c r="K142" s="21" t="e">
        <f>'ModelParams Lw'!$B$6*(LN(K$3/(($B142/3600/($D142*$F142))^0.4*$G142^0.3)))^2+'ModelParams Lw'!$B$7*LN(K$3/(($B142/3600/($D142*$F142))^0.4*$G142^0.3))+'ModelParams Lw'!$B$8</f>
        <v>#DIV/0!</v>
      </c>
      <c r="L142" s="21" t="e">
        <f>'ModelParams Lw'!$B$6*(LN(L$3/(($B142/3600/($D142*$F142))^0.4*$G142^0.3)))^2+'ModelParams Lw'!$B$7*LN(L$3/(($B142/3600/($D142*$F142))^0.4*$G142^0.3))+'ModelParams Lw'!$B$8</f>
        <v>#DIV/0!</v>
      </c>
      <c r="M142" s="21" t="e">
        <f>'ModelParams Lw'!$B$6*(LN(M$3/(($B142/3600/($D142*$F142))^0.4*$G142^0.3)))^2+'ModelParams Lw'!$B$7*LN(M$3/(($B142/3600/($D142*$F142))^0.4*$G142^0.3))+'ModelParams Lw'!$B$8</f>
        <v>#DIV/0!</v>
      </c>
      <c r="N142" s="21" t="e">
        <f>'ModelParams Lw'!$B$6*(LN(N$3/(($B142/3600/($D142*$F142))^0.4*$G142^0.3)))^2+'ModelParams Lw'!$B$7*LN(N$3/(($B142/3600/($D142*$F142))^0.4*$G142^0.3))+'ModelParams Lw'!$B$8</f>
        <v>#DIV/0!</v>
      </c>
      <c r="O142" s="21" t="e">
        <f>'ModelParams Lw'!$B$6*(LN(O$3/(($B142/3600/($D142*$F142))^0.4*$G142^0.3)))^2+'ModelParams Lw'!$B$7*LN(O$3/(($B142/3600/($D142*$F142))^0.4*$G142^0.3))+'ModelParams Lw'!$B$8</f>
        <v>#DIV/0!</v>
      </c>
      <c r="P142" s="24" t="e">
        <f>'ModelParams Lw'!$B$3+'ModelParams Lw'!$B$4*LOG10($B142/3600/($D142*$F142))+'ModelParams Lw'!$B$5*LOG10(2*$G142/(1.2*($B142/3600/($D142*$F142))^2)+1)+10*LOG10($D142*$F142)+H142</f>
        <v>#DIV/0!</v>
      </c>
      <c r="Q142" s="24" t="e">
        <f>'ModelParams Lw'!$B$3+'ModelParams Lw'!$B$4*LOG10($B142/3600/($D142*$F142))+'ModelParams Lw'!$B$5*LOG10(2*$G142/(1.2*($B142/3600/($D142*$F142))^2)+1)+10*LOG10($D142*$F142)+I142</f>
        <v>#DIV/0!</v>
      </c>
      <c r="R142" s="24" t="e">
        <f>'ModelParams Lw'!$B$3+'ModelParams Lw'!$B$4*LOG10($B142/3600/($D142*$F142))+'ModelParams Lw'!$B$5*LOG10(2*$G142/(1.2*($B142/3600/($D142*$F142))^2)+1)+10*LOG10($D142*$F142)+J142</f>
        <v>#DIV/0!</v>
      </c>
      <c r="S142" s="24" t="e">
        <f>'ModelParams Lw'!$B$3+'ModelParams Lw'!$B$4*LOG10($B142/3600/($D142*$F142))+'ModelParams Lw'!$B$5*LOG10(2*$G142/(1.2*($B142/3600/($D142*$F142))^2)+1)+10*LOG10($D142*$F142)+K142</f>
        <v>#DIV/0!</v>
      </c>
      <c r="T142" s="24" t="e">
        <f>'ModelParams Lw'!$B$3+'ModelParams Lw'!$B$4*LOG10($B142/3600/($D142*$F142))+'ModelParams Lw'!$B$5*LOG10(2*$G142/(1.2*($B142/3600/($D142*$F142))^2)+1)+10*LOG10($D142*$F142)+L142</f>
        <v>#DIV/0!</v>
      </c>
      <c r="U142" s="24" t="e">
        <f>'ModelParams Lw'!$B$3+'ModelParams Lw'!$B$4*LOG10($B142/3600/($D142*$F142))+'ModelParams Lw'!$B$5*LOG10(2*$G142/(1.2*($B142/3600/($D142*$F142))^2)+1)+10*LOG10($D142*$F142)+M142</f>
        <v>#DIV/0!</v>
      </c>
      <c r="V142" s="24" t="e">
        <f>'ModelParams Lw'!$B$3+'ModelParams Lw'!$B$4*LOG10($B142/3600/($D142*$F142))+'ModelParams Lw'!$B$5*LOG10(2*$G142/(1.2*($B142/3600/($D142*$F142))^2)+1)+10*LOG10($D142*$F142)+N142</f>
        <v>#DIV/0!</v>
      </c>
      <c r="W142" s="24" t="e">
        <f>'ModelParams Lw'!$B$3+'ModelParams Lw'!$B$4*LOG10($B142/3600/($D142*$F142))+'ModelParams Lw'!$B$5*LOG10(2*$G142/(1.2*($B142/3600/($D142*$F142))^2)+1)+10*LOG10($D142*$F142)+O142</f>
        <v>#DIV/0!</v>
      </c>
      <c r="X142" s="24" t="e">
        <f>10*LOG10(IF(P142="",0,POWER(10,((P142+'ModelParams Lw'!$O$4)/10))) +IF(Q142="",0,POWER(10,((Q142+'ModelParams Lw'!$P$4)/10))) +IF(R142="",0,POWER(10,((R142+'ModelParams Lw'!$Q$4)/10))) +IF(S142="",0,POWER(10,((S142+'ModelParams Lw'!$R$4)/10))) +IF(T142="",0,POWER(10,((T142+'ModelParams Lw'!$S$4)/10))) +IF(U142="",0,POWER(10,((U142+'ModelParams Lw'!$T$4)/10))) +IF(V142="",0,POWER(10,((V142+'ModelParams Lw'!$U$4)/10)))+IF(W142="",0,POWER(10,((W142+'ModelParams Lw'!$V$4)/10))))</f>
        <v>#DIV/0!</v>
      </c>
      <c r="Y142" s="24" t="e">
        <f t="shared" si="68"/>
        <v>#DIV/0!</v>
      </c>
      <c r="Z142" s="24" t="e">
        <f>(P142-'ModelParams Lw'!O$10)/'ModelParams Lw'!O$11</f>
        <v>#DIV/0!</v>
      </c>
      <c r="AA142" s="24" t="e">
        <f>(Q142-'ModelParams Lw'!P$10)/'ModelParams Lw'!P$11</f>
        <v>#DIV/0!</v>
      </c>
      <c r="AB142" s="24" t="e">
        <f>(R142-'ModelParams Lw'!Q$10)/'ModelParams Lw'!Q$11</f>
        <v>#DIV/0!</v>
      </c>
      <c r="AC142" s="24" t="e">
        <f>(S142-'ModelParams Lw'!R$10)/'ModelParams Lw'!R$11</f>
        <v>#DIV/0!</v>
      </c>
      <c r="AD142" s="24" t="e">
        <f>(T142-'ModelParams Lw'!S$10)/'ModelParams Lw'!S$11</f>
        <v>#DIV/0!</v>
      </c>
      <c r="AE142" s="24" t="e">
        <f>(U142-'ModelParams Lw'!T$10)/'ModelParams Lw'!T$11</f>
        <v>#DIV/0!</v>
      </c>
      <c r="AF142" s="24" t="e">
        <f>(V142-'ModelParams Lw'!U$10)/'ModelParams Lw'!U$11</f>
        <v>#DIV/0!</v>
      </c>
      <c r="AG142" s="24" t="e">
        <f>(W142-'ModelParams Lw'!V$10)/'ModelParams Lw'!V$11</f>
        <v>#DIV/0!</v>
      </c>
      <c r="AH142" s="24" t="e">
        <f t="shared" si="46"/>
        <v>#DIV/0!</v>
      </c>
      <c r="AI142" s="24" t="str">
        <f>IF(OR(Calcul!$D147="",Calcul!$E147=""),"",VLOOKUP(CONCATENATE(Calcul!$D147,Calcul!$E147),SilencerParams!$D$4:$R$82,8,FALSE))</f>
        <v/>
      </c>
      <c r="AJ142" s="24" t="str">
        <f>IF(OR(Calcul!$D147="",Calcul!$E147=""),"",VLOOKUP(CONCATENATE(Calcul!$D147,Calcul!$E147),SilencerParams!$D$4:$R$82,9,FALSE))</f>
        <v/>
      </c>
      <c r="AK142" s="24" t="str">
        <f>IF(OR(Calcul!$D147="",Calcul!$E147=""),"",VLOOKUP(CONCATENATE(Calcul!$D147,Calcul!$E147),SilencerParams!$D$4:$R$82,10,FALSE))</f>
        <v/>
      </c>
      <c r="AL142" s="24" t="str">
        <f>IF(OR(Calcul!$D147="",Calcul!$E147=""),"",VLOOKUP(CONCATENATE(Calcul!$D147,Calcul!$E147),SilencerParams!$D$4:$R$82,11,FALSE))</f>
        <v/>
      </c>
      <c r="AM142" s="24" t="str">
        <f>IF(OR(Calcul!$D147="",Calcul!$E147=""),"",VLOOKUP(CONCATENATE(Calcul!$D147,Calcul!$E147),SilencerParams!$D$4:$R$82,12,FALSE))</f>
        <v/>
      </c>
      <c r="AN142" s="24" t="str">
        <f>IF(OR(Calcul!$D147="",Calcul!$E147=""),"",VLOOKUP(CONCATENATE(Calcul!$D147,Calcul!$E147),SilencerParams!$D$4:$R$82,13,FALSE))</f>
        <v/>
      </c>
      <c r="AO142" s="24" t="str">
        <f>IF(OR(Calcul!$D147="",Calcul!$E147=""),"",VLOOKUP(CONCATENATE(Calcul!$D147,Calcul!$E147),SilencerParams!$D$4:$R$82,14,FALSE))</f>
        <v/>
      </c>
      <c r="AP142" s="24" t="str">
        <f>IF(OR(Calcul!$D147="",Calcul!$E147=""),"",VLOOKUP(CONCATENATE(Calcul!$D147,Calcul!$E147),SilencerParams!$D$4:$R$82,15,FALSE))</f>
        <v/>
      </c>
      <c r="AQ142" s="24" t="str">
        <f>IF(OR(Calcul!$D147="",Calcul!$E147=""),"",VLOOKUP(CONCATENATE(Calcul!$D147,Calcul!$E147),SilencerParams!$D$4:$Z$82,16,FALSE)*LOG($AH142)+VLOOKUP(CONCATENATE(Calcul!$D147,Calcul!$E147),SilencerParams!$D$4:$AH$82,24,FALSE))</f>
        <v/>
      </c>
      <c r="AR142" s="24" t="str">
        <f>IF(OR(Calcul!$D147="",Calcul!$E147=""),"",VLOOKUP(CONCATENATE(Calcul!$D147,Calcul!$E147),SilencerParams!$D$4:$Z$82,17,FALSE)*LOG($AH142)+VLOOKUP(CONCATENATE(Calcul!$D147,Calcul!$E147),SilencerParams!$D$4:$AH$82,25,FALSE))</f>
        <v/>
      </c>
      <c r="AS142" s="24" t="str">
        <f>IF(OR(Calcul!$D147="",Calcul!$E147=""),"",VLOOKUP(CONCATENATE(Calcul!$D147,Calcul!$E147),SilencerParams!$D$4:$Z$82,18,FALSE)*LOG($AH142)+VLOOKUP(CONCATENATE(Calcul!$D147,Calcul!$E147),SilencerParams!$D$4:$AH$82,26,FALSE))</f>
        <v/>
      </c>
      <c r="AT142" s="24" t="str">
        <f>IF(OR(Calcul!$D147="",Calcul!$E147=""),"",VLOOKUP(CONCATENATE(Calcul!$D147,Calcul!$E147),SilencerParams!$D$4:$Z$82,19,FALSE)*LOG($AH142)+VLOOKUP(CONCATENATE(Calcul!$D147,Calcul!$E147),SilencerParams!$D$4:$AH$82,27,FALSE))</f>
        <v/>
      </c>
      <c r="AU142" s="24" t="str">
        <f>IF(OR(Calcul!$D147="",Calcul!$E147=""),"",VLOOKUP(CONCATENATE(Calcul!$D147,Calcul!$E147),SilencerParams!$D$4:$Z$82,20,FALSE)*LOG($AH142)+VLOOKUP(CONCATENATE(Calcul!$D147,Calcul!$E147),SilencerParams!$D$4:$AH$82,28,FALSE))</f>
        <v/>
      </c>
      <c r="AV142" s="24" t="str">
        <f>IF(OR(Calcul!$D147="",Calcul!$E147=""),"",VLOOKUP(CONCATENATE(Calcul!$D147,Calcul!$E147),SilencerParams!$D$4:$Z$82,21,FALSE)*LOG($AH142)+VLOOKUP(CONCATENATE(Calcul!$D147,Calcul!$E147),SilencerParams!$D$4:$AH$82,29,FALSE))</f>
        <v/>
      </c>
      <c r="AW142" s="24" t="str">
        <f>IF(OR(Calcul!$D147="",Calcul!$E147=""),"",VLOOKUP(CONCATENATE(Calcul!$D147,Calcul!$E147),SilencerParams!$D$4:$Z$82,22,FALSE)*LOG($AH142)+VLOOKUP(CONCATENATE(Calcul!$D147,Calcul!$E147),SilencerParams!$D$4:$AH$82,30,FALSE))</f>
        <v/>
      </c>
      <c r="AX142" s="24" t="str">
        <f>IF(OR(Calcul!$D147="",Calcul!$E147=""),"",VLOOKUP(CONCATENATE(Calcul!$D147,Calcul!$E147),SilencerParams!$D$4:$Z$82,23,FALSE)*LOG($AH142)+VLOOKUP(CONCATENATE(Calcul!$D147,Calcul!$E147),SilencerParams!$D$4:$AH$82,31,FALSE))</f>
        <v/>
      </c>
      <c r="AY142" s="24" t="e">
        <f t="shared" si="49"/>
        <v>#DIV/0!</v>
      </c>
      <c r="AZ142" s="24" t="e">
        <f t="shared" si="50"/>
        <v>#DIV/0!</v>
      </c>
      <c r="BA142" s="24" t="e">
        <f t="shared" si="51"/>
        <v>#DIV/0!</v>
      </c>
      <c r="BB142" s="24" t="e">
        <f t="shared" si="52"/>
        <v>#DIV/0!</v>
      </c>
      <c r="BC142" s="24" t="e">
        <f t="shared" si="53"/>
        <v>#DIV/0!</v>
      </c>
      <c r="BD142" s="24" t="e">
        <f t="shared" si="54"/>
        <v>#DIV/0!</v>
      </c>
      <c r="BE142" s="24" t="e">
        <f t="shared" si="55"/>
        <v>#DIV/0!</v>
      </c>
      <c r="BF142" s="24" t="e">
        <f t="shared" si="56"/>
        <v>#DIV/0!</v>
      </c>
      <c r="BG142" s="24" t="e">
        <f>10*LOG10(IF(AY142="",0,POWER(10,((AY142+'ModelParams Lw'!$O$4)/10))) +IF(AZ142="",0,POWER(10,((AZ142+'ModelParams Lw'!$P$4)/10))) +IF(BA142="",0,POWER(10,((BA142+'ModelParams Lw'!$Q$4)/10))) +IF(BB142="",0,POWER(10,((BB142+'ModelParams Lw'!$R$4)/10))) +IF(BC142="",0,POWER(10,((BC142+'ModelParams Lw'!$S$4)/10))) +IF(BD142="",0,POWER(10,((BD142+'ModelParams Lw'!$T$4)/10))) +IF(BE142="",0,POWER(10,((BE142+'ModelParams Lw'!$U$4)/10)))+IF(BF142="",0,POWER(10,((BF142+'ModelParams Lw'!$V$4)/10))))</f>
        <v>#DIV/0!</v>
      </c>
      <c r="BH142" s="24" t="e">
        <f t="shared" si="47"/>
        <v>#DIV/0!</v>
      </c>
      <c r="BI142" s="24" t="e">
        <f>(AY142-'ModelParams Lw'!O$10)/'ModelParams Lw'!O$11</f>
        <v>#DIV/0!</v>
      </c>
      <c r="BJ142" s="24" t="e">
        <f>(AZ142-'ModelParams Lw'!P$10)/'ModelParams Lw'!P$11</f>
        <v>#DIV/0!</v>
      </c>
      <c r="BK142" s="24" t="e">
        <f>(BA142-'ModelParams Lw'!Q$10)/'ModelParams Lw'!Q$11</f>
        <v>#DIV/0!</v>
      </c>
      <c r="BL142" s="24" t="e">
        <f>(BB142-'ModelParams Lw'!R$10)/'ModelParams Lw'!R$11</f>
        <v>#DIV/0!</v>
      </c>
      <c r="BM142" s="24" t="e">
        <f>(BC142-'ModelParams Lw'!S$10)/'ModelParams Lw'!S$11</f>
        <v>#DIV/0!</v>
      </c>
      <c r="BN142" s="24" t="e">
        <f>(BD142-'ModelParams Lw'!T$10)/'ModelParams Lw'!T$11</f>
        <v>#DIV/0!</v>
      </c>
      <c r="BO142" s="24" t="e">
        <f>(BE142-'ModelParams Lw'!U$10)/'ModelParams Lw'!U$11</f>
        <v>#DIV/0!</v>
      </c>
      <c r="BP142" s="24" t="e">
        <f>(BF142-'ModelParams Lw'!V$10)/'ModelParams Lw'!V$11</f>
        <v>#DIV/0!</v>
      </c>
      <c r="BQ142" s="24">
        <f>IF(Calcul!$F147="SW",'ModelParams Lw'!C$18+'ModelParams Lw'!C$19*LOG(BQ$3)+'ModelParams Lw'!C$20*($D142*$E142),IF('ModelParams Lw'!C$21+'ModelParams Lw'!C$22*LOG(BQ$3)+'ModelParams Lw'!C$23*($D142*$E142)&lt;'ModelParams Lw'!C$18+'ModelParams Lw'!C$19*LOG(BQ$3)+'ModelParams Lw'!C$20*($D142*$E142),'ModelParams Lw'!C$18+'ModelParams Lw'!C$19*LOG(BQ$3)+'ModelParams Lw'!C$20*($D142*$E142),'ModelParams Lw'!C$21+'ModelParams Lw'!C$22*LOG(BQ$3)+'ModelParams Lw'!C$23*($D142*$E142)))</f>
        <v>29.232362061604213</v>
      </c>
      <c r="BR142" s="24">
        <f>IF(Calcul!$F147="SW",'ModelParams Lw'!D$18+'ModelParams Lw'!D$19*LOG(BR$3)+'ModelParams Lw'!D$20*($D142*$E142),IF('ModelParams Lw'!D$21+'ModelParams Lw'!D$22*LOG(BR$3)+'ModelParams Lw'!D$23*($D142*$E142)&lt;'ModelParams Lw'!D$18+'ModelParams Lw'!D$19*LOG(BR$3)+'ModelParams Lw'!D$20*($D142*$E142),'ModelParams Lw'!D$18+'ModelParams Lw'!D$19*LOG(BR$3)+'ModelParams Lw'!D$20*($D142*$E142),'ModelParams Lw'!D$21+'ModelParams Lw'!D$22*LOG(BR$3)+'ModelParams Lw'!D$23*($D142*$E142)))</f>
        <v>20.87664435983303</v>
      </c>
      <c r="BS142" s="24">
        <f>IF(Calcul!$F147="SW",'ModelParams Lw'!E$18+'ModelParams Lw'!E$19*LOG(BS$3)+'ModelParams Lw'!E$20*($D142*$E142),IF('ModelParams Lw'!E$21+'ModelParams Lw'!E$22*LOG(BS$3)+'ModelParams Lw'!E$23*($D142*$E142)&lt;'ModelParams Lw'!E$18+'ModelParams Lw'!E$19*LOG(BS$3)+'ModelParams Lw'!E$20*($D142*$E142),'ModelParams Lw'!E$18+'ModelParams Lw'!E$19*LOG(BS$3)+'ModelParams Lw'!E$20*($D142*$E142),'ModelParams Lw'!E$21+'ModelParams Lw'!E$22*LOG(BS$3)+'ModelParams Lw'!E$23*($D142*$E142)))</f>
        <v>19.403052886267911</v>
      </c>
      <c r="BT142" s="24">
        <f>IF(Calcul!$F147="SW",'ModelParams Lw'!F$18+'ModelParams Lw'!F$19*LOG(BT$3)+'ModelParams Lw'!F$20*($D142*$E142),IF('ModelParams Lw'!F$21+'ModelParams Lw'!F$22*LOG(BT$3)+'ModelParams Lw'!F$23*($D142*$E142)&lt;'ModelParams Lw'!F$18+'ModelParams Lw'!F$19*LOG(BT$3)+'ModelParams Lw'!F$20*($D142*$E142),'ModelParams Lw'!F$18+'ModelParams Lw'!F$19*LOG(BT$3)+'ModelParams Lw'!F$20*($D142*$E142),'ModelParams Lw'!F$21+'ModelParams Lw'!F$22*LOG(BT$3)+'ModelParams Lw'!F$23*($D142*$E142)))</f>
        <v>19.168948557312724</v>
      </c>
      <c r="BU142" s="24">
        <f>IF(Calcul!$F147="SW",'ModelParams Lw'!G$18+'ModelParams Lw'!G$19*LOG(BU$3)+'ModelParams Lw'!G$20*($D142*$E142),IF('ModelParams Lw'!G$21+'ModelParams Lw'!G$22*LOG(BU$3)+'ModelParams Lw'!G$23*($D142*$E142)&lt;'ModelParams Lw'!G$18+'ModelParams Lw'!G$19*LOG(BU$3)+'ModelParams Lw'!G$20*($D142*$E142),'ModelParams Lw'!G$18+'ModelParams Lw'!G$19*LOG(BU$3)+'ModelParams Lw'!G$20*($D142*$E142),'ModelParams Lw'!G$21+'ModelParams Lw'!G$22*LOG(BU$3)+'ModelParams Lw'!G$23*($D142*$E142)))</f>
        <v>19.253827318462619</v>
      </c>
      <c r="BV142" s="24">
        <f>IF(Calcul!$F147="SW",'ModelParams Lw'!H$18+'ModelParams Lw'!H$19*LOG(BV$3)+'ModelParams Lw'!H$20*($D142*$E142),IF('ModelParams Lw'!H$21+'ModelParams Lw'!H$22*LOG(BV$3)+'ModelParams Lw'!H$23*($D142*$E142)&lt;'ModelParams Lw'!H$18+'ModelParams Lw'!H$19*LOG(BV$3)+'ModelParams Lw'!H$20*($D142*$E142),'ModelParams Lw'!H$18+'ModelParams Lw'!H$19*LOG(BV$3)+'ModelParams Lw'!H$20*($D142*$E142),'ModelParams Lw'!H$21+'ModelParams Lw'!H$22*LOG(BV$3)+'ModelParams Lw'!H$23*($D142*$E142)))</f>
        <v>18.450549841027573</v>
      </c>
      <c r="BW142" s="24">
        <f>IF(Calcul!$F147="SW",'ModelParams Lw'!I$18+'ModelParams Lw'!I$19*LOG(BW$3)+'ModelParams Lw'!I$20*($D142*$E142),IF('ModelParams Lw'!I$21+'ModelParams Lw'!I$22*LOG(BW$3)+'ModelParams Lw'!I$23*($D142*$E142)&lt;'ModelParams Lw'!I$18+'ModelParams Lw'!I$19*LOG(BW$3)+'ModelParams Lw'!I$20*($D142*$E142),'ModelParams Lw'!I$18+'ModelParams Lw'!I$19*LOG(BW$3)+'ModelParams Lw'!I$20*($D142*$E142),'ModelParams Lw'!I$21+'ModelParams Lw'!I$22*LOG(BW$3)+'ModelParams Lw'!I$23*($D142*$E142)))</f>
        <v>24.339570323731252</v>
      </c>
      <c r="BX142" s="24">
        <f>IF(Calcul!$F147="SW",'ModelParams Lw'!J$18+'ModelParams Lw'!J$19*LOG(BX$3)+'ModelParams Lw'!J$20*($D142*$E142),IF('ModelParams Lw'!J$21+'ModelParams Lw'!J$22*LOG(BX$3)+'ModelParams Lw'!J$23*($D142*$E142)&lt;'ModelParams Lw'!J$18+'ModelParams Lw'!J$19*LOG(BX$3)+'ModelParams Lw'!J$20*($D142*$E142),'ModelParams Lw'!J$18+'ModelParams Lw'!J$19*LOG(BX$3)+'ModelParams Lw'!J$20*($D142*$E142),'ModelParams Lw'!J$21+'ModelParams Lw'!J$22*LOG(BX$3)+'ModelParams Lw'!J$23*($D142*$E142)))</f>
        <v>22.505852524315557</v>
      </c>
      <c r="BY142" s="24" t="e">
        <f t="shared" si="57"/>
        <v>#DIV/0!</v>
      </c>
      <c r="BZ142" s="24" t="e">
        <f t="shared" si="58"/>
        <v>#DIV/0!</v>
      </c>
      <c r="CA142" s="24" t="e">
        <f t="shared" si="59"/>
        <v>#DIV/0!</v>
      </c>
      <c r="CB142" s="24" t="e">
        <f t="shared" si="60"/>
        <v>#DIV/0!</v>
      </c>
      <c r="CC142" s="24" t="e">
        <f t="shared" si="61"/>
        <v>#DIV/0!</v>
      </c>
      <c r="CD142" s="24" t="e">
        <f t="shared" si="62"/>
        <v>#DIV/0!</v>
      </c>
      <c r="CE142" s="24" t="e">
        <f t="shared" si="63"/>
        <v>#DIV/0!</v>
      </c>
      <c r="CF142" s="24" t="e">
        <f t="shared" si="64"/>
        <v>#DIV/0!</v>
      </c>
      <c r="CG142" s="24" t="e">
        <f>10*LOG10(IF(BY142="",0,POWER(10,((BY142+'ModelParams Lw'!$O$4)/10))) +IF(BZ142="",0,POWER(10,((BZ142+'ModelParams Lw'!$P$4)/10))) +IF(CA142="",0,POWER(10,((CA142+'ModelParams Lw'!$Q$4)/10))) +IF(CB142="",0,POWER(10,((CB142+'ModelParams Lw'!$R$4)/10))) +IF(CC142="",0,POWER(10,((CC142+'ModelParams Lw'!$S$4)/10))) +IF(CD142="",0,POWER(10,((CD142+'ModelParams Lw'!$T$4)/10))) +IF(CE142="",0,POWER(10,((CE142+'ModelParams Lw'!$U$4)/10)))+IF(CF142="",0,POWER(10,((CF142+'ModelParams Lw'!$V$4)/10))))</f>
        <v>#DIV/0!</v>
      </c>
      <c r="CH142" s="24" t="e">
        <f t="shared" si="48"/>
        <v>#DIV/0!</v>
      </c>
      <c r="CI142" s="24" t="e">
        <f>(BY142-'ModelParams Lw'!$O$10)/'ModelParams Lw'!$O$11</f>
        <v>#DIV/0!</v>
      </c>
      <c r="CJ142" s="24" t="e">
        <f>(BZ142-'ModelParams Lw'!$P$10)/'ModelParams Lw'!$P$11</f>
        <v>#DIV/0!</v>
      </c>
      <c r="CK142" s="24" t="e">
        <f>(CA142-'ModelParams Lw'!$Q$10)/'ModelParams Lw'!$Q$11</f>
        <v>#DIV/0!</v>
      </c>
      <c r="CL142" s="24" t="e">
        <f>(CB142-'ModelParams Lw'!$R$10)/'ModelParams Lw'!$R$11</f>
        <v>#DIV/0!</v>
      </c>
      <c r="CM142" s="24" t="e">
        <f>(CC142-'ModelParams Lw'!$S$10)/'ModelParams Lw'!$S$11</f>
        <v>#DIV/0!</v>
      </c>
      <c r="CN142" s="24" t="e">
        <f>(CD142-'ModelParams Lw'!$T$10)/'ModelParams Lw'!$T$11</f>
        <v>#DIV/0!</v>
      </c>
      <c r="CO142" s="24" t="e">
        <f>(CE142-'ModelParams Lw'!$U$10)/'ModelParams Lw'!$U$11</f>
        <v>#DIV/0!</v>
      </c>
      <c r="CP142" s="24" t="e">
        <f>(CF142-'ModelParams Lw'!$V$10)/'ModelParams Lw'!$V$11</f>
        <v>#DIV/0!</v>
      </c>
    </row>
    <row r="143" spans="1:94" x14ac:dyDescent="0.2">
      <c r="A143" s="12">
        <f>Calcul!B145</f>
        <v>0</v>
      </c>
      <c r="B143" s="12">
        <f t="shared" si="65"/>
        <v>0</v>
      </c>
      <c r="C143" s="12">
        <f>Calcul!C145</f>
        <v>0</v>
      </c>
      <c r="D143" s="12">
        <f>Calcul!D145/1000</f>
        <v>0</v>
      </c>
      <c r="E143" s="12">
        <f>Calcul!E145/1000</f>
        <v>0</v>
      </c>
      <c r="F143" s="12">
        <f t="shared" si="66"/>
        <v>0</v>
      </c>
      <c r="G143" s="24" t="e">
        <f t="shared" si="67"/>
        <v>#DIV/0!</v>
      </c>
      <c r="H143" s="21" t="e">
        <f>'ModelParams Lw'!$B$6*(LN(H$3/(($B143/3600/($D143*$F143))^0.4*$G143^0.3)))^2+'ModelParams Lw'!$B$7*LN(H$3/(($B143/3600/($D143*$F143))^0.4*$G143^0.3))+'ModelParams Lw'!$B$8</f>
        <v>#DIV/0!</v>
      </c>
      <c r="I143" s="21" t="e">
        <f>'ModelParams Lw'!$B$6*(LN(I$3/(($B143/3600/($D143*$F143))^0.4*$G143^0.3)))^2+'ModelParams Lw'!$B$7*LN(I$3/(($B143/3600/($D143*$F143))^0.4*$G143^0.3))+'ModelParams Lw'!$B$8</f>
        <v>#DIV/0!</v>
      </c>
      <c r="J143" s="21" t="e">
        <f>'ModelParams Lw'!$B$6*(LN(J$3/(($B143/3600/($D143*$F143))^0.4*$G143^0.3)))^2+'ModelParams Lw'!$B$7*LN(J$3/(($B143/3600/($D143*$F143))^0.4*$G143^0.3))+'ModelParams Lw'!$B$8</f>
        <v>#DIV/0!</v>
      </c>
      <c r="K143" s="21" t="e">
        <f>'ModelParams Lw'!$B$6*(LN(K$3/(($B143/3600/($D143*$F143))^0.4*$G143^0.3)))^2+'ModelParams Lw'!$B$7*LN(K$3/(($B143/3600/($D143*$F143))^0.4*$G143^0.3))+'ModelParams Lw'!$B$8</f>
        <v>#DIV/0!</v>
      </c>
      <c r="L143" s="21" t="e">
        <f>'ModelParams Lw'!$B$6*(LN(L$3/(($B143/3600/($D143*$F143))^0.4*$G143^0.3)))^2+'ModelParams Lw'!$B$7*LN(L$3/(($B143/3600/($D143*$F143))^0.4*$G143^0.3))+'ModelParams Lw'!$B$8</f>
        <v>#DIV/0!</v>
      </c>
      <c r="M143" s="21" t="e">
        <f>'ModelParams Lw'!$B$6*(LN(M$3/(($B143/3600/($D143*$F143))^0.4*$G143^0.3)))^2+'ModelParams Lw'!$B$7*LN(M$3/(($B143/3600/($D143*$F143))^0.4*$G143^0.3))+'ModelParams Lw'!$B$8</f>
        <v>#DIV/0!</v>
      </c>
      <c r="N143" s="21" t="e">
        <f>'ModelParams Lw'!$B$6*(LN(N$3/(($B143/3600/($D143*$F143))^0.4*$G143^0.3)))^2+'ModelParams Lw'!$B$7*LN(N$3/(($B143/3600/($D143*$F143))^0.4*$G143^0.3))+'ModelParams Lw'!$B$8</f>
        <v>#DIV/0!</v>
      </c>
      <c r="O143" s="21" t="e">
        <f>'ModelParams Lw'!$B$6*(LN(O$3/(($B143/3600/($D143*$F143))^0.4*$G143^0.3)))^2+'ModelParams Lw'!$B$7*LN(O$3/(($B143/3600/($D143*$F143))^0.4*$G143^0.3))+'ModelParams Lw'!$B$8</f>
        <v>#DIV/0!</v>
      </c>
      <c r="P143" s="24" t="e">
        <f>'ModelParams Lw'!$B$3+'ModelParams Lw'!$B$4*LOG10($B143/3600/($D143*$F143))+'ModelParams Lw'!$B$5*LOG10(2*$G143/(1.2*($B143/3600/($D143*$F143))^2)+1)+10*LOG10($D143*$F143)+H143</f>
        <v>#DIV/0!</v>
      </c>
      <c r="Q143" s="24" t="e">
        <f>'ModelParams Lw'!$B$3+'ModelParams Lw'!$B$4*LOG10($B143/3600/($D143*$F143))+'ModelParams Lw'!$B$5*LOG10(2*$G143/(1.2*($B143/3600/($D143*$F143))^2)+1)+10*LOG10($D143*$F143)+I143</f>
        <v>#DIV/0!</v>
      </c>
      <c r="R143" s="24" t="e">
        <f>'ModelParams Lw'!$B$3+'ModelParams Lw'!$B$4*LOG10($B143/3600/($D143*$F143))+'ModelParams Lw'!$B$5*LOG10(2*$G143/(1.2*($B143/3600/($D143*$F143))^2)+1)+10*LOG10($D143*$F143)+J143</f>
        <v>#DIV/0!</v>
      </c>
      <c r="S143" s="24" t="e">
        <f>'ModelParams Lw'!$B$3+'ModelParams Lw'!$B$4*LOG10($B143/3600/($D143*$F143))+'ModelParams Lw'!$B$5*LOG10(2*$G143/(1.2*($B143/3600/($D143*$F143))^2)+1)+10*LOG10($D143*$F143)+K143</f>
        <v>#DIV/0!</v>
      </c>
      <c r="T143" s="24" t="e">
        <f>'ModelParams Lw'!$B$3+'ModelParams Lw'!$B$4*LOG10($B143/3600/($D143*$F143))+'ModelParams Lw'!$B$5*LOG10(2*$G143/(1.2*($B143/3600/($D143*$F143))^2)+1)+10*LOG10($D143*$F143)+L143</f>
        <v>#DIV/0!</v>
      </c>
      <c r="U143" s="24" t="e">
        <f>'ModelParams Lw'!$B$3+'ModelParams Lw'!$B$4*LOG10($B143/3600/($D143*$F143))+'ModelParams Lw'!$B$5*LOG10(2*$G143/(1.2*($B143/3600/($D143*$F143))^2)+1)+10*LOG10($D143*$F143)+M143</f>
        <v>#DIV/0!</v>
      </c>
      <c r="V143" s="24" t="e">
        <f>'ModelParams Lw'!$B$3+'ModelParams Lw'!$B$4*LOG10($B143/3600/($D143*$F143))+'ModelParams Lw'!$B$5*LOG10(2*$G143/(1.2*($B143/3600/($D143*$F143))^2)+1)+10*LOG10($D143*$F143)+N143</f>
        <v>#DIV/0!</v>
      </c>
      <c r="W143" s="24" t="e">
        <f>'ModelParams Lw'!$B$3+'ModelParams Lw'!$B$4*LOG10($B143/3600/($D143*$F143))+'ModelParams Lw'!$B$5*LOG10(2*$G143/(1.2*($B143/3600/($D143*$F143))^2)+1)+10*LOG10($D143*$F143)+O143</f>
        <v>#DIV/0!</v>
      </c>
      <c r="X143" s="24" t="e">
        <f>10*LOG10(IF(P143="",0,POWER(10,((P143+'ModelParams Lw'!$O$4)/10))) +IF(Q143="",0,POWER(10,((Q143+'ModelParams Lw'!$P$4)/10))) +IF(R143="",0,POWER(10,((R143+'ModelParams Lw'!$Q$4)/10))) +IF(S143="",0,POWER(10,((S143+'ModelParams Lw'!$R$4)/10))) +IF(T143="",0,POWER(10,((T143+'ModelParams Lw'!$S$4)/10))) +IF(U143="",0,POWER(10,((U143+'ModelParams Lw'!$T$4)/10))) +IF(V143="",0,POWER(10,((V143+'ModelParams Lw'!$U$4)/10)))+IF(W143="",0,POWER(10,((W143+'ModelParams Lw'!$V$4)/10))))</f>
        <v>#DIV/0!</v>
      </c>
      <c r="Y143" s="24" t="e">
        <f t="shared" si="68"/>
        <v>#DIV/0!</v>
      </c>
      <c r="Z143" s="24" t="e">
        <f>(P143-'ModelParams Lw'!O$10)/'ModelParams Lw'!O$11</f>
        <v>#DIV/0!</v>
      </c>
      <c r="AA143" s="24" t="e">
        <f>(Q143-'ModelParams Lw'!P$10)/'ModelParams Lw'!P$11</f>
        <v>#DIV/0!</v>
      </c>
      <c r="AB143" s="24" t="e">
        <f>(R143-'ModelParams Lw'!Q$10)/'ModelParams Lw'!Q$11</f>
        <v>#DIV/0!</v>
      </c>
      <c r="AC143" s="24" t="e">
        <f>(S143-'ModelParams Lw'!R$10)/'ModelParams Lw'!R$11</f>
        <v>#DIV/0!</v>
      </c>
      <c r="AD143" s="24" t="e">
        <f>(T143-'ModelParams Lw'!S$10)/'ModelParams Lw'!S$11</f>
        <v>#DIV/0!</v>
      </c>
      <c r="AE143" s="24" t="e">
        <f>(U143-'ModelParams Lw'!T$10)/'ModelParams Lw'!T$11</f>
        <v>#DIV/0!</v>
      </c>
      <c r="AF143" s="24" t="e">
        <f>(V143-'ModelParams Lw'!U$10)/'ModelParams Lw'!U$11</f>
        <v>#DIV/0!</v>
      </c>
      <c r="AG143" s="24" t="e">
        <f>(W143-'ModelParams Lw'!V$10)/'ModelParams Lw'!V$11</f>
        <v>#DIV/0!</v>
      </c>
      <c r="AH143" s="24" t="e">
        <f t="shared" si="46"/>
        <v>#DIV/0!</v>
      </c>
      <c r="AI143" s="24" t="str">
        <f>IF(OR(Calcul!$D148="",Calcul!$E148=""),"",VLOOKUP(CONCATENATE(Calcul!$D148,Calcul!$E148),SilencerParams!$D$4:$R$82,8,FALSE))</f>
        <v/>
      </c>
      <c r="AJ143" s="24" t="str">
        <f>IF(OR(Calcul!$D148="",Calcul!$E148=""),"",VLOOKUP(CONCATENATE(Calcul!$D148,Calcul!$E148),SilencerParams!$D$4:$R$82,9,FALSE))</f>
        <v/>
      </c>
      <c r="AK143" s="24" t="str">
        <f>IF(OR(Calcul!$D148="",Calcul!$E148=""),"",VLOOKUP(CONCATENATE(Calcul!$D148,Calcul!$E148),SilencerParams!$D$4:$R$82,10,FALSE))</f>
        <v/>
      </c>
      <c r="AL143" s="24" t="str">
        <f>IF(OR(Calcul!$D148="",Calcul!$E148=""),"",VLOOKUP(CONCATENATE(Calcul!$D148,Calcul!$E148),SilencerParams!$D$4:$R$82,11,FALSE))</f>
        <v/>
      </c>
      <c r="AM143" s="24" t="str">
        <f>IF(OR(Calcul!$D148="",Calcul!$E148=""),"",VLOOKUP(CONCATENATE(Calcul!$D148,Calcul!$E148),SilencerParams!$D$4:$R$82,12,FALSE))</f>
        <v/>
      </c>
      <c r="AN143" s="24" t="str">
        <f>IF(OR(Calcul!$D148="",Calcul!$E148=""),"",VLOOKUP(CONCATENATE(Calcul!$D148,Calcul!$E148),SilencerParams!$D$4:$R$82,13,FALSE))</f>
        <v/>
      </c>
      <c r="AO143" s="24" t="str">
        <f>IF(OR(Calcul!$D148="",Calcul!$E148=""),"",VLOOKUP(CONCATENATE(Calcul!$D148,Calcul!$E148),SilencerParams!$D$4:$R$82,14,FALSE))</f>
        <v/>
      </c>
      <c r="AP143" s="24" t="str">
        <f>IF(OR(Calcul!$D148="",Calcul!$E148=""),"",VLOOKUP(CONCATENATE(Calcul!$D148,Calcul!$E148),SilencerParams!$D$4:$R$82,15,FALSE))</f>
        <v/>
      </c>
      <c r="AQ143" s="24" t="str">
        <f>IF(OR(Calcul!$D148="",Calcul!$E148=""),"",VLOOKUP(CONCATENATE(Calcul!$D148,Calcul!$E148),SilencerParams!$D$4:$Z$82,16,FALSE)*LOG($AH143)+VLOOKUP(CONCATENATE(Calcul!$D148,Calcul!$E148),SilencerParams!$D$4:$AH$82,24,FALSE))</f>
        <v/>
      </c>
      <c r="AR143" s="24" t="str">
        <f>IF(OR(Calcul!$D148="",Calcul!$E148=""),"",VLOOKUP(CONCATENATE(Calcul!$D148,Calcul!$E148),SilencerParams!$D$4:$Z$82,17,FALSE)*LOG($AH143)+VLOOKUP(CONCATENATE(Calcul!$D148,Calcul!$E148),SilencerParams!$D$4:$AH$82,25,FALSE))</f>
        <v/>
      </c>
      <c r="AS143" s="24" t="str">
        <f>IF(OR(Calcul!$D148="",Calcul!$E148=""),"",VLOOKUP(CONCATENATE(Calcul!$D148,Calcul!$E148),SilencerParams!$D$4:$Z$82,18,FALSE)*LOG($AH143)+VLOOKUP(CONCATENATE(Calcul!$D148,Calcul!$E148),SilencerParams!$D$4:$AH$82,26,FALSE))</f>
        <v/>
      </c>
      <c r="AT143" s="24" t="str">
        <f>IF(OR(Calcul!$D148="",Calcul!$E148=""),"",VLOOKUP(CONCATENATE(Calcul!$D148,Calcul!$E148),SilencerParams!$D$4:$Z$82,19,FALSE)*LOG($AH143)+VLOOKUP(CONCATENATE(Calcul!$D148,Calcul!$E148),SilencerParams!$D$4:$AH$82,27,FALSE))</f>
        <v/>
      </c>
      <c r="AU143" s="24" t="str">
        <f>IF(OR(Calcul!$D148="",Calcul!$E148=""),"",VLOOKUP(CONCATENATE(Calcul!$D148,Calcul!$E148),SilencerParams!$D$4:$Z$82,20,FALSE)*LOG($AH143)+VLOOKUP(CONCATENATE(Calcul!$D148,Calcul!$E148),SilencerParams!$D$4:$AH$82,28,FALSE))</f>
        <v/>
      </c>
      <c r="AV143" s="24" t="str">
        <f>IF(OR(Calcul!$D148="",Calcul!$E148=""),"",VLOOKUP(CONCATENATE(Calcul!$D148,Calcul!$E148),SilencerParams!$D$4:$Z$82,21,FALSE)*LOG($AH143)+VLOOKUP(CONCATENATE(Calcul!$D148,Calcul!$E148),SilencerParams!$D$4:$AH$82,29,FALSE))</f>
        <v/>
      </c>
      <c r="AW143" s="24" t="str">
        <f>IF(OR(Calcul!$D148="",Calcul!$E148=""),"",VLOOKUP(CONCATENATE(Calcul!$D148,Calcul!$E148),SilencerParams!$D$4:$Z$82,22,FALSE)*LOG($AH143)+VLOOKUP(CONCATENATE(Calcul!$D148,Calcul!$E148),SilencerParams!$D$4:$AH$82,30,FALSE))</f>
        <v/>
      </c>
      <c r="AX143" s="24" t="str">
        <f>IF(OR(Calcul!$D148="",Calcul!$E148=""),"",VLOOKUP(CONCATENATE(Calcul!$D148,Calcul!$E148),SilencerParams!$D$4:$Z$82,23,FALSE)*LOG($AH143)+VLOOKUP(CONCATENATE(Calcul!$D148,Calcul!$E148),SilencerParams!$D$4:$AH$82,31,FALSE))</f>
        <v/>
      </c>
      <c r="AY143" s="24" t="e">
        <f t="shared" si="49"/>
        <v>#DIV/0!</v>
      </c>
      <c r="AZ143" s="24" t="e">
        <f t="shared" si="50"/>
        <v>#DIV/0!</v>
      </c>
      <c r="BA143" s="24" t="e">
        <f t="shared" si="51"/>
        <v>#DIV/0!</v>
      </c>
      <c r="BB143" s="24" t="e">
        <f t="shared" si="52"/>
        <v>#DIV/0!</v>
      </c>
      <c r="BC143" s="24" t="e">
        <f t="shared" si="53"/>
        <v>#DIV/0!</v>
      </c>
      <c r="BD143" s="24" t="e">
        <f t="shared" si="54"/>
        <v>#DIV/0!</v>
      </c>
      <c r="BE143" s="24" t="e">
        <f t="shared" si="55"/>
        <v>#DIV/0!</v>
      </c>
      <c r="BF143" s="24" t="e">
        <f t="shared" si="56"/>
        <v>#DIV/0!</v>
      </c>
      <c r="BG143" s="24" t="e">
        <f>10*LOG10(IF(AY143="",0,POWER(10,((AY143+'ModelParams Lw'!$O$4)/10))) +IF(AZ143="",0,POWER(10,((AZ143+'ModelParams Lw'!$P$4)/10))) +IF(BA143="",0,POWER(10,((BA143+'ModelParams Lw'!$Q$4)/10))) +IF(BB143="",0,POWER(10,((BB143+'ModelParams Lw'!$R$4)/10))) +IF(BC143="",0,POWER(10,((BC143+'ModelParams Lw'!$S$4)/10))) +IF(BD143="",0,POWER(10,((BD143+'ModelParams Lw'!$T$4)/10))) +IF(BE143="",0,POWER(10,((BE143+'ModelParams Lw'!$U$4)/10)))+IF(BF143="",0,POWER(10,((BF143+'ModelParams Lw'!$V$4)/10))))</f>
        <v>#DIV/0!</v>
      </c>
      <c r="BH143" s="24" t="e">
        <f t="shared" si="47"/>
        <v>#DIV/0!</v>
      </c>
      <c r="BI143" s="24" t="e">
        <f>(AY143-'ModelParams Lw'!O$10)/'ModelParams Lw'!O$11</f>
        <v>#DIV/0!</v>
      </c>
      <c r="BJ143" s="24" t="e">
        <f>(AZ143-'ModelParams Lw'!P$10)/'ModelParams Lw'!P$11</f>
        <v>#DIV/0!</v>
      </c>
      <c r="BK143" s="24" t="e">
        <f>(BA143-'ModelParams Lw'!Q$10)/'ModelParams Lw'!Q$11</f>
        <v>#DIV/0!</v>
      </c>
      <c r="BL143" s="24" t="e">
        <f>(BB143-'ModelParams Lw'!R$10)/'ModelParams Lw'!R$11</f>
        <v>#DIV/0!</v>
      </c>
      <c r="BM143" s="24" t="e">
        <f>(BC143-'ModelParams Lw'!S$10)/'ModelParams Lw'!S$11</f>
        <v>#DIV/0!</v>
      </c>
      <c r="BN143" s="24" t="e">
        <f>(BD143-'ModelParams Lw'!T$10)/'ModelParams Lw'!T$11</f>
        <v>#DIV/0!</v>
      </c>
      <c r="BO143" s="24" t="e">
        <f>(BE143-'ModelParams Lw'!U$10)/'ModelParams Lw'!U$11</f>
        <v>#DIV/0!</v>
      </c>
      <c r="BP143" s="24" t="e">
        <f>(BF143-'ModelParams Lw'!V$10)/'ModelParams Lw'!V$11</f>
        <v>#DIV/0!</v>
      </c>
      <c r="BQ143" s="24">
        <f>IF(Calcul!$F148="SW",'ModelParams Lw'!C$18+'ModelParams Lw'!C$19*LOG(BQ$3)+'ModelParams Lw'!C$20*($D143*$E143),IF('ModelParams Lw'!C$21+'ModelParams Lw'!C$22*LOG(BQ$3)+'ModelParams Lw'!C$23*($D143*$E143)&lt;'ModelParams Lw'!C$18+'ModelParams Lw'!C$19*LOG(BQ$3)+'ModelParams Lw'!C$20*($D143*$E143),'ModelParams Lw'!C$18+'ModelParams Lw'!C$19*LOG(BQ$3)+'ModelParams Lw'!C$20*($D143*$E143),'ModelParams Lw'!C$21+'ModelParams Lw'!C$22*LOG(BQ$3)+'ModelParams Lw'!C$23*($D143*$E143)))</f>
        <v>29.232362061604213</v>
      </c>
      <c r="BR143" s="24">
        <f>IF(Calcul!$F148="SW",'ModelParams Lw'!D$18+'ModelParams Lw'!D$19*LOG(BR$3)+'ModelParams Lw'!D$20*($D143*$E143),IF('ModelParams Lw'!D$21+'ModelParams Lw'!D$22*LOG(BR$3)+'ModelParams Lw'!D$23*($D143*$E143)&lt;'ModelParams Lw'!D$18+'ModelParams Lw'!D$19*LOG(BR$3)+'ModelParams Lw'!D$20*($D143*$E143),'ModelParams Lw'!D$18+'ModelParams Lw'!D$19*LOG(BR$3)+'ModelParams Lw'!D$20*($D143*$E143),'ModelParams Lw'!D$21+'ModelParams Lw'!D$22*LOG(BR$3)+'ModelParams Lw'!D$23*($D143*$E143)))</f>
        <v>20.87664435983303</v>
      </c>
      <c r="BS143" s="24">
        <f>IF(Calcul!$F148="SW",'ModelParams Lw'!E$18+'ModelParams Lw'!E$19*LOG(BS$3)+'ModelParams Lw'!E$20*($D143*$E143),IF('ModelParams Lw'!E$21+'ModelParams Lw'!E$22*LOG(BS$3)+'ModelParams Lw'!E$23*($D143*$E143)&lt;'ModelParams Lw'!E$18+'ModelParams Lw'!E$19*LOG(BS$3)+'ModelParams Lw'!E$20*($D143*$E143),'ModelParams Lw'!E$18+'ModelParams Lw'!E$19*LOG(BS$3)+'ModelParams Lw'!E$20*($D143*$E143),'ModelParams Lw'!E$21+'ModelParams Lw'!E$22*LOG(BS$3)+'ModelParams Lw'!E$23*($D143*$E143)))</f>
        <v>19.403052886267911</v>
      </c>
      <c r="BT143" s="24">
        <f>IF(Calcul!$F148="SW",'ModelParams Lw'!F$18+'ModelParams Lw'!F$19*LOG(BT$3)+'ModelParams Lw'!F$20*($D143*$E143),IF('ModelParams Lw'!F$21+'ModelParams Lw'!F$22*LOG(BT$3)+'ModelParams Lw'!F$23*($D143*$E143)&lt;'ModelParams Lw'!F$18+'ModelParams Lw'!F$19*LOG(BT$3)+'ModelParams Lw'!F$20*($D143*$E143),'ModelParams Lw'!F$18+'ModelParams Lw'!F$19*LOG(BT$3)+'ModelParams Lw'!F$20*($D143*$E143),'ModelParams Lw'!F$21+'ModelParams Lw'!F$22*LOG(BT$3)+'ModelParams Lw'!F$23*($D143*$E143)))</f>
        <v>19.168948557312724</v>
      </c>
      <c r="BU143" s="24">
        <f>IF(Calcul!$F148="SW",'ModelParams Lw'!G$18+'ModelParams Lw'!G$19*LOG(BU$3)+'ModelParams Lw'!G$20*($D143*$E143),IF('ModelParams Lw'!G$21+'ModelParams Lw'!G$22*LOG(BU$3)+'ModelParams Lw'!G$23*($D143*$E143)&lt;'ModelParams Lw'!G$18+'ModelParams Lw'!G$19*LOG(BU$3)+'ModelParams Lw'!G$20*($D143*$E143),'ModelParams Lw'!G$18+'ModelParams Lw'!G$19*LOG(BU$3)+'ModelParams Lw'!G$20*($D143*$E143),'ModelParams Lw'!G$21+'ModelParams Lw'!G$22*LOG(BU$3)+'ModelParams Lw'!G$23*($D143*$E143)))</f>
        <v>19.253827318462619</v>
      </c>
      <c r="BV143" s="24">
        <f>IF(Calcul!$F148="SW",'ModelParams Lw'!H$18+'ModelParams Lw'!H$19*LOG(BV$3)+'ModelParams Lw'!H$20*($D143*$E143),IF('ModelParams Lw'!H$21+'ModelParams Lw'!H$22*LOG(BV$3)+'ModelParams Lw'!H$23*($D143*$E143)&lt;'ModelParams Lw'!H$18+'ModelParams Lw'!H$19*LOG(BV$3)+'ModelParams Lw'!H$20*($D143*$E143),'ModelParams Lw'!H$18+'ModelParams Lw'!H$19*LOG(BV$3)+'ModelParams Lw'!H$20*($D143*$E143),'ModelParams Lw'!H$21+'ModelParams Lw'!H$22*LOG(BV$3)+'ModelParams Lw'!H$23*($D143*$E143)))</f>
        <v>18.450549841027573</v>
      </c>
      <c r="BW143" s="24">
        <f>IF(Calcul!$F148="SW",'ModelParams Lw'!I$18+'ModelParams Lw'!I$19*LOG(BW$3)+'ModelParams Lw'!I$20*($D143*$E143),IF('ModelParams Lw'!I$21+'ModelParams Lw'!I$22*LOG(BW$3)+'ModelParams Lw'!I$23*($D143*$E143)&lt;'ModelParams Lw'!I$18+'ModelParams Lw'!I$19*LOG(BW$3)+'ModelParams Lw'!I$20*($D143*$E143),'ModelParams Lw'!I$18+'ModelParams Lw'!I$19*LOG(BW$3)+'ModelParams Lw'!I$20*($D143*$E143),'ModelParams Lw'!I$21+'ModelParams Lw'!I$22*LOG(BW$3)+'ModelParams Lw'!I$23*($D143*$E143)))</f>
        <v>24.339570323731252</v>
      </c>
      <c r="BX143" s="24">
        <f>IF(Calcul!$F148="SW",'ModelParams Lw'!J$18+'ModelParams Lw'!J$19*LOG(BX$3)+'ModelParams Lw'!J$20*($D143*$E143),IF('ModelParams Lw'!J$21+'ModelParams Lw'!J$22*LOG(BX$3)+'ModelParams Lw'!J$23*($D143*$E143)&lt;'ModelParams Lw'!J$18+'ModelParams Lw'!J$19*LOG(BX$3)+'ModelParams Lw'!J$20*($D143*$E143),'ModelParams Lw'!J$18+'ModelParams Lw'!J$19*LOG(BX$3)+'ModelParams Lw'!J$20*($D143*$E143),'ModelParams Lw'!J$21+'ModelParams Lw'!J$22*LOG(BX$3)+'ModelParams Lw'!J$23*($D143*$E143)))</f>
        <v>22.505852524315557</v>
      </c>
      <c r="BY143" s="24" t="e">
        <f t="shared" si="57"/>
        <v>#DIV/0!</v>
      </c>
      <c r="BZ143" s="24" t="e">
        <f t="shared" si="58"/>
        <v>#DIV/0!</v>
      </c>
      <c r="CA143" s="24" t="e">
        <f t="shared" si="59"/>
        <v>#DIV/0!</v>
      </c>
      <c r="CB143" s="24" t="e">
        <f t="shared" si="60"/>
        <v>#DIV/0!</v>
      </c>
      <c r="CC143" s="24" t="e">
        <f t="shared" si="61"/>
        <v>#DIV/0!</v>
      </c>
      <c r="CD143" s="24" t="e">
        <f t="shared" si="62"/>
        <v>#DIV/0!</v>
      </c>
      <c r="CE143" s="24" t="e">
        <f t="shared" si="63"/>
        <v>#DIV/0!</v>
      </c>
      <c r="CF143" s="24" t="e">
        <f t="shared" si="64"/>
        <v>#DIV/0!</v>
      </c>
      <c r="CG143" s="24" t="e">
        <f>10*LOG10(IF(BY143="",0,POWER(10,((BY143+'ModelParams Lw'!$O$4)/10))) +IF(BZ143="",0,POWER(10,((BZ143+'ModelParams Lw'!$P$4)/10))) +IF(CA143="",0,POWER(10,((CA143+'ModelParams Lw'!$Q$4)/10))) +IF(CB143="",0,POWER(10,((CB143+'ModelParams Lw'!$R$4)/10))) +IF(CC143="",0,POWER(10,((CC143+'ModelParams Lw'!$S$4)/10))) +IF(CD143="",0,POWER(10,((CD143+'ModelParams Lw'!$T$4)/10))) +IF(CE143="",0,POWER(10,((CE143+'ModelParams Lw'!$U$4)/10)))+IF(CF143="",0,POWER(10,((CF143+'ModelParams Lw'!$V$4)/10))))</f>
        <v>#DIV/0!</v>
      </c>
      <c r="CH143" s="24" t="e">
        <f t="shared" si="48"/>
        <v>#DIV/0!</v>
      </c>
      <c r="CI143" s="24" t="e">
        <f>(BY143-'ModelParams Lw'!$O$10)/'ModelParams Lw'!$O$11</f>
        <v>#DIV/0!</v>
      </c>
      <c r="CJ143" s="24" t="e">
        <f>(BZ143-'ModelParams Lw'!$P$10)/'ModelParams Lw'!$P$11</f>
        <v>#DIV/0!</v>
      </c>
      <c r="CK143" s="24" t="e">
        <f>(CA143-'ModelParams Lw'!$Q$10)/'ModelParams Lw'!$Q$11</f>
        <v>#DIV/0!</v>
      </c>
      <c r="CL143" s="24" t="e">
        <f>(CB143-'ModelParams Lw'!$R$10)/'ModelParams Lw'!$R$11</f>
        <v>#DIV/0!</v>
      </c>
      <c r="CM143" s="24" t="e">
        <f>(CC143-'ModelParams Lw'!$S$10)/'ModelParams Lw'!$S$11</f>
        <v>#DIV/0!</v>
      </c>
      <c r="CN143" s="24" t="e">
        <f>(CD143-'ModelParams Lw'!$T$10)/'ModelParams Lw'!$T$11</f>
        <v>#DIV/0!</v>
      </c>
      <c r="CO143" s="24" t="e">
        <f>(CE143-'ModelParams Lw'!$U$10)/'ModelParams Lw'!$U$11</f>
        <v>#DIV/0!</v>
      </c>
      <c r="CP143" s="24" t="e">
        <f>(CF143-'ModelParams Lw'!$V$10)/'ModelParams Lw'!$V$11</f>
        <v>#DIV/0!</v>
      </c>
    </row>
    <row r="144" spans="1:94" x14ac:dyDescent="0.2">
      <c r="A144" s="12">
        <f>Calcul!B146</f>
        <v>0</v>
      </c>
      <c r="B144" s="12">
        <f t="shared" si="65"/>
        <v>0</v>
      </c>
      <c r="C144" s="12">
        <f>Calcul!C146</f>
        <v>0</v>
      </c>
      <c r="D144" s="12">
        <f>Calcul!D146/1000</f>
        <v>0</v>
      </c>
      <c r="E144" s="12">
        <f>Calcul!E146/1000</f>
        <v>0</v>
      </c>
      <c r="F144" s="12">
        <f t="shared" si="66"/>
        <v>0</v>
      </c>
      <c r="G144" s="24" t="e">
        <f t="shared" si="67"/>
        <v>#DIV/0!</v>
      </c>
      <c r="H144" s="21" t="e">
        <f>'ModelParams Lw'!$B$6*(LN(H$3/(($B144/3600/($D144*$F144))^0.4*$G144^0.3)))^2+'ModelParams Lw'!$B$7*LN(H$3/(($B144/3600/($D144*$F144))^0.4*$G144^0.3))+'ModelParams Lw'!$B$8</f>
        <v>#DIV/0!</v>
      </c>
      <c r="I144" s="21" t="e">
        <f>'ModelParams Lw'!$B$6*(LN(I$3/(($B144/3600/($D144*$F144))^0.4*$G144^0.3)))^2+'ModelParams Lw'!$B$7*LN(I$3/(($B144/3600/($D144*$F144))^0.4*$G144^0.3))+'ModelParams Lw'!$B$8</f>
        <v>#DIV/0!</v>
      </c>
      <c r="J144" s="21" t="e">
        <f>'ModelParams Lw'!$B$6*(LN(J$3/(($B144/3600/($D144*$F144))^0.4*$G144^0.3)))^2+'ModelParams Lw'!$B$7*LN(J$3/(($B144/3600/($D144*$F144))^0.4*$G144^0.3))+'ModelParams Lw'!$B$8</f>
        <v>#DIV/0!</v>
      </c>
      <c r="K144" s="21" t="e">
        <f>'ModelParams Lw'!$B$6*(LN(K$3/(($B144/3600/($D144*$F144))^0.4*$G144^0.3)))^2+'ModelParams Lw'!$B$7*LN(K$3/(($B144/3600/($D144*$F144))^0.4*$G144^0.3))+'ModelParams Lw'!$B$8</f>
        <v>#DIV/0!</v>
      </c>
      <c r="L144" s="21" t="e">
        <f>'ModelParams Lw'!$B$6*(LN(L$3/(($B144/3600/($D144*$F144))^0.4*$G144^0.3)))^2+'ModelParams Lw'!$B$7*LN(L$3/(($B144/3600/($D144*$F144))^0.4*$G144^0.3))+'ModelParams Lw'!$B$8</f>
        <v>#DIV/0!</v>
      </c>
      <c r="M144" s="21" t="e">
        <f>'ModelParams Lw'!$B$6*(LN(M$3/(($B144/3600/($D144*$F144))^0.4*$G144^0.3)))^2+'ModelParams Lw'!$B$7*LN(M$3/(($B144/3600/($D144*$F144))^0.4*$G144^0.3))+'ModelParams Lw'!$B$8</f>
        <v>#DIV/0!</v>
      </c>
      <c r="N144" s="21" t="e">
        <f>'ModelParams Lw'!$B$6*(LN(N$3/(($B144/3600/($D144*$F144))^0.4*$G144^0.3)))^2+'ModelParams Lw'!$B$7*LN(N$3/(($B144/3600/($D144*$F144))^0.4*$G144^0.3))+'ModelParams Lw'!$B$8</f>
        <v>#DIV/0!</v>
      </c>
      <c r="O144" s="21" t="e">
        <f>'ModelParams Lw'!$B$6*(LN(O$3/(($B144/3600/($D144*$F144))^0.4*$G144^0.3)))^2+'ModelParams Lw'!$B$7*LN(O$3/(($B144/3600/($D144*$F144))^0.4*$G144^0.3))+'ModelParams Lw'!$B$8</f>
        <v>#DIV/0!</v>
      </c>
      <c r="P144" s="24" t="e">
        <f>'ModelParams Lw'!$B$3+'ModelParams Lw'!$B$4*LOG10($B144/3600/($D144*$F144))+'ModelParams Lw'!$B$5*LOG10(2*$G144/(1.2*($B144/3600/($D144*$F144))^2)+1)+10*LOG10($D144*$F144)+H144</f>
        <v>#DIV/0!</v>
      </c>
      <c r="Q144" s="24" t="e">
        <f>'ModelParams Lw'!$B$3+'ModelParams Lw'!$B$4*LOG10($B144/3600/($D144*$F144))+'ModelParams Lw'!$B$5*LOG10(2*$G144/(1.2*($B144/3600/($D144*$F144))^2)+1)+10*LOG10($D144*$F144)+I144</f>
        <v>#DIV/0!</v>
      </c>
      <c r="R144" s="24" t="e">
        <f>'ModelParams Lw'!$B$3+'ModelParams Lw'!$B$4*LOG10($B144/3600/($D144*$F144))+'ModelParams Lw'!$B$5*LOG10(2*$G144/(1.2*($B144/3600/($D144*$F144))^2)+1)+10*LOG10($D144*$F144)+J144</f>
        <v>#DIV/0!</v>
      </c>
      <c r="S144" s="24" t="e">
        <f>'ModelParams Lw'!$B$3+'ModelParams Lw'!$B$4*LOG10($B144/3600/($D144*$F144))+'ModelParams Lw'!$B$5*LOG10(2*$G144/(1.2*($B144/3600/($D144*$F144))^2)+1)+10*LOG10($D144*$F144)+K144</f>
        <v>#DIV/0!</v>
      </c>
      <c r="T144" s="24" t="e">
        <f>'ModelParams Lw'!$B$3+'ModelParams Lw'!$B$4*LOG10($B144/3600/($D144*$F144))+'ModelParams Lw'!$B$5*LOG10(2*$G144/(1.2*($B144/3600/($D144*$F144))^2)+1)+10*LOG10($D144*$F144)+L144</f>
        <v>#DIV/0!</v>
      </c>
      <c r="U144" s="24" t="e">
        <f>'ModelParams Lw'!$B$3+'ModelParams Lw'!$B$4*LOG10($B144/3600/($D144*$F144))+'ModelParams Lw'!$B$5*LOG10(2*$G144/(1.2*($B144/3600/($D144*$F144))^2)+1)+10*LOG10($D144*$F144)+M144</f>
        <v>#DIV/0!</v>
      </c>
      <c r="V144" s="24" t="e">
        <f>'ModelParams Lw'!$B$3+'ModelParams Lw'!$B$4*LOG10($B144/3600/($D144*$F144))+'ModelParams Lw'!$B$5*LOG10(2*$G144/(1.2*($B144/3600/($D144*$F144))^2)+1)+10*LOG10($D144*$F144)+N144</f>
        <v>#DIV/0!</v>
      </c>
      <c r="W144" s="24" t="e">
        <f>'ModelParams Lw'!$B$3+'ModelParams Lw'!$B$4*LOG10($B144/3600/($D144*$F144))+'ModelParams Lw'!$B$5*LOG10(2*$G144/(1.2*($B144/3600/($D144*$F144))^2)+1)+10*LOG10($D144*$F144)+O144</f>
        <v>#DIV/0!</v>
      </c>
      <c r="X144" s="24" t="e">
        <f>10*LOG10(IF(P144="",0,POWER(10,((P144+'ModelParams Lw'!$O$4)/10))) +IF(Q144="",0,POWER(10,((Q144+'ModelParams Lw'!$P$4)/10))) +IF(R144="",0,POWER(10,((R144+'ModelParams Lw'!$Q$4)/10))) +IF(S144="",0,POWER(10,((S144+'ModelParams Lw'!$R$4)/10))) +IF(T144="",0,POWER(10,((T144+'ModelParams Lw'!$S$4)/10))) +IF(U144="",0,POWER(10,((U144+'ModelParams Lw'!$T$4)/10))) +IF(V144="",0,POWER(10,((V144+'ModelParams Lw'!$U$4)/10)))+IF(W144="",0,POWER(10,((W144+'ModelParams Lw'!$V$4)/10))))</f>
        <v>#DIV/0!</v>
      </c>
      <c r="Y144" s="24" t="e">
        <f t="shared" si="68"/>
        <v>#DIV/0!</v>
      </c>
      <c r="Z144" s="24" t="e">
        <f>(P144-'ModelParams Lw'!O$10)/'ModelParams Lw'!O$11</f>
        <v>#DIV/0!</v>
      </c>
      <c r="AA144" s="24" t="e">
        <f>(Q144-'ModelParams Lw'!P$10)/'ModelParams Lw'!P$11</f>
        <v>#DIV/0!</v>
      </c>
      <c r="AB144" s="24" t="e">
        <f>(R144-'ModelParams Lw'!Q$10)/'ModelParams Lw'!Q$11</f>
        <v>#DIV/0!</v>
      </c>
      <c r="AC144" s="24" t="e">
        <f>(S144-'ModelParams Lw'!R$10)/'ModelParams Lw'!R$11</f>
        <v>#DIV/0!</v>
      </c>
      <c r="AD144" s="24" t="e">
        <f>(T144-'ModelParams Lw'!S$10)/'ModelParams Lw'!S$11</f>
        <v>#DIV/0!</v>
      </c>
      <c r="AE144" s="24" t="e">
        <f>(U144-'ModelParams Lw'!T$10)/'ModelParams Lw'!T$11</f>
        <v>#DIV/0!</v>
      </c>
      <c r="AF144" s="24" t="e">
        <f>(V144-'ModelParams Lw'!U$10)/'ModelParams Lw'!U$11</f>
        <v>#DIV/0!</v>
      </c>
      <c r="AG144" s="24" t="e">
        <f>(W144-'ModelParams Lw'!V$10)/'ModelParams Lw'!V$11</f>
        <v>#DIV/0!</v>
      </c>
      <c r="AH144" s="24" t="e">
        <f t="shared" si="46"/>
        <v>#DIV/0!</v>
      </c>
      <c r="AI144" s="24" t="str">
        <f>IF(OR(Calcul!$D149="",Calcul!$E149=""),"",VLOOKUP(CONCATENATE(Calcul!$D149,Calcul!$E149),SilencerParams!$D$4:$R$82,8,FALSE))</f>
        <v/>
      </c>
      <c r="AJ144" s="24" t="str">
        <f>IF(OR(Calcul!$D149="",Calcul!$E149=""),"",VLOOKUP(CONCATENATE(Calcul!$D149,Calcul!$E149),SilencerParams!$D$4:$R$82,9,FALSE))</f>
        <v/>
      </c>
      <c r="AK144" s="24" t="str">
        <f>IF(OR(Calcul!$D149="",Calcul!$E149=""),"",VLOOKUP(CONCATENATE(Calcul!$D149,Calcul!$E149),SilencerParams!$D$4:$R$82,10,FALSE))</f>
        <v/>
      </c>
      <c r="AL144" s="24" t="str">
        <f>IF(OR(Calcul!$D149="",Calcul!$E149=""),"",VLOOKUP(CONCATENATE(Calcul!$D149,Calcul!$E149),SilencerParams!$D$4:$R$82,11,FALSE))</f>
        <v/>
      </c>
      <c r="AM144" s="24" t="str">
        <f>IF(OR(Calcul!$D149="",Calcul!$E149=""),"",VLOOKUP(CONCATENATE(Calcul!$D149,Calcul!$E149),SilencerParams!$D$4:$R$82,12,FALSE))</f>
        <v/>
      </c>
      <c r="AN144" s="24" t="str">
        <f>IF(OR(Calcul!$D149="",Calcul!$E149=""),"",VLOOKUP(CONCATENATE(Calcul!$D149,Calcul!$E149),SilencerParams!$D$4:$R$82,13,FALSE))</f>
        <v/>
      </c>
      <c r="AO144" s="24" t="str">
        <f>IF(OR(Calcul!$D149="",Calcul!$E149=""),"",VLOOKUP(CONCATENATE(Calcul!$D149,Calcul!$E149),SilencerParams!$D$4:$R$82,14,FALSE))</f>
        <v/>
      </c>
      <c r="AP144" s="24" t="str">
        <f>IF(OR(Calcul!$D149="",Calcul!$E149=""),"",VLOOKUP(CONCATENATE(Calcul!$D149,Calcul!$E149),SilencerParams!$D$4:$R$82,15,FALSE))</f>
        <v/>
      </c>
      <c r="AQ144" s="24" t="str">
        <f>IF(OR(Calcul!$D149="",Calcul!$E149=""),"",VLOOKUP(CONCATENATE(Calcul!$D149,Calcul!$E149),SilencerParams!$D$4:$Z$82,16,FALSE)*LOG($AH144)+VLOOKUP(CONCATENATE(Calcul!$D149,Calcul!$E149),SilencerParams!$D$4:$AH$82,24,FALSE))</f>
        <v/>
      </c>
      <c r="AR144" s="24" t="str">
        <f>IF(OR(Calcul!$D149="",Calcul!$E149=""),"",VLOOKUP(CONCATENATE(Calcul!$D149,Calcul!$E149),SilencerParams!$D$4:$Z$82,17,FALSE)*LOG($AH144)+VLOOKUP(CONCATENATE(Calcul!$D149,Calcul!$E149),SilencerParams!$D$4:$AH$82,25,FALSE))</f>
        <v/>
      </c>
      <c r="AS144" s="24" t="str">
        <f>IF(OR(Calcul!$D149="",Calcul!$E149=""),"",VLOOKUP(CONCATENATE(Calcul!$D149,Calcul!$E149),SilencerParams!$D$4:$Z$82,18,FALSE)*LOG($AH144)+VLOOKUP(CONCATENATE(Calcul!$D149,Calcul!$E149),SilencerParams!$D$4:$AH$82,26,FALSE))</f>
        <v/>
      </c>
      <c r="AT144" s="24" t="str">
        <f>IF(OR(Calcul!$D149="",Calcul!$E149=""),"",VLOOKUP(CONCATENATE(Calcul!$D149,Calcul!$E149),SilencerParams!$D$4:$Z$82,19,FALSE)*LOG($AH144)+VLOOKUP(CONCATENATE(Calcul!$D149,Calcul!$E149),SilencerParams!$D$4:$AH$82,27,FALSE))</f>
        <v/>
      </c>
      <c r="AU144" s="24" t="str">
        <f>IF(OR(Calcul!$D149="",Calcul!$E149=""),"",VLOOKUP(CONCATENATE(Calcul!$D149,Calcul!$E149),SilencerParams!$D$4:$Z$82,20,FALSE)*LOG($AH144)+VLOOKUP(CONCATENATE(Calcul!$D149,Calcul!$E149),SilencerParams!$D$4:$AH$82,28,FALSE))</f>
        <v/>
      </c>
      <c r="AV144" s="24" t="str">
        <f>IF(OR(Calcul!$D149="",Calcul!$E149=""),"",VLOOKUP(CONCATENATE(Calcul!$D149,Calcul!$E149),SilencerParams!$D$4:$Z$82,21,FALSE)*LOG($AH144)+VLOOKUP(CONCATENATE(Calcul!$D149,Calcul!$E149),SilencerParams!$D$4:$AH$82,29,FALSE))</f>
        <v/>
      </c>
      <c r="AW144" s="24" t="str">
        <f>IF(OR(Calcul!$D149="",Calcul!$E149=""),"",VLOOKUP(CONCATENATE(Calcul!$D149,Calcul!$E149),SilencerParams!$D$4:$Z$82,22,FALSE)*LOG($AH144)+VLOOKUP(CONCATENATE(Calcul!$D149,Calcul!$E149),SilencerParams!$D$4:$AH$82,30,FALSE))</f>
        <v/>
      </c>
      <c r="AX144" s="24" t="str">
        <f>IF(OR(Calcul!$D149="",Calcul!$E149=""),"",VLOOKUP(CONCATENATE(Calcul!$D149,Calcul!$E149),SilencerParams!$D$4:$Z$82,23,FALSE)*LOG($AH144)+VLOOKUP(CONCATENATE(Calcul!$D149,Calcul!$E149),SilencerParams!$D$4:$AH$82,31,FALSE))</f>
        <v/>
      </c>
      <c r="AY144" s="24" t="e">
        <f t="shared" si="49"/>
        <v>#DIV/0!</v>
      </c>
      <c r="AZ144" s="24" t="e">
        <f t="shared" si="50"/>
        <v>#DIV/0!</v>
      </c>
      <c r="BA144" s="24" t="e">
        <f t="shared" si="51"/>
        <v>#DIV/0!</v>
      </c>
      <c r="BB144" s="24" t="e">
        <f t="shared" si="52"/>
        <v>#DIV/0!</v>
      </c>
      <c r="BC144" s="24" t="e">
        <f t="shared" si="53"/>
        <v>#DIV/0!</v>
      </c>
      <c r="BD144" s="24" t="e">
        <f t="shared" si="54"/>
        <v>#DIV/0!</v>
      </c>
      <c r="BE144" s="24" t="e">
        <f t="shared" si="55"/>
        <v>#DIV/0!</v>
      </c>
      <c r="BF144" s="24" t="e">
        <f t="shared" si="56"/>
        <v>#DIV/0!</v>
      </c>
      <c r="BG144" s="24" t="e">
        <f>10*LOG10(IF(AY144="",0,POWER(10,((AY144+'ModelParams Lw'!$O$4)/10))) +IF(AZ144="",0,POWER(10,((AZ144+'ModelParams Lw'!$P$4)/10))) +IF(BA144="",0,POWER(10,((BA144+'ModelParams Lw'!$Q$4)/10))) +IF(BB144="",0,POWER(10,((BB144+'ModelParams Lw'!$R$4)/10))) +IF(BC144="",0,POWER(10,((BC144+'ModelParams Lw'!$S$4)/10))) +IF(BD144="",0,POWER(10,((BD144+'ModelParams Lw'!$T$4)/10))) +IF(BE144="",0,POWER(10,((BE144+'ModelParams Lw'!$U$4)/10)))+IF(BF144="",0,POWER(10,((BF144+'ModelParams Lw'!$V$4)/10))))</f>
        <v>#DIV/0!</v>
      </c>
      <c r="BH144" s="24" t="e">
        <f t="shared" si="47"/>
        <v>#DIV/0!</v>
      </c>
      <c r="BI144" s="24" t="e">
        <f>(AY144-'ModelParams Lw'!O$10)/'ModelParams Lw'!O$11</f>
        <v>#DIV/0!</v>
      </c>
      <c r="BJ144" s="24" t="e">
        <f>(AZ144-'ModelParams Lw'!P$10)/'ModelParams Lw'!P$11</f>
        <v>#DIV/0!</v>
      </c>
      <c r="BK144" s="24" t="e">
        <f>(BA144-'ModelParams Lw'!Q$10)/'ModelParams Lw'!Q$11</f>
        <v>#DIV/0!</v>
      </c>
      <c r="BL144" s="24" t="e">
        <f>(BB144-'ModelParams Lw'!R$10)/'ModelParams Lw'!R$11</f>
        <v>#DIV/0!</v>
      </c>
      <c r="BM144" s="24" t="e">
        <f>(BC144-'ModelParams Lw'!S$10)/'ModelParams Lw'!S$11</f>
        <v>#DIV/0!</v>
      </c>
      <c r="BN144" s="24" t="e">
        <f>(BD144-'ModelParams Lw'!T$10)/'ModelParams Lw'!T$11</f>
        <v>#DIV/0!</v>
      </c>
      <c r="BO144" s="24" t="e">
        <f>(BE144-'ModelParams Lw'!U$10)/'ModelParams Lw'!U$11</f>
        <v>#DIV/0!</v>
      </c>
      <c r="BP144" s="24" t="e">
        <f>(BF144-'ModelParams Lw'!V$10)/'ModelParams Lw'!V$11</f>
        <v>#DIV/0!</v>
      </c>
      <c r="BQ144" s="24">
        <f>IF(Calcul!$F149="SW",'ModelParams Lw'!C$18+'ModelParams Lw'!C$19*LOG(BQ$3)+'ModelParams Lw'!C$20*($D144*$E144),IF('ModelParams Lw'!C$21+'ModelParams Lw'!C$22*LOG(BQ$3)+'ModelParams Lw'!C$23*($D144*$E144)&lt;'ModelParams Lw'!C$18+'ModelParams Lw'!C$19*LOG(BQ$3)+'ModelParams Lw'!C$20*($D144*$E144),'ModelParams Lw'!C$18+'ModelParams Lw'!C$19*LOG(BQ$3)+'ModelParams Lw'!C$20*($D144*$E144),'ModelParams Lw'!C$21+'ModelParams Lw'!C$22*LOG(BQ$3)+'ModelParams Lw'!C$23*($D144*$E144)))</f>
        <v>29.232362061604213</v>
      </c>
      <c r="BR144" s="24">
        <f>IF(Calcul!$F149="SW",'ModelParams Lw'!D$18+'ModelParams Lw'!D$19*LOG(BR$3)+'ModelParams Lw'!D$20*($D144*$E144),IF('ModelParams Lw'!D$21+'ModelParams Lw'!D$22*LOG(BR$3)+'ModelParams Lw'!D$23*($D144*$E144)&lt;'ModelParams Lw'!D$18+'ModelParams Lw'!D$19*LOG(BR$3)+'ModelParams Lw'!D$20*($D144*$E144),'ModelParams Lw'!D$18+'ModelParams Lw'!D$19*LOG(BR$3)+'ModelParams Lw'!D$20*($D144*$E144),'ModelParams Lw'!D$21+'ModelParams Lw'!D$22*LOG(BR$3)+'ModelParams Lw'!D$23*($D144*$E144)))</f>
        <v>20.87664435983303</v>
      </c>
      <c r="BS144" s="24">
        <f>IF(Calcul!$F149="SW",'ModelParams Lw'!E$18+'ModelParams Lw'!E$19*LOG(BS$3)+'ModelParams Lw'!E$20*($D144*$E144),IF('ModelParams Lw'!E$21+'ModelParams Lw'!E$22*LOG(BS$3)+'ModelParams Lw'!E$23*($D144*$E144)&lt;'ModelParams Lw'!E$18+'ModelParams Lw'!E$19*LOG(BS$3)+'ModelParams Lw'!E$20*($D144*$E144),'ModelParams Lw'!E$18+'ModelParams Lw'!E$19*LOG(BS$3)+'ModelParams Lw'!E$20*($D144*$E144),'ModelParams Lw'!E$21+'ModelParams Lw'!E$22*LOG(BS$3)+'ModelParams Lw'!E$23*($D144*$E144)))</f>
        <v>19.403052886267911</v>
      </c>
      <c r="BT144" s="24">
        <f>IF(Calcul!$F149="SW",'ModelParams Lw'!F$18+'ModelParams Lw'!F$19*LOG(BT$3)+'ModelParams Lw'!F$20*($D144*$E144),IF('ModelParams Lw'!F$21+'ModelParams Lw'!F$22*LOG(BT$3)+'ModelParams Lw'!F$23*($D144*$E144)&lt;'ModelParams Lw'!F$18+'ModelParams Lw'!F$19*LOG(BT$3)+'ModelParams Lw'!F$20*($D144*$E144),'ModelParams Lw'!F$18+'ModelParams Lw'!F$19*LOG(BT$3)+'ModelParams Lw'!F$20*($D144*$E144),'ModelParams Lw'!F$21+'ModelParams Lw'!F$22*LOG(BT$3)+'ModelParams Lw'!F$23*($D144*$E144)))</f>
        <v>19.168948557312724</v>
      </c>
      <c r="BU144" s="24">
        <f>IF(Calcul!$F149="SW",'ModelParams Lw'!G$18+'ModelParams Lw'!G$19*LOG(BU$3)+'ModelParams Lw'!G$20*($D144*$E144),IF('ModelParams Lw'!G$21+'ModelParams Lw'!G$22*LOG(BU$3)+'ModelParams Lw'!G$23*($D144*$E144)&lt;'ModelParams Lw'!G$18+'ModelParams Lw'!G$19*LOG(BU$3)+'ModelParams Lw'!G$20*($D144*$E144),'ModelParams Lw'!G$18+'ModelParams Lw'!G$19*LOG(BU$3)+'ModelParams Lw'!G$20*($D144*$E144),'ModelParams Lw'!G$21+'ModelParams Lw'!G$22*LOG(BU$3)+'ModelParams Lw'!G$23*($D144*$E144)))</f>
        <v>19.253827318462619</v>
      </c>
      <c r="BV144" s="24">
        <f>IF(Calcul!$F149="SW",'ModelParams Lw'!H$18+'ModelParams Lw'!H$19*LOG(BV$3)+'ModelParams Lw'!H$20*($D144*$E144),IF('ModelParams Lw'!H$21+'ModelParams Lw'!H$22*LOG(BV$3)+'ModelParams Lw'!H$23*($D144*$E144)&lt;'ModelParams Lw'!H$18+'ModelParams Lw'!H$19*LOG(BV$3)+'ModelParams Lw'!H$20*($D144*$E144),'ModelParams Lw'!H$18+'ModelParams Lw'!H$19*LOG(BV$3)+'ModelParams Lw'!H$20*($D144*$E144),'ModelParams Lw'!H$21+'ModelParams Lw'!H$22*LOG(BV$3)+'ModelParams Lw'!H$23*($D144*$E144)))</f>
        <v>18.450549841027573</v>
      </c>
      <c r="BW144" s="24">
        <f>IF(Calcul!$F149="SW",'ModelParams Lw'!I$18+'ModelParams Lw'!I$19*LOG(BW$3)+'ModelParams Lw'!I$20*($D144*$E144),IF('ModelParams Lw'!I$21+'ModelParams Lw'!I$22*LOG(BW$3)+'ModelParams Lw'!I$23*($D144*$E144)&lt;'ModelParams Lw'!I$18+'ModelParams Lw'!I$19*LOG(BW$3)+'ModelParams Lw'!I$20*($D144*$E144),'ModelParams Lw'!I$18+'ModelParams Lw'!I$19*LOG(BW$3)+'ModelParams Lw'!I$20*($D144*$E144),'ModelParams Lw'!I$21+'ModelParams Lw'!I$22*LOG(BW$3)+'ModelParams Lw'!I$23*($D144*$E144)))</f>
        <v>24.339570323731252</v>
      </c>
      <c r="BX144" s="24">
        <f>IF(Calcul!$F149="SW",'ModelParams Lw'!J$18+'ModelParams Lw'!J$19*LOG(BX$3)+'ModelParams Lw'!J$20*($D144*$E144),IF('ModelParams Lw'!J$21+'ModelParams Lw'!J$22*LOG(BX$3)+'ModelParams Lw'!J$23*($D144*$E144)&lt;'ModelParams Lw'!J$18+'ModelParams Lw'!J$19*LOG(BX$3)+'ModelParams Lw'!J$20*($D144*$E144),'ModelParams Lw'!J$18+'ModelParams Lw'!J$19*LOG(BX$3)+'ModelParams Lw'!J$20*($D144*$E144),'ModelParams Lw'!J$21+'ModelParams Lw'!J$22*LOG(BX$3)+'ModelParams Lw'!J$23*($D144*$E144)))</f>
        <v>22.505852524315557</v>
      </c>
      <c r="BY144" s="24" t="e">
        <f t="shared" si="57"/>
        <v>#DIV/0!</v>
      </c>
      <c r="BZ144" s="24" t="e">
        <f t="shared" si="58"/>
        <v>#DIV/0!</v>
      </c>
      <c r="CA144" s="24" t="e">
        <f t="shared" si="59"/>
        <v>#DIV/0!</v>
      </c>
      <c r="CB144" s="24" t="e">
        <f t="shared" si="60"/>
        <v>#DIV/0!</v>
      </c>
      <c r="CC144" s="24" t="e">
        <f t="shared" si="61"/>
        <v>#DIV/0!</v>
      </c>
      <c r="CD144" s="24" t="e">
        <f t="shared" si="62"/>
        <v>#DIV/0!</v>
      </c>
      <c r="CE144" s="24" t="e">
        <f t="shared" si="63"/>
        <v>#DIV/0!</v>
      </c>
      <c r="CF144" s="24" t="e">
        <f t="shared" si="64"/>
        <v>#DIV/0!</v>
      </c>
      <c r="CG144" s="24" t="e">
        <f>10*LOG10(IF(BY144="",0,POWER(10,((BY144+'ModelParams Lw'!$O$4)/10))) +IF(BZ144="",0,POWER(10,((BZ144+'ModelParams Lw'!$P$4)/10))) +IF(CA144="",0,POWER(10,((CA144+'ModelParams Lw'!$Q$4)/10))) +IF(CB144="",0,POWER(10,((CB144+'ModelParams Lw'!$R$4)/10))) +IF(CC144="",0,POWER(10,((CC144+'ModelParams Lw'!$S$4)/10))) +IF(CD144="",0,POWER(10,((CD144+'ModelParams Lw'!$T$4)/10))) +IF(CE144="",0,POWER(10,((CE144+'ModelParams Lw'!$U$4)/10)))+IF(CF144="",0,POWER(10,((CF144+'ModelParams Lw'!$V$4)/10))))</f>
        <v>#DIV/0!</v>
      </c>
      <c r="CH144" s="24" t="e">
        <f t="shared" si="48"/>
        <v>#DIV/0!</v>
      </c>
      <c r="CI144" s="24" t="e">
        <f>(BY144-'ModelParams Lw'!$O$10)/'ModelParams Lw'!$O$11</f>
        <v>#DIV/0!</v>
      </c>
      <c r="CJ144" s="24" t="e">
        <f>(BZ144-'ModelParams Lw'!$P$10)/'ModelParams Lw'!$P$11</f>
        <v>#DIV/0!</v>
      </c>
      <c r="CK144" s="24" t="e">
        <f>(CA144-'ModelParams Lw'!$Q$10)/'ModelParams Lw'!$Q$11</f>
        <v>#DIV/0!</v>
      </c>
      <c r="CL144" s="24" t="e">
        <f>(CB144-'ModelParams Lw'!$R$10)/'ModelParams Lw'!$R$11</f>
        <v>#DIV/0!</v>
      </c>
      <c r="CM144" s="24" t="e">
        <f>(CC144-'ModelParams Lw'!$S$10)/'ModelParams Lw'!$S$11</f>
        <v>#DIV/0!</v>
      </c>
      <c r="CN144" s="24" t="e">
        <f>(CD144-'ModelParams Lw'!$T$10)/'ModelParams Lw'!$T$11</f>
        <v>#DIV/0!</v>
      </c>
      <c r="CO144" s="24" t="e">
        <f>(CE144-'ModelParams Lw'!$U$10)/'ModelParams Lw'!$U$11</f>
        <v>#DIV/0!</v>
      </c>
      <c r="CP144" s="24" t="e">
        <f>(CF144-'ModelParams Lw'!$V$10)/'ModelParams Lw'!$V$11</f>
        <v>#DIV/0!</v>
      </c>
    </row>
    <row r="145" spans="1:94" x14ac:dyDescent="0.2">
      <c r="A145" s="12">
        <f>Calcul!B147</f>
        <v>0</v>
      </c>
      <c r="B145" s="12">
        <f t="shared" si="65"/>
        <v>0</v>
      </c>
      <c r="C145" s="12">
        <f>Calcul!C147</f>
        <v>0</v>
      </c>
      <c r="D145" s="12">
        <f>Calcul!D147/1000</f>
        <v>0</v>
      </c>
      <c r="E145" s="12">
        <f>Calcul!E147/1000</f>
        <v>0</v>
      </c>
      <c r="F145" s="12">
        <f t="shared" si="66"/>
        <v>0</v>
      </c>
      <c r="G145" s="24" t="e">
        <f t="shared" si="67"/>
        <v>#DIV/0!</v>
      </c>
      <c r="H145" s="21" t="e">
        <f>'ModelParams Lw'!$B$6*(LN(H$3/(($B145/3600/($D145*$F145))^0.4*$G145^0.3)))^2+'ModelParams Lw'!$B$7*LN(H$3/(($B145/3600/($D145*$F145))^0.4*$G145^0.3))+'ModelParams Lw'!$B$8</f>
        <v>#DIV/0!</v>
      </c>
      <c r="I145" s="21" t="e">
        <f>'ModelParams Lw'!$B$6*(LN(I$3/(($B145/3600/($D145*$F145))^0.4*$G145^0.3)))^2+'ModelParams Lw'!$B$7*LN(I$3/(($B145/3600/($D145*$F145))^0.4*$G145^0.3))+'ModelParams Lw'!$B$8</f>
        <v>#DIV/0!</v>
      </c>
      <c r="J145" s="21" t="e">
        <f>'ModelParams Lw'!$B$6*(LN(J$3/(($B145/3600/($D145*$F145))^0.4*$G145^0.3)))^2+'ModelParams Lw'!$B$7*LN(J$3/(($B145/3600/($D145*$F145))^0.4*$G145^0.3))+'ModelParams Lw'!$B$8</f>
        <v>#DIV/0!</v>
      </c>
      <c r="K145" s="21" t="e">
        <f>'ModelParams Lw'!$B$6*(LN(K$3/(($B145/3600/($D145*$F145))^0.4*$G145^0.3)))^2+'ModelParams Lw'!$B$7*LN(K$3/(($B145/3600/($D145*$F145))^0.4*$G145^0.3))+'ModelParams Lw'!$B$8</f>
        <v>#DIV/0!</v>
      </c>
      <c r="L145" s="21" t="e">
        <f>'ModelParams Lw'!$B$6*(LN(L$3/(($B145/3600/($D145*$F145))^0.4*$G145^0.3)))^2+'ModelParams Lw'!$B$7*LN(L$3/(($B145/3600/($D145*$F145))^0.4*$G145^0.3))+'ModelParams Lw'!$B$8</f>
        <v>#DIV/0!</v>
      </c>
      <c r="M145" s="21" t="e">
        <f>'ModelParams Lw'!$B$6*(LN(M$3/(($B145/3600/($D145*$F145))^0.4*$G145^0.3)))^2+'ModelParams Lw'!$B$7*LN(M$3/(($B145/3600/($D145*$F145))^0.4*$G145^0.3))+'ModelParams Lw'!$B$8</f>
        <v>#DIV/0!</v>
      </c>
      <c r="N145" s="21" t="e">
        <f>'ModelParams Lw'!$B$6*(LN(N$3/(($B145/3600/($D145*$F145))^0.4*$G145^0.3)))^2+'ModelParams Lw'!$B$7*LN(N$3/(($B145/3600/($D145*$F145))^0.4*$G145^0.3))+'ModelParams Lw'!$B$8</f>
        <v>#DIV/0!</v>
      </c>
      <c r="O145" s="21" t="e">
        <f>'ModelParams Lw'!$B$6*(LN(O$3/(($B145/3600/($D145*$F145))^0.4*$G145^0.3)))^2+'ModelParams Lw'!$B$7*LN(O$3/(($B145/3600/($D145*$F145))^0.4*$G145^0.3))+'ModelParams Lw'!$B$8</f>
        <v>#DIV/0!</v>
      </c>
      <c r="P145" s="24" t="e">
        <f>'ModelParams Lw'!$B$3+'ModelParams Lw'!$B$4*LOG10($B145/3600/($D145*$F145))+'ModelParams Lw'!$B$5*LOG10(2*$G145/(1.2*($B145/3600/($D145*$F145))^2)+1)+10*LOG10($D145*$F145)+H145</f>
        <v>#DIV/0!</v>
      </c>
      <c r="Q145" s="24" t="e">
        <f>'ModelParams Lw'!$B$3+'ModelParams Lw'!$B$4*LOG10($B145/3600/($D145*$F145))+'ModelParams Lw'!$B$5*LOG10(2*$G145/(1.2*($B145/3600/($D145*$F145))^2)+1)+10*LOG10($D145*$F145)+I145</f>
        <v>#DIV/0!</v>
      </c>
      <c r="R145" s="24" t="e">
        <f>'ModelParams Lw'!$B$3+'ModelParams Lw'!$B$4*LOG10($B145/3600/($D145*$F145))+'ModelParams Lw'!$B$5*LOG10(2*$G145/(1.2*($B145/3600/($D145*$F145))^2)+1)+10*LOG10($D145*$F145)+J145</f>
        <v>#DIV/0!</v>
      </c>
      <c r="S145" s="24" t="e">
        <f>'ModelParams Lw'!$B$3+'ModelParams Lw'!$B$4*LOG10($B145/3600/($D145*$F145))+'ModelParams Lw'!$B$5*LOG10(2*$G145/(1.2*($B145/3600/($D145*$F145))^2)+1)+10*LOG10($D145*$F145)+K145</f>
        <v>#DIV/0!</v>
      </c>
      <c r="T145" s="24" t="e">
        <f>'ModelParams Lw'!$B$3+'ModelParams Lw'!$B$4*LOG10($B145/3600/($D145*$F145))+'ModelParams Lw'!$B$5*LOG10(2*$G145/(1.2*($B145/3600/($D145*$F145))^2)+1)+10*LOG10($D145*$F145)+L145</f>
        <v>#DIV/0!</v>
      </c>
      <c r="U145" s="24" t="e">
        <f>'ModelParams Lw'!$B$3+'ModelParams Lw'!$B$4*LOG10($B145/3600/($D145*$F145))+'ModelParams Lw'!$B$5*LOG10(2*$G145/(1.2*($B145/3600/($D145*$F145))^2)+1)+10*LOG10($D145*$F145)+M145</f>
        <v>#DIV/0!</v>
      </c>
      <c r="V145" s="24" t="e">
        <f>'ModelParams Lw'!$B$3+'ModelParams Lw'!$B$4*LOG10($B145/3600/($D145*$F145))+'ModelParams Lw'!$B$5*LOG10(2*$G145/(1.2*($B145/3600/($D145*$F145))^2)+1)+10*LOG10($D145*$F145)+N145</f>
        <v>#DIV/0!</v>
      </c>
      <c r="W145" s="24" t="e">
        <f>'ModelParams Lw'!$B$3+'ModelParams Lw'!$B$4*LOG10($B145/3600/($D145*$F145))+'ModelParams Lw'!$B$5*LOG10(2*$G145/(1.2*($B145/3600/($D145*$F145))^2)+1)+10*LOG10($D145*$F145)+O145</f>
        <v>#DIV/0!</v>
      </c>
      <c r="X145" s="24" t="e">
        <f>10*LOG10(IF(P145="",0,POWER(10,((P145+'ModelParams Lw'!$O$4)/10))) +IF(Q145="",0,POWER(10,((Q145+'ModelParams Lw'!$P$4)/10))) +IF(R145="",0,POWER(10,((R145+'ModelParams Lw'!$Q$4)/10))) +IF(S145="",0,POWER(10,((S145+'ModelParams Lw'!$R$4)/10))) +IF(T145="",0,POWER(10,((T145+'ModelParams Lw'!$S$4)/10))) +IF(U145="",0,POWER(10,((U145+'ModelParams Lw'!$T$4)/10))) +IF(V145="",0,POWER(10,((V145+'ModelParams Lw'!$U$4)/10)))+IF(W145="",0,POWER(10,((W145+'ModelParams Lw'!$V$4)/10))))</f>
        <v>#DIV/0!</v>
      </c>
      <c r="Y145" s="24" t="e">
        <f t="shared" si="68"/>
        <v>#DIV/0!</v>
      </c>
      <c r="Z145" s="24" t="e">
        <f>(P145-'ModelParams Lw'!O$10)/'ModelParams Lw'!O$11</f>
        <v>#DIV/0!</v>
      </c>
      <c r="AA145" s="24" t="e">
        <f>(Q145-'ModelParams Lw'!P$10)/'ModelParams Lw'!P$11</f>
        <v>#DIV/0!</v>
      </c>
      <c r="AB145" s="24" t="e">
        <f>(R145-'ModelParams Lw'!Q$10)/'ModelParams Lw'!Q$11</f>
        <v>#DIV/0!</v>
      </c>
      <c r="AC145" s="24" t="e">
        <f>(S145-'ModelParams Lw'!R$10)/'ModelParams Lw'!R$11</f>
        <v>#DIV/0!</v>
      </c>
      <c r="AD145" s="24" t="e">
        <f>(T145-'ModelParams Lw'!S$10)/'ModelParams Lw'!S$11</f>
        <v>#DIV/0!</v>
      </c>
      <c r="AE145" s="24" t="e">
        <f>(U145-'ModelParams Lw'!T$10)/'ModelParams Lw'!T$11</f>
        <v>#DIV/0!</v>
      </c>
      <c r="AF145" s="24" t="e">
        <f>(V145-'ModelParams Lw'!U$10)/'ModelParams Lw'!U$11</f>
        <v>#DIV/0!</v>
      </c>
      <c r="AG145" s="24" t="e">
        <f>(W145-'ModelParams Lw'!V$10)/'ModelParams Lw'!V$11</f>
        <v>#DIV/0!</v>
      </c>
      <c r="AH145" s="24" t="e">
        <f t="shared" si="46"/>
        <v>#DIV/0!</v>
      </c>
      <c r="AI145" s="24" t="str">
        <f>IF(OR(Calcul!$D150="",Calcul!$E150=""),"",VLOOKUP(CONCATENATE(Calcul!$D150,Calcul!$E150),SilencerParams!$D$4:$R$82,8,FALSE))</f>
        <v/>
      </c>
      <c r="AJ145" s="24" t="str">
        <f>IF(OR(Calcul!$D150="",Calcul!$E150=""),"",VLOOKUP(CONCATENATE(Calcul!$D150,Calcul!$E150),SilencerParams!$D$4:$R$82,9,FALSE))</f>
        <v/>
      </c>
      <c r="AK145" s="24" t="str">
        <f>IF(OR(Calcul!$D150="",Calcul!$E150=""),"",VLOOKUP(CONCATENATE(Calcul!$D150,Calcul!$E150),SilencerParams!$D$4:$R$82,10,FALSE))</f>
        <v/>
      </c>
      <c r="AL145" s="24" t="str">
        <f>IF(OR(Calcul!$D150="",Calcul!$E150=""),"",VLOOKUP(CONCATENATE(Calcul!$D150,Calcul!$E150),SilencerParams!$D$4:$R$82,11,FALSE))</f>
        <v/>
      </c>
      <c r="AM145" s="24" t="str">
        <f>IF(OR(Calcul!$D150="",Calcul!$E150=""),"",VLOOKUP(CONCATENATE(Calcul!$D150,Calcul!$E150),SilencerParams!$D$4:$R$82,12,FALSE))</f>
        <v/>
      </c>
      <c r="AN145" s="24" t="str">
        <f>IF(OR(Calcul!$D150="",Calcul!$E150=""),"",VLOOKUP(CONCATENATE(Calcul!$D150,Calcul!$E150),SilencerParams!$D$4:$R$82,13,FALSE))</f>
        <v/>
      </c>
      <c r="AO145" s="24" t="str">
        <f>IF(OR(Calcul!$D150="",Calcul!$E150=""),"",VLOOKUP(CONCATENATE(Calcul!$D150,Calcul!$E150),SilencerParams!$D$4:$R$82,14,FALSE))</f>
        <v/>
      </c>
      <c r="AP145" s="24" t="str">
        <f>IF(OR(Calcul!$D150="",Calcul!$E150=""),"",VLOOKUP(CONCATENATE(Calcul!$D150,Calcul!$E150),SilencerParams!$D$4:$R$82,15,FALSE))</f>
        <v/>
      </c>
      <c r="AQ145" s="24" t="str">
        <f>IF(OR(Calcul!$D150="",Calcul!$E150=""),"",VLOOKUP(CONCATENATE(Calcul!$D150,Calcul!$E150),SilencerParams!$D$4:$Z$82,16,FALSE)*LOG($AH145)+VLOOKUP(CONCATENATE(Calcul!$D150,Calcul!$E150),SilencerParams!$D$4:$AH$82,24,FALSE))</f>
        <v/>
      </c>
      <c r="AR145" s="24" t="str">
        <f>IF(OR(Calcul!$D150="",Calcul!$E150=""),"",VLOOKUP(CONCATENATE(Calcul!$D150,Calcul!$E150),SilencerParams!$D$4:$Z$82,17,FALSE)*LOG($AH145)+VLOOKUP(CONCATENATE(Calcul!$D150,Calcul!$E150),SilencerParams!$D$4:$AH$82,25,FALSE))</f>
        <v/>
      </c>
      <c r="AS145" s="24" t="str">
        <f>IF(OR(Calcul!$D150="",Calcul!$E150=""),"",VLOOKUP(CONCATENATE(Calcul!$D150,Calcul!$E150),SilencerParams!$D$4:$Z$82,18,FALSE)*LOG($AH145)+VLOOKUP(CONCATENATE(Calcul!$D150,Calcul!$E150),SilencerParams!$D$4:$AH$82,26,FALSE))</f>
        <v/>
      </c>
      <c r="AT145" s="24" t="str">
        <f>IF(OR(Calcul!$D150="",Calcul!$E150=""),"",VLOOKUP(CONCATENATE(Calcul!$D150,Calcul!$E150),SilencerParams!$D$4:$Z$82,19,FALSE)*LOG($AH145)+VLOOKUP(CONCATENATE(Calcul!$D150,Calcul!$E150),SilencerParams!$D$4:$AH$82,27,FALSE))</f>
        <v/>
      </c>
      <c r="AU145" s="24" t="str">
        <f>IF(OR(Calcul!$D150="",Calcul!$E150=""),"",VLOOKUP(CONCATENATE(Calcul!$D150,Calcul!$E150),SilencerParams!$D$4:$Z$82,20,FALSE)*LOG($AH145)+VLOOKUP(CONCATENATE(Calcul!$D150,Calcul!$E150),SilencerParams!$D$4:$AH$82,28,FALSE))</f>
        <v/>
      </c>
      <c r="AV145" s="24" t="str">
        <f>IF(OR(Calcul!$D150="",Calcul!$E150=""),"",VLOOKUP(CONCATENATE(Calcul!$D150,Calcul!$E150),SilencerParams!$D$4:$Z$82,21,FALSE)*LOG($AH145)+VLOOKUP(CONCATENATE(Calcul!$D150,Calcul!$E150),SilencerParams!$D$4:$AH$82,29,FALSE))</f>
        <v/>
      </c>
      <c r="AW145" s="24" t="str">
        <f>IF(OR(Calcul!$D150="",Calcul!$E150=""),"",VLOOKUP(CONCATENATE(Calcul!$D150,Calcul!$E150),SilencerParams!$D$4:$Z$82,22,FALSE)*LOG($AH145)+VLOOKUP(CONCATENATE(Calcul!$D150,Calcul!$E150),SilencerParams!$D$4:$AH$82,30,FALSE))</f>
        <v/>
      </c>
      <c r="AX145" s="24" t="str">
        <f>IF(OR(Calcul!$D150="",Calcul!$E150=""),"",VLOOKUP(CONCATENATE(Calcul!$D150,Calcul!$E150),SilencerParams!$D$4:$Z$82,23,FALSE)*LOG($AH145)+VLOOKUP(CONCATENATE(Calcul!$D150,Calcul!$E150),SilencerParams!$D$4:$AH$82,31,FALSE))</f>
        <v/>
      </c>
      <c r="AY145" s="24" t="e">
        <f t="shared" si="49"/>
        <v>#DIV/0!</v>
      </c>
      <c r="AZ145" s="24" t="e">
        <f t="shared" si="50"/>
        <v>#DIV/0!</v>
      </c>
      <c r="BA145" s="24" t="e">
        <f t="shared" si="51"/>
        <v>#DIV/0!</v>
      </c>
      <c r="BB145" s="24" t="e">
        <f t="shared" si="52"/>
        <v>#DIV/0!</v>
      </c>
      <c r="BC145" s="24" t="e">
        <f t="shared" si="53"/>
        <v>#DIV/0!</v>
      </c>
      <c r="BD145" s="24" t="e">
        <f t="shared" si="54"/>
        <v>#DIV/0!</v>
      </c>
      <c r="BE145" s="24" t="e">
        <f t="shared" si="55"/>
        <v>#DIV/0!</v>
      </c>
      <c r="BF145" s="24" t="e">
        <f t="shared" si="56"/>
        <v>#DIV/0!</v>
      </c>
      <c r="BG145" s="24" t="e">
        <f>10*LOG10(IF(AY145="",0,POWER(10,((AY145+'ModelParams Lw'!$O$4)/10))) +IF(AZ145="",0,POWER(10,((AZ145+'ModelParams Lw'!$P$4)/10))) +IF(BA145="",0,POWER(10,((BA145+'ModelParams Lw'!$Q$4)/10))) +IF(BB145="",0,POWER(10,((BB145+'ModelParams Lw'!$R$4)/10))) +IF(BC145="",0,POWER(10,((BC145+'ModelParams Lw'!$S$4)/10))) +IF(BD145="",0,POWER(10,((BD145+'ModelParams Lw'!$T$4)/10))) +IF(BE145="",0,POWER(10,((BE145+'ModelParams Lw'!$U$4)/10)))+IF(BF145="",0,POWER(10,((BF145+'ModelParams Lw'!$V$4)/10))))</f>
        <v>#DIV/0!</v>
      </c>
      <c r="BH145" s="24" t="e">
        <f t="shared" si="47"/>
        <v>#DIV/0!</v>
      </c>
      <c r="BI145" s="24" t="e">
        <f>(AY145-'ModelParams Lw'!O$10)/'ModelParams Lw'!O$11</f>
        <v>#DIV/0!</v>
      </c>
      <c r="BJ145" s="24" t="e">
        <f>(AZ145-'ModelParams Lw'!P$10)/'ModelParams Lw'!P$11</f>
        <v>#DIV/0!</v>
      </c>
      <c r="BK145" s="24" t="e">
        <f>(BA145-'ModelParams Lw'!Q$10)/'ModelParams Lw'!Q$11</f>
        <v>#DIV/0!</v>
      </c>
      <c r="BL145" s="24" t="e">
        <f>(BB145-'ModelParams Lw'!R$10)/'ModelParams Lw'!R$11</f>
        <v>#DIV/0!</v>
      </c>
      <c r="BM145" s="24" t="e">
        <f>(BC145-'ModelParams Lw'!S$10)/'ModelParams Lw'!S$11</f>
        <v>#DIV/0!</v>
      </c>
      <c r="BN145" s="24" t="e">
        <f>(BD145-'ModelParams Lw'!T$10)/'ModelParams Lw'!T$11</f>
        <v>#DIV/0!</v>
      </c>
      <c r="BO145" s="24" t="e">
        <f>(BE145-'ModelParams Lw'!U$10)/'ModelParams Lw'!U$11</f>
        <v>#DIV/0!</v>
      </c>
      <c r="BP145" s="24" t="e">
        <f>(BF145-'ModelParams Lw'!V$10)/'ModelParams Lw'!V$11</f>
        <v>#DIV/0!</v>
      </c>
      <c r="BQ145" s="24">
        <f>IF(Calcul!$F150="SW",'ModelParams Lw'!C$18+'ModelParams Lw'!C$19*LOG(BQ$3)+'ModelParams Lw'!C$20*($D145*$E145),IF('ModelParams Lw'!C$21+'ModelParams Lw'!C$22*LOG(BQ$3)+'ModelParams Lw'!C$23*($D145*$E145)&lt;'ModelParams Lw'!C$18+'ModelParams Lw'!C$19*LOG(BQ$3)+'ModelParams Lw'!C$20*($D145*$E145),'ModelParams Lw'!C$18+'ModelParams Lw'!C$19*LOG(BQ$3)+'ModelParams Lw'!C$20*($D145*$E145),'ModelParams Lw'!C$21+'ModelParams Lw'!C$22*LOG(BQ$3)+'ModelParams Lw'!C$23*($D145*$E145)))</f>
        <v>29.232362061604213</v>
      </c>
      <c r="BR145" s="24">
        <f>IF(Calcul!$F150="SW",'ModelParams Lw'!D$18+'ModelParams Lw'!D$19*LOG(BR$3)+'ModelParams Lw'!D$20*($D145*$E145),IF('ModelParams Lw'!D$21+'ModelParams Lw'!D$22*LOG(BR$3)+'ModelParams Lw'!D$23*($D145*$E145)&lt;'ModelParams Lw'!D$18+'ModelParams Lw'!D$19*LOG(BR$3)+'ModelParams Lw'!D$20*($D145*$E145),'ModelParams Lw'!D$18+'ModelParams Lw'!D$19*LOG(BR$3)+'ModelParams Lw'!D$20*($D145*$E145),'ModelParams Lw'!D$21+'ModelParams Lw'!D$22*LOG(BR$3)+'ModelParams Lw'!D$23*($D145*$E145)))</f>
        <v>20.87664435983303</v>
      </c>
      <c r="BS145" s="24">
        <f>IF(Calcul!$F150="SW",'ModelParams Lw'!E$18+'ModelParams Lw'!E$19*LOG(BS$3)+'ModelParams Lw'!E$20*($D145*$E145),IF('ModelParams Lw'!E$21+'ModelParams Lw'!E$22*LOG(BS$3)+'ModelParams Lw'!E$23*($D145*$E145)&lt;'ModelParams Lw'!E$18+'ModelParams Lw'!E$19*LOG(BS$3)+'ModelParams Lw'!E$20*($D145*$E145),'ModelParams Lw'!E$18+'ModelParams Lw'!E$19*LOG(BS$3)+'ModelParams Lw'!E$20*($D145*$E145),'ModelParams Lw'!E$21+'ModelParams Lw'!E$22*LOG(BS$3)+'ModelParams Lw'!E$23*($D145*$E145)))</f>
        <v>19.403052886267911</v>
      </c>
      <c r="BT145" s="24">
        <f>IF(Calcul!$F150="SW",'ModelParams Lw'!F$18+'ModelParams Lw'!F$19*LOG(BT$3)+'ModelParams Lw'!F$20*($D145*$E145),IF('ModelParams Lw'!F$21+'ModelParams Lw'!F$22*LOG(BT$3)+'ModelParams Lw'!F$23*($D145*$E145)&lt;'ModelParams Lw'!F$18+'ModelParams Lw'!F$19*LOG(BT$3)+'ModelParams Lw'!F$20*($D145*$E145),'ModelParams Lw'!F$18+'ModelParams Lw'!F$19*LOG(BT$3)+'ModelParams Lw'!F$20*($D145*$E145),'ModelParams Lw'!F$21+'ModelParams Lw'!F$22*LOG(BT$3)+'ModelParams Lw'!F$23*($D145*$E145)))</f>
        <v>19.168948557312724</v>
      </c>
      <c r="BU145" s="24">
        <f>IF(Calcul!$F150="SW",'ModelParams Lw'!G$18+'ModelParams Lw'!G$19*LOG(BU$3)+'ModelParams Lw'!G$20*($D145*$E145),IF('ModelParams Lw'!G$21+'ModelParams Lw'!G$22*LOG(BU$3)+'ModelParams Lw'!G$23*($D145*$E145)&lt;'ModelParams Lw'!G$18+'ModelParams Lw'!G$19*LOG(BU$3)+'ModelParams Lw'!G$20*($D145*$E145),'ModelParams Lw'!G$18+'ModelParams Lw'!G$19*LOG(BU$3)+'ModelParams Lw'!G$20*($D145*$E145),'ModelParams Lw'!G$21+'ModelParams Lw'!G$22*LOG(BU$3)+'ModelParams Lw'!G$23*($D145*$E145)))</f>
        <v>19.253827318462619</v>
      </c>
      <c r="BV145" s="24">
        <f>IF(Calcul!$F150="SW",'ModelParams Lw'!H$18+'ModelParams Lw'!H$19*LOG(BV$3)+'ModelParams Lw'!H$20*($D145*$E145),IF('ModelParams Lw'!H$21+'ModelParams Lw'!H$22*LOG(BV$3)+'ModelParams Lw'!H$23*($D145*$E145)&lt;'ModelParams Lw'!H$18+'ModelParams Lw'!H$19*LOG(BV$3)+'ModelParams Lw'!H$20*($D145*$E145),'ModelParams Lw'!H$18+'ModelParams Lw'!H$19*LOG(BV$3)+'ModelParams Lw'!H$20*($D145*$E145),'ModelParams Lw'!H$21+'ModelParams Lw'!H$22*LOG(BV$3)+'ModelParams Lw'!H$23*($D145*$E145)))</f>
        <v>18.450549841027573</v>
      </c>
      <c r="BW145" s="24">
        <f>IF(Calcul!$F150="SW",'ModelParams Lw'!I$18+'ModelParams Lw'!I$19*LOG(BW$3)+'ModelParams Lw'!I$20*($D145*$E145),IF('ModelParams Lw'!I$21+'ModelParams Lw'!I$22*LOG(BW$3)+'ModelParams Lw'!I$23*($D145*$E145)&lt;'ModelParams Lw'!I$18+'ModelParams Lw'!I$19*LOG(BW$3)+'ModelParams Lw'!I$20*($D145*$E145),'ModelParams Lw'!I$18+'ModelParams Lw'!I$19*LOG(BW$3)+'ModelParams Lw'!I$20*($D145*$E145),'ModelParams Lw'!I$21+'ModelParams Lw'!I$22*LOG(BW$3)+'ModelParams Lw'!I$23*($D145*$E145)))</f>
        <v>24.339570323731252</v>
      </c>
      <c r="BX145" s="24">
        <f>IF(Calcul!$F150="SW",'ModelParams Lw'!J$18+'ModelParams Lw'!J$19*LOG(BX$3)+'ModelParams Lw'!J$20*($D145*$E145),IF('ModelParams Lw'!J$21+'ModelParams Lw'!J$22*LOG(BX$3)+'ModelParams Lw'!J$23*($D145*$E145)&lt;'ModelParams Lw'!J$18+'ModelParams Lw'!J$19*LOG(BX$3)+'ModelParams Lw'!J$20*($D145*$E145),'ModelParams Lw'!J$18+'ModelParams Lw'!J$19*LOG(BX$3)+'ModelParams Lw'!J$20*($D145*$E145),'ModelParams Lw'!J$21+'ModelParams Lw'!J$22*LOG(BX$3)+'ModelParams Lw'!J$23*($D145*$E145)))</f>
        <v>22.505852524315557</v>
      </c>
      <c r="BY145" s="24" t="e">
        <f t="shared" si="57"/>
        <v>#DIV/0!</v>
      </c>
      <c r="BZ145" s="24" t="e">
        <f t="shared" si="58"/>
        <v>#DIV/0!</v>
      </c>
      <c r="CA145" s="24" t="e">
        <f t="shared" si="59"/>
        <v>#DIV/0!</v>
      </c>
      <c r="CB145" s="24" t="e">
        <f t="shared" si="60"/>
        <v>#DIV/0!</v>
      </c>
      <c r="CC145" s="24" t="e">
        <f t="shared" si="61"/>
        <v>#DIV/0!</v>
      </c>
      <c r="CD145" s="24" t="e">
        <f t="shared" si="62"/>
        <v>#DIV/0!</v>
      </c>
      <c r="CE145" s="24" t="e">
        <f t="shared" si="63"/>
        <v>#DIV/0!</v>
      </c>
      <c r="CF145" s="24" t="e">
        <f t="shared" si="64"/>
        <v>#DIV/0!</v>
      </c>
      <c r="CG145" s="24" t="e">
        <f>10*LOG10(IF(BY145="",0,POWER(10,((BY145+'ModelParams Lw'!$O$4)/10))) +IF(BZ145="",0,POWER(10,((BZ145+'ModelParams Lw'!$P$4)/10))) +IF(CA145="",0,POWER(10,((CA145+'ModelParams Lw'!$Q$4)/10))) +IF(CB145="",0,POWER(10,((CB145+'ModelParams Lw'!$R$4)/10))) +IF(CC145="",0,POWER(10,((CC145+'ModelParams Lw'!$S$4)/10))) +IF(CD145="",0,POWER(10,((CD145+'ModelParams Lw'!$T$4)/10))) +IF(CE145="",0,POWER(10,((CE145+'ModelParams Lw'!$U$4)/10)))+IF(CF145="",0,POWER(10,((CF145+'ModelParams Lw'!$V$4)/10))))</f>
        <v>#DIV/0!</v>
      </c>
      <c r="CH145" s="24" t="e">
        <f t="shared" si="48"/>
        <v>#DIV/0!</v>
      </c>
      <c r="CI145" s="24" t="e">
        <f>(BY145-'ModelParams Lw'!$O$10)/'ModelParams Lw'!$O$11</f>
        <v>#DIV/0!</v>
      </c>
      <c r="CJ145" s="24" t="e">
        <f>(BZ145-'ModelParams Lw'!$P$10)/'ModelParams Lw'!$P$11</f>
        <v>#DIV/0!</v>
      </c>
      <c r="CK145" s="24" t="e">
        <f>(CA145-'ModelParams Lw'!$Q$10)/'ModelParams Lw'!$Q$11</f>
        <v>#DIV/0!</v>
      </c>
      <c r="CL145" s="24" t="e">
        <f>(CB145-'ModelParams Lw'!$R$10)/'ModelParams Lw'!$R$11</f>
        <v>#DIV/0!</v>
      </c>
      <c r="CM145" s="24" t="e">
        <f>(CC145-'ModelParams Lw'!$S$10)/'ModelParams Lw'!$S$11</f>
        <v>#DIV/0!</v>
      </c>
      <c r="CN145" s="24" t="e">
        <f>(CD145-'ModelParams Lw'!$T$10)/'ModelParams Lw'!$T$11</f>
        <v>#DIV/0!</v>
      </c>
      <c r="CO145" s="24" t="e">
        <f>(CE145-'ModelParams Lw'!$U$10)/'ModelParams Lw'!$U$11</f>
        <v>#DIV/0!</v>
      </c>
      <c r="CP145" s="24" t="e">
        <f>(CF145-'ModelParams Lw'!$V$10)/'ModelParams Lw'!$V$11</f>
        <v>#DIV/0!</v>
      </c>
    </row>
    <row r="146" spans="1:94" x14ac:dyDescent="0.2">
      <c r="A146" s="12">
        <f>Calcul!B148</f>
        <v>0</v>
      </c>
      <c r="B146" s="12">
        <f t="shared" si="65"/>
        <v>0</v>
      </c>
      <c r="C146" s="12">
        <f>Calcul!C148</f>
        <v>0</v>
      </c>
      <c r="D146" s="12">
        <f>Calcul!D148/1000</f>
        <v>0</v>
      </c>
      <c r="E146" s="12">
        <f>Calcul!E148/1000</f>
        <v>0</v>
      </c>
      <c r="F146" s="12">
        <f t="shared" si="66"/>
        <v>0</v>
      </c>
      <c r="G146" s="24" t="e">
        <f t="shared" si="67"/>
        <v>#DIV/0!</v>
      </c>
      <c r="H146" s="21" t="e">
        <f>'ModelParams Lw'!$B$6*(LN(H$3/(($B146/3600/($D146*$F146))^0.4*$G146^0.3)))^2+'ModelParams Lw'!$B$7*LN(H$3/(($B146/3600/($D146*$F146))^0.4*$G146^0.3))+'ModelParams Lw'!$B$8</f>
        <v>#DIV/0!</v>
      </c>
      <c r="I146" s="21" t="e">
        <f>'ModelParams Lw'!$B$6*(LN(I$3/(($B146/3600/($D146*$F146))^0.4*$G146^0.3)))^2+'ModelParams Lw'!$B$7*LN(I$3/(($B146/3600/($D146*$F146))^0.4*$G146^0.3))+'ModelParams Lw'!$B$8</f>
        <v>#DIV/0!</v>
      </c>
      <c r="J146" s="21" t="e">
        <f>'ModelParams Lw'!$B$6*(LN(J$3/(($B146/3600/($D146*$F146))^0.4*$G146^0.3)))^2+'ModelParams Lw'!$B$7*LN(J$3/(($B146/3600/($D146*$F146))^0.4*$G146^0.3))+'ModelParams Lw'!$B$8</f>
        <v>#DIV/0!</v>
      </c>
      <c r="K146" s="21" t="e">
        <f>'ModelParams Lw'!$B$6*(LN(K$3/(($B146/3600/($D146*$F146))^0.4*$G146^0.3)))^2+'ModelParams Lw'!$B$7*LN(K$3/(($B146/3600/($D146*$F146))^0.4*$G146^0.3))+'ModelParams Lw'!$B$8</f>
        <v>#DIV/0!</v>
      </c>
      <c r="L146" s="21" t="e">
        <f>'ModelParams Lw'!$B$6*(LN(L$3/(($B146/3600/($D146*$F146))^0.4*$G146^0.3)))^2+'ModelParams Lw'!$B$7*LN(L$3/(($B146/3600/($D146*$F146))^0.4*$G146^0.3))+'ModelParams Lw'!$B$8</f>
        <v>#DIV/0!</v>
      </c>
      <c r="M146" s="21" t="e">
        <f>'ModelParams Lw'!$B$6*(LN(M$3/(($B146/3600/($D146*$F146))^0.4*$G146^0.3)))^2+'ModelParams Lw'!$B$7*LN(M$3/(($B146/3600/($D146*$F146))^0.4*$G146^0.3))+'ModelParams Lw'!$B$8</f>
        <v>#DIV/0!</v>
      </c>
      <c r="N146" s="21" t="e">
        <f>'ModelParams Lw'!$B$6*(LN(N$3/(($B146/3600/($D146*$F146))^0.4*$G146^0.3)))^2+'ModelParams Lw'!$B$7*LN(N$3/(($B146/3600/($D146*$F146))^0.4*$G146^0.3))+'ModelParams Lw'!$B$8</f>
        <v>#DIV/0!</v>
      </c>
      <c r="O146" s="21" t="e">
        <f>'ModelParams Lw'!$B$6*(LN(O$3/(($B146/3600/($D146*$F146))^0.4*$G146^0.3)))^2+'ModelParams Lw'!$B$7*LN(O$3/(($B146/3600/($D146*$F146))^0.4*$G146^0.3))+'ModelParams Lw'!$B$8</f>
        <v>#DIV/0!</v>
      </c>
      <c r="P146" s="24" t="e">
        <f>'ModelParams Lw'!$B$3+'ModelParams Lw'!$B$4*LOG10($B146/3600/($D146*$F146))+'ModelParams Lw'!$B$5*LOG10(2*$G146/(1.2*($B146/3600/($D146*$F146))^2)+1)+10*LOG10($D146*$F146)+H146</f>
        <v>#DIV/0!</v>
      </c>
      <c r="Q146" s="24" t="e">
        <f>'ModelParams Lw'!$B$3+'ModelParams Lw'!$B$4*LOG10($B146/3600/($D146*$F146))+'ModelParams Lw'!$B$5*LOG10(2*$G146/(1.2*($B146/3600/($D146*$F146))^2)+1)+10*LOG10($D146*$F146)+I146</f>
        <v>#DIV/0!</v>
      </c>
      <c r="R146" s="24" t="e">
        <f>'ModelParams Lw'!$B$3+'ModelParams Lw'!$B$4*LOG10($B146/3600/($D146*$F146))+'ModelParams Lw'!$B$5*LOG10(2*$G146/(1.2*($B146/3600/($D146*$F146))^2)+1)+10*LOG10($D146*$F146)+J146</f>
        <v>#DIV/0!</v>
      </c>
      <c r="S146" s="24" t="e">
        <f>'ModelParams Lw'!$B$3+'ModelParams Lw'!$B$4*LOG10($B146/3600/($D146*$F146))+'ModelParams Lw'!$B$5*LOG10(2*$G146/(1.2*($B146/3600/($D146*$F146))^2)+1)+10*LOG10($D146*$F146)+K146</f>
        <v>#DIV/0!</v>
      </c>
      <c r="T146" s="24" t="e">
        <f>'ModelParams Lw'!$B$3+'ModelParams Lw'!$B$4*LOG10($B146/3600/($D146*$F146))+'ModelParams Lw'!$B$5*LOG10(2*$G146/(1.2*($B146/3600/($D146*$F146))^2)+1)+10*LOG10($D146*$F146)+L146</f>
        <v>#DIV/0!</v>
      </c>
      <c r="U146" s="24" t="e">
        <f>'ModelParams Lw'!$B$3+'ModelParams Lw'!$B$4*LOG10($B146/3600/($D146*$F146))+'ModelParams Lw'!$B$5*LOG10(2*$G146/(1.2*($B146/3600/($D146*$F146))^2)+1)+10*LOG10($D146*$F146)+M146</f>
        <v>#DIV/0!</v>
      </c>
      <c r="V146" s="24" t="e">
        <f>'ModelParams Lw'!$B$3+'ModelParams Lw'!$B$4*LOG10($B146/3600/($D146*$F146))+'ModelParams Lw'!$B$5*LOG10(2*$G146/(1.2*($B146/3600/($D146*$F146))^2)+1)+10*LOG10($D146*$F146)+N146</f>
        <v>#DIV/0!</v>
      </c>
      <c r="W146" s="24" t="e">
        <f>'ModelParams Lw'!$B$3+'ModelParams Lw'!$B$4*LOG10($B146/3600/($D146*$F146))+'ModelParams Lw'!$B$5*LOG10(2*$G146/(1.2*($B146/3600/($D146*$F146))^2)+1)+10*LOG10($D146*$F146)+O146</f>
        <v>#DIV/0!</v>
      </c>
      <c r="X146" s="24" t="e">
        <f>10*LOG10(IF(P146="",0,POWER(10,((P146+'ModelParams Lw'!$O$4)/10))) +IF(Q146="",0,POWER(10,((Q146+'ModelParams Lw'!$P$4)/10))) +IF(R146="",0,POWER(10,((R146+'ModelParams Lw'!$Q$4)/10))) +IF(S146="",0,POWER(10,((S146+'ModelParams Lw'!$R$4)/10))) +IF(T146="",0,POWER(10,((T146+'ModelParams Lw'!$S$4)/10))) +IF(U146="",0,POWER(10,((U146+'ModelParams Lw'!$T$4)/10))) +IF(V146="",0,POWER(10,((V146+'ModelParams Lw'!$U$4)/10)))+IF(W146="",0,POWER(10,((W146+'ModelParams Lw'!$V$4)/10))))</f>
        <v>#DIV/0!</v>
      </c>
      <c r="Y146" s="24" t="e">
        <f t="shared" si="68"/>
        <v>#DIV/0!</v>
      </c>
      <c r="Z146" s="24" t="e">
        <f>(P146-'ModelParams Lw'!O$10)/'ModelParams Lw'!O$11</f>
        <v>#DIV/0!</v>
      </c>
      <c r="AA146" s="24" t="e">
        <f>(Q146-'ModelParams Lw'!P$10)/'ModelParams Lw'!P$11</f>
        <v>#DIV/0!</v>
      </c>
      <c r="AB146" s="24" t="e">
        <f>(R146-'ModelParams Lw'!Q$10)/'ModelParams Lw'!Q$11</f>
        <v>#DIV/0!</v>
      </c>
      <c r="AC146" s="24" t="e">
        <f>(S146-'ModelParams Lw'!R$10)/'ModelParams Lw'!R$11</f>
        <v>#DIV/0!</v>
      </c>
      <c r="AD146" s="24" t="e">
        <f>(T146-'ModelParams Lw'!S$10)/'ModelParams Lw'!S$11</f>
        <v>#DIV/0!</v>
      </c>
      <c r="AE146" s="24" t="e">
        <f>(U146-'ModelParams Lw'!T$10)/'ModelParams Lw'!T$11</f>
        <v>#DIV/0!</v>
      </c>
      <c r="AF146" s="24" t="e">
        <f>(V146-'ModelParams Lw'!U$10)/'ModelParams Lw'!U$11</f>
        <v>#DIV/0!</v>
      </c>
      <c r="AG146" s="24" t="e">
        <f>(W146-'ModelParams Lw'!V$10)/'ModelParams Lw'!V$11</f>
        <v>#DIV/0!</v>
      </c>
      <c r="AH146" s="24" t="e">
        <f t="shared" si="46"/>
        <v>#DIV/0!</v>
      </c>
      <c r="AI146" s="24" t="str">
        <f>IF(OR(Calcul!$D151="",Calcul!$E151=""),"",VLOOKUP(CONCATENATE(Calcul!$D151,Calcul!$E151),SilencerParams!$D$4:$R$82,8,FALSE))</f>
        <v/>
      </c>
      <c r="AJ146" s="24" t="str">
        <f>IF(OR(Calcul!$D151="",Calcul!$E151=""),"",VLOOKUP(CONCATENATE(Calcul!$D151,Calcul!$E151),SilencerParams!$D$4:$R$82,9,FALSE))</f>
        <v/>
      </c>
      <c r="AK146" s="24" t="str">
        <f>IF(OR(Calcul!$D151="",Calcul!$E151=""),"",VLOOKUP(CONCATENATE(Calcul!$D151,Calcul!$E151),SilencerParams!$D$4:$R$82,10,FALSE))</f>
        <v/>
      </c>
      <c r="AL146" s="24" t="str">
        <f>IF(OR(Calcul!$D151="",Calcul!$E151=""),"",VLOOKUP(CONCATENATE(Calcul!$D151,Calcul!$E151),SilencerParams!$D$4:$R$82,11,FALSE))</f>
        <v/>
      </c>
      <c r="AM146" s="24" t="str">
        <f>IF(OR(Calcul!$D151="",Calcul!$E151=""),"",VLOOKUP(CONCATENATE(Calcul!$D151,Calcul!$E151),SilencerParams!$D$4:$R$82,12,FALSE))</f>
        <v/>
      </c>
      <c r="AN146" s="24" t="str">
        <f>IF(OR(Calcul!$D151="",Calcul!$E151=""),"",VLOOKUP(CONCATENATE(Calcul!$D151,Calcul!$E151),SilencerParams!$D$4:$R$82,13,FALSE))</f>
        <v/>
      </c>
      <c r="AO146" s="24" t="str">
        <f>IF(OR(Calcul!$D151="",Calcul!$E151=""),"",VLOOKUP(CONCATENATE(Calcul!$D151,Calcul!$E151),SilencerParams!$D$4:$R$82,14,FALSE))</f>
        <v/>
      </c>
      <c r="AP146" s="24" t="str">
        <f>IF(OR(Calcul!$D151="",Calcul!$E151=""),"",VLOOKUP(CONCATENATE(Calcul!$D151,Calcul!$E151),SilencerParams!$D$4:$R$82,15,FALSE))</f>
        <v/>
      </c>
      <c r="AQ146" s="24" t="str">
        <f>IF(OR(Calcul!$D151="",Calcul!$E151=""),"",VLOOKUP(CONCATENATE(Calcul!$D151,Calcul!$E151),SilencerParams!$D$4:$Z$82,16,FALSE)*LOG($AH146)+VLOOKUP(CONCATENATE(Calcul!$D151,Calcul!$E151),SilencerParams!$D$4:$AH$82,24,FALSE))</f>
        <v/>
      </c>
      <c r="AR146" s="24" t="str">
        <f>IF(OR(Calcul!$D151="",Calcul!$E151=""),"",VLOOKUP(CONCATENATE(Calcul!$D151,Calcul!$E151),SilencerParams!$D$4:$Z$82,17,FALSE)*LOG($AH146)+VLOOKUP(CONCATENATE(Calcul!$D151,Calcul!$E151),SilencerParams!$D$4:$AH$82,25,FALSE))</f>
        <v/>
      </c>
      <c r="AS146" s="24" t="str">
        <f>IF(OR(Calcul!$D151="",Calcul!$E151=""),"",VLOOKUP(CONCATENATE(Calcul!$D151,Calcul!$E151),SilencerParams!$D$4:$Z$82,18,FALSE)*LOG($AH146)+VLOOKUP(CONCATENATE(Calcul!$D151,Calcul!$E151),SilencerParams!$D$4:$AH$82,26,FALSE))</f>
        <v/>
      </c>
      <c r="AT146" s="24" t="str">
        <f>IF(OR(Calcul!$D151="",Calcul!$E151=""),"",VLOOKUP(CONCATENATE(Calcul!$D151,Calcul!$E151),SilencerParams!$D$4:$Z$82,19,FALSE)*LOG($AH146)+VLOOKUP(CONCATENATE(Calcul!$D151,Calcul!$E151),SilencerParams!$D$4:$AH$82,27,FALSE))</f>
        <v/>
      </c>
      <c r="AU146" s="24" t="str">
        <f>IF(OR(Calcul!$D151="",Calcul!$E151=""),"",VLOOKUP(CONCATENATE(Calcul!$D151,Calcul!$E151),SilencerParams!$D$4:$Z$82,20,FALSE)*LOG($AH146)+VLOOKUP(CONCATENATE(Calcul!$D151,Calcul!$E151),SilencerParams!$D$4:$AH$82,28,FALSE))</f>
        <v/>
      </c>
      <c r="AV146" s="24" t="str">
        <f>IF(OR(Calcul!$D151="",Calcul!$E151=""),"",VLOOKUP(CONCATENATE(Calcul!$D151,Calcul!$E151),SilencerParams!$D$4:$Z$82,21,FALSE)*LOG($AH146)+VLOOKUP(CONCATENATE(Calcul!$D151,Calcul!$E151),SilencerParams!$D$4:$AH$82,29,FALSE))</f>
        <v/>
      </c>
      <c r="AW146" s="24" t="str">
        <f>IF(OR(Calcul!$D151="",Calcul!$E151=""),"",VLOOKUP(CONCATENATE(Calcul!$D151,Calcul!$E151),SilencerParams!$D$4:$Z$82,22,FALSE)*LOG($AH146)+VLOOKUP(CONCATENATE(Calcul!$D151,Calcul!$E151),SilencerParams!$D$4:$AH$82,30,FALSE))</f>
        <v/>
      </c>
      <c r="AX146" s="24" t="str">
        <f>IF(OR(Calcul!$D151="",Calcul!$E151=""),"",VLOOKUP(CONCATENATE(Calcul!$D151,Calcul!$E151),SilencerParams!$D$4:$Z$82,23,FALSE)*LOG($AH146)+VLOOKUP(CONCATENATE(Calcul!$D151,Calcul!$E151),SilencerParams!$D$4:$AH$82,31,FALSE))</f>
        <v/>
      </c>
      <c r="AY146" s="24" t="e">
        <f t="shared" si="49"/>
        <v>#DIV/0!</v>
      </c>
      <c r="AZ146" s="24" t="e">
        <f t="shared" si="50"/>
        <v>#DIV/0!</v>
      </c>
      <c r="BA146" s="24" t="e">
        <f t="shared" si="51"/>
        <v>#DIV/0!</v>
      </c>
      <c r="BB146" s="24" t="e">
        <f t="shared" si="52"/>
        <v>#DIV/0!</v>
      </c>
      <c r="BC146" s="24" t="e">
        <f t="shared" si="53"/>
        <v>#DIV/0!</v>
      </c>
      <c r="BD146" s="24" t="e">
        <f t="shared" si="54"/>
        <v>#DIV/0!</v>
      </c>
      <c r="BE146" s="24" t="e">
        <f t="shared" si="55"/>
        <v>#DIV/0!</v>
      </c>
      <c r="BF146" s="24" t="e">
        <f t="shared" si="56"/>
        <v>#DIV/0!</v>
      </c>
      <c r="BG146" s="24" t="e">
        <f>10*LOG10(IF(AY146="",0,POWER(10,((AY146+'ModelParams Lw'!$O$4)/10))) +IF(AZ146="",0,POWER(10,((AZ146+'ModelParams Lw'!$P$4)/10))) +IF(BA146="",0,POWER(10,((BA146+'ModelParams Lw'!$Q$4)/10))) +IF(BB146="",0,POWER(10,((BB146+'ModelParams Lw'!$R$4)/10))) +IF(BC146="",0,POWER(10,((BC146+'ModelParams Lw'!$S$4)/10))) +IF(BD146="",0,POWER(10,((BD146+'ModelParams Lw'!$T$4)/10))) +IF(BE146="",0,POWER(10,((BE146+'ModelParams Lw'!$U$4)/10)))+IF(BF146="",0,POWER(10,((BF146+'ModelParams Lw'!$V$4)/10))))</f>
        <v>#DIV/0!</v>
      </c>
      <c r="BH146" s="24" t="e">
        <f t="shared" si="47"/>
        <v>#DIV/0!</v>
      </c>
      <c r="BI146" s="24" t="e">
        <f>(AY146-'ModelParams Lw'!O$10)/'ModelParams Lw'!O$11</f>
        <v>#DIV/0!</v>
      </c>
      <c r="BJ146" s="24" t="e">
        <f>(AZ146-'ModelParams Lw'!P$10)/'ModelParams Lw'!P$11</f>
        <v>#DIV/0!</v>
      </c>
      <c r="BK146" s="24" t="e">
        <f>(BA146-'ModelParams Lw'!Q$10)/'ModelParams Lw'!Q$11</f>
        <v>#DIV/0!</v>
      </c>
      <c r="BL146" s="24" t="e">
        <f>(BB146-'ModelParams Lw'!R$10)/'ModelParams Lw'!R$11</f>
        <v>#DIV/0!</v>
      </c>
      <c r="BM146" s="24" t="e">
        <f>(BC146-'ModelParams Lw'!S$10)/'ModelParams Lw'!S$11</f>
        <v>#DIV/0!</v>
      </c>
      <c r="BN146" s="24" t="e">
        <f>(BD146-'ModelParams Lw'!T$10)/'ModelParams Lw'!T$11</f>
        <v>#DIV/0!</v>
      </c>
      <c r="BO146" s="24" t="e">
        <f>(BE146-'ModelParams Lw'!U$10)/'ModelParams Lw'!U$11</f>
        <v>#DIV/0!</v>
      </c>
      <c r="BP146" s="24" t="e">
        <f>(BF146-'ModelParams Lw'!V$10)/'ModelParams Lw'!V$11</f>
        <v>#DIV/0!</v>
      </c>
      <c r="BQ146" s="24">
        <f>IF(Calcul!$F151="SW",'ModelParams Lw'!C$18+'ModelParams Lw'!C$19*LOG(BQ$3)+'ModelParams Lw'!C$20*($D146*$E146),IF('ModelParams Lw'!C$21+'ModelParams Lw'!C$22*LOG(BQ$3)+'ModelParams Lw'!C$23*($D146*$E146)&lt;'ModelParams Lw'!C$18+'ModelParams Lw'!C$19*LOG(BQ$3)+'ModelParams Lw'!C$20*($D146*$E146),'ModelParams Lw'!C$18+'ModelParams Lw'!C$19*LOG(BQ$3)+'ModelParams Lw'!C$20*($D146*$E146),'ModelParams Lw'!C$21+'ModelParams Lw'!C$22*LOG(BQ$3)+'ModelParams Lw'!C$23*($D146*$E146)))</f>
        <v>29.232362061604213</v>
      </c>
      <c r="BR146" s="24">
        <f>IF(Calcul!$F151="SW",'ModelParams Lw'!D$18+'ModelParams Lw'!D$19*LOG(BR$3)+'ModelParams Lw'!D$20*($D146*$E146),IF('ModelParams Lw'!D$21+'ModelParams Lw'!D$22*LOG(BR$3)+'ModelParams Lw'!D$23*($D146*$E146)&lt;'ModelParams Lw'!D$18+'ModelParams Lw'!D$19*LOG(BR$3)+'ModelParams Lw'!D$20*($D146*$E146),'ModelParams Lw'!D$18+'ModelParams Lw'!D$19*LOG(BR$3)+'ModelParams Lw'!D$20*($D146*$E146),'ModelParams Lw'!D$21+'ModelParams Lw'!D$22*LOG(BR$3)+'ModelParams Lw'!D$23*($D146*$E146)))</f>
        <v>20.87664435983303</v>
      </c>
      <c r="BS146" s="24">
        <f>IF(Calcul!$F151="SW",'ModelParams Lw'!E$18+'ModelParams Lw'!E$19*LOG(BS$3)+'ModelParams Lw'!E$20*($D146*$E146),IF('ModelParams Lw'!E$21+'ModelParams Lw'!E$22*LOG(BS$3)+'ModelParams Lw'!E$23*($D146*$E146)&lt;'ModelParams Lw'!E$18+'ModelParams Lw'!E$19*LOG(BS$3)+'ModelParams Lw'!E$20*($D146*$E146),'ModelParams Lw'!E$18+'ModelParams Lw'!E$19*LOG(BS$3)+'ModelParams Lw'!E$20*($D146*$E146),'ModelParams Lw'!E$21+'ModelParams Lw'!E$22*LOG(BS$3)+'ModelParams Lw'!E$23*($D146*$E146)))</f>
        <v>19.403052886267911</v>
      </c>
      <c r="BT146" s="24">
        <f>IF(Calcul!$F151="SW",'ModelParams Lw'!F$18+'ModelParams Lw'!F$19*LOG(BT$3)+'ModelParams Lw'!F$20*($D146*$E146),IF('ModelParams Lw'!F$21+'ModelParams Lw'!F$22*LOG(BT$3)+'ModelParams Lw'!F$23*($D146*$E146)&lt;'ModelParams Lw'!F$18+'ModelParams Lw'!F$19*LOG(BT$3)+'ModelParams Lw'!F$20*($D146*$E146),'ModelParams Lw'!F$18+'ModelParams Lw'!F$19*LOG(BT$3)+'ModelParams Lw'!F$20*($D146*$E146),'ModelParams Lw'!F$21+'ModelParams Lw'!F$22*LOG(BT$3)+'ModelParams Lw'!F$23*($D146*$E146)))</f>
        <v>19.168948557312724</v>
      </c>
      <c r="BU146" s="24">
        <f>IF(Calcul!$F151="SW",'ModelParams Lw'!G$18+'ModelParams Lw'!G$19*LOG(BU$3)+'ModelParams Lw'!G$20*($D146*$E146),IF('ModelParams Lw'!G$21+'ModelParams Lw'!G$22*LOG(BU$3)+'ModelParams Lw'!G$23*($D146*$E146)&lt;'ModelParams Lw'!G$18+'ModelParams Lw'!G$19*LOG(BU$3)+'ModelParams Lw'!G$20*($D146*$E146),'ModelParams Lw'!G$18+'ModelParams Lw'!G$19*LOG(BU$3)+'ModelParams Lw'!G$20*($D146*$E146),'ModelParams Lw'!G$21+'ModelParams Lw'!G$22*LOG(BU$3)+'ModelParams Lw'!G$23*($D146*$E146)))</f>
        <v>19.253827318462619</v>
      </c>
      <c r="BV146" s="24">
        <f>IF(Calcul!$F151="SW",'ModelParams Lw'!H$18+'ModelParams Lw'!H$19*LOG(BV$3)+'ModelParams Lw'!H$20*($D146*$E146),IF('ModelParams Lw'!H$21+'ModelParams Lw'!H$22*LOG(BV$3)+'ModelParams Lw'!H$23*($D146*$E146)&lt;'ModelParams Lw'!H$18+'ModelParams Lw'!H$19*LOG(BV$3)+'ModelParams Lw'!H$20*($D146*$E146),'ModelParams Lw'!H$18+'ModelParams Lw'!H$19*LOG(BV$3)+'ModelParams Lw'!H$20*($D146*$E146),'ModelParams Lw'!H$21+'ModelParams Lw'!H$22*LOG(BV$3)+'ModelParams Lw'!H$23*($D146*$E146)))</f>
        <v>18.450549841027573</v>
      </c>
      <c r="BW146" s="24">
        <f>IF(Calcul!$F151="SW",'ModelParams Lw'!I$18+'ModelParams Lw'!I$19*LOG(BW$3)+'ModelParams Lw'!I$20*($D146*$E146),IF('ModelParams Lw'!I$21+'ModelParams Lw'!I$22*LOG(BW$3)+'ModelParams Lw'!I$23*($D146*$E146)&lt;'ModelParams Lw'!I$18+'ModelParams Lw'!I$19*LOG(BW$3)+'ModelParams Lw'!I$20*($D146*$E146),'ModelParams Lw'!I$18+'ModelParams Lw'!I$19*LOG(BW$3)+'ModelParams Lw'!I$20*($D146*$E146),'ModelParams Lw'!I$21+'ModelParams Lw'!I$22*LOG(BW$3)+'ModelParams Lw'!I$23*($D146*$E146)))</f>
        <v>24.339570323731252</v>
      </c>
      <c r="BX146" s="24">
        <f>IF(Calcul!$F151="SW",'ModelParams Lw'!J$18+'ModelParams Lw'!J$19*LOG(BX$3)+'ModelParams Lw'!J$20*($D146*$E146),IF('ModelParams Lw'!J$21+'ModelParams Lw'!J$22*LOG(BX$3)+'ModelParams Lw'!J$23*($D146*$E146)&lt;'ModelParams Lw'!J$18+'ModelParams Lw'!J$19*LOG(BX$3)+'ModelParams Lw'!J$20*($D146*$E146),'ModelParams Lw'!J$18+'ModelParams Lw'!J$19*LOG(BX$3)+'ModelParams Lw'!J$20*($D146*$E146),'ModelParams Lw'!J$21+'ModelParams Lw'!J$22*LOG(BX$3)+'ModelParams Lw'!J$23*($D146*$E146)))</f>
        <v>22.505852524315557</v>
      </c>
      <c r="BY146" s="24" t="e">
        <f t="shared" si="57"/>
        <v>#DIV/0!</v>
      </c>
      <c r="BZ146" s="24" t="e">
        <f t="shared" si="58"/>
        <v>#DIV/0!</v>
      </c>
      <c r="CA146" s="24" t="e">
        <f t="shared" si="59"/>
        <v>#DIV/0!</v>
      </c>
      <c r="CB146" s="24" t="e">
        <f t="shared" si="60"/>
        <v>#DIV/0!</v>
      </c>
      <c r="CC146" s="24" t="e">
        <f t="shared" si="61"/>
        <v>#DIV/0!</v>
      </c>
      <c r="CD146" s="24" t="e">
        <f t="shared" si="62"/>
        <v>#DIV/0!</v>
      </c>
      <c r="CE146" s="24" t="e">
        <f t="shared" si="63"/>
        <v>#DIV/0!</v>
      </c>
      <c r="CF146" s="24" t="e">
        <f t="shared" si="64"/>
        <v>#DIV/0!</v>
      </c>
      <c r="CG146" s="24" t="e">
        <f>10*LOG10(IF(BY146="",0,POWER(10,((BY146+'ModelParams Lw'!$O$4)/10))) +IF(BZ146="",0,POWER(10,((BZ146+'ModelParams Lw'!$P$4)/10))) +IF(CA146="",0,POWER(10,((CA146+'ModelParams Lw'!$Q$4)/10))) +IF(CB146="",0,POWER(10,((CB146+'ModelParams Lw'!$R$4)/10))) +IF(CC146="",0,POWER(10,((CC146+'ModelParams Lw'!$S$4)/10))) +IF(CD146="",0,POWER(10,((CD146+'ModelParams Lw'!$T$4)/10))) +IF(CE146="",0,POWER(10,((CE146+'ModelParams Lw'!$U$4)/10)))+IF(CF146="",0,POWER(10,((CF146+'ModelParams Lw'!$V$4)/10))))</f>
        <v>#DIV/0!</v>
      </c>
      <c r="CH146" s="24" t="e">
        <f t="shared" si="48"/>
        <v>#DIV/0!</v>
      </c>
      <c r="CI146" s="24" t="e">
        <f>(BY146-'ModelParams Lw'!$O$10)/'ModelParams Lw'!$O$11</f>
        <v>#DIV/0!</v>
      </c>
      <c r="CJ146" s="24" t="e">
        <f>(BZ146-'ModelParams Lw'!$P$10)/'ModelParams Lw'!$P$11</f>
        <v>#DIV/0!</v>
      </c>
      <c r="CK146" s="24" t="e">
        <f>(CA146-'ModelParams Lw'!$Q$10)/'ModelParams Lw'!$Q$11</f>
        <v>#DIV/0!</v>
      </c>
      <c r="CL146" s="24" t="e">
        <f>(CB146-'ModelParams Lw'!$R$10)/'ModelParams Lw'!$R$11</f>
        <v>#DIV/0!</v>
      </c>
      <c r="CM146" s="24" t="e">
        <f>(CC146-'ModelParams Lw'!$S$10)/'ModelParams Lw'!$S$11</f>
        <v>#DIV/0!</v>
      </c>
      <c r="CN146" s="24" t="e">
        <f>(CD146-'ModelParams Lw'!$T$10)/'ModelParams Lw'!$T$11</f>
        <v>#DIV/0!</v>
      </c>
      <c r="CO146" s="24" t="e">
        <f>(CE146-'ModelParams Lw'!$U$10)/'ModelParams Lw'!$U$11</f>
        <v>#DIV/0!</v>
      </c>
      <c r="CP146" s="24" t="e">
        <f>(CF146-'ModelParams Lw'!$V$10)/'ModelParams Lw'!$V$11</f>
        <v>#DIV/0!</v>
      </c>
    </row>
    <row r="147" spans="1:94" x14ac:dyDescent="0.2">
      <c r="A147" s="12">
        <f>Calcul!B149</f>
        <v>0</v>
      </c>
      <c r="B147" s="12">
        <f t="shared" si="65"/>
        <v>0</v>
      </c>
      <c r="C147" s="12">
        <f>Calcul!C149</f>
        <v>0</v>
      </c>
      <c r="D147" s="12">
        <f>Calcul!D149/1000</f>
        <v>0</v>
      </c>
      <c r="E147" s="12">
        <f>Calcul!E149/1000</f>
        <v>0</v>
      </c>
      <c r="F147" s="12">
        <f t="shared" si="66"/>
        <v>0</v>
      </c>
      <c r="G147" s="24" t="e">
        <f t="shared" si="67"/>
        <v>#DIV/0!</v>
      </c>
      <c r="H147" s="21" t="e">
        <f>'ModelParams Lw'!$B$6*(LN(H$3/(($B147/3600/($D147*$F147))^0.4*$G147^0.3)))^2+'ModelParams Lw'!$B$7*LN(H$3/(($B147/3600/($D147*$F147))^0.4*$G147^0.3))+'ModelParams Lw'!$B$8</f>
        <v>#DIV/0!</v>
      </c>
      <c r="I147" s="21" t="e">
        <f>'ModelParams Lw'!$B$6*(LN(I$3/(($B147/3600/($D147*$F147))^0.4*$G147^0.3)))^2+'ModelParams Lw'!$B$7*LN(I$3/(($B147/3600/($D147*$F147))^0.4*$G147^0.3))+'ModelParams Lw'!$B$8</f>
        <v>#DIV/0!</v>
      </c>
      <c r="J147" s="21" t="e">
        <f>'ModelParams Lw'!$B$6*(LN(J$3/(($B147/3600/($D147*$F147))^0.4*$G147^0.3)))^2+'ModelParams Lw'!$B$7*LN(J$3/(($B147/3600/($D147*$F147))^0.4*$G147^0.3))+'ModelParams Lw'!$B$8</f>
        <v>#DIV/0!</v>
      </c>
      <c r="K147" s="21" t="e">
        <f>'ModelParams Lw'!$B$6*(LN(K$3/(($B147/3600/($D147*$F147))^0.4*$G147^0.3)))^2+'ModelParams Lw'!$B$7*LN(K$3/(($B147/3600/($D147*$F147))^0.4*$G147^0.3))+'ModelParams Lw'!$B$8</f>
        <v>#DIV/0!</v>
      </c>
      <c r="L147" s="21" t="e">
        <f>'ModelParams Lw'!$B$6*(LN(L$3/(($B147/3600/($D147*$F147))^0.4*$G147^0.3)))^2+'ModelParams Lw'!$B$7*LN(L$3/(($B147/3600/($D147*$F147))^0.4*$G147^0.3))+'ModelParams Lw'!$B$8</f>
        <v>#DIV/0!</v>
      </c>
      <c r="M147" s="21" t="e">
        <f>'ModelParams Lw'!$B$6*(LN(M$3/(($B147/3600/($D147*$F147))^0.4*$G147^0.3)))^2+'ModelParams Lw'!$B$7*LN(M$3/(($B147/3600/($D147*$F147))^0.4*$G147^0.3))+'ModelParams Lw'!$B$8</f>
        <v>#DIV/0!</v>
      </c>
      <c r="N147" s="21" t="e">
        <f>'ModelParams Lw'!$B$6*(LN(N$3/(($B147/3600/($D147*$F147))^0.4*$G147^0.3)))^2+'ModelParams Lw'!$B$7*LN(N$3/(($B147/3600/($D147*$F147))^0.4*$G147^0.3))+'ModelParams Lw'!$B$8</f>
        <v>#DIV/0!</v>
      </c>
      <c r="O147" s="21" t="e">
        <f>'ModelParams Lw'!$B$6*(LN(O$3/(($B147/3600/($D147*$F147))^0.4*$G147^0.3)))^2+'ModelParams Lw'!$B$7*LN(O$3/(($B147/3600/($D147*$F147))^0.4*$G147^0.3))+'ModelParams Lw'!$B$8</f>
        <v>#DIV/0!</v>
      </c>
      <c r="P147" s="24" t="e">
        <f>'ModelParams Lw'!$B$3+'ModelParams Lw'!$B$4*LOG10($B147/3600/($D147*$F147))+'ModelParams Lw'!$B$5*LOG10(2*$G147/(1.2*($B147/3600/($D147*$F147))^2)+1)+10*LOG10($D147*$F147)+H147</f>
        <v>#DIV/0!</v>
      </c>
      <c r="Q147" s="24" t="e">
        <f>'ModelParams Lw'!$B$3+'ModelParams Lw'!$B$4*LOG10($B147/3600/($D147*$F147))+'ModelParams Lw'!$B$5*LOG10(2*$G147/(1.2*($B147/3600/($D147*$F147))^2)+1)+10*LOG10($D147*$F147)+I147</f>
        <v>#DIV/0!</v>
      </c>
      <c r="R147" s="24" t="e">
        <f>'ModelParams Lw'!$B$3+'ModelParams Lw'!$B$4*LOG10($B147/3600/($D147*$F147))+'ModelParams Lw'!$B$5*LOG10(2*$G147/(1.2*($B147/3600/($D147*$F147))^2)+1)+10*LOG10($D147*$F147)+J147</f>
        <v>#DIV/0!</v>
      </c>
      <c r="S147" s="24" t="e">
        <f>'ModelParams Lw'!$B$3+'ModelParams Lw'!$B$4*LOG10($B147/3600/($D147*$F147))+'ModelParams Lw'!$B$5*LOG10(2*$G147/(1.2*($B147/3600/($D147*$F147))^2)+1)+10*LOG10($D147*$F147)+K147</f>
        <v>#DIV/0!</v>
      </c>
      <c r="T147" s="24" t="e">
        <f>'ModelParams Lw'!$B$3+'ModelParams Lw'!$B$4*LOG10($B147/3600/($D147*$F147))+'ModelParams Lw'!$B$5*LOG10(2*$G147/(1.2*($B147/3600/($D147*$F147))^2)+1)+10*LOG10($D147*$F147)+L147</f>
        <v>#DIV/0!</v>
      </c>
      <c r="U147" s="24" t="e">
        <f>'ModelParams Lw'!$B$3+'ModelParams Lw'!$B$4*LOG10($B147/3600/($D147*$F147))+'ModelParams Lw'!$B$5*LOG10(2*$G147/(1.2*($B147/3600/($D147*$F147))^2)+1)+10*LOG10($D147*$F147)+M147</f>
        <v>#DIV/0!</v>
      </c>
      <c r="V147" s="24" t="e">
        <f>'ModelParams Lw'!$B$3+'ModelParams Lw'!$B$4*LOG10($B147/3600/($D147*$F147))+'ModelParams Lw'!$B$5*LOG10(2*$G147/(1.2*($B147/3600/($D147*$F147))^2)+1)+10*LOG10($D147*$F147)+N147</f>
        <v>#DIV/0!</v>
      </c>
      <c r="W147" s="24" t="e">
        <f>'ModelParams Lw'!$B$3+'ModelParams Lw'!$B$4*LOG10($B147/3600/($D147*$F147))+'ModelParams Lw'!$B$5*LOG10(2*$G147/(1.2*($B147/3600/($D147*$F147))^2)+1)+10*LOG10($D147*$F147)+O147</f>
        <v>#DIV/0!</v>
      </c>
      <c r="X147" s="24" t="e">
        <f>10*LOG10(IF(P147="",0,POWER(10,((P147+'ModelParams Lw'!$O$4)/10))) +IF(Q147="",0,POWER(10,((Q147+'ModelParams Lw'!$P$4)/10))) +IF(R147="",0,POWER(10,((R147+'ModelParams Lw'!$Q$4)/10))) +IF(S147="",0,POWER(10,((S147+'ModelParams Lw'!$R$4)/10))) +IF(T147="",0,POWER(10,((T147+'ModelParams Lw'!$S$4)/10))) +IF(U147="",0,POWER(10,((U147+'ModelParams Lw'!$T$4)/10))) +IF(V147="",0,POWER(10,((V147+'ModelParams Lw'!$U$4)/10)))+IF(W147="",0,POWER(10,((W147+'ModelParams Lw'!$V$4)/10))))</f>
        <v>#DIV/0!</v>
      </c>
      <c r="Y147" s="24" t="e">
        <f t="shared" si="68"/>
        <v>#DIV/0!</v>
      </c>
      <c r="Z147" s="24" t="e">
        <f>(P147-'ModelParams Lw'!O$10)/'ModelParams Lw'!O$11</f>
        <v>#DIV/0!</v>
      </c>
      <c r="AA147" s="24" t="e">
        <f>(Q147-'ModelParams Lw'!P$10)/'ModelParams Lw'!P$11</f>
        <v>#DIV/0!</v>
      </c>
      <c r="AB147" s="24" t="e">
        <f>(R147-'ModelParams Lw'!Q$10)/'ModelParams Lw'!Q$11</f>
        <v>#DIV/0!</v>
      </c>
      <c r="AC147" s="24" t="e">
        <f>(S147-'ModelParams Lw'!R$10)/'ModelParams Lw'!R$11</f>
        <v>#DIV/0!</v>
      </c>
      <c r="AD147" s="24" t="e">
        <f>(T147-'ModelParams Lw'!S$10)/'ModelParams Lw'!S$11</f>
        <v>#DIV/0!</v>
      </c>
      <c r="AE147" s="24" t="e">
        <f>(U147-'ModelParams Lw'!T$10)/'ModelParams Lw'!T$11</f>
        <v>#DIV/0!</v>
      </c>
      <c r="AF147" s="24" t="e">
        <f>(V147-'ModelParams Lw'!U$10)/'ModelParams Lw'!U$11</f>
        <v>#DIV/0!</v>
      </c>
      <c r="AG147" s="24" t="e">
        <f>(W147-'ModelParams Lw'!V$10)/'ModelParams Lw'!V$11</f>
        <v>#DIV/0!</v>
      </c>
      <c r="AH147" s="24" t="e">
        <f t="shared" si="46"/>
        <v>#DIV/0!</v>
      </c>
      <c r="AI147" s="24" t="str">
        <f>IF(OR(Calcul!$D152="",Calcul!$E152=""),"",VLOOKUP(CONCATENATE(Calcul!$D152,Calcul!$E152),SilencerParams!$D$4:$R$82,8,FALSE))</f>
        <v/>
      </c>
      <c r="AJ147" s="24" t="str">
        <f>IF(OR(Calcul!$D152="",Calcul!$E152=""),"",VLOOKUP(CONCATENATE(Calcul!$D152,Calcul!$E152),SilencerParams!$D$4:$R$82,9,FALSE))</f>
        <v/>
      </c>
      <c r="AK147" s="24" t="str">
        <f>IF(OR(Calcul!$D152="",Calcul!$E152=""),"",VLOOKUP(CONCATENATE(Calcul!$D152,Calcul!$E152),SilencerParams!$D$4:$R$82,10,FALSE))</f>
        <v/>
      </c>
      <c r="AL147" s="24" t="str">
        <f>IF(OR(Calcul!$D152="",Calcul!$E152=""),"",VLOOKUP(CONCATENATE(Calcul!$D152,Calcul!$E152),SilencerParams!$D$4:$R$82,11,FALSE))</f>
        <v/>
      </c>
      <c r="AM147" s="24" t="str">
        <f>IF(OR(Calcul!$D152="",Calcul!$E152=""),"",VLOOKUP(CONCATENATE(Calcul!$D152,Calcul!$E152),SilencerParams!$D$4:$R$82,12,FALSE))</f>
        <v/>
      </c>
      <c r="AN147" s="24" t="str">
        <f>IF(OR(Calcul!$D152="",Calcul!$E152=""),"",VLOOKUP(CONCATENATE(Calcul!$D152,Calcul!$E152),SilencerParams!$D$4:$R$82,13,FALSE))</f>
        <v/>
      </c>
      <c r="AO147" s="24" t="str">
        <f>IF(OR(Calcul!$D152="",Calcul!$E152=""),"",VLOOKUP(CONCATENATE(Calcul!$D152,Calcul!$E152),SilencerParams!$D$4:$R$82,14,FALSE))</f>
        <v/>
      </c>
      <c r="AP147" s="24" t="str">
        <f>IF(OR(Calcul!$D152="",Calcul!$E152=""),"",VLOOKUP(CONCATENATE(Calcul!$D152,Calcul!$E152),SilencerParams!$D$4:$R$82,15,FALSE))</f>
        <v/>
      </c>
      <c r="AQ147" s="24" t="str">
        <f>IF(OR(Calcul!$D152="",Calcul!$E152=""),"",VLOOKUP(CONCATENATE(Calcul!$D152,Calcul!$E152),SilencerParams!$D$4:$Z$82,16,FALSE)*LOG($AH147)+VLOOKUP(CONCATENATE(Calcul!$D152,Calcul!$E152),SilencerParams!$D$4:$AH$82,24,FALSE))</f>
        <v/>
      </c>
      <c r="AR147" s="24" t="str">
        <f>IF(OR(Calcul!$D152="",Calcul!$E152=""),"",VLOOKUP(CONCATENATE(Calcul!$D152,Calcul!$E152),SilencerParams!$D$4:$Z$82,17,FALSE)*LOG($AH147)+VLOOKUP(CONCATENATE(Calcul!$D152,Calcul!$E152),SilencerParams!$D$4:$AH$82,25,FALSE))</f>
        <v/>
      </c>
      <c r="AS147" s="24" t="str">
        <f>IF(OR(Calcul!$D152="",Calcul!$E152=""),"",VLOOKUP(CONCATENATE(Calcul!$D152,Calcul!$E152),SilencerParams!$D$4:$Z$82,18,FALSE)*LOG($AH147)+VLOOKUP(CONCATENATE(Calcul!$D152,Calcul!$E152),SilencerParams!$D$4:$AH$82,26,FALSE))</f>
        <v/>
      </c>
      <c r="AT147" s="24" t="str">
        <f>IF(OR(Calcul!$D152="",Calcul!$E152=""),"",VLOOKUP(CONCATENATE(Calcul!$D152,Calcul!$E152),SilencerParams!$D$4:$Z$82,19,FALSE)*LOG($AH147)+VLOOKUP(CONCATENATE(Calcul!$D152,Calcul!$E152),SilencerParams!$D$4:$AH$82,27,FALSE))</f>
        <v/>
      </c>
      <c r="AU147" s="24" t="str">
        <f>IF(OR(Calcul!$D152="",Calcul!$E152=""),"",VLOOKUP(CONCATENATE(Calcul!$D152,Calcul!$E152),SilencerParams!$D$4:$Z$82,20,FALSE)*LOG($AH147)+VLOOKUP(CONCATENATE(Calcul!$D152,Calcul!$E152),SilencerParams!$D$4:$AH$82,28,FALSE))</f>
        <v/>
      </c>
      <c r="AV147" s="24" t="str">
        <f>IF(OR(Calcul!$D152="",Calcul!$E152=""),"",VLOOKUP(CONCATENATE(Calcul!$D152,Calcul!$E152),SilencerParams!$D$4:$Z$82,21,FALSE)*LOG($AH147)+VLOOKUP(CONCATENATE(Calcul!$D152,Calcul!$E152),SilencerParams!$D$4:$AH$82,29,FALSE))</f>
        <v/>
      </c>
      <c r="AW147" s="24" t="str">
        <f>IF(OR(Calcul!$D152="",Calcul!$E152=""),"",VLOOKUP(CONCATENATE(Calcul!$D152,Calcul!$E152),SilencerParams!$D$4:$Z$82,22,FALSE)*LOG($AH147)+VLOOKUP(CONCATENATE(Calcul!$D152,Calcul!$E152),SilencerParams!$D$4:$AH$82,30,FALSE))</f>
        <v/>
      </c>
      <c r="AX147" s="24" t="str">
        <f>IF(OR(Calcul!$D152="",Calcul!$E152=""),"",VLOOKUP(CONCATENATE(Calcul!$D152,Calcul!$E152),SilencerParams!$D$4:$Z$82,23,FALSE)*LOG($AH147)+VLOOKUP(CONCATENATE(Calcul!$D152,Calcul!$E152),SilencerParams!$D$4:$AH$82,31,FALSE))</f>
        <v/>
      </c>
      <c r="AY147" s="24" t="e">
        <f t="shared" si="49"/>
        <v>#DIV/0!</v>
      </c>
      <c r="AZ147" s="24" t="e">
        <f t="shared" si="50"/>
        <v>#DIV/0!</v>
      </c>
      <c r="BA147" s="24" t="e">
        <f t="shared" si="51"/>
        <v>#DIV/0!</v>
      </c>
      <c r="BB147" s="24" t="e">
        <f t="shared" si="52"/>
        <v>#DIV/0!</v>
      </c>
      <c r="BC147" s="24" t="e">
        <f t="shared" si="53"/>
        <v>#DIV/0!</v>
      </c>
      <c r="BD147" s="24" t="e">
        <f t="shared" si="54"/>
        <v>#DIV/0!</v>
      </c>
      <c r="BE147" s="24" t="e">
        <f t="shared" si="55"/>
        <v>#DIV/0!</v>
      </c>
      <c r="BF147" s="24" t="e">
        <f t="shared" si="56"/>
        <v>#DIV/0!</v>
      </c>
      <c r="BG147" s="24" t="e">
        <f>10*LOG10(IF(AY147="",0,POWER(10,((AY147+'ModelParams Lw'!$O$4)/10))) +IF(AZ147="",0,POWER(10,((AZ147+'ModelParams Lw'!$P$4)/10))) +IF(BA147="",0,POWER(10,((BA147+'ModelParams Lw'!$Q$4)/10))) +IF(BB147="",0,POWER(10,((BB147+'ModelParams Lw'!$R$4)/10))) +IF(BC147="",0,POWER(10,((BC147+'ModelParams Lw'!$S$4)/10))) +IF(BD147="",0,POWER(10,((BD147+'ModelParams Lw'!$T$4)/10))) +IF(BE147="",0,POWER(10,((BE147+'ModelParams Lw'!$U$4)/10)))+IF(BF147="",0,POWER(10,((BF147+'ModelParams Lw'!$V$4)/10))))</f>
        <v>#DIV/0!</v>
      </c>
      <c r="BH147" s="24" t="e">
        <f t="shared" si="47"/>
        <v>#DIV/0!</v>
      </c>
      <c r="BI147" s="24" t="e">
        <f>(AY147-'ModelParams Lw'!O$10)/'ModelParams Lw'!O$11</f>
        <v>#DIV/0!</v>
      </c>
      <c r="BJ147" s="24" t="e">
        <f>(AZ147-'ModelParams Lw'!P$10)/'ModelParams Lw'!P$11</f>
        <v>#DIV/0!</v>
      </c>
      <c r="BK147" s="24" t="e">
        <f>(BA147-'ModelParams Lw'!Q$10)/'ModelParams Lw'!Q$11</f>
        <v>#DIV/0!</v>
      </c>
      <c r="BL147" s="24" t="e">
        <f>(BB147-'ModelParams Lw'!R$10)/'ModelParams Lw'!R$11</f>
        <v>#DIV/0!</v>
      </c>
      <c r="BM147" s="24" t="e">
        <f>(BC147-'ModelParams Lw'!S$10)/'ModelParams Lw'!S$11</f>
        <v>#DIV/0!</v>
      </c>
      <c r="BN147" s="24" t="e">
        <f>(BD147-'ModelParams Lw'!T$10)/'ModelParams Lw'!T$11</f>
        <v>#DIV/0!</v>
      </c>
      <c r="BO147" s="24" t="e">
        <f>(BE147-'ModelParams Lw'!U$10)/'ModelParams Lw'!U$11</f>
        <v>#DIV/0!</v>
      </c>
      <c r="BP147" s="24" t="e">
        <f>(BF147-'ModelParams Lw'!V$10)/'ModelParams Lw'!V$11</f>
        <v>#DIV/0!</v>
      </c>
      <c r="BQ147" s="24">
        <f>IF(Calcul!$F152="SW",'ModelParams Lw'!C$18+'ModelParams Lw'!C$19*LOG(BQ$3)+'ModelParams Lw'!C$20*($D147*$E147),IF('ModelParams Lw'!C$21+'ModelParams Lw'!C$22*LOG(BQ$3)+'ModelParams Lw'!C$23*($D147*$E147)&lt;'ModelParams Lw'!C$18+'ModelParams Lw'!C$19*LOG(BQ$3)+'ModelParams Lw'!C$20*($D147*$E147),'ModelParams Lw'!C$18+'ModelParams Lw'!C$19*LOG(BQ$3)+'ModelParams Lw'!C$20*($D147*$E147),'ModelParams Lw'!C$21+'ModelParams Lw'!C$22*LOG(BQ$3)+'ModelParams Lw'!C$23*($D147*$E147)))</f>
        <v>29.232362061604213</v>
      </c>
      <c r="BR147" s="24">
        <f>IF(Calcul!$F152="SW",'ModelParams Lw'!D$18+'ModelParams Lw'!D$19*LOG(BR$3)+'ModelParams Lw'!D$20*($D147*$E147),IF('ModelParams Lw'!D$21+'ModelParams Lw'!D$22*LOG(BR$3)+'ModelParams Lw'!D$23*($D147*$E147)&lt;'ModelParams Lw'!D$18+'ModelParams Lw'!D$19*LOG(BR$3)+'ModelParams Lw'!D$20*($D147*$E147),'ModelParams Lw'!D$18+'ModelParams Lw'!D$19*LOG(BR$3)+'ModelParams Lw'!D$20*($D147*$E147),'ModelParams Lw'!D$21+'ModelParams Lw'!D$22*LOG(BR$3)+'ModelParams Lw'!D$23*($D147*$E147)))</f>
        <v>20.87664435983303</v>
      </c>
      <c r="BS147" s="24">
        <f>IF(Calcul!$F152="SW",'ModelParams Lw'!E$18+'ModelParams Lw'!E$19*LOG(BS$3)+'ModelParams Lw'!E$20*($D147*$E147),IF('ModelParams Lw'!E$21+'ModelParams Lw'!E$22*LOG(BS$3)+'ModelParams Lw'!E$23*($D147*$E147)&lt;'ModelParams Lw'!E$18+'ModelParams Lw'!E$19*LOG(BS$3)+'ModelParams Lw'!E$20*($D147*$E147),'ModelParams Lw'!E$18+'ModelParams Lw'!E$19*LOG(BS$3)+'ModelParams Lw'!E$20*($D147*$E147),'ModelParams Lw'!E$21+'ModelParams Lw'!E$22*LOG(BS$3)+'ModelParams Lw'!E$23*($D147*$E147)))</f>
        <v>19.403052886267911</v>
      </c>
      <c r="BT147" s="24">
        <f>IF(Calcul!$F152="SW",'ModelParams Lw'!F$18+'ModelParams Lw'!F$19*LOG(BT$3)+'ModelParams Lw'!F$20*($D147*$E147),IF('ModelParams Lw'!F$21+'ModelParams Lw'!F$22*LOG(BT$3)+'ModelParams Lw'!F$23*($D147*$E147)&lt;'ModelParams Lw'!F$18+'ModelParams Lw'!F$19*LOG(BT$3)+'ModelParams Lw'!F$20*($D147*$E147),'ModelParams Lw'!F$18+'ModelParams Lw'!F$19*LOG(BT$3)+'ModelParams Lw'!F$20*($D147*$E147),'ModelParams Lw'!F$21+'ModelParams Lw'!F$22*LOG(BT$3)+'ModelParams Lw'!F$23*($D147*$E147)))</f>
        <v>19.168948557312724</v>
      </c>
      <c r="BU147" s="24">
        <f>IF(Calcul!$F152="SW",'ModelParams Lw'!G$18+'ModelParams Lw'!G$19*LOG(BU$3)+'ModelParams Lw'!G$20*($D147*$E147),IF('ModelParams Lw'!G$21+'ModelParams Lw'!G$22*LOG(BU$3)+'ModelParams Lw'!G$23*($D147*$E147)&lt;'ModelParams Lw'!G$18+'ModelParams Lw'!G$19*LOG(BU$3)+'ModelParams Lw'!G$20*($D147*$E147),'ModelParams Lw'!G$18+'ModelParams Lw'!G$19*LOG(BU$3)+'ModelParams Lw'!G$20*($D147*$E147),'ModelParams Lw'!G$21+'ModelParams Lw'!G$22*LOG(BU$3)+'ModelParams Lw'!G$23*($D147*$E147)))</f>
        <v>19.253827318462619</v>
      </c>
      <c r="BV147" s="24">
        <f>IF(Calcul!$F152="SW",'ModelParams Lw'!H$18+'ModelParams Lw'!H$19*LOG(BV$3)+'ModelParams Lw'!H$20*($D147*$E147),IF('ModelParams Lw'!H$21+'ModelParams Lw'!H$22*LOG(BV$3)+'ModelParams Lw'!H$23*($D147*$E147)&lt;'ModelParams Lw'!H$18+'ModelParams Lw'!H$19*LOG(BV$3)+'ModelParams Lw'!H$20*($D147*$E147),'ModelParams Lw'!H$18+'ModelParams Lw'!H$19*LOG(BV$3)+'ModelParams Lw'!H$20*($D147*$E147),'ModelParams Lw'!H$21+'ModelParams Lw'!H$22*LOG(BV$3)+'ModelParams Lw'!H$23*($D147*$E147)))</f>
        <v>18.450549841027573</v>
      </c>
      <c r="BW147" s="24">
        <f>IF(Calcul!$F152="SW",'ModelParams Lw'!I$18+'ModelParams Lw'!I$19*LOG(BW$3)+'ModelParams Lw'!I$20*($D147*$E147),IF('ModelParams Lw'!I$21+'ModelParams Lw'!I$22*LOG(BW$3)+'ModelParams Lw'!I$23*($D147*$E147)&lt;'ModelParams Lw'!I$18+'ModelParams Lw'!I$19*LOG(BW$3)+'ModelParams Lw'!I$20*($D147*$E147),'ModelParams Lw'!I$18+'ModelParams Lw'!I$19*LOG(BW$3)+'ModelParams Lw'!I$20*($D147*$E147),'ModelParams Lw'!I$21+'ModelParams Lw'!I$22*LOG(BW$3)+'ModelParams Lw'!I$23*($D147*$E147)))</f>
        <v>24.339570323731252</v>
      </c>
      <c r="BX147" s="24">
        <f>IF(Calcul!$F152="SW",'ModelParams Lw'!J$18+'ModelParams Lw'!J$19*LOG(BX$3)+'ModelParams Lw'!J$20*($D147*$E147),IF('ModelParams Lw'!J$21+'ModelParams Lw'!J$22*LOG(BX$3)+'ModelParams Lw'!J$23*($D147*$E147)&lt;'ModelParams Lw'!J$18+'ModelParams Lw'!J$19*LOG(BX$3)+'ModelParams Lw'!J$20*($D147*$E147),'ModelParams Lw'!J$18+'ModelParams Lw'!J$19*LOG(BX$3)+'ModelParams Lw'!J$20*($D147*$E147),'ModelParams Lw'!J$21+'ModelParams Lw'!J$22*LOG(BX$3)+'ModelParams Lw'!J$23*($D147*$E147)))</f>
        <v>22.505852524315557</v>
      </c>
      <c r="BY147" s="24" t="e">
        <f t="shared" si="57"/>
        <v>#DIV/0!</v>
      </c>
      <c r="BZ147" s="24" t="e">
        <f t="shared" si="58"/>
        <v>#DIV/0!</v>
      </c>
      <c r="CA147" s="24" t="e">
        <f t="shared" si="59"/>
        <v>#DIV/0!</v>
      </c>
      <c r="CB147" s="24" t="e">
        <f t="shared" si="60"/>
        <v>#DIV/0!</v>
      </c>
      <c r="CC147" s="24" t="e">
        <f t="shared" si="61"/>
        <v>#DIV/0!</v>
      </c>
      <c r="CD147" s="24" t="e">
        <f t="shared" si="62"/>
        <v>#DIV/0!</v>
      </c>
      <c r="CE147" s="24" t="e">
        <f t="shared" si="63"/>
        <v>#DIV/0!</v>
      </c>
      <c r="CF147" s="24" t="e">
        <f t="shared" si="64"/>
        <v>#DIV/0!</v>
      </c>
      <c r="CG147" s="24" t="e">
        <f>10*LOG10(IF(BY147="",0,POWER(10,((BY147+'ModelParams Lw'!$O$4)/10))) +IF(BZ147="",0,POWER(10,((BZ147+'ModelParams Lw'!$P$4)/10))) +IF(CA147="",0,POWER(10,((CA147+'ModelParams Lw'!$Q$4)/10))) +IF(CB147="",0,POWER(10,((CB147+'ModelParams Lw'!$R$4)/10))) +IF(CC147="",0,POWER(10,((CC147+'ModelParams Lw'!$S$4)/10))) +IF(CD147="",0,POWER(10,((CD147+'ModelParams Lw'!$T$4)/10))) +IF(CE147="",0,POWER(10,((CE147+'ModelParams Lw'!$U$4)/10)))+IF(CF147="",0,POWER(10,((CF147+'ModelParams Lw'!$V$4)/10))))</f>
        <v>#DIV/0!</v>
      </c>
      <c r="CH147" s="24" t="e">
        <f t="shared" si="48"/>
        <v>#DIV/0!</v>
      </c>
      <c r="CI147" s="24" t="e">
        <f>(BY147-'ModelParams Lw'!$O$10)/'ModelParams Lw'!$O$11</f>
        <v>#DIV/0!</v>
      </c>
      <c r="CJ147" s="24" t="e">
        <f>(BZ147-'ModelParams Lw'!$P$10)/'ModelParams Lw'!$P$11</f>
        <v>#DIV/0!</v>
      </c>
      <c r="CK147" s="24" t="e">
        <f>(CA147-'ModelParams Lw'!$Q$10)/'ModelParams Lw'!$Q$11</f>
        <v>#DIV/0!</v>
      </c>
      <c r="CL147" s="24" t="e">
        <f>(CB147-'ModelParams Lw'!$R$10)/'ModelParams Lw'!$R$11</f>
        <v>#DIV/0!</v>
      </c>
      <c r="CM147" s="24" t="e">
        <f>(CC147-'ModelParams Lw'!$S$10)/'ModelParams Lw'!$S$11</f>
        <v>#DIV/0!</v>
      </c>
      <c r="CN147" s="24" t="e">
        <f>(CD147-'ModelParams Lw'!$T$10)/'ModelParams Lw'!$T$11</f>
        <v>#DIV/0!</v>
      </c>
      <c r="CO147" s="24" t="e">
        <f>(CE147-'ModelParams Lw'!$U$10)/'ModelParams Lw'!$U$11</f>
        <v>#DIV/0!</v>
      </c>
      <c r="CP147" s="24" t="e">
        <f>(CF147-'ModelParams Lw'!$V$10)/'ModelParams Lw'!$V$11</f>
        <v>#DIV/0!</v>
      </c>
    </row>
    <row r="148" spans="1:94" x14ac:dyDescent="0.2">
      <c r="A148" s="12">
        <f>Calcul!B150</f>
        <v>0</v>
      </c>
      <c r="B148" s="12">
        <f t="shared" si="65"/>
        <v>0</v>
      </c>
      <c r="C148" s="12">
        <f>Calcul!C150</f>
        <v>0</v>
      </c>
      <c r="D148" s="12">
        <f>Calcul!D150/1000</f>
        <v>0</v>
      </c>
      <c r="E148" s="12">
        <f>Calcul!E150/1000</f>
        <v>0</v>
      </c>
      <c r="F148" s="12">
        <f t="shared" si="66"/>
        <v>0</v>
      </c>
      <c r="G148" s="24" t="e">
        <f t="shared" si="67"/>
        <v>#DIV/0!</v>
      </c>
      <c r="H148" s="21" t="e">
        <f>'ModelParams Lw'!$B$6*(LN(H$3/(($B148/3600/($D148*$F148))^0.4*$G148^0.3)))^2+'ModelParams Lw'!$B$7*LN(H$3/(($B148/3600/($D148*$F148))^0.4*$G148^0.3))+'ModelParams Lw'!$B$8</f>
        <v>#DIV/0!</v>
      </c>
      <c r="I148" s="21" t="e">
        <f>'ModelParams Lw'!$B$6*(LN(I$3/(($B148/3600/($D148*$F148))^0.4*$G148^0.3)))^2+'ModelParams Lw'!$B$7*LN(I$3/(($B148/3600/($D148*$F148))^0.4*$G148^0.3))+'ModelParams Lw'!$B$8</f>
        <v>#DIV/0!</v>
      </c>
      <c r="J148" s="21" t="e">
        <f>'ModelParams Lw'!$B$6*(LN(J$3/(($B148/3600/($D148*$F148))^0.4*$G148^0.3)))^2+'ModelParams Lw'!$B$7*LN(J$3/(($B148/3600/($D148*$F148))^0.4*$G148^0.3))+'ModelParams Lw'!$B$8</f>
        <v>#DIV/0!</v>
      </c>
      <c r="K148" s="21" t="e">
        <f>'ModelParams Lw'!$B$6*(LN(K$3/(($B148/3600/($D148*$F148))^0.4*$G148^0.3)))^2+'ModelParams Lw'!$B$7*LN(K$3/(($B148/3600/($D148*$F148))^0.4*$G148^0.3))+'ModelParams Lw'!$B$8</f>
        <v>#DIV/0!</v>
      </c>
      <c r="L148" s="21" t="e">
        <f>'ModelParams Lw'!$B$6*(LN(L$3/(($B148/3600/($D148*$F148))^0.4*$G148^0.3)))^2+'ModelParams Lw'!$B$7*LN(L$3/(($B148/3600/($D148*$F148))^0.4*$G148^0.3))+'ModelParams Lw'!$B$8</f>
        <v>#DIV/0!</v>
      </c>
      <c r="M148" s="21" t="e">
        <f>'ModelParams Lw'!$B$6*(LN(M$3/(($B148/3600/($D148*$F148))^0.4*$G148^0.3)))^2+'ModelParams Lw'!$B$7*LN(M$3/(($B148/3600/($D148*$F148))^0.4*$G148^0.3))+'ModelParams Lw'!$B$8</f>
        <v>#DIV/0!</v>
      </c>
      <c r="N148" s="21" t="e">
        <f>'ModelParams Lw'!$B$6*(LN(N$3/(($B148/3600/($D148*$F148))^0.4*$G148^0.3)))^2+'ModelParams Lw'!$B$7*LN(N$3/(($B148/3600/($D148*$F148))^0.4*$G148^0.3))+'ModelParams Lw'!$B$8</f>
        <v>#DIV/0!</v>
      </c>
      <c r="O148" s="21" t="e">
        <f>'ModelParams Lw'!$B$6*(LN(O$3/(($B148/3600/($D148*$F148))^0.4*$G148^0.3)))^2+'ModelParams Lw'!$B$7*LN(O$3/(($B148/3600/($D148*$F148))^0.4*$G148^0.3))+'ModelParams Lw'!$B$8</f>
        <v>#DIV/0!</v>
      </c>
      <c r="P148" s="24" t="e">
        <f>'ModelParams Lw'!$B$3+'ModelParams Lw'!$B$4*LOG10($B148/3600/($D148*$F148))+'ModelParams Lw'!$B$5*LOG10(2*$G148/(1.2*($B148/3600/($D148*$F148))^2)+1)+10*LOG10($D148*$F148)+H148</f>
        <v>#DIV/0!</v>
      </c>
      <c r="Q148" s="24" t="e">
        <f>'ModelParams Lw'!$B$3+'ModelParams Lw'!$B$4*LOG10($B148/3600/($D148*$F148))+'ModelParams Lw'!$B$5*LOG10(2*$G148/(1.2*($B148/3600/($D148*$F148))^2)+1)+10*LOG10($D148*$F148)+I148</f>
        <v>#DIV/0!</v>
      </c>
      <c r="R148" s="24" t="e">
        <f>'ModelParams Lw'!$B$3+'ModelParams Lw'!$B$4*LOG10($B148/3600/($D148*$F148))+'ModelParams Lw'!$B$5*LOG10(2*$G148/(1.2*($B148/3600/($D148*$F148))^2)+1)+10*LOG10($D148*$F148)+J148</f>
        <v>#DIV/0!</v>
      </c>
      <c r="S148" s="24" t="e">
        <f>'ModelParams Lw'!$B$3+'ModelParams Lw'!$B$4*LOG10($B148/3600/($D148*$F148))+'ModelParams Lw'!$B$5*LOG10(2*$G148/(1.2*($B148/3600/($D148*$F148))^2)+1)+10*LOG10($D148*$F148)+K148</f>
        <v>#DIV/0!</v>
      </c>
      <c r="T148" s="24" t="e">
        <f>'ModelParams Lw'!$B$3+'ModelParams Lw'!$B$4*LOG10($B148/3600/($D148*$F148))+'ModelParams Lw'!$B$5*LOG10(2*$G148/(1.2*($B148/3600/($D148*$F148))^2)+1)+10*LOG10($D148*$F148)+L148</f>
        <v>#DIV/0!</v>
      </c>
      <c r="U148" s="24" t="e">
        <f>'ModelParams Lw'!$B$3+'ModelParams Lw'!$B$4*LOG10($B148/3600/($D148*$F148))+'ModelParams Lw'!$B$5*LOG10(2*$G148/(1.2*($B148/3600/($D148*$F148))^2)+1)+10*LOG10($D148*$F148)+M148</f>
        <v>#DIV/0!</v>
      </c>
      <c r="V148" s="24" t="e">
        <f>'ModelParams Lw'!$B$3+'ModelParams Lw'!$B$4*LOG10($B148/3600/($D148*$F148))+'ModelParams Lw'!$B$5*LOG10(2*$G148/(1.2*($B148/3600/($D148*$F148))^2)+1)+10*LOG10($D148*$F148)+N148</f>
        <v>#DIV/0!</v>
      </c>
      <c r="W148" s="24" t="e">
        <f>'ModelParams Lw'!$B$3+'ModelParams Lw'!$B$4*LOG10($B148/3600/($D148*$F148))+'ModelParams Lw'!$B$5*LOG10(2*$G148/(1.2*($B148/3600/($D148*$F148))^2)+1)+10*LOG10($D148*$F148)+O148</f>
        <v>#DIV/0!</v>
      </c>
      <c r="X148" s="24" t="e">
        <f>10*LOG10(IF(P148="",0,POWER(10,((P148+'ModelParams Lw'!$O$4)/10))) +IF(Q148="",0,POWER(10,((Q148+'ModelParams Lw'!$P$4)/10))) +IF(R148="",0,POWER(10,((R148+'ModelParams Lw'!$Q$4)/10))) +IF(S148="",0,POWER(10,((S148+'ModelParams Lw'!$R$4)/10))) +IF(T148="",0,POWER(10,((T148+'ModelParams Lw'!$S$4)/10))) +IF(U148="",0,POWER(10,((U148+'ModelParams Lw'!$T$4)/10))) +IF(V148="",0,POWER(10,((V148+'ModelParams Lw'!$U$4)/10)))+IF(W148="",0,POWER(10,((W148+'ModelParams Lw'!$V$4)/10))))</f>
        <v>#DIV/0!</v>
      </c>
      <c r="Y148" s="24" t="e">
        <f t="shared" si="68"/>
        <v>#DIV/0!</v>
      </c>
      <c r="Z148" s="24" t="e">
        <f>(P148-'ModelParams Lw'!O$10)/'ModelParams Lw'!O$11</f>
        <v>#DIV/0!</v>
      </c>
      <c r="AA148" s="24" t="e">
        <f>(Q148-'ModelParams Lw'!P$10)/'ModelParams Lw'!P$11</f>
        <v>#DIV/0!</v>
      </c>
      <c r="AB148" s="24" t="e">
        <f>(R148-'ModelParams Lw'!Q$10)/'ModelParams Lw'!Q$11</f>
        <v>#DIV/0!</v>
      </c>
      <c r="AC148" s="24" t="e">
        <f>(S148-'ModelParams Lw'!R$10)/'ModelParams Lw'!R$11</f>
        <v>#DIV/0!</v>
      </c>
      <c r="AD148" s="24" t="e">
        <f>(T148-'ModelParams Lw'!S$10)/'ModelParams Lw'!S$11</f>
        <v>#DIV/0!</v>
      </c>
      <c r="AE148" s="24" t="e">
        <f>(U148-'ModelParams Lw'!T$10)/'ModelParams Lw'!T$11</f>
        <v>#DIV/0!</v>
      </c>
      <c r="AF148" s="24" t="e">
        <f>(V148-'ModelParams Lw'!U$10)/'ModelParams Lw'!U$11</f>
        <v>#DIV/0!</v>
      </c>
      <c r="AG148" s="24" t="e">
        <f>(W148-'ModelParams Lw'!V$10)/'ModelParams Lw'!V$11</f>
        <v>#DIV/0!</v>
      </c>
      <c r="AH148" s="24" t="e">
        <f t="shared" si="46"/>
        <v>#DIV/0!</v>
      </c>
      <c r="AI148" s="24" t="str">
        <f>IF(OR(Calcul!$D153="",Calcul!$E153=""),"",VLOOKUP(CONCATENATE(Calcul!$D153,Calcul!$E153),SilencerParams!$D$4:$R$82,8,FALSE))</f>
        <v/>
      </c>
      <c r="AJ148" s="24" t="str">
        <f>IF(OR(Calcul!$D153="",Calcul!$E153=""),"",VLOOKUP(CONCATENATE(Calcul!$D153,Calcul!$E153),SilencerParams!$D$4:$R$82,9,FALSE))</f>
        <v/>
      </c>
      <c r="AK148" s="24" t="str">
        <f>IF(OR(Calcul!$D153="",Calcul!$E153=""),"",VLOOKUP(CONCATENATE(Calcul!$D153,Calcul!$E153),SilencerParams!$D$4:$R$82,10,FALSE))</f>
        <v/>
      </c>
      <c r="AL148" s="24" t="str">
        <f>IF(OR(Calcul!$D153="",Calcul!$E153=""),"",VLOOKUP(CONCATENATE(Calcul!$D153,Calcul!$E153),SilencerParams!$D$4:$R$82,11,FALSE))</f>
        <v/>
      </c>
      <c r="AM148" s="24" t="str">
        <f>IF(OR(Calcul!$D153="",Calcul!$E153=""),"",VLOOKUP(CONCATENATE(Calcul!$D153,Calcul!$E153),SilencerParams!$D$4:$R$82,12,FALSE))</f>
        <v/>
      </c>
      <c r="AN148" s="24" t="str">
        <f>IF(OR(Calcul!$D153="",Calcul!$E153=""),"",VLOOKUP(CONCATENATE(Calcul!$D153,Calcul!$E153),SilencerParams!$D$4:$R$82,13,FALSE))</f>
        <v/>
      </c>
      <c r="AO148" s="24" t="str">
        <f>IF(OR(Calcul!$D153="",Calcul!$E153=""),"",VLOOKUP(CONCATENATE(Calcul!$D153,Calcul!$E153),SilencerParams!$D$4:$R$82,14,FALSE))</f>
        <v/>
      </c>
      <c r="AP148" s="24" t="str">
        <f>IF(OR(Calcul!$D153="",Calcul!$E153=""),"",VLOOKUP(CONCATENATE(Calcul!$D153,Calcul!$E153),SilencerParams!$D$4:$R$82,15,FALSE))</f>
        <v/>
      </c>
      <c r="AQ148" s="24" t="str">
        <f>IF(OR(Calcul!$D153="",Calcul!$E153=""),"",VLOOKUP(CONCATENATE(Calcul!$D153,Calcul!$E153),SilencerParams!$D$4:$Z$82,16,FALSE)*LOG($AH148)+VLOOKUP(CONCATENATE(Calcul!$D153,Calcul!$E153),SilencerParams!$D$4:$AH$82,24,FALSE))</f>
        <v/>
      </c>
      <c r="AR148" s="24" t="str">
        <f>IF(OR(Calcul!$D153="",Calcul!$E153=""),"",VLOOKUP(CONCATENATE(Calcul!$D153,Calcul!$E153),SilencerParams!$D$4:$Z$82,17,FALSE)*LOG($AH148)+VLOOKUP(CONCATENATE(Calcul!$D153,Calcul!$E153),SilencerParams!$D$4:$AH$82,25,FALSE))</f>
        <v/>
      </c>
      <c r="AS148" s="24" t="str">
        <f>IF(OR(Calcul!$D153="",Calcul!$E153=""),"",VLOOKUP(CONCATENATE(Calcul!$D153,Calcul!$E153),SilencerParams!$D$4:$Z$82,18,FALSE)*LOG($AH148)+VLOOKUP(CONCATENATE(Calcul!$D153,Calcul!$E153),SilencerParams!$D$4:$AH$82,26,FALSE))</f>
        <v/>
      </c>
      <c r="AT148" s="24" t="str">
        <f>IF(OR(Calcul!$D153="",Calcul!$E153=""),"",VLOOKUP(CONCATENATE(Calcul!$D153,Calcul!$E153),SilencerParams!$D$4:$Z$82,19,FALSE)*LOG($AH148)+VLOOKUP(CONCATENATE(Calcul!$D153,Calcul!$E153),SilencerParams!$D$4:$AH$82,27,FALSE))</f>
        <v/>
      </c>
      <c r="AU148" s="24" t="str">
        <f>IF(OR(Calcul!$D153="",Calcul!$E153=""),"",VLOOKUP(CONCATENATE(Calcul!$D153,Calcul!$E153),SilencerParams!$D$4:$Z$82,20,FALSE)*LOG($AH148)+VLOOKUP(CONCATENATE(Calcul!$D153,Calcul!$E153),SilencerParams!$D$4:$AH$82,28,FALSE))</f>
        <v/>
      </c>
      <c r="AV148" s="24" t="str">
        <f>IF(OR(Calcul!$D153="",Calcul!$E153=""),"",VLOOKUP(CONCATENATE(Calcul!$D153,Calcul!$E153),SilencerParams!$D$4:$Z$82,21,FALSE)*LOG($AH148)+VLOOKUP(CONCATENATE(Calcul!$D153,Calcul!$E153),SilencerParams!$D$4:$AH$82,29,FALSE))</f>
        <v/>
      </c>
      <c r="AW148" s="24" t="str">
        <f>IF(OR(Calcul!$D153="",Calcul!$E153=""),"",VLOOKUP(CONCATENATE(Calcul!$D153,Calcul!$E153),SilencerParams!$D$4:$Z$82,22,FALSE)*LOG($AH148)+VLOOKUP(CONCATENATE(Calcul!$D153,Calcul!$E153),SilencerParams!$D$4:$AH$82,30,FALSE))</f>
        <v/>
      </c>
      <c r="AX148" s="24" t="str">
        <f>IF(OR(Calcul!$D153="",Calcul!$E153=""),"",VLOOKUP(CONCATENATE(Calcul!$D153,Calcul!$E153),SilencerParams!$D$4:$Z$82,23,FALSE)*LOG($AH148)+VLOOKUP(CONCATENATE(Calcul!$D153,Calcul!$E153),SilencerParams!$D$4:$AH$82,31,FALSE))</f>
        <v/>
      </c>
      <c r="AY148" s="24" t="e">
        <f t="shared" si="49"/>
        <v>#DIV/0!</v>
      </c>
      <c r="AZ148" s="24" t="e">
        <f t="shared" si="50"/>
        <v>#DIV/0!</v>
      </c>
      <c r="BA148" s="24" t="e">
        <f t="shared" si="51"/>
        <v>#DIV/0!</v>
      </c>
      <c r="BB148" s="24" t="e">
        <f t="shared" si="52"/>
        <v>#DIV/0!</v>
      </c>
      <c r="BC148" s="24" t="e">
        <f t="shared" si="53"/>
        <v>#DIV/0!</v>
      </c>
      <c r="BD148" s="24" t="e">
        <f t="shared" si="54"/>
        <v>#DIV/0!</v>
      </c>
      <c r="BE148" s="24" t="e">
        <f t="shared" si="55"/>
        <v>#DIV/0!</v>
      </c>
      <c r="BF148" s="24" t="e">
        <f t="shared" si="56"/>
        <v>#DIV/0!</v>
      </c>
      <c r="BG148" s="24" t="e">
        <f>10*LOG10(IF(AY148="",0,POWER(10,((AY148+'ModelParams Lw'!$O$4)/10))) +IF(AZ148="",0,POWER(10,((AZ148+'ModelParams Lw'!$P$4)/10))) +IF(BA148="",0,POWER(10,((BA148+'ModelParams Lw'!$Q$4)/10))) +IF(BB148="",0,POWER(10,((BB148+'ModelParams Lw'!$R$4)/10))) +IF(BC148="",0,POWER(10,((BC148+'ModelParams Lw'!$S$4)/10))) +IF(BD148="",0,POWER(10,((BD148+'ModelParams Lw'!$T$4)/10))) +IF(BE148="",0,POWER(10,((BE148+'ModelParams Lw'!$U$4)/10)))+IF(BF148="",0,POWER(10,((BF148+'ModelParams Lw'!$V$4)/10))))</f>
        <v>#DIV/0!</v>
      </c>
      <c r="BH148" s="24" t="e">
        <f t="shared" si="47"/>
        <v>#DIV/0!</v>
      </c>
      <c r="BI148" s="24" t="e">
        <f>(AY148-'ModelParams Lw'!O$10)/'ModelParams Lw'!O$11</f>
        <v>#DIV/0!</v>
      </c>
      <c r="BJ148" s="24" t="e">
        <f>(AZ148-'ModelParams Lw'!P$10)/'ModelParams Lw'!P$11</f>
        <v>#DIV/0!</v>
      </c>
      <c r="BK148" s="24" t="e">
        <f>(BA148-'ModelParams Lw'!Q$10)/'ModelParams Lw'!Q$11</f>
        <v>#DIV/0!</v>
      </c>
      <c r="BL148" s="24" t="e">
        <f>(BB148-'ModelParams Lw'!R$10)/'ModelParams Lw'!R$11</f>
        <v>#DIV/0!</v>
      </c>
      <c r="BM148" s="24" t="e">
        <f>(BC148-'ModelParams Lw'!S$10)/'ModelParams Lw'!S$11</f>
        <v>#DIV/0!</v>
      </c>
      <c r="BN148" s="24" t="e">
        <f>(BD148-'ModelParams Lw'!T$10)/'ModelParams Lw'!T$11</f>
        <v>#DIV/0!</v>
      </c>
      <c r="BO148" s="24" t="e">
        <f>(BE148-'ModelParams Lw'!U$10)/'ModelParams Lw'!U$11</f>
        <v>#DIV/0!</v>
      </c>
      <c r="BP148" s="24" t="e">
        <f>(BF148-'ModelParams Lw'!V$10)/'ModelParams Lw'!V$11</f>
        <v>#DIV/0!</v>
      </c>
      <c r="BQ148" s="24">
        <f>IF(Calcul!$F153="SW",'ModelParams Lw'!C$18+'ModelParams Lw'!C$19*LOG(BQ$3)+'ModelParams Lw'!C$20*($D148*$E148),IF('ModelParams Lw'!C$21+'ModelParams Lw'!C$22*LOG(BQ$3)+'ModelParams Lw'!C$23*($D148*$E148)&lt;'ModelParams Lw'!C$18+'ModelParams Lw'!C$19*LOG(BQ$3)+'ModelParams Lw'!C$20*($D148*$E148),'ModelParams Lw'!C$18+'ModelParams Lw'!C$19*LOG(BQ$3)+'ModelParams Lw'!C$20*($D148*$E148),'ModelParams Lw'!C$21+'ModelParams Lw'!C$22*LOG(BQ$3)+'ModelParams Lw'!C$23*($D148*$E148)))</f>
        <v>29.232362061604213</v>
      </c>
      <c r="BR148" s="24">
        <f>IF(Calcul!$F153="SW",'ModelParams Lw'!D$18+'ModelParams Lw'!D$19*LOG(BR$3)+'ModelParams Lw'!D$20*($D148*$E148),IF('ModelParams Lw'!D$21+'ModelParams Lw'!D$22*LOG(BR$3)+'ModelParams Lw'!D$23*($D148*$E148)&lt;'ModelParams Lw'!D$18+'ModelParams Lw'!D$19*LOG(BR$3)+'ModelParams Lw'!D$20*($D148*$E148),'ModelParams Lw'!D$18+'ModelParams Lw'!D$19*LOG(BR$3)+'ModelParams Lw'!D$20*($D148*$E148),'ModelParams Lw'!D$21+'ModelParams Lw'!D$22*LOG(BR$3)+'ModelParams Lw'!D$23*($D148*$E148)))</f>
        <v>20.87664435983303</v>
      </c>
      <c r="BS148" s="24">
        <f>IF(Calcul!$F153="SW",'ModelParams Lw'!E$18+'ModelParams Lw'!E$19*LOG(BS$3)+'ModelParams Lw'!E$20*($D148*$E148),IF('ModelParams Lw'!E$21+'ModelParams Lw'!E$22*LOG(BS$3)+'ModelParams Lw'!E$23*($D148*$E148)&lt;'ModelParams Lw'!E$18+'ModelParams Lw'!E$19*LOG(BS$3)+'ModelParams Lw'!E$20*($D148*$E148),'ModelParams Lw'!E$18+'ModelParams Lw'!E$19*LOG(BS$3)+'ModelParams Lw'!E$20*($D148*$E148),'ModelParams Lw'!E$21+'ModelParams Lw'!E$22*LOG(BS$3)+'ModelParams Lw'!E$23*($D148*$E148)))</f>
        <v>19.403052886267911</v>
      </c>
      <c r="BT148" s="24">
        <f>IF(Calcul!$F153="SW",'ModelParams Lw'!F$18+'ModelParams Lw'!F$19*LOG(BT$3)+'ModelParams Lw'!F$20*($D148*$E148),IF('ModelParams Lw'!F$21+'ModelParams Lw'!F$22*LOG(BT$3)+'ModelParams Lw'!F$23*($D148*$E148)&lt;'ModelParams Lw'!F$18+'ModelParams Lw'!F$19*LOG(BT$3)+'ModelParams Lw'!F$20*($D148*$E148),'ModelParams Lw'!F$18+'ModelParams Lw'!F$19*LOG(BT$3)+'ModelParams Lw'!F$20*($D148*$E148),'ModelParams Lw'!F$21+'ModelParams Lw'!F$22*LOG(BT$3)+'ModelParams Lw'!F$23*($D148*$E148)))</f>
        <v>19.168948557312724</v>
      </c>
      <c r="BU148" s="24">
        <f>IF(Calcul!$F153="SW",'ModelParams Lw'!G$18+'ModelParams Lw'!G$19*LOG(BU$3)+'ModelParams Lw'!G$20*($D148*$E148),IF('ModelParams Lw'!G$21+'ModelParams Lw'!G$22*LOG(BU$3)+'ModelParams Lw'!G$23*($D148*$E148)&lt;'ModelParams Lw'!G$18+'ModelParams Lw'!G$19*LOG(BU$3)+'ModelParams Lw'!G$20*($D148*$E148),'ModelParams Lw'!G$18+'ModelParams Lw'!G$19*LOG(BU$3)+'ModelParams Lw'!G$20*($D148*$E148),'ModelParams Lw'!G$21+'ModelParams Lw'!G$22*LOG(BU$3)+'ModelParams Lw'!G$23*($D148*$E148)))</f>
        <v>19.253827318462619</v>
      </c>
      <c r="BV148" s="24">
        <f>IF(Calcul!$F153="SW",'ModelParams Lw'!H$18+'ModelParams Lw'!H$19*LOG(BV$3)+'ModelParams Lw'!H$20*($D148*$E148),IF('ModelParams Lw'!H$21+'ModelParams Lw'!H$22*LOG(BV$3)+'ModelParams Lw'!H$23*($D148*$E148)&lt;'ModelParams Lw'!H$18+'ModelParams Lw'!H$19*LOG(BV$3)+'ModelParams Lw'!H$20*($D148*$E148),'ModelParams Lw'!H$18+'ModelParams Lw'!H$19*LOG(BV$3)+'ModelParams Lw'!H$20*($D148*$E148),'ModelParams Lw'!H$21+'ModelParams Lw'!H$22*LOG(BV$3)+'ModelParams Lw'!H$23*($D148*$E148)))</f>
        <v>18.450549841027573</v>
      </c>
      <c r="BW148" s="24">
        <f>IF(Calcul!$F153="SW",'ModelParams Lw'!I$18+'ModelParams Lw'!I$19*LOG(BW$3)+'ModelParams Lw'!I$20*($D148*$E148),IF('ModelParams Lw'!I$21+'ModelParams Lw'!I$22*LOG(BW$3)+'ModelParams Lw'!I$23*($D148*$E148)&lt;'ModelParams Lw'!I$18+'ModelParams Lw'!I$19*LOG(BW$3)+'ModelParams Lw'!I$20*($D148*$E148),'ModelParams Lw'!I$18+'ModelParams Lw'!I$19*LOG(BW$3)+'ModelParams Lw'!I$20*($D148*$E148),'ModelParams Lw'!I$21+'ModelParams Lw'!I$22*LOG(BW$3)+'ModelParams Lw'!I$23*($D148*$E148)))</f>
        <v>24.339570323731252</v>
      </c>
      <c r="BX148" s="24">
        <f>IF(Calcul!$F153="SW",'ModelParams Lw'!J$18+'ModelParams Lw'!J$19*LOG(BX$3)+'ModelParams Lw'!J$20*($D148*$E148),IF('ModelParams Lw'!J$21+'ModelParams Lw'!J$22*LOG(BX$3)+'ModelParams Lw'!J$23*($D148*$E148)&lt;'ModelParams Lw'!J$18+'ModelParams Lw'!J$19*LOG(BX$3)+'ModelParams Lw'!J$20*($D148*$E148),'ModelParams Lw'!J$18+'ModelParams Lw'!J$19*LOG(BX$3)+'ModelParams Lw'!J$20*($D148*$E148),'ModelParams Lw'!J$21+'ModelParams Lw'!J$22*LOG(BX$3)+'ModelParams Lw'!J$23*($D148*$E148)))</f>
        <v>22.505852524315557</v>
      </c>
      <c r="BY148" s="24" t="e">
        <f t="shared" si="57"/>
        <v>#DIV/0!</v>
      </c>
      <c r="BZ148" s="24" t="e">
        <f t="shared" si="58"/>
        <v>#DIV/0!</v>
      </c>
      <c r="CA148" s="24" t="e">
        <f t="shared" si="59"/>
        <v>#DIV/0!</v>
      </c>
      <c r="CB148" s="24" t="e">
        <f t="shared" si="60"/>
        <v>#DIV/0!</v>
      </c>
      <c r="CC148" s="24" t="e">
        <f t="shared" si="61"/>
        <v>#DIV/0!</v>
      </c>
      <c r="CD148" s="24" t="e">
        <f t="shared" si="62"/>
        <v>#DIV/0!</v>
      </c>
      <c r="CE148" s="24" t="e">
        <f t="shared" si="63"/>
        <v>#DIV/0!</v>
      </c>
      <c r="CF148" s="24" t="e">
        <f t="shared" si="64"/>
        <v>#DIV/0!</v>
      </c>
      <c r="CG148" s="24" t="e">
        <f>10*LOG10(IF(BY148="",0,POWER(10,((BY148+'ModelParams Lw'!$O$4)/10))) +IF(BZ148="",0,POWER(10,((BZ148+'ModelParams Lw'!$P$4)/10))) +IF(CA148="",0,POWER(10,((CA148+'ModelParams Lw'!$Q$4)/10))) +IF(CB148="",0,POWER(10,((CB148+'ModelParams Lw'!$R$4)/10))) +IF(CC148="",0,POWER(10,((CC148+'ModelParams Lw'!$S$4)/10))) +IF(CD148="",0,POWER(10,((CD148+'ModelParams Lw'!$T$4)/10))) +IF(CE148="",0,POWER(10,((CE148+'ModelParams Lw'!$U$4)/10)))+IF(CF148="",0,POWER(10,((CF148+'ModelParams Lw'!$V$4)/10))))</f>
        <v>#DIV/0!</v>
      </c>
      <c r="CH148" s="24" t="e">
        <f t="shared" si="48"/>
        <v>#DIV/0!</v>
      </c>
      <c r="CI148" s="24" t="e">
        <f>(BY148-'ModelParams Lw'!$O$10)/'ModelParams Lw'!$O$11</f>
        <v>#DIV/0!</v>
      </c>
      <c r="CJ148" s="24" t="e">
        <f>(BZ148-'ModelParams Lw'!$P$10)/'ModelParams Lw'!$P$11</f>
        <v>#DIV/0!</v>
      </c>
      <c r="CK148" s="24" t="e">
        <f>(CA148-'ModelParams Lw'!$Q$10)/'ModelParams Lw'!$Q$11</f>
        <v>#DIV/0!</v>
      </c>
      <c r="CL148" s="24" t="e">
        <f>(CB148-'ModelParams Lw'!$R$10)/'ModelParams Lw'!$R$11</f>
        <v>#DIV/0!</v>
      </c>
      <c r="CM148" s="24" t="e">
        <f>(CC148-'ModelParams Lw'!$S$10)/'ModelParams Lw'!$S$11</f>
        <v>#DIV/0!</v>
      </c>
      <c r="CN148" s="24" t="e">
        <f>(CD148-'ModelParams Lw'!$T$10)/'ModelParams Lw'!$T$11</f>
        <v>#DIV/0!</v>
      </c>
      <c r="CO148" s="24" t="e">
        <f>(CE148-'ModelParams Lw'!$U$10)/'ModelParams Lw'!$U$11</f>
        <v>#DIV/0!</v>
      </c>
      <c r="CP148" s="24" t="e">
        <f>(CF148-'ModelParams Lw'!$V$10)/'ModelParams Lw'!$V$11</f>
        <v>#DIV/0!</v>
      </c>
    </row>
    <row r="149" spans="1:94" x14ac:dyDescent="0.2">
      <c r="A149" s="12">
        <f>Calcul!B151</f>
        <v>0</v>
      </c>
      <c r="B149" s="12">
        <f t="shared" si="65"/>
        <v>0</v>
      </c>
      <c r="C149" s="12">
        <f>Calcul!C151</f>
        <v>0</v>
      </c>
      <c r="D149" s="12">
        <f>Calcul!D151/1000</f>
        <v>0</v>
      </c>
      <c r="E149" s="12">
        <f>Calcul!E151/1000</f>
        <v>0</v>
      </c>
      <c r="F149" s="12">
        <f t="shared" si="66"/>
        <v>0</v>
      </c>
      <c r="G149" s="24" t="e">
        <f t="shared" si="67"/>
        <v>#DIV/0!</v>
      </c>
      <c r="H149" s="21" t="e">
        <f>'ModelParams Lw'!$B$6*(LN(H$3/(($B149/3600/($D149*$F149))^0.4*$G149^0.3)))^2+'ModelParams Lw'!$B$7*LN(H$3/(($B149/3600/($D149*$F149))^0.4*$G149^0.3))+'ModelParams Lw'!$B$8</f>
        <v>#DIV/0!</v>
      </c>
      <c r="I149" s="21" t="e">
        <f>'ModelParams Lw'!$B$6*(LN(I$3/(($B149/3600/($D149*$F149))^0.4*$G149^0.3)))^2+'ModelParams Lw'!$B$7*LN(I$3/(($B149/3600/($D149*$F149))^0.4*$G149^0.3))+'ModelParams Lw'!$B$8</f>
        <v>#DIV/0!</v>
      </c>
      <c r="J149" s="21" t="e">
        <f>'ModelParams Lw'!$B$6*(LN(J$3/(($B149/3600/($D149*$F149))^0.4*$G149^0.3)))^2+'ModelParams Lw'!$B$7*LN(J$3/(($B149/3600/($D149*$F149))^0.4*$G149^0.3))+'ModelParams Lw'!$B$8</f>
        <v>#DIV/0!</v>
      </c>
      <c r="K149" s="21" t="e">
        <f>'ModelParams Lw'!$B$6*(LN(K$3/(($B149/3600/($D149*$F149))^0.4*$G149^0.3)))^2+'ModelParams Lw'!$B$7*LN(K$3/(($B149/3600/($D149*$F149))^0.4*$G149^0.3))+'ModelParams Lw'!$B$8</f>
        <v>#DIV/0!</v>
      </c>
      <c r="L149" s="21" t="e">
        <f>'ModelParams Lw'!$B$6*(LN(L$3/(($B149/3600/($D149*$F149))^0.4*$G149^0.3)))^2+'ModelParams Lw'!$B$7*LN(L$3/(($B149/3600/($D149*$F149))^0.4*$G149^0.3))+'ModelParams Lw'!$B$8</f>
        <v>#DIV/0!</v>
      </c>
      <c r="M149" s="21" t="e">
        <f>'ModelParams Lw'!$B$6*(LN(M$3/(($B149/3600/($D149*$F149))^0.4*$G149^0.3)))^2+'ModelParams Lw'!$B$7*LN(M$3/(($B149/3600/($D149*$F149))^0.4*$G149^0.3))+'ModelParams Lw'!$B$8</f>
        <v>#DIV/0!</v>
      </c>
      <c r="N149" s="21" t="e">
        <f>'ModelParams Lw'!$B$6*(LN(N$3/(($B149/3600/($D149*$F149))^0.4*$G149^0.3)))^2+'ModelParams Lw'!$B$7*LN(N$3/(($B149/3600/($D149*$F149))^0.4*$G149^0.3))+'ModelParams Lw'!$B$8</f>
        <v>#DIV/0!</v>
      </c>
      <c r="O149" s="21" t="e">
        <f>'ModelParams Lw'!$B$6*(LN(O$3/(($B149/3600/($D149*$F149))^0.4*$G149^0.3)))^2+'ModelParams Lw'!$B$7*LN(O$3/(($B149/3600/($D149*$F149))^0.4*$G149^0.3))+'ModelParams Lw'!$B$8</f>
        <v>#DIV/0!</v>
      </c>
      <c r="P149" s="24" t="e">
        <f>'ModelParams Lw'!$B$3+'ModelParams Lw'!$B$4*LOG10($B149/3600/($D149*$F149))+'ModelParams Lw'!$B$5*LOG10(2*$G149/(1.2*($B149/3600/($D149*$F149))^2)+1)+10*LOG10($D149*$F149)+H149</f>
        <v>#DIV/0!</v>
      </c>
      <c r="Q149" s="24" t="e">
        <f>'ModelParams Lw'!$B$3+'ModelParams Lw'!$B$4*LOG10($B149/3600/($D149*$F149))+'ModelParams Lw'!$B$5*LOG10(2*$G149/(1.2*($B149/3600/($D149*$F149))^2)+1)+10*LOG10($D149*$F149)+I149</f>
        <v>#DIV/0!</v>
      </c>
      <c r="R149" s="24" t="e">
        <f>'ModelParams Lw'!$B$3+'ModelParams Lw'!$B$4*LOG10($B149/3600/($D149*$F149))+'ModelParams Lw'!$B$5*LOG10(2*$G149/(1.2*($B149/3600/($D149*$F149))^2)+1)+10*LOG10($D149*$F149)+J149</f>
        <v>#DIV/0!</v>
      </c>
      <c r="S149" s="24" t="e">
        <f>'ModelParams Lw'!$B$3+'ModelParams Lw'!$B$4*LOG10($B149/3600/($D149*$F149))+'ModelParams Lw'!$B$5*LOG10(2*$G149/(1.2*($B149/3600/($D149*$F149))^2)+1)+10*LOG10($D149*$F149)+K149</f>
        <v>#DIV/0!</v>
      </c>
      <c r="T149" s="24" t="e">
        <f>'ModelParams Lw'!$B$3+'ModelParams Lw'!$B$4*LOG10($B149/3600/($D149*$F149))+'ModelParams Lw'!$B$5*LOG10(2*$G149/(1.2*($B149/3600/($D149*$F149))^2)+1)+10*LOG10($D149*$F149)+L149</f>
        <v>#DIV/0!</v>
      </c>
      <c r="U149" s="24" t="e">
        <f>'ModelParams Lw'!$B$3+'ModelParams Lw'!$B$4*LOG10($B149/3600/($D149*$F149))+'ModelParams Lw'!$B$5*LOG10(2*$G149/(1.2*($B149/3600/($D149*$F149))^2)+1)+10*LOG10($D149*$F149)+M149</f>
        <v>#DIV/0!</v>
      </c>
      <c r="V149" s="24" t="e">
        <f>'ModelParams Lw'!$B$3+'ModelParams Lw'!$B$4*LOG10($B149/3600/($D149*$F149))+'ModelParams Lw'!$B$5*LOG10(2*$G149/(1.2*($B149/3600/($D149*$F149))^2)+1)+10*LOG10($D149*$F149)+N149</f>
        <v>#DIV/0!</v>
      </c>
      <c r="W149" s="24" t="e">
        <f>'ModelParams Lw'!$B$3+'ModelParams Lw'!$B$4*LOG10($B149/3600/($D149*$F149))+'ModelParams Lw'!$B$5*LOG10(2*$G149/(1.2*($B149/3600/($D149*$F149))^2)+1)+10*LOG10($D149*$F149)+O149</f>
        <v>#DIV/0!</v>
      </c>
      <c r="X149" s="24" t="e">
        <f>10*LOG10(IF(P149="",0,POWER(10,((P149+'ModelParams Lw'!$O$4)/10))) +IF(Q149="",0,POWER(10,((Q149+'ModelParams Lw'!$P$4)/10))) +IF(R149="",0,POWER(10,((R149+'ModelParams Lw'!$Q$4)/10))) +IF(S149="",0,POWER(10,((S149+'ModelParams Lw'!$R$4)/10))) +IF(T149="",0,POWER(10,((T149+'ModelParams Lw'!$S$4)/10))) +IF(U149="",0,POWER(10,((U149+'ModelParams Lw'!$T$4)/10))) +IF(V149="",0,POWER(10,((V149+'ModelParams Lw'!$U$4)/10)))+IF(W149="",0,POWER(10,((W149+'ModelParams Lw'!$V$4)/10))))</f>
        <v>#DIV/0!</v>
      </c>
      <c r="Y149" s="24" t="e">
        <f t="shared" si="68"/>
        <v>#DIV/0!</v>
      </c>
      <c r="Z149" s="24" t="e">
        <f>(P149-'ModelParams Lw'!O$10)/'ModelParams Lw'!O$11</f>
        <v>#DIV/0!</v>
      </c>
      <c r="AA149" s="24" t="e">
        <f>(Q149-'ModelParams Lw'!P$10)/'ModelParams Lw'!P$11</f>
        <v>#DIV/0!</v>
      </c>
      <c r="AB149" s="24" t="e">
        <f>(R149-'ModelParams Lw'!Q$10)/'ModelParams Lw'!Q$11</f>
        <v>#DIV/0!</v>
      </c>
      <c r="AC149" s="24" t="e">
        <f>(S149-'ModelParams Lw'!R$10)/'ModelParams Lw'!R$11</f>
        <v>#DIV/0!</v>
      </c>
      <c r="AD149" s="24" t="e">
        <f>(T149-'ModelParams Lw'!S$10)/'ModelParams Lw'!S$11</f>
        <v>#DIV/0!</v>
      </c>
      <c r="AE149" s="24" t="e">
        <f>(U149-'ModelParams Lw'!T$10)/'ModelParams Lw'!T$11</f>
        <v>#DIV/0!</v>
      </c>
      <c r="AF149" s="24" t="e">
        <f>(V149-'ModelParams Lw'!U$10)/'ModelParams Lw'!U$11</f>
        <v>#DIV/0!</v>
      </c>
      <c r="AG149" s="24" t="e">
        <f>(W149-'ModelParams Lw'!V$10)/'ModelParams Lw'!V$11</f>
        <v>#DIV/0!</v>
      </c>
      <c r="AH149" s="24" t="e">
        <f t="shared" si="46"/>
        <v>#DIV/0!</v>
      </c>
      <c r="AI149" s="24" t="str">
        <f>IF(OR(Calcul!$D154="",Calcul!$E154=""),"",VLOOKUP(CONCATENATE(Calcul!$D154,Calcul!$E154),SilencerParams!$D$4:$R$82,8,FALSE))</f>
        <v/>
      </c>
      <c r="AJ149" s="24" t="str">
        <f>IF(OR(Calcul!$D154="",Calcul!$E154=""),"",VLOOKUP(CONCATENATE(Calcul!$D154,Calcul!$E154),SilencerParams!$D$4:$R$82,9,FALSE))</f>
        <v/>
      </c>
      <c r="AK149" s="24" t="str">
        <f>IF(OR(Calcul!$D154="",Calcul!$E154=""),"",VLOOKUP(CONCATENATE(Calcul!$D154,Calcul!$E154),SilencerParams!$D$4:$R$82,10,FALSE))</f>
        <v/>
      </c>
      <c r="AL149" s="24" t="str">
        <f>IF(OR(Calcul!$D154="",Calcul!$E154=""),"",VLOOKUP(CONCATENATE(Calcul!$D154,Calcul!$E154),SilencerParams!$D$4:$R$82,11,FALSE))</f>
        <v/>
      </c>
      <c r="AM149" s="24" t="str">
        <f>IF(OR(Calcul!$D154="",Calcul!$E154=""),"",VLOOKUP(CONCATENATE(Calcul!$D154,Calcul!$E154),SilencerParams!$D$4:$R$82,12,FALSE))</f>
        <v/>
      </c>
      <c r="AN149" s="24" t="str">
        <f>IF(OR(Calcul!$D154="",Calcul!$E154=""),"",VLOOKUP(CONCATENATE(Calcul!$D154,Calcul!$E154),SilencerParams!$D$4:$R$82,13,FALSE))</f>
        <v/>
      </c>
      <c r="AO149" s="24" t="str">
        <f>IF(OR(Calcul!$D154="",Calcul!$E154=""),"",VLOOKUP(CONCATENATE(Calcul!$D154,Calcul!$E154),SilencerParams!$D$4:$R$82,14,FALSE))</f>
        <v/>
      </c>
      <c r="AP149" s="24" t="str">
        <f>IF(OR(Calcul!$D154="",Calcul!$E154=""),"",VLOOKUP(CONCATENATE(Calcul!$D154,Calcul!$E154),SilencerParams!$D$4:$R$82,15,FALSE))</f>
        <v/>
      </c>
      <c r="AQ149" s="24" t="str">
        <f>IF(OR(Calcul!$D154="",Calcul!$E154=""),"",VLOOKUP(CONCATENATE(Calcul!$D154,Calcul!$E154),SilencerParams!$D$4:$Z$82,16,FALSE)*LOG($AH149)+VLOOKUP(CONCATENATE(Calcul!$D154,Calcul!$E154),SilencerParams!$D$4:$AH$82,24,FALSE))</f>
        <v/>
      </c>
      <c r="AR149" s="24" t="str">
        <f>IF(OR(Calcul!$D154="",Calcul!$E154=""),"",VLOOKUP(CONCATENATE(Calcul!$D154,Calcul!$E154),SilencerParams!$D$4:$Z$82,17,FALSE)*LOG($AH149)+VLOOKUP(CONCATENATE(Calcul!$D154,Calcul!$E154),SilencerParams!$D$4:$AH$82,25,FALSE))</f>
        <v/>
      </c>
      <c r="AS149" s="24" t="str">
        <f>IF(OR(Calcul!$D154="",Calcul!$E154=""),"",VLOOKUP(CONCATENATE(Calcul!$D154,Calcul!$E154),SilencerParams!$D$4:$Z$82,18,FALSE)*LOG($AH149)+VLOOKUP(CONCATENATE(Calcul!$D154,Calcul!$E154),SilencerParams!$D$4:$AH$82,26,FALSE))</f>
        <v/>
      </c>
      <c r="AT149" s="24" t="str">
        <f>IF(OR(Calcul!$D154="",Calcul!$E154=""),"",VLOOKUP(CONCATENATE(Calcul!$D154,Calcul!$E154),SilencerParams!$D$4:$Z$82,19,FALSE)*LOG($AH149)+VLOOKUP(CONCATENATE(Calcul!$D154,Calcul!$E154),SilencerParams!$D$4:$AH$82,27,FALSE))</f>
        <v/>
      </c>
      <c r="AU149" s="24" t="str">
        <f>IF(OR(Calcul!$D154="",Calcul!$E154=""),"",VLOOKUP(CONCATENATE(Calcul!$D154,Calcul!$E154),SilencerParams!$D$4:$Z$82,20,FALSE)*LOG($AH149)+VLOOKUP(CONCATENATE(Calcul!$D154,Calcul!$E154),SilencerParams!$D$4:$AH$82,28,FALSE))</f>
        <v/>
      </c>
      <c r="AV149" s="24" t="str">
        <f>IF(OR(Calcul!$D154="",Calcul!$E154=""),"",VLOOKUP(CONCATENATE(Calcul!$D154,Calcul!$E154),SilencerParams!$D$4:$Z$82,21,FALSE)*LOG($AH149)+VLOOKUP(CONCATENATE(Calcul!$D154,Calcul!$E154),SilencerParams!$D$4:$AH$82,29,FALSE))</f>
        <v/>
      </c>
      <c r="AW149" s="24" t="str">
        <f>IF(OR(Calcul!$D154="",Calcul!$E154=""),"",VLOOKUP(CONCATENATE(Calcul!$D154,Calcul!$E154),SilencerParams!$D$4:$Z$82,22,FALSE)*LOG($AH149)+VLOOKUP(CONCATENATE(Calcul!$D154,Calcul!$E154),SilencerParams!$D$4:$AH$82,30,FALSE))</f>
        <v/>
      </c>
      <c r="AX149" s="24" t="str">
        <f>IF(OR(Calcul!$D154="",Calcul!$E154=""),"",VLOOKUP(CONCATENATE(Calcul!$D154,Calcul!$E154),SilencerParams!$D$4:$Z$82,23,FALSE)*LOG($AH149)+VLOOKUP(CONCATENATE(Calcul!$D154,Calcul!$E154),SilencerParams!$D$4:$AH$82,31,FALSE))</f>
        <v/>
      </c>
      <c r="AY149" s="24" t="e">
        <f t="shared" si="49"/>
        <v>#DIV/0!</v>
      </c>
      <c r="AZ149" s="24" t="e">
        <f t="shared" si="50"/>
        <v>#DIV/0!</v>
      </c>
      <c r="BA149" s="24" t="e">
        <f t="shared" si="51"/>
        <v>#DIV/0!</v>
      </c>
      <c r="BB149" s="24" t="e">
        <f t="shared" si="52"/>
        <v>#DIV/0!</v>
      </c>
      <c r="BC149" s="24" t="e">
        <f t="shared" si="53"/>
        <v>#DIV/0!</v>
      </c>
      <c r="BD149" s="24" t="e">
        <f t="shared" si="54"/>
        <v>#DIV/0!</v>
      </c>
      <c r="BE149" s="24" t="e">
        <f t="shared" si="55"/>
        <v>#DIV/0!</v>
      </c>
      <c r="BF149" s="24" t="e">
        <f t="shared" si="56"/>
        <v>#DIV/0!</v>
      </c>
      <c r="BG149" s="24" t="e">
        <f>10*LOG10(IF(AY149="",0,POWER(10,((AY149+'ModelParams Lw'!$O$4)/10))) +IF(AZ149="",0,POWER(10,((AZ149+'ModelParams Lw'!$P$4)/10))) +IF(BA149="",0,POWER(10,((BA149+'ModelParams Lw'!$Q$4)/10))) +IF(BB149="",0,POWER(10,((BB149+'ModelParams Lw'!$R$4)/10))) +IF(BC149="",0,POWER(10,((BC149+'ModelParams Lw'!$S$4)/10))) +IF(BD149="",0,POWER(10,((BD149+'ModelParams Lw'!$T$4)/10))) +IF(BE149="",0,POWER(10,((BE149+'ModelParams Lw'!$U$4)/10)))+IF(BF149="",0,POWER(10,((BF149+'ModelParams Lw'!$V$4)/10))))</f>
        <v>#DIV/0!</v>
      </c>
      <c r="BH149" s="24" t="e">
        <f t="shared" si="47"/>
        <v>#DIV/0!</v>
      </c>
      <c r="BI149" s="24" t="e">
        <f>(AY149-'ModelParams Lw'!O$10)/'ModelParams Lw'!O$11</f>
        <v>#DIV/0!</v>
      </c>
      <c r="BJ149" s="24" t="e">
        <f>(AZ149-'ModelParams Lw'!P$10)/'ModelParams Lw'!P$11</f>
        <v>#DIV/0!</v>
      </c>
      <c r="BK149" s="24" t="e">
        <f>(BA149-'ModelParams Lw'!Q$10)/'ModelParams Lw'!Q$11</f>
        <v>#DIV/0!</v>
      </c>
      <c r="BL149" s="24" t="e">
        <f>(BB149-'ModelParams Lw'!R$10)/'ModelParams Lw'!R$11</f>
        <v>#DIV/0!</v>
      </c>
      <c r="BM149" s="24" t="e">
        <f>(BC149-'ModelParams Lw'!S$10)/'ModelParams Lw'!S$11</f>
        <v>#DIV/0!</v>
      </c>
      <c r="BN149" s="24" t="e">
        <f>(BD149-'ModelParams Lw'!T$10)/'ModelParams Lw'!T$11</f>
        <v>#DIV/0!</v>
      </c>
      <c r="BO149" s="24" t="e">
        <f>(BE149-'ModelParams Lw'!U$10)/'ModelParams Lw'!U$11</f>
        <v>#DIV/0!</v>
      </c>
      <c r="BP149" s="24" t="e">
        <f>(BF149-'ModelParams Lw'!V$10)/'ModelParams Lw'!V$11</f>
        <v>#DIV/0!</v>
      </c>
      <c r="BQ149" s="24">
        <f>IF(Calcul!$F154="SW",'ModelParams Lw'!C$18+'ModelParams Lw'!C$19*LOG(BQ$3)+'ModelParams Lw'!C$20*($D149*$E149),IF('ModelParams Lw'!C$21+'ModelParams Lw'!C$22*LOG(BQ$3)+'ModelParams Lw'!C$23*($D149*$E149)&lt;'ModelParams Lw'!C$18+'ModelParams Lw'!C$19*LOG(BQ$3)+'ModelParams Lw'!C$20*($D149*$E149),'ModelParams Lw'!C$18+'ModelParams Lw'!C$19*LOG(BQ$3)+'ModelParams Lw'!C$20*($D149*$E149),'ModelParams Lw'!C$21+'ModelParams Lw'!C$22*LOG(BQ$3)+'ModelParams Lw'!C$23*($D149*$E149)))</f>
        <v>29.232362061604213</v>
      </c>
      <c r="BR149" s="24">
        <f>IF(Calcul!$F154="SW",'ModelParams Lw'!D$18+'ModelParams Lw'!D$19*LOG(BR$3)+'ModelParams Lw'!D$20*($D149*$E149),IF('ModelParams Lw'!D$21+'ModelParams Lw'!D$22*LOG(BR$3)+'ModelParams Lw'!D$23*($D149*$E149)&lt;'ModelParams Lw'!D$18+'ModelParams Lw'!D$19*LOG(BR$3)+'ModelParams Lw'!D$20*($D149*$E149),'ModelParams Lw'!D$18+'ModelParams Lw'!D$19*LOG(BR$3)+'ModelParams Lw'!D$20*($D149*$E149),'ModelParams Lw'!D$21+'ModelParams Lw'!D$22*LOG(BR$3)+'ModelParams Lw'!D$23*($D149*$E149)))</f>
        <v>20.87664435983303</v>
      </c>
      <c r="BS149" s="24">
        <f>IF(Calcul!$F154="SW",'ModelParams Lw'!E$18+'ModelParams Lw'!E$19*LOG(BS$3)+'ModelParams Lw'!E$20*($D149*$E149),IF('ModelParams Lw'!E$21+'ModelParams Lw'!E$22*LOG(BS$3)+'ModelParams Lw'!E$23*($D149*$E149)&lt;'ModelParams Lw'!E$18+'ModelParams Lw'!E$19*LOG(BS$3)+'ModelParams Lw'!E$20*($D149*$E149),'ModelParams Lw'!E$18+'ModelParams Lw'!E$19*LOG(BS$3)+'ModelParams Lw'!E$20*($D149*$E149),'ModelParams Lw'!E$21+'ModelParams Lw'!E$22*LOG(BS$3)+'ModelParams Lw'!E$23*($D149*$E149)))</f>
        <v>19.403052886267911</v>
      </c>
      <c r="BT149" s="24">
        <f>IF(Calcul!$F154="SW",'ModelParams Lw'!F$18+'ModelParams Lw'!F$19*LOG(BT$3)+'ModelParams Lw'!F$20*($D149*$E149),IF('ModelParams Lw'!F$21+'ModelParams Lw'!F$22*LOG(BT$3)+'ModelParams Lw'!F$23*($D149*$E149)&lt;'ModelParams Lw'!F$18+'ModelParams Lw'!F$19*LOG(BT$3)+'ModelParams Lw'!F$20*($D149*$E149),'ModelParams Lw'!F$18+'ModelParams Lw'!F$19*LOG(BT$3)+'ModelParams Lw'!F$20*($D149*$E149),'ModelParams Lw'!F$21+'ModelParams Lw'!F$22*LOG(BT$3)+'ModelParams Lw'!F$23*($D149*$E149)))</f>
        <v>19.168948557312724</v>
      </c>
      <c r="BU149" s="24">
        <f>IF(Calcul!$F154="SW",'ModelParams Lw'!G$18+'ModelParams Lw'!G$19*LOG(BU$3)+'ModelParams Lw'!G$20*($D149*$E149),IF('ModelParams Lw'!G$21+'ModelParams Lw'!G$22*LOG(BU$3)+'ModelParams Lw'!G$23*($D149*$E149)&lt;'ModelParams Lw'!G$18+'ModelParams Lw'!G$19*LOG(BU$3)+'ModelParams Lw'!G$20*($D149*$E149),'ModelParams Lw'!G$18+'ModelParams Lw'!G$19*LOG(BU$3)+'ModelParams Lw'!G$20*($D149*$E149),'ModelParams Lw'!G$21+'ModelParams Lw'!G$22*LOG(BU$3)+'ModelParams Lw'!G$23*($D149*$E149)))</f>
        <v>19.253827318462619</v>
      </c>
      <c r="BV149" s="24">
        <f>IF(Calcul!$F154="SW",'ModelParams Lw'!H$18+'ModelParams Lw'!H$19*LOG(BV$3)+'ModelParams Lw'!H$20*($D149*$E149),IF('ModelParams Lw'!H$21+'ModelParams Lw'!H$22*LOG(BV$3)+'ModelParams Lw'!H$23*($D149*$E149)&lt;'ModelParams Lw'!H$18+'ModelParams Lw'!H$19*LOG(BV$3)+'ModelParams Lw'!H$20*($D149*$E149),'ModelParams Lw'!H$18+'ModelParams Lw'!H$19*LOG(BV$3)+'ModelParams Lw'!H$20*($D149*$E149),'ModelParams Lw'!H$21+'ModelParams Lw'!H$22*LOG(BV$3)+'ModelParams Lw'!H$23*($D149*$E149)))</f>
        <v>18.450549841027573</v>
      </c>
      <c r="BW149" s="24">
        <f>IF(Calcul!$F154="SW",'ModelParams Lw'!I$18+'ModelParams Lw'!I$19*LOG(BW$3)+'ModelParams Lw'!I$20*($D149*$E149),IF('ModelParams Lw'!I$21+'ModelParams Lw'!I$22*LOG(BW$3)+'ModelParams Lw'!I$23*($D149*$E149)&lt;'ModelParams Lw'!I$18+'ModelParams Lw'!I$19*LOG(BW$3)+'ModelParams Lw'!I$20*($D149*$E149),'ModelParams Lw'!I$18+'ModelParams Lw'!I$19*LOG(BW$3)+'ModelParams Lw'!I$20*($D149*$E149),'ModelParams Lw'!I$21+'ModelParams Lw'!I$22*LOG(BW$3)+'ModelParams Lw'!I$23*($D149*$E149)))</f>
        <v>24.339570323731252</v>
      </c>
      <c r="BX149" s="24">
        <f>IF(Calcul!$F154="SW",'ModelParams Lw'!J$18+'ModelParams Lw'!J$19*LOG(BX$3)+'ModelParams Lw'!J$20*($D149*$E149),IF('ModelParams Lw'!J$21+'ModelParams Lw'!J$22*LOG(BX$3)+'ModelParams Lw'!J$23*($D149*$E149)&lt;'ModelParams Lw'!J$18+'ModelParams Lw'!J$19*LOG(BX$3)+'ModelParams Lw'!J$20*($D149*$E149),'ModelParams Lw'!J$18+'ModelParams Lw'!J$19*LOG(BX$3)+'ModelParams Lw'!J$20*($D149*$E149),'ModelParams Lw'!J$21+'ModelParams Lw'!J$22*LOG(BX$3)+'ModelParams Lw'!J$23*($D149*$E149)))</f>
        <v>22.505852524315557</v>
      </c>
      <c r="BY149" s="24" t="e">
        <f t="shared" si="57"/>
        <v>#DIV/0!</v>
      </c>
      <c r="BZ149" s="24" t="e">
        <f t="shared" si="58"/>
        <v>#DIV/0!</v>
      </c>
      <c r="CA149" s="24" t="e">
        <f t="shared" si="59"/>
        <v>#DIV/0!</v>
      </c>
      <c r="CB149" s="24" t="e">
        <f t="shared" si="60"/>
        <v>#DIV/0!</v>
      </c>
      <c r="CC149" s="24" t="e">
        <f t="shared" si="61"/>
        <v>#DIV/0!</v>
      </c>
      <c r="CD149" s="24" t="e">
        <f t="shared" si="62"/>
        <v>#DIV/0!</v>
      </c>
      <c r="CE149" s="24" t="e">
        <f t="shared" si="63"/>
        <v>#DIV/0!</v>
      </c>
      <c r="CF149" s="24" t="e">
        <f t="shared" si="64"/>
        <v>#DIV/0!</v>
      </c>
      <c r="CG149" s="24" t="e">
        <f>10*LOG10(IF(BY149="",0,POWER(10,((BY149+'ModelParams Lw'!$O$4)/10))) +IF(BZ149="",0,POWER(10,((BZ149+'ModelParams Lw'!$P$4)/10))) +IF(CA149="",0,POWER(10,((CA149+'ModelParams Lw'!$Q$4)/10))) +IF(CB149="",0,POWER(10,((CB149+'ModelParams Lw'!$R$4)/10))) +IF(CC149="",0,POWER(10,((CC149+'ModelParams Lw'!$S$4)/10))) +IF(CD149="",0,POWER(10,((CD149+'ModelParams Lw'!$T$4)/10))) +IF(CE149="",0,POWER(10,((CE149+'ModelParams Lw'!$U$4)/10)))+IF(CF149="",0,POWER(10,((CF149+'ModelParams Lw'!$V$4)/10))))</f>
        <v>#DIV/0!</v>
      </c>
      <c r="CH149" s="24" t="e">
        <f t="shared" si="48"/>
        <v>#DIV/0!</v>
      </c>
      <c r="CI149" s="24" t="e">
        <f>(BY149-'ModelParams Lw'!$O$10)/'ModelParams Lw'!$O$11</f>
        <v>#DIV/0!</v>
      </c>
      <c r="CJ149" s="24" t="e">
        <f>(BZ149-'ModelParams Lw'!$P$10)/'ModelParams Lw'!$P$11</f>
        <v>#DIV/0!</v>
      </c>
      <c r="CK149" s="24" t="e">
        <f>(CA149-'ModelParams Lw'!$Q$10)/'ModelParams Lw'!$Q$11</f>
        <v>#DIV/0!</v>
      </c>
      <c r="CL149" s="24" t="e">
        <f>(CB149-'ModelParams Lw'!$R$10)/'ModelParams Lw'!$R$11</f>
        <v>#DIV/0!</v>
      </c>
      <c r="CM149" s="24" t="e">
        <f>(CC149-'ModelParams Lw'!$S$10)/'ModelParams Lw'!$S$11</f>
        <v>#DIV/0!</v>
      </c>
      <c r="CN149" s="24" t="e">
        <f>(CD149-'ModelParams Lw'!$T$10)/'ModelParams Lw'!$T$11</f>
        <v>#DIV/0!</v>
      </c>
      <c r="CO149" s="24" t="e">
        <f>(CE149-'ModelParams Lw'!$U$10)/'ModelParams Lw'!$U$11</f>
        <v>#DIV/0!</v>
      </c>
      <c r="CP149" s="24" t="e">
        <f>(CF149-'ModelParams Lw'!$V$10)/'ModelParams Lw'!$V$11</f>
        <v>#DIV/0!</v>
      </c>
    </row>
    <row r="150" spans="1:94" x14ac:dyDescent="0.2">
      <c r="A150" s="12">
        <f>Calcul!B152</f>
        <v>0</v>
      </c>
      <c r="B150" s="12">
        <f t="shared" si="65"/>
        <v>0</v>
      </c>
      <c r="C150" s="12">
        <f>Calcul!C152</f>
        <v>0</v>
      </c>
      <c r="D150" s="12">
        <f>Calcul!D152/1000</f>
        <v>0</v>
      </c>
      <c r="E150" s="12">
        <f>Calcul!E152/1000</f>
        <v>0</v>
      </c>
      <c r="F150" s="12">
        <f t="shared" si="66"/>
        <v>0</v>
      </c>
      <c r="G150" s="24" t="e">
        <f t="shared" si="67"/>
        <v>#DIV/0!</v>
      </c>
      <c r="H150" s="21" t="e">
        <f>'ModelParams Lw'!$B$6*(LN(H$3/(($B150/3600/($D150*$F150))^0.4*$G150^0.3)))^2+'ModelParams Lw'!$B$7*LN(H$3/(($B150/3600/($D150*$F150))^0.4*$G150^0.3))+'ModelParams Lw'!$B$8</f>
        <v>#DIV/0!</v>
      </c>
      <c r="I150" s="21" t="e">
        <f>'ModelParams Lw'!$B$6*(LN(I$3/(($B150/3600/($D150*$F150))^0.4*$G150^0.3)))^2+'ModelParams Lw'!$B$7*LN(I$3/(($B150/3600/($D150*$F150))^0.4*$G150^0.3))+'ModelParams Lw'!$B$8</f>
        <v>#DIV/0!</v>
      </c>
      <c r="J150" s="21" t="e">
        <f>'ModelParams Lw'!$B$6*(LN(J$3/(($B150/3600/($D150*$F150))^0.4*$G150^0.3)))^2+'ModelParams Lw'!$B$7*LN(J$3/(($B150/3600/($D150*$F150))^0.4*$G150^0.3))+'ModelParams Lw'!$B$8</f>
        <v>#DIV/0!</v>
      </c>
      <c r="K150" s="21" t="e">
        <f>'ModelParams Lw'!$B$6*(LN(K$3/(($B150/3600/($D150*$F150))^0.4*$G150^0.3)))^2+'ModelParams Lw'!$B$7*LN(K$3/(($B150/3600/($D150*$F150))^0.4*$G150^0.3))+'ModelParams Lw'!$B$8</f>
        <v>#DIV/0!</v>
      </c>
      <c r="L150" s="21" t="e">
        <f>'ModelParams Lw'!$B$6*(LN(L$3/(($B150/3600/($D150*$F150))^0.4*$G150^0.3)))^2+'ModelParams Lw'!$B$7*LN(L$3/(($B150/3600/($D150*$F150))^0.4*$G150^0.3))+'ModelParams Lw'!$B$8</f>
        <v>#DIV/0!</v>
      </c>
      <c r="M150" s="21" t="e">
        <f>'ModelParams Lw'!$B$6*(LN(M$3/(($B150/3600/($D150*$F150))^0.4*$G150^0.3)))^2+'ModelParams Lw'!$B$7*LN(M$3/(($B150/3600/($D150*$F150))^0.4*$G150^0.3))+'ModelParams Lw'!$B$8</f>
        <v>#DIV/0!</v>
      </c>
      <c r="N150" s="21" t="e">
        <f>'ModelParams Lw'!$B$6*(LN(N$3/(($B150/3600/($D150*$F150))^0.4*$G150^0.3)))^2+'ModelParams Lw'!$B$7*LN(N$3/(($B150/3600/($D150*$F150))^0.4*$G150^0.3))+'ModelParams Lw'!$B$8</f>
        <v>#DIV/0!</v>
      </c>
      <c r="O150" s="21" t="e">
        <f>'ModelParams Lw'!$B$6*(LN(O$3/(($B150/3600/($D150*$F150))^0.4*$G150^0.3)))^2+'ModelParams Lw'!$B$7*LN(O$3/(($B150/3600/($D150*$F150))^0.4*$G150^0.3))+'ModelParams Lw'!$B$8</f>
        <v>#DIV/0!</v>
      </c>
      <c r="P150" s="24" t="e">
        <f>'ModelParams Lw'!$B$3+'ModelParams Lw'!$B$4*LOG10($B150/3600/($D150*$F150))+'ModelParams Lw'!$B$5*LOG10(2*$G150/(1.2*($B150/3600/($D150*$F150))^2)+1)+10*LOG10($D150*$F150)+H150</f>
        <v>#DIV/0!</v>
      </c>
      <c r="Q150" s="24" t="e">
        <f>'ModelParams Lw'!$B$3+'ModelParams Lw'!$B$4*LOG10($B150/3600/($D150*$F150))+'ModelParams Lw'!$B$5*LOG10(2*$G150/(1.2*($B150/3600/($D150*$F150))^2)+1)+10*LOG10($D150*$F150)+I150</f>
        <v>#DIV/0!</v>
      </c>
      <c r="R150" s="24" t="e">
        <f>'ModelParams Lw'!$B$3+'ModelParams Lw'!$B$4*LOG10($B150/3600/($D150*$F150))+'ModelParams Lw'!$B$5*LOG10(2*$G150/(1.2*($B150/3600/($D150*$F150))^2)+1)+10*LOG10($D150*$F150)+J150</f>
        <v>#DIV/0!</v>
      </c>
      <c r="S150" s="24" t="e">
        <f>'ModelParams Lw'!$B$3+'ModelParams Lw'!$B$4*LOG10($B150/3600/($D150*$F150))+'ModelParams Lw'!$B$5*LOG10(2*$G150/(1.2*($B150/3600/($D150*$F150))^2)+1)+10*LOG10($D150*$F150)+K150</f>
        <v>#DIV/0!</v>
      </c>
      <c r="T150" s="24" t="e">
        <f>'ModelParams Lw'!$B$3+'ModelParams Lw'!$B$4*LOG10($B150/3600/($D150*$F150))+'ModelParams Lw'!$B$5*LOG10(2*$G150/(1.2*($B150/3600/($D150*$F150))^2)+1)+10*LOG10($D150*$F150)+L150</f>
        <v>#DIV/0!</v>
      </c>
      <c r="U150" s="24" t="e">
        <f>'ModelParams Lw'!$B$3+'ModelParams Lw'!$B$4*LOG10($B150/3600/($D150*$F150))+'ModelParams Lw'!$B$5*LOG10(2*$G150/(1.2*($B150/3600/($D150*$F150))^2)+1)+10*LOG10($D150*$F150)+M150</f>
        <v>#DIV/0!</v>
      </c>
      <c r="V150" s="24" t="e">
        <f>'ModelParams Lw'!$B$3+'ModelParams Lw'!$B$4*LOG10($B150/3600/($D150*$F150))+'ModelParams Lw'!$B$5*LOG10(2*$G150/(1.2*($B150/3600/($D150*$F150))^2)+1)+10*LOG10($D150*$F150)+N150</f>
        <v>#DIV/0!</v>
      </c>
      <c r="W150" s="24" t="e">
        <f>'ModelParams Lw'!$B$3+'ModelParams Lw'!$B$4*LOG10($B150/3600/($D150*$F150))+'ModelParams Lw'!$B$5*LOG10(2*$G150/(1.2*($B150/3600/($D150*$F150))^2)+1)+10*LOG10($D150*$F150)+O150</f>
        <v>#DIV/0!</v>
      </c>
      <c r="X150" s="24" t="e">
        <f>10*LOG10(IF(P150="",0,POWER(10,((P150+'ModelParams Lw'!$O$4)/10))) +IF(Q150="",0,POWER(10,((Q150+'ModelParams Lw'!$P$4)/10))) +IF(R150="",0,POWER(10,((R150+'ModelParams Lw'!$Q$4)/10))) +IF(S150="",0,POWER(10,((S150+'ModelParams Lw'!$R$4)/10))) +IF(T150="",0,POWER(10,((T150+'ModelParams Lw'!$S$4)/10))) +IF(U150="",0,POWER(10,((U150+'ModelParams Lw'!$T$4)/10))) +IF(V150="",0,POWER(10,((V150+'ModelParams Lw'!$U$4)/10)))+IF(W150="",0,POWER(10,((W150+'ModelParams Lw'!$V$4)/10))))</f>
        <v>#DIV/0!</v>
      </c>
      <c r="Y150" s="24" t="e">
        <f t="shared" si="68"/>
        <v>#DIV/0!</v>
      </c>
      <c r="Z150" s="24" t="e">
        <f>(P150-'ModelParams Lw'!O$10)/'ModelParams Lw'!O$11</f>
        <v>#DIV/0!</v>
      </c>
      <c r="AA150" s="24" t="e">
        <f>(Q150-'ModelParams Lw'!P$10)/'ModelParams Lw'!P$11</f>
        <v>#DIV/0!</v>
      </c>
      <c r="AB150" s="24" t="e">
        <f>(R150-'ModelParams Lw'!Q$10)/'ModelParams Lw'!Q$11</f>
        <v>#DIV/0!</v>
      </c>
      <c r="AC150" s="24" t="e">
        <f>(S150-'ModelParams Lw'!R$10)/'ModelParams Lw'!R$11</f>
        <v>#DIV/0!</v>
      </c>
      <c r="AD150" s="24" t="e">
        <f>(T150-'ModelParams Lw'!S$10)/'ModelParams Lw'!S$11</f>
        <v>#DIV/0!</v>
      </c>
      <c r="AE150" s="24" t="e">
        <f>(U150-'ModelParams Lw'!T$10)/'ModelParams Lw'!T$11</f>
        <v>#DIV/0!</v>
      </c>
      <c r="AF150" s="24" t="e">
        <f>(V150-'ModelParams Lw'!U$10)/'ModelParams Lw'!U$11</f>
        <v>#DIV/0!</v>
      </c>
      <c r="AG150" s="24" t="e">
        <f>(W150-'ModelParams Lw'!V$10)/'ModelParams Lw'!V$11</f>
        <v>#DIV/0!</v>
      </c>
      <c r="AH150" s="24" t="e">
        <f t="shared" si="46"/>
        <v>#DIV/0!</v>
      </c>
      <c r="AI150" s="24" t="str">
        <f>IF(OR(Calcul!$D155="",Calcul!$E155=""),"",VLOOKUP(CONCATENATE(Calcul!$D155,Calcul!$E155),SilencerParams!$D$4:$R$82,8,FALSE))</f>
        <v/>
      </c>
      <c r="AJ150" s="24" t="str">
        <f>IF(OR(Calcul!$D155="",Calcul!$E155=""),"",VLOOKUP(CONCATENATE(Calcul!$D155,Calcul!$E155),SilencerParams!$D$4:$R$82,9,FALSE))</f>
        <v/>
      </c>
      <c r="AK150" s="24" t="str">
        <f>IF(OR(Calcul!$D155="",Calcul!$E155=""),"",VLOOKUP(CONCATENATE(Calcul!$D155,Calcul!$E155),SilencerParams!$D$4:$R$82,10,FALSE))</f>
        <v/>
      </c>
      <c r="AL150" s="24" t="str">
        <f>IF(OR(Calcul!$D155="",Calcul!$E155=""),"",VLOOKUP(CONCATENATE(Calcul!$D155,Calcul!$E155),SilencerParams!$D$4:$R$82,11,FALSE))</f>
        <v/>
      </c>
      <c r="AM150" s="24" t="str">
        <f>IF(OR(Calcul!$D155="",Calcul!$E155=""),"",VLOOKUP(CONCATENATE(Calcul!$D155,Calcul!$E155),SilencerParams!$D$4:$R$82,12,FALSE))</f>
        <v/>
      </c>
      <c r="AN150" s="24" t="str">
        <f>IF(OR(Calcul!$D155="",Calcul!$E155=""),"",VLOOKUP(CONCATENATE(Calcul!$D155,Calcul!$E155),SilencerParams!$D$4:$R$82,13,FALSE))</f>
        <v/>
      </c>
      <c r="AO150" s="24" t="str">
        <f>IF(OR(Calcul!$D155="",Calcul!$E155=""),"",VLOOKUP(CONCATENATE(Calcul!$D155,Calcul!$E155),SilencerParams!$D$4:$R$82,14,FALSE))</f>
        <v/>
      </c>
      <c r="AP150" s="24" t="str">
        <f>IF(OR(Calcul!$D155="",Calcul!$E155=""),"",VLOOKUP(CONCATENATE(Calcul!$D155,Calcul!$E155),SilencerParams!$D$4:$R$82,15,FALSE))</f>
        <v/>
      </c>
      <c r="AQ150" s="24" t="str">
        <f>IF(OR(Calcul!$D155="",Calcul!$E155=""),"",VLOOKUP(CONCATENATE(Calcul!$D155,Calcul!$E155),SilencerParams!$D$4:$Z$82,16,FALSE)*LOG($AH150)+VLOOKUP(CONCATENATE(Calcul!$D155,Calcul!$E155),SilencerParams!$D$4:$AH$82,24,FALSE))</f>
        <v/>
      </c>
      <c r="AR150" s="24" t="str">
        <f>IF(OR(Calcul!$D155="",Calcul!$E155=""),"",VLOOKUP(CONCATENATE(Calcul!$D155,Calcul!$E155),SilencerParams!$D$4:$Z$82,17,FALSE)*LOG($AH150)+VLOOKUP(CONCATENATE(Calcul!$D155,Calcul!$E155),SilencerParams!$D$4:$AH$82,25,FALSE))</f>
        <v/>
      </c>
      <c r="AS150" s="24" t="str">
        <f>IF(OR(Calcul!$D155="",Calcul!$E155=""),"",VLOOKUP(CONCATENATE(Calcul!$D155,Calcul!$E155),SilencerParams!$D$4:$Z$82,18,FALSE)*LOG($AH150)+VLOOKUP(CONCATENATE(Calcul!$D155,Calcul!$E155),SilencerParams!$D$4:$AH$82,26,FALSE))</f>
        <v/>
      </c>
      <c r="AT150" s="24" t="str">
        <f>IF(OR(Calcul!$D155="",Calcul!$E155=""),"",VLOOKUP(CONCATENATE(Calcul!$D155,Calcul!$E155),SilencerParams!$D$4:$Z$82,19,FALSE)*LOG($AH150)+VLOOKUP(CONCATENATE(Calcul!$D155,Calcul!$E155),SilencerParams!$D$4:$AH$82,27,FALSE))</f>
        <v/>
      </c>
      <c r="AU150" s="24" t="str">
        <f>IF(OR(Calcul!$D155="",Calcul!$E155=""),"",VLOOKUP(CONCATENATE(Calcul!$D155,Calcul!$E155),SilencerParams!$D$4:$Z$82,20,FALSE)*LOG($AH150)+VLOOKUP(CONCATENATE(Calcul!$D155,Calcul!$E155),SilencerParams!$D$4:$AH$82,28,FALSE))</f>
        <v/>
      </c>
      <c r="AV150" s="24" t="str">
        <f>IF(OR(Calcul!$D155="",Calcul!$E155=""),"",VLOOKUP(CONCATENATE(Calcul!$D155,Calcul!$E155),SilencerParams!$D$4:$Z$82,21,FALSE)*LOG($AH150)+VLOOKUP(CONCATENATE(Calcul!$D155,Calcul!$E155),SilencerParams!$D$4:$AH$82,29,FALSE))</f>
        <v/>
      </c>
      <c r="AW150" s="24" t="str">
        <f>IF(OR(Calcul!$D155="",Calcul!$E155=""),"",VLOOKUP(CONCATENATE(Calcul!$D155,Calcul!$E155),SilencerParams!$D$4:$Z$82,22,FALSE)*LOG($AH150)+VLOOKUP(CONCATENATE(Calcul!$D155,Calcul!$E155),SilencerParams!$D$4:$AH$82,30,FALSE))</f>
        <v/>
      </c>
      <c r="AX150" s="24" t="str">
        <f>IF(OR(Calcul!$D155="",Calcul!$E155=""),"",VLOOKUP(CONCATENATE(Calcul!$D155,Calcul!$E155),SilencerParams!$D$4:$Z$82,23,FALSE)*LOG($AH150)+VLOOKUP(CONCATENATE(Calcul!$D155,Calcul!$E155),SilencerParams!$D$4:$AH$82,31,FALSE))</f>
        <v/>
      </c>
      <c r="AY150" s="24" t="e">
        <f t="shared" si="49"/>
        <v>#DIV/0!</v>
      </c>
      <c r="AZ150" s="24" t="e">
        <f t="shared" si="50"/>
        <v>#DIV/0!</v>
      </c>
      <c r="BA150" s="24" t="e">
        <f t="shared" si="51"/>
        <v>#DIV/0!</v>
      </c>
      <c r="BB150" s="24" t="e">
        <f t="shared" si="52"/>
        <v>#DIV/0!</v>
      </c>
      <c r="BC150" s="24" t="e">
        <f t="shared" si="53"/>
        <v>#DIV/0!</v>
      </c>
      <c r="BD150" s="24" t="e">
        <f t="shared" si="54"/>
        <v>#DIV/0!</v>
      </c>
      <c r="BE150" s="24" t="e">
        <f t="shared" si="55"/>
        <v>#DIV/0!</v>
      </c>
      <c r="BF150" s="24" t="e">
        <f t="shared" si="56"/>
        <v>#DIV/0!</v>
      </c>
      <c r="BG150" s="24" t="e">
        <f>10*LOG10(IF(AY150="",0,POWER(10,((AY150+'ModelParams Lw'!$O$4)/10))) +IF(AZ150="",0,POWER(10,((AZ150+'ModelParams Lw'!$P$4)/10))) +IF(BA150="",0,POWER(10,((BA150+'ModelParams Lw'!$Q$4)/10))) +IF(BB150="",0,POWER(10,((BB150+'ModelParams Lw'!$R$4)/10))) +IF(BC150="",0,POWER(10,((BC150+'ModelParams Lw'!$S$4)/10))) +IF(BD150="",0,POWER(10,((BD150+'ModelParams Lw'!$T$4)/10))) +IF(BE150="",0,POWER(10,((BE150+'ModelParams Lw'!$U$4)/10)))+IF(BF150="",0,POWER(10,((BF150+'ModelParams Lw'!$V$4)/10))))</f>
        <v>#DIV/0!</v>
      </c>
      <c r="BH150" s="24" t="e">
        <f t="shared" si="47"/>
        <v>#DIV/0!</v>
      </c>
      <c r="BI150" s="24" t="e">
        <f>(AY150-'ModelParams Lw'!O$10)/'ModelParams Lw'!O$11</f>
        <v>#DIV/0!</v>
      </c>
      <c r="BJ150" s="24" t="e">
        <f>(AZ150-'ModelParams Lw'!P$10)/'ModelParams Lw'!P$11</f>
        <v>#DIV/0!</v>
      </c>
      <c r="BK150" s="24" t="e">
        <f>(BA150-'ModelParams Lw'!Q$10)/'ModelParams Lw'!Q$11</f>
        <v>#DIV/0!</v>
      </c>
      <c r="BL150" s="24" t="e">
        <f>(BB150-'ModelParams Lw'!R$10)/'ModelParams Lw'!R$11</f>
        <v>#DIV/0!</v>
      </c>
      <c r="BM150" s="24" t="e">
        <f>(BC150-'ModelParams Lw'!S$10)/'ModelParams Lw'!S$11</f>
        <v>#DIV/0!</v>
      </c>
      <c r="BN150" s="24" t="e">
        <f>(BD150-'ModelParams Lw'!T$10)/'ModelParams Lw'!T$11</f>
        <v>#DIV/0!</v>
      </c>
      <c r="BO150" s="24" t="e">
        <f>(BE150-'ModelParams Lw'!U$10)/'ModelParams Lw'!U$11</f>
        <v>#DIV/0!</v>
      </c>
      <c r="BP150" s="24" t="e">
        <f>(BF150-'ModelParams Lw'!V$10)/'ModelParams Lw'!V$11</f>
        <v>#DIV/0!</v>
      </c>
      <c r="BQ150" s="24">
        <f>IF(Calcul!$F155="SW",'ModelParams Lw'!C$18+'ModelParams Lw'!C$19*LOG(BQ$3)+'ModelParams Lw'!C$20*($D150*$E150),IF('ModelParams Lw'!C$21+'ModelParams Lw'!C$22*LOG(BQ$3)+'ModelParams Lw'!C$23*($D150*$E150)&lt;'ModelParams Lw'!C$18+'ModelParams Lw'!C$19*LOG(BQ$3)+'ModelParams Lw'!C$20*($D150*$E150),'ModelParams Lw'!C$18+'ModelParams Lw'!C$19*LOG(BQ$3)+'ModelParams Lw'!C$20*($D150*$E150),'ModelParams Lw'!C$21+'ModelParams Lw'!C$22*LOG(BQ$3)+'ModelParams Lw'!C$23*($D150*$E150)))</f>
        <v>29.232362061604213</v>
      </c>
      <c r="BR150" s="24">
        <f>IF(Calcul!$F155="SW",'ModelParams Lw'!D$18+'ModelParams Lw'!D$19*LOG(BR$3)+'ModelParams Lw'!D$20*($D150*$E150),IF('ModelParams Lw'!D$21+'ModelParams Lw'!D$22*LOG(BR$3)+'ModelParams Lw'!D$23*($D150*$E150)&lt;'ModelParams Lw'!D$18+'ModelParams Lw'!D$19*LOG(BR$3)+'ModelParams Lw'!D$20*($D150*$E150),'ModelParams Lw'!D$18+'ModelParams Lw'!D$19*LOG(BR$3)+'ModelParams Lw'!D$20*($D150*$E150),'ModelParams Lw'!D$21+'ModelParams Lw'!D$22*LOG(BR$3)+'ModelParams Lw'!D$23*($D150*$E150)))</f>
        <v>20.87664435983303</v>
      </c>
      <c r="BS150" s="24">
        <f>IF(Calcul!$F155="SW",'ModelParams Lw'!E$18+'ModelParams Lw'!E$19*LOG(BS$3)+'ModelParams Lw'!E$20*($D150*$E150),IF('ModelParams Lw'!E$21+'ModelParams Lw'!E$22*LOG(BS$3)+'ModelParams Lw'!E$23*($D150*$E150)&lt;'ModelParams Lw'!E$18+'ModelParams Lw'!E$19*LOG(BS$3)+'ModelParams Lw'!E$20*($D150*$E150),'ModelParams Lw'!E$18+'ModelParams Lw'!E$19*LOG(BS$3)+'ModelParams Lw'!E$20*($D150*$E150),'ModelParams Lw'!E$21+'ModelParams Lw'!E$22*LOG(BS$3)+'ModelParams Lw'!E$23*($D150*$E150)))</f>
        <v>19.403052886267911</v>
      </c>
      <c r="BT150" s="24">
        <f>IF(Calcul!$F155="SW",'ModelParams Lw'!F$18+'ModelParams Lw'!F$19*LOG(BT$3)+'ModelParams Lw'!F$20*($D150*$E150),IF('ModelParams Lw'!F$21+'ModelParams Lw'!F$22*LOG(BT$3)+'ModelParams Lw'!F$23*($D150*$E150)&lt;'ModelParams Lw'!F$18+'ModelParams Lw'!F$19*LOG(BT$3)+'ModelParams Lw'!F$20*($D150*$E150),'ModelParams Lw'!F$18+'ModelParams Lw'!F$19*LOG(BT$3)+'ModelParams Lw'!F$20*($D150*$E150),'ModelParams Lw'!F$21+'ModelParams Lw'!F$22*LOG(BT$3)+'ModelParams Lw'!F$23*($D150*$E150)))</f>
        <v>19.168948557312724</v>
      </c>
      <c r="BU150" s="24">
        <f>IF(Calcul!$F155="SW",'ModelParams Lw'!G$18+'ModelParams Lw'!G$19*LOG(BU$3)+'ModelParams Lw'!G$20*($D150*$E150),IF('ModelParams Lw'!G$21+'ModelParams Lw'!G$22*LOG(BU$3)+'ModelParams Lw'!G$23*($D150*$E150)&lt;'ModelParams Lw'!G$18+'ModelParams Lw'!G$19*LOG(BU$3)+'ModelParams Lw'!G$20*($D150*$E150),'ModelParams Lw'!G$18+'ModelParams Lw'!G$19*LOG(BU$3)+'ModelParams Lw'!G$20*($D150*$E150),'ModelParams Lw'!G$21+'ModelParams Lw'!G$22*LOG(BU$3)+'ModelParams Lw'!G$23*($D150*$E150)))</f>
        <v>19.253827318462619</v>
      </c>
      <c r="BV150" s="24">
        <f>IF(Calcul!$F155="SW",'ModelParams Lw'!H$18+'ModelParams Lw'!H$19*LOG(BV$3)+'ModelParams Lw'!H$20*($D150*$E150),IF('ModelParams Lw'!H$21+'ModelParams Lw'!H$22*LOG(BV$3)+'ModelParams Lw'!H$23*($D150*$E150)&lt;'ModelParams Lw'!H$18+'ModelParams Lw'!H$19*LOG(BV$3)+'ModelParams Lw'!H$20*($D150*$E150),'ModelParams Lw'!H$18+'ModelParams Lw'!H$19*LOG(BV$3)+'ModelParams Lw'!H$20*($D150*$E150),'ModelParams Lw'!H$21+'ModelParams Lw'!H$22*LOG(BV$3)+'ModelParams Lw'!H$23*($D150*$E150)))</f>
        <v>18.450549841027573</v>
      </c>
      <c r="BW150" s="24">
        <f>IF(Calcul!$F155="SW",'ModelParams Lw'!I$18+'ModelParams Lw'!I$19*LOG(BW$3)+'ModelParams Lw'!I$20*($D150*$E150),IF('ModelParams Lw'!I$21+'ModelParams Lw'!I$22*LOG(BW$3)+'ModelParams Lw'!I$23*($D150*$E150)&lt;'ModelParams Lw'!I$18+'ModelParams Lw'!I$19*LOG(BW$3)+'ModelParams Lw'!I$20*($D150*$E150),'ModelParams Lw'!I$18+'ModelParams Lw'!I$19*LOG(BW$3)+'ModelParams Lw'!I$20*($D150*$E150),'ModelParams Lw'!I$21+'ModelParams Lw'!I$22*LOG(BW$3)+'ModelParams Lw'!I$23*($D150*$E150)))</f>
        <v>24.339570323731252</v>
      </c>
      <c r="BX150" s="24">
        <f>IF(Calcul!$F155="SW",'ModelParams Lw'!J$18+'ModelParams Lw'!J$19*LOG(BX$3)+'ModelParams Lw'!J$20*($D150*$E150),IF('ModelParams Lw'!J$21+'ModelParams Lw'!J$22*LOG(BX$3)+'ModelParams Lw'!J$23*($D150*$E150)&lt;'ModelParams Lw'!J$18+'ModelParams Lw'!J$19*LOG(BX$3)+'ModelParams Lw'!J$20*($D150*$E150),'ModelParams Lw'!J$18+'ModelParams Lw'!J$19*LOG(BX$3)+'ModelParams Lw'!J$20*($D150*$E150),'ModelParams Lw'!J$21+'ModelParams Lw'!J$22*LOG(BX$3)+'ModelParams Lw'!J$23*($D150*$E150)))</f>
        <v>22.505852524315557</v>
      </c>
      <c r="BY150" s="24" t="e">
        <f t="shared" si="57"/>
        <v>#DIV/0!</v>
      </c>
      <c r="BZ150" s="24" t="e">
        <f t="shared" si="58"/>
        <v>#DIV/0!</v>
      </c>
      <c r="CA150" s="24" t="e">
        <f t="shared" si="59"/>
        <v>#DIV/0!</v>
      </c>
      <c r="CB150" s="24" t="e">
        <f t="shared" si="60"/>
        <v>#DIV/0!</v>
      </c>
      <c r="CC150" s="24" t="e">
        <f t="shared" si="61"/>
        <v>#DIV/0!</v>
      </c>
      <c r="CD150" s="24" t="e">
        <f t="shared" si="62"/>
        <v>#DIV/0!</v>
      </c>
      <c r="CE150" s="24" t="e">
        <f t="shared" si="63"/>
        <v>#DIV/0!</v>
      </c>
      <c r="CF150" s="24" t="e">
        <f t="shared" si="64"/>
        <v>#DIV/0!</v>
      </c>
      <c r="CG150" s="24" t="e">
        <f>10*LOG10(IF(BY150="",0,POWER(10,((BY150+'ModelParams Lw'!$O$4)/10))) +IF(BZ150="",0,POWER(10,((BZ150+'ModelParams Lw'!$P$4)/10))) +IF(CA150="",0,POWER(10,((CA150+'ModelParams Lw'!$Q$4)/10))) +IF(CB150="",0,POWER(10,((CB150+'ModelParams Lw'!$R$4)/10))) +IF(CC150="",0,POWER(10,((CC150+'ModelParams Lw'!$S$4)/10))) +IF(CD150="",0,POWER(10,((CD150+'ModelParams Lw'!$T$4)/10))) +IF(CE150="",0,POWER(10,((CE150+'ModelParams Lw'!$U$4)/10)))+IF(CF150="",0,POWER(10,((CF150+'ModelParams Lw'!$V$4)/10))))</f>
        <v>#DIV/0!</v>
      </c>
      <c r="CH150" s="24" t="e">
        <f t="shared" si="48"/>
        <v>#DIV/0!</v>
      </c>
      <c r="CI150" s="24" t="e">
        <f>(BY150-'ModelParams Lw'!$O$10)/'ModelParams Lw'!$O$11</f>
        <v>#DIV/0!</v>
      </c>
      <c r="CJ150" s="24" t="e">
        <f>(BZ150-'ModelParams Lw'!$P$10)/'ModelParams Lw'!$P$11</f>
        <v>#DIV/0!</v>
      </c>
      <c r="CK150" s="24" t="e">
        <f>(CA150-'ModelParams Lw'!$Q$10)/'ModelParams Lw'!$Q$11</f>
        <v>#DIV/0!</v>
      </c>
      <c r="CL150" s="24" t="e">
        <f>(CB150-'ModelParams Lw'!$R$10)/'ModelParams Lw'!$R$11</f>
        <v>#DIV/0!</v>
      </c>
      <c r="CM150" s="24" t="e">
        <f>(CC150-'ModelParams Lw'!$S$10)/'ModelParams Lw'!$S$11</f>
        <v>#DIV/0!</v>
      </c>
      <c r="CN150" s="24" t="e">
        <f>(CD150-'ModelParams Lw'!$T$10)/'ModelParams Lw'!$T$11</f>
        <v>#DIV/0!</v>
      </c>
      <c r="CO150" s="24" t="e">
        <f>(CE150-'ModelParams Lw'!$U$10)/'ModelParams Lw'!$U$11</f>
        <v>#DIV/0!</v>
      </c>
      <c r="CP150" s="24" t="e">
        <f>(CF150-'ModelParams Lw'!$V$10)/'ModelParams Lw'!$V$11</f>
        <v>#DIV/0!</v>
      </c>
    </row>
    <row r="151" spans="1:94" x14ac:dyDescent="0.2">
      <c r="A151" s="12">
        <f>Calcul!B153</f>
        <v>0</v>
      </c>
      <c r="B151" s="12">
        <f t="shared" si="65"/>
        <v>0</v>
      </c>
      <c r="C151" s="12">
        <f>Calcul!C153</f>
        <v>0</v>
      </c>
      <c r="D151" s="12">
        <f>Calcul!D153/1000</f>
        <v>0</v>
      </c>
      <c r="E151" s="12">
        <f>Calcul!E153/1000</f>
        <v>0</v>
      </c>
      <c r="F151" s="12">
        <f t="shared" si="66"/>
        <v>0</v>
      </c>
      <c r="G151" s="24" t="e">
        <f t="shared" si="67"/>
        <v>#DIV/0!</v>
      </c>
      <c r="H151" s="21" t="e">
        <f>'ModelParams Lw'!$B$6*(LN(H$3/(($B151/3600/($D151*$F151))^0.4*$G151^0.3)))^2+'ModelParams Lw'!$B$7*LN(H$3/(($B151/3600/($D151*$F151))^0.4*$G151^0.3))+'ModelParams Lw'!$B$8</f>
        <v>#DIV/0!</v>
      </c>
      <c r="I151" s="21" t="e">
        <f>'ModelParams Lw'!$B$6*(LN(I$3/(($B151/3600/($D151*$F151))^0.4*$G151^0.3)))^2+'ModelParams Lw'!$B$7*LN(I$3/(($B151/3600/($D151*$F151))^0.4*$G151^0.3))+'ModelParams Lw'!$B$8</f>
        <v>#DIV/0!</v>
      </c>
      <c r="J151" s="21" t="e">
        <f>'ModelParams Lw'!$B$6*(LN(J$3/(($B151/3600/($D151*$F151))^0.4*$G151^0.3)))^2+'ModelParams Lw'!$B$7*LN(J$3/(($B151/3600/($D151*$F151))^0.4*$G151^0.3))+'ModelParams Lw'!$B$8</f>
        <v>#DIV/0!</v>
      </c>
      <c r="K151" s="21" t="e">
        <f>'ModelParams Lw'!$B$6*(LN(K$3/(($B151/3600/($D151*$F151))^0.4*$G151^0.3)))^2+'ModelParams Lw'!$B$7*LN(K$3/(($B151/3600/($D151*$F151))^0.4*$G151^0.3))+'ModelParams Lw'!$B$8</f>
        <v>#DIV/0!</v>
      </c>
      <c r="L151" s="21" t="e">
        <f>'ModelParams Lw'!$B$6*(LN(L$3/(($B151/3600/($D151*$F151))^0.4*$G151^0.3)))^2+'ModelParams Lw'!$B$7*LN(L$3/(($B151/3600/($D151*$F151))^0.4*$G151^0.3))+'ModelParams Lw'!$B$8</f>
        <v>#DIV/0!</v>
      </c>
      <c r="M151" s="21" t="e">
        <f>'ModelParams Lw'!$B$6*(LN(M$3/(($B151/3600/($D151*$F151))^0.4*$G151^0.3)))^2+'ModelParams Lw'!$B$7*LN(M$3/(($B151/3600/($D151*$F151))^0.4*$G151^0.3))+'ModelParams Lw'!$B$8</f>
        <v>#DIV/0!</v>
      </c>
      <c r="N151" s="21" t="e">
        <f>'ModelParams Lw'!$B$6*(LN(N$3/(($B151/3600/($D151*$F151))^0.4*$G151^0.3)))^2+'ModelParams Lw'!$B$7*LN(N$3/(($B151/3600/($D151*$F151))^0.4*$G151^0.3))+'ModelParams Lw'!$B$8</f>
        <v>#DIV/0!</v>
      </c>
      <c r="O151" s="21" t="e">
        <f>'ModelParams Lw'!$B$6*(LN(O$3/(($B151/3600/($D151*$F151))^0.4*$G151^0.3)))^2+'ModelParams Lw'!$B$7*LN(O$3/(($B151/3600/($D151*$F151))^0.4*$G151^0.3))+'ModelParams Lw'!$B$8</f>
        <v>#DIV/0!</v>
      </c>
      <c r="P151" s="24" t="e">
        <f>'ModelParams Lw'!$B$3+'ModelParams Lw'!$B$4*LOG10($B151/3600/($D151*$F151))+'ModelParams Lw'!$B$5*LOG10(2*$G151/(1.2*($B151/3600/($D151*$F151))^2)+1)+10*LOG10($D151*$F151)+H151</f>
        <v>#DIV/0!</v>
      </c>
      <c r="Q151" s="24" t="e">
        <f>'ModelParams Lw'!$B$3+'ModelParams Lw'!$B$4*LOG10($B151/3600/($D151*$F151))+'ModelParams Lw'!$B$5*LOG10(2*$G151/(1.2*($B151/3600/($D151*$F151))^2)+1)+10*LOG10($D151*$F151)+I151</f>
        <v>#DIV/0!</v>
      </c>
      <c r="R151" s="24" t="e">
        <f>'ModelParams Lw'!$B$3+'ModelParams Lw'!$B$4*LOG10($B151/3600/($D151*$F151))+'ModelParams Lw'!$B$5*LOG10(2*$G151/(1.2*($B151/3600/($D151*$F151))^2)+1)+10*LOG10($D151*$F151)+J151</f>
        <v>#DIV/0!</v>
      </c>
      <c r="S151" s="24" t="e">
        <f>'ModelParams Lw'!$B$3+'ModelParams Lw'!$B$4*LOG10($B151/3600/($D151*$F151))+'ModelParams Lw'!$B$5*LOG10(2*$G151/(1.2*($B151/3600/($D151*$F151))^2)+1)+10*LOG10($D151*$F151)+K151</f>
        <v>#DIV/0!</v>
      </c>
      <c r="T151" s="24" t="e">
        <f>'ModelParams Lw'!$B$3+'ModelParams Lw'!$B$4*LOG10($B151/3600/($D151*$F151))+'ModelParams Lw'!$B$5*LOG10(2*$G151/(1.2*($B151/3600/($D151*$F151))^2)+1)+10*LOG10($D151*$F151)+L151</f>
        <v>#DIV/0!</v>
      </c>
      <c r="U151" s="24" t="e">
        <f>'ModelParams Lw'!$B$3+'ModelParams Lw'!$B$4*LOG10($B151/3600/($D151*$F151))+'ModelParams Lw'!$B$5*LOG10(2*$G151/(1.2*($B151/3600/($D151*$F151))^2)+1)+10*LOG10($D151*$F151)+M151</f>
        <v>#DIV/0!</v>
      </c>
      <c r="V151" s="24" t="e">
        <f>'ModelParams Lw'!$B$3+'ModelParams Lw'!$B$4*LOG10($B151/3600/($D151*$F151))+'ModelParams Lw'!$B$5*LOG10(2*$G151/(1.2*($B151/3600/($D151*$F151))^2)+1)+10*LOG10($D151*$F151)+N151</f>
        <v>#DIV/0!</v>
      </c>
      <c r="W151" s="24" t="e">
        <f>'ModelParams Lw'!$B$3+'ModelParams Lw'!$B$4*LOG10($B151/3600/($D151*$F151))+'ModelParams Lw'!$B$5*LOG10(2*$G151/(1.2*($B151/3600/($D151*$F151))^2)+1)+10*LOG10($D151*$F151)+O151</f>
        <v>#DIV/0!</v>
      </c>
      <c r="X151" s="24" t="e">
        <f>10*LOG10(IF(P151="",0,POWER(10,((P151+'ModelParams Lw'!$O$4)/10))) +IF(Q151="",0,POWER(10,((Q151+'ModelParams Lw'!$P$4)/10))) +IF(R151="",0,POWER(10,((R151+'ModelParams Lw'!$Q$4)/10))) +IF(S151="",0,POWER(10,((S151+'ModelParams Lw'!$R$4)/10))) +IF(T151="",0,POWER(10,((T151+'ModelParams Lw'!$S$4)/10))) +IF(U151="",0,POWER(10,((U151+'ModelParams Lw'!$T$4)/10))) +IF(V151="",0,POWER(10,((V151+'ModelParams Lw'!$U$4)/10)))+IF(W151="",0,POWER(10,((W151+'ModelParams Lw'!$V$4)/10))))</f>
        <v>#DIV/0!</v>
      </c>
      <c r="Y151" s="24" t="e">
        <f t="shared" si="68"/>
        <v>#DIV/0!</v>
      </c>
      <c r="Z151" s="24" t="e">
        <f>(P151-'ModelParams Lw'!O$10)/'ModelParams Lw'!O$11</f>
        <v>#DIV/0!</v>
      </c>
      <c r="AA151" s="24" t="e">
        <f>(Q151-'ModelParams Lw'!P$10)/'ModelParams Lw'!P$11</f>
        <v>#DIV/0!</v>
      </c>
      <c r="AB151" s="24" t="e">
        <f>(R151-'ModelParams Lw'!Q$10)/'ModelParams Lw'!Q$11</f>
        <v>#DIV/0!</v>
      </c>
      <c r="AC151" s="24" t="e">
        <f>(S151-'ModelParams Lw'!R$10)/'ModelParams Lw'!R$11</f>
        <v>#DIV/0!</v>
      </c>
      <c r="AD151" s="24" t="e">
        <f>(T151-'ModelParams Lw'!S$10)/'ModelParams Lw'!S$11</f>
        <v>#DIV/0!</v>
      </c>
      <c r="AE151" s="24" t="e">
        <f>(U151-'ModelParams Lw'!T$10)/'ModelParams Lw'!T$11</f>
        <v>#DIV/0!</v>
      </c>
      <c r="AF151" s="24" t="e">
        <f>(V151-'ModelParams Lw'!U$10)/'ModelParams Lw'!U$11</f>
        <v>#DIV/0!</v>
      </c>
      <c r="AG151" s="24" t="e">
        <f>(W151-'ModelParams Lw'!V$10)/'ModelParams Lw'!V$11</f>
        <v>#DIV/0!</v>
      </c>
      <c r="AH151" s="24" t="e">
        <f t="shared" si="46"/>
        <v>#DIV/0!</v>
      </c>
      <c r="AI151" s="24" t="str">
        <f>IF(OR(Calcul!$D156="",Calcul!$E156=""),"",VLOOKUP(CONCATENATE(Calcul!$D156,Calcul!$E156),SilencerParams!$D$4:$R$82,8,FALSE))</f>
        <v/>
      </c>
      <c r="AJ151" s="24" t="str">
        <f>IF(OR(Calcul!$D156="",Calcul!$E156=""),"",VLOOKUP(CONCATENATE(Calcul!$D156,Calcul!$E156),SilencerParams!$D$4:$R$82,9,FALSE))</f>
        <v/>
      </c>
      <c r="AK151" s="24" t="str">
        <f>IF(OR(Calcul!$D156="",Calcul!$E156=""),"",VLOOKUP(CONCATENATE(Calcul!$D156,Calcul!$E156),SilencerParams!$D$4:$R$82,10,FALSE))</f>
        <v/>
      </c>
      <c r="AL151" s="24" t="str">
        <f>IF(OR(Calcul!$D156="",Calcul!$E156=""),"",VLOOKUP(CONCATENATE(Calcul!$D156,Calcul!$E156),SilencerParams!$D$4:$R$82,11,FALSE))</f>
        <v/>
      </c>
      <c r="AM151" s="24" t="str">
        <f>IF(OR(Calcul!$D156="",Calcul!$E156=""),"",VLOOKUP(CONCATENATE(Calcul!$D156,Calcul!$E156),SilencerParams!$D$4:$R$82,12,FALSE))</f>
        <v/>
      </c>
      <c r="AN151" s="24" t="str">
        <f>IF(OR(Calcul!$D156="",Calcul!$E156=""),"",VLOOKUP(CONCATENATE(Calcul!$D156,Calcul!$E156),SilencerParams!$D$4:$R$82,13,FALSE))</f>
        <v/>
      </c>
      <c r="AO151" s="24" t="str">
        <f>IF(OR(Calcul!$D156="",Calcul!$E156=""),"",VLOOKUP(CONCATENATE(Calcul!$D156,Calcul!$E156),SilencerParams!$D$4:$R$82,14,FALSE))</f>
        <v/>
      </c>
      <c r="AP151" s="24" t="str">
        <f>IF(OR(Calcul!$D156="",Calcul!$E156=""),"",VLOOKUP(CONCATENATE(Calcul!$D156,Calcul!$E156),SilencerParams!$D$4:$R$82,15,FALSE))</f>
        <v/>
      </c>
      <c r="AQ151" s="24" t="str">
        <f>IF(OR(Calcul!$D156="",Calcul!$E156=""),"",VLOOKUP(CONCATENATE(Calcul!$D156,Calcul!$E156),SilencerParams!$D$4:$Z$82,16,FALSE)*LOG($AH151)+VLOOKUP(CONCATENATE(Calcul!$D156,Calcul!$E156),SilencerParams!$D$4:$AH$82,24,FALSE))</f>
        <v/>
      </c>
      <c r="AR151" s="24" t="str">
        <f>IF(OR(Calcul!$D156="",Calcul!$E156=""),"",VLOOKUP(CONCATENATE(Calcul!$D156,Calcul!$E156),SilencerParams!$D$4:$Z$82,17,FALSE)*LOG($AH151)+VLOOKUP(CONCATENATE(Calcul!$D156,Calcul!$E156),SilencerParams!$D$4:$AH$82,25,FALSE))</f>
        <v/>
      </c>
      <c r="AS151" s="24" t="str">
        <f>IF(OR(Calcul!$D156="",Calcul!$E156=""),"",VLOOKUP(CONCATENATE(Calcul!$D156,Calcul!$E156),SilencerParams!$D$4:$Z$82,18,FALSE)*LOG($AH151)+VLOOKUP(CONCATENATE(Calcul!$D156,Calcul!$E156),SilencerParams!$D$4:$AH$82,26,FALSE))</f>
        <v/>
      </c>
      <c r="AT151" s="24" t="str">
        <f>IF(OR(Calcul!$D156="",Calcul!$E156=""),"",VLOOKUP(CONCATENATE(Calcul!$D156,Calcul!$E156),SilencerParams!$D$4:$Z$82,19,FALSE)*LOG($AH151)+VLOOKUP(CONCATENATE(Calcul!$D156,Calcul!$E156),SilencerParams!$D$4:$AH$82,27,FALSE))</f>
        <v/>
      </c>
      <c r="AU151" s="24" t="str">
        <f>IF(OR(Calcul!$D156="",Calcul!$E156=""),"",VLOOKUP(CONCATENATE(Calcul!$D156,Calcul!$E156),SilencerParams!$D$4:$Z$82,20,FALSE)*LOG($AH151)+VLOOKUP(CONCATENATE(Calcul!$D156,Calcul!$E156),SilencerParams!$D$4:$AH$82,28,FALSE))</f>
        <v/>
      </c>
      <c r="AV151" s="24" t="str">
        <f>IF(OR(Calcul!$D156="",Calcul!$E156=""),"",VLOOKUP(CONCATENATE(Calcul!$D156,Calcul!$E156),SilencerParams!$D$4:$Z$82,21,FALSE)*LOG($AH151)+VLOOKUP(CONCATENATE(Calcul!$D156,Calcul!$E156),SilencerParams!$D$4:$AH$82,29,FALSE))</f>
        <v/>
      </c>
      <c r="AW151" s="24" t="str">
        <f>IF(OR(Calcul!$D156="",Calcul!$E156=""),"",VLOOKUP(CONCATENATE(Calcul!$D156,Calcul!$E156),SilencerParams!$D$4:$Z$82,22,FALSE)*LOG($AH151)+VLOOKUP(CONCATENATE(Calcul!$D156,Calcul!$E156),SilencerParams!$D$4:$AH$82,30,FALSE))</f>
        <v/>
      </c>
      <c r="AX151" s="24" t="str">
        <f>IF(OR(Calcul!$D156="",Calcul!$E156=""),"",VLOOKUP(CONCATENATE(Calcul!$D156,Calcul!$E156),SilencerParams!$D$4:$Z$82,23,FALSE)*LOG($AH151)+VLOOKUP(CONCATENATE(Calcul!$D156,Calcul!$E156),SilencerParams!$D$4:$AH$82,31,FALSE))</f>
        <v/>
      </c>
      <c r="AY151" s="24" t="e">
        <f t="shared" si="49"/>
        <v>#DIV/0!</v>
      </c>
      <c r="AZ151" s="24" t="e">
        <f t="shared" si="50"/>
        <v>#DIV/0!</v>
      </c>
      <c r="BA151" s="24" t="e">
        <f t="shared" si="51"/>
        <v>#DIV/0!</v>
      </c>
      <c r="BB151" s="24" t="e">
        <f t="shared" si="52"/>
        <v>#DIV/0!</v>
      </c>
      <c r="BC151" s="24" t="e">
        <f t="shared" si="53"/>
        <v>#DIV/0!</v>
      </c>
      <c r="BD151" s="24" t="e">
        <f t="shared" si="54"/>
        <v>#DIV/0!</v>
      </c>
      <c r="BE151" s="24" t="e">
        <f t="shared" si="55"/>
        <v>#DIV/0!</v>
      </c>
      <c r="BF151" s="24" t="e">
        <f t="shared" si="56"/>
        <v>#DIV/0!</v>
      </c>
      <c r="BG151" s="24" t="e">
        <f>10*LOG10(IF(AY151="",0,POWER(10,((AY151+'ModelParams Lw'!$O$4)/10))) +IF(AZ151="",0,POWER(10,((AZ151+'ModelParams Lw'!$P$4)/10))) +IF(BA151="",0,POWER(10,((BA151+'ModelParams Lw'!$Q$4)/10))) +IF(BB151="",0,POWER(10,((BB151+'ModelParams Lw'!$R$4)/10))) +IF(BC151="",0,POWER(10,((BC151+'ModelParams Lw'!$S$4)/10))) +IF(BD151="",0,POWER(10,((BD151+'ModelParams Lw'!$T$4)/10))) +IF(BE151="",0,POWER(10,((BE151+'ModelParams Lw'!$U$4)/10)))+IF(BF151="",0,POWER(10,((BF151+'ModelParams Lw'!$V$4)/10))))</f>
        <v>#DIV/0!</v>
      </c>
      <c r="BH151" s="24" t="e">
        <f t="shared" si="47"/>
        <v>#DIV/0!</v>
      </c>
      <c r="BI151" s="24" t="e">
        <f>(AY151-'ModelParams Lw'!O$10)/'ModelParams Lw'!O$11</f>
        <v>#DIV/0!</v>
      </c>
      <c r="BJ151" s="24" t="e">
        <f>(AZ151-'ModelParams Lw'!P$10)/'ModelParams Lw'!P$11</f>
        <v>#DIV/0!</v>
      </c>
      <c r="BK151" s="24" t="e">
        <f>(BA151-'ModelParams Lw'!Q$10)/'ModelParams Lw'!Q$11</f>
        <v>#DIV/0!</v>
      </c>
      <c r="BL151" s="24" t="e">
        <f>(BB151-'ModelParams Lw'!R$10)/'ModelParams Lw'!R$11</f>
        <v>#DIV/0!</v>
      </c>
      <c r="BM151" s="24" t="e">
        <f>(BC151-'ModelParams Lw'!S$10)/'ModelParams Lw'!S$11</f>
        <v>#DIV/0!</v>
      </c>
      <c r="BN151" s="24" t="e">
        <f>(BD151-'ModelParams Lw'!T$10)/'ModelParams Lw'!T$11</f>
        <v>#DIV/0!</v>
      </c>
      <c r="BO151" s="24" t="e">
        <f>(BE151-'ModelParams Lw'!U$10)/'ModelParams Lw'!U$11</f>
        <v>#DIV/0!</v>
      </c>
      <c r="BP151" s="24" t="e">
        <f>(BF151-'ModelParams Lw'!V$10)/'ModelParams Lw'!V$11</f>
        <v>#DIV/0!</v>
      </c>
      <c r="BQ151" s="24">
        <f>IF(Calcul!$F156="SW",'ModelParams Lw'!C$18+'ModelParams Lw'!C$19*LOG(BQ$3)+'ModelParams Lw'!C$20*($D151*$E151),IF('ModelParams Lw'!C$21+'ModelParams Lw'!C$22*LOG(BQ$3)+'ModelParams Lw'!C$23*($D151*$E151)&lt;'ModelParams Lw'!C$18+'ModelParams Lw'!C$19*LOG(BQ$3)+'ModelParams Lw'!C$20*($D151*$E151),'ModelParams Lw'!C$18+'ModelParams Lw'!C$19*LOG(BQ$3)+'ModelParams Lw'!C$20*($D151*$E151),'ModelParams Lw'!C$21+'ModelParams Lw'!C$22*LOG(BQ$3)+'ModelParams Lw'!C$23*($D151*$E151)))</f>
        <v>29.232362061604213</v>
      </c>
      <c r="BR151" s="24">
        <f>IF(Calcul!$F156="SW",'ModelParams Lw'!D$18+'ModelParams Lw'!D$19*LOG(BR$3)+'ModelParams Lw'!D$20*($D151*$E151),IF('ModelParams Lw'!D$21+'ModelParams Lw'!D$22*LOG(BR$3)+'ModelParams Lw'!D$23*($D151*$E151)&lt;'ModelParams Lw'!D$18+'ModelParams Lw'!D$19*LOG(BR$3)+'ModelParams Lw'!D$20*($D151*$E151),'ModelParams Lw'!D$18+'ModelParams Lw'!D$19*LOG(BR$3)+'ModelParams Lw'!D$20*($D151*$E151),'ModelParams Lw'!D$21+'ModelParams Lw'!D$22*LOG(BR$3)+'ModelParams Lw'!D$23*($D151*$E151)))</f>
        <v>20.87664435983303</v>
      </c>
      <c r="BS151" s="24">
        <f>IF(Calcul!$F156="SW",'ModelParams Lw'!E$18+'ModelParams Lw'!E$19*LOG(BS$3)+'ModelParams Lw'!E$20*($D151*$E151),IF('ModelParams Lw'!E$21+'ModelParams Lw'!E$22*LOG(BS$3)+'ModelParams Lw'!E$23*($D151*$E151)&lt;'ModelParams Lw'!E$18+'ModelParams Lw'!E$19*LOG(BS$3)+'ModelParams Lw'!E$20*($D151*$E151),'ModelParams Lw'!E$18+'ModelParams Lw'!E$19*LOG(BS$3)+'ModelParams Lw'!E$20*($D151*$E151),'ModelParams Lw'!E$21+'ModelParams Lw'!E$22*LOG(BS$3)+'ModelParams Lw'!E$23*($D151*$E151)))</f>
        <v>19.403052886267911</v>
      </c>
      <c r="BT151" s="24">
        <f>IF(Calcul!$F156="SW",'ModelParams Lw'!F$18+'ModelParams Lw'!F$19*LOG(BT$3)+'ModelParams Lw'!F$20*($D151*$E151),IF('ModelParams Lw'!F$21+'ModelParams Lw'!F$22*LOG(BT$3)+'ModelParams Lw'!F$23*($D151*$E151)&lt;'ModelParams Lw'!F$18+'ModelParams Lw'!F$19*LOG(BT$3)+'ModelParams Lw'!F$20*($D151*$E151),'ModelParams Lw'!F$18+'ModelParams Lw'!F$19*LOG(BT$3)+'ModelParams Lw'!F$20*($D151*$E151),'ModelParams Lw'!F$21+'ModelParams Lw'!F$22*LOG(BT$3)+'ModelParams Lw'!F$23*($D151*$E151)))</f>
        <v>19.168948557312724</v>
      </c>
      <c r="BU151" s="24">
        <f>IF(Calcul!$F156="SW",'ModelParams Lw'!G$18+'ModelParams Lw'!G$19*LOG(BU$3)+'ModelParams Lw'!G$20*($D151*$E151),IF('ModelParams Lw'!G$21+'ModelParams Lw'!G$22*LOG(BU$3)+'ModelParams Lw'!G$23*($D151*$E151)&lt;'ModelParams Lw'!G$18+'ModelParams Lw'!G$19*LOG(BU$3)+'ModelParams Lw'!G$20*($D151*$E151),'ModelParams Lw'!G$18+'ModelParams Lw'!G$19*LOG(BU$3)+'ModelParams Lw'!G$20*($D151*$E151),'ModelParams Lw'!G$21+'ModelParams Lw'!G$22*LOG(BU$3)+'ModelParams Lw'!G$23*($D151*$E151)))</f>
        <v>19.253827318462619</v>
      </c>
      <c r="BV151" s="24">
        <f>IF(Calcul!$F156="SW",'ModelParams Lw'!H$18+'ModelParams Lw'!H$19*LOG(BV$3)+'ModelParams Lw'!H$20*($D151*$E151),IF('ModelParams Lw'!H$21+'ModelParams Lw'!H$22*LOG(BV$3)+'ModelParams Lw'!H$23*($D151*$E151)&lt;'ModelParams Lw'!H$18+'ModelParams Lw'!H$19*LOG(BV$3)+'ModelParams Lw'!H$20*($D151*$E151),'ModelParams Lw'!H$18+'ModelParams Lw'!H$19*LOG(BV$3)+'ModelParams Lw'!H$20*($D151*$E151),'ModelParams Lw'!H$21+'ModelParams Lw'!H$22*LOG(BV$3)+'ModelParams Lw'!H$23*($D151*$E151)))</f>
        <v>18.450549841027573</v>
      </c>
      <c r="BW151" s="24">
        <f>IF(Calcul!$F156="SW",'ModelParams Lw'!I$18+'ModelParams Lw'!I$19*LOG(BW$3)+'ModelParams Lw'!I$20*($D151*$E151),IF('ModelParams Lw'!I$21+'ModelParams Lw'!I$22*LOG(BW$3)+'ModelParams Lw'!I$23*($D151*$E151)&lt;'ModelParams Lw'!I$18+'ModelParams Lw'!I$19*LOG(BW$3)+'ModelParams Lw'!I$20*($D151*$E151),'ModelParams Lw'!I$18+'ModelParams Lw'!I$19*LOG(BW$3)+'ModelParams Lw'!I$20*($D151*$E151),'ModelParams Lw'!I$21+'ModelParams Lw'!I$22*LOG(BW$3)+'ModelParams Lw'!I$23*($D151*$E151)))</f>
        <v>24.339570323731252</v>
      </c>
      <c r="BX151" s="24">
        <f>IF(Calcul!$F156="SW",'ModelParams Lw'!J$18+'ModelParams Lw'!J$19*LOG(BX$3)+'ModelParams Lw'!J$20*($D151*$E151),IF('ModelParams Lw'!J$21+'ModelParams Lw'!J$22*LOG(BX$3)+'ModelParams Lw'!J$23*($D151*$E151)&lt;'ModelParams Lw'!J$18+'ModelParams Lw'!J$19*LOG(BX$3)+'ModelParams Lw'!J$20*($D151*$E151),'ModelParams Lw'!J$18+'ModelParams Lw'!J$19*LOG(BX$3)+'ModelParams Lw'!J$20*($D151*$E151),'ModelParams Lw'!J$21+'ModelParams Lw'!J$22*LOG(BX$3)+'ModelParams Lw'!J$23*($D151*$E151)))</f>
        <v>22.505852524315557</v>
      </c>
      <c r="BY151" s="24" t="e">
        <f t="shared" si="57"/>
        <v>#DIV/0!</v>
      </c>
      <c r="BZ151" s="24" t="e">
        <f t="shared" si="58"/>
        <v>#DIV/0!</v>
      </c>
      <c r="CA151" s="24" t="e">
        <f t="shared" si="59"/>
        <v>#DIV/0!</v>
      </c>
      <c r="CB151" s="24" t="e">
        <f t="shared" si="60"/>
        <v>#DIV/0!</v>
      </c>
      <c r="CC151" s="24" t="e">
        <f t="shared" si="61"/>
        <v>#DIV/0!</v>
      </c>
      <c r="CD151" s="24" t="e">
        <f t="shared" si="62"/>
        <v>#DIV/0!</v>
      </c>
      <c r="CE151" s="24" t="e">
        <f t="shared" si="63"/>
        <v>#DIV/0!</v>
      </c>
      <c r="CF151" s="24" t="e">
        <f t="shared" si="64"/>
        <v>#DIV/0!</v>
      </c>
      <c r="CG151" s="24" t="e">
        <f>10*LOG10(IF(BY151="",0,POWER(10,((BY151+'ModelParams Lw'!$O$4)/10))) +IF(BZ151="",0,POWER(10,((BZ151+'ModelParams Lw'!$P$4)/10))) +IF(CA151="",0,POWER(10,((CA151+'ModelParams Lw'!$Q$4)/10))) +IF(CB151="",0,POWER(10,((CB151+'ModelParams Lw'!$R$4)/10))) +IF(CC151="",0,POWER(10,((CC151+'ModelParams Lw'!$S$4)/10))) +IF(CD151="",0,POWER(10,((CD151+'ModelParams Lw'!$T$4)/10))) +IF(CE151="",0,POWER(10,((CE151+'ModelParams Lw'!$U$4)/10)))+IF(CF151="",0,POWER(10,((CF151+'ModelParams Lw'!$V$4)/10))))</f>
        <v>#DIV/0!</v>
      </c>
      <c r="CH151" s="24" t="e">
        <f t="shared" si="48"/>
        <v>#DIV/0!</v>
      </c>
      <c r="CI151" s="24" t="e">
        <f>(BY151-'ModelParams Lw'!$O$10)/'ModelParams Lw'!$O$11</f>
        <v>#DIV/0!</v>
      </c>
      <c r="CJ151" s="24" t="e">
        <f>(BZ151-'ModelParams Lw'!$P$10)/'ModelParams Lw'!$P$11</f>
        <v>#DIV/0!</v>
      </c>
      <c r="CK151" s="24" t="e">
        <f>(CA151-'ModelParams Lw'!$Q$10)/'ModelParams Lw'!$Q$11</f>
        <v>#DIV/0!</v>
      </c>
      <c r="CL151" s="24" t="e">
        <f>(CB151-'ModelParams Lw'!$R$10)/'ModelParams Lw'!$R$11</f>
        <v>#DIV/0!</v>
      </c>
      <c r="CM151" s="24" t="e">
        <f>(CC151-'ModelParams Lw'!$S$10)/'ModelParams Lw'!$S$11</f>
        <v>#DIV/0!</v>
      </c>
      <c r="CN151" s="24" t="e">
        <f>(CD151-'ModelParams Lw'!$T$10)/'ModelParams Lw'!$T$11</f>
        <v>#DIV/0!</v>
      </c>
      <c r="CO151" s="24" t="e">
        <f>(CE151-'ModelParams Lw'!$U$10)/'ModelParams Lw'!$U$11</f>
        <v>#DIV/0!</v>
      </c>
      <c r="CP151" s="24" t="e">
        <f>(CF151-'ModelParams Lw'!$V$10)/'ModelParams Lw'!$V$11</f>
        <v>#DIV/0!</v>
      </c>
    </row>
    <row r="152" spans="1:94" x14ac:dyDescent="0.2">
      <c r="A152" s="12">
        <f>Calcul!B154</f>
        <v>0</v>
      </c>
      <c r="B152" s="12">
        <f t="shared" si="65"/>
        <v>0</v>
      </c>
      <c r="C152" s="12">
        <f>Calcul!C154</f>
        <v>0</v>
      </c>
      <c r="D152" s="12">
        <f>Calcul!D154/1000</f>
        <v>0</v>
      </c>
      <c r="E152" s="12">
        <f>Calcul!E154/1000</f>
        <v>0</v>
      </c>
      <c r="F152" s="12">
        <f t="shared" si="66"/>
        <v>0</v>
      </c>
      <c r="G152" s="24" t="e">
        <f t="shared" si="67"/>
        <v>#DIV/0!</v>
      </c>
      <c r="H152" s="21" t="e">
        <f>'ModelParams Lw'!$B$6*(LN(H$3/(($B152/3600/($D152*$F152))^0.4*$G152^0.3)))^2+'ModelParams Lw'!$B$7*LN(H$3/(($B152/3600/($D152*$F152))^0.4*$G152^0.3))+'ModelParams Lw'!$B$8</f>
        <v>#DIV/0!</v>
      </c>
      <c r="I152" s="21" t="e">
        <f>'ModelParams Lw'!$B$6*(LN(I$3/(($B152/3600/($D152*$F152))^0.4*$G152^0.3)))^2+'ModelParams Lw'!$B$7*LN(I$3/(($B152/3600/($D152*$F152))^0.4*$G152^0.3))+'ModelParams Lw'!$B$8</f>
        <v>#DIV/0!</v>
      </c>
      <c r="J152" s="21" t="e">
        <f>'ModelParams Lw'!$B$6*(LN(J$3/(($B152/3600/($D152*$F152))^0.4*$G152^0.3)))^2+'ModelParams Lw'!$B$7*LN(J$3/(($B152/3600/($D152*$F152))^0.4*$G152^0.3))+'ModelParams Lw'!$B$8</f>
        <v>#DIV/0!</v>
      </c>
      <c r="K152" s="21" t="e">
        <f>'ModelParams Lw'!$B$6*(LN(K$3/(($B152/3600/($D152*$F152))^0.4*$G152^0.3)))^2+'ModelParams Lw'!$B$7*LN(K$3/(($B152/3600/($D152*$F152))^0.4*$G152^0.3))+'ModelParams Lw'!$B$8</f>
        <v>#DIV/0!</v>
      </c>
      <c r="L152" s="21" t="e">
        <f>'ModelParams Lw'!$B$6*(LN(L$3/(($B152/3600/($D152*$F152))^0.4*$G152^0.3)))^2+'ModelParams Lw'!$B$7*LN(L$3/(($B152/3600/($D152*$F152))^0.4*$G152^0.3))+'ModelParams Lw'!$B$8</f>
        <v>#DIV/0!</v>
      </c>
      <c r="M152" s="21" t="e">
        <f>'ModelParams Lw'!$B$6*(LN(M$3/(($B152/3600/($D152*$F152))^0.4*$G152^0.3)))^2+'ModelParams Lw'!$B$7*LN(M$3/(($B152/3600/($D152*$F152))^0.4*$G152^0.3))+'ModelParams Lw'!$B$8</f>
        <v>#DIV/0!</v>
      </c>
      <c r="N152" s="21" t="e">
        <f>'ModelParams Lw'!$B$6*(LN(N$3/(($B152/3600/($D152*$F152))^0.4*$G152^0.3)))^2+'ModelParams Lw'!$B$7*LN(N$3/(($B152/3600/($D152*$F152))^0.4*$G152^0.3))+'ModelParams Lw'!$B$8</f>
        <v>#DIV/0!</v>
      </c>
      <c r="O152" s="21" t="e">
        <f>'ModelParams Lw'!$B$6*(LN(O$3/(($B152/3600/($D152*$F152))^0.4*$G152^0.3)))^2+'ModelParams Lw'!$B$7*LN(O$3/(($B152/3600/($D152*$F152))^0.4*$G152^0.3))+'ModelParams Lw'!$B$8</f>
        <v>#DIV/0!</v>
      </c>
      <c r="P152" s="24" t="e">
        <f>'ModelParams Lw'!$B$3+'ModelParams Lw'!$B$4*LOG10($B152/3600/($D152*$F152))+'ModelParams Lw'!$B$5*LOG10(2*$G152/(1.2*($B152/3600/($D152*$F152))^2)+1)+10*LOG10($D152*$F152)+H152</f>
        <v>#DIV/0!</v>
      </c>
      <c r="Q152" s="24" t="e">
        <f>'ModelParams Lw'!$B$3+'ModelParams Lw'!$B$4*LOG10($B152/3600/($D152*$F152))+'ModelParams Lw'!$B$5*LOG10(2*$G152/(1.2*($B152/3600/($D152*$F152))^2)+1)+10*LOG10($D152*$F152)+I152</f>
        <v>#DIV/0!</v>
      </c>
      <c r="R152" s="24" t="e">
        <f>'ModelParams Lw'!$B$3+'ModelParams Lw'!$B$4*LOG10($B152/3600/($D152*$F152))+'ModelParams Lw'!$B$5*LOG10(2*$G152/(1.2*($B152/3600/($D152*$F152))^2)+1)+10*LOG10($D152*$F152)+J152</f>
        <v>#DIV/0!</v>
      </c>
      <c r="S152" s="24" t="e">
        <f>'ModelParams Lw'!$B$3+'ModelParams Lw'!$B$4*LOG10($B152/3600/($D152*$F152))+'ModelParams Lw'!$B$5*LOG10(2*$G152/(1.2*($B152/3600/($D152*$F152))^2)+1)+10*LOG10($D152*$F152)+K152</f>
        <v>#DIV/0!</v>
      </c>
      <c r="T152" s="24" t="e">
        <f>'ModelParams Lw'!$B$3+'ModelParams Lw'!$B$4*LOG10($B152/3600/($D152*$F152))+'ModelParams Lw'!$B$5*LOG10(2*$G152/(1.2*($B152/3600/($D152*$F152))^2)+1)+10*LOG10($D152*$F152)+L152</f>
        <v>#DIV/0!</v>
      </c>
      <c r="U152" s="24" t="e">
        <f>'ModelParams Lw'!$B$3+'ModelParams Lw'!$B$4*LOG10($B152/3600/($D152*$F152))+'ModelParams Lw'!$B$5*LOG10(2*$G152/(1.2*($B152/3600/($D152*$F152))^2)+1)+10*LOG10($D152*$F152)+M152</f>
        <v>#DIV/0!</v>
      </c>
      <c r="V152" s="24" t="e">
        <f>'ModelParams Lw'!$B$3+'ModelParams Lw'!$B$4*LOG10($B152/3600/($D152*$F152))+'ModelParams Lw'!$B$5*LOG10(2*$G152/(1.2*($B152/3600/($D152*$F152))^2)+1)+10*LOG10($D152*$F152)+N152</f>
        <v>#DIV/0!</v>
      </c>
      <c r="W152" s="24" t="e">
        <f>'ModelParams Lw'!$B$3+'ModelParams Lw'!$B$4*LOG10($B152/3600/($D152*$F152))+'ModelParams Lw'!$B$5*LOG10(2*$G152/(1.2*($B152/3600/($D152*$F152))^2)+1)+10*LOG10($D152*$F152)+O152</f>
        <v>#DIV/0!</v>
      </c>
      <c r="X152" s="24" t="e">
        <f>10*LOG10(IF(P152="",0,POWER(10,((P152+'ModelParams Lw'!$O$4)/10))) +IF(Q152="",0,POWER(10,((Q152+'ModelParams Lw'!$P$4)/10))) +IF(R152="",0,POWER(10,((R152+'ModelParams Lw'!$Q$4)/10))) +IF(S152="",0,POWER(10,((S152+'ModelParams Lw'!$R$4)/10))) +IF(T152="",0,POWER(10,((T152+'ModelParams Lw'!$S$4)/10))) +IF(U152="",0,POWER(10,((U152+'ModelParams Lw'!$T$4)/10))) +IF(V152="",0,POWER(10,((V152+'ModelParams Lw'!$U$4)/10)))+IF(W152="",0,POWER(10,((W152+'ModelParams Lw'!$V$4)/10))))</f>
        <v>#DIV/0!</v>
      </c>
      <c r="Y152" s="24" t="e">
        <f t="shared" si="68"/>
        <v>#DIV/0!</v>
      </c>
      <c r="Z152" s="24" t="e">
        <f>(P152-'ModelParams Lw'!O$10)/'ModelParams Lw'!O$11</f>
        <v>#DIV/0!</v>
      </c>
      <c r="AA152" s="24" t="e">
        <f>(Q152-'ModelParams Lw'!P$10)/'ModelParams Lw'!P$11</f>
        <v>#DIV/0!</v>
      </c>
      <c r="AB152" s="24" t="e">
        <f>(R152-'ModelParams Lw'!Q$10)/'ModelParams Lw'!Q$11</f>
        <v>#DIV/0!</v>
      </c>
      <c r="AC152" s="24" t="e">
        <f>(S152-'ModelParams Lw'!R$10)/'ModelParams Lw'!R$11</f>
        <v>#DIV/0!</v>
      </c>
      <c r="AD152" s="24" t="e">
        <f>(T152-'ModelParams Lw'!S$10)/'ModelParams Lw'!S$11</f>
        <v>#DIV/0!</v>
      </c>
      <c r="AE152" s="24" t="e">
        <f>(U152-'ModelParams Lw'!T$10)/'ModelParams Lw'!T$11</f>
        <v>#DIV/0!</v>
      </c>
      <c r="AF152" s="24" t="e">
        <f>(V152-'ModelParams Lw'!U$10)/'ModelParams Lw'!U$11</f>
        <v>#DIV/0!</v>
      </c>
      <c r="AG152" s="24" t="e">
        <f>(W152-'ModelParams Lw'!V$10)/'ModelParams Lw'!V$11</f>
        <v>#DIV/0!</v>
      </c>
      <c r="AH152" s="24" t="e">
        <f t="shared" si="46"/>
        <v>#DIV/0!</v>
      </c>
      <c r="AI152" s="24" t="str">
        <f>IF(OR(Calcul!$D157="",Calcul!$E157=""),"",VLOOKUP(CONCATENATE(Calcul!$D157,Calcul!$E157),SilencerParams!$D$4:$R$82,8,FALSE))</f>
        <v/>
      </c>
      <c r="AJ152" s="24" t="str">
        <f>IF(OR(Calcul!$D157="",Calcul!$E157=""),"",VLOOKUP(CONCATENATE(Calcul!$D157,Calcul!$E157),SilencerParams!$D$4:$R$82,9,FALSE))</f>
        <v/>
      </c>
      <c r="AK152" s="24" t="str">
        <f>IF(OR(Calcul!$D157="",Calcul!$E157=""),"",VLOOKUP(CONCATENATE(Calcul!$D157,Calcul!$E157),SilencerParams!$D$4:$R$82,10,FALSE))</f>
        <v/>
      </c>
      <c r="AL152" s="24" t="str">
        <f>IF(OR(Calcul!$D157="",Calcul!$E157=""),"",VLOOKUP(CONCATENATE(Calcul!$D157,Calcul!$E157),SilencerParams!$D$4:$R$82,11,FALSE))</f>
        <v/>
      </c>
      <c r="AM152" s="24" t="str">
        <f>IF(OR(Calcul!$D157="",Calcul!$E157=""),"",VLOOKUP(CONCATENATE(Calcul!$D157,Calcul!$E157),SilencerParams!$D$4:$R$82,12,FALSE))</f>
        <v/>
      </c>
      <c r="AN152" s="24" t="str">
        <f>IF(OR(Calcul!$D157="",Calcul!$E157=""),"",VLOOKUP(CONCATENATE(Calcul!$D157,Calcul!$E157),SilencerParams!$D$4:$R$82,13,FALSE))</f>
        <v/>
      </c>
      <c r="AO152" s="24" t="str">
        <f>IF(OR(Calcul!$D157="",Calcul!$E157=""),"",VLOOKUP(CONCATENATE(Calcul!$D157,Calcul!$E157),SilencerParams!$D$4:$R$82,14,FALSE))</f>
        <v/>
      </c>
      <c r="AP152" s="24" t="str">
        <f>IF(OR(Calcul!$D157="",Calcul!$E157=""),"",VLOOKUP(CONCATENATE(Calcul!$D157,Calcul!$E157),SilencerParams!$D$4:$R$82,15,FALSE))</f>
        <v/>
      </c>
      <c r="AQ152" s="24" t="str">
        <f>IF(OR(Calcul!$D157="",Calcul!$E157=""),"",VLOOKUP(CONCATENATE(Calcul!$D157,Calcul!$E157),SilencerParams!$D$4:$Z$82,16,FALSE)*LOG($AH152)+VLOOKUP(CONCATENATE(Calcul!$D157,Calcul!$E157),SilencerParams!$D$4:$AH$82,24,FALSE))</f>
        <v/>
      </c>
      <c r="AR152" s="24" t="str">
        <f>IF(OR(Calcul!$D157="",Calcul!$E157=""),"",VLOOKUP(CONCATENATE(Calcul!$D157,Calcul!$E157),SilencerParams!$D$4:$Z$82,17,FALSE)*LOG($AH152)+VLOOKUP(CONCATENATE(Calcul!$D157,Calcul!$E157),SilencerParams!$D$4:$AH$82,25,FALSE))</f>
        <v/>
      </c>
      <c r="AS152" s="24" t="str">
        <f>IF(OR(Calcul!$D157="",Calcul!$E157=""),"",VLOOKUP(CONCATENATE(Calcul!$D157,Calcul!$E157),SilencerParams!$D$4:$Z$82,18,FALSE)*LOG($AH152)+VLOOKUP(CONCATENATE(Calcul!$D157,Calcul!$E157),SilencerParams!$D$4:$AH$82,26,FALSE))</f>
        <v/>
      </c>
      <c r="AT152" s="24" t="str">
        <f>IF(OR(Calcul!$D157="",Calcul!$E157=""),"",VLOOKUP(CONCATENATE(Calcul!$D157,Calcul!$E157),SilencerParams!$D$4:$Z$82,19,FALSE)*LOG($AH152)+VLOOKUP(CONCATENATE(Calcul!$D157,Calcul!$E157),SilencerParams!$D$4:$AH$82,27,FALSE))</f>
        <v/>
      </c>
      <c r="AU152" s="24" t="str">
        <f>IF(OR(Calcul!$D157="",Calcul!$E157=""),"",VLOOKUP(CONCATENATE(Calcul!$D157,Calcul!$E157),SilencerParams!$D$4:$Z$82,20,FALSE)*LOG($AH152)+VLOOKUP(CONCATENATE(Calcul!$D157,Calcul!$E157),SilencerParams!$D$4:$AH$82,28,FALSE))</f>
        <v/>
      </c>
      <c r="AV152" s="24" t="str">
        <f>IF(OR(Calcul!$D157="",Calcul!$E157=""),"",VLOOKUP(CONCATENATE(Calcul!$D157,Calcul!$E157),SilencerParams!$D$4:$Z$82,21,FALSE)*LOG($AH152)+VLOOKUP(CONCATENATE(Calcul!$D157,Calcul!$E157),SilencerParams!$D$4:$AH$82,29,FALSE))</f>
        <v/>
      </c>
      <c r="AW152" s="24" t="str">
        <f>IF(OR(Calcul!$D157="",Calcul!$E157=""),"",VLOOKUP(CONCATENATE(Calcul!$D157,Calcul!$E157),SilencerParams!$D$4:$Z$82,22,FALSE)*LOG($AH152)+VLOOKUP(CONCATENATE(Calcul!$D157,Calcul!$E157),SilencerParams!$D$4:$AH$82,30,FALSE))</f>
        <v/>
      </c>
      <c r="AX152" s="24" t="str">
        <f>IF(OR(Calcul!$D157="",Calcul!$E157=""),"",VLOOKUP(CONCATENATE(Calcul!$D157,Calcul!$E157),SilencerParams!$D$4:$Z$82,23,FALSE)*LOG($AH152)+VLOOKUP(CONCATENATE(Calcul!$D157,Calcul!$E157),SilencerParams!$D$4:$AH$82,31,FALSE))</f>
        <v/>
      </c>
      <c r="AY152" s="24" t="e">
        <f t="shared" si="49"/>
        <v>#DIV/0!</v>
      </c>
      <c r="AZ152" s="24" t="e">
        <f t="shared" si="50"/>
        <v>#DIV/0!</v>
      </c>
      <c r="BA152" s="24" t="e">
        <f t="shared" si="51"/>
        <v>#DIV/0!</v>
      </c>
      <c r="BB152" s="24" t="e">
        <f t="shared" si="52"/>
        <v>#DIV/0!</v>
      </c>
      <c r="BC152" s="24" t="e">
        <f t="shared" si="53"/>
        <v>#DIV/0!</v>
      </c>
      <c r="BD152" s="24" t="e">
        <f t="shared" si="54"/>
        <v>#DIV/0!</v>
      </c>
      <c r="BE152" s="24" t="e">
        <f t="shared" si="55"/>
        <v>#DIV/0!</v>
      </c>
      <c r="BF152" s="24" t="e">
        <f t="shared" si="56"/>
        <v>#DIV/0!</v>
      </c>
      <c r="BG152" s="24" t="e">
        <f>10*LOG10(IF(AY152="",0,POWER(10,((AY152+'ModelParams Lw'!$O$4)/10))) +IF(AZ152="",0,POWER(10,((AZ152+'ModelParams Lw'!$P$4)/10))) +IF(BA152="",0,POWER(10,((BA152+'ModelParams Lw'!$Q$4)/10))) +IF(BB152="",0,POWER(10,((BB152+'ModelParams Lw'!$R$4)/10))) +IF(BC152="",0,POWER(10,((BC152+'ModelParams Lw'!$S$4)/10))) +IF(BD152="",0,POWER(10,((BD152+'ModelParams Lw'!$T$4)/10))) +IF(BE152="",0,POWER(10,((BE152+'ModelParams Lw'!$U$4)/10)))+IF(BF152="",0,POWER(10,((BF152+'ModelParams Lw'!$V$4)/10))))</f>
        <v>#DIV/0!</v>
      </c>
      <c r="BH152" s="24" t="e">
        <f t="shared" si="47"/>
        <v>#DIV/0!</v>
      </c>
      <c r="BI152" s="24" t="e">
        <f>(AY152-'ModelParams Lw'!O$10)/'ModelParams Lw'!O$11</f>
        <v>#DIV/0!</v>
      </c>
      <c r="BJ152" s="24" t="e">
        <f>(AZ152-'ModelParams Lw'!P$10)/'ModelParams Lw'!P$11</f>
        <v>#DIV/0!</v>
      </c>
      <c r="BK152" s="24" t="e">
        <f>(BA152-'ModelParams Lw'!Q$10)/'ModelParams Lw'!Q$11</f>
        <v>#DIV/0!</v>
      </c>
      <c r="BL152" s="24" t="e">
        <f>(BB152-'ModelParams Lw'!R$10)/'ModelParams Lw'!R$11</f>
        <v>#DIV/0!</v>
      </c>
      <c r="BM152" s="24" t="e">
        <f>(BC152-'ModelParams Lw'!S$10)/'ModelParams Lw'!S$11</f>
        <v>#DIV/0!</v>
      </c>
      <c r="BN152" s="24" t="e">
        <f>(BD152-'ModelParams Lw'!T$10)/'ModelParams Lw'!T$11</f>
        <v>#DIV/0!</v>
      </c>
      <c r="BO152" s="24" t="e">
        <f>(BE152-'ModelParams Lw'!U$10)/'ModelParams Lw'!U$11</f>
        <v>#DIV/0!</v>
      </c>
      <c r="BP152" s="24" t="e">
        <f>(BF152-'ModelParams Lw'!V$10)/'ModelParams Lw'!V$11</f>
        <v>#DIV/0!</v>
      </c>
      <c r="BQ152" s="24">
        <f>IF(Calcul!$F157="SW",'ModelParams Lw'!C$18+'ModelParams Lw'!C$19*LOG(BQ$3)+'ModelParams Lw'!C$20*($D152*$E152),IF('ModelParams Lw'!C$21+'ModelParams Lw'!C$22*LOG(BQ$3)+'ModelParams Lw'!C$23*($D152*$E152)&lt;'ModelParams Lw'!C$18+'ModelParams Lw'!C$19*LOG(BQ$3)+'ModelParams Lw'!C$20*($D152*$E152),'ModelParams Lw'!C$18+'ModelParams Lw'!C$19*LOG(BQ$3)+'ModelParams Lw'!C$20*($D152*$E152),'ModelParams Lw'!C$21+'ModelParams Lw'!C$22*LOG(BQ$3)+'ModelParams Lw'!C$23*($D152*$E152)))</f>
        <v>29.232362061604213</v>
      </c>
      <c r="BR152" s="24">
        <f>IF(Calcul!$F157="SW",'ModelParams Lw'!D$18+'ModelParams Lw'!D$19*LOG(BR$3)+'ModelParams Lw'!D$20*($D152*$E152),IF('ModelParams Lw'!D$21+'ModelParams Lw'!D$22*LOG(BR$3)+'ModelParams Lw'!D$23*($D152*$E152)&lt;'ModelParams Lw'!D$18+'ModelParams Lw'!D$19*LOG(BR$3)+'ModelParams Lw'!D$20*($D152*$E152),'ModelParams Lw'!D$18+'ModelParams Lw'!D$19*LOG(BR$3)+'ModelParams Lw'!D$20*($D152*$E152),'ModelParams Lw'!D$21+'ModelParams Lw'!D$22*LOG(BR$3)+'ModelParams Lw'!D$23*($D152*$E152)))</f>
        <v>20.87664435983303</v>
      </c>
      <c r="BS152" s="24">
        <f>IF(Calcul!$F157="SW",'ModelParams Lw'!E$18+'ModelParams Lw'!E$19*LOG(BS$3)+'ModelParams Lw'!E$20*($D152*$E152),IF('ModelParams Lw'!E$21+'ModelParams Lw'!E$22*LOG(BS$3)+'ModelParams Lw'!E$23*($D152*$E152)&lt;'ModelParams Lw'!E$18+'ModelParams Lw'!E$19*LOG(BS$3)+'ModelParams Lw'!E$20*($D152*$E152),'ModelParams Lw'!E$18+'ModelParams Lw'!E$19*LOG(BS$3)+'ModelParams Lw'!E$20*($D152*$E152),'ModelParams Lw'!E$21+'ModelParams Lw'!E$22*LOG(BS$3)+'ModelParams Lw'!E$23*($D152*$E152)))</f>
        <v>19.403052886267911</v>
      </c>
      <c r="BT152" s="24">
        <f>IF(Calcul!$F157="SW",'ModelParams Lw'!F$18+'ModelParams Lw'!F$19*LOG(BT$3)+'ModelParams Lw'!F$20*($D152*$E152),IF('ModelParams Lw'!F$21+'ModelParams Lw'!F$22*LOG(BT$3)+'ModelParams Lw'!F$23*($D152*$E152)&lt;'ModelParams Lw'!F$18+'ModelParams Lw'!F$19*LOG(BT$3)+'ModelParams Lw'!F$20*($D152*$E152),'ModelParams Lw'!F$18+'ModelParams Lw'!F$19*LOG(BT$3)+'ModelParams Lw'!F$20*($D152*$E152),'ModelParams Lw'!F$21+'ModelParams Lw'!F$22*LOG(BT$3)+'ModelParams Lw'!F$23*($D152*$E152)))</f>
        <v>19.168948557312724</v>
      </c>
      <c r="BU152" s="24">
        <f>IF(Calcul!$F157="SW",'ModelParams Lw'!G$18+'ModelParams Lw'!G$19*LOG(BU$3)+'ModelParams Lw'!G$20*($D152*$E152),IF('ModelParams Lw'!G$21+'ModelParams Lw'!G$22*LOG(BU$3)+'ModelParams Lw'!G$23*($D152*$E152)&lt;'ModelParams Lw'!G$18+'ModelParams Lw'!G$19*LOG(BU$3)+'ModelParams Lw'!G$20*($D152*$E152),'ModelParams Lw'!G$18+'ModelParams Lw'!G$19*LOG(BU$3)+'ModelParams Lw'!G$20*($D152*$E152),'ModelParams Lw'!G$21+'ModelParams Lw'!G$22*LOG(BU$3)+'ModelParams Lw'!G$23*($D152*$E152)))</f>
        <v>19.253827318462619</v>
      </c>
      <c r="BV152" s="24">
        <f>IF(Calcul!$F157="SW",'ModelParams Lw'!H$18+'ModelParams Lw'!H$19*LOG(BV$3)+'ModelParams Lw'!H$20*($D152*$E152),IF('ModelParams Lw'!H$21+'ModelParams Lw'!H$22*LOG(BV$3)+'ModelParams Lw'!H$23*($D152*$E152)&lt;'ModelParams Lw'!H$18+'ModelParams Lw'!H$19*LOG(BV$3)+'ModelParams Lw'!H$20*($D152*$E152),'ModelParams Lw'!H$18+'ModelParams Lw'!H$19*LOG(BV$3)+'ModelParams Lw'!H$20*($D152*$E152),'ModelParams Lw'!H$21+'ModelParams Lw'!H$22*LOG(BV$3)+'ModelParams Lw'!H$23*($D152*$E152)))</f>
        <v>18.450549841027573</v>
      </c>
      <c r="BW152" s="24">
        <f>IF(Calcul!$F157="SW",'ModelParams Lw'!I$18+'ModelParams Lw'!I$19*LOG(BW$3)+'ModelParams Lw'!I$20*($D152*$E152),IF('ModelParams Lw'!I$21+'ModelParams Lw'!I$22*LOG(BW$3)+'ModelParams Lw'!I$23*($D152*$E152)&lt;'ModelParams Lw'!I$18+'ModelParams Lw'!I$19*LOG(BW$3)+'ModelParams Lw'!I$20*($D152*$E152),'ModelParams Lw'!I$18+'ModelParams Lw'!I$19*LOG(BW$3)+'ModelParams Lw'!I$20*($D152*$E152),'ModelParams Lw'!I$21+'ModelParams Lw'!I$22*LOG(BW$3)+'ModelParams Lw'!I$23*($D152*$E152)))</f>
        <v>24.339570323731252</v>
      </c>
      <c r="BX152" s="24">
        <f>IF(Calcul!$F157="SW",'ModelParams Lw'!J$18+'ModelParams Lw'!J$19*LOG(BX$3)+'ModelParams Lw'!J$20*($D152*$E152),IF('ModelParams Lw'!J$21+'ModelParams Lw'!J$22*LOG(BX$3)+'ModelParams Lw'!J$23*($D152*$E152)&lt;'ModelParams Lw'!J$18+'ModelParams Lw'!J$19*LOG(BX$3)+'ModelParams Lw'!J$20*($D152*$E152),'ModelParams Lw'!J$18+'ModelParams Lw'!J$19*LOG(BX$3)+'ModelParams Lw'!J$20*($D152*$E152),'ModelParams Lw'!J$21+'ModelParams Lw'!J$22*LOG(BX$3)+'ModelParams Lw'!J$23*($D152*$E152)))</f>
        <v>22.505852524315557</v>
      </c>
      <c r="BY152" s="24" t="e">
        <f t="shared" si="57"/>
        <v>#DIV/0!</v>
      </c>
      <c r="BZ152" s="24" t="e">
        <f t="shared" si="58"/>
        <v>#DIV/0!</v>
      </c>
      <c r="CA152" s="24" t="e">
        <f t="shared" si="59"/>
        <v>#DIV/0!</v>
      </c>
      <c r="CB152" s="24" t="e">
        <f t="shared" si="60"/>
        <v>#DIV/0!</v>
      </c>
      <c r="CC152" s="24" t="e">
        <f t="shared" si="61"/>
        <v>#DIV/0!</v>
      </c>
      <c r="CD152" s="24" t="e">
        <f t="shared" si="62"/>
        <v>#DIV/0!</v>
      </c>
      <c r="CE152" s="24" t="e">
        <f t="shared" si="63"/>
        <v>#DIV/0!</v>
      </c>
      <c r="CF152" s="24" t="e">
        <f t="shared" si="64"/>
        <v>#DIV/0!</v>
      </c>
      <c r="CG152" s="24" t="e">
        <f>10*LOG10(IF(BY152="",0,POWER(10,((BY152+'ModelParams Lw'!$O$4)/10))) +IF(BZ152="",0,POWER(10,((BZ152+'ModelParams Lw'!$P$4)/10))) +IF(CA152="",0,POWER(10,((CA152+'ModelParams Lw'!$Q$4)/10))) +IF(CB152="",0,POWER(10,((CB152+'ModelParams Lw'!$R$4)/10))) +IF(CC152="",0,POWER(10,((CC152+'ModelParams Lw'!$S$4)/10))) +IF(CD152="",0,POWER(10,((CD152+'ModelParams Lw'!$T$4)/10))) +IF(CE152="",0,POWER(10,((CE152+'ModelParams Lw'!$U$4)/10)))+IF(CF152="",0,POWER(10,((CF152+'ModelParams Lw'!$V$4)/10))))</f>
        <v>#DIV/0!</v>
      </c>
      <c r="CH152" s="24" t="e">
        <f t="shared" si="48"/>
        <v>#DIV/0!</v>
      </c>
      <c r="CI152" s="24" t="e">
        <f>(BY152-'ModelParams Lw'!$O$10)/'ModelParams Lw'!$O$11</f>
        <v>#DIV/0!</v>
      </c>
      <c r="CJ152" s="24" t="e">
        <f>(BZ152-'ModelParams Lw'!$P$10)/'ModelParams Lw'!$P$11</f>
        <v>#DIV/0!</v>
      </c>
      <c r="CK152" s="24" t="e">
        <f>(CA152-'ModelParams Lw'!$Q$10)/'ModelParams Lw'!$Q$11</f>
        <v>#DIV/0!</v>
      </c>
      <c r="CL152" s="24" t="e">
        <f>(CB152-'ModelParams Lw'!$R$10)/'ModelParams Lw'!$R$11</f>
        <v>#DIV/0!</v>
      </c>
      <c r="CM152" s="24" t="e">
        <f>(CC152-'ModelParams Lw'!$S$10)/'ModelParams Lw'!$S$11</f>
        <v>#DIV/0!</v>
      </c>
      <c r="CN152" s="24" t="e">
        <f>(CD152-'ModelParams Lw'!$T$10)/'ModelParams Lw'!$T$11</f>
        <v>#DIV/0!</v>
      </c>
      <c r="CO152" s="24" t="e">
        <f>(CE152-'ModelParams Lw'!$U$10)/'ModelParams Lw'!$U$11</f>
        <v>#DIV/0!</v>
      </c>
      <c r="CP152" s="24" t="e">
        <f>(CF152-'ModelParams Lw'!$V$10)/'ModelParams Lw'!$V$11</f>
        <v>#DIV/0!</v>
      </c>
    </row>
    <row r="153" spans="1:94" x14ac:dyDescent="0.2">
      <c r="A153" s="12">
        <f>Calcul!B155</f>
        <v>0</v>
      </c>
      <c r="B153" s="12">
        <f t="shared" si="65"/>
        <v>0</v>
      </c>
      <c r="C153" s="12">
        <f>Calcul!C155</f>
        <v>0</v>
      </c>
      <c r="D153" s="12">
        <f>Calcul!D155/1000</f>
        <v>0</v>
      </c>
      <c r="E153" s="12">
        <f>Calcul!E155/1000</f>
        <v>0</v>
      </c>
      <c r="F153" s="12">
        <f t="shared" si="66"/>
        <v>0</v>
      </c>
      <c r="G153" s="24" t="e">
        <f t="shared" si="67"/>
        <v>#DIV/0!</v>
      </c>
      <c r="H153" s="21" t="e">
        <f>'ModelParams Lw'!$B$6*(LN(H$3/(($B153/3600/($D153*$F153))^0.4*$G153^0.3)))^2+'ModelParams Lw'!$B$7*LN(H$3/(($B153/3600/($D153*$F153))^0.4*$G153^0.3))+'ModelParams Lw'!$B$8</f>
        <v>#DIV/0!</v>
      </c>
      <c r="I153" s="21" t="e">
        <f>'ModelParams Lw'!$B$6*(LN(I$3/(($B153/3600/($D153*$F153))^0.4*$G153^0.3)))^2+'ModelParams Lw'!$B$7*LN(I$3/(($B153/3600/($D153*$F153))^0.4*$G153^0.3))+'ModelParams Lw'!$B$8</f>
        <v>#DIV/0!</v>
      </c>
      <c r="J153" s="21" t="e">
        <f>'ModelParams Lw'!$B$6*(LN(J$3/(($B153/3600/($D153*$F153))^0.4*$G153^0.3)))^2+'ModelParams Lw'!$B$7*LN(J$3/(($B153/3600/($D153*$F153))^0.4*$G153^0.3))+'ModelParams Lw'!$B$8</f>
        <v>#DIV/0!</v>
      </c>
      <c r="K153" s="21" t="e">
        <f>'ModelParams Lw'!$B$6*(LN(K$3/(($B153/3600/($D153*$F153))^0.4*$G153^0.3)))^2+'ModelParams Lw'!$B$7*LN(K$3/(($B153/3600/($D153*$F153))^0.4*$G153^0.3))+'ModelParams Lw'!$B$8</f>
        <v>#DIV/0!</v>
      </c>
      <c r="L153" s="21" t="e">
        <f>'ModelParams Lw'!$B$6*(LN(L$3/(($B153/3600/($D153*$F153))^0.4*$G153^0.3)))^2+'ModelParams Lw'!$B$7*LN(L$3/(($B153/3600/($D153*$F153))^0.4*$G153^0.3))+'ModelParams Lw'!$B$8</f>
        <v>#DIV/0!</v>
      </c>
      <c r="M153" s="21" t="e">
        <f>'ModelParams Lw'!$B$6*(LN(M$3/(($B153/3600/($D153*$F153))^0.4*$G153^0.3)))^2+'ModelParams Lw'!$B$7*LN(M$3/(($B153/3600/($D153*$F153))^0.4*$G153^0.3))+'ModelParams Lw'!$B$8</f>
        <v>#DIV/0!</v>
      </c>
      <c r="N153" s="21" t="e">
        <f>'ModelParams Lw'!$B$6*(LN(N$3/(($B153/3600/($D153*$F153))^0.4*$G153^0.3)))^2+'ModelParams Lw'!$B$7*LN(N$3/(($B153/3600/($D153*$F153))^0.4*$G153^0.3))+'ModelParams Lw'!$B$8</f>
        <v>#DIV/0!</v>
      </c>
      <c r="O153" s="21" t="e">
        <f>'ModelParams Lw'!$B$6*(LN(O$3/(($B153/3600/($D153*$F153))^0.4*$G153^0.3)))^2+'ModelParams Lw'!$B$7*LN(O$3/(($B153/3600/($D153*$F153))^0.4*$G153^0.3))+'ModelParams Lw'!$B$8</f>
        <v>#DIV/0!</v>
      </c>
      <c r="P153" s="24" t="e">
        <f>'ModelParams Lw'!$B$3+'ModelParams Lw'!$B$4*LOG10($B153/3600/($D153*$F153))+'ModelParams Lw'!$B$5*LOG10(2*$G153/(1.2*($B153/3600/($D153*$F153))^2)+1)+10*LOG10($D153*$F153)+H153</f>
        <v>#DIV/0!</v>
      </c>
      <c r="Q153" s="24" t="e">
        <f>'ModelParams Lw'!$B$3+'ModelParams Lw'!$B$4*LOG10($B153/3600/($D153*$F153))+'ModelParams Lw'!$B$5*LOG10(2*$G153/(1.2*($B153/3600/($D153*$F153))^2)+1)+10*LOG10($D153*$F153)+I153</f>
        <v>#DIV/0!</v>
      </c>
      <c r="R153" s="24" t="e">
        <f>'ModelParams Lw'!$B$3+'ModelParams Lw'!$B$4*LOG10($B153/3600/($D153*$F153))+'ModelParams Lw'!$B$5*LOG10(2*$G153/(1.2*($B153/3600/($D153*$F153))^2)+1)+10*LOG10($D153*$F153)+J153</f>
        <v>#DIV/0!</v>
      </c>
      <c r="S153" s="24" t="e">
        <f>'ModelParams Lw'!$B$3+'ModelParams Lw'!$B$4*LOG10($B153/3600/($D153*$F153))+'ModelParams Lw'!$B$5*LOG10(2*$G153/(1.2*($B153/3600/($D153*$F153))^2)+1)+10*LOG10($D153*$F153)+K153</f>
        <v>#DIV/0!</v>
      </c>
      <c r="T153" s="24" t="e">
        <f>'ModelParams Lw'!$B$3+'ModelParams Lw'!$B$4*LOG10($B153/3600/($D153*$F153))+'ModelParams Lw'!$B$5*LOG10(2*$G153/(1.2*($B153/3600/($D153*$F153))^2)+1)+10*LOG10($D153*$F153)+L153</f>
        <v>#DIV/0!</v>
      </c>
      <c r="U153" s="24" t="e">
        <f>'ModelParams Lw'!$B$3+'ModelParams Lw'!$B$4*LOG10($B153/3600/($D153*$F153))+'ModelParams Lw'!$B$5*LOG10(2*$G153/(1.2*($B153/3600/($D153*$F153))^2)+1)+10*LOG10($D153*$F153)+M153</f>
        <v>#DIV/0!</v>
      </c>
      <c r="V153" s="24" t="e">
        <f>'ModelParams Lw'!$B$3+'ModelParams Lw'!$B$4*LOG10($B153/3600/($D153*$F153))+'ModelParams Lw'!$B$5*LOG10(2*$G153/(1.2*($B153/3600/($D153*$F153))^2)+1)+10*LOG10($D153*$F153)+N153</f>
        <v>#DIV/0!</v>
      </c>
      <c r="W153" s="24" t="e">
        <f>'ModelParams Lw'!$B$3+'ModelParams Lw'!$B$4*LOG10($B153/3600/($D153*$F153))+'ModelParams Lw'!$B$5*LOG10(2*$G153/(1.2*($B153/3600/($D153*$F153))^2)+1)+10*LOG10($D153*$F153)+O153</f>
        <v>#DIV/0!</v>
      </c>
      <c r="X153" s="24" t="e">
        <f>10*LOG10(IF(P153="",0,POWER(10,((P153+'ModelParams Lw'!$O$4)/10))) +IF(Q153="",0,POWER(10,((Q153+'ModelParams Lw'!$P$4)/10))) +IF(R153="",0,POWER(10,((R153+'ModelParams Lw'!$Q$4)/10))) +IF(S153="",0,POWER(10,((S153+'ModelParams Lw'!$R$4)/10))) +IF(T153="",0,POWER(10,((T153+'ModelParams Lw'!$S$4)/10))) +IF(U153="",0,POWER(10,((U153+'ModelParams Lw'!$T$4)/10))) +IF(V153="",0,POWER(10,((V153+'ModelParams Lw'!$U$4)/10)))+IF(W153="",0,POWER(10,((W153+'ModelParams Lw'!$V$4)/10))))</f>
        <v>#DIV/0!</v>
      </c>
      <c r="Y153" s="24" t="e">
        <f t="shared" si="68"/>
        <v>#DIV/0!</v>
      </c>
      <c r="Z153" s="24" t="e">
        <f>(P153-'ModelParams Lw'!O$10)/'ModelParams Lw'!O$11</f>
        <v>#DIV/0!</v>
      </c>
      <c r="AA153" s="24" t="e">
        <f>(Q153-'ModelParams Lw'!P$10)/'ModelParams Lw'!P$11</f>
        <v>#DIV/0!</v>
      </c>
      <c r="AB153" s="24" t="e">
        <f>(R153-'ModelParams Lw'!Q$10)/'ModelParams Lw'!Q$11</f>
        <v>#DIV/0!</v>
      </c>
      <c r="AC153" s="24" t="e">
        <f>(S153-'ModelParams Lw'!R$10)/'ModelParams Lw'!R$11</f>
        <v>#DIV/0!</v>
      </c>
      <c r="AD153" s="24" t="e">
        <f>(T153-'ModelParams Lw'!S$10)/'ModelParams Lw'!S$11</f>
        <v>#DIV/0!</v>
      </c>
      <c r="AE153" s="24" t="e">
        <f>(U153-'ModelParams Lw'!T$10)/'ModelParams Lw'!T$11</f>
        <v>#DIV/0!</v>
      </c>
      <c r="AF153" s="24" t="e">
        <f>(V153-'ModelParams Lw'!U$10)/'ModelParams Lw'!U$11</f>
        <v>#DIV/0!</v>
      </c>
      <c r="AG153" s="24" t="e">
        <f>(W153-'ModelParams Lw'!V$10)/'ModelParams Lw'!V$11</f>
        <v>#DIV/0!</v>
      </c>
      <c r="AH153" s="24" t="e">
        <f t="shared" si="46"/>
        <v>#DIV/0!</v>
      </c>
      <c r="AI153" s="24" t="str">
        <f>IF(OR(Calcul!$D158="",Calcul!$E158=""),"",VLOOKUP(CONCATENATE(Calcul!$D158,Calcul!$E158),SilencerParams!$D$4:$R$82,8,FALSE))</f>
        <v/>
      </c>
      <c r="AJ153" s="24" t="str">
        <f>IF(OR(Calcul!$D158="",Calcul!$E158=""),"",VLOOKUP(CONCATENATE(Calcul!$D158,Calcul!$E158),SilencerParams!$D$4:$R$82,9,FALSE))</f>
        <v/>
      </c>
      <c r="AK153" s="24" t="str">
        <f>IF(OR(Calcul!$D158="",Calcul!$E158=""),"",VLOOKUP(CONCATENATE(Calcul!$D158,Calcul!$E158),SilencerParams!$D$4:$R$82,10,FALSE))</f>
        <v/>
      </c>
      <c r="AL153" s="24" t="str">
        <f>IF(OR(Calcul!$D158="",Calcul!$E158=""),"",VLOOKUP(CONCATENATE(Calcul!$D158,Calcul!$E158),SilencerParams!$D$4:$R$82,11,FALSE))</f>
        <v/>
      </c>
      <c r="AM153" s="24" t="str">
        <f>IF(OR(Calcul!$D158="",Calcul!$E158=""),"",VLOOKUP(CONCATENATE(Calcul!$D158,Calcul!$E158),SilencerParams!$D$4:$R$82,12,FALSE))</f>
        <v/>
      </c>
      <c r="AN153" s="24" t="str">
        <f>IF(OR(Calcul!$D158="",Calcul!$E158=""),"",VLOOKUP(CONCATENATE(Calcul!$D158,Calcul!$E158),SilencerParams!$D$4:$R$82,13,FALSE))</f>
        <v/>
      </c>
      <c r="AO153" s="24" t="str">
        <f>IF(OR(Calcul!$D158="",Calcul!$E158=""),"",VLOOKUP(CONCATENATE(Calcul!$D158,Calcul!$E158),SilencerParams!$D$4:$R$82,14,FALSE))</f>
        <v/>
      </c>
      <c r="AP153" s="24" t="str">
        <f>IF(OR(Calcul!$D158="",Calcul!$E158=""),"",VLOOKUP(CONCATENATE(Calcul!$D158,Calcul!$E158),SilencerParams!$D$4:$R$82,15,FALSE))</f>
        <v/>
      </c>
      <c r="AQ153" s="24" t="str">
        <f>IF(OR(Calcul!$D158="",Calcul!$E158=""),"",VLOOKUP(CONCATENATE(Calcul!$D158,Calcul!$E158),SilencerParams!$D$4:$Z$82,16,FALSE)*LOG($AH153)+VLOOKUP(CONCATENATE(Calcul!$D158,Calcul!$E158),SilencerParams!$D$4:$AH$82,24,FALSE))</f>
        <v/>
      </c>
      <c r="AR153" s="24" t="str">
        <f>IF(OR(Calcul!$D158="",Calcul!$E158=""),"",VLOOKUP(CONCATENATE(Calcul!$D158,Calcul!$E158),SilencerParams!$D$4:$Z$82,17,FALSE)*LOG($AH153)+VLOOKUP(CONCATENATE(Calcul!$D158,Calcul!$E158),SilencerParams!$D$4:$AH$82,25,FALSE))</f>
        <v/>
      </c>
      <c r="AS153" s="24" t="str">
        <f>IF(OR(Calcul!$D158="",Calcul!$E158=""),"",VLOOKUP(CONCATENATE(Calcul!$D158,Calcul!$E158),SilencerParams!$D$4:$Z$82,18,FALSE)*LOG($AH153)+VLOOKUP(CONCATENATE(Calcul!$D158,Calcul!$E158),SilencerParams!$D$4:$AH$82,26,FALSE))</f>
        <v/>
      </c>
      <c r="AT153" s="24" t="str">
        <f>IF(OR(Calcul!$D158="",Calcul!$E158=""),"",VLOOKUP(CONCATENATE(Calcul!$D158,Calcul!$E158),SilencerParams!$D$4:$Z$82,19,FALSE)*LOG($AH153)+VLOOKUP(CONCATENATE(Calcul!$D158,Calcul!$E158),SilencerParams!$D$4:$AH$82,27,FALSE))</f>
        <v/>
      </c>
      <c r="AU153" s="24" t="str">
        <f>IF(OR(Calcul!$D158="",Calcul!$E158=""),"",VLOOKUP(CONCATENATE(Calcul!$D158,Calcul!$E158),SilencerParams!$D$4:$Z$82,20,FALSE)*LOG($AH153)+VLOOKUP(CONCATENATE(Calcul!$D158,Calcul!$E158),SilencerParams!$D$4:$AH$82,28,FALSE))</f>
        <v/>
      </c>
      <c r="AV153" s="24" t="str">
        <f>IF(OR(Calcul!$D158="",Calcul!$E158=""),"",VLOOKUP(CONCATENATE(Calcul!$D158,Calcul!$E158),SilencerParams!$D$4:$Z$82,21,FALSE)*LOG($AH153)+VLOOKUP(CONCATENATE(Calcul!$D158,Calcul!$E158),SilencerParams!$D$4:$AH$82,29,FALSE))</f>
        <v/>
      </c>
      <c r="AW153" s="24" t="str">
        <f>IF(OR(Calcul!$D158="",Calcul!$E158=""),"",VLOOKUP(CONCATENATE(Calcul!$D158,Calcul!$E158),SilencerParams!$D$4:$Z$82,22,FALSE)*LOG($AH153)+VLOOKUP(CONCATENATE(Calcul!$D158,Calcul!$E158),SilencerParams!$D$4:$AH$82,30,FALSE))</f>
        <v/>
      </c>
      <c r="AX153" s="24" t="str">
        <f>IF(OR(Calcul!$D158="",Calcul!$E158=""),"",VLOOKUP(CONCATENATE(Calcul!$D158,Calcul!$E158),SilencerParams!$D$4:$Z$82,23,FALSE)*LOG($AH153)+VLOOKUP(CONCATENATE(Calcul!$D158,Calcul!$E158),SilencerParams!$D$4:$AH$82,31,FALSE))</f>
        <v/>
      </c>
      <c r="AY153" s="24" t="e">
        <f t="shared" si="49"/>
        <v>#DIV/0!</v>
      </c>
      <c r="AZ153" s="24" t="e">
        <f t="shared" si="50"/>
        <v>#DIV/0!</v>
      </c>
      <c r="BA153" s="24" t="e">
        <f t="shared" si="51"/>
        <v>#DIV/0!</v>
      </c>
      <c r="BB153" s="24" t="e">
        <f t="shared" si="52"/>
        <v>#DIV/0!</v>
      </c>
      <c r="BC153" s="24" t="e">
        <f t="shared" si="53"/>
        <v>#DIV/0!</v>
      </c>
      <c r="BD153" s="24" t="e">
        <f t="shared" si="54"/>
        <v>#DIV/0!</v>
      </c>
      <c r="BE153" s="24" t="e">
        <f t="shared" si="55"/>
        <v>#DIV/0!</v>
      </c>
      <c r="BF153" s="24" t="e">
        <f t="shared" si="56"/>
        <v>#DIV/0!</v>
      </c>
      <c r="BG153" s="24" t="e">
        <f>10*LOG10(IF(AY153="",0,POWER(10,((AY153+'ModelParams Lw'!$O$4)/10))) +IF(AZ153="",0,POWER(10,((AZ153+'ModelParams Lw'!$P$4)/10))) +IF(BA153="",0,POWER(10,((BA153+'ModelParams Lw'!$Q$4)/10))) +IF(BB153="",0,POWER(10,((BB153+'ModelParams Lw'!$R$4)/10))) +IF(BC153="",0,POWER(10,((BC153+'ModelParams Lw'!$S$4)/10))) +IF(BD153="",0,POWER(10,((BD153+'ModelParams Lw'!$T$4)/10))) +IF(BE153="",0,POWER(10,((BE153+'ModelParams Lw'!$U$4)/10)))+IF(BF153="",0,POWER(10,((BF153+'ModelParams Lw'!$V$4)/10))))</f>
        <v>#DIV/0!</v>
      </c>
      <c r="BH153" s="24" t="e">
        <f t="shared" si="47"/>
        <v>#DIV/0!</v>
      </c>
      <c r="BI153" s="24" t="e">
        <f>(AY153-'ModelParams Lw'!O$10)/'ModelParams Lw'!O$11</f>
        <v>#DIV/0!</v>
      </c>
      <c r="BJ153" s="24" t="e">
        <f>(AZ153-'ModelParams Lw'!P$10)/'ModelParams Lw'!P$11</f>
        <v>#DIV/0!</v>
      </c>
      <c r="BK153" s="24" t="e">
        <f>(BA153-'ModelParams Lw'!Q$10)/'ModelParams Lw'!Q$11</f>
        <v>#DIV/0!</v>
      </c>
      <c r="BL153" s="24" t="e">
        <f>(BB153-'ModelParams Lw'!R$10)/'ModelParams Lw'!R$11</f>
        <v>#DIV/0!</v>
      </c>
      <c r="BM153" s="24" t="e">
        <f>(BC153-'ModelParams Lw'!S$10)/'ModelParams Lw'!S$11</f>
        <v>#DIV/0!</v>
      </c>
      <c r="BN153" s="24" t="e">
        <f>(BD153-'ModelParams Lw'!T$10)/'ModelParams Lw'!T$11</f>
        <v>#DIV/0!</v>
      </c>
      <c r="BO153" s="24" t="e">
        <f>(BE153-'ModelParams Lw'!U$10)/'ModelParams Lw'!U$11</f>
        <v>#DIV/0!</v>
      </c>
      <c r="BP153" s="24" t="e">
        <f>(BF153-'ModelParams Lw'!V$10)/'ModelParams Lw'!V$11</f>
        <v>#DIV/0!</v>
      </c>
      <c r="BQ153" s="24">
        <f>IF(Calcul!$F158="SW",'ModelParams Lw'!C$18+'ModelParams Lw'!C$19*LOG(BQ$3)+'ModelParams Lw'!C$20*($D153*$E153),IF('ModelParams Lw'!C$21+'ModelParams Lw'!C$22*LOG(BQ$3)+'ModelParams Lw'!C$23*($D153*$E153)&lt;'ModelParams Lw'!C$18+'ModelParams Lw'!C$19*LOG(BQ$3)+'ModelParams Lw'!C$20*($D153*$E153),'ModelParams Lw'!C$18+'ModelParams Lw'!C$19*LOG(BQ$3)+'ModelParams Lw'!C$20*($D153*$E153),'ModelParams Lw'!C$21+'ModelParams Lw'!C$22*LOG(BQ$3)+'ModelParams Lw'!C$23*($D153*$E153)))</f>
        <v>29.232362061604213</v>
      </c>
      <c r="BR153" s="24">
        <f>IF(Calcul!$F158="SW",'ModelParams Lw'!D$18+'ModelParams Lw'!D$19*LOG(BR$3)+'ModelParams Lw'!D$20*($D153*$E153),IF('ModelParams Lw'!D$21+'ModelParams Lw'!D$22*LOG(BR$3)+'ModelParams Lw'!D$23*($D153*$E153)&lt;'ModelParams Lw'!D$18+'ModelParams Lw'!D$19*LOG(BR$3)+'ModelParams Lw'!D$20*($D153*$E153),'ModelParams Lw'!D$18+'ModelParams Lw'!D$19*LOG(BR$3)+'ModelParams Lw'!D$20*($D153*$E153),'ModelParams Lw'!D$21+'ModelParams Lw'!D$22*LOG(BR$3)+'ModelParams Lw'!D$23*($D153*$E153)))</f>
        <v>20.87664435983303</v>
      </c>
      <c r="BS153" s="24">
        <f>IF(Calcul!$F158="SW",'ModelParams Lw'!E$18+'ModelParams Lw'!E$19*LOG(BS$3)+'ModelParams Lw'!E$20*($D153*$E153),IF('ModelParams Lw'!E$21+'ModelParams Lw'!E$22*LOG(BS$3)+'ModelParams Lw'!E$23*($D153*$E153)&lt;'ModelParams Lw'!E$18+'ModelParams Lw'!E$19*LOG(BS$3)+'ModelParams Lw'!E$20*($D153*$E153),'ModelParams Lw'!E$18+'ModelParams Lw'!E$19*LOG(BS$3)+'ModelParams Lw'!E$20*($D153*$E153),'ModelParams Lw'!E$21+'ModelParams Lw'!E$22*LOG(BS$3)+'ModelParams Lw'!E$23*($D153*$E153)))</f>
        <v>19.403052886267911</v>
      </c>
      <c r="BT153" s="24">
        <f>IF(Calcul!$F158="SW",'ModelParams Lw'!F$18+'ModelParams Lw'!F$19*LOG(BT$3)+'ModelParams Lw'!F$20*($D153*$E153),IF('ModelParams Lw'!F$21+'ModelParams Lw'!F$22*LOG(BT$3)+'ModelParams Lw'!F$23*($D153*$E153)&lt;'ModelParams Lw'!F$18+'ModelParams Lw'!F$19*LOG(BT$3)+'ModelParams Lw'!F$20*($D153*$E153),'ModelParams Lw'!F$18+'ModelParams Lw'!F$19*LOG(BT$3)+'ModelParams Lw'!F$20*($D153*$E153),'ModelParams Lw'!F$21+'ModelParams Lw'!F$22*LOG(BT$3)+'ModelParams Lw'!F$23*($D153*$E153)))</f>
        <v>19.168948557312724</v>
      </c>
      <c r="BU153" s="24">
        <f>IF(Calcul!$F158="SW",'ModelParams Lw'!G$18+'ModelParams Lw'!G$19*LOG(BU$3)+'ModelParams Lw'!G$20*($D153*$E153),IF('ModelParams Lw'!G$21+'ModelParams Lw'!G$22*LOG(BU$3)+'ModelParams Lw'!G$23*($D153*$E153)&lt;'ModelParams Lw'!G$18+'ModelParams Lw'!G$19*LOG(BU$3)+'ModelParams Lw'!G$20*($D153*$E153),'ModelParams Lw'!G$18+'ModelParams Lw'!G$19*LOG(BU$3)+'ModelParams Lw'!G$20*($D153*$E153),'ModelParams Lw'!G$21+'ModelParams Lw'!G$22*LOG(BU$3)+'ModelParams Lw'!G$23*($D153*$E153)))</f>
        <v>19.253827318462619</v>
      </c>
      <c r="BV153" s="24">
        <f>IF(Calcul!$F158="SW",'ModelParams Lw'!H$18+'ModelParams Lw'!H$19*LOG(BV$3)+'ModelParams Lw'!H$20*($D153*$E153),IF('ModelParams Lw'!H$21+'ModelParams Lw'!H$22*LOG(BV$3)+'ModelParams Lw'!H$23*($D153*$E153)&lt;'ModelParams Lw'!H$18+'ModelParams Lw'!H$19*LOG(BV$3)+'ModelParams Lw'!H$20*($D153*$E153),'ModelParams Lw'!H$18+'ModelParams Lw'!H$19*LOG(BV$3)+'ModelParams Lw'!H$20*($D153*$E153),'ModelParams Lw'!H$21+'ModelParams Lw'!H$22*LOG(BV$3)+'ModelParams Lw'!H$23*($D153*$E153)))</f>
        <v>18.450549841027573</v>
      </c>
      <c r="BW153" s="24">
        <f>IF(Calcul!$F158="SW",'ModelParams Lw'!I$18+'ModelParams Lw'!I$19*LOG(BW$3)+'ModelParams Lw'!I$20*($D153*$E153),IF('ModelParams Lw'!I$21+'ModelParams Lw'!I$22*LOG(BW$3)+'ModelParams Lw'!I$23*($D153*$E153)&lt;'ModelParams Lw'!I$18+'ModelParams Lw'!I$19*LOG(BW$3)+'ModelParams Lw'!I$20*($D153*$E153),'ModelParams Lw'!I$18+'ModelParams Lw'!I$19*LOG(BW$3)+'ModelParams Lw'!I$20*($D153*$E153),'ModelParams Lw'!I$21+'ModelParams Lw'!I$22*LOG(BW$3)+'ModelParams Lw'!I$23*($D153*$E153)))</f>
        <v>24.339570323731252</v>
      </c>
      <c r="BX153" s="24">
        <f>IF(Calcul!$F158="SW",'ModelParams Lw'!J$18+'ModelParams Lw'!J$19*LOG(BX$3)+'ModelParams Lw'!J$20*($D153*$E153),IF('ModelParams Lw'!J$21+'ModelParams Lw'!J$22*LOG(BX$3)+'ModelParams Lw'!J$23*($D153*$E153)&lt;'ModelParams Lw'!J$18+'ModelParams Lw'!J$19*LOG(BX$3)+'ModelParams Lw'!J$20*($D153*$E153),'ModelParams Lw'!J$18+'ModelParams Lw'!J$19*LOG(BX$3)+'ModelParams Lw'!J$20*($D153*$E153),'ModelParams Lw'!J$21+'ModelParams Lw'!J$22*LOG(BX$3)+'ModelParams Lw'!J$23*($D153*$E153)))</f>
        <v>22.505852524315557</v>
      </c>
      <c r="BY153" s="24" t="e">
        <f t="shared" si="57"/>
        <v>#DIV/0!</v>
      </c>
      <c r="BZ153" s="24" t="e">
        <f t="shared" si="58"/>
        <v>#DIV/0!</v>
      </c>
      <c r="CA153" s="24" t="e">
        <f t="shared" si="59"/>
        <v>#DIV/0!</v>
      </c>
      <c r="CB153" s="24" t="e">
        <f t="shared" si="60"/>
        <v>#DIV/0!</v>
      </c>
      <c r="CC153" s="24" t="e">
        <f t="shared" si="61"/>
        <v>#DIV/0!</v>
      </c>
      <c r="CD153" s="24" t="e">
        <f t="shared" si="62"/>
        <v>#DIV/0!</v>
      </c>
      <c r="CE153" s="24" t="e">
        <f t="shared" si="63"/>
        <v>#DIV/0!</v>
      </c>
      <c r="CF153" s="24" t="e">
        <f t="shared" si="64"/>
        <v>#DIV/0!</v>
      </c>
      <c r="CG153" s="24" t="e">
        <f>10*LOG10(IF(BY153="",0,POWER(10,((BY153+'ModelParams Lw'!$O$4)/10))) +IF(BZ153="",0,POWER(10,((BZ153+'ModelParams Lw'!$P$4)/10))) +IF(CA153="",0,POWER(10,((CA153+'ModelParams Lw'!$Q$4)/10))) +IF(CB153="",0,POWER(10,((CB153+'ModelParams Lw'!$R$4)/10))) +IF(CC153="",0,POWER(10,((CC153+'ModelParams Lw'!$S$4)/10))) +IF(CD153="",0,POWER(10,((CD153+'ModelParams Lw'!$T$4)/10))) +IF(CE153="",0,POWER(10,((CE153+'ModelParams Lw'!$U$4)/10)))+IF(CF153="",0,POWER(10,((CF153+'ModelParams Lw'!$V$4)/10))))</f>
        <v>#DIV/0!</v>
      </c>
      <c r="CH153" s="24" t="e">
        <f t="shared" si="48"/>
        <v>#DIV/0!</v>
      </c>
      <c r="CI153" s="24" t="e">
        <f>(BY153-'ModelParams Lw'!$O$10)/'ModelParams Lw'!$O$11</f>
        <v>#DIV/0!</v>
      </c>
      <c r="CJ153" s="24" t="e">
        <f>(BZ153-'ModelParams Lw'!$P$10)/'ModelParams Lw'!$P$11</f>
        <v>#DIV/0!</v>
      </c>
      <c r="CK153" s="24" t="e">
        <f>(CA153-'ModelParams Lw'!$Q$10)/'ModelParams Lw'!$Q$11</f>
        <v>#DIV/0!</v>
      </c>
      <c r="CL153" s="24" t="e">
        <f>(CB153-'ModelParams Lw'!$R$10)/'ModelParams Lw'!$R$11</f>
        <v>#DIV/0!</v>
      </c>
      <c r="CM153" s="24" t="e">
        <f>(CC153-'ModelParams Lw'!$S$10)/'ModelParams Lw'!$S$11</f>
        <v>#DIV/0!</v>
      </c>
      <c r="CN153" s="24" t="e">
        <f>(CD153-'ModelParams Lw'!$T$10)/'ModelParams Lw'!$T$11</f>
        <v>#DIV/0!</v>
      </c>
      <c r="CO153" s="24" t="e">
        <f>(CE153-'ModelParams Lw'!$U$10)/'ModelParams Lw'!$U$11</f>
        <v>#DIV/0!</v>
      </c>
      <c r="CP153" s="24" t="e">
        <f>(CF153-'ModelParams Lw'!$V$10)/'ModelParams Lw'!$V$11</f>
        <v>#DIV/0!</v>
      </c>
    </row>
    <row r="154" spans="1:94" x14ac:dyDescent="0.2">
      <c r="A154" s="12">
        <f>Calcul!B156</f>
        <v>0</v>
      </c>
      <c r="B154" s="12">
        <f t="shared" si="65"/>
        <v>0</v>
      </c>
      <c r="C154" s="12">
        <f>Calcul!C156</f>
        <v>0</v>
      </c>
      <c r="D154" s="12">
        <f>Calcul!D156/1000</f>
        <v>0</v>
      </c>
      <c r="E154" s="12">
        <f>Calcul!E156/1000</f>
        <v>0</v>
      </c>
      <c r="F154" s="12">
        <f t="shared" si="66"/>
        <v>0</v>
      </c>
      <c r="G154" s="24" t="e">
        <f t="shared" si="67"/>
        <v>#DIV/0!</v>
      </c>
      <c r="H154" s="21" t="e">
        <f>'ModelParams Lw'!$B$6*(LN(H$3/(($B154/3600/($D154*$F154))^0.4*$G154^0.3)))^2+'ModelParams Lw'!$B$7*LN(H$3/(($B154/3600/($D154*$F154))^0.4*$G154^0.3))+'ModelParams Lw'!$B$8</f>
        <v>#DIV/0!</v>
      </c>
      <c r="I154" s="21" t="e">
        <f>'ModelParams Lw'!$B$6*(LN(I$3/(($B154/3600/($D154*$F154))^0.4*$G154^0.3)))^2+'ModelParams Lw'!$B$7*LN(I$3/(($B154/3600/($D154*$F154))^0.4*$G154^0.3))+'ModelParams Lw'!$B$8</f>
        <v>#DIV/0!</v>
      </c>
      <c r="J154" s="21" t="e">
        <f>'ModelParams Lw'!$B$6*(LN(J$3/(($B154/3600/($D154*$F154))^0.4*$G154^0.3)))^2+'ModelParams Lw'!$B$7*LN(J$3/(($B154/3600/($D154*$F154))^0.4*$G154^0.3))+'ModelParams Lw'!$B$8</f>
        <v>#DIV/0!</v>
      </c>
      <c r="K154" s="21" t="e">
        <f>'ModelParams Lw'!$B$6*(LN(K$3/(($B154/3600/($D154*$F154))^0.4*$G154^0.3)))^2+'ModelParams Lw'!$B$7*LN(K$3/(($B154/3600/($D154*$F154))^0.4*$G154^0.3))+'ModelParams Lw'!$B$8</f>
        <v>#DIV/0!</v>
      </c>
      <c r="L154" s="21" t="e">
        <f>'ModelParams Lw'!$B$6*(LN(L$3/(($B154/3600/($D154*$F154))^0.4*$G154^0.3)))^2+'ModelParams Lw'!$B$7*LN(L$3/(($B154/3600/($D154*$F154))^0.4*$G154^0.3))+'ModelParams Lw'!$B$8</f>
        <v>#DIV/0!</v>
      </c>
      <c r="M154" s="21" t="e">
        <f>'ModelParams Lw'!$B$6*(LN(M$3/(($B154/3600/($D154*$F154))^0.4*$G154^0.3)))^2+'ModelParams Lw'!$B$7*LN(M$3/(($B154/3600/($D154*$F154))^0.4*$G154^0.3))+'ModelParams Lw'!$B$8</f>
        <v>#DIV/0!</v>
      </c>
      <c r="N154" s="21" t="e">
        <f>'ModelParams Lw'!$B$6*(LN(N$3/(($B154/3600/($D154*$F154))^0.4*$G154^0.3)))^2+'ModelParams Lw'!$B$7*LN(N$3/(($B154/3600/($D154*$F154))^0.4*$G154^0.3))+'ModelParams Lw'!$B$8</f>
        <v>#DIV/0!</v>
      </c>
      <c r="O154" s="21" t="e">
        <f>'ModelParams Lw'!$B$6*(LN(O$3/(($B154/3600/($D154*$F154))^0.4*$G154^0.3)))^2+'ModelParams Lw'!$B$7*LN(O$3/(($B154/3600/($D154*$F154))^0.4*$G154^0.3))+'ModelParams Lw'!$B$8</f>
        <v>#DIV/0!</v>
      </c>
      <c r="P154" s="24" t="e">
        <f>'ModelParams Lw'!$B$3+'ModelParams Lw'!$B$4*LOG10($B154/3600/($D154*$F154))+'ModelParams Lw'!$B$5*LOG10(2*$G154/(1.2*($B154/3600/($D154*$F154))^2)+1)+10*LOG10($D154*$F154)+H154</f>
        <v>#DIV/0!</v>
      </c>
      <c r="Q154" s="24" t="e">
        <f>'ModelParams Lw'!$B$3+'ModelParams Lw'!$B$4*LOG10($B154/3600/($D154*$F154))+'ModelParams Lw'!$B$5*LOG10(2*$G154/(1.2*($B154/3600/($D154*$F154))^2)+1)+10*LOG10($D154*$F154)+I154</f>
        <v>#DIV/0!</v>
      </c>
      <c r="R154" s="24" t="e">
        <f>'ModelParams Lw'!$B$3+'ModelParams Lw'!$B$4*LOG10($B154/3600/($D154*$F154))+'ModelParams Lw'!$B$5*LOG10(2*$G154/(1.2*($B154/3600/($D154*$F154))^2)+1)+10*LOG10($D154*$F154)+J154</f>
        <v>#DIV/0!</v>
      </c>
      <c r="S154" s="24" t="e">
        <f>'ModelParams Lw'!$B$3+'ModelParams Lw'!$B$4*LOG10($B154/3600/($D154*$F154))+'ModelParams Lw'!$B$5*LOG10(2*$G154/(1.2*($B154/3600/($D154*$F154))^2)+1)+10*LOG10($D154*$F154)+K154</f>
        <v>#DIV/0!</v>
      </c>
      <c r="T154" s="24" t="e">
        <f>'ModelParams Lw'!$B$3+'ModelParams Lw'!$B$4*LOG10($B154/3600/($D154*$F154))+'ModelParams Lw'!$B$5*LOG10(2*$G154/(1.2*($B154/3600/($D154*$F154))^2)+1)+10*LOG10($D154*$F154)+L154</f>
        <v>#DIV/0!</v>
      </c>
      <c r="U154" s="24" t="e">
        <f>'ModelParams Lw'!$B$3+'ModelParams Lw'!$B$4*LOG10($B154/3600/($D154*$F154))+'ModelParams Lw'!$B$5*LOG10(2*$G154/(1.2*($B154/3600/($D154*$F154))^2)+1)+10*LOG10($D154*$F154)+M154</f>
        <v>#DIV/0!</v>
      </c>
      <c r="V154" s="24" t="e">
        <f>'ModelParams Lw'!$B$3+'ModelParams Lw'!$B$4*LOG10($B154/3600/($D154*$F154))+'ModelParams Lw'!$B$5*LOG10(2*$G154/(1.2*($B154/3600/($D154*$F154))^2)+1)+10*LOG10($D154*$F154)+N154</f>
        <v>#DIV/0!</v>
      </c>
      <c r="W154" s="24" t="e">
        <f>'ModelParams Lw'!$B$3+'ModelParams Lw'!$B$4*LOG10($B154/3600/($D154*$F154))+'ModelParams Lw'!$B$5*LOG10(2*$G154/(1.2*($B154/3600/($D154*$F154))^2)+1)+10*LOG10($D154*$F154)+O154</f>
        <v>#DIV/0!</v>
      </c>
      <c r="X154" s="24" t="e">
        <f>10*LOG10(IF(P154="",0,POWER(10,((P154+'ModelParams Lw'!$O$4)/10))) +IF(Q154="",0,POWER(10,((Q154+'ModelParams Lw'!$P$4)/10))) +IF(R154="",0,POWER(10,((R154+'ModelParams Lw'!$Q$4)/10))) +IF(S154="",0,POWER(10,((S154+'ModelParams Lw'!$R$4)/10))) +IF(T154="",0,POWER(10,((T154+'ModelParams Lw'!$S$4)/10))) +IF(U154="",0,POWER(10,((U154+'ModelParams Lw'!$T$4)/10))) +IF(V154="",0,POWER(10,((V154+'ModelParams Lw'!$U$4)/10)))+IF(W154="",0,POWER(10,((W154+'ModelParams Lw'!$V$4)/10))))</f>
        <v>#DIV/0!</v>
      </c>
      <c r="Y154" s="24" t="e">
        <f t="shared" si="68"/>
        <v>#DIV/0!</v>
      </c>
      <c r="Z154" s="24" t="e">
        <f>(P154-'ModelParams Lw'!O$10)/'ModelParams Lw'!O$11</f>
        <v>#DIV/0!</v>
      </c>
      <c r="AA154" s="24" t="e">
        <f>(Q154-'ModelParams Lw'!P$10)/'ModelParams Lw'!P$11</f>
        <v>#DIV/0!</v>
      </c>
      <c r="AB154" s="24" t="e">
        <f>(R154-'ModelParams Lw'!Q$10)/'ModelParams Lw'!Q$11</f>
        <v>#DIV/0!</v>
      </c>
      <c r="AC154" s="24" t="e">
        <f>(S154-'ModelParams Lw'!R$10)/'ModelParams Lw'!R$11</f>
        <v>#DIV/0!</v>
      </c>
      <c r="AD154" s="24" t="e">
        <f>(T154-'ModelParams Lw'!S$10)/'ModelParams Lw'!S$11</f>
        <v>#DIV/0!</v>
      </c>
      <c r="AE154" s="24" t="e">
        <f>(U154-'ModelParams Lw'!T$10)/'ModelParams Lw'!T$11</f>
        <v>#DIV/0!</v>
      </c>
      <c r="AF154" s="24" t="e">
        <f>(V154-'ModelParams Lw'!U$10)/'ModelParams Lw'!U$11</f>
        <v>#DIV/0!</v>
      </c>
      <c r="AG154" s="24" t="e">
        <f>(W154-'ModelParams Lw'!V$10)/'ModelParams Lw'!V$11</f>
        <v>#DIV/0!</v>
      </c>
      <c r="AH154" s="24" t="e">
        <f t="shared" si="46"/>
        <v>#DIV/0!</v>
      </c>
      <c r="AI154" s="24" t="str">
        <f>IF(OR(Calcul!$D159="",Calcul!$E159=""),"",VLOOKUP(CONCATENATE(Calcul!$D159,Calcul!$E159),SilencerParams!$D$4:$R$82,8,FALSE))</f>
        <v/>
      </c>
      <c r="AJ154" s="24" t="str">
        <f>IF(OR(Calcul!$D159="",Calcul!$E159=""),"",VLOOKUP(CONCATENATE(Calcul!$D159,Calcul!$E159),SilencerParams!$D$4:$R$82,9,FALSE))</f>
        <v/>
      </c>
      <c r="AK154" s="24" t="str">
        <f>IF(OR(Calcul!$D159="",Calcul!$E159=""),"",VLOOKUP(CONCATENATE(Calcul!$D159,Calcul!$E159),SilencerParams!$D$4:$R$82,10,FALSE))</f>
        <v/>
      </c>
      <c r="AL154" s="24" t="str">
        <f>IF(OR(Calcul!$D159="",Calcul!$E159=""),"",VLOOKUP(CONCATENATE(Calcul!$D159,Calcul!$E159),SilencerParams!$D$4:$R$82,11,FALSE))</f>
        <v/>
      </c>
      <c r="AM154" s="24" t="str">
        <f>IF(OR(Calcul!$D159="",Calcul!$E159=""),"",VLOOKUP(CONCATENATE(Calcul!$D159,Calcul!$E159),SilencerParams!$D$4:$R$82,12,FALSE))</f>
        <v/>
      </c>
      <c r="AN154" s="24" t="str">
        <f>IF(OR(Calcul!$D159="",Calcul!$E159=""),"",VLOOKUP(CONCATENATE(Calcul!$D159,Calcul!$E159),SilencerParams!$D$4:$R$82,13,FALSE))</f>
        <v/>
      </c>
      <c r="AO154" s="24" t="str">
        <f>IF(OR(Calcul!$D159="",Calcul!$E159=""),"",VLOOKUP(CONCATENATE(Calcul!$D159,Calcul!$E159),SilencerParams!$D$4:$R$82,14,FALSE))</f>
        <v/>
      </c>
      <c r="AP154" s="24" t="str">
        <f>IF(OR(Calcul!$D159="",Calcul!$E159=""),"",VLOOKUP(CONCATENATE(Calcul!$D159,Calcul!$E159),SilencerParams!$D$4:$R$82,15,FALSE))</f>
        <v/>
      </c>
      <c r="AQ154" s="24" t="str">
        <f>IF(OR(Calcul!$D159="",Calcul!$E159=""),"",VLOOKUP(CONCATENATE(Calcul!$D159,Calcul!$E159),SilencerParams!$D$4:$Z$82,16,FALSE)*LOG($AH154)+VLOOKUP(CONCATENATE(Calcul!$D159,Calcul!$E159),SilencerParams!$D$4:$AH$82,24,FALSE))</f>
        <v/>
      </c>
      <c r="AR154" s="24" t="str">
        <f>IF(OR(Calcul!$D159="",Calcul!$E159=""),"",VLOOKUP(CONCATENATE(Calcul!$D159,Calcul!$E159),SilencerParams!$D$4:$Z$82,17,FALSE)*LOG($AH154)+VLOOKUP(CONCATENATE(Calcul!$D159,Calcul!$E159),SilencerParams!$D$4:$AH$82,25,FALSE))</f>
        <v/>
      </c>
      <c r="AS154" s="24" t="str">
        <f>IF(OR(Calcul!$D159="",Calcul!$E159=""),"",VLOOKUP(CONCATENATE(Calcul!$D159,Calcul!$E159),SilencerParams!$D$4:$Z$82,18,FALSE)*LOG($AH154)+VLOOKUP(CONCATENATE(Calcul!$D159,Calcul!$E159),SilencerParams!$D$4:$AH$82,26,FALSE))</f>
        <v/>
      </c>
      <c r="AT154" s="24" t="str">
        <f>IF(OR(Calcul!$D159="",Calcul!$E159=""),"",VLOOKUP(CONCATENATE(Calcul!$D159,Calcul!$E159),SilencerParams!$D$4:$Z$82,19,FALSE)*LOG($AH154)+VLOOKUP(CONCATENATE(Calcul!$D159,Calcul!$E159),SilencerParams!$D$4:$AH$82,27,FALSE))</f>
        <v/>
      </c>
      <c r="AU154" s="24" t="str">
        <f>IF(OR(Calcul!$D159="",Calcul!$E159=""),"",VLOOKUP(CONCATENATE(Calcul!$D159,Calcul!$E159),SilencerParams!$D$4:$Z$82,20,FALSE)*LOG($AH154)+VLOOKUP(CONCATENATE(Calcul!$D159,Calcul!$E159),SilencerParams!$D$4:$AH$82,28,FALSE))</f>
        <v/>
      </c>
      <c r="AV154" s="24" t="str">
        <f>IF(OR(Calcul!$D159="",Calcul!$E159=""),"",VLOOKUP(CONCATENATE(Calcul!$D159,Calcul!$E159),SilencerParams!$D$4:$Z$82,21,FALSE)*LOG($AH154)+VLOOKUP(CONCATENATE(Calcul!$D159,Calcul!$E159),SilencerParams!$D$4:$AH$82,29,FALSE))</f>
        <v/>
      </c>
      <c r="AW154" s="24" t="str">
        <f>IF(OR(Calcul!$D159="",Calcul!$E159=""),"",VLOOKUP(CONCATENATE(Calcul!$D159,Calcul!$E159),SilencerParams!$D$4:$Z$82,22,FALSE)*LOG($AH154)+VLOOKUP(CONCATENATE(Calcul!$D159,Calcul!$E159),SilencerParams!$D$4:$AH$82,30,FALSE))</f>
        <v/>
      </c>
      <c r="AX154" s="24" t="str">
        <f>IF(OR(Calcul!$D159="",Calcul!$E159=""),"",VLOOKUP(CONCATENATE(Calcul!$D159,Calcul!$E159),SilencerParams!$D$4:$Z$82,23,FALSE)*LOG($AH154)+VLOOKUP(CONCATENATE(Calcul!$D159,Calcul!$E159),SilencerParams!$D$4:$AH$82,31,FALSE))</f>
        <v/>
      </c>
      <c r="AY154" s="24" t="e">
        <f t="shared" si="49"/>
        <v>#DIV/0!</v>
      </c>
      <c r="AZ154" s="24" t="e">
        <f t="shared" si="50"/>
        <v>#DIV/0!</v>
      </c>
      <c r="BA154" s="24" t="e">
        <f t="shared" si="51"/>
        <v>#DIV/0!</v>
      </c>
      <c r="BB154" s="24" t="e">
        <f t="shared" si="52"/>
        <v>#DIV/0!</v>
      </c>
      <c r="BC154" s="24" t="e">
        <f t="shared" si="53"/>
        <v>#DIV/0!</v>
      </c>
      <c r="BD154" s="24" t="e">
        <f t="shared" si="54"/>
        <v>#DIV/0!</v>
      </c>
      <c r="BE154" s="24" t="e">
        <f t="shared" si="55"/>
        <v>#DIV/0!</v>
      </c>
      <c r="BF154" s="24" t="e">
        <f t="shared" si="56"/>
        <v>#DIV/0!</v>
      </c>
      <c r="BG154" s="24" t="e">
        <f>10*LOG10(IF(AY154="",0,POWER(10,((AY154+'ModelParams Lw'!$O$4)/10))) +IF(AZ154="",0,POWER(10,((AZ154+'ModelParams Lw'!$P$4)/10))) +IF(BA154="",0,POWER(10,((BA154+'ModelParams Lw'!$Q$4)/10))) +IF(BB154="",0,POWER(10,((BB154+'ModelParams Lw'!$R$4)/10))) +IF(BC154="",0,POWER(10,((BC154+'ModelParams Lw'!$S$4)/10))) +IF(BD154="",0,POWER(10,((BD154+'ModelParams Lw'!$T$4)/10))) +IF(BE154="",0,POWER(10,((BE154+'ModelParams Lw'!$U$4)/10)))+IF(BF154="",0,POWER(10,((BF154+'ModelParams Lw'!$V$4)/10))))</f>
        <v>#DIV/0!</v>
      </c>
      <c r="BH154" s="24" t="e">
        <f t="shared" si="47"/>
        <v>#DIV/0!</v>
      </c>
      <c r="BI154" s="24" t="e">
        <f>(AY154-'ModelParams Lw'!O$10)/'ModelParams Lw'!O$11</f>
        <v>#DIV/0!</v>
      </c>
      <c r="BJ154" s="24" t="e">
        <f>(AZ154-'ModelParams Lw'!P$10)/'ModelParams Lw'!P$11</f>
        <v>#DIV/0!</v>
      </c>
      <c r="BK154" s="24" t="e">
        <f>(BA154-'ModelParams Lw'!Q$10)/'ModelParams Lw'!Q$11</f>
        <v>#DIV/0!</v>
      </c>
      <c r="BL154" s="24" t="e">
        <f>(BB154-'ModelParams Lw'!R$10)/'ModelParams Lw'!R$11</f>
        <v>#DIV/0!</v>
      </c>
      <c r="BM154" s="24" t="e">
        <f>(BC154-'ModelParams Lw'!S$10)/'ModelParams Lw'!S$11</f>
        <v>#DIV/0!</v>
      </c>
      <c r="BN154" s="24" t="e">
        <f>(BD154-'ModelParams Lw'!T$10)/'ModelParams Lw'!T$11</f>
        <v>#DIV/0!</v>
      </c>
      <c r="BO154" s="24" t="e">
        <f>(BE154-'ModelParams Lw'!U$10)/'ModelParams Lw'!U$11</f>
        <v>#DIV/0!</v>
      </c>
      <c r="BP154" s="24" t="e">
        <f>(BF154-'ModelParams Lw'!V$10)/'ModelParams Lw'!V$11</f>
        <v>#DIV/0!</v>
      </c>
      <c r="BQ154" s="24">
        <f>IF(Calcul!$F159="SW",'ModelParams Lw'!C$18+'ModelParams Lw'!C$19*LOG(BQ$3)+'ModelParams Lw'!C$20*($D154*$E154),IF('ModelParams Lw'!C$21+'ModelParams Lw'!C$22*LOG(BQ$3)+'ModelParams Lw'!C$23*($D154*$E154)&lt;'ModelParams Lw'!C$18+'ModelParams Lw'!C$19*LOG(BQ$3)+'ModelParams Lw'!C$20*($D154*$E154),'ModelParams Lw'!C$18+'ModelParams Lw'!C$19*LOG(BQ$3)+'ModelParams Lw'!C$20*($D154*$E154),'ModelParams Lw'!C$21+'ModelParams Lw'!C$22*LOG(BQ$3)+'ModelParams Lw'!C$23*($D154*$E154)))</f>
        <v>29.232362061604213</v>
      </c>
      <c r="BR154" s="24">
        <f>IF(Calcul!$F159="SW",'ModelParams Lw'!D$18+'ModelParams Lw'!D$19*LOG(BR$3)+'ModelParams Lw'!D$20*($D154*$E154),IF('ModelParams Lw'!D$21+'ModelParams Lw'!D$22*LOG(BR$3)+'ModelParams Lw'!D$23*($D154*$E154)&lt;'ModelParams Lw'!D$18+'ModelParams Lw'!D$19*LOG(BR$3)+'ModelParams Lw'!D$20*($D154*$E154),'ModelParams Lw'!D$18+'ModelParams Lw'!D$19*LOG(BR$3)+'ModelParams Lw'!D$20*($D154*$E154),'ModelParams Lw'!D$21+'ModelParams Lw'!D$22*LOG(BR$3)+'ModelParams Lw'!D$23*($D154*$E154)))</f>
        <v>20.87664435983303</v>
      </c>
      <c r="BS154" s="24">
        <f>IF(Calcul!$F159="SW",'ModelParams Lw'!E$18+'ModelParams Lw'!E$19*LOG(BS$3)+'ModelParams Lw'!E$20*($D154*$E154),IF('ModelParams Lw'!E$21+'ModelParams Lw'!E$22*LOG(BS$3)+'ModelParams Lw'!E$23*($D154*$E154)&lt;'ModelParams Lw'!E$18+'ModelParams Lw'!E$19*LOG(BS$3)+'ModelParams Lw'!E$20*($D154*$E154),'ModelParams Lw'!E$18+'ModelParams Lw'!E$19*LOG(BS$3)+'ModelParams Lw'!E$20*($D154*$E154),'ModelParams Lw'!E$21+'ModelParams Lw'!E$22*LOG(BS$3)+'ModelParams Lw'!E$23*($D154*$E154)))</f>
        <v>19.403052886267911</v>
      </c>
      <c r="BT154" s="24">
        <f>IF(Calcul!$F159="SW",'ModelParams Lw'!F$18+'ModelParams Lw'!F$19*LOG(BT$3)+'ModelParams Lw'!F$20*($D154*$E154),IF('ModelParams Lw'!F$21+'ModelParams Lw'!F$22*LOG(BT$3)+'ModelParams Lw'!F$23*($D154*$E154)&lt;'ModelParams Lw'!F$18+'ModelParams Lw'!F$19*LOG(BT$3)+'ModelParams Lw'!F$20*($D154*$E154),'ModelParams Lw'!F$18+'ModelParams Lw'!F$19*LOG(BT$3)+'ModelParams Lw'!F$20*($D154*$E154),'ModelParams Lw'!F$21+'ModelParams Lw'!F$22*LOG(BT$3)+'ModelParams Lw'!F$23*($D154*$E154)))</f>
        <v>19.168948557312724</v>
      </c>
      <c r="BU154" s="24">
        <f>IF(Calcul!$F159="SW",'ModelParams Lw'!G$18+'ModelParams Lw'!G$19*LOG(BU$3)+'ModelParams Lw'!G$20*($D154*$E154),IF('ModelParams Lw'!G$21+'ModelParams Lw'!G$22*LOG(BU$3)+'ModelParams Lw'!G$23*($D154*$E154)&lt;'ModelParams Lw'!G$18+'ModelParams Lw'!G$19*LOG(BU$3)+'ModelParams Lw'!G$20*($D154*$E154),'ModelParams Lw'!G$18+'ModelParams Lw'!G$19*LOG(BU$3)+'ModelParams Lw'!G$20*($D154*$E154),'ModelParams Lw'!G$21+'ModelParams Lw'!G$22*LOG(BU$3)+'ModelParams Lw'!G$23*($D154*$E154)))</f>
        <v>19.253827318462619</v>
      </c>
      <c r="BV154" s="24">
        <f>IF(Calcul!$F159="SW",'ModelParams Lw'!H$18+'ModelParams Lw'!H$19*LOG(BV$3)+'ModelParams Lw'!H$20*($D154*$E154),IF('ModelParams Lw'!H$21+'ModelParams Lw'!H$22*LOG(BV$3)+'ModelParams Lw'!H$23*($D154*$E154)&lt;'ModelParams Lw'!H$18+'ModelParams Lw'!H$19*LOG(BV$3)+'ModelParams Lw'!H$20*($D154*$E154),'ModelParams Lw'!H$18+'ModelParams Lw'!H$19*LOG(BV$3)+'ModelParams Lw'!H$20*($D154*$E154),'ModelParams Lw'!H$21+'ModelParams Lw'!H$22*LOG(BV$3)+'ModelParams Lw'!H$23*($D154*$E154)))</f>
        <v>18.450549841027573</v>
      </c>
      <c r="BW154" s="24">
        <f>IF(Calcul!$F159="SW",'ModelParams Lw'!I$18+'ModelParams Lw'!I$19*LOG(BW$3)+'ModelParams Lw'!I$20*($D154*$E154),IF('ModelParams Lw'!I$21+'ModelParams Lw'!I$22*LOG(BW$3)+'ModelParams Lw'!I$23*($D154*$E154)&lt;'ModelParams Lw'!I$18+'ModelParams Lw'!I$19*LOG(BW$3)+'ModelParams Lw'!I$20*($D154*$E154),'ModelParams Lw'!I$18+'ModelParams Lw'!I$19*LOG(BW$3)+'ModelParams Lw'!I$20*($D154*$E154),'ModelParams Lw'!I$21+'ModelParams Lw'!I$22*LOG(BW$3)+'ModelParams Lw'!I$23*($D154*$E154)))</f>
        <v>24.339570323731252</v>
      </c>
      <c r="BX154" s="24">
        <f>IF(Calcul!$F159="SW",'ModelParams Lw'!J$18+'ModelParams Lw'!J$19*LOG(BX$3)+'ModelParams Lw'!J$20*($D154*$E154),IF('ModelParams Lw'!J$21+'ModelParams Lw'!J$22*LOG(BX$3)+'ModelParams Lw'!J$23*($D154*$E154)&lt;'ModelParams Lw'!J$18+'ModelParams Lw'!J$19*LOG(BX$3)+'ModelParams Lw'!J$20*($D154*$E154),'ModelParams Lw'!J$18+'ModelParams Lw'!J$19*LOG(BX$3)+'ModelParams Lw'!J$20*($D154*$E154),'ModelParams Lw'!J$21+'ModelParams Lw'!J$22*LOG(BX$3)+'ModelParams Lw'!J$23*($D154*$E154)))</f>
        <v>22.505852524315557</v>
      </c>
      <c r="BY154" s="24" t="e">
        <f t="shared" si="57"/>
        <v>#DIV/0!</v>
      </c>
      <c r="BZ154" s="24" t="e">
        <f t="shared" si="58"/>
        <v>#DIV/0!</v>
      </c>
      <c r="CA154" s="24" t="e">
        <f t="shared" si="59"/>
        <v>#DIV/0!</v>
      </c>
      <c r="CB154" s="24" t="e">
        <f t="shared" si="60"/>
        <v>#DIV/0!</v>
      </c>
      <c r="CC154" s="24" t="e">
        <f t="shared" si="61"/>
        <v>#DIV/0!</v>
      </c>
      <c r="CD154" s="24" t="e">
        <f t="shared" si="62"/>
        <v>#DIV/0!</v>
      </c>
      <c r="CE154" s="24" t="e">
        <f t="shared" si="63"/>
        <v>#DIV/0!</v>
      </c>
      <c r="CF154" s="24" t="e">
        <f t="shared" si="64"/>
        <v>#DIV/0!</v>
      </c>
      <c r="CG154" s="24" t="e">
        <f>10*LOG10(IF(BY154="",0,POWER(10,((BY154+'ModelParams Lw'!$O$4)/10))) +IF(BZ154="",0,POWER(10,((BZ154+'ModelParams Lw'!$P$4)/10))) +IF(CA154="",0,POWER(10,((CA154+'ModelParams Lw'!$Q$4)/10))) +IF(CB154="",0,POWER(10,((CB154+'ModelParams Lw'!$R$4)/10))) +IF(CC154="",0,POWER(10,((CC154+'ModelParams Lw'!$S$4)/10))) +IF(CD154="",0,POWER(10,((CD154+'ModelParams Lw'!$T$4)/10))) +IF(CE154="",0,POWER(10,((CE154+'ModelParams Lw'!$U$4)/10)))+IF(CF154="",0,POWER(10,((CF154+'ModelParams Lw'!$V$4)/10))))</f>
        <v>#DIV/0!</v>
      </c>
      <c r="CH154" s="24" t="e">
        <f t="shared" si="48"/>
        <v>#DIV/0!</v>
      </c>
      <c r="CI154" s="24" t="e">
        <f>(BY154-'ModelParams Lw'!$O$10)/'ModelParams Lw'!$O$11</f>
        <v>#DIV/0!</v>
      </c>
      <c r="CJ154" s="24" t="e">
        <f>(BZ154-'ModelParams Lw'!$P$10)/'ModelParams Lw'!$P$11</f>
        <v>#DIV/0!</v>
      </c>
      <c r="CK154" s="24" t="e">
        <f>(CA154-'ModelParams Lw'!$Q$10)/'ModelParams Lw'!$Q$11</f>
        <v>#DIV/0!</v>
      </c>
      <c r="CL154" s="24" t="e">
        <f>(CB154-'ModelParams Lw'!$R$10)/'ModelParams Lw'!$R$11</f>
        <v>#DIV/0!</v>
      </c>
      <c r="CM154" s="24" t="e">
        <f>(CC154-'ModelParams Lw'!$S$10)/'ModelParams Lw'!$S$11</f>
        <v>#DIV/0!</v>
      </c>
      <c r="CN154" s="24" t="e">
        <f>(CD154-'ModelParams Lw'!$T$10)/'ModelParams Lw'!$T$11</f>
        <v>#DIV/0!</v>
      </c>
      <c r="CO154" s="24" t="e">
        <f>(CE154-'ModelParams Lw'!$U$10)/'ModelParams Lw'!$U$11</f>
        <v>#DIV/0!</v>
      </c>
      <c r="CP154" s="24" t="e">
        <f>(CF154-'ModelParams Lw'!$V$10)/'ModelParams Lw'!$V$11</f>
        <v>#DIV/0!</v>
      </c>
    </row>
    <row r="155" spans="1:94" x14ac:dyDescent="0.2">
      <c r="A155" s="12">
        <f>Calcul!B157</f>
        <v>0</v>
      </c>
      <c r="B155" s="12">
        <f t="shared" si="65"/>
        <v>0</v>
      </c>
      <c r="C155" s="12">
        <f>Calcul!C157</f>
        <v>0</v>
      </c>
      <c r="D155" s="12">
        <f>Calcul!D157/1000</f>
        <v>0</v>
      </c>
      <c r="E155" s="12">
        <f>Calcul!E157/1000</f>
        <v>0</v>
      </c>
      <c r="F155" s="12">
        <f t="shared" si="66"/>
        <v>0</v>
      </c>
      <c r="G155" s="24" t="e">
        <f t="shared" si="67"/>
        <v>#DIV/0!</v>
      </c>
      <c r="H155" s="21" t="e">
        <f>'ModelParams Lw'!$B$6*(LN(H$3/(($B155/3600/($D155*$F155))^0.4*$G155^0.3)))^2+'ModelParams Lw'!$B$7*LN(H$3/(($B155/3600/($D155*$F155))^0.4*$G155^0.3))+'ModelParams Lw'!$B$8</f>
        <v>#DIV/0!</v>
      </c>
      <c r="I155" s="21" t="e">
        <f>'ModelParams Lw'!$B$6*(LN(I$3/(($B155/3600/($D155*$F155))^0.4*$G155^0.3)))^2+'ModelParams Lw'!$B$7*LN(I$3/(($B155/3600/($D155*$F155))^0.4*$G155^0.3))+'ModelParams Lw'!$B$8</f>
        <v>#DIV/0!</v>
      </c>
      <c r="J155" s="21" t="e">
        <f>'ModelParams Lw'!$B$6*(LN(J$3/(($B155/3600/($D155*$F155))^0.4*$G155^0.3)))^2+'ModelParams Lw'!$B$7*LN(J$3/(($B155/3600/($D155*$F155))^0.4*$G155^0.3))+'ModelParams Lw'!$B$8</f>
        <v>#DIV/0!</v>
      </c>
      <c r="K155" s="21" t="e">
        <f>'ModelParams Lw'!$B$6*(LN(K$3/(($B155/3600/($D155*$F155))^0.4*$G155^0.3)))^2+'ModelParams Lw'!$B$7*LN(K$3/(($B155/3600/($D155*$F155))^0.4*$G155^0.3))+'ModelParams Lw'!$B$8</f>
        <v>#DIV/0!</v>
      </c>
      <c r="L155" s="21" t="e">
        <f>'ModelParams Lw'!$B$6*(LN(L$3/(($B155/3600/($D155*$F155))^0.4*$G155^0.3)))^2+'ModelParams Lw'!$B$7*LN(L$3/(($B155/3600/($D155*$F155))^0.4*$G155^0.3))+'ModelParams Lw'!$B$8</f>
        <v>#DIV/0!</v>
      </c>
      <c r="M155" s="21" t="e">
        <f>'ModelParams Lw'!$B$6*(LN(M$3/(($B155/3600/($D155*$F155))^0.4*$G155^0.3)))^2+'ModelParams Lw'!$B$7*LN(M$3/(($B155/3600/($D155*$F155))^0.4*$G155^0.3))+'ModelParams Lw'!$B$8</f>
        <v>#DIV/0!</v>
      </c>
      <c r="N155" s="21" t="e">
        <f>'ModelParams Lw'!$B$6*(LN(N$3/(($B155/3600/($D155*$F155))^0.4*$G155^0.3)))^2+'ModelParams Lw'!$B$7*LN(N$3/(($B155/3600/($D155*$F155))^0.4*$G155^0.3))+'ModelParams Lw'!$B$8</f>
        <v>#DIV/0!</v>
      </c>
      <c r="O155" s="21" t="e">
        <f>'ModelParams Lw'!$B$6*(LN(O$3/(($B155/3600/($D155*$F155))^0.4*$G155^0.3)))^2+'ModelParams Lw'!$B$7*LN(O$3/(($B155/3600/($D155*$F155))^0.4*$G155^0.3))+'ModelParams Lw'!$B$8</f>
        <v>#DIV/0!</v>
      </c>
      <c r="P155" s="24" t="e">
        <f>'ModelParams Lw'!$B$3+'ModelParams Lw'!$B$4*LOG10($B155/3600/($D155*$F155))+'ModelParams Lw'!$B$5*LOG10(2*$G155/(1.2*($B155/3600/($D155*$F155))^2)+1)+10*LOG10($D155*$F155)+H155</f>
        <v>#DIV/0!</v>
      </c>
      <c r="Q155" s="24" t="e">
        <f>'ModelParams Lw'!$B$3+'ModelParams Lw'!$B$4*LOG10($B155/3600/($D155*$F155))+'ModelParams Lw'!$B$5*LOG10(2*$G155/(1.2*($B155/3600/($D155*$F155))^2)+1)+10*LOG10($D155*$F155)+I155</f>
        <v>#DIV/0!</v>
      </c>
      <c r="R155" s="24" t="e">
        <f>'ModelParams Lw'!$B$3+'ModelParams Lw'!$B$4*LOG10($B155/3600/($D155*$F155))+'ModelParams Lw'!$B$5*LOG10(2*$G155/(1.2*($B155/3600/($D155*$F155))^2)+1)+10*LOG10($D155*$F155)+J155</f>
        <v>#DIV/0!</v>
      </c>
      <c r="S155" s="24" t="e">
        <f>'ModelParams Lw'!$B$3+'ModelParams Lw'!$B$4*LOG10($B155/3600/($D155*$F155))+'ModelParams Lw'!$B$5*LOG10(2*$G155/(1.2*($B155/3600/($D155*$F155))^2)+1)+10*LOG10($D155*$F155)+K155</f>
        <v>#DIV/0!</v>
      </c>
      <c r="T155" s="24" t="e">
        <f>'ModelParams Lw'!$B$3+'ModelParams Lw'!$B$4*LOG10($B155/3600/($D155*$F155))+'ModelParams Lw'!$B$5*LOG10(2*$G155/(1.2*($B155/3600/($D155*$F155))^2)+1)+10*LOG10($D155*$F155)+L155</f>
        <v>#DIV/0!</v>
      </c>
      <c r="U155" s="24" t="e">
        <f>'ModelParams Lw'!$B$3+'ModelParams Lw'!$B$4*LOG10($B155/3600/($D155*$F155))+'ModelParams Lw'!$B$5*LOG10(2*$G155/(1.2*($B155/3600/($D155*$F155))^2)+1)+10*LOG10($D155*$F155)+M155</f>
        <v>#DIV/0!</v>
      </c>
      <c r="V155" s="24" t="e">
        <f>'ModelParams Lw'!$B$3+'ModelParams Lw'!$B$4*LOG10($B155/3600/($D155*$F155))+'ModelParams Lw'!$B$5*LOG10(2*$G155/(1.2*($B155/3600/($D155*$F155))^2)+1)+10*LOG10($D155*$F155)+N155</f>
        <v>#DIV/0!</v>
      </c>
      <c r="W155" s="24" t="e">
        <f>'ModelParams Lw'!$B$3+'ModelParams Lw'!$B$4*LOG10($B155/3600/($D155*$F155))+'ModelParams Lw'!$B$5*LOG10(2*$G155/(1.2*($B155/3600/($D155*$F155))^2)+1)+10*LOG10($D155*$F155)+O155</f>
        <v>#DIV/0!</v>
      </c>
      <c r="X155" s="24" t="e">
        <f>10*LOG10(IF(P155="",0,POWER(10,((P155+'ModelParams Lw'!$O$4)/10))) +IF(Q155="",0,POWER(10,((Q155+'ModelParams Lw'!$P$4)/10))) +IF(R155="",0,POWER(10,((R155+'ModelParams Lw'!$Q$4)/10))) +IF(S155="",0,POWER(10,((S155+'ModelParams Lw'!$R$4)/10))) +IF(T155="",0,POWER(10,((T155+'ModelParams Lw'!$S$4)/10))) +IF(U155="",0,POWER(10,((U155+'ModelParams Lw'!$T$4)/10))) +IF(V155="",0,POWER(10,((V155+'ModelParams Lw'!$U$4)/10)))+IF(W155="",0,POWER(10,((W155+'ModelParams Lw'!$V$4)/10))))</f>
        <v>#DIV/0!</v>
      </c>
      <c r="Y155" s="24" t="e">
        <f t="shared" si="68"/>
        <v>#DIV/0!</v>
      </c>
      <c r="Z155" s="24" t="e">
        <f>(P155-'ModelParams Lw'!O$10)/'ModelParams Lw'!O$11</f>
        <v>#DIV/0!</v>
      </c>
      <c r="AA155" s="24" t="e">
        <f>(Q155-'ModelParams Lw'!P$10)/'ModelParams Lw'!P$11</f>
        <v>#DIV/0!</v>
      </c>
      <c r="AB155" s="24" t="e">
        <f>(R155-'ModelParams Lw'!Q$10)/'ModelParams Lw'!Q$11</f>
        <v>#DIV/0!</v>
      </c>
      <c r="AC155" s="24" t="e">
        <f>(S155-'ModelParams Lw'!R$10)/'ModelParams Lw'!R$11</f>
        <v>#DIV/0!</v>
      </c>
      <c r="AD155" s="24" t="e">
        <f>(T155-'ModelParams Lw'!S$10)/'ModelParams Lw'!S$11</f>
        <v>#DIV/0!</v>
      </c>
      <c r="AE155" s="24" t="e">
        <f>(U155-'ModelParams Lw'!T$10)/'ModelParams Lw'!T$11</f>
        <v>#DIV/0!</v>
      </c>
      <c r="AF155" s="24" t="e">
        <f>(V155-'ModelParams Lw'!U$10)/'ModelParams Lw'!U$11</f>
        <v>#DIV/0!</v>
      </c>
      <c r="AG155" s="24" t="e">
        <f>(W155-'ModelParams Lw'!V$10)/'ModelParams Lw'!V$11</f>
        <v>#DIV/0!</v>
      </c>
      <c r="AH155" s="24" t="e">
        <f t="shared" si="46"/>
        <v>#DIV/0!</v>
      </c>
      <c r="AI155" s="24" t="str">
        <f>IF(OR(Calcul!$D160="",Calcul!$E160=""),"",VLOOKUP(CONCATENATE(Calcul!$D160,Calcul!$E160),SilencerParams!$D$4:$R$82,8,FALSE))</f>
        <v/>
      </c>
      <c r="AJ155" s="24" t="str">
        <f>IF(OR(Calcul!$D160="",Calcul!$E160=""),"",VLOOKUP(CONCATENATE(Calcul!$D160,Calcul!$E160),SilencerParams!$D$4:$R$82,9,FALSE))</f>
        <v/>
      </c>
      <c r="AK155" s="24" t="str">
        <f>IF(OR(Calcul!$D160="",Calcul!$E160=""),"",VLOOKUP(CONCATENATE(Calcul!$D160,Calcul!$E160),SilencerParams!$D$4:$R$82,10,FALSE))</f>
        <v/>
      </c>
      <c r="AL155" s="24" t="str">
        <f>IF(OR(Calcul!$D160="",Calcul!$E160=""),"",VLOOKUP(CONCATENATE(Calcul!$D160,Calcul!$E160),SilencerParams!$D$4:$R$82,11,FALSE))</f>
        <v/>
      </c>
      <c r="AM155" s="24" t="str">
        <f>IF(OR(Calcul!$D160="",Calcul!$E160=""),"",VLOOKUP(CONCATENATE(Calcul!$D160,Calcul!$E160),SilencerParams!$D$4:$R$82,12,FALSE))</f>
        <v/>
      </c>
      <c r="AN155" s="24" t="str">
        <f>IF(OR(Calcul!$D160="",Calcul!$E160=""),"",VLOOKUP(CONCATENATE(Calcul!$D160,Calcul!$E160),SilencerParams!$D$4:$R$82,13,FALSE))</f>
        <v/>
      </c>
      <c r="AO155" s="24" t="str">
        <f>IF(OR(Calcul!$D160="",Calcul!$E160=""),"",VLOOKUP(CONCATENATE(Calcul!$D160,Calcul!$E160),SilencerParams!$D$4:$R$82,14,FALSE))</f>
        <v/>
      </c>
      <c r="AP155" s="24" t="str">
        <f>IF(OR(Calcul!$D160="",Calcul!$E160=""),"",VLOOKUP(CONCATENATE(Calcul!$D160,Calcul!$E160),SilencerParams!$D$4:$R$82,15,FALSE))</f>
        <v/>
      </c>
      <c r="AQ155" s="24" t="str">
        <f>IF(OR(Calcul!$D160="",Calcul!$E160=""),"",VLOOKUP(CONCATENATE(Calcul!$D160,Calcul!$E160),SilencerParams!$D$4:$Z$82,16,FALSE)*LOG($AH155)+VLOOKUP(CONCATENATE(Calcul!$D160,Calcul!$E160),SilencerParams!$D$4:$AH$82,24,FALSE))</f>
        <v/>
      </c>
      <c r="AR155" s="24" t="str">
        <f>IF(OR(Calcul!$D160="",Calcul!$E160=""),"",VLOOKUP(CONCATENATE(Calcul!$D160,Calcul!$E160),SilencerParams!$D$4:$Z$82,17,FALSE)*LOG($AH155)+VLOOKUP(CONCATENATE(Calcul!$D160,Calcul!$E160),SilencerParams!$D$4:$AH$82,25,FALSE))</f>
        <v/>
      </c>
      <c r="AS155" s="24" t="str">
        <f>IF(OR(Calcul!$D160="",Calcul!$E160=""),"",VLOOKUP(CONCATENATE(Calcul!$D160,Calcul!$E160),SilencerParams!$D$4:$Z$82,18,FALSE)*LOG($AH155)+VLOOKUP(CONCATENATE(Calcul!$D160,Calcul!$E160),SilencerParams!$D$4:$AH$82,26,FALSE))</f>
        <v/>
      </c>
      <c r="AT155" s="24" t="str">
        <f>IF(OR(Calcul!$D160="",Calcul!$E160=""),"",VLOOKUP(CONCATENATE(Calcul!$D160,Calcul!$E160),SilencerParams!$D$4:$Z$82,19,FALSE)*LOG($AH155)+VLOOKUP(CONCATENATE(Calcul!$D160,Calcul!$E160),SilencerParams!$D$4:$AH$82,27,FALSE))</f>
        <v/>
      </c>
      <c r="AU155" s="24" t="str">
        <f>IF(OR(Calcul!$D160="",Calcul!$E160=""),"",VLOOKUP(CONCATENATE(Calcul!$D160,Calcul!$E160),SilencerParams!$D$4:$Z$82,20,FALSE)*LOG($AH155)+VLOOKUP(CONCATENATE(Calcul!$D160,Calcul!$E160),SilencerParams!$D$4:$AH$82,28,FALSE))</f>
        <v/>
      </c>
      <c r="AV155" s="24" t="str">
        <f>IF(OR(Calcul!$D160="",Calcul!$E160=""),"",VLOOKUP(CONCATENATE(Calcul!$D160,Calcul!$E160),SilencerParams!$D$4:$Z$82,21,FALSE)*LOG($AH155)+VLOOKUP(CONCATENATE(Calcul!$D160,Calcul!$E160),SilencerParams!$D$4:$AH$82,29,FALSE))</f>
        <v/>
      </c>
      <c r="AW155" s="24" t="str">
        <f>IF(OR(Calcul!$D160="",Calcul!$E160=""),"",VLOOKUP(CONCATENATE(Calcul!$D160,Calcul!$E160),SilencerParams!$D$4:$Z$82,22,FALSE)*LOG($AH155)+VLOOKUP(CONCATENATE(Calcul!$D160,Calcul!$E160),SilencerParams!$D$4:$AH$82,30,FALSE))</f>
        <v/>
      </c>
      <c r="AX155" s="24" t="str">
        <f>IF(OR(Calcul!$D160="",Calcul!$E160=""),"",VLOOKUP(CONCATENATE(Calcul!$D160,Calcul!$E160),SilencerParams!$D$4:$Z$82,23,FALSE)*LOG($AH155)+VLOOKUP(CONCATENATE(Calcul!$D160,Calcul!$E160),SilencerParams!$D$4:$AH$82,31,FALSE))</f>
        <v/>
      </c>
      <c r="AY155" s="24" t="e">
        <f t="shared" si="49"/>
        <v>#DIV/0!</v>
      </c>
      <c r="AZ155" s="24" t="e">
        <f t="shared" si="50"/>
        <v>#DIV/0!</v>
      </c>
      <c r="BA155" s="24" t="e">
        <f t="shared" si="51"/>
        <v>#DIV/0!</v>
      </c>
      <c r="BB155" s="24" t="e">
        <f t="shared" si="52"/>
        <v>#DIV/0!</v>
      </c>
      <c r="BC155" s="24" t="e">
        <f t="shared" si="53"/>
        <v>#DIV/0!</v>
      </c>
      <c r="BD155" s="24" t="e">
        <f t="shared" si="54"/>
        <v>#DIV/0!</v>
      </c>
      <c r="BE155" s="24" t="e">
        <f t="shared" si="55"/>
        <v>#DIV/0!</v>
      </c>
      <c r="BF155" s="24" t="e">
        <f t="shared" si="56"/>
        <v>#DIV/0!</v>
      </c>
      <c r="BG155" s="24" t="e">
        <f>10*LOG10(IF(AY155="",0,POWER(10,((AY155+'ModelParams Lw'!$O$4)/10))) +IF(AZ155="",0,POWER(10,((AZ155+'ModelParams Lw'!$P$4)/10))) +IF(BA155="",0,POWER(10,((BA155+'ModelParams Lw'!$Q$4)/10))) +IF(BB155="",0,POWER(10,((BB155+'ModelParams Lw'!$R$4)/10))) +IF(BC155="",0,POWER(10,((BC155+'ModelParams Lw'!$S$4)/10))) +IF(BD155="",0,POWER(10,((BD155+'ModelParams Lw'!$T$4)/10))) +IF(BE155="",0,POWER(10,((BE155+'ModelParams Lw'!$U$4)/10)))+IF(BF155="",0,POWER(10,((BF155+'ModelParams Lw'!$V$4)/10))))</f>
        <v>#DIV/0!</v>
      </c>
      <c r="BH155" s="24" t="e">
        <f t="shared" si="47"/>
        <v>#DIV/0!</v>
      </c>
      <c r="BI155" s="24" t="e">
        <f>(AY155-'ModelParams Lw'!O$10)/'ModelParams Lw'!O$11</f>
        <v>#DIV/0!</v>
      </c>
      <c r="BJ155" s="24" t="e">
        <f>(AZ155-'ModelParams Lw'!P$10)/'ModelParams Lw'!P$11</f>
        <v>#DIV/0!</v>
      </c>
      <c r="BK155" s="24" t="e">
        <f>(BA155-'ModelParams Lw'!Q$10)/'ModelParams Lw'!Q$11</f>
        <v>#DIV/0!</v>
      </c>
      <c r="BL155" s="24" t="e">
        <f>(BB155-'ModelParams Lw'!R$10)/'ModelParams Lw'!R$11</f>
        <v>#DIV/0!</v>
      </c>
      <c r="BM155" s="24" t="e">
        <f>(BC155-'ModelParams Lw'!S$10)/'ModelParams Lw'!S$11</f>
        <v>#DIV/0!</v>
      </c>
      <c r="BN155" s="24" t="e">
        <f>(BD155-'ModelParams Lw'!T$10)/'ModelParams Lw'!T$11</f>
        <v>#DIV/0!</v>
      </c>
      <c r="BO155" s="24" t="e">
        <f>(BE155-'ModelParams Lw'!U$10)/'ModelParams Lw'!U$11</f>
        <v>#DIV/0!</v>
      </c>
      <c r="BP155" s="24" t="e">
        <f>(BF155-'ModelParams Lw'!V$10)/'ModelParams Lw'!V$11</f>
        <v>#DIV/0!</v>
      </c>
      <c r="BQ155" s="24">
        <f>IF(Calcul!$F160="SW",'ModelParams Lw'!C$18+'ModelParams Lw'!C$19*LOG(BQ$3)+'ModelParams Lw'!C$20*($D155*$E155),IF('ModelParams Lw'!C$21+'ModelParams Lw'!C$22*LOG(BQ$3)+'ModelParams Lw'!C$23*($D155*$E155)&lt;'ModelParams Lw'!C$18+'ModelParams Lw'!C$19*LOG(BQ$3)+'ModelParams Lw'!C$20*($D155*$E155),'ModelParams Lw'!C$18+'ModelParams Lw'!C$19*LOG(BQ$3)+'ModelParams Lw'!C$20*($D155*$E155),'ModelParams Lw'!C$21+'ModelParams Lw'!C$22*LOG(BQ$3)+'ModelParams Lw'!C$23*($D155*$E155)))</f>
        <v>29.232362061604213</v>
      </c>
      <c r="BR155" s="24">
        <f>IF(Calcul!$F160="SW",'ModelParams Lw'!D$18+'ModelParams Lw'!D$19*LOG(BR$3)+'ModelParams Lw'!D$20*($D155*$E155),IF('ModelParams Lw'!D$21+'ModelParams Lw'!D$22*LOG(BR$3)+'ModelParams Lw'!D$23*($D155*$E155)&lt;'ModelParams Lw'!D$18+'ModelParams Lw'!D$19*LOG(BR$3)+'ModelParams Lw'!D$20*($D155*$E155),'ModelParams Lw'!D$18+'ModelParams Lw'!D$19*LOG(BR$3)+'ModelParams Lw'!D$20*($D155*$E155),'ModelParams Lw'!D$21+'ModelParams Lw'!D$22*LOG(BR$3)+'ModelParams Lw'!D$23*($D155*$E155)))</f>
        <v>20.87664435983303</v>
      </c>
      <c r="BS155" s="24">
        <f>IF(Calcul!$F160="SW",'ModelParams Lw'!E$18+'ModelParams Lw'!E$19*LOG(BS$3)+'ModelParams Lw'!E$20*($D155*$E155),IF('ModelParams Lw'!E$21+'ModelParams Lw'!E$22*LOG(BS$3)+'ModelParams Lw'!E$23*($D155*$E155)&lt;'ModelParams Lw'!E$18+'ModelParams Lw'!E$19*LOG(BS$3)+'ModelParams Lw'!E$20*($D155*$E155),'ModelParams Lw'!E$18+'ModelParams Lw'!E$19*LOG(BS$3)+'ModelParams Lw'!E$20*($D155*$E155),'ModelParams Lw'!E$21+'ModelParams Lw'!E$22*LOG(BS$3)+'ModelParams Lw'!E$23*($D155*$E155)))</f>
        <v>19.403052886267911</v>
      </c>
      <c r="BT155" s="24">
        <f>IF(Calcul!$F160="SW",'ModelParams Lw'!F$18+'ModelParams Lw'!F$19*LOG(BT$3)+'ModelParams Lw'!F$20*($D155*$E155),IF('ModelParams Lw'!F$21+'ModelParams Lw'!F$22*LOG(BT$3)+'ModelParams Lw'!F$23*($D155*$E155)&lt;'ModelParams Lw'!F$18+'ModelParams Lw'!F$19*LOG(BT$3)+'ModelParams Lw'!F$20*($D155*$E155),'ModelParams Lw'!F$18+'ModelParams Lw'!F$19*LOG(BT$3)+'ModelParams Lw'!F$20*($D155*$E155),'ModelParams Lw'!F$21+'ModelParams Lw'!F$22*LOG(BT$3)+'ModelParams Lw'!F$23*($D155*$E155)))</f>
        <v>19.168948557312724</v>
      </c>
      <c r="BU155" s="24">
        <f>IF(Calcul!$F160="SW",'ModelParams Lw'!G$18+'ModelParams Lw'!G$19*LOG(BU$3)+'ModelParams Lw'!G$20*($D155*$E155),IF('ModelParams Lw'!G$21+'ModelParams Lw'!G$22*LOG(BU$3)+'ModelParams Lw'!G$23*($D155*$E155)&lt;'ModelParams Lw'!G$18+'ModelParams Lw'!G$19*LOG(BU$3)+'ModelParams Lw'!G$20*($D155*$E155),'ModelParams Lw'!G$18+'ModelParams Lw'!G$19*LOG(BU$3)+'ModelParams Lw'!G$20*($D155*$E155),'ModelParams Lw'!G$21+'ModelParams Lw'!G$22*LOG(BU$3)+'ModelParams Lw'!G$23*($D155*$E155)))</f>
        <v>19.253827318462619</v>
      </c>
      <c r="BV155" s="24">
        <f>IF(Calcul!$F160="SW",'ModelParams Lw'!H$18+'ModelParams Lw'!H$19*LOG(BV$3)+'ModelParams Lw'!H$20*($D155*$E155),IF('ModelParams Lw'!H$21+'ModelParams Lw'!H$22*LOG(BV$3)+'ModelParams Lw'!H$23*($D155*$E155)&lt;'ModelParams Lw'!H$18+'ModelParams Lw'!H$19*LOG(BV$3)+'ModelParams Lw'!H$20*($D155*$E155),'ModelParams Lw'!H$18+'ModelParams Lw'!H$19*LOG(BV$3)+'ModelParams Lw'!H$20*($D155*$E155),'ModelParams Lw'!H$21+'ModelParams Lw'!H$22*LOG(BV$3)+'ModelParams Lw'!H$23*($D155*$E155)))</f>
        <v>18.450549841027573</v>
      </c>
      <c r="BW155" s="24">
        <f>IF(Calcul!$F160="SW",'ModelParams Lw'!I$18+'ModelParams Lw'!I$19*LOG(BW$3)+'ModelParams Lw'!I$20*($D155*$E155),IF('ModelParams Lw'!I$21+'ModelParams Lw'!I$22*LOG(BW$3)+'ModelParams Lw'!I$23*($D155*$E155)&lt;'ModelParams Lw'!I$18+'ModelParams Lw'!I$19*LOG(BW$3)+'ModelParams Lw'!I$20*($D155*$E155),'ModelParams Lw'!I$18+'ModelParams Lw'!I$19*LOG(BW$3)+'ModelParams Lw'!I$20*($D155*$E155),'ModelParams Lw'!I$21+'ModelParams Lw'!I$22*LOG(BW$3)+'ModelParams Lw'!I$23*($D155*$E155)))</f>
        <v>24.339570323731252</v>
      </c>
      <c r="BX155" s="24">
        <f>IF(Calcul!$F160="SW",'ModelParams Lw'!J$18+'ModelParams Lw'!J$19*LOG(BX$3)+'ModelParams Lw'!J$20*($D155*$E155),IF('ModelParams Lw'!J$21+'ModelParams Lw'!J$22*LOG(BX$3)+'ModelParams Lw'!J$23*($D155*$E155)&lt;'ModelParams Lw'!J$18+'ModelParams Lw'!J$19*LOG(BX$3)+'ModelParams Lw'!J$20*($D155*$E155),'ModelParams Lw'!J$18+'ModelParams Lw'!J$19*LOG(BX$3)+'ModelParams Lw'!J$20*($D155*$E155),'ModelParams Lw'!J$21+'ModelParams Lw'!J$22*LOG(BX$3)+'ModelParams Lw'!J$23*($D155*$E155)))</f>
        <v>22.505852524315557</v>
      </c>
      <c r="BY155" s="24" t="e">
        <f t="shared" si="57"/>
        <v>#DIV/0!</v>
      </c>
      <c r="BZ155" s="24" t="e">
        <f t="shared" si="58"/>
        <v>#DIV/0!</v>
      </c>
      <c r="CA155" s="24" t="e">
        <f t="shared" si="59"/>
        <v>#DIV/0!</v>
      </c>
      <c r="CB155" s="24" t="e">
        <f t="shared" si="60"/>
        <v>#DIV/0!</v>
      </c>
      <c r="CC155" s="24" t="e">
        <f t="shared" si="61"/>
        <v>#DIV/0!</v>
      </c>
      <c r="CD155" s="24" t="e">
        <f t="shared" si="62"/>
        <v>#DIV/0!</v>
      </c>
      <c r="CE155" s="24" t="e">
        <f t="shared" si="63"/>
        <v>#DIV/0!</v>
      </c>
      <c r="CF155" s="24" t="e">
        <f t="shared" si="64"/>
        <v>#DIV/0!</v>
      </c>
      <c r="CG155" s="24" t="e">
        <f>10*LOG10(IF(BY155="",0,POWER(10,((BY155+'ModelParams Lw'!$O$4)/10))) +IF(BZ155="",0,POWER(10,((BZ155+'ModelParams Lw'!$P$4)/10))) +IF(CA155="",0,POWER(10,((CA155+'ModelParams Lw'!$Q$4)/10))) +IF(CB155="",0,POWER(10,((CB155+'ModelParams Lw'!$R$4)/10))) +IF(CC155="",0,POWER(10,((CC155+'ModelParams Lw'!$S$4)/10))) +IF(CD155="",0,POWER(10,((CD155+'ModelParams Lw'!$T$4)/10))) +IF(CE155="",0,POWER(10,((CE155+'ModelParams Lw'!$U$4)/10)))+IF(CF155="",0,POWER(10,((CF155+'ModelParams Lw'!$V$4)/10))))</f>
        <v>#DIV/0!</v>
      </c>
      <c r="CH155" s="24" t="e">
        <f t="shared" si="48"/>
        <v>#DIV/0!</v>
      </c>
      <c r="CI155" s="24" t="e">
        <f>(BY155-'ModelParams Lw'!$O$10)/'ModelParams Lw'!$O$11</f>
        <v>#DIV/0!</v>
      </c>
      <c r="CJ155" s="24" t="e">
        <f>(BZ155-'ModelParams Lw'!$P$10)/'ModelParams Lw'!$P$11</f>
        <v>#DIV/0!</v>
      </c>
      <c r="CK155" s="24" t="e">
        <f>(CA155-'ModelParams Lw'!$Q$10)/'ModelParams Lw'!$Q$11</f>
        <v>#DIV/0!</v>
      </c>
      <c r="CL155" s="24" t="e">
        <f>(CB155-'ModelParams Lw'!$R$10)/'ModelParams Lw'!$R$11</f>
        <v>#DIV/0!</v>
      </c>
      <c r="CM155" s="24" t="e">
        <f>(CC155-'ModelParams Lw'!$S$10)/'ModelParams Lw'!$S$11</f>
        <v>#DIV/0!</v>
      </c>
      <c r="CN155" s="24" t="e">
        <f>(CD155-'ModelParams Lw'!$T$10)/'ModelParams Lw'!$T$11</f>
        <v>#DIV/0!</v>
      </c>
      <c r="CO155" s="24" t="e">
        <f>(CE155-'ModelParams Lw'!$U$10)/'ModelParams Lw'!$U$11</f>
        <v>#DIV/0!</v>
      </c>
      <c r="CP155" s="24" t="e">
        <f>(CF155-'ModelParams Lw'!$V$10)/'ModelParams Lw'!$V$11</f>
        <v>#DIV/0!</v>
      </c>
    </row>
    <row r="156" spans="1:94" x14ac:dyDescent="0.2">
      <c r="A156" s="12">
        <f>Calcul!B158</f>
        <v>0</v>
      </c>
      <c r="B156" s="12">
        <f t="shared" si="65"/>
        <v>0</v>
      </c>
      <c r="C156" s="12">
        <f>Calcul!C158</f>
        <v>0</v>
      </c>
      <c r="D156" s="12">
        <f>Calcul!D158/1000</f>
        <v>0</v>
      </c>
      <c r="E156" s="12">
        <f>Calcul!E158/1000</f>
        <v>0</v>
      </c>
      <c r="F156" s="12">
        <f t="shared" si="66"/>
        <v>0</v>
      </c>
      <c r="G156" s="24" t="e">
        <f t="shared" si="67"/>
        <v>#DIV/0!</v>
      </c>
      <c r="H156" s="21" t="e">
        <f>'ModelParams Lw'!$B$6*(LN(H$3/(($B156/3600/($D156*$F156))^0.4*$G156^0.3)))^2+'ModelParams Lw'!$B$7*LN(H$3/(($B156/3600/($D156*$F156))^0.4*$G156^0.3))+'ModelParams Lw'!$B$8</f>
        <v>#DIV/0!</v>
      </c>
      <c r="I156" s="21" t="e">
        <f>'ModelParams Lw'!$B$6*(LN(I$3/(($B156/3600/($D156*$F156))^0.4*$G156^0.3)))^2+'ModelParams Lw'!$B$7*LN(I$3/(($B156/3600/($D156*$F156))^0.4*$G156^0.3))+'ModelParams Lw'!$B$8</f>
        <v>#DIV/0!</v>
      </c>
      <c r="J156" s="21" t="e">
        <f>'ModelParams Lw'!$B$6*(LN(J$3/(($B156/3600/($D156*$F156))^0.4*$G156^0.3)))^2+'ModelParams Lw'!$B$7*LN(J$3/(($B156/3600/($D156*$F156))^0.4*$G156^0.3))+'ModelParams Lw'!$B$8</f>
        <v>#DIV/0!</v>
      </c>
      <c r="K156" s="21" t="e">
        <f>'ModelParams Lw'!$B$6*(LN(K$3/(($B156/3600/($D156*$F156))^0.4*$G156^0.3)))^2+'ModelParams Lw'!$B$7*LN(K$3/(($B156/3600/($D156*$F156))^0.4*$G156^0.3))+'ModelParams Lw'!$B$8</f>
        <v>#DIV/0!</v>
      </c>
      <c r="L156" s="21" t="e">
        <f>'ModelParams Lw'!$B$6*(LN(L$3/(($B156/3600/($D156*$F156))^0.4*$G156^0.3)))^2+'ModelParams Lw'!$B$7*LN(L$3/(($B156/3600/($D156*$F156))^0.4*$G156^0.3))+'ModelParams Lw'!$B$8</f>
        <v>#DIV/0!</v>
      </c>
      <c r="M156" s="21" t="e">
        <f>'ModelParams Lw'!$B$6*(LN(M$3/(($B156/3600/($D156*$F156))^0.4*$G156^0.3)))^2+'ModelParams Lw'!$B$7*LN(M$3/(($B156/3600/($D156*$F156))^0.4*$G156^0.3))+'ModelParams Lw'!$B$8</f>
        <v>#DIV/0!</v>
      </c>
      <c r="N156" s="21" t="e">
        <f>'ModelParams Lw'!$B$6*(LN(N$3/(($B156/3600/($D156*$F156))^0.4*$G156^0.3)))^2+'ModelParams Lw'!$B$7*LN(N$3/(($B156/3600/($D156*$F156))^0.4*$G156^0.3))+'ModelParams Lw'!$B$8</f>
        <v>#DIV/0!</v>
      </c>
      <c r="O156" s="21" t="e">
        <f>'ModelParams Lw'!$B$6*(LN(O$3/(($B156/3600/($D156*$F156))^0.4*$G156^0.3)))^2+'ModelParams Lw'!$B$7*LN(O$3/(($B156/3600/($D156*$F156))^0.4*$G156^0.3))+'ModelParams Lw'!$B$8</f>
        <v>#DIV/0!</v>
      </c>
      <c r="P156" s="24" t="e">
        <f>'ModelParams Lw'!$B$3+'ModelParams Lw'!$B$4*LOG10($B156/3600/($D156*$F156))+'ModelParams Lw'!$B$5*LOG10(2*$G156/(1.2*($B156/3600/($D156*$F156))^2)+1)+10*LOG10($D156*$F156)+H156</f>
        <v>#DIV/0!</v>
      </c>
      <c r="Q156" s="24" t="e">
        <f>'ModelParams Lw'!$B$3+'ModelParams Lw'!$B$4*LOG10($B156/3600/($D156*$F156))+'ModelParams Lw'!$B$5*LOG10(2*$G156/(1.2*($B156/3600/($D156*$F156))^2)+1)+10*LOG10($D156*$F156)+I156</f>
        <v>#DIV/0!</v>
      </c>
      <c r="R156" s="24" t="e">
        <f>'ModelParams Lw'!$B$3+'ModelParams Lw'!$B$4*LOG10($B156/3600/($D156*$F156))+'ModelParams Lw'!$B$5*LOG10(2*$G156/(1.2*($B156/3600/($D156*$F156))^2)+1)+10*LOG10($D156*$F156)+J156</f>
        <v>#DIV/0!</v>
      </c>
      <c r="S156" s="24" t="e">
        <f>'ModelParams Lw'!$B$3+'ModelParams Lw'!$B$4*LOG10($B156/3600/($D156*$F156))+'ModelParams Lw'!$B$5*LOG10(2*$G156/(1.2*($B156/3600/($D156*$F156))^2)+1)+10*LOG10($D156*$F156)+K156</f>
        <v>#DIV/0!</v>
      </c>
      <c r="T156" s="24" t="e">
        <f>'ModelParams Lw'!$B$3+'ModelParams Lw'!$B$4*LOG10($B156/3600/($D156*$F156))+'ModelParams Lw'!$B$5*LOG10(2*$G156/(1.2*($B156/3600/($D156*$F156))^2)+1)+10*LOG10($D156*$F156)+L156</f>
        <v>#DIV/0!</v>
      </c>
      <c r="U156" s="24" t="e">
        <f>'ModelParams Lw'!$B$3+'ModelParams Lw'!$B$4*LOG10($B156/3600/($D156*$F156))+'ModelParams Lw'!$B$5*LOG10(2*$G156/(1.2*($B156/3600/($D156*$F156))^2)+1)+10*LOG10($D156*$F156)+M156</f>
        <v>#DIV/0!</v>
      </c>
      <c r="V156" s="24" t="e">
        <f>'ModelParams Lw'!$B$3+'ModelParams Lw'!$B$4*LOG10($B156/3600/($D156*$F156))+'ModelParams Lw'!$B$5*LOG10(2*$G156/(1.2*($B156/3600/($D156*$F156))^2)+1)+10*LOG10($D156*$F156)+N156</f>
        <v>#DIV/0!</v>
      </c>
      <c r="W156" s="24" t="e">
        <f>'ModelParams Lw'!$B$3+'ModelParams Lw'!$B$4*LOG10($B156/3600/($D156*$F156))+'ModelParams Lw'!$B$5*LOG10(2*$G156/(1.2*($B156/3600/($D156*$F156))^2)+1)+10*LOG10($D156*$F156)+O156</f>
        <v>#DIV/0!</v>
      </c>
      <c r="X156" s="24" t="e">
        <f>10*LOG10(IF(P156="",0,POWER(10,((P156+'ModelParams Lw'!$O$4)/10))) +IF(Q156="",0,POWER(10,((Q156+'ModelParams Lw'!$P$4)/10))) +IF(R156="",0,POWER(10,((R156+'ModelParams Lw'!$Q$4)/10))) +IF(S156="",0,POWER(10,((S156+'ModelParams Lw'!$R$4)/10))) +IF(T156="",0,POWER(10,((T156+'ModelParams Lw'!$S$4)/10))) +IF(U156="",0,POWER(10,((U156+'ModelParams Lw'!$T$4)/10))) +IF(V156="",0,POWER(10,((V156+'ModelParams Lw'!$U$4)/10)))+IF(W156="",0,POWER(10,((W156+'ModelParams Lw'!$V$4)/10))))</f>
        <v>#DIV/0!</v>
      </c>
      <c r="Y156" s="24" t="e">
        <f t="shared" si="68"/>
        <v>#DIV/0!</v>
      </c>
      <c r="Z156" s="24" t="e">
        <f>(P156-'ModelParams Lw'!O$10)/'ModelParams Lw'!O$11</f>
        <v>#DIV/0!</v>
      </c>
      <c r="AA156" s="24" t="e">
        <f>(Q156-'ModelParams Lw'!P$10)/'ModelParams Lw'!P$11</f>
        <v>#DIV/0!</v>
      </c>
      <c r="AB156" s="24" t="e">
        <f>(R156-'ModelParams Lw'!Q$10)/'ModelParams Lw'!Q$11</f>
        <v>#DIV/0!</v>
      </c>
      <c r="AC156" s="24" t="e">
        <f>(S156-'ModelParams Lw'!R$10)/'ModelParams Lw'!R$11</f>
        <v>#DIV/0!</v>
      </c>
      <c r="AD156" s="24" t="e">
        <f>(T156-'ModelParams Lw'!S$10)/'ModelParams Lw'!S$11</f>
        <v>#DIV/0!</v>
      </c>
      <c r="AE156" s="24" t="e">
        <f>(U156-'ModelParams Lw'!T$10)/'ModelParams Lw'!T$11</f>
        <v>#DIV/0!</v>
      </c>
      <c r="AF156" s="24" t="e">
        <f>(V156-'ModelParams Lw'!U$10)/'ModelParams Lw'!U$11</f>
        <v>#DIV/0!</v>
      </c>
      <c r="AG156" s="24" t="e">
        <f>(W156-'ModelParams Lw'!V$10)/'ModelParams Lw'!V$11</f>
        <v>#DIV/0!</v>
      </c>
      <c r="AH156" s="24" t="e">
        <f t="shared" si="46"/>
        <v>#DIV/0!</v>
      </c>
      <c r="AI156" s="24" t="str">
        <f>IF(OR(Calcul!$D161="",Calcul!$E161=""),"",VLOOKUP(CONCATENATE(Calcul!$D161,Calcul!$E161),SilencerParams!$D$4:$R$82,8,FALSE))</f>
        <v/>
      </c>
      <c r="AJ156" s="24" t="str">
        <f>IF(OR(Calcul!$D161="",Calcul!$E161=""),"",VLOOKUP(CONCATENATE(Calcul!$D161,Calcul!$E161),SilencerParams!$D$4:$R$82,9,FALSE))</f>
        <v/>
      </c>
      <c r="AK156" s="24" t="str">
        <f>IF(OR(Calcul!$D161="",Calcul!$E161=""),"",VLOOKUP(CONCATENATE(Calcul!$D161,Calcul!$E161),SilencerParams!$D$4:$R$82,10,FALSE))</f>
        <v/>
      </c>
      <c r="AL156" s="24" t="str">
        <f>IF(OR(Calcul!$D161="",Calcul!$E161=""),"",VLOOKUP(CONCATENATE(Calcul!$D161,Calcul!$E161),SilencerParams!$D$4:$R$82,11,FALSE))</f>
        <v/>
      </c>
      <c r="AM156" s="24" t="str">
        <f>IF(OR(Calcul!$D161="",Calcul!$E161=""),"",VLOOKUP(CONCATENATE(Calcul!$D161,Calcul!$E161),SilencerParams!$D$4:$R$82,12,FALSE))</f>
        <v/>
      </c>
      <c r="AN156" s="24" t="str">
        <f>IF(OR(Calcul!$D161="",Calcul!$E161=""),"",VLOOKUP(CONCATENATE(Calcul!$D161,Calcul!$E161),SilencerParams!$D$4:$R$82,13,FALSE))</f>
        <v/>
      </c>
      <c r="AO156" s="24" t="str">
        <f>IF(OR(Calcul!$D161="",Calcul!$E161=""),"",VLOOKUP(CONCATENATE(Calcul!$D161,Calcul!$E161),SilencerParams!$D$4:$R$82,14,FALSE))</f>
        <v/>
      </c>
      <c r="AP156" s="24" t="str">
        <f>IF(OR(Calcul!$D161="",Calcul!$E161=""),"",VLOOKUP(CONCATENATE(Calcul!$D161,Calcul!$E161),SilencerParams!$D$4:$R$82,15,FALSE))</f>
        <v/>
      </c>
      <c r="AQ156" s="24" t="str">
        <f>IF(OR(Calcul!$D161="",Calcul!$E161=""),"",VLOOKUP(CONCATENATE(Calcul!$D161,Calcul!$E161),SilencerParams!$D$4:$Z$82,16,FALSE)*LOG($AH156)+VLOOKUP(CONCATENATE(Calcul!$D161,Calcul!$E161),SilencerParams!$D$4:$AH$82,24,FALSE))</f>
        <v/>
      </c>
      <c r="AR156" s="24" t="str">
        <f>IF(OR(Calcul!$D161="",Calcul!$E161=""),"",VLOOKUP(CONCATENATE(Calcul!$D161,Calcul!$E161),SilencerParams!$D$4:$Z$82,17,FALSE)*LOG($AH156)+VLOOKUP(CONCATENATE(Calcul!$D161,Calcul!$E161),SilencerParams!$D$4:$AH$82,25,FALSE))</f>
        <v/>
      </c>
      <c r="AS156" s="24" t="str">
        <f>IF(OR(Calcul!$D161="",Calcul!$E161=""),"",VLOOKUP(CONCATENATE(Calcul!$D161,Calcul!$E161),SilencerParams!$D$4:$Z$82,18,FALSE)*LOG($AH156)+VLOOKUP(CONCATENATE(Calcul!$D161,Calcul!$E161),SilencerParams!$D$4:$AH$82,26,FALSE))</f>
        <v/>
      </c>
      <c r="AT156" s="24" t="str">
        <f>IF(OR(Calcul!$D161="",Calcul!$E161=""),"",VLOOKUP(CONCATENATE(Calcul!$D161,Calcul!$E161),SilencerParams!$D$4:$Z$82,19,FALSE)*LOG($AH156)+VLOOKUP(CONCATENATE(Calcul!$D161,Calcul!$E161),SilencerParams!$D$4:$AH$82,27,FALSE))</f>
        <v/>
      </c>
      <c r="AU156" s="24" t="str">
        <f>IF(OR(Calcul!$D161="",Calcul!$E161=""),"",VLOOKUP(CONCATENATE(Calcul!$D161,Calcul!$E161),SilencerParams!$D$4:$Z$82,20,FALSE)*LOG($AH156)+VLOOKUP(CONCATENATE(Calcul!$D161,Calcul!$E161),SilencerParams!$D$4:$AH$82,28,FALSE))</f>
        <v/>
      </c>
      <c r="AV156" s="24" t="str">
        <f>IF(OR(Calcul!$D161="",Calcul!$E161=""),"",VLOOKUP(CONCATENATE(Calcul!$D161,Calcul!$E161),SilencerParams!$D$4:$Z$82,21,FALSE)*LOG($AH156)+VLOOKUP(CONCATENATE(Calcul!$D161,Calcul!$E161),SilencerParams!$D$4:$AH$82,29,FALSE))</f>
        <v/>
      </c>
      <c r="AW156" s="24" t="str">
        <f>IF(OR(Calcul!$D161="",Calcul!$E161=""),"",VLOOKUP(CONCATENATE(Calcul!$D161,Calcul!$E161),SilencerParams!$D$4:$Z$82,22,FALSE)*LOG($AH156)+VLOOKUP(CONCATENATE(Calcul!$D161,Calcul!$E161),SilencerParams!$D$4:$AH$82,30,FALSE))</f>
        <v/>
      </c>
      <c r="AX156" s="24" t="str">
        <f>IF(OR(Calcul!$D161="",Calcul!$E161=""),"",VLOOKUP(CONCATENATE(Calcul!$D161,Calcul!$E161),SilencerParams!$D$4:$Z$82,23,FALSE)*LOG($AH156)+VLOOKUP(CONCATENATE(Calcul!$D161,Calcul!$E161),SilencerParams!$D$4:$AH$82,31,FALSE))</f>
        <v/>
      </c>
      <c r="AY156" s="24" t="e">
        <f t="shared" si="49"/>
        <v>#DIV/0!</v>
      </c>
      <c r="AZ156" s="24" t="e">
        <f t="shared" si="50"/>
        <v>#DIV/0!</v>
      </c>
      <c r="BA156" s="24" t="e">
        <f t="shared" si="51"/>
        <v>#DIV/0!</v>
      </c>
      <c r="BB156" s="24" t="e">
        <f t="shared" si="52"/>
        <v>#DIV/0!</v>
      </c>
      <c r="BC156" s="24" t="e">
        <f t="shared" si="53"/>
        <v>#DIV/0!</v>
      </c>
      <c r="BD156" s="24" t="e">
        <f t="shared" si="54"/>
        <v>#DIV/0!</v>
      </c>
      <c r="BE156" s="24" t="e">
        <f t="shared" si="55"/>
        <v>#DIV/0!</v>
      </c>
      <c r="BF156" s="24" t="e">
        <f t="shared" si="56"/>
        <v>#DIV/0!</v>
      </c>
      <c r="BG156" s="24" t="e">
        <f>10*LOG10(IF(AY156="",0,POWER(10,((AY156+'ModelParams Lw'!$O$4)/10))) +IF(AZ156="",0,POWER(10,((AZ156+'ModelParams Lw'!$P$4)/10))) +IF(BA156="",0,POWER(10,((BA156+'ModelParams Lw'!$Q$4)/10))) +IF(BB156="",0,POWER(10,((BB156+'ModelParams Lw'!$R$4)/10))) +IF(BC156="",0,POWER(10,((BC156+'ModelParams Lw'!$S$4)/10))) +IF(BD156="",0,POWER(10,((BD156+'ModelParams Lw'!$T$4)/10))) +IF(BE156="",0,POWER(10,((BE156+'ModelParams Lw'!$U$4)/10)))+IF(BF156="",0,POWER(10,((BF156+'ModelParams Lw'!$V$4)/10))))</f>
        <v>#DIV/0!</v>
      </c>
      <c r="BH156" s="24" t="e">
        <f t="shared" si="47"/>
        <v>#DIV/0!</v>
      </c>
      <c r="BI156" s="24" t="e">
        <f>(AY156-'ModelParams Lw'!O$10)/'ModelParams Lw'!O$11</f>
        <v>#DIV/0!</v>
      </c>
      <c r="BJ156" s="24" t="e">
        <f>(AZ156-'ModelParams Lw'!P$10)/'ModelParams Lw'!P$11</f>
        <v>#DIV/0!</v>
      </c>
      <c r="BK156" s="24" t="e">
        <f>(BA156-'ModelParams Lw'!Q$10)/'ModelParams Lw'!Q$11</f>
        <v>#DIV/0!</v>
      </c>
      <c r="BL156" s="24" t="e">
        <f>(BB156-'ModelParams Lw'!R$10)/'ModelParams Lw'!R$11</f>
        <v>#DIV/0!</v>
      </c>
      <c r="BM156" s="24" t="e">
        <f>(BC156-'ModelParams Lw'!S$10)/'ModelParams Lw'!S$11</f>
        <v>#DIV/0!</v>
      </c>
      <c r="BN156" s="24" t="e">
        <f>(BD156-'ModelParams Lw'!T$10)/'ModelParams Lw'!T$11</f>
        <v>#DIV/0!</v>
      </c>
      <c r="BO156" s="24" t="e">
        <f>(BE156-'ModelParams Lw'!U$10)/'ModelParams Lw'!U$11</f>
        <v>#DIV/0!</v>
      </c>
      <c r="BP156" s="24" t="e">
        <f>(BF156-'ModelParams Lw'!V$10)/'ModelParams Lw'!V$11</f>
        <v>#DIV/0!</v>
      </c>
      <c r="BQ156" s="24">
        <f>IF(Calcul!$F161="SW",'ModelParams Lw'!C$18+'ModelParams Lw'!C$19*LOG(BQ$3)+'ModelParams Lw'!C$20*($D156*$E156),IF('ModelParams Lw'!C$21+'ModelParams Lw'!C$22*LOG(BQ$3)+'ModelParams Lw'!C$23*($D156*$E156)&lt;'ModelParams Lw'!C$18+'ModelParams Lw'!C$19*LOG(BQ$3)+'ModelParams Lw'!C$20*($D156*$E156),'ModelParams Lw'!C$18+'ModelParams Lw'!C$19*LOG(BQ$3)+'ModelParams Lw'!C$20*($D156*$E156),'ModelParams Lw'!C$21+'ModelParams Lw'!C$22*LOG(BQ$3)+'ModelParams Lw'!C$23*($D156*$E156)))</f>
        <v>29.232362061604213</v>
      </c>
      <c r="BR156" s="24">
        <f>IF(Calcul!$F161="SW",'ModelParams Lw'!D$18+'ModelParams Lw'!D$19*LOG(BR$3)+'ModelParams Lw'!D$20*($D156*$E156),IF('ModelParams Lw'!D$21+'ModelParams Lw'!D$22*LOG(BR$3)+'ModelParams Lw'!D$23*($D156*$E156)&lt;'ModelParams Lw'!D$18+'ModelParams Lw'!D$19*LOG(BR$3)+'ModelParams Lw'!D$20*($D156*$E156),'ModelParams Lw'!D$18+'ModelParams Lw'!D$19*LOG(BR$3)+'ModelParams Lw'!D$20*($D156*$E156),'ModelParams Lw'!D$21+'ModelParams Lw'!D$22*LOG(BR$3)+'ModelParams Lw'!D$23*($D156*$E156)))</f>
        <v>20.87664435983303</v>
      </c>
      <c r="BS156" s="24">
        <f>IF(Calcul!$F161="SW",'ModelParams Lw'!E$18+'ModelParams Lw'!E$19*LOG(BS$3)+'ModelParams Lw'!E$20*($D156*$E156),IF('ModelParams Lw'!E$21+'ModelParams Lw'!E$22*LOG(BS$3)+'ModelParams Lw'!E$23*($D156*$E156)&lt;'ModelParams Lw'!E$18+'ModelParams Lw'!E$19*LOG(BS$3)+'ModelParams Lw'!E$20*($D156*$E156),'ModelParams Lw'!E$18+'ModelParams Lw'!E$19*LOG(BS$3)+'ModelParams Lw'!E$20*($D156*$E156),'ModelParams Lw'!E$21+'ModelParams Lw'!E$22*LOG(BS$3)+'ModelParams Lw'!E$23*($D156*$E156)))</f>
        <v>19.403052886267911</v>
      </c>
      <c r="BT156" s="24">
        <f>IF(Calcul!$F161="SW",'ModelParams Lw'!F$18+'ModelParams Lw'!F$19*LOG(BT$3)+'ModelParams Lw'!F$20*($D156*$E156),IF('ModelParams Lw'!F$21+'ModelParams Lw'!F$22*LOG(BT$3)+'ModelParams Lw'!F$23*($D156*$E156)&lt;'ModelParams Lw'!F$18+'ModelParams Lw'!F$19*LOG(BT$3)+'ModelParams Lw'!F$20*($D156*$E156),'ModelParams Lw'!F$18+'ModelParams Lw'!F$19*LOG(BT$3)+'ModelParams Lw'!F$20*($D156*$E156),'ModelParams Lw'!F$21+'ModelParams Lw'!F$22*LOG(BT$3)+'ModelParams Lw'!F$23*($D156*$E156)))</f>
        <v>19.168948557312724</v>
      </c>
      <c r="BU156" s="24">
        <f>IF(Calcul!$F161="SW",'ModelParams Lw'!G$18+'ModelParams Lw'!G$19*LOG(BU$3)+'ModelParams Lw'!G$20*($D156*$E156),IF('ModelParams Lw'!G$21+'ModelParams Lw'!G$22*LOG(BU$3)+'ModelParams Lw'!G$23*($D156*$E156)&lt;'ModelParams Lw'!G$18+'ModelParams Lw'!G$19*LOG(BU$3)+'ModelParams Lw'!G$20*($D156*$E156),'ModelParams Lw'!G$18+'ModelParams Lw'!G$19*LOG(BU$3)+'ModelParams Lw'!G$20*($D156*$E156),'ModelParams Lw'!G$21+'ModelParams Lw'!G$22*LOG(BU$3)+'ModelParams Lw'!G$23*($D156*$E156)))</f>
        <v>19.253827318462619</v>
      </c>
      <c r="BV156" s="24">
        <f>IF(Calcul!$F161="SW",'ModelParams Lw'!H$18+'ModelParams Lw'!H$19*LOG(BV$3)+'ModelParams Lw'!H$20*($D156*$E156),IF('ModelParams Lw'!H$21+'ModelParams Lw'!H$22*LOG(BV$3)+'ModelParams Lw'!H$23*($D156*$E156)&lt;'ModelParams Lw'!H$18+'ModelParams Lw'!H$19*LOG(BV$3)+'ModelParams Lw'!H$20*($D156*$E156),'ModelParams Lw'!H$18+'ModelParams Lw'!H$19*LOG(BV$3)+'ModelParams Lw'!H$20*($D156*$E156),'ModelParams Lw'!H$21+'ModelParams Lw'!H$22*LOG(BV$3)+'ModelParams Lw'!H$23*($D156*$E156)))</f>
        <v>18.450549841027573</v>
      </c>
      <c r="BW156" s="24">
        <f>IF(Calcul!$F161="SW",'ModelParams Lw'!I$18+'ModelParams Lw'!I$19*LOG(BW$3)+'ModelParams Lw'!I$20*($D156*$E156),IF('ModelParams Lw'!I$21+'ModelParams Lw'!I$22*LOG(BW$3)+'ModelParams Lw'!I$23*($D156*$E156)&lt;'ModelParams Lw'!I$18+'ModelParams Lw'!I$19*LOG(BW$3)+'ModelParams Lw'!I$20*($D156*$E156),'ModelParams Lw'!I$18+'ModelParams Lw'!I$19*LOG(BW$3)+'ModelParams Lw'!I$20*($D156*$E156),'ModelParams Lw'!I$21+'ModelParams Lw'!I$22*LOG(BW$3)+'ModelParams Lw'!I$23*($D156*$E156)))</f>
        <v>24.339570323731252</v>
      </c>
      <c r="BX156" s="24">
        <f>IF(Calcul!$F161="SW",'ModelParams Lw'!J$18+'ModelParams Lw'!J$19*LOG(BX$3)+'ModelParams Lw'!J$20*($D156*$E156),IF('ModelParams Lw'!J$21+'ModelParams Lw'!J$22*LOG(BX$3)+'ModelParams Lw'!J$23*($D156*$E156)&lt;'ModelParams Lw'!J$18+'ModelParams Lw'!J$19*LOG(BX$3)+'ModelParams Lw'!J$20*($D156*$E156),'ModelParams Lw'!J$18+'ModelParams Lw'!J$19*LOG(BX$3)+'ModelParams Lw'!J$20*($D156*$E156),'ModelParams Lw'!J$21+'ModelParams Lw'!J$22*LOG(BX$3)+'ModelParams Lw'!J$23*($D156*$E156)))</f>
        <v>22.505852524315557</v>
      </c>
      <c r="BY156" s="24" t="e">
        <f t="shared" si="57"/>
        <v>#DIV/0!</v>
      </c>
      <c r="BZ156" s="24" t="e">
        <f t="shared" si="58"/>
        <v>#DIV/0!</v>
      </c>
      <c r="CA156" s="24" t="e">
        <f t="shared" si="59"/>
        <v>#DIV/0!</v>
      </c>
      <c r="CB156" s="24" t="e">
        <f t="shared" si="60"/>
        <v>#DIV/0!</v>
      </c>
      <c r="CC156" s="24" t="e">
        <f t="shared" si="61"/>
        <v>#DIV/0!</v>
      </c>
      <c r="CD156" s="24" t="e">
        <f t="shared" si="62"/>
        <v>#DIV/0!</v>
      </c>
      <c r="CE156" s="24" t="e">
        <f t="shared" si="63"/>
        <v>#DIV/0!</v>
      </c>
      <c r="CF156" s="24" t="e">
        <f t="shared" si="64"/>
        <v>#DIV/0!</v>
      </c>
      <c r="CG156" s="24" t="e">
        <f>10*LOG10(IF(BY156="",0,POWER(10,((BY156+'ModelParams Lw'!$O$4)/10))) +IF(BZ156="",0,POWER(10,((BZ156+'ModelParams Lw'!$P$4)/10))) +IF(CA156="",0,POWER(10,((CA156+'ModelParams Lw'!$Q$4)/10))) +IF(CB156="",0,POWER(10,((CB156+'ModelParams Lw'!$R$4)/10))) +IF(CC156="",0,POWER(10,((CC156+'ModelParams Lw'!$S$4)/10))) +IF(CD156="",0,POWER(10,((CD156+'ModelParams Lw'!$T$4)/10))) +IF(CE156="",0,POWER(10,((CE156+'ModelParams Lw'!$U$4)/10)))+IF(CF156="",0,POWER(10,((CF156+'ModelParams Lw'!$V$4)/10))))</f>
        <v>#DIV/0!</v>
      </c>
      <c r="CH156" s="24" t="e">
        <f t="shared" si="48"/>
        <v>#DIV/0!</v>
      </c>
      <c r="CI156" s="24" t="e">
        <f>(BY156-'ModelParams Lw'!$O$10)/'ModelParams Lw'!$O$11</f>
        <v>#DIV/0!</v>
      </c>
      <c r="CJ156" s="24" t="e">
        <f>(BZ156-'ModelParams Lw'!$P$10)/'ModelParams Lw'!$P$11</f>
        <v>#DIV/0!</v>
      </c>
      <c r="CK156" s="24" t="e">
        <f>(CA156-'ModelParams Lw'!$Q$10)/'ModelParams Lw'!$Q$11</f>
        <v>#DIV/0!</v>
      </c>
      <c r="CL156" s="24" t="e">
        <f>(CB156-'ModelParams Lw'!$R$10)/'ModelParams Lw'!$R$11</f>
        <v>#DIV/0!</v>
      </c>
      <c r="CM156" s="24" t="e">
        <f>(CC156-'ModelParams Lw'!$S$10)/'ModelParams Lw'!$S$11</f>
        <v>#DIV/0!</v>
      </c>
      <c r="CN156" s="24" t="e">
        <f>(CD156-'ModelParams Lw'!$T$10)/'ModelParams Lw'!$T$11</f>
        <v>#DIV/0!</v>
      </c>
      <c r="CO156" s="24" t="e">
        <f>(CE156-'ModelParams Lw'!$U$10)/'ModelParams Lw'!$U$11</f>
        <v>#DIV/0!</v>
      </c>
      <c r="CP156" s="24" t="e">
        <f>(CF156-'ModelParams Lw'!$V$10)/'ModelParams Lw'!$V$11</f>
        <v>#DIV/0!</v>
      </c>
    </row>
    <row r="157" spans="1:94" x14ac:dyDescent="0.2">
      <c r="A157" s="12">
        <f>Calcul!B159</f>
        <v>0</v>
      </c>
      <c r="B157" s="12">
        <f t="shared" si="65"/>
        <v>0</v>
      </c>
      <c r="C157" s="12">
        <f>Calcul!C159</f>
        <v>0</v>
      </c>
      <c r="D157" s="12">
        <f>Calcul!D159/1000</f>
        <v>0</v>
      </c>
      <c r="E157" s="12">
        <f>Calcul!E159/1000</f>
        <v>0</v>
      </c>
      <c r="F157" s="12">
        <f t="shared" si="66"/>
        <v>0</v>
      </c>
      <c r="G157" s="24" t="e">
        <f t="shared" si="67"/>
        <v>#DIV/0!</v>
      </c>
      <c r="H157" s="21" t="e">
        <f>'ModelParams Lw'!$B$6*(LN(H$3/(($B157/3600/($D157*$F157))^0.4*$G157^0.3)))^2+'ModelParams Lw'!$B$7*LN(H$3/(($B157/3600/($D157*$F157))^0.4*$G157^0.3))+'ModelParams Lw'!$B$8</f>
        <v>#DIV/0!</v>
      </c>
      <c r="I157" s="21" t="e">
        <f>'ModelParams Lw'!$B$6*(LN(I$3/(($B157/3600/($D157*$F157))^0.4*$G157^0.3)))^2+'ModelParams Lw'!$B$7*LN(I$3/(($B157/3600/($D157*$F157))^0.4*$G157^0.3))+'ModelParams Lw'!$B$8</f>
        <v>#DIV/0!</v>
      </c>
      <c r="J157" s="21" t="e">
        <f>'ModelParams Lw'!$B$6*(LN(J$3/(($B157/3600/($D157*$F157))^0.4*$G157^0.3)))^2+'ModelParams Lw'!$B$7*LN(J$3/(($B157/3600/($D157*$F157))^0.4*$G157^0.3))+'ModelParams Lw'!$B$8</f>
        <v>#DIV/0!</v>
      </c>
      <c r="K157" s="21" t="e">
        <f>'ModelParams Lw'!$B$6*(LN(K$3/(($B157/3600/($D157*$F157))^0.4*$G157^0.3)))^2+'ModelParams Lw'!$B$7*LN(K$3/(($B157/3600/($D157*$F157))^0.4*$G157^0.3))+'ModelParams Lw'!$B$8</f>
        <v>#DIV/0!</v>
      </c>
      <c r="L157" s="21" t="e">
        <f>'ModelParams Lw'!$B$6*(LN(L$3/(($B157/3600/($D157*$F157))^0.4*$G157^0.3)))^2+'ModelParams Lw'!$B$7*LN(L$3/(($B157/3600/($D157*$F157))^0.4*$G157^0.3))+'ModelParams Lw'!$B$8</f>
        <v>#DIV/0!</v>
      </c>
      <c r="M157" s="21" t="e">
        <f>'ModelParams Lw'!$B$6*(LN(M$3/(($B157/3600/($D157*$F157))^0.4*$G157^0.3)))^2+'ModelParams Lw'!$B$7*LN(M$3/(($B157/3600/($D157*$F157))^0.4*$G157^0.3))+'ModelParams Lw'!$B$8</f>
        <v>#DIV/0!</v>
      </c>
      <c r="N157" s="21" t="e">
        <f>'ModelParams Lw'!$B$6*(LN(N$3/(($B157/3600/($D157*$F157))^0.4*$G157^0.3)))^2+'ModelParams Lw'!$B$7*LN(N$3/(($B157/3600/($D157*$F157))^0.4*$G157^0.3))+'ModelParams Lw'!$B$8</f>
        <v>#DIV/0!</v>
      </c>
      <c r="O157" s="21" t="e">
        <f>'ModelParams Lw'!$B$6*(LN(O$3/(($B157/3600/($D157*$F157))^0.4*$G157^0.3)))^2+'ModelParams Lw'!$B$7*LN(O$3/(($B157/3600/($D157*$F157))^0.4*$G157^0.3))+'ModelParams Lw'!$B$8</f>
        <v>#DIV/0!</v>
      </c>
      <c r="P157" s="24" t="e">
        <f>'ModelParams Lw'!$B$3+'ModelParams Lw'!$B$4*LOG10($B157/3600/($D157*$F157))+'ModelParams Lw'!$B$5*LOG10(2*$G157/(1.2*($B157/3600/($D157*$F157))^2)+1)+10*LOG10($D157*$F157)+H157</f>
        <v>#DIV/0!</v>
      </c>
      <c r="Q157" s="24" t="e">
        <f>'ModelParams Lw'!$B$3+'ModelParams Lw'!$B$4*LOG10($B157/3600/($D157*$F157))+'ModelParams Lw'!$B$5*LOG10(2*$G157/(1.2*($B157/3600/($D157*$F157))^2)+1)+10*LOG10($D157*$F157)+I157</f>
        <v>#DIV/0!</v>
      </c>
      <c r="R157" s="24" t="e">
        <f>'ModelParams Lw'!$B$3+'ModelParams Lw'!$B$4*LOG10($B157/3600/($D157*$F157))+'ModelParams Lw'!$B$5*LOG10(2*$G157/(1.2*($B157/3600/($D157*$F157))^2)+1)+10*LOG10($D157*$F157)+J157</f>
        <v>#DIV/0!</v>
      </c>
      <c r="S157" s="24" t="e">
        <f>'ModelParams Lw'!$B$3+'ModelParams Lw'!$B$4*LOG10($B157/3600/($D157*$F157))+'ModelParams Lw'!$B$5*LOG10(2*$G157/(1.2*($B157/3600/($D157*$F157))^2)+1)+10*LOG10($D157*$F157)+K157</f>
        <v>#DIV/0!</v>
      </c>
      <c r="T157" s="24" t="e">
        <f>'ModelParams Lw'!$B$3+'ModelParams Lw'!$B$4*LOG10($B157/3600/($D157*$F157))+'ModelParams Lw'!$B$5*LOG10(2*$G157/(1.2*($B157/3600/($D157*$F157))^2)+1)+10*LOG10($D157*$F157)+L157</f>
        <v>#DIV/0!</v>
      </c>
      <c r="U157" s="24" t="e">
        <f>'ModelParams Lw'!$B$3+'ModelParams Lw'!$B$4*LOG10($B157/3600/($D157*$F157))+'ModelParams Lw'!$B$5*LOG10(2*$G157/(1.2*($B157/3600/($D157*$F157))^2)+1)+10*LOG10($D157*$F157)+M157</f>
        <v>#DIV/0!</v>
      </c>
      <c r="V157" s="24" t="e">
        <f>'ModelParams Lw'!$B$3+'ModelParams Lw'!$B$4*LOG10($B157/3600/($D157*$F157))+'ModelParams Lw'!$B$5*LOG10(2*$G157/(1.2*($B157/3600/($D157*$F157))^2)+1)+10*LOG10($D157*$F157)+N157</f>
        <v>#DIV/0!</v>
      </c>
      <c r="W157" s="24" t="e">
        <f>'ModelParams Lw'!$B$3+'ModelParams Lw'!$B$4*LOG10($B157/3600/($D157*$F157))+'ModelParams Lw'!$B$5*LOG10(2*$G157/(1.2*($B157/3600/($D157*$F157))^2)+1)+10*LOG10($D157*$F157)+O157</f>
        <v>#DIV/0!</v>
      </c>
      <c r="X157" s="24" t="e">
        <f>10*LOG10(IF(P157="",0,POWER(10,((P157+'ModelParams Lw'!$O$4)/10))) +IF(Q157="",0,POWER(10,((Q157+'ModelParams Lw'!$P$4)/10))) +IF(R157="",0,POWER(10,((R157+'ModelParams Lw'!$Q$4)/10))) +IF(S157="",0,POWER(10,((S157+'ModelParams Lw'!$R$4)/10))) +IF(T157="",0,POWER(10,((T157+'ModelParams Lw'!$S$4)/10))) +IF(U157="",0,POWER(10,((U157+'ModelParams Lw'!$T$4)/10))) +IF(V157="",0,POWER(10,((V157+'ModelParams Lw'!$U$4)/10)))+IF(W157="",0,POWER(10,((W157+'ModelParams Lw'!$V$4)/10))))</f>
        <v>#DIV/0!</v>
      </c>
      <c r="Y157" s="24" t="e">
        <f t="shared" si="68"/>
        <v>#DIV/0!</v>
      </c>
      <c r="Z157" s="24" t="e">
        <f>(P157-'ModelParams Lw'!O$10)/'ModelParams Lw'!O$11</f>
        <v>#DIV/0!</v>
      </c>
      <c r="AA157" s="24" t="e">
        <f>(Q157-'ModelParams Lw'!P$10)/'ModelParams Lw'!P$11</f>
        <v>#DIV/0!</v>
      </c>
      <c r="AB157" s="24" t="e">
        <f>(R157-'ModelParams Lw'!Q$10)/'ModelParams Lw'!Q$11</f>
        <v>#DIV/0!</v>
      </c>
      <c r="AC157" s="24" t="e">
        <f>(S157-'ModelParams Lw'!R$10)/'ModelParams Lw'!R$11</f>
        <v>#DIV/0!</v>
      </c>
      <c r="AD157" s="24" t="e">
        <f>(T157-'ModelParams Lw'!S$10)/'ModelParams Lw'!S$11</f>
        <v>#DIV/0!</v>
      </c>
      <c r="AE157" s="24" t="e">
        <f>(U157-'ModelParams Lw'!T$10)/'ModelParams Lw'!T$11</f>
        <v>#DIV/0!</v>
      </c>
      <c r="AF157" s="24" t="e">
        <f>(V157-'ModelParams Lw'!U$10)/'ModelParams Lw'!U$11</f>
        <v>#DIV/0!</v>
      </c>
      <c r="AG157" s="24" t="e">
        <f>(W157-'ModelParams Lw'!V$10)/'ModelParams Lw'!V$11</f>
        <v>#DIV/0!</v>
      </c>
      <c r="AH157" s="24" t="e">
        <f t="shared" si="46"/>
        <v>#DIV/0!</v>
      </c>
      <c r="AI157" s="24" t="str">
        <f>IF(OR(Calcul!$D162="",Calcul!$E162=""),"",VLOOKUP(CONCATENATE(Calcul!$D162,Calcul!$E162),SilencerParams!$D$4:$R$82,8,FALSE))</f>
        <v/>
      </c>
      <c r="AJ157" s="24" t="str">
        <f>IF(OR(Calcul!$D162="",Calcul!$E162=""),"",VLOOKUP(CONCATENATE(Calcul!$D162,Calcul!$E162),SilencerParams!$D$4:$R$82,9,FALSE))</f>
        <v/>
      </c>
      <c r="AK157" s="24" t="str">
        <f>IF(OR(Calcul!$D162="",Calcul!$E162=""),"",VLOOKUP(CONCATENATE(Calcul!$D162,Calcul!$E162),SilencerParams!$D$4:$R$82,10,FALSE))</f>
        <v/>
      </c>
      <c r="AL157" s="24" t="str">
        <f>IF(OR(Calcul!$D162="",Calcul!$E162=""),"",VLOOKUP(CONCATENATE(Calcul!$D162,Calcul!$E162),SilencerParams!$D$4:$R$82,11,FALSE))</f>
        <v/>
      </c>
      <c r="AM157" s="24" t="str">
        <f>IF(OR(Calcul!$D162="",Calcul!$E162=""),"",VLOOKUP(CONCATENATE(Calcul!$D162,Calcul!$E162),SilencerParams!$D$4:$R$82,12,FALSE))</f>
        <v/>
      </c>
      <c r="AN157" s="24" t="str">
        <f>IF(OR(Calcul!$D162="",Calcul!$E162=""),"",VLOOKUP(CONCATENATE(Calcul!$D162,Calcul!$E162),SilencerParams!$D$4:$R$82,13,FALSE))</f>
        <v/>
      </c>
      <c r="AO157" s="24" t="str">
        <f>IF(OR(Calcul!$D162="",Calcul!$E162=""),"",VLOOKUP(CONCATENATE(Calcul!$D162,Calcul!$E162),SilencerParams!$D$4:$R$82,14,FALSE))</f>
        <v/>
      </c>
      <c r="AP157" s="24" t="str">
        <f>IF(OR(Calcul!$D162="",Calcul!$E162=""),"",VLOOKUP(CONCATENATE(Calcul!$D162,Calcul!$E162),SilencerParams!$D$4:$R$82,15,FALSE))</f>
        <v/>
      </c>
      <c r="AQ157" s="24" t="str">
        <f>IF(OR(Calcul!$D162="",Calcul!$E162=""),"",VLOOKUP(CONCATENATE(Calcul!$D162,Calcul!$E162),SilencerParams!$D$4:$Z$82,16,FALSE)*LOG($AH157)+VLOOKUP(CONCATENATE(Calcul!$D162,Calcul!$E162),SilencerParams!$D$4:$AH$82,24,FALSE))</f>
        <v/>
      </c>
      <c r="AR157" s="24" t="str">
        <f>IF(OR(Calcul!$D162="",Calcul!$E162=""),"",VLOOKUP(CONCATENATE(Calcul!$D162,Calcul!$E162),SilencerParams!$D$4:$Z$82,17,FALSE)*LOG($AH157)+VLOOKUP(CONCATENATE(Calcul!$D162,Calcul!$E162),SilencerParams!$D$4:$AH$82,25,FALSE))</f>
        <v/>
      </c>
      <c r="AS157" s="24" t="str">
        <f>IF(OR(Calcul!$D162="",Calcul!$E162=""),"",VLOOKUP(CONCATENATE(Calcul!$D162,Calcul!$E162),SilencerParams!$D$4:$Z$82,18,FALSE)*LOG($AH157)+VLOOKUP(CONCATENATE(Calcul!$D162,Calcul!$E162),SilencerParams!$D$4:$AH$82,26,FALSE))</f>
        <v/>
      </c>
      <c r="AT157" s="24" t="str">
        <f>IF(OR(Calcul!$D162="",Calcul!$E162=""),"",VLOOKUP(CONCATENATE(Calcul!$D162,Calcul!$E162),SilencerParams!$D$4:$Z$82,19,FALSE)*LOG($AH157)+VLOOKUP(CONCATENATE(Calcul!$D162,Calcul!$E162),SilencerParams!$D$4:$AH$82,27,FALSE))</f>
        <v/>
      </c>
      <c r="AU157" s="24" t="str">
        <f>IF(OR(Calcul!$D162="",Calcul!$E162=""),"",VLOOKUP(CONCATENATE(Calcul!$D162,Calcul!$E162),SilencerParams!$D$4:$Z$82,20,FALSE)*LOG($AH157)+VLOOKUP(CONCATENATE(Calcul!$D162,Calcul!$E162),SilencerParams!$D$4:$AH$82,28,FALSE))</f>
        <v/>
      </c>
      <c r="AV157" s="24" t="str">
        <f>IF(OR(Calcul!$D162="",Calcul!$E162=""),"",VLOOKUP(CONCATENATE(Calcul!$D162,Calcul!$E162),SilencerParams!$D$4:$Z$82,21,FALSE)*LOG($AH157)+VLOOKUP(CONCATENATE(Calcul!$D162,Calcul!$E162),SilencerParams!$D$4:$AH$82,29,FALSE))</f>
        <v/>
      </c>
      <c r="AW157" s="24" t="str">
        <f>IF(OR(Calcul!$D162="",Calcul!$E162=""),"",VLOOKUP(CONCATENATE(Calcul!$D162,Calcul!$E162),SilencerParams!$D$4:$Z$82,22,FALSE)*LOG($AH157)+VLOOKUP(CONCATENATE(Calcul!$D162,Calcul!$E162),SilencerParams!$D$4:$AH$82,30,FALSE))</f>
        <v/>
      </c>
      <c r="AX157" s="24" t="str">
        <f>IF(OR(Calcul!$D162="",Calcul!$E162=""),"",VLOOKUP(CONCATENATE(Calcul!$D162,Calcul!$E162),SilencerParams!$D$4:$Z$82,23,FALSE)*LOG($AH157)+VLOOKUP(CONCATENATE(Calcul!$D162,Calcul!$E162),SilencerParams!$D$4:$AH$82,31,FALSE))</f>
        <v/>
      </c>
      <c r="AY157" s="24" t="e">
        <f t="shared" si="49"/>
        <v>#DIV/0!</v>
      </c>
      <c r="AZ157" s="24" t="e">
        <f t="shared" si="50"/>
        <v>#DIV/0!</v>
      </c>
      <c r="BA157" s="24" t="e">
        <f t="shared" si="51"/>
        <v>#DIV/0!</v>
      </c>
      <c r="BB157" s="24" t="e">
        <f t="shared" si="52"/>
        <v>#DIV/0!</v>
      </c>
      <c r="BC157" s="24" t="e">
        <f t="shared" si="53"/>
        <v>#DIV/0!</v>
      </c>
      <c r="BD157" s="24" t="e">
        <f t="shared" si="54"/>
        <v>#DIV/0!</v>
      </c>
      <c r="BE157" s="24" t="e">
        <f t="shared" si="55"/>
        <v>#DIV/0!</v>
      </c>
      <c r="BF157" s="24" t="e">
        <f t="shared" si="56"/>
        <v>#DIV/0!</v>
      </c>
      <c r="BG157" s="24" t="e">
        <f>10*LOG10(IF(AY157="",0,POWER(10,((AY157+'ModelParams Lw'!$O$4)/10))) +IF(AZ157="",0,POWER(10,((AZ157+'ModelParams Lw'!$P$4)/10))) +IF(BA157="",0,POWER(10,((BA157+'ModelParams Lw'!$Q$4)/10))) +IF(BB157="",0,POWER(10,((BB157+'ModelParams Lw'!$R$4)/10))) +IF(BC157="",0,POWER(10,((BC157+'ModelParams Lw'!$S$4)/10))) +IF(BD157="",0,POWER(10,((BD157+'ModelParams Lw'!$T$4)/10))) +IF(BE157="",0,POWER(10,((BE157+'ModelParams Lw'!$U$4)/10)))+IF(BF157="",0,POWER(10,((BF157+'ModelParams Lw'!$V$4)/10))))</f>
        <v>#DIV/0!</v>
      </c>
      <c r="BH157" s="24" t="e">
        <f t="shared" si="47"/>
        <v>#DIV/0!</v>
      </c>
      <c r="BI157" s="24" t="e">
        <f>(AY157-'ModelParams Lw'!O$10)/'ModelParams Lw'!O$11</f>
        <v>#DIV/0!</v>
      </c>
      <c r="BJ157" s="24" t="e">
        <f>(AZ157-'ModelParams Lw'!P$10)/'ModelParams Lw'!P$11</f>
        <v>#DIV/0!</v>
      </c>
      <c r="BK157" s="24" t="e">
        <f>(BA157-'ModelParams Lw'!Q$10)/'ModelParams Lw'!Q$11</f>
        <v>#DIV/0!</v>
      </c>
      <c r="BL157" s="24" t="e">
        <f>(BB157-'ModelParams Lw'!R$10)/'ModelParams Lw'!R$11</f>
        <v>#DIV/0!</v>
      </c>
      <c r="BM157" s="24" t="e">
        <f>(BC157-'ModelParams Lw'!S$10)/'ModelParams Lw'!S$11</f>
        <v>#DIV/0!</v>
      </c>
      <c r="BN157" s="24" t="e">
        <f>(BD157-'ModelParams Lw'!T$10)/'ModelParams Lw'!T$11</f>
        <v>#DIV/0!</v>
      </c>
      <c r="BO157" s="24" t="e">
        <f>(BE157-'ModelParams Lw'!U$10)/'ModelParams Lw'!U$11</f>
        <v>#DIV/0!</v>
      </c>
      <c r="BP157" s="24" t="e">
        <f>(BF157-'ModelParams Lw'!V$10)/'ModelParams Lw'!V$11</f>
        <v>#DIV/0!</v>
      </c>
      <c r="BQ157" s="24">
        <f>IF(Calcul!$F162="SW",'ModelParams Lw'!C$18+'ModelParams Lw'!C$19*LOG(BQ$3)+'ModelParams Lw'!C$20*($D157*$E157),IF('ModelParams Lw'!C$21+'ModelParams Lw'!C$22*LOG(BQ$3)+'ModelParams Lw'!C$23*($D157*$E157)&lt;'ModelParams Lw'!C$18+'ModelParams Lw'!C$19*LOG(BQ$3)+'ModelParams Lw'!C$20*($D157*$E157),'ModelParams Lw'!C$18+'ModelParams Lw'!C$19*LOG(BQ$3)+'ModelParams Lw'!C$20*($D157*$E157),'ModelParams Lw'!C$21+'ModelParams Lw'!C$22*LOG(BQ$3)+'ModelParams Lw'!C$23*($D157*$E157)))</f>
        <v>29.232362061604213</v>
      </c>
      <c r="BR157" s="24">
        <f>IF(Calcul!$F162="SW",'ModelParams Lw'!D$18+'ModelParams Lw'!D$19*LOG(BR$3)+'ModelParams Lw'!D$20*($D157*$E157),IF('ModelParams Lw'!D$21+'ModelParams Lw'!D$22*LOG(BR$3)+'ModelParams Lw'!D$23*($D157*$E157)&lt;'ModelParams Lw'!D$18+'ModelParams Lw'!D$19*LOG(BR$3)+'ModelParams Lw'!D$20*($D157*$E157),'ModelParams Lw'!D$18+'ModelParams Lw'!D$19*LOG(BR$3)+'ModelParams Lw'!D$20*($D157*$E157),'ModelParams Lw'!D$21+'ModelParams Lw'!D$22*LOG(BR$3)+'ModelParams Lw'!D$23*($D157*$E157)))</f>
        <v>20.87664435983303</v>
      </c>
      <c r="BS157" s="24">
        <f>IF(Calcul!$F162="SW",'ModelParams Lw'!E$18+'ModelParams Lw'!E$19*LOG(BS$3)+'ModelParams Lw'!E$20*($D157*$E157),IF('ModelParams Lw'!E$21+'ModelParams Lw'!E$22*LOG(BS$3)+'ModelParams Lw'!E$23*($D157*$E157)&lt;'ModelParams Lw'!E$18+'ModelParams Lw'!E$19*LOG(BS$3)+'ModelParams Lw'!E$20*($D157*$E157),'ModelParams Lw'!E$18+'ModelParams Lw'!E$19*LOG(BS$3)+'ModelParams Lw'!E$20*($D157*$E157),'ModelParams Lw'!E$21+'ModelParams Lw'!E$22*LOG(BS$3)+'ModelParams Lw'!E$23*($D157*$E157)))</f>
        <v>19.403052886267911</v>
      </c>
      <c r="BT157" s="24">
        <f>IF(Calcul!$F162="SW",'ModelParams Lw'!F$18+'ModelParams Lw'!F$19*LOG(BT$3)+'ModelParams Lw'!F$20*($D157*$E157),IF('ModelParams Lw'!F$21+'ModelParams Lw'!F$22*LOG(BT$3)+'ModelParams Lw'!F$23*($D157*$E157)&lt;'ModelParams Lw'!F$18+'ModelParams Lw'!F$19*LOG(BT$3)+'ModelParams Lw'!F$20*($D157*$E157),'ModelParams Lw'!F$18+'ModelParams Lw'!F$19*LOG(BT$3)+'ModelParams Lw'!F$20*($D157*$E157),'ModelParams Lw'!F$21+'ModelParams Lw'!F$22*LOG(BT$3)+'ModelParams Lw'!F$23*($D157*$E157)))</f>
        <v>19.168948557312724</v>
      </c>
      <c r="BU157" s="24">
        <f>IF(Calcul!$F162="SW",'ModelParams Lw'!G$18+'ModelParams Lw'!G$19*LOG(BU$3)+'ModelParams Lw'!G$20*($D157*$E157),IF('ModelParams Lw'!G$21+'ModelParams Lw'!G$22*LOG(BU$3)+'ModelParams Lw'!G$23*($D157*$E157)&lt;'ModelParams Lw'!G$18+'ModelParams Lw'!G$19*LOG(BU$3)+'ModelParams Lw'!G$20*($D157*$E157),'ModelParams Lw'!G$18+'ModelParams Lw'!G$19*LOG(BU$3)+'ModelParams Lw'!G$20*($D157*$E157),'ModelParams Lw'!G$21+'ModelParams Lw'!G$22*LOG(BU$3)+'ModelParams Lw'!G$23*($D157*$E157)))</f>
        <v>19.253827318462619</v>
      </c>
      <c r="BV157" s="24">
        <f>IF(Calcul!$F162="SW",'ModelParams Lw'!H$18+'ModelParams Lw'!H$19*LOG(BV$3)+'ModelParams Lw'!H$20*($D157*$E157),IF('ModelParams Lw'!H$21+'ModelParams Lw'!H$22*LOG(BV$3)+'ModelParams Lw'!H$23*($D157*$E157)&lt;'ModelParams Lw'!H$18+'ModelParams Lw'!H$19*LOG(BV$3)+'ModelParams Lw'!H$20*($D157*$E157),'ModelParams Lw'!H$18+'ModelParams Lw'!H$19*LOG(BV$3)+'ModelParams Lw'!H$20*($D157*$E157),'ModelParams Lw'!H$21+'ModelParams Lw'!H$22*LOG(BV$3)+'ModelParams Lw'!H$23*($D157*$E157)))</f>
        <v>18.450549841027573</v>
      </c>
      <c r="BW157" s="24">
        <f>IF(Calcul!$F162="SW",'ModelParams Lw'!I$18+'ModelParams Lw'!I$19*LOG(BW$3)+'ModelParams Lw'!I$20*($D157*$E157),IF('ModelParams Lw'!I$21+'ModelParams Lw'!I$22*LOG(BW$3)+'ModelParams Lw'!I$23*($D157*$E157)&lt;'ModelParams Lw'!I$18+'ModelParams Lw'!I$19*LOG(BW$3)+'ModelParams Lw'!I$20*($D157*$E157),'ModelParams Lw'!I$18+'ModelParams Lw'!I$19*LOG(BW$3)+'ModelParams Lw'!I$20*($D157*$E157),'ModelParams Lw'!I$21+'ModelParams Lw'!I$22*LOG(BW$3)+'ModelParams Lw'!I$23*($D157*$E157)))</f>
        <v>24.339570323731252</v>
      </c>
      <c r="BX157" s="24">
        <f>IF(Calcul!$F162="SW",'ModelParams Lw'!J$18+'ModelParams Lw'!J$19*LOG(BX$3)+'ModelParams Lw'!J$20*($D157*$E157),IF('ModelParams Lw'!J$21+'ModelParams Lw'!J$22*LOG(BX$3)+'ModelParams Lw'!J$23*($D157*$E157)&lt;'ModelParams Lw'!J$18+'ModelParams Lw'!J$19*LOG(BX$3)+'ModelParams Lw'!J$20*($D157*$E157),'ModelParams Lw'!J$18+'ModelParams Lw'!J$19*LOG(BX$3)+'ModelParams Lw'!J$20*($D157*$E157),'ModelParams Lw'!J$21+'ModelParams Lw'!J$22*LOG(BX$3)+'ModelParams Lw'!J$23*($D157*$E157)))</f>
        <v>22.505852524315557</v>
      </c>
      <c r="BY157" s="24" t="e">
        <f t="shared" si="57"/>
        <v>#DIV/0!</v>
      </c>
      <c r="BZ157" s="24" t="e">
        <f t="shared" si="58"/>
        <v>#DIV/0!</v>
      </c>
      <c r="CA157" s="24" t="e">
        <f t="shared" si="59"/>
        <v>#DIV/0!</v>
      </c>
      <c r="CB157" s="24" t="e">
        <f t="shared" si="60"/>
        <v>#DIV/0!</v>
      </c>
      <c r="CC157" s="24" t="e">
        <f t="shared" si="61"/>
        <v>#DIV/0!</v>
      </c>
      <c r="CD157" s="24" t="e">
        <f t="shared" si="62"/>
        <v>#DIV/0!</v>
      </c>
      <c r="CE157" s="24" t="e">
        <f t="shared" si="63"/>
        <v>#DIV/0!</v>
      </c>
      <c r="CF157" s="24" t="e">
        <f t="shared" si="64"/>
        <v>#DIV/0!</v>
      </c>
      <c r="CG157" s="24" t="e">
        <f>10*LOG10(IF(BY157="",0,POWER(10,((BY157+'ModelParams Lw'!$O$4)/10))) +IF(BZ157="",0,POWER(10,((BZ157+'ModelParams Lw'!$P$4)/10))) +IF(CA157="",0,POWER(10,((CA157+'ModelParams Lw'!$Q$4)/10))) +IF(CB157="",0,POWER(10,((CB157+'ModelParams Lw'!$R$4)/10))) +IF(CC157="",0,POWER(10,((CC157+'ModelParams Lw'!$S$4)/10))) +IF(CD157="",0,POWER(10,((CD157+'ModelParams Lw'!$T$4)/10))) +IF(CE157="",0,POWER(10,((CE157+'ModelParams Lw'!$U$4)/10)))+IF(CF157="",0,POWER(10,((CF157+'ModelParams Lw'!$V$4)/10))))</f>
        <v>#DIV/0!</v>
      </c>
      <c r="CH157" s="24" t="e">
        <f t="shared" si="48"/>
        <v>#DIV/0!</v>
      </c>
      <c r="CI157" s="24" t="e">
        <f>(BY157-'ModelParams Lw'!$O$10)/'ModelParams Lw'!$O$11</f>
        <v>#DIV/0!</v>
      </c>
      <c r="CJ157" s="24" t="e">
        <f>(BZ157-'ModelParams Lw'!$P$10)/'ModelParams Lw'!$P$11</f>
        <v>#DIV/0!</v>
      </c>
      <c r="CK157" s="24" t="e">
        <f>(CA157-'ModelParams Lw'!$Q$10)/'ModelParams Lw'!$Q$11</f>
        <v>#DIV/0!</v>
      </c>
      <c r="CL157" s="24" t="e">
        <f>(CB157-'ModelParams Lw'!$R$10)/'ModelParams Lw'!$R$11</f>
        <v>#DIV/0!</v>
      </c>
      <c r="CM157" s="24" t="e">
        <f>(CC157-'ModelParams Lw'!$S$10)/'ModelParams Lw'!$S$11</f>
        <v>#DIV/0!</v>
      </c>
      <c r="CN157" s="24" t="e">
        <f>(CD157-'ModelParams Lw'!$T$10)/'ModelParams Lw'!$T$11</f>
        <v>#DIV/0!</v>
      </c>
      <c r="CO157" s="24" t="e">
        <f>(CE157-'ModelParams Lw'!$U$10)/'ModelParams Lw'!$U$11</f>
        <v>#DIV/0!</v>
      </c>
      <c r="CP157" s="24" t="e">
        <f>(CF157-'ModelParams Lw'!$V$10)/'ModelParams Lw'!$V$11</f>
        <v>#DIV/0!</v>
      </c>
    </row>
    <row r="158" spans="1:94" x14ac:dyDescent="0.2">
      <c r="A158" s="12">
        <f>Calcul!B160</f>
        <v>0</v>
      </c>
      <c r="B158" s="12">
        <f t="shared" si="65"/>
        <v>0</v>
      </c>
      <c r="C158" s="12">
        <f>Calcul!C160</f>
        <v>0</v>
      </c>
      <c r="D158" s="12">
        <f>Calcul!D160/1000</f>
        <v>0</v>
      </c>
      <c r="E158" s="12">
        <f>Calcul!E160/1000</f>
        <v>0</v>
      </c>
      <c r="F158" s="12">
        <f t="shared" si="66"/>
        <v>0</v>
      </c>
      <c r="G158" s="24" t="e">
        <f t="shared" si="67"/>
        <v>#DIV/0!</v>
      </c>
      <c r="H158" s="21" t="e">
        <f>'ModelParams Lw'!$B$6*(LN(H$3/(($B158/3600/($D158*$F158))^0.4*$G158^0.3)))^2+'ModelParams Lw'!$B$7*LN(H$3/(($B158/3600/($D158*$F158))^0.4*$G158^0.3))+'ModelParams Lw'!$B$8</f>
        <v>#DIV/0!</v>
      </c>
      <c r="I158" s="21" t="e">
        <f>'ModelParams Lw'!$B$6*(LN(I$3/(($B158/3600/($D158*$F158))^0.4*$G158^0.3)))^2+'ModelParams Lw'!$B$7*LN(I$3/(($B158/3600/($D158*$F158))^0.4*$G158^0.3))+'ModelParams Lw'!$B$8</f>
        <v>#DIV/0!</v>
      </c>
      <c r="J158" s="21" t="e">
        <f>'ModelParams Lw'!$B$6*(LN(J$3/(($B158/3600/($D158*$F158))^0.4*$G158^0.3)))^2+'ModelParams Lw'!$B$7*LN(J$3/(($B158/3600/($D158*$F158))^0.4*$G158^0.3))+'ModelParams Lw'!$B$8</f>
        <v>#DIV/0!</v>
      </c>
      <c r="K158" s="21" t="e">
        <f>'ModelParams Lw'!$B$6*(LN(K$3/(($B158/3600/($D158*$F158))^0.4*$G158^0.3)))^2+'ModelParams Lw'!$B$7*LN(K$3/(($B158/3600/($D158*$F158))^0.4*$G158^0.3))+'ModelParams Lw'!$B$8</f>
        <v>#DIV/0!</v>
      </c>
      <c r="L158" s="21" t="e">
        <f>'ModelParams Lw'!$B$6*(LN(L$3/(($B158/3600/($D158*$F158))^0.4*$G158^0.3)))^2+'ModelParams Lw'!$B$7*LN(L$3/(($B158/3600/($D158*$F158))^0.4*$G158^0.3))+'ModelParams Lw'!$B$8</f>
        <v>#DIV/0!</v>
      </c>
      <c r="M158" s="21" t="e">
        <f>'ModelParams Lw'!$B$6*(LN(M$3/(($B158/3600/($D158*$F158))^0.4*$G158^0.3)))^2+'ModelParams Lw'!$B$7*LN(M$3/(($B158/3600/($D158*$F158))^0.4*$G158^0.3))+'ModelParams Lw'!$B$8</f>
        <v>#DIV/0!</v>
      </c>
      <c r="N158" s="21" t="e">
        <f>'ModelParams Lw'!$B$6*(LN(N$3/(($B158/3600/($D158*$F158))^0.4*$G158^0.3)))^2+'ModelParams Lw'!$B$7*LN(N$3/(($B158/3600/($D158*$F158))^0.4*$G158^0.3))+'ModelParams Lw'!$B$8</f>
        <v>#DIV/0!</v>
      </c>
      <c r="O158" s="21" t="e">
        <f>'ModelParams Lw'!$B$6*(LN(O$3/(($B158/3600/($D158*$F158))^0.4*$G158^0.3)))^2+'ModelParams Lw'!$B$7*LN(O$3/(($B158/3600/($D158*$F158))^0.4*$G158^0.3))+'ModelParams Lw'!$B$8</f>
        <v>#DIV/0!</v>
      </c>
      <c r="P158" s="24" t="e">
        <f>'ModelParams Lw'!$B$3+'ModelParams Lw'!$B$4*LOG10($B158/3600/($D158*$F158))+'ModelParams Lw'!$B$5*LOG10(2*$G158/(1.2*($B158/3600/($D158*$F158))^2)+1)+10*LOG10($D158*$F158)+H158</f>
        <v>#DIV/0!</v>
      </c>
      <c r="Q158" s="24" t="e">
        <f>'ModelParams Lw'!$B$3+'ModelParams Lw'!$B$4*LOG10($B158/3600/($D158*$F158))+'ModelParams Lw'!$B$5*LOG10(2*$G158/(1.2*($B158/3600/($D158*$F158))^2)+1)+10*LOG10($D158*$F158)+I158</f>
        <v>#DIV/0!</v>
      </c>
      <c r="R158" s="24" t="e">
        <f>'ModelParams Lw'!$B$3+'ModelParams Lw'!$B$4*LOG10($B158/3600/($D158*$F158))+'ModelParams Lw'!$B$5*LOG10(2*$G158/(1.2*($B158/3600/($D158*$F158))^2)+1)+10*LOG10($D158*$F158)+J158</f>
        <v>#DIV/0!</v>
      </c>
      <c r="S158" s="24" t="e">
        <f>'ModelParams Lw'!$B$3+'ModelParams Lw'!$B$4*LOG10($B158/3600/($D158*$F158))+'ModelParams Lw'!$B$5*LOG10(2*$G158/(1.2*($B158/3600/($D158*$F158))^2)+1)+10*LOG10($D158*$F158)+K158</f>
        <v>#DIV/0!</v>
      </c>
      <c r="T158" s="24" t="e">
        <f>'ModelParams Lw'!$B$3+'ModelParams Lw'!$B$4*LOG10($B158/3600/($D158*$F158))+'ModelParams Lw'!$B$5*LOG10(2*$G158/(1.2*($B158/3600/($D158*$F158))^2)+1)+10*LOG10($D158*$F158)+L158</f>
        <v>#DIV/0!</v>
      </c>
      <c r="U158" s="24" t="e">
        <f>'ModelParams Lw'!$B$3+'ModelParams Lw'!$B$4*LOG10($B158/3600/($D158*$F158))+'ModelParams Lw'!$B$5*LOG10(2*$G158/(1.2*($B158/3600/($D158*$F158))^2)+1)+10*LOG10($D158*$F158)+M158</f>
        <v>#DIV/0!</v>
      </c>
      <c r="V158" s="24" t="e">
        <f>'ModelParams Lw'!$B$3+'ModelParams Lw'!$B$4*LOG10($B158/3600/($D158*$F158))+'ModelParams Lw'!$B$5*LOG10(2*$G158/(1.2*($B158/3600/($D158*$F158))^2)+1)+10*LOG10($D158*$F158)+N158</f>
        <v>#DIV/0!</v>
      </c>
      <c r="W158" s="24" t="e">
        <f>'ModelParams Lw'!$B$3+'ModelParams Lw'!$B$4*LOG10($B158/3600/($D158*$F158))+'ModelParams Lw'!$B$5*LOG10(2*$G158/(1.2*($B158/3600/($D158*$F158))^2)+1)+10*LOG10($D158*$F158)+O158</f>
        <v>#DIV/0!</v>
      </c>
      <c r="X158" s="24" t="e">
        <f>10*LOG10(IF(P158="",0,POWER(10,((P158+'ModelParams Lw'!$O$4)/10))) +IF(Q158="",0,POWER(10,((Q158+'ModelParams Lw'!$P$4)/10))) +IF(R158="",0,POWER(10,((R158+'ModelParams Lw'!$Q$4)/10))) +IF(S158="",0,POWER(10,((S158+'ModelParams Lw'!$R$4)/10))) +IF(T158="",0,POWER(10,((T158+'ModelParams Lw'!$S$4)/10))) +IF(U158="",0,POWER(10,((U158+'ModelParams Lw'!$T$4)/10))) +IF(V158="",0,POWER(10,((V158+'ModelParams Lw'!$U$4)/10)))+IF(W158="",0,POWER(10,((W158+'ModelParams Lw'!$V$4)/10))))</f>
        <v>#DIV/0!</v>
      </c>
      <c r="Y158" s="24" t="e">
        <f t="shared" si="68"/>
        <v>#DIV/0!</v>
      </c>
      <c r="Z158" s="24" t="e">
        <f>(P158-'ModelParams Lw'!O$10)/'ModelParams Lw'!O$11</f>
        <v>#DIV/0!</v>
      </c>
      <c r="AA158" s="24" t="e">
        <f>(Q158-'ModelParams Lw'!P$10)/'ModelParams Lw'!P$11</f>
        <v>#DIV/0!</v>
      </c>
      <c r="AB158" s="24" t="e">
        <f>(R158-'ModelParams Lw'!Q$10)/'ModelParams Lw'!Q$11</f>
        <v>#DIV/0!</v>
      </c>
      <c r="AC158" s="24" t="e">
        <f>(S158-'ModelParams Lw'!R$10)/'ModelParams Lw'!R$11</f>
        <v>#DIV/0!</v>
      </c>
      <c r="AD158" s="24" t="e">
        <f>(T158-'ModelParams Lw'!S$10)/'ModelParams Lw'!S$11</f>
        <v>#DIV/0!</v>
      </c>
      <c r="AE158" s="24" t="e">
        <f>(U158-'ModelParams Lw'!T$10)/'ModelParams Lw'!T$11</f>
        <v>#DIV/0!</v>
      </c>
      <c r="AF158" s="24" t="e">
        <f>(V158-'ModelParams Lw'!U$10)/'ModelParams Lw'!U$11</f>
        <v>#DIV/0!</v>
      </c>
      <c r="AG158" s="24" t="e">
        <f>(W158-'ModelParams Lw'!V$10)/'ModelParams Lw'!V$11</f>
        <v>#DIV/0!</v>
      </c>
      <c r="AH158" s="24" t="e">
        <f t="shared" si="46"/>
        <v>#DIV/0!</v>
      </c>
      <c r="AI158" s="24" t="str">
        <f>IF(OR(Calcul!$D163="",Calcul!$E163=""),"",VLOOKUP(CONCATENATE(Calcul!$D163,Calcul!$E163),SilencerParams!$D$4:$R$82,8,FALSE))</f>
        <v/>
      </c>
      <c r="AJ158" s="24" t="str">
        <f>IF(OR(Calcul!$D163="",Calcul!$E163=""),"",VLOOKUP(CONCATENATE(Calcul!$D163,Calcul!$E163),SilencerParams!$D$4:$R$82,9,FALSE))</f>
        <v/>
      </c>
      <c r="AK158" s="24" t="str">
        <f>IF(OR(Calcul!$D163="",Calcul!$E163=""),"",VLOOKUP(CONCATENATE(Calcul!$D163,Calcul!$E163),SilencerParams!$D$4:$R$82,10,FALSE))</f>
        <v/>
      </c>
      <c r="AL158" s="24" t="str">
        <f>IF(OR(Calcul!$D163="",Calcul!$E163=""),"",VLOOKUP(CONCATENATE(Calcul!$D163,Calcul!$E163),SilencerParams!$D$4:$R$82,11,FALSE))</f>
        <v/>
      </c>
      <c r="AM158" s="24" t="str">
        <f>IF(OR(Calcul!$D163="",Calcul!$E163=""),"",VLOOKUP(CONCATENATE(Calcul!$D163,Calcul!$E163),SilencerParams!$D$4:$R$82,12,FALSE))</f>
        <v/>
      </c>
      <c r="AN158" s="24" t="str">
        <f>IF(OR(Calcul!$D163="",Calcul!$E163=""),"",VLOOKUP(CONCATENATE(Calcul!$D163,Calcul!$E163),SilencerParams!$D$4:$R$82,13,FALSE))</f>
        <v/>
      </c>
      <c r="AO158" s="24" t="str">
        <f>IF(OR(Calcul!$D163="",Calcul!$E163=""),"",VLOOKUP(CONCATENATE(Calcul!$D163,Calcul!$E163),SilencerParams!$D$4:$R$82,14,FALSE))</f>
        <v/>
      </c>
      <c r="AP158" s="24" t="str">
        <f>IF(OR(Calcul!$D163="",Calcul!$E163=""),"",VLOOKUP(CONCATENATE(Calcul!$D163,Calcul!$E163),SilencerParams!$D$4:$R$82,15,FALSE))</f>
        <v/>
      </c>
      <c r="AQ158" s="24" t="str">
        <f>IF(OR(Calcul!$D163="",Calcul!$E163=""),"",VLOOKUP(CONCATENATE(Calcul!$D163,Calcul!$E163),SilencerParams!$D$4:$Z$82,16,FALSE)*LOG($AH158)+VLOOKUP(CONCATENATE(Calcul!$D163,Calcul!$E163),SilencerParams!$D$4:$AH$82,24,FALSE))</f>
        <v/>
      </c>
      <c r="AR158" s="24" t="str">
        <f>IF(OR(Calcul!$D163="",Calcul!$E163=""),"",VLOOKUP(CONCATENATE(Calcul!$D163,Calcul!$E163),SilencerParams!$D$4:$Z$82,17,FALSE)*LOG($AH158)+VLOOKUP(CONCATENATE(Calcul!$D163,Calcul!$E163),SilencerParams!$D$4:$AH$82,25,FALSE))</f>
        <v/>
      </c>
      <c r="AS158" s="24" t="str">
        <f>IF(OR(Calcul!$D163="",Calcul!$E163=""),"",VLOOKUP(CONCATENATE(Calcul!$D163,Calcul!$E163),SilencerParams!$D$4:$Z$82,18,FALSE)*LOG($AH158)+VLOOKUP(CONCATENATE(Calcul!$D163,Calcul!$E163),SilencerParams!$D$4:$AH$82,26,FALSE))</f>
        <v/>
      </c>
      <c r="AT158" s="24" t="str">
        <f>IF(OR(Calcul!$D163="",Calcul!$E163=""),"",VLOOKUP(CONCATENATE(Calcul!$D163,Calcul!$E163),SilencerParams!$D$4:$Z$82,19,FALSE)*LOG($AH158)+VLOOKUP(CONCATENATE(Calcul!$D163,Calcul!$E163),SilencerParams!$D$4:$AH$82,27,FALSE))</f>
        <v/>
      </c>
      <c r="AU158" s="24" t="str">
        <f>IF(OR(Calcul!$D163="",Calcul!$E163=""),"",VLOOKUP(CONCATENATE(Calcul!$D163,Calcul!$E163),SilencerParams!$D$4:$Z$82,20,FALSE)*LOG($AH158)+VLOOKUP(CONCATENATE(Calcul!$D163,Calcul!$E163),SilencerParams!$D$4:$AH$82,28,FALSE))</f>
        <v/>
      </c>
      <c r="AV158" s="24" t="str">
        <f>IF(OR(Calcul!$D163="",Calcul!$E163=""),"",VLOOKUP(CONCATENATE(Calcul!$D163,Calcul!$E163),SilencerParams!$D$4:$Z$82,21,FALSE)*LOG($AH158)+VLOOKUP(CONCATENATE(Calcul!$D163,Calcul!$E163),SilencerParams!$D$4:$AH$82,29,FALSE))</f>
        <v/>
      </c>
      <c r="AW158" s="24" t="str">
        <f>IF(OR(Calcul!$D163="",Calcul!$E163=""),"",VLOOKUP(CONCATENATE(Calcul!$D163,Calcul!$E163),SilencerParams!$D$4:$Z$82,22,FALSE)*LOG($AH158)+VLOOKUP(CONCATENATE(Calcul!$D163,Calcul!$E163),SilencerParams!$D$4:$AH$82,30,FALSE))</f>
        <v/>
      </c>
      <c r="AX158" s="24" t="str">
        <f>IF(OR(Calcul!$D163="",Calcul!$E163=""),"",VLOOKUP(CONCATENATE(Calcul!$D163,Calcul!$E163),SilencerParams!$D$4:$Z$82,23,FALSE)*LOG($AH158)+VLOOKUP(CONCATENATE(Calcul!$D163,Calcul!$E163),SilencerParams!$D$4:$AH$82,31,FALSE))</f>
        <v/>
      </c>
      <c r="AY158" s="24" t="e">
        <f t="shared" si="49"/>
        <v>#DIV/0!</v>
      </c>
      <c r="AZ158" s="24" t="e">
        <f t="shared" si="50"/>
        <v>#DIV/0!</v>
      </c>
      <c r="BA158" s="24" t="e">
        <f t="shared" si="51"/>
        <v>#DIV/0!</v>
      </c>
      <c r="BB158" s="24" t="e">
        <f t="shared" si="52"/>
        <v>#DIV/0!</v>
      </c>
      <c r="BC158" s="24" t="e">
        <f t="shared" si="53"/>
        <v>#DIV/0!</v>
      </c>
      <c r="BD158" s="24" t="e">
        <f t="shared" si="54"/>
        <v>#DIV/0!</v>
      </c>
      <c r="BE158" s="24" t="e">
        <f t="shared" si="55"/>
        <v>#DIV/0!</v>
      </c>
      <c r="BF158" s="24" t="e">
        <f t="shared" si="56"/>
        <v>#DIV/0!</v>
      </c>
      <c r="BG158" s="24" t="e">
        <f>10*LOG10(IF(AY158="",0,POWER(10,((AY158+'ModelParams Lw'!$O$4)/10))) +IF(AZ158="",0,POWER(10,((AZ158+'ModelParams Lw'!$P$4)/10))) +IF(BA158="",0,POWER(10,((BA158+'ModelParams Lw'!$Q$4)/10))) +IF(BB158="",0,POWER(10,((BB158+'ModelParams Lw'!$R$4)/10))) +IF(BC158="",0,POWER(10,((BC158+'ModelParams Lw'!$S$4)/10))) +IF(BD158="",0,POWER(10,((BD158+'ModelParams Lw'!$T$4)/10))) +IF(BE158="",0,POWER(10,((BE158+'ModelParams Lw'!$U$4)/10)))+IF(BF158="",0,POWER(10,((BF158+'ModelParams Lw'!$V$4)/10))))</f>
        <v>#DIV/0!</v>
      </c>
      <c r="BH158" s="24" t="e">
        <f t="shared" si="47"/>
        <v>#DIV/0!</v>
      </c>
      <c r="BI158" s="24" t="e">
        <f>(AY158-'ModelParams Lw'!O$10)/'ModelParams Lw'!O$11</f>
        <v>#DIV/0!</v>
      </c>
      <c r="BJ158" s="24" t="e">
        <f>(AZ158-'ModelParams Lw'!P$10)/'ModelParams Lw'!P$11</f>
        <v>#DIV/0!</v>
      </c>
      <c r="BK158" s="24" t="e">
        <f>(BA158-'ModelParams Lw'!Q$10)/'ModelParams Lw'!Q$11</f>
        <v>#DIV/0!</v>
      </c>
      <c r="BL158" s="24" t="e">
        <f>(BB158-'ModelParams Lw'!R$10)/'ModelParams Lw'!R$11</f>
        <v>#DIV/0!</v>
      </c>
      <c r="BM158" s="24" t="e">
        <f>(BC158-'ModelParams Lw'!S$10)/'ModelParams Lw'!S$11</f>
        <v>#DIV/0!</v>
      </c>
      <c r="BN158" s="24" t="e">
        <f>(BD158-'ModelParams Lw'!T$10)/'ModelParams Lw'!T$11</f>
        <v>#DIV/0!</v>
      </c>
      <c r="BO158" s="24" t="e">
        <f>(BE158-'ModelParams Lw'!U$10)/'ModelParams Lw'!U$11</f>
        <v>#DIV/0!</v>
      </c>
      <c r="BP158" s="24" t="e">
        <f>(BF158-'ModelParams Lw'!V$10)/'ModelParams Lw'!V$11</f>
        <v>#DIV/0!</v>
      </c>
      <c r="BQ158" s="24">
        <f>IF(Calcul!$F163="SW",'ModelParams Lw'!C$18+'ModelParams Lw'!C$19*LOG(BQ$3)+'ModelParams Lw'!C$20*($D158*$E158),IF('ModelParams Lw'!C$21+'ModelParams Lw'!C$22*LOG(BQ$3)+'ModelParams Lw'!C$23*($D158*$E158)&lt;'ModelParams Lw'!C$18+'ModelParams Lw'!C$19*LOG(BQ$3)+'ModelParams Lw'!C$20*($D158*$E158),'ModelParams Lw'!C$18+'ModelParams Lw'!C$19*LOG(BQ$3)+'ModelParams Lw'!C$20*($D158*$E158),'ModelParams Lw'!C$21+'ModelParams Lw'!C$22*LOG(BQ$3)+'ModelParams Lw'!C$23*($D158*$E158)))</f>
        <v>29.232362061604213</v>
      </c>
      <c r="BR158" s="24">
        <f>IF(Calcul!$F163="SW",'ModelParams Lw'!D$18+'ModelParams Lw'!D$19*LOG(BR$3)+'ModelParams Lw'!D$20*($D158*$E158),IF('ModelParams Lw'!D$21+'ModelParams Lw'!D$22*LOG(BR$3)+'ModelParams Lw'!D$23*($D158*$E158)&lt;'ModelParams Lw'!D$18+'ModelParams Lw'!D$19*LOG(BR$3)+'ModelParams Lw'!D$20*($D158*$E158),'ModelParams Lw'!D$18+'ModelParams Lw'!D$19*LOG(BR$3)+'ModelParams Lw'!D$20*($D158*$E158),'ModelParams Lw'!D$21+'ModelParams Lw'!D$22*LOG(BR$3)+'ModelParams Lw'!D$23*($D158*$E158)))</f>
        <v>20.87664435983303</v>
      </c>
      <c r="BS158" s="24">
        <f>IF(Calcul!$F163="SW",'ModelParams Lw'!E$18+'ModelParams Lw'!E$19*LOG(BS$3)+'ModelParams Lw'!E$20*($D158*$E158),IF('ModelParams Lw'!E$21+'ModelParams Lw'!E$22*LOG(BS$3)+'ModelParams Lw'!E$23*($D158*$E158)&lt;'ModelParams Lw'!E$18+'ModelParams Lw'!E$19*LOG(BS$3)+'ModelParams Lw'!E$20*($D158*$E158),'ModelParams Lw'!E$18+'ModelParams Lw'!E$19*LOG(BS$3)+'ModelParams Lw'!E$20*($D158*$E158),'ModelParams Lw'!E$21+'ModelParams Lw'!E$22*LOG(BS$3)+'ModelParams Lw'!E$23*($D158*$E158)))</f>
        <v>19.403052886267911</v>
      </c>
      <c r="BT158" s="24">
        <f>IF(Calcul!$F163="SW",'ModelParams Lw'!F$18+'ModelParams Lw'!F$19*LOG(BT$3)+'ModelParams Lw'!F$20*($D158*$E158),IF('ModelParams Lw'!F$21+'ModelParams Lw'!F$22*LOG(BT$3)+'ModelParams Lw'!F$23*($D158*$E158)&lt;'ModelParams Lw'!F$18+'ModelParams Lw'!F$19*LOG(BT$3)+'ModelParams Lw'!F$20*($D158*$E158),'ModelParams Lw'!F$18+'ModelParams Lw'!F$19*LOG(BT$3)+'ModelParams Lw'!F$20*($D158*$E158),'ModelParams Lw'!F$21+'ModelParams Lw'!F$22*LOG(BT$3)+'ModelParams Lw'!F$23*($D158*$E158)))</f>
        <v>19.168948557312724</v>
      </c>
      <c r="BU158" s="24">
        <f>IF(Calcul!$F163="SW",'ModelParams Lw'!G$18+'ModelParams Lw'!G$19*LOG(BU$3)+'ModelParams Lw'!G$20*($D158*$E158),IF('ModelParams Lw'!G$21+'ModelParams Lw'!G$22*LOG(BU$3)+'ModelParams Lw'!G$23*($D158*$E158)&lt;'ModelParams Lw'!G$18+'ModelParams Lw'!G$19*LOG(BU$3)+'ModelParams Lw'!G$20*($D158*$E158),'ModelParams Lw'!G$18+'ModelParams Lw'!G$19*LOG(BU$3)+'ModelParams Lw'!G$20*($D158*$E158),'ModelParams Lw'!G$21+'ModelParams Lw'!G$22*LOG(BU$3)+'ModelParams Lw'!G$23*($D158*$E158)))</f>
        <v>19.253827318462619</v>
      </c>
      <c r="BV158" s="24">
        <f>IF(Calcul!$F163="SW",'ModelParams Lw'!H$18+'ModelParams Lw'!H$19*LOG(BV$3)+'ModelParams Lw'!H$20*($D158*$E158),IF('ModelParams Lw'!H$21+'ModelParams Lw'!H$22*LOG(BV$3)+'ModelParams Lw'!H$23*($D158*$E158)&lt;'ModelParams Lw'!H$18+'ModelParams Lw'!H$19*LOG(BV$3)+'ModelParams Lw'!H$20*($D158*$E158),'ModelParams Lw'!H$18+'ModelParams Lw'!H$19*LOG(BV$3)+'ModelParams Lw'!H$20*($D158*$E158),'ModelParams Lw'!H$21+'ModelParams Lw'!H$22*LOG(BV$3)+'ModelParams Lw'!H$23*($D158*$E158)))</f>
        <v>18.450549841027573</v>
      </c>
      <c r="BW158" s="24">
        <f>IF(Calcul!$F163="SW",'ModelParams Lw'!I$18+'ModelParams Lw'!I$19*LOG(BW$3)+'ModelParams Lw'!I$20*($D158*$E158),IF('ModelParams Lw'!I$21+'ModelParams Lw'!I$22*LOG(BW$3)+'ModelParams Lw'!I$23*($D158*$E158)&lt;'ModelParams Lw'!I$18+'ModelParams Lw'!I$19*LOG(BW$3)+'ModelParams Lw'!I$20*($D158*$E158),'ModelParams Lw'!I$18+'ModelParams Lw'!I$19*LOG(BW$3)+'ModelParams Lw'!I$20*($D158*$E158),'ModelParams Lw'!I$21+'ModelParams Lw'!I$22*LOG(BW$3)+'ModelParams Lw'!I$23*($D158*$E158)))</f>
        <v>24.339570323731252</v>
      </c>
      <c r="BX158" s="24">
        <f>IF(Calcul!$F163="SW",'ModelParams Lw'!J$18+'ModelParams Lw'!J$19*LOG(BX$3)+'ModelParams Lw'!J$20*($D158*$E158),IF('ModelParams Lw'!J$21+'ModelParams Lw'!J$22*LOG(BX$3)+'ModelParams Lw'!J$23*($D158*$E158)&lt;'ModelParams Lw'!J$18+'ModelParams Lw'!J$19*LOG(BX$3)+'ModelParams Lw'!J$20*($D158*$E158),'ModelParams Lw'!J$18+'ModelParams Lw'!J$19*LOG(BX$3)+'ModelParams Lw'!J$20*($D158*$E158),'ModelParams Lw'!J$21+'ModelParams Lw'!J$22*LOG(BX$3)+'ModelParams Lw'!J$23*($D158*$E158)))</f>
        <v>22.505852524315557</v>
      </c>
      <c r="BY158" s="24" t="e">
        <f t="shared" si="57"/>
        <v>#DIV/0!</v>
      </c>
      <c r="BZ158" s="24" t="e">
        <f t="shared" si="58"/>
        <v>#DIV/0!</v>
      </c>
      <c r="CA158" s="24" t="e">
        <f t="shared" si="59"/>
        <v>#DIV/0!</v>
      </c>
      <c r="CB158" s="24" t="e">
        <f t="shared" si="60"/>
        <v>#DIV/0!</v>
      </c>
      <c r="CC158" s="24" t="e">
        <f t="shared" si="61"/>
        <v>#DIV/0!</v>
      </c>
      <c r="CD158" s="24" t="e">
        <f t="shared" si="62"/>
        <v>#DIV/0!</v>
      </c>
      <c r="CE158" s="24" t="e">
        <f t="shared" si="63"/>
        <v>#DIV/0!</v>
      </c>
      <c r="CF158" s="24" t="e">
        <f t="shared" si="64"/>
        <v>#DIV/0!</v>
      </c>
      <c r="CG158" s="24" t="e">
        <f>10*LOG10(IF(BY158="",0,POWER(10,((BY158+'ModelParams Lw'!$O$4)/10))) +IF(BZ158="",0,POWER(10,((BZ158+'ModelParams Lw'!$P$4)/10))) +IF(CA158="",0,POWER(10,((CA158+'ModelParams Lw'!$Q$4)/10))) +IF(CB158="",0,POWER(10,((CB158+'ModelParams Lw'!$R$4)/10))) +IF(CC158="",0,POWER(10,((CC158+'ModelParams Lw'!$S$4)/10))) +IF(CD158="",0,POWER(10,((CD158+'ModelParams Lw'!$T$4)/10))) +IF(CE158="",0,POWER(10,((CE158+'ModelParams Lw'!$U$4)/10)))+IF(CF158="",0,POWER(10,((CF158+'ModelParams Lw'!$V$4)/10))))</f>
        <v>#DIV/0!</v>
      </c>
      <c r="CH158" s="24" t="e">
        <f t="shared" si="48"/>
        <v>#DIV/0!</v>
      </c>
      <c r="CI158" s="24" t="e">
        <f>(BY158-'ModelParams Lw'!$O$10)/'ModelParams Lw'!$O$11</f>
        <v>#DIV/0!</v>
      </c>
      <c r="CJ158" s="24" t="e">
        <f>(BZ158-'ModelParams Lw'!$P$10)/'ModelParams Lw'!$P$11</f>
        <v>#DIV/0!</v>
      </c>
      <c r="CK158" s="24" t="e">
        <f>(CA158-'ModelParams Lw'!$Q$10)/'ModelParams Lw'!$Q$11</f>
        <v>#DIV/0!</v>
      </c>
      <c r="CL158" s="24" t="e">
        <f>(CB158-'ModelParams Lw'!$R$10)/'ModelParams Lw'!$R$11</f>
        <v>#DIV/0!</v>
      </c>
      <c r="CM158" s="24" t="e">
        <f>(CC158-'ModelParams Lw'!$S$10)/'ModelParams Lw'!$S$11</f>
        <v>#DIV/0!</v>
      </c>
      <c r="CN158" s="24" t="e">
        <f>(CD158-'ModelParams Lw'!$T$10)/'ModelParams Lw'!$T$11</f>
        <v>#DIV/0!</v>
      </c>
      <c r="CO158" s="24" t="e">
        <f>(CE158-'ModelParams Lw'!$U$10)/'ModelParams Lw'!$U$11</f>
        <v>#DIV/0!</v>
      </c>
      <c r="CP158" s="24" t="e">
        <f>(CF158-'ModelParams Lw'!$V$10)/'ModelParams Lw'!$V$11</f>
        <v>#DIV/0!</v>
      </c>
    </row>
    <row r="159" spans="1:94" x14ac:dyDescent="0.2">
      <c r="A159" s="12">
        <f>Calcul!B161</f>
        <v>0</v>
      </c>
      <c r="B159" s="12">
        <f t="shared" si="65"/>
        <v>0</v>
      </c>
      <c r="C159" s="12">
        <f>Calcul!C161</f>
        <v>0</v>
      </c>
      <c r="D159" s="12">
        <f>Calcul!D161/1000</f>
        <v>0</v>
      </c>
      <c r="E159" s="12">
        <f>Calcul!E161/1000</f>
        <v>0</v>
      </c>
      <c r="F159" s="12">
        <f t="shared" si="66"/>
        <v>0</v>
      </c>
      <c r="G159" s="24" t="e">
        <f t="shared" si="67"/>
        <v>#DIV/0!</v>
      </c>
      <c r="H159" s="21" t="e">
        <f>'ModelParams Lw'!$B$6*(LN(H$3/(($B159/3600/($D159*$F159))^0.4*$G159^0.3)))^2+'ModelParams Lw'!$B$7*LN(H$3/(($B159/3600/($D159*$F159))^0.4*$G159^0.3))+'ModelParams Lw'!$B$8</f>
        <v>#DIV/0!</v>
      </c>
      <c r="I159" s="21" t="e">
        <f>'ModelParams Lw'!$B$6*(LN(I$3/(($B159/3600/($D159*$F159))^0.4*$G159^0.3)))^2+'ModelParams Lw'!$B$7*LN(I$3/(($B159/3600/($D159*$F159))^0.4*$G159^0.3))+'ModelParams Lw'!$B$8</f>
        <v>#DIV/0!</v>
      </c>
      <c r="J159" s="21" t="e">
        <f>'ModelParams Lw'!$B$6*(LN(J$3/(($B159/3600/($D159*$F159))^0.4*$G159^0.3)))^2+'ModelParams Lw'!$B$7*LN(J$3/(($B159/3600/($D159*$F159))^0.4*$G159^0.3))+'ModelParams Lw'!$B$8</f>
        <v>#DIV/0!</v>
      </c>
      <c r="K159" s="21" t="e">
        <f>'ModelParams Lw'!$B$6*(LN(K$3/(($B159/3600/($D159*$F159))^0.4*$G159^0.3)))^2+'ModelParams Lw'!$B$7*LN(K$3/(($B159/3600/($D159*$F159))^0.4*$G159^0.3))+'ModelParams Lw'!$B$8</f>
        <v>#DIV/0!</v>
      </c>
      <c r="L159" s="21" t="e">
        <f>'ModelParams Lw'!$B$6*(LN(L$3/(($B159/3600/($D159*$F159))^0.4*$G159^0.3)))^2+'ModelParams Lw'!$B$7*LN(L$3/(($B159/3600/($D159*$F159))^0.4*$G159^0.3))+'ModelParams Lw'!$B$8</f>
        <v>#DIV/0!</v>
      </c>
      <c r="M159" s="21" t="e">
        <f>'ModelParams Lw'!$B$6*(LN(M$3/(($B159/3600/($D159*$F159))^0.4*$G159^0.3)))^2+'ModelParams Lw'!$B$7*LN(M$3/(($B159/3600/($D159*$F159))^0.4*$G159^0.3))+'ModelParams Lw'!$B$8</f>
        <v>#DIV/0!</v>
      </c>
      <c r="N159" s="21" t="e">
        <f>'ModelParams Lw'!$B$6*(LN(N$3/(($B159/3600/($D159*$F159))^0.4*$G159^0.3)))^2+'ModelParams Lw'!$B$7*LN(N$3/(($B159/3600/($D159*$F159))^0.4*$G159^0.3))+'ModelParams Lw'!$B$8</f>
        <v>#DIV/0!</v>
      </c>
      <c r="O159" s="21" t="e">
        <f>'ModelParams Lw'!$B$6*(LN(O$3/(($B159/3600/($D159*$F159))^0.4*$G159^0.3)))^2+'ModelParams Lw'!$B$7*LN(O$3/(($B159/3600/($D159*$F159))^0.4*$G159^0.3))+'ModelParams Lw'!$B$8</f>
        <v>#DIV/0!</v>
      </c>
      <c r="P159" s="24" t="e">
        <f>'ModelParams Lw'!$B$3+'ModelParams Lw'!$B$4*LOG10($B159/3600/($D159*$F159))+'ModelParams Lw'!$B$5*LOG10(2*$G159/(1.2*($B159/3600/($D159*$F159))^2)+1)+10*LOG10($D159*$F159)+H159</f>
        <v>#DIV/0!</v>
      </c>
      <c r="Q159" s="24" t="e">
        <f>'ModelParams Lw'!$B$3+'ModelParams Lw'!$B$4*LOG10($B159/3600/($D159*$F159))+'ModelParams Lw'!$B$5*LOG10(2*$G159/(1.2*($B159/3600/($D159*$F159))^2)+1)+10*LOG10($D159*$F159)+I159</f>
        <v>#DIV/0!</v>
      </c>
      <c r="R159" s="24" t="e">
        <f>'ModelParams Lw'!$B$3+'ModelParams Lw'!$B$4*LOG10($B159/3600/($D159*$F159))+'ModelParams Lw'!$B$5*LOG10(2*$G159/(1.2*($B159/3600/($D159*$F159))^2)+1)+10*LOG10($D159*$F159)+J159</f>
        <v>#DIV/0!</v>
      </c>
      <c r="S159" s="24" t="e">
        <f>'ModelParams Lw'!$B$3+'ModelParams Lw'!$B$4*LOG10($B159/3600/($D159*$F159))+'ModelParams Lw'!$B$5*LOG10(2*$G159/(1.2*($B159/3600/($D159*$F159))^2)+1)+10*LOG10($D159*$F159)+K159</f>
        <v>#DIV/0!</v>
      </c>
      <c r="T159" s="24" t="e">
        <f>'ModelParams Lw'!$B$3+'ModelParams Lw'!$B$4*LOG10($B159/3600/($D159*$F159))+'ModelParams Lw'!$B$5*LOG10(2*$G159/(1.2*($B159/3600/($D159*$F159))^2)+1)+10*LOG10($D159*$F159)+L159</f>
        <v>#DIV/0!</v>
      </c>
      <c r="U159" s="24" t="e">
        <f>'ModelParams Lw'!$B$3+'ModelParams Lw'!$B$4*LOG10($B159/3600/($D159*$F159))+'ModelParams Lw'!$B$5*LOG10(2*$G159/(1.2*($B159/3600/($D159*$F159))^2)+1)+10*LOG10($D159*$F159)+M159</f>
        <v>#DIV/0!</v>
      </c>
      <c r="V159" s="24" t="e">
        <f>'ModelParams Lw'!$B$3+'ModelParams Lw'!$B$4*LOG10($B159/3600/($D159*$F159))+'ModelParams Lw'!$B$5*LOG10(2*$G159/(1.2*($B159/3600/($D159*$F159))^2)+1)+10*LOG10($D159*$F159)+N159</f>
        <v>#DIV/0!</v>
      </c>
      <c r="W159" s="24" t="e">
        <f>'ModelParams Lw'!$B$3+'ModelParams Lw'!$B$4*LOG10($B159/3600/($D159*$F159))+'ModelParams Lw'!$B$5*LOG10(2*$G159/(1.2*($B159/3600/($D159*$F159))^2)+1)+10*LOG10($D159*$F159)+O159</f>
        <v>#DIV/0!</v>
      </c>
      <c r="X159" s="24" t="e">
        <f>10*LOG10(IF(P159="",0,POWER(10,((P159+'ModelParams Lw'!$O$4)/10))) +IF(Q159="",0,POWER(10,((Q159+'ModelParams Lw'!$P$4)/10))) +IF(R159="",0,POWER(10,((R159+'ModelParams Lw'!$Q$4)/10))) +IF(S159="",0,POWER(10,((S159+'ModelParams Lw'!$R$4)/10))) +IF(T159="",0,POWER(10,((T159+'ModelParams Lw'!$S$4)/10))) +IF(U159="",0,POWER(10,((U159+'ModelParams Lw'!$T$4)/10))) +IF(V159="",0,POWER(10,((V159+'ModelParams Lw'!$U$4)/10)))+IF(W159="",0,POWER(10,((W159+'ModelParams Lw'!$V$4)/10))))</f>
        <v>#DIV/0!</v>
      </c>
      <c r="Y159" s="24" t="e">
        <f t="shared" si="68"/>
        <v>#DIV/0!</v>
      </c>
      <c r="Z159" s="24" t="e">
        <f>(P159-'ModelParams Lw'!O$10)/'ModelParams Lw'!O$11</f>
        <v>#DIV/0!</v>
      </c>
      <c r="AA159" s="24" t="e">
        <f>(Q159-'ModelParams Lw'!P$10)/'ModelParams Lw'!P$11</f>
        <v>#DIV/0!</v>
      </c>
      <c r="AB159" s="24" t="e">
        <f>(R159-'ModelParams Lw'!Q$10)/'ModelParams Lw'!Q$11</f>
        <v>#DIV/0!</v>
      </c>
      <c r="AC159" s="24" t="e">
        <f>(S159-'ModelParams Lw'!R$10)/'ModelParams Lw'!R$11</f>
        <v>#DIV/0!</v>
      </c>
      <c r="AD159" s="24" t="e">
        <f>(T159-'ModelParams Lw'!S$10)/'ModelParams Lw'!S$11</f>
        <v>#DIV/0!</v>
      </c>
      <c r="AE159" s="24" t="e">
        <f>(U159-'ModelParams Lw'!T$10)/'ModelParams Lw'!T$11</f>
        <v>#DIV/0!</v>
      </c>
      <c r="AF159" s="24" t="e">
        <f>(V159-'ModelParams Lw'!U$10)/'ModelParams Lw'!U$11</f>
        <v>#DIV/0!</v>
      </c>
      <c r="AG159" s="24" t="e">
        <f>(W159-'ModelParams Lw'!V$10)/'ModelParams Lw'!V$11</f>
        <v>#DIV/0!</v>
      </c>
      <c r="AH159" s="24" t="e">
        <f t="shared" si="46"/>
        <v>#DIV/0!</v>
      </c>
      <c r="AI159" s="24" t="str">
        <f>IF(OR(Calcul!$D164="",Calcul!$E164=""),"",VLOOKUP(CONCATENATE(Calcul!$D164,Calcul!$E164),SilencerParams!$D$4:$R$82,8,FALSE))</f>
        <v/>
      </c>
      <c r="AJ159" s="24" t="str">
        <f>IF(OR(Calcul!$D164="",Calcul!$E164=""),"",VLOOKUP(CONCATENATE(Calcul!$D164,Calcul!$E164),SilencerParams!$D$4:$R$82,9,FALSE))</f>
        <v/>
      </c>
      <c r="AK159" s="24" t="str">
        <f>IF(OR(Calcul!$D164="",Calcul!$E164=""),"",VLOOKUP(CONCATENATE(Calcul!$D164,Calcul!$E164),SilencerParams!$D$4:$R$82,10,FALSE))</f>
        <v/>
      </c>
      <c r="AL159" s="24" t="str">
        <f>IF(OR(Calcul!$D164="",Calcul!$E164=""),"",VLOOKUP(CONCATENATE(Calcul!$D164,Calcul!$E164),SilencerParams!$D$4:$R$82,11,FALSE))</f>
        <v/>
      </c>
      <c r="AM159" s="24" t="str">
        <f>IF(OR(Calcul!$D164="",Calcul!$E164=""),"",VLOOKUP(CONCATENATE(Calcul!$D164,Calcul!$E164),SilencerParams!$D$4:$R$82,12,FALSE))</f>
        <v/>
      </c>
      <c r="AN159" s="24" t="str">
        <f>IF(OR(Calcul!$D164="",Calcul!$E164=""),"",VLOOKUP(CONCATENATE(Calcul!$D164,Calcul!$E164),SilencerParams!$D$4:$R$82,13,FALSE))</f>
        <v/>
      </c>
      <c r="AO159" s="24" t="str">
        <f>IF(OR(Calcul!$D164="",Calcul!$E164=""),"",VLOOKUP(CONCATENATE(Calcul!$D164,Calcul!$E164),SilencerParams!$D$4:$R$82,14,FALSE))</f>
        <v/>
      </c>
      <c r="AP159" s="24" t="str">
        <f>IF(OR(Calcul!$D164="",Calcul!$E164=""),"",VLOOKUP(CONCATENATE(Calcul!$D164,Calcul!$E164),SilencerParams!$D$4:$R$82,15,FALSE))</f>
        <v/>
      </c>
      <c r="AQ159" s="24" t="str">
        <f>IF(OR(Calcul!$D164="",Calcul!$E164=""),"",VLOOKUP(CONCATENATE(Calcul!$D164,Calcul!$E164),SilencerParams!$D$4:$Z$82,16,FALSE)*LOG($AH159)+VLOOKUP(CONCATENATE(Calcul!$D164,Calcul!$E164),SilencerParams!$D$4:$AH$82,24,FALSE))</f>
        <v/>
      </c>
      <c r="AR159" s="24" t="str">
        <f>IF(OR(Calcul!$D164="",Calcul!$E164=""),"",VLOOKUP(CONCATENATE(Calcul!$D164,Calcul!$E164),SilencerParams!$D$4:$Z$82,17,FALSE)*LOG($AH159)+VLOOKUP(CONCATENATE(Calcul!$D164,Calcul!$E164),SilencerParams!$D$4:$AH$82,25,FALSE))</f>
        <v/>
      </c>
      <c r="AS159" s="24" t="str">
        <f>IF(OR(Calcul!$D164="",Calcul!$E164=""),"",VLOOKUP(CONCATENATE(Calcul!$D164,Calcul!$E164),SilencerParams!$D$4:$Z$82,18,FALSE)*LOG($AH159)+VLOOKUP(CONCATENATE(Calcul!$D164,Calcul!$E164),SilencerParams!$D$4:$AH$82,26,FALSE))</f>
        <v/>
      </c>
      <c r="AT159" s="24" t="str">
        <f>IF(OR(Calcul!$D164="",Calcul!$E164=""),"",VLOOKUP(CONCATENATE(Calcul!$D164,Calcul!$E164),SilencerParams!$D$4:$Z$82,19,FALSE)*LOG($AH159)+VLOOKUP(CONCATENATE(Calcul!$D164,Calcul!$E164),SilencerParams!$D$4:$AH$82,27,FALSE))</f>
        <v/>
      </c>
      <c r="AU159" s="24" t="str">
        <f>IF(OR(Calcul!$D164="",Calcul!$E164=""),"",VLOOKUP(CONCATENATE(Calcul!$D164,Calcul!$E164),SilencerParams!$D$4:$Z$82,20,FALSE)*LOG($AH159)+VLOOKUP(CONCATENATE(Calcul!$D164,Calcul!$E164),SilencerParams!$D$4:$AH$82,28,FALSE))</f>
        <v/>
      </c>
      <c r="AV159" s="24" t="str">
        <f>IF(OR(Calcul!$D164="",Calcul!$E164=""),"",VLOOKUP(CONCATENATE(Calcul!$D164,Calcul!$E164),SilencerParams!$D$4:$Z$82,21,FALSE)*LOG($AH159)+VLOOKUP(CONCATENATE(Calcul!$D164,Calcul!$E164),SilencerParams!$D$4:$AH$82,29,FALSE))</f>
        <v/>
      </c>
      <c r="AW159" s="24" t="str">
        <f>IF(OR(Calcul!$D164="",Calcul!$E164=""),"",VLOOKUP(CONCATENATE(Calcul!$D164,Calcul!$E164),SilencerParams!$D$4:$Z$82,22,FALSE)*LOG($AH159)+VLOOKUP(CONCATENATE(Calcul!$D164,Calcul!$E164),SilencerParams!$D$4:$AH$82,30,FALSE))</f>
        <v/>
      </c>
      <c r="AX159" s="24" t="str">
        <f>IF(OR(Calcul!$D164="",Calcul!$E164=""),"",VLOOKUP(CONCATENATE(Calcul!$D164,Calcul!$E164),SilencerParams!$D$4:$Z$82,23,FALSE)*LOG($AH159)+VLOOKUP(CONCATENATE(Calcul!$D164,Calcul!$E164),SilencerParams!$D$4:$AH$82,31,FALSE))</f>
        <v/>
      </c>
      <c r="AY159" s="24" t="e">
        <f t="shared" si="49"/>
        <v>#DIV/0!</v>
      </c>
      <c r="AZ159" s="24" t="e">
        <f t="shared" si="50"/>
        <v>#DIV/0!</v>
      </c>
      <c r="BA159" s="24" t="e">
        <f t="shared" si="51"/>
        <v>#DIV/0!</v>
      </c>
      <c r="BB159" s="24" t="e">
        <f t="shared" si="52"/>
        <v>#DIV/0!</v>
      </c>
      <c r="BC159" s="24" t="e">
        <f t="shared" si="53"/>
        <v>#DIV/0!</v>
      </c>
      <c r="BD159" s="24" t="e">
        <f t="shared" si="54"/>
        <v>#DIV/0!</v>
      </c>
      <c r="BE159" s="24" t="e">
        <f t="shared" si="55"/>
        <v>#DIV/0!</v>
      </c>
      <c r="BF159" s="24" t="e">
        <f t="shared" si="56"/>
        <v>#DIV/0!</v>
      </c>
      <c r="BG159" s="24" t="e">
        <f>10*LOG10(IF(AY159="",0,POWER(10,((AY159+'ModelParams Lw'!$O$4)/10))) +IF(AZ159="",0,POWER(10,((AZ159+'ModelParams Lw'!$P$4)/10))) +IF(BA159="",0,POWER(10,((BA159+'ModelParams Lw'!$Q$4)/10))) +IF(BB159="",0,POWER(10,((BB159+'ModelParams Lw'!$R$4)/10))) +IF(BC159="",0,POWER(10,((BC159+'ModelParams Lw'!$S$4)/10))) +IF(BD159="",0,POWER(10,((BD159+'ModelParams Lw'!$T$4)/10))) +IF(BE159="",0,POWER(10,((BE159+'ModelParams Lw'!$U$4)/10)))+IF(BF159="",0,POWER(10,((BF159+'ModelParams Lw'!$V$4)/10))))</f>
        <v>#DIV/0!</v>
      </c>
      <c r="BH159" s="24" t="e">
        <f t="shared" si="47"/>
        <v>#DIV/0!</v>
      </c>
      <c r="BI159" s="24" t="e">
        <f>(AY159-'ModelParams Lw'!O$10)/'ModelParams Lw'!O$11</f>
        <v>#DIV/0!</v>
      </c>
      <c r="BJ159" s="24" t="e">
        <f>(AZ159-'ModelParams Lw'!P$10)/'ModelParams Lw'!P$11</f>
        <v>#DIV/0!</v>
      </c>
      <c r="BK159" s="24" t="e">
        <f>(BA159-'ModelParams Lw'!Q$10)/'ModelParams Lw'!Q$11</f>
        <v>#DIV/0!</v>
      </c>
      <c r="BL159" s="24" t="e">
        <f>(BB159-'ModelParams Lw'!R$10)/'ModelParams Lw'!R$11</f>
        <v>#DIV/0!</v>
      </c>
      <c r="BM159" s="24" t="e">
        <f>(BC159-'ModelParams Lw'!S$10)/'ModelParams Lw'!S$11</f>
        <v>#DIV/0!</v>
      </c>
      <c r="BN159" s="24" t="e">
        <f>(BD159-'ModelParams Lw'!T$10)/'ModelParams Lw'!T$11</f>
        <v>#DIV/0!</v>
      </c>
      <c r="BO159" s="24" t="e">
        <f>(BE159-'ModelParams Lw'!U$10)/'ModelParams Lw'!U$11</f>
        <v>#DIV/0!</v>
      </c>
      <c r="BP159" s="24" t="e">
        <f>(BF159-'ModelParams Lw'!V$10)/'ModelParams Lw'!V$11</f>
        <v>#DIV/0!</v>
      </c>
      <c r="BQ159" s="24">
        <f>IF(Calcul!$F164="SW",'ModelParams Lw'!C$18+'ModelParams Lw'!C$19*LOG(BQ$3)+'ModelParams Lw'!C$20*($D159*$E159),IF('ModelParams Lw'!C$21+'ModelParams Lw'!C$22*LOG(BQ$3)+'ModelParams Lw'!C$23*($D159*$E159)&lt;'ModelParams Lw'!C$18+'ModelParams Lw'!C$19*LOG(BQ$3)+'ModelParams Lw'!C$20*($D159*$E159),'ModelParams Lw'!C$18+'ModelParams Lw'!C$19*LOG(BQ$3)+'ModelParams Lw'!C$20*($D159*$E159),'ModelParams Lw'!C$21+'ModelParams Lw'!C$22*LOG(BQ$3)+'ModelParams Lw'!C$23*($D159*$E159)))</f>
        <v>29.232362061604213</v>
      </c>
      <c r="BR159" s="24">
        <f>IF(Calcul!$F164="SW",'ModelParams Lw'!D$18+'ModelParams Lw'!D$19*LOG(BR$3)+'ModelParams Lw'!D$20*($D159*$E159),IF('ModelParams Lw'!D$21+'ModelParams Lw'!D$22*LOG(BR$3)+'ModelParams Lw'!D$23*($D159*$E159)&lt;'ModelParams Lw'!D$18+'ModelParams Lw'!D$19*LOG(BR$3)+'ModelParams Lw'!D$20*($D159*$E159),'ModelParams Lw'!D$18+'ModelParams Lw'!D$19*LOG(BR$3)+'ModelParams Lw'!D$20*($D159*$E159),'ModelParams Lw'!D$21+'ModelParams Lw'!D$22*LOG(BR$3)+'ModelParams Lw'!D$23*($D159*$E159)))</f>
        <v>20.87664435983303</v>
      </c>
      <c r="BS159" s="24">
        <f>IF(Calcul!$F164="SW",'ModelParams Lw'!E$18+'ModelParams Lw'!E$19*LOG(BS$3)+'ModelParams Lw'!E$20*($D159*$E159),IF('ModelParams Lw'!E$21+'ModelParams Lw'!E$22*LOG(BS$3)+'ModelParams Lw'!E$23*($D159*$E159)&lt;'ModelParams Lw'!E$18+'ModelParams Lw'!E$19*LOG(BS$3)+'ModelParams Lw'!E$20*($D159*$E159),'ModelParams Lw'!E$18+'ModelParams Lw'!E$19*LOG(BS$3)+'ModelParams Lw'!E$20*($D159*$E159),'ModelParams Lw'!E$21+'ModelParams Lw'!E$22*LOG(BS$3)+'ModelParams Lw'!E$23*($D159*$E159)))</f>
        <v>19.403052886267911</v>
      </c>
      <c r="BT159" s="24">
        <f>IF(Calcul!$F164="SW",'ModelParams Lw'!F$18+'ModelParams Lw'!F$19*LOG(BT$3)+'ModelParams Lw'!F$20*($D159*$E159),IF('ModelParams Lw'!F$21+'ModelParams Lw'!F$22*LOG(BT$3)+'ModelParams Lw'!F$23*($D159*$E159)&lt;'ModelParams Lw'!F$18+'ModelParams Lw'!F$19*LOG(BT$3)+'ModelParams Lw'!F$20*($D159*$E159),'ModelParams Lw'!F$18+'ModelParams Lw'!F$19*LOG(BT$3)+'ModelParams Lw'!F$20*($D159*$E159),'ModelParams Lw'!F$21+'ModelParams Lw'!F$22*LOG(BT$3)+'ModelParams Lw'!F$23*($D159*$E159)))</f>
        <v>19.168948557312724</v>
      </c>
      <c r="BU159" s="24">
        <f>IF(Calcul!$F164="SW",'ModelParams Lw'!G$18+'ModelParams Lw'!G$19*LOG(BU$3)+'ModelParams Lw'!G$20*($D159*$E159),IF('ModelParams Lw'!G$21+'ModelParams Lw'!G$22*LOG(BU$3)+'ModelParams Lw'!G$23*($D159*$E159)&lt;'ModelParams Lw'!G$18+'ModelParams Lw'!G$19*LOG(BU$3)+'ModelParams Lw'!G$20*($D159*$E159),'ModelParams Lw'!G$18+'ModelParams Lw'!G$19*LOG(BU$3)+'ModelParams Lw'!G$20*($D159*$E159),'ModelParams Lw'!G$21+'ModelParams Lw'!G$22*LOG(BU$3)+'ModelParams Lw'!G$23*($D159*$E159)))</f>
        <v>19.253827318462619</v>
      </c>
      <c r="BV159" s="24">
        <f>IF(Calcul!$F164="SW",'ModelParams Lw'!H$18+'ModelParams Lw'!H$19*LOG(BV$3)+'ModelParams Lw'!H$20*($D159*$E159),IF('ModelParams Lw'!H$21+'ModelParams Lw'!H$22*LOG(BV$3)+'ModelParams Lw'!H$23*($D159*$E159)&lt;'ModelParams Lw'!H$18+'ModelParams Lw'!H$19*LOG(BV$3)+'ModelParams Lw'!H$20*($D159*$E159),'ModelParams Lw'!H$18+'ModelParams Lw'!H$19*LOG(BV$3)+'ModelParams Lw'!H$20*($D159*$E159),'ModelParams Lw'!H$21+'ModelParams Lw'!H$22*LOG(BV$3)+'ModelParams Lw'!H$23*($D159*$E159)))</f>
        <v>18.450549841027573</v>
      </c>
      <c r="BW159" s="24">
        <f>IF(Calcul!$F164="SW",'ModelParams Lw'!I$18+'ModelParams Lw'!I$19*LOG(BW$3)+'ModelParams Lw'!I$20*($D159*$E159),IF('ModelParams Lw'!I$21+'ModelParams Lw'!I$22*LOG(BW$3)+'ModelParams Lw'!I$23*($D159*$E159)&lt;'ModelParams Lw'!I$18+'ModelParams Lw'!I$19*LOG(BW$3)+'ModelParams Lw'!I$20*($D159*$E159),'ModelParams Lw'!I$18+'ModelParams Lw'!I$19*LOG(BW$3)+'ModelParams Lw'!I$20*($D159*$E159),'ModelParams Lw'!I$21+'ModelParams Lw'!I$22*LOG(BW$3)+'ModelParams Lw'!I$23*($D159*$E159)))</f>
        <v>24.339570323731252</v>
      </c>
      <c r="BX159" s="24">
        <f>IF(Calcul!$F164="SW",'ModelParams Lw'!J$18+'ModelParams Lw'!J$19*LOG(BX$3)+'ModelParams Lw'!J$20*($D159*$E159),IF('ModelParams Lw'!J$21+'ModelParams Lw'!J$22*LOG(BX$3)+'ModelParams Lw'!J$23*($D159*$E159)&lt;'ModelParams Lw'!J$18+'ModelParams Lw'!J$19*LOG(BX$3)+'ModelParams Lw'!J$20*($D159*$E159),'ModelParams Lw'!J$18+'ModelParams Lw'!J$19*LOG(BX$3)+'ModelParams Lw'!J$20*($D159*$E159),'ModelParams Lw'!J$21+'ModelParams Lw'!J$22*LOG(BX$3)+'ModelParams Lw'!J$23*($D159*$E159)))</f>
        <v>22.505852524315557</v>
      </c>
      <c r="BY159" s="24" t="e">
        <f t="shared" si="57"/>
        <v>#DIV/0!</v>
      </c>
      <c r="BZ159" s="24" t="e">
        <f t="shared" si="58"/>
        <v>#DIV/0!</v>
      </c>
      <c r="CA159" s="24" t="e">
        <f t="shared" si="59"/>
        <v>#DIV/0!</v>
      </c>
      <c r="CB159" s="24" t="e">
        <f t="shared" si="60"/>
        <v>#DIV/0!</v>
      </c>
      <c r="CC159" s="24" t="e">
        <f t="shared" si="61"/>
        <v>#DIV/0!</v>
      </c>
      <c r="CD159" s="24" t="e">
        <f t="shared" si="62"/>
        <v>#DIV/0!</v>
      </c>
      <c r="CE159" s="24" t="e">
        <f t="shared" si="63"/>
        <v>#DIV/0!</v>
      </c>
      <c r="CF159" s="24" t="e">
        <f t="shared" si="64"/>
        <v>#DIV/0!</v>
      </c>
      <c r="CG159" s="24" t="e">
        <f>10*LOG10(IF(BY159="",0,POWER(10,((BY159+'ModelParams Lw'!$O$4)/10))) +IF(BZ159="",0,POWER(10,((BZ159+'ModelParams Lw'!$P$4)/10))) +IF(CA159="",0,POWER(10,((CA159+'ModelParams Lw'!$Q$4)/10))) +IF(CB159="",0,POWER(10,((CB159+'ModelParams Lw'!$R$4)/10))) +IF(CC159="",0,POWER(10,((CC159+'ModelParams Lw'!$S$4)/10))) +IF(CD159="",0,POWER(10,((CD159+'ModelParams Lw'!$T$4)/10))) +IF(CE159="",0,POWER(10,((CE159+'ModelParams Lw'!$U$4)/10)))+IF(CF159="",0,POWER(10,((CF159+'ModelParams Lw'!$V$4)/10))))</f>
        <v>#DIV/0!</v>
      </c>
      <c r="CH159" s="24" t="e">
        <f t="shared" si="48"/>
        <v>#DIV/0!</v>
      </c>
      <c r="CI159" s="24" t="e">
        <f>(BY159-'ModelParams Lw'!$O$10)/'ModelParams Lw'!$O$11</f>
        <v>#DIV/0!</v>
      </c>
      <c r="CJ159" s="24" t="e">
        <f>(BZ159-'ModelParams Lw'!$P$10)/'ModelParams Lw'!$P$11</f>
        <v>#DIV/0!</v>
      </c>
      <c r="CK159" s="24" t="e">
        <f>(CA159-'ModelParams Lw'!$Q$10)/'ModelParams Lw'!$Q$11</f>
        <v>#DIV/0!</v>
      </c>
      <c r="CL159" s="24" t="e">
        <f>(CB159-'ModelParams Lw'!$R$10)/'ModelParams Lw'!$R$11</f>
        <v>#DIV/0!</v>
      </c>
      <c r="CM159" s="24" t="e">
        <f>(CC159-'ModelParams Lw'!$S$10)/'ModelParams Lw'!$S$11</f>
        <v>#DIV/0!</v>
      </c>
      <c r="CN159" s="24" t="e">
        <f>(CD159-'ModelParams Lw'!$T$10)/'ModelParams Lw'!$T$11</f>
        <v>#DIV/0!</v>
      </c>
      <c r="CO159" s="24" t="e">
        <f>(CE159-'ModelParams Lw'!$U$10)/'ModelParams Lw'!$U$11</f>
        <v>#DIV/0!</v>
      </c>
      <c r="CP159" s="24" t="e">
        <f>(CF159-'ModelParams Lw'!$V$10)/'ModelParams Lw'!$V$11</f>
        <v>#DIV/0!</v>
      </c>
    </row>
    <row r="160" spans="1:94" x14ac:dyDescent="0.2">
      <c r="A160" s="12">
        <f>Calcul!B162</f>
        <v>0</v>
      </c>
      <c r="B160" s="12">
        <f t="shared" si="65"/>
        <v>0</v>
      </c>
      <c r="C160" s="12">
        <f>Calcul!C162</f>
        <v>0</v>
      </c>
      <c r="D160" s="12">
        <f>Calcul!D162/1000</f>
        <v>0</v>
      </c>
      <c r="E160" s="12">
        <f>Calcul!E162/1000</f>
        <v>0</v>
      </c>
      <c r="F160" s="12">
        <f t="shared" si="66"/>
        <v>0</v>
      </c>
      <c r="G160" s="24" t="e">
        <f t="shared" si="67"/>
        <v>#DIV/0!</v>
      </c>
      <c r="H160" s="21" t="e">
        <f>'ModelParams Lw'!$B$6*(LN(H$3/(($B160/3600/($D160*$F160))^0.4*$G160^0.3)))^2+'ModelParams Lw'!$B$7*LN(H$3/(($B160/3600/($D160*$F160))^0.4*$G160^0.3))+'ModelParams Lw'!$B$8</f>
        <v>#DIV/0!</v>
      </c>
      <c r="I160" s="21" t="e">
        <f>'ModelParams Lw'!$B$6*(LN(I$3/(($B160/3600/($D160*$F160))^0.4*$G160^0.3)))^2+'ModelParams Lw'!$B$7*LN(I$3/(($B160/3600/($D160*$F160))^0.4*$G160^0.3))+'ModelParams Lw'!$B$8</f>
        <v>#DIV/0!</v>
      </c>
      <c r="J160" s="21" t="e">
        <f>'ModelParams Lw'!$B$6*(LN(J$3/(($B160/3600/($D160*$F160))^0.4*$G160^0.3)))^2+'ModelParams Lw'!$B$7*LN(J$3/(($B160/3600/($D160*$F160))^0.4*$G160^0.3))+'ModelParams Lw'!$B$8</f>
        <v>#DIV/0!</v>
      </c>
      <c r="K160" s="21" t="e">
        <f>'ModelParams Lw'!$B$6*(LN(K$3/(($B160/3600/($D160*$F160))^0.4*$G160^0.3)))^2+'ModelParams Lw'!$B$7*LN(K$3/(($B160/3600/($D160*$F160))^0.4*$G160^0.3))+'ModelParams Lw'!$B$8</f>
        <v>#DIV/0!</v>
      </c>
      <c r="L160" s="21" t="e">
        <f>'ModelParams Lw'!$B$6*(LN(L$3/(($B160/3600/($D160*$F160))^0.4*$G160^0.3)))^2+'ModelParams Lw'!$B$7*LN(L$3/(($B160/3600/($D160*$F160))^0.4*$G160^0.3))+'ModelParams Lw'!$B$8</f>
        <v>#DIV/0!</v>
      </c>
      <c r="M160" s="21" t="e">
        <f>'ModelParams Lw'!$B$6*(LN(M$3/(($B160/3600/($D160*$F160))^0.4*$G160^0.3)))^2+'ModelParams Lw'!$B$7*LN(M$3/(($B160/3600/($D160*$F160))^0.4*$G160^0.3))+'ModelParams Lw'!$B$8</f>
        <v>#DIV/0!</v>
      </c>
      <c r="N160" s="21" t="e">
        <f>'ModelParams Lw'!$B$6*(LN(N$3/(($B160/3600/($D160*$F160))^0.4*$G160^0.3)))^2+'ModelParams Lw'!$B$7*LN(N$3/(($B160/3600/($D160*$F160))^0.4*$G160^0.3))+'ModelParams Lw'!$B$8</f>
        <v>#DIV/0!</v>
      </c>
      <c r="O160" s="21" t="e">
        <f>'ModelParams Lw'!$B$6*(LN(O$3/(($B160/3600/($D160*$F160))^0.4*$G160^0.3)))^2+'ModelParams Lw'!$B$7*LN(O$3/(($B160/3600/($D160*$F160))^0.4*$G160^0.3))+'ModelParams Lw'!$B$8</f>
        <v>#DIV/0!</v>
      </c>
      <c r="P160" s="24" t="e">
        <f>'ModelParams Lw'!$B$3+'ModelParams Lw'!$B$4*LOG10($B160/3600/($D160*$F160))+'ModelParams Lw'!$B$5*LOG10(2*$G160/(1.2*($B160/3600/($D160*$F160))^2)+1)+10*LOG10($D160*$F160)+H160</f>
        <v>#DIV/0!</v>
      </c>
      <c r="Q160" s="24" t="e">
        <f>'ModelParams Lw'!$B$3+'ModelParams Lw'!$B$4*LOG10($B160/3600/($D160*$F160))+'ModelParams Lw'!$B$5*LOG10(2*$G160/(1.2*($B160/3600/($D160*$F160))^2)+1)+10*LOG10($D160*$F160)+I160</f>
        <v>#DIV/0!</v>
      </c>
      <c r="R160" s="24" t="e">
        <f>'ModelParams Lw'!$B$3+'ModelParams Lw'!$B$4*LOG10($B160/3600/($D160*$F160))+'ModelParams Lw'!$B$5*LOG10(2*$G160/(1.2*($B160/3600/($D160*$F160))^2)+1)+10*LOG10($D160*$F160)+J160</f>
        <v>#DIV/0!</v>
      </c>
      <c r="S160" s="24" t="e">
        <f>'ModelParams Lw'!$B$3+'ModelParams Lw'!$B$4*LOG10($B160/3600/($D160*$F160))+'ModelParams Lw'!$B$5*LOG10(2*$G160/(1.2*($B160/3600/($D160*$F160))^2)+1)+10*LOG10($D160*$F160)+K160</f>
        <v>#DIV/0!</v>
      </c>
      <c r="T160" s="24" t="e">
        <f>'ModelParams Lw'!$B$3+'ModelParams Lw'!$B$4*LOG10($B160/3600/($D160*$F160))+'ModelParams Lw'!$B$5*LOG10(2*$G160/(1.2*($B160/3600/($D160*$F160))^2)+1)+10*LOG10($D160*$F160)+L160</f>
        <v>#DIV/0!</v>
      </c>
      <c r="U160" s="24" t="e">
        <f>'ModelParams Lw'!$B$3+'ModelParams Lw'!$B$4*LOG10($B160/3600/($D160*$F160))+'ModelParams Lw'!$B$5*LOG10(2*$G160/(1.2*($B160/3600/($D160*$F160))^2)+1)+10*LOG10($D160*$F160)+M160</f>
        <v>#DIV/0!</v>
      </c>
      <c r="V160" s="24" t="e">
        <f>'ModelParams Lw'!$B$3+'ModelParams Lw'!$B$4*LOG10($B160/3600/($D160*$F160))+'ModelParams Lw'!$B$5*LOG10(2*$G160/(1.2*($B160/3600/($D160*$F160))^2)+1)+10*LOG10($D160*$F160)+N160</f>
        <v>#DIV/0!</v>
      </c>
      <c r="W160" s="24" t="e">
        <f>'ModelParams Lw'!$B$3+'ModelParams Lw'!$B$4*LOG10($B160/3600/($D160*$F160))+'ModelParams Lw'!$B$5*LOG10(2*$G160/(1.2*($B160/3600/($D160*$F160))^2)+1)+10*LOG10($D160*$F160)+O160</f>
        <v>#DIV/0!</v>
      </c>
      <c r="X160" s="24" t="e">
        <f>10*LOG10(IF(P160="",0,POWER(10,((P160+'ModelParams Lw'!$O$4)/10))) +IF(Q160="",0,POWER(10,((Q160+'ModelParams Lw'!$P$4)/10))) +IF(R160="",0,POWER(10,((R160+'ModelParams Lw'!$Q$4)/10))) +IF(S160="",0,POWER(10,((S160+'ModelParams Lw'!$R$4)/10))) +IF(T160="",0,POWER(10,((T160+'ModelParams Lw'!$S$4)/10))) +IF(U160="",0,POWER(10,((U160+'ModelParams Lw'!$T$4)/10))) +IF(V160="",0,POWER(10,((V160+'ModelParams Lw'!$U$4)/10)))+IF(W160="",0,POWER(10,((W160+'ModelParams Lw'!$V$4)/10))))</f>
        <v>#DIV/0!</v>
      </c>
      <c r="Y160" s="24" t="e">
        <f t="shared" si="68"/>
        <v>#DIV/0!</v>
      </c>
      <c r="Z160" s="24" t="e">
        <f>(P160-'ModelParams Lw'!O$10)/'ModelParams Lw'!O$11</f>
        <v>#DIV/0!</v>
      </c>
      <c r="AA160" s="24" t="e">
        <f>(Q160-'ModelParams Lw'!P$10)/'ModelParams Lw'!P$11</f>
        <v>#DIV/0!</v>
      </c>
      <c r="AB160" s="24" t="e">
        <f>(R160-'ModelParams Lw'!Q$10)/'ModelParams Lw'!Q$11</f>
        <v>#DIV/0!</v>
      </c>
      <c r="AC160" s="24" t="e">
        <f>(S160-'ModelParams Lw'!R$10)/'ModelParams Lw'!R$11</f>
        <v>#DIV/0!</v>
      </c>
      <c r="AD160" s="24" t="e">
        <f>(T160-'ModelParams Lw'!S$10)/'ModelParams Lw'!S$11</f>
        <v>#DIV/0!</v>
      </c>
      <c r="AE160" s="24" t="e">
        <f>(U160-'ModelParams Lw'!T$10)/'ModelParams Lw'!T$11</f>
        <v>#DIV/0!</v>
      </c>
      <c r="AF160" s="24" t="e">
        <f>(V160-'ModelParams Lw'!U$10)/'ModelParams Lw'!U$11</f>
        <v>#DIV/0!</v>
      </c>
      <c r="AG160" s="24" t="e">
        <f>(W160-'ModelParams Lw'!V$10)/'ModelParams Lw'!V$11</f>
        <v>#DIV/0!</v>
      </c>
      <c r="AH160" s="24" t="e">
        <f t="shared" si="46"/>
        <v>#DIV/0!</v>
      </c>
      <c r="AI160" s="24" t="str">
        <f>IF(OR(Calcul!$D165="",Calcul!$E165=""),"",VLOOKUP(CONCATENATE(Calcul!$D165,Calcul!$E165),SilencerParams!$D$4:$R$82,8,FALSE))</f>
        <v/>
      </c>
      <c r="AJ160" s="24" t="str">
        <f>IF(OR(Calcul!$D165="",Calcul!$E165=""),"",VLOOKUP(CONCATENATE(Calcul!$D165,Calcul!$E165),SilencerParams!$D$4:$R$82,9,FALSE))</f>
        <v/>
      </c>
      <c r="AK160" s="24" t="str">
        <f>IF(OR(Calcul!$D165="",Calcul!$E165=""),"",VLOOKUP(CONCATENATE(Calcul!$D165,Calcul!$E165),SilencerParams!$D$4:$R$82,10,FALSE))</f>
        <v/>
      </c>
      <c r="AL160" s="24" t="str">
        <f>IF(OR(Calcul!$D165="",Calcul!$E165=""),"",VLOOKUP(CONCATENATE(Calcul!$D165,Calcul!$E165),SilencerParams!$D$4:$R$82,11,FALSE))</f>
        <v/>
      </c>
      <c r="AM160" s="24" t="str">
        <f>IF(OR(Calcul!$D165="",Calcul!$E165=""),"",VLOOKUP(CONCATENATE(Calcul!$D165,Calcul!$E165),SilencerParams!$D$4:$R$82,12,FALSE))</f>
        <v/>
      </c>
      <c r="AN160" s="24" t="str">
        <f>IF(OR(Calcul!$D165="",Calcul!$E165=""),"",VLOOKUP(CONCATENATE(Calcul!$D165,Calcul!$E165),SilencerParams!$D$4:$R$82,13,FALSE))</f>
        <v/>
      </c>
      <c r="AO160" s="24" t="str">
        <f>IF(OR(Calcul!$D165="",Calcul!$E165=""),"",VLOOKUP(CONCATENATE(Calcul!$D165,Calcul!$E165),SilencerParams!$D$4:$R$82,14,FALSE))</f>
        <v/>
      </c>
      <c r="AP160" s="24" t="str">
        <f>IF(OR(Calcul!$D165="",Calcul!$E165=""),"",VLOOKUP(CONCATENATE(Calcul!$D165,Calcul!$E165),SilencerParams!$D$4:$R$82,15,FALSE))</f>
        <v/>
      </c>
      <c r="AQ160" s="24" t="str">
        <f>IF(OR(Calcul!$D165="",Calcul!$E165=""),"",VLOOKUP(CONCATENATE(Calcul!$D165,Calcul!$E165),SilencerParams!$D$4:$Z$82,16,FALSE)*LOG($AH160)+VLOOKUP(CONCATENATE(Calcul!$D165,Calcul!$E165),SilencerParams!$D$4:$AH$82,24,FALSE))</f>
        <v/>
      </c>
      <c r="AR160" s="24" t="str">
        <f>IF(OR(Calcul!$D165="",Calcul!$E165=""),"",VLOOKUP(CONCATENATE(Calcul!$D165,Calcul!$E165),SilencerParams!$D$4:$Z$82,17,FALSE)*LOG($AH160)+VLOOKUP(CONCATENATE(Calcul!$D165,Calcul!$E165),SilencerParams!$D$4:$AH$82,25,FALSE))</f>
        <v/>
      </c>
      <c r="AS160" s="24" t="str">
        <f>IF(OR(Calcul!$D165="",Calcul!$E165=""),"",VLOOKUP(CONCATENATE(Calcul!$D165,Calcul!$E165),SilencerParams!$D$4:$Z$82,18,FALSE)*LOG($AH160)+VLOOKUP(CONCATENATE(Calcul!$D165,Calcul!$E165),SilencerParams!$D$4:$AH$82,26,FALSE))</f>
        <v/>
      </c>
      <c r="AT160" s="24" t="str">
        <f>IF(OR(Calcul!$D165="",Calcul!$E165=""),"",VLOOKUP(CONCATENATE(Calcul!$D165,Calcul!$E165),SilencerParams!$D$4:$Z$82,19,FALSE)*LOG($AH160)+VLOOKUP(CONCATENATE(Calcul!$D165,Calcul!$E165),SilencerParams!$D$4:$AH$82,27,FALSE))</f>
        <v/>
      </c>
      <c r="AU160" s="24" t="str">
        <f>IF(OR(Calcul!$D165="",Calcul!$E165=""),"",VLOOKUP(CONCATENATE(Calcul!$D165,Calcul!$E165),SilencerParams!$D$4:$Z$82,20,FALSE)*LOG($AH160)+VLOOKUP(CONCATENATE(Calcul!$D165,Calcul!$E165),SilencerParams!$D$4:$AH$82,28,FALSE))</f>
        <v/>
      </c>
      <c r="AV160" s="24" t="str">
        <f>IF(OR(Calcul!$D165="",Calcul!$E165=""),"",VLOOKUP(CONCATENATE(Calcul!$D165,Calcul!$E165),SilencerParams!$D$4:$Z$82,21,FALSE)*LOG($AH160)+VLOOKUP(CONCATENATE(Calcul!$D165,Calcul!$E165),SilencerParams!$D$4:$AH$82,29,FALSE))</f>
        <v/>
      </c>
      <c r="AW160" s="24" t="str">
        <f>IF(OR(Calcul!$D165="",Calcul!$E165=""),"",VLOOKUP(CONCATENATE(Calcul!$D165,Calcul!$E165),SilencerParams!$D$4:$Z$82,22,FALSE)*LOG($AH160)+VLOOKUP(CONCATENATE(Calcul!$D165,Calcul!$E165),SilencerParams!$D$4:$AH$82,30,FALSE))</f>
        <v/>
      </c>
      <c r="AX160" s="24" t="str">
        <f>IF(OR(Calcul!$D165="",Calcul!$E165=""),"",VLOOKUP(CONCATENATE(Calcul!$D165,Calcul!$E165),SilencerParams!$D$4:$Z$82,23,FALSE)*LOG($AH160)+VLOOKUP(CONCATENATE(Calcul!$D165,Calcul!$E165),SilencerParams!$D$4:$AH$82,31,FALSE))</f>
        <v/>
      </c>
      <c r="AY160" s="24" t="e">
        <f t="shared" si="49"/>
        <v>#DIV/0!</v>
      </c>
      <c r="AZ160" s="24" t="e">
        <f t="shared" si="50"/>
        <v>#DIV/0!</v>
      </c>
      <c r="BA160" s="24" t="e">
        <f t="shared" si="51"/>
        <v>#DIV/0!</v>
      </c>
      <c r="BB160" s="24" t="e">
        <f t="shared" si="52"/>
        <v>#DIV/0!</v>
      </c>
      <c r="BC160" s="24" t="e">
        <f t="shared" si="53"/>
        <v>#DIV/0!</v>
      </c>
      <c r="BD160" s="24" t="e">
        <f t="shared" si="54"/>
        <v>#DIV/0!</v>
      </c>
      <c r="BE160" s="24" t="e">
        <f t="shared" si="55"/>
        <v>#DIV/0!</v>
      </c>
      <c r="BF160" s="24" t="e">
        <f t="shared" si="56"/>
        <v>#DIV/0!</v>
      </c>
      <c r="BG160" s="24" t="e">
        <f>10*LOG10(IF(AY160="",0,POWER(10,((AY160+'ModelParams Lw'!$O$4)/10))) +IF(AZ160="",0,POWER(10,((AZ160+'ModelParams Lw'!$P$4)/10))) +IF(BA160="",0,POWER(10,((BA160+'ModelParams Lw'!$Q$4)/10))) +IF(BB160="",0,POWER(10,((BB160+'ModelParams Lw'!$R$4)/10))) +IF(BC160="",0,POWER(10,((BC160+'ModelParams Lw'!$S$4)/10))) +IF(BD160="",0,POWER(10,((BD160+'ModelParams Lw'!$T$4)/10))) +IF(BE160="",0,POWER(10,((BE160+'ModelParams Lw'!$U$4)/10)))+IF(BF160="",0,POWER(10,((BF160+'ModelParams Lw'!$V$4)/10))))</f>
        <v>#DIV/0!</v>
      </c>
      <c r="BH160" s="24" t="e">
        <f t="shared" si="47"/>
        <v>#DIV/0!</v>
      </c>
      <c r="BI160" s="24" t="e">
        <f>(AY160-'ModelParams Lw'!O$10)/'ModelParams Lw'!O$11</f>
        <v>#DIV/0!</v>
      </c>
      <c r="BJ160" s="24" t="e">
        <f>(AZ160-'ModelParams Lw'!P$10)/'ModelParams Lw'!P$11</f>
        <v>#DIV/0!</v>
      </c>
      <c r="BK160" s="24" t="e">
        <f>(BA160-'ModelParams Lw'!Q$10)/'ModelParams Lw'!Q$11</f>
        <v>#DIV/0!</v>
      </c>
      <c r="BL160" s="24" t="e">
        <f>(BB160-'ModelParams Lw'!R$10)/'ModelParams Lw'!R$11</f>
        <v>#DIV/0!</v>
      </c>
      <c r="BM160" s="24" t="e">
        <f>(BC160-'ModelParams Lw'!S$10)/'ModelParams Lw'!S$11</f>
        <v>#DIV/0!</v>
      </c>
      <c r="BN160" s="24" t="e">
        <f>(BD160-'ModelParams Lw'!T$10)/'ModelParams Lw'!T$11</f>
        <v>#DIV/0!</v>
      </c>
      <c r="BO160" s="24" t="e">
        <f>(BE160-'ModelParams Lw'!U$10)/'ModelParams Lw'!U$11</f>
        <v>#DIV/0!</v>
      </c>
      <c r="BP160" s="24" t="e">
        <f>(BF160-'ModelParams Lw'!V$10)/'ModelParams Lw'!V$11</f>
        <v>#DIV/0!</v>
      </c>
      <c r="BQ160" s="24">
        <f>IF(Calcul!$F165="SW",'ModelParams Lw'!C$18+'ModelParams Lw'!C$19*LOG(BQ$3)+'ModelParams Lw'!C$20*($D160*$E160),IF('ModelParams Lw'!C$21+'ModelParams Lw'!C$22*LOG(BQ$3)+'ModelParams Lw'!C$23*($D160*$E160)&lt;'ModelParams Lw'!C$18+'ModelParams Lw'!C$19*LOG(BQ$3)+'ModelParams Lw'!C$20*($D160*$E160),'ModelParams Lw'!C$18+'ModelParams Lw'!C$19*LOG(BQ$3)+'ModelParams Lw'!C$20*($D160*$E160),'ModelParams Lw'!C$21+'ModelParams Lw'!C$22*LOG(BQ$3)+'ModelParams Lw'!C$23*($D160*$E160)))</f>
        <v>29.232362061604213</v>
      </c>
      <c r="BR160" s="24">
        <f>IF(Calcul!$F165="SW",'ModelParams Lw'!D$18+'ModelParams Lw'!D$19*LOG(BR$3)+'ModelParams Lw'!D$20*($D160*$E160),IF('ModelParams Lw'!D$21+'ModelParams Lw'!D$22*LOG(BR$3)+'ModelParams Lw'!D$23*($D160*$E160)&lt;'ModelParams Lw'!D$18+'ModelParams Lw'!D$19*LOG(BR$3)+'ModelParams Lw'!D$20*($D160*$E160),'ModelParams Lw'!D$18+'ModelParams Lw'!D$19*LOG(BR$3)+'ModelParams Lw'!D$20*($D160*$E160),'ModelParams Lw'!D$21+'ModelParams Lw'!D$22*LOG(BR$3)+'ModelParams Lw'!D$23*($D160*$E160)))</f>
        <v>20.87664435983303</v>
      </c>
      <c r="BS160" s="24">
        <f>IF(Calcul!$F165="SW",'ModelParams Lw'!E$18+'ModelParams Lw'!E$19*LOG(BS$3)+'ModelParams Lw'!E$20*($D160*$E160),IF('ModelParams Lw'!E$21+'ModelParams Lw'!E$22*LOG(BS$3)+'ModelParams Lw'!E$23*($D160*$E160)&lt;'ModelParams Lw'!E$18+'ModelParams Lw'!E$19*LOG(BS$3)+'ModelParams Lw'!E$20*($D160*$E160),'ModelParams Lw'!E$18+'ModelParams Lw'!E$19*LOG(BS$3)+'ModelParams Lw'!E$20*($D160*$E160),'ModelParams Lw'!E$21+'ModelParams Lw'!E$22*LOG(BS$3)+'ModelParams Lw'!E$23*($D160*$E160)))</f>
        <v>19.403052886267911</v>
      </c>
      <c r="BT160" s="24">
        <f>IF(Calcul!$F165="SW",'ModelParams Lw'!F$18+'ModelParams Lw'!F$19*LOG(BT$3)+'ModelParams Lw'!F$20*($D160*$E160),IF('ModelParams Lw'!F$21+'ModelParams Lw'!F$22*LOG(BT$3)+'ModelParams Lw'!F$23*($D160*$E160)&lt;'ModelParams Lw'!F$18+'ModelParams Lw'!F$19*LOG(BT$3)+'ModelParams Lw'!F$20*($D160*$E160),'ModelParams Lw'!F$18+'ModelParams Lw'!F$19*LOG(BT$3)+'ModelParams Lw'!F$20*($D160*$E160),'ModelParams Lw'!F$21+'ModelParams Lw'!F$22*LOG(BT$3)+'ModelParams Lw'!F$23*($D160*$E160)))</f>
        <v>19.168948557312724</v>
      </c>
      <c r="BU160" s="24">
        <f>IF(Calcul!$F165="SW",'ModelParams Lw'!G$18+'ModelParams Lw'!G$19*LOG(BU$3)+'ModelParams Lw'!G$20*($D160*$E160),IF('ModelParams Lw'!G$21+'ModelParams Lw'!G$22*LOG(BU$3)+'ModelParams Lw'!G$23*($D160*$E160)&lt;'ModelParams Lw'!G$18+'ModelParams Lw'!G$19*LOG(BU$3)+'ModelParams Lw'!G$20*($D160*$E160),'ModelParams Lw'!G$18+'ModelParams Lw'!G$19*LOG(BU$3)+'ModelParams Lw'!G$20*($D160*$E160),'ModelParams Lw'!G$21+'ModelParams Lw'!G$22*LOG(BU$3)+'ModelParams Lw'!G$23*($D160*$E160)))</f>
        <v>19.253827318462619</v>
      </c>
      <c r="BV160" s="24">
        <f>IF(Calcul!$F165="SW",'ModelParams Lw'!H$18+'ModelParams Lw'!H$19*LOG(BV$3)+'ModelParams Lw'!H$20*($D160*$E160),IF('ModelParams Lw'!H$21+'ModelParams Lw'!H$22*LOG(BV$3)+'ModelParams Lw'!H$23*($D160*$E160)&lt;'ModelParams Lw'!H$18+'ModelParams Lw'!H$19*LOG(BV$3)+'ModelParams Lw'!H$20*($D160*$E160),'ModelParams Lw'!H$18+'ModelParams Lw'!H$19*LOG(BV$3)+'ModelParams Lw'!H$20*($D160*$E160),'ModelParams Lw'!H$21+'ModelParams Lw'!H$22*LOG(BV$3)+'ModelParams Lw'!H$23*($D160*$E160)))</f>
        <v>18.450549841027573</v>
      </c>
      <c r="BW160" s="24">
        <f>IF(Calcul!$F165="SW",'ModelParams Lw'!I$18+'ModelParams Lw'!I$19*LOG(BW$3)+'ModelParams Lw'!I$20*($D160*$E160),IF('ModelParams Lw'!I$21+'ModelParams Lw'!I$22*LOG(BW$3)+'ModelParams Lw'!I$23*($D160*$E160)&lt;'ModelParams Lw'!I$18+'ModelParams Lw'!I$19*LOG(BW$3)+'ModelParams Lw'!I$20*($D160*$E160),'ModelParams Lw'!I$18+'ModelParams Lw'!I$19*LOG(BW$3)+'ModelParams Lw'!I$20*($D160*$E160),'ModelParams Lw'!I$21+'ModelParams Lw'!I$22*LOG(BW$3)+'ModelParams Lw'!I$23*($D160*$E160)))</f>
        <v>24.339570323731252</v>
      </c>
      <c r="BX160" s="24">
        <f>IF(Calcul!$F165="SW",'ModelParams Lw'!J$18+'ModelParams Lw'!J$19*LOG(BX$3)+'ModelParams Lw'!J$20*($D160*$E160),IF('ModelParams Lw'!J$21+'ModelParams Lw'!J$22*LOG(BX$3)+'ModelParams Lw'!J$23*($D160*$E160)&lt;'ModelParams Lw'!J$18+'ModelParams Lw'!J$19*LOG(BX$3)+'ModelParams Lw'!J$20*($D160*$E160),'ModelParams Lw'!J$18+'ModelParams Lw'!J$19*LOG(BX$3)+'ModelParams Lw'!J$20*($D160*$E160),'ModelParams Lw'!J$21+'ModelParams Lw'!J$22*LOG(BX$3)+'ModelParams Lw'!J$23*($D160*$E160)))</f>
        <v>22.505852524315557</v>
      </c>
      <c r="BY160" s="24" t="e">
        <f t="shared" si="57"/>
        <v>#DIV/0!</v>
      </c>
      <c r="BZ160" s="24" t="e">
        <f t="shared" si="58"/>
        <v>#DIV/0!</v>
      </c>
      <c r="CA160" s="24" t="e">
        <f t="shared" si="59"/>
        <v>#DIV/0!</v>
      </c>
      <c r="CB160" s="24" t="e">
        <f t="shared" si="60"/>
        <v>#DIV/0!</v>
      </c>
      <c r="CC160" s="24" t="e">
        <f t="shared" si="61"/>
        <v>#DIV/0!</v>
      </c>
      <c r="CD160" s="24" t="e">
        <f t="shared" si="62"/>
        <v>#DIV/0!</v>
      </c>
      <c r="CE160" s="24" t="e">
        <f t="shared" si="63"/>
        <v>#DIV/0!</v>
      </c>
      <c r="CF160" s="24" t="e">
        <f t="shared" si="64"/>
        <v>#DIV/0!</v>
      </c>
      <c r="CG160" s="24" t="e">
        <f>10*LOG10(IF(BY160="",0,POWER(10,((BY160+'ModelParams Lw'!$O$4)/10))) +IF(BZ160="",0,POWER(10,((BZ160+'ModelParams Lw'!$P$4)/10))) +IF(CA160="",0,POWER(10,((CA160+'ModelParams Lw'!$Q$4)/10))) +IF(CB160="",0,POWER(10,((CB160+'ModelParams Lw'!$R$4)/10))) +IF(CC160="",0,POWER(10,((CC160+'ModelParams Lw'!$S$4)/10))) +IF(CD160="",0,POWER(10,((CD160+'ModelParams Lw'!$T$4)/10))) +IF(CE160="",0,POWER(10,((CE160+'ModelParams Lw'!$U$4)/10)))+IF(CF160="",0,POWER(10,((CF160+'ModelParams Lw'!$V$4)/10))))</f>
        <v>#DIV/0!</v>
      </c>
      <c r="CH160" s="24" t="e">
        <f t="shared" si="48"/>
        <v>#DIV/0!</v>
      </c>
      <c r="CI160" s="24" t="e">
        <f>(BY160-'ModelParams Lw'!$O$10)/'ModelParams Lw'!$O$11</f>
        <v>#DIV/0!</v>
      </c>
      <c r="CJ160" s="24" t="e">
        <f>(BZ160-'ModelParams Lw'!$P$10)/'ModelParams Lw'!$P$11</f>
        <v>#DIV/0!</v>
      </c>
      <c r="CK160" s="24" t="e">
        <f>(CA160-'ModelParams Lw'!$Q$10)/'ModelParams Lw'!$Q$11</f>
        <v>#DIV/0!</v>
      </c>
      <c r="CL160" s="24" t="e">
        <f>(CB160-'ModelParams Lw'!$R$10)/'ModelParams Lw'!$R$11</f>
        <v>#DIV/0!</v>
      </c>
      <c r="CM160" s="24" t="e">
        <f>(CC160-'ModelParams Lw'!$S$10)/'ModelParams Lw'!$S$11</f>
        <v>#DIV/0!</v>
      </c>
      <c r="CN160" s="24" t="e">
        <f>(CD160-'ModelParams Lw'!$T$10)/'ModelParams Lw'!$T$11</f>
        <v>#DIV/0!</v>
      </c>
      <c r="CO160" s="24" t="e">
        <f>(CE160-'ModelParams Lw'!$U$10)/'ModelParams Lw'!$U$11</f>
        <v>#DIV/0!</v>
      </c>
      <c r="CP160" s="24" t="e">
        <f>(CF160-'ModelParams Lw'!$V$10)/'ModelParams Lw'!$V$11</f>
        <v>#DIV/0!</v>
      </c>
    </row>
    <row r="161" spans="1:94" x14ac:dyDescent="0.2">
      <c r="A161" s="12">
        <f>Calcul!B163</f>
        <v>0</v>
      </c>
      <c r="B161" s="12">
        <f t="shared" si="65"/>
        <v>0</v>
      </c>
      <c r="C161" s="12">
        <f>Calcul!C163</f>
        <v>0</v>
      </c>
      <c r="D161" s="12">
        <f>Calcul!D163/1000</f>
        <v>0</v>
      </c>
      <c r="E161" s="12">
        <f>Calcul!E163/1000</f>
        <v>0</v>
      </c>
      <c r="F161" s="12">
        <f t="shared" si="66"/>
        <v>0</v>
      </c>
      <c r="G161" s="24" t="e">
        <f t="shared" si="67"/>
        <v>#DIV/0!</v>
      </c>
      <c r="H161" s="21" t="e">
        <f>'ModelParams Lw'!$B$6*(LN(H$3/(($B161/3600/($D161*$F161))^0.4*$G161^0.3)))^2+'ModelParams Lw'!$B$7*LN(H$3/(($B161/3600/($D161*$F161))^0.4*$G161^0.3))+'ModelParams Lw'!$B$8</f>
        <v>#DIV/0!</v>
      </c>
      <c r="I161" s="21" t="e">
        <f>'ModelParams Lw'!$B$6*(LN(I$3/(($B161/3600/($D161*$F161))^0.4*$G161^0.3)))^2+'ModelParams Lw'!$B$7*LN(I$3/(($B161/3600/($D161*$F161))^0.4*$G161^0.3))+'ModelParams Lw'!$B$8</f>
        <v>#DIV/0!</v>
      </c>
      <c r="J161" s="21" t="e">
        <f>'ModelParams Lw'!$B$6*(LN(J$3/(($B161/3600/($D161*$F161))^0.4*$G161^0.3)))^2+'ModelParams Lw'!$B$7*LN(J$3/(($B161/3600/($D161*$F161))^0.4*$G161^0.3))+'ModelParams Lw'!$B$8</f>
        <v>#DIV/0!</v>
      </c>
      <c r="K161" s="21" t="e">
        <f>'ModelParams Lw'!$B$6*(LN(K$3/(($B161/3600/($D161*$F161))^0.4*$G161^0.3)))^2+'ModelParams Lw'!$B$7*LN(K$3/(($B161/3600/($D161*$F161))^0.4*$G161^0.3))+'ModelParams Lw'!$B$8</f>
        <v>#DIV/0!</v>
      </c>
      <c r="L161" s="21" t="e">
        <f>'ModelParams Lw'!$B$6*(LN(L$3/(($B161/3600/($D161*$F161))^0.4*$G161^0.3)))^2+'ModelParams Lw'!$B$7*LN(L$3/(($B161/3600/($D161*$F161))^0.4*$G161^0.3))+'ModelParams Lw'!$B$8</f>
        <v>#DIV/0!</v>
      </c>
      <c r="M161" s="21" t="e">
        <f>'ModelParams Lw'!$B$6*(LN(M$3/(($B161/3600/($D161*$F161))^0.4*$G161^0.3)))^2+'ModelParams Lw'!$B$7*LN(M$3/(($B161/3600/($D161*$F161))^0.4*$G161^0.3))+'ModelParams Lw'!$B$8</f>
        <v>#DIV/0!</v>
      </c>
      <c r="N161" s="21" t="e">
        <f>'ModelParams Lw'!$B$6*(LN(N$3/(($B161/3600/($D161*$F161))^0.4*$G161^0.3)))^2+'ModelParams Lw'!$B$7*LN(N$3/(($B161/3600/($D161*$F161))^0.4*$G161^0.3))+'ModelParams Lw'!$B$8</f>
        <v>#DIV/0!</v>
      </c>
      <c r="O161" s="21" t="e">
        <f>'ModelParams Lw'!$B$6*(LN(O$3/(($B161/3600/($D161*$F161))^0.4*$G161^0.3)))^2+'ModelParams Lw'!$B$7*LN(O$3/(($B161/3600/($D161*$F161))^0.4*$G161^0.3))+'ModelParams Lw'!$B$8</f>
        <v>#DIV/0!</v>
      </c>
      <c r="P161" s="24" t="e">
        <f>'ModelParams Lw'!$B$3+'ModelParams Lw'!$B$4*LOG10($B161/3600/($D161*$F161))+'ModelParams Lw'!$B$5*LOG10(2*$G161/(1.2*($B161/3600/($D161*$F161))^2)+1)+10*LOG10($D161*$F161)+H161</f>
        <v>#DIV/0!</v>
      </c>
      <c r="Q161" s="24" t="e">
        <f>'ModelParams Lw'!$B$3+'ModelParams Lw'!$B$4*LOG10($B161/3600/($D161*$F161))+'ModelParams Lw'!$B$5*LOG10(2*$G161/(1.2*($B161/3600/($D161*$F161))^2)+1)+10*LOG10($D161*$F161)+I161</f>
        <v>#DIV/0!</v>
      </c>
      <c r="R161" s="24" t="e">
        <f>'ModelParams Lw'!$B$3+'ModelParams Lw'!$B$4*LOG10($B161/3600/($D161*$F161))+'ModelParams Lw'!$B$5*LOG10(2*$G161/(1.2*($B161/3600/($D161*$F161))^2)+1)+10*LOG10($D161*$F161)+J161</f>
        <v>#DIV/0!</v>
      </c>
      <c r="S161" s="24" t="e">
        <f>'ModelParams Lw'!$B$3+'ModelParams Lw'!$B$4*LOG10($B161/3600/($D161*$F161))+'ModelParams Lw'!$B$5*LOG10(2*$G161/(1.2*($B161/3600/($D161*$F161))^2)+1)+10*LOG10($D161*$F161)+K161</f>
        <v>#DIV/0!</v>
      </c>
      <c r="T161" s="24" t="e">
        <f>'ModelParams Lw'!$B$3+'ModelParams Lw'!$B$4*LOG10($B161/3600/($D161*$F161))+'ModelParams Lw'!$B$5*LOG10(2*$G161/(1.2*($B161/3600/($D161*$F161))^2)+1)+10*LOG10($D161*$F161)+L161</f>
        <v>#DIV/0!</v>
      </c>
      <c r="U161" s="24" t="e">
        <f>'ModelParams Lw'!$B$3+'ModelParams Lw'!$B$4*LOG10($B161/3600/($D161*$F161))+'ModelParams Lw'!$B$5*LOG10(2*$G161/(1.2*($B161/3600/($D161*$F161))^2)+1)+10*LOG10($D161*$F161)+M161</f>
        <v>#DIV/0!</v>
      </c>
      <c r="V161" s="24" t="e">
        <f>'ModelParams Lw'!$B$3+'ModelParams Lw'!$B$4*LOG10($B161/3600/($D161*$F161))+'ModelParams Lw'!$B$5*LOG10(2*$G161/(1.2*($B161/3600/($D161*$F161))^2)+1)+10*LOG10($D161*$F161)+N161</f>
        <v>#DIV/0!</v>
      </c>
      <c r="W161" s="24" t="e">
        <f>'ModelParams Lw'!$B$3+'ModelParams Lw'!$B$4*LOG10($B161/3600/($D161*$F161))+'ModelParams Lw'!$B$5*LOG10(2*$G161/(1.2*($B161/3600/($D161*$F161))^2)+1)+10*LOG10($D161*$F161)+O161</f>
        <v>#DIV/0!</v>
      </c>
      <c r="X161" s="24" t="e">
        <f>10*LOG10(IF(P161="",0,POWER(10,((P161+'ModelParams Lw'!$O$4)/10))) +IF(Q161="",0,POWER(10,((Q161+'ModelParams Lw'!$P$4)/10))) +IF(R161="",0,POWER(10,((R161+'ModelParams Lw'!$Q$4)/10))) +IF(S161="",0,POWER(10,((S161+'ModelParams Lw'!$R$4)/10))) +IF(T161="",0,POWER(10,((T161+'ModelParams Lw'!$S$4)/10))) +IF(U161="",0,POWER(10,((U161+'ModelParams Lw'!$T$4)/10))) +IF(V161="",0,POWER(10,((V161+'ModelParams Lw'!$U$4)/10)))+IF(W161="",0,POWER(10,((W161+'ModelParams Lw'!$V$4)/10))))</f>
        <v>#DIV/0!</v>
      </c>
      <c r="Y161" s="24" t="e">
        <f t="shared" si="68"/>
        <v>#DIV/0!</v>
      </c>
      <c r="Z161" s="24" t="e">
        <f>(P161-'ModelParams Lw'!O$10)/'ModelParams Lw'!O$11</f>
        <v>#DIV/0!</v>
      </c>
      <c r="AA161" s="24" t="e">
        <f>(Q161-'ModelParams Lw'!P$10)/'ModelParams Lw'!P$11</f>
        <v>#DIV/0!</v>
      </c>
      <c r="AB161" s="24" t="e">
        <f>(R161-'ModelParams Lw'!Q$10)/'ModelParams Lw'!Q$11</f>
        <v>#DIV/0!</v>
      </c>
      <c r="AC161" s="24" t="e">
        <f>(S161-'ModelParams Lw'!R$10)/'ModelParams Lw'!R$11</f>
        <v>#DIV/0!</v>
      </c>
      <c r="AD161" s="24" t="e">
        <f>(T161-'ModelParams Lw'!S$10)/'ModelParams Lw'!S$11</f>
        <v>#DIV/0!</v>
      </c>
      <c r="AE161" s="24" t="e">
        <f>(U161-'ModelParams Lw'!T$10)/'ModelParams Lw'!T$11</f>
        <v>#DIV/0!</v>
      </c>
      <c r="AF161" s="24" t="e">
        <f>(V161-'ModelParams Lw'!U$10)/'ModelParams Lw'!U$11</f>
        <v>#DIV/0!</v>
      </c>
      <c r="AG161" s="24" t="e">
        <f>(W161-'ModelParams Lw'!V$10)/'ModelParams Lw'!V$11</f>
        <v>#DIV/0!</v>
      </c>
      <c r="AH161" s="24" t="e">
        <f t="shared" si="46"/>
        <v>#DIV/0!</v>
      </c>
      <c r="AI161" s="24" t="str">
        <f>IF(OR(Calcul!$D166="",Calcul!$E166=""),"",VLOOKUP(CONCATENATE(Calcul!$D166,Calcul!$E166),SilencerParams!$D$4:$R$82,8,FALSE))</f>
        <v/>
      </c>
      <c r="AJ161" s="24" t="str">
        <f>IF(OR(Calcul!$D166="",Calcul!$E166=""),"",VLOOKUP(CONCATENATE(Calcul!$D166,Calcul!$E166),SilencerParams!$D$4:$R$82,9,FALSE))</f>
        <v/>
      </c>
      <c r="AK161" s="24" t="str">
        <f>IF(OR(Calcul!$D166="",Calcul!$E166=""),"",VLOOKUP(CONCATENATE(Calcul!$D166,Calcul!$E166),SilencerParams!$D$4:$R$82,10,FALSE))</f>
        <v/>
      </c>
      <c r="AL161" s="24" t="str">
        <f>IF(OR(Calcul!$D166="",Calcul!$E166=""),"",VLOOKUP(CONCATENATE(Calcul!$D166,Calcul!$E166),SilencerParams!$D$4:$R$82,11,FALSE))</f>
        <v/>
      </c>
      <c r="AM161" s="24" t="str">
        <f>IF(OR(Calcul!$D166="",Calcul!$E166=""),"",VLOOKUP(CONCATENATE(Calcul!$D166,Calcul!$E166),SilencerParams!$D$4:$R$82,12,FALSE))</f>
        <v/>
      </c>
      <c r="AN161" s="24" t="str">
        <f>IF(OR(Calcul!$D166="",Calcul!$E166=""),"",VLOOKUP(CONCATENATE(Calcul!$D166,Calcul!$E166),SilencerParams!$D$4:$R$82,13,FALSE))</f>
        <v/>
      </c>
      <c r="AO161" s="24" t="str">
        <f>IF(OR(Calcul!$D166="",Calcul!$E166=""),"",VLOOKUP(CONCATENATE(Calcul!$D166,Calcul!$E166),SilencerParams!$D$4:$R$82,14,FALSE))</f>
        <v/>
      </c>
      <c r="AP161" s="24" t="str">
        <f>IF(OR(Calcul!$D166="",Calcul!$E166=""),"",VLOOKUP(CONCATENATE(Calcul!$D166,Calcul!$E166),SilencerParams!$D$4:$R$82,15,FALSE))</f>
        <v/>
      </c>
      <c r="AQ161" s="24" t="str">
        <f>IF(OR(Calcul!$D166="",Calcul!$E166=""),"",VLOOKUP(CONCATENATE(Calcul!$D166,Calcul!$E166),SilencerParams!$D$4:$Z$82,16,FALSE)*LOG($AH161)+VLOOKUP(CONCATENATE(Calcul!$D166,Calcul!$E166),SilencerParams!$D$4:$AH$82,24,FALSE))</f>
        <v/>
      </c>
      <c r="AR161" s="24" t="str">
        <f>IF(OR(Calcul!$D166="",Calcul!$E166=""),"",VLOOKUP(CONCATENATE(Calcul!$D166,Calcul!$E166),SilencerParams!$D$4:$Z$82,17,FALSE)*LOG($AH161)+VLOOKUP(CONCATENATE(Calcul!$D166,Calcul!$E166),SilencerParams!$D$4:$AH$82,25,FALSE))</f>
        <v/>
      </c>
      <c r="AS161" s="24" t="str">
        <f>IF(OR(Calcul!$D166="",Calcul!$E166=""),"",VLOOKUP(CONCATENATE(Calcul!$D166,Calcul!$E166),SilencerParams!$D$4:$Z$82,18,FALSE)*LOG($AH161)+VLOOKUP(CONCATENATE(Calcul!$D166,Calcul!$E166),SilencerParams!$D$4:$AH$82,26,FALSE))</f>
        <v/>
      </c>
      <c r="AT161" s="24" t="str">
        <f>IF(OR(Calcul!$D166="",Calcul!$E166=""),"",VLOOKUP(CONCATENATE(Calcul!$D166,Calcul!$E166),SilencerParams!$D$4:$Z$82,19,FALSE)*LOG($AH161)+VLOOKUP(CONCATENATE(Calcul!$D166,Calcul!$E166),SilencerParams!$D$4:$AH$82,27,FALSE))</f>
        <v/>
      </c>
      <c r="AU161" s="24" t="str">
        <f>IF(OR(Calcul!$D166="",Calcul!$E166=""),"",VLOOKUP(CONCATENATE(Calcul!$D166,Calcul!$E166),SilencerParams!$D$4:$Z$82,20,FALSE)*LOG($AH161)+VLOOKUP(CONCATENATE(Calcul!$D166,Calcul!$E166),SilencerParams!$D$4:$AH$82,28,FALSE))</f>
        <v/>
      </c>
      <c r="AV161" s="24" t="str">
        <f>IF(OR(Calcul!$D166="",Calcul!$E166=""),"",VLOOKUP(CONCATENATE(Calcul!$D166,Calcul!$E166),SilencerParams!$D$4:$Z$82,21,FALSE)*LOG($AH161)+VLOOKUP(CONCATENATE(Calcul!$D166,Calcul!$E166),SilencerParams!$D$4:$AH$82,29,FALSE))</f>
        <v/>
      </c>
      <c r="AW161" s="24" t="str">
        <f>IF(OR(Calcul!$D166="",Calcul!$E166=""),"",VLOOKUP(CONCATENATE(Calcul!$D166,Calcul!$E166),SilencerParams!$D$4:$Z$82,22,FALSE)*LOG($AH161)+VLOOKUP(CONCATENATE(Calcul!$D166,Calcul!$E166),SilencerParams!$D$4:$AH$82,30,FALSE))</f>
        <v/>
      </c>
      <c r="AX161" s="24" t="str">
        <f>IF(OR(Calcul!$D166="",Calcul!$E166=""),"",VLOOKUP(CONCATENATE(Calcul!$D166,Calcul!$E166),SilencerParams!$D$4:$Z$82,23,FALSE)*LOG($AH161)+VLOOKUP(CONCATENATE(Calcul!$D166,Calcul!$E166),SilencerParams!$D$4:$AH$82,31,FALSE))</f>
        <v/>
      </c>
      <c r="AY161" s="24" t="e">
        <f t="shared" si="49"/>
        <v>#DIV/0!</v>
      </c>
      <c r="AZ161" s="24" t="e">
        <f t="shared" si="50"/>
        <v>#DIV/0!</v>
      </c>
      <c r="BA161" s="24" t="e">
        <f t="shared" si="51"/>
        <v>#DIV/0!</v>
      </c>
      <c r="BB161" s="24" t="e">
        <f t="shared" si="52"/>
        <v>#DIV/0!</v>
      </c>
      <c r="BC161" s="24" t="e">
        <f t="shared" si="53"/>
        <v>#DIV/0!</v>
      </c>
      <c r="BD161" s="24" t="e">
        <f t="shared" si="54"/>
        <v>#DIV/0!</v>
      </c>
      <c r="BE161" s="24" t="e">
        <f t="shared" si="55"/>
        <v>#DIV/0!</v>
      </c>
      <c r="BF161" s="24" t="e">
        <f t="shared" si="56"/>
        <v>#DIV/0!</v>
      </c>
      <c r="BG161" s="24" t="e">
        <f>10*LOG10(IF(AY161="",0,POWER(10,((AY161+'ModelParams Lw'!$O$4)/10))) +IF(AZ161="",0,POWER(10,((AZ161+'ModelParams Lw'!$P$4)/10))) +IF(BA161="",0,POWER(10,((BA161+'ModelParams Lw'!$Q$4)/10))) +IF(BB161="",0,POWER(10,((BB161+'ModelParams Lw'!$R$4)/10))) +IF(BC161="",0,POWER(10,((BC161+'ModelParams Lw'!$S$4)/10))) +IF(BD161="",0,POWER(10,((BD161+'ModelParams Lw'!$T$4)/10))) +IF(BE161="",0,POWER(10,((BE161+'ModelParams Lw'!$U$4)/10)))+IF(BF161="",0,POWER(10,((BF161+'ModelParams Lw'!$V$4)/10))))</f>
        <v>#DIV/0!</v>
      </c>
      <c r="BH161" s="24" t="e">
        <f t="shared" si="47"/>
        <v>#DIV/0!</v>
      </c>
      <c r="BI161" s="24" t="e">
        <f>(AY161-'ModelParams Lw'!O$10)/'ModelParams Lw'!O$11</f>
        <v>#DIV/0!</v>
      </c>
      <c r="BJ161" s="24" t="e">
        <f>(AZ161-'ModelParams Lw'!P$10)/'ModelParams Lw'!P$11</f>
        <v>#DIV/0!</v>
      </c>
      <c r="BK161" s="24" t="e">
        <f>(BA161-'ModelParams Lw'!Q$10)/'ModelParams Lw'!Q$11</f>
        <v>#DIV/0!</v>
      </c>
      <c r="BL161" s="24" t="e">
        <f>(BB161-'ModelParams Lw'!R$10)/'ModelParams Lw'!R$11</f>
        <v>#DIV/0!</v>
      </c>
      <c r="BM161" s="24" t="e">
        <f>(BC161-'ModelParams Lw'!S$10)/'ModelParams Lw'!S$11</f>
        <v>#DIV/0!</v>
      </c>
      <c r="BN161" s="24" t="e">
        <f>(BD161-'ModelParams Lw'!T$10)/'ModelParams Lw'!T$11</f>
        <v>#DIV/0!</v>
      </c>
      <c r="BO161" s="24" t="e">
        <f>(BE161-'ModelParams Lw'!U$10)/'ModelParams Lw'!U$11</f>
        <v>#DIV/0!</v>
      </c>
      <c r="BP161" s="24" t="e">
        <f>(BF161-'ModelParams Lw'!V$10)/'ModelParams Lw'!V$11</f>
        <v>#DIV/0!</v>
      </c>
      <c r="BQ161" s="24">
        <f>IF(Calcul!$F166="SW",'ModelParams Lw'!C$18+'ModelParams Lw'!C$19*LOG(BQ$3)+'ModelParams Lw'!C$20*($D161*$E161),IF('ModelParams Lw'!C$21+'ModelParams Lw'!C$22*LOG(BQ$3)+'ModelParams Lw'!C$23*($D161*$E161)&lt;'ModelParams Lw'!C$18+'ModelParams Lw'!C$19*LOG(BQ$3)+'ModelParams Lw'!C$20*($D161*$E161),'ModelParams Lw'!C$18+'ModelParams Lw'!C$19*LOG(BQ$3)+'ModelParams Lw'!C$20*($D161*$E161),'ModelParams Lw'!C$21+'ModelParams Lw'!C$22*LOG(BQ$3)+'ModelParams Lw'!C$23*($D161*$E161)))</f>
        <v>29.232362061604213</v>
      </c>
      <c r="BR161" s="24">
        <f>IF(Calcul!$F166="SW",'ModelParams Lw'!D$18+'ModelParams Lw'!D$19*LOG(BR$3)+'ModelParams Lw'!D$20*($D161*$E161),IF('ModelParams Lw'!D$21+'ModelParams Lw'!D$22*LOG(BR$3)+'ModelParams Lw'!D$23*($D161*$E161)&lt;'ModelParams Lw'!D$18+'ModelParams Lw'!D$19*LOG(BR$3)+'ModelParams Lw'!D$20*($D161*$E161),'ModelParams Lw'!D$18+'ModelParams Lw'!D$19*LOG(BR$3)+'ModelParams Lw'!D$20*($D161*$E161),'ModelParams Lw'!D$21+'ModelParams Lw'!D$22*LOG(BR$3)+'ModelParams Lw'!D$23*($D161*$E161)))</f>
        <v>20.87664435983303</v>
      </c>
      <c r="BS161" s="24">
        <f>IF(Calcul!$F166="SW",'ModelParams Lw'!E$18+'ModelParams Lw'!E$19*LOG(BS$3)+'ModelParams Lw'!E$20*($D161*$E161),IF('ModelParams Lw'!E$21+'ModelParams Lw'!E$22*LOG(BS$3)+'ModelParams Lw'!E$23*($D161*$E161)&lt;'ModelParams Lw'!E$18+'ModelParams Lw'!E$19*LOG(BS$3)+'ModelParams Lw'!E$20*($D161*$E161),'ModelParams Lw'!E$18+'ModelParams Lw'!E$19*LOG(BS$3)+'ModelParams Lw'!E$20*($D161*$E161),'ModelParams Lw'!E$21+'ModelParams Lw'!E$22*LOG(BS$3)+'ModelParams Lw'!E$23*($D161*$E161)))</f>
        <v>19.403052886267911</v>
      </c>
      <c r="BT161" s="24">
        <f>IF(Calcul!$F166="SW",'ModelParams Lw'!F$18+'ModelParams Lw'!F$19*LOG(BT$3)+'ModelParams Lw'!F$20*($D161*$E161),IF('ModelParams Lw'!F$21+'ModelParams Lw'!F$22*LOG(BT$3)+'ModelParams Lw'!F$23*($D161*$E161)&lt;'ModelParams Lw'!F$18+'ModelParams Lw'!F$19*LOG(BT$3)+'ModelParams Lw'!F$20*($D161*$E161),'ModelParams Lw'!F$18+'ModelParams Lw'!F$19*LOG(BT$3)+'ModelParams Lw'!F$20*($D161*$E161),'ModelParams Lw'!F$21+'ModelParams Lw'!F$22*LOG(BT$3)+'ModelParams Lw'!F$23*($D161*$E161)))</f>
        <v>19.168948557312724</v>
      </c>
      <c r="BU161" s="24">
        <f>IF(Calcul!$F166="SW",'ModelParams Lw'!G$18+'ModelParams Lw'!G$19*LOG(BU$3)+'ModelParams Lw'!G$20*($D161*$E161),IF('ModelParams Lw'!G$21+'ModelParams Lw'!G$22*LOG(BU$3)+'ModelParams Lw'!G$23*($D161*$E161)&lt;'ModelParams Lw'!G$18+'ModelParams Lw'!G$19*LOG(BU$3)+'ModelParams Lw'!G$20*($D161*$E161),'ModelParams Lw'!G$18+'ModelParams Lw'!G$19*LOG(BU$3)+'ModelParams Lw'!G$20*($D161*$E161),'ModelParams Lw'!G$21+'ModelParams Lw'!G$22*LOG(BU$3)+'ModelParams Lw'!G$23*($D161*$E161)))</f>
        <v>19.253827318462619</v>
      </c>
      <c r="BV161" s="24">
        <f>IF(Calcul!$F166="SW",'ModelParams Lw'!H$18+'ModelParams Lw'!H$19*LOG(BV$3)+'ModelParams Lw'!H$20*($D161*$E161),IF('ModelParams Lw'!H$21+'ModelParams Lw'!H$22*LOG(BV$3)+'ModelParams Lw'!H$23*($D161*$E161)&lt;'ModelParams Lw'!H$18+'ModelParams Lw'!H$19*LOG(BV$3)+'ModelParams Lw'!H$20*($D161*$E161),'ModelParams Lw'!H$18+'ModelParams Lw'!H$19*LOG(BV$3)+'ModelParams Lw'!H$20*($D161*$E161),'ModelParams Lw'!H$21+'ModelParams Lw'!H$22*LOG(BV$3)+'ModelParams Lw'!H$23*($D161*$E161)))</f>
        <v>18.450549841027573</v>
      </c>
      <c r="BW161" s="24">
        <f>IF(Calcul!$F166="SW",'ModelParams Lw'!I$18+'ModelParams Lw'!I$19*LOG(BW$3)+'ModelParams Lw'!I$20*($D161*$E161),IF('ModelParams Lw'!I$21+'ModelParams Lw'!I$22*LOG(BW$3)+'ModelParams Lw'!I$23*($D161*$E161)&lt;'ModelParams Lw'!I$18+'ModelParams Lw'!I$19*LOG(BW$3)+'ModelParams Lw'!I$20*($D161*$E161),'ModelParams Lw'!I$18+'ModelParams Lw'!I$19*LOG(BW$3)+'ModelParams Lw'!I$20*($D161*$E161),'ModelParams Lw'!I$21+'ModelParams Lw'!I$22*LOG(BW$3)+'ModelParams Lw'!I$23*($D161*$E161)))</f>
        <v>24.339570323731252</v>
      </c>
      <c r="BX161" s="24">
        <f>IF(Calcul!$F166="SW",'ModelParams Lw'!J$18+'ModelParams Lw'!J$19*LOG(BX$3)+'ModelParams Lw'!J$20*($D161*$E161),IF('ModelParams Lw'!J$21+'ModelParams Lw'!J$22*LOG(BX$3)+'ModelParams Lw'!J$23*($D161*$E161)&lt;'ModelParams Lw'!J$18+'ModelParams Lw'!J$19*LOG(BX$3)+'ModelParams Lw'!J$20*($D161*$E161),'ModelParams Lw'!J$18+'ModelParams Lw'!J$19*LOG(BX$3)+'ModelParams Lw'!J$20*($D161*$E161),'ModelParams Lw'!J$21+'ModelParams Lw'!J$22*LOG(BX$3)+'ModelParams Lw'!J$23*($D161*$E161)))</f>
        <v>22.505852524315557</v>
      </c>
      <c r="BY161" s="24" t="e">
        <f t="shared" si="57"/>
        <v>#DIV/0!</v>
      </c>
      <c r="BZ161" s="24" t="e">
        <f t="shared" si="58"/>
        <v>#DIV/0!</v>
      </c>
      <c r="CA161" s="24" t="e">
        <f t="shared" si="59"/>
        <v>#DIV/0!</v>
      </c>
      <c r="CB161" s="24" t="e">
        <f t="shared" si="60"/>
        <v>#DIV/0!</v>
      </c>
      <c r="CC161" s="24" t="e">
        <f t="shared" si="61"/>
        <v>#DIV/0!</v>
      </c>
      <c r="CD161" s="24" t="e">
        <f t="shared" si="62"/>
        <v>#DIV/0!</v>
      </c>
      <c r="CE161" s="24" t="e">
        <f t="shared" si="63"/>
        <v>#DIV/0!</v>
      </c>
      <c r="CF161" s="24" t="e">
        <f t="shared" si="64"/>
        <v>#DIV/0!</v>
      </c>
      <c r="CG161" s="24" t="e">
        <f>10*LOG10(IF(BY161="",0,POWER(10,((BY161+'ModelParams Lw'!$O$4)/10))) +IF(BZ161="",0,POWER(10,((BZ161+'ModelParams Lw'!$P$4)/10))) +IF(CA161="",0,POWER(10,((CA161+'ModelParams Lw'!$Q$4)/10))) +IF(CB161="",0,POWER(10,((CB161+'ModelParams Lw'!$R$4)/10))) +IF(CC161="",0,POWER(10,((CC161+'ModelParams Lw'!$S$4)/10))) +IF(CD161="",0,POWER(10,((CD161+'ModelParams Lw'!$T$4)/10))) +IF(CE161="",0,POWER(10,((CE161+'ModelParams Lw'!$U$4)/10)))+IF(CF161="",0,POWER(10,((CF161+'ModelParams Lw'!$V$4)/10))))</f>
        <v>#DIV/0!</v>
      </c>
      <c r="CH161" s="24" t="e">
        <f t="shared" si="48"/>
        <v>#DIV/0!</v>
      </c>
      <c r="CI161" s="24" t="e">
        <f>(BY161-'ModelParams Lw'!$O$10)/'ModelParams Lw'!$O$11</f>
        <v>#DIV/0!</v>
      </c>
      <c r="CJ161" s="24" t="e">
        <f>(BZ161-'ModelParams Lw'!$P$10)/'ModelParams Lw'!$P$11</f>
        <v>#DIV/0!</v>
      </c>
      <c r="CK161" s="24" t="e">
        <f>(CA161-'ModelParams Lw'!$Q$10)/'ModelParams Lw'!$Q$11</f>
        <v>#DIV/0!</v>
      </c>
      <c r="CL161" s="24" t="e">
        <f>(CB161-'ModelParams Lw'!$R$10)/'ModelParams Lw'!$R$11</f>
        <v>#DIV/0!</v>
      </c>
      <c r="CM161" s="24" t="e">
        <f>(CC161-'ModelParams Lw'!$S$10)/'ModelParams Lw'!$S$11</f>
        <v>#DIV/0!</v>
      </c>
      <c r="CN161" s="24" t="e">
        <f>(CD161-'ModelParams Lw'!$T$10)/'ModelParams Lw'!$T$11</f>
        <v>#DIV/0!</v>
      </c>
      <c r="CO161" s="24" t="e">
        <f>(CE161-'ModelParams Lw'!$U$10)/'ModelParams Lw'!$U$11</f>
        <v>#DIV/0!</v>
      </c>
      <c r="CP161" s="24" t="e">
        <f>(CF161-'ModelParams Lw'!$V$10)/'ModelParams Lw'!$V$11</f>
        <v>#DIV/0!</v>
      </c>
    </row>
    <row r="162" spans="1:94" x14ac:dyDescent="0.2">
      <c r="A162" s="12">
        <f>Calcul!B164</f>
        <v>0</v>
      </c>
      <c r="B162" s="12">
        <f t="shared" si="65"/>
        <v>0</v>
      </c>
      <c r="C162" s="12">
        <f>Calcul!C164</f>
        <v>0</v>
      </c>
      <c r="D162" s="12">
        <f>Calcul!D164/1000</f>
        <v>0</v>
      </c>
      <c r="E162" s="12">
        <f>Calcul!E164/1000</f>
        <v>0</v>
      </c>
      <c r="F162" s="12">
        <f t="shared" si="66"/>
        <v>0</v>
      </c>
      <c r="G162" s="24" t="e">
        <f t="shared" si="67"/>
        <v>#DIV/0!</v>
      </c>
      <c r="H162" s="21" t="e">
        <f>'ModelParams Lw'!$B$6*(LN(H$3/(($B162/3600/($D162*$F162))^0.4*$G162^0.3)))^2+'ModelParams Lw'!$B$7*LN(H$3/(($B162/3600/($D162*$F162))^0.4*$G162^0.3))+'ModelParams Lw'!$B$8</f>
        <v>#DIV/0!</v>
      </c>
      <c r="I162" s="21" t="e">
        <f>'ModelParams Lw'!$B$6*(LN(I$3/(($B162/3600/($D162*$F162))^0.4*$G162^0.3)))^2+'ModelParams Lw'!$B$7*LN(I$3/(($B162/3600/($D162*$F162))^0.4*$G162^0.3))+'ModelParams Lw'!$B$8</f>
        <v>#DIV/0!</v>
      </c>
      <c r="J162" s="21" t="e">
        <f>'ModelParams Lw'!$B$6*(LN(J$3/(($B162/3600/($D162*$F162))^0.4*$G162^0.3)))^2+'ModelParams Lw'!$B$7*LN(J$3/(($B162/3600/($D162*$F162))^0.4*$G162^0.3))+'ModelParams Lw'!$B$8</f>
        <v>#DIV/0!</v>
      </c>
      <c r="K162" s="21" t="e">
        <f>'ModelParams Lw'!$B$6*(LN(K$3/(($B162/3600/($D162*$F162))^0.4*$G162^0.3)))^2+'ModelParams Lw'!$B$7*LN(K$3/(($B162/3600/($D162*$F162))^0.4*$G162^0.3))+'ModelParams Lw'!$B$8</f>
        <v>#DIV/0!</v>
      </c>
      <c r="L162" s="21" t="e">
        <f>'ModelParams Lw'!$B$6*(LN(L$3/(($B162/3600/($D162*$F162))^0.4*$G162^0.3)))^2+'ModelParams Lw'!$B$7*LN(L$3/(($B162/3600/($D162*$F162))^0.4*$G162^0.3))+'ModelParams Lw'!$B$8</f>
        <v>#DIV/0!</v>
      </c>
      <c r="M162" s="21" t="e">
        <f>'ModelParams Lw'!$B$6*(LN(M$3/(($B162/3600/($D162*$F162))^0.4*$G162^0.3)))^2+'ModelParams Lw'!$B$7*LN(M$3/(($B162/3600/($D162*$F162))^0.4*$G162^0.3))+'ModelParams Lw'!$B$8</f>
        <v>#DIV/0!</v>
      </c>
      <c r="N162" s="21" t="e">
        <f>'ModelParams Lw'!$B$6*(LN(N$3/(($B162/3600/($D162*$F162))^0.4*$G162^0.3)))^2+'ModelParams Lw'!$B$7*LN(N$3/(($B162/3600/($D162*$F162))^0.4*$G162^0.3))+'ModelParams Lw'!$B$8</f>
        <v>#DIV/0!</v>
      </c>
      <c r="O162" s="21" t="e">
        <f>'ModelParams Lw'!$B$6*(LN(O$3/(($B162/3600/($D162*$F162))^0.4*$G162^0.3)))^2+'ModelParams Lw'!$B$7*LN(O$3/(($B162/3600/($D162*$F162))^0.4*$G162^0.3))+'ModelParams Lw'!$B$8</f>
        <v>#DIV/0!</v>
      </c>
      <c r="P162" s="24" t="e">
        <f>'ModelParams Lw'!$B$3+'ModelParams Lw'!$B$4*LOG10($B162/3600/($D162*$F162))+'ModelParams Lw'!$B$5*LOG10(2*$G162/(1.2*($B162/3600/($D162*$F162))^2)+1)+10*LOG10($D162*$F162)+H162</f>
        <v>#DIV/0!</v>
      </c>
      <c r="Q162" s="24" t="e">
        <f>'ModelParams Lw'!$B$3+'ModelParams Lw'!$B$4*LOG10($B162/3600/($D162*$F162))+'ModelParams Lw'!$B$5*LOG10(2*$G162/(1.2*($B162/3600/($D162*$F162))^2)+1)+10*LOG10($D162*$F162)+I162</f>
        <v>#DIV/0!</v>
      </c>
      <c r="R162" s="24" t="e">
        <f>'ModelParams Lw'!$B$3+'ModelParams Lw'!$B$4*LOG10($B162/3600/($D162*$F162))+'ModelParams Lw'!$B$5*LOG10(2*$G162/(1.2*($B162/3600/($D162*$F162))^2)+1)+10*LOG10($D162*$F162)+J162</f>
        <v>#DIV/0!</v>
      </c>
      <c r="S162" s="24" t="e">
        <f>'ModelParams Lw'!$B$3+'ModelParams Lw'!$B$4*LOG10($B162/3600/($D162*$F162))+'ModelParams Lw'!$B$5*LOG10(2*$G162/(1.2*($B162/3600/($D162*$F162))^2)+1)+10*LOG10($D162*$F162)+K162</f>
        <v>#DIV/0!</v>
      </c>
      <c r="T162" s="24" t="e">
        <f>'ModelParams Lw'!$B$3+'ModelParams Lw'!$B$4*LOG10($B162/3600/($D162*$F162))+'ModelParams Lw'!$B$5*LOG10(2*$G162/(1.2*($B162/3600/($D162*$F162))^2)+1)+10*LOG10($D162*$F162)+L162</f>
        <v>#DIV/0!</v>
      </c>
      <c r="U162" s="24" t="e">
        <f>'ModelParams Lw'!$B$3+'ModelParams Lw'!$B$4*LOG10($B162/3600/($D162*$F162))+'ModelParams Lw'!$B$5*LOG10(2*$G162/(1.2*($B162/3600/($D162*$F162))^2)+1)+10*LOG10($D162*$F162)+M162</f>
        <v>#DIV/0!</v>
      </c>
      <c r="V162" s="24" t="e">
        <f>'ModelParams Lw'!$B$3+'ModelParams Lw'!$B$4*LOG10($B162/3600/($D162*$F162))+'ModelParams Lw'!$B$5*LOG10(2*$G162/(1.2*($B162/3600/($D162*$F162))^2)+1)+10*LOG10($D162*$F162)+N162</f>
        <v>#DIV/0!</v>
      </c>
      <c r="W162" s="24" t="e">
        <f>'ModelParams Lw'!$B$3+'ModelParams Lw'!$B$4*LOG10($B162/3600/($D162*$F162))+'ModelParams Lw'!$B$5*LOG10(2*$G162/(1.2*($B162/3600/($D162*$F162))^2)+1)+10*LOG10($D162*$F162)+O162</f>
        <v>#DIV/0!</v>
      </c>
      <c r="X162" s="24" t="e">
        <f>10*LOG10(IF(P162="",0,POWER(10,((P162+'ModelParams Lw'!$O$4)/10))) +IF(Q162="",0,POWER(10,((Q162+'ModelParams Lw'!$P$4)/10))) +IF(R162="",0,POWER(10,((R162+'ModelParams Lw'!$Q$4)/10))) +IF(S162="",0,POWER(10,((S162+'ModelParams Lw'!$R$4)/10))) +IF(T162="",0,POWER(10,((T162+'ModelParams Lw'!$S$4)/10))) +IF(U162="",0,POWER(10,((U162+'ModelParams Lw'!$T$4)/10))) +IF(V162="",0,POWER(10,((V162+'ModelParams Lw'!$U$4)/10)))+IF(W162="",0,POWER(10,((W162+'ModelParams Lw'!$V$4)/10))))</f>
        <v>#DIV/0!</v>
      </c>
      <c r="Y162" s="24" t="e">
        <f t="shared" si="68"/>
        <v>#DIV/0!</v>
      </c>
      <c r="Z162" s="24" t="e">
        <f>(P162-'ModelParams Lw'!O$10)/'ModelParams Lw'!O$11</f>
        <v>#DIV/0!</v>
      </c>
      <c r="AA162" s="24" t="e">
        <f>(Q162-'ModelParams Lw'!P$10)/'ModelParams Lw'!P$11</f>
        <v>#DIV/0!</v>
      </c>
      <c r="AB162" s="24" t="e">
        <f>(R162-'ModelParams Lw'!Q$10)/'ModelParams Lw'!Q$11</f>
        <v>#DIV/0!</v>
      </c>
      <c r="AC162" s="24" t="e">
        <f>(S162-'ModelParams Lw'!R$10)/'ModelParams Lw'!R$11</f>
        <v>#DIV/0!</v>
      </c>
      <c r="AD162" s="24" t="e">
        <f>(T162-'ModelParams Lw'!S$10)/'ModelParams Lw'!S$11</f>
        <v>#DIV/0!</v>
      </c>
      <c r="AE162" s="24" t="e">
        <f>(U162-'ModelParams Lw'!T$10)/'ModelParams Lw'!T$11</f>
        <v>#DIV/0!</v>
      </c>
      <c r="AF162" s="24" t="e">
        <f>(V162-'ModelParams Lw'!U$10)/'ModelParams Lw'!U$11</f>
        <v>#DIV/0!</v>
      </c>
      <c r="AG162" s="24" t="e">
        <f>(W162-'ModelParams Lw'!V$10)/'ModelParams Lw'!V$11</f>
        <v>#DIV/0!</v>
      </c>
      <c r="AH162" s="24" t="e">
        <f t="shared" si="46"/>
        <v>#DIV/0!</v>
      </c>
      <c r="AI162" s="24" t="str">
        <f>IF(OR(Calcul!$D167="",Calcul!$E167=""),"",VLOOKUP(CONCATENATE(Calcul!$D167,Calcul!$E167),SilencerParams!$D$4:$R$82,8,FALSE))</f>
        <v/>
      </c>
      <c r="AJ162" s="24" t="str">
        <f>IF(OR(Calcul!$D167="",Calcul!$E167=""),"",VLOOKUP(CONCATENATE(Calcul!$D167,Calcul!$E167),SilencerParams!$D$4:$R$82,9,FALSE))</f>
        <v/>
      </c>
      <c r="AK162" s="24" t="str">
        <f>IF(OR(Calcul!$D167="",Calcul!$E167=""),"",VLOOKUP(CONCATENATE(Calcul!$D167,Calcul!$E167),SilencerParams!$D$4:$R$82,10,FALSE))</f>
        <v/>
      </c>
      <c r="AL162" s="24" t="str">
        <f>IF(OR(Calcul!$D167="",Calcul!$E167=""),"",VLOOKUP(CONCATENATE(Calcul!$D167,Calcul!$E167),SilencerParams!$D$4:$R$82,11,FALSE))</f>
        <v/>
      </c>
      <c r="AM162" s="24" t="str">
        <f>IF(OR(Calcul!$D167="",Calcul!$E167=""),"",VLOOKUP(CONCATENATE(Calcul!$D167,Calcul!$E167),SilencerParams!$D$4:$R$82,12,FALSE))</f>
        <v/>
      </c>
      <c r="AN162" s="24" t="str">
        <f>IF(OR(Calcul!$D167="",Calcul!$E167=""),"",VLOOKUP(CONCATENATE(Calcul!$D167,Calcul!$E167),SilencerParams!$D$4:$R$82,13,FALSE))</f>
        <v/>
      </c>
      <c r="AO162" s="24" t="str">
        <f>IF(OR(Calcul!$D167="",Calcul!$E167=""),"",VLOOKUP(CONCATENATE(Calcul!$D167,Calcul!$E167),SilencerParams!$D$4:$R$82,14,FALSE))</f>
        <v/>
      </c>
      <c r="AP162" s="24" t="str">
        <f>IF(OR(Calcul!$D167="",Calcul!$E167=""),"",VLOOKUP(CONCATENATE(Calcul!$D167,Calcul!$E167),SilencerParams!$D$4:$R$82,15,FALSE))</f>
        <v/>
      </c>
      <c r="AQ162" s="24" t="str">
        <f>IF(OR(Calcul!$D167="",Calcul!$E167=""),"",VLOOKUP(CONCATENATE(Calcul!$D167,Calcul!$E167),SilencerParams!$D$4:$Z$82,16,FALSE)*LOG($AH162)+VLOOKUP(CONCATENATE(Calcul!$D167,Calcul!$E167),SilencerParams!$D$4:$AH$82,24,FALSE))</f>
        <v/>
      </c>
      <c r="AR162" s="24" t="str">
        <f>IF(OR(Calcul!$D167="",Calcul!$E167=""),"",VLOOKUP(CONCATENATE(Calcul!$D167,Calcul!$E167),SilencerParams!$D$4:$Z$82,17,FALSE)*LOG($AH162)+VLOOKUP(CONCATENATE(Calcul!$D167,Calcul!$E167),SilencerParams!$D$4:$AH$82,25,FALSE))</f>
        <v/>
      </c>
      <c r="AS162" s="24" t="str">
        <f>IF(OR(Calcul!$D167="",Calcul!$E167=""),"",VLOOKUP(CONCATENATE(Calcul!$D167,Calcul!$E167),SilencerParams!$D$4:$Z$82,18,FALSE)*LOG($AH162)+VLOOKUP(CONCATENATE(Calcul!$D167,Calcul!$E167),SilencerParams!$D$4:$AH$82,26,FALSE))</f>
        <v/>
      </c>
      <c r="AT162" s="24" t="str">
        <f>IF(OR(Calcul!$D167="",Calcul!$E167=""),"",VLOOKUP(CONCATENATE(Calcul!$D167,Calcul!$E167),SilencerParams!$D$4:$Z$82,19,FALSE)*LOG($AH162)+VLOOKUP(CONCATENATE(Calcul!$D167,Calcul!$E167),SilencerParams!$D$4:$AH$82,27,FALSE))</f>
        <v/>
      </c>
      <c r="AU162" s="24" t="str">
        <f>IF(OR(Calcul!$D167="",Calcul!$E167=""),"",VLOOKUP(CONCATENATE(Calcul!$D167,Calcul!$E167),SilencerParams!$D$4:$Z$82,20,FALSE)*LOG($AH162)+VLOOKUP(CONCATENATE(Calcul!$D167,Calcul!$E167),SilencerParams!$D$4:$AH$82,28,FALSE))</f>
        <v/>
      </c>
      <c r="AV162" s="24" t="str">
        <f>IF(OR(Calcul!$D167="",Calcul!$E167=""),"",VLOOKUP(CONCATENATE(Calcul!$D167,Calcul!$E167),SilencerParams!$D$4:$Z$82,21,FALSE)*LOG($AH162)+VLOOKUP(CONCATENATE(Calcul!$D167,Calcul!$E167),SilencerParams!$D$4:$AH$82,29,FALSE))</f>
        <v/>
      </c>
      <c r="AW162" s="24" t="str">
        <f>IF(OR(Calcul!$D167="",Calcul!$E167=""),"",VLOOKUP(CONCATENATE(Calcul!$D167,Calcul!$E167),SilencerParams!$D$4:$Z$82,22,FALSE)*LOG($AH162)+VLOOKUP(CONCATENATE(Calcul!$D167,Calcul!$E167),SilencerParams!$D$4:$AH$82,30,FALSE))</f>
        <v/>
      </c>
      <c r="AX162" s="24" t="str">
        <f>IF(OR(Calcul!$D167="",Calcul!$E167=""),"",VLOOKUP(CONCATENATE(Calcul!$D167,Calcul!$E167),SilencerParams!$D$4:$Z$82,23,FALSE)*LOG($AH162)+VLOOKUP(CONCATENATE(Calcul!$D167,Calcul!$E167),SilencerParams!$D$4:$AH$82,31,FALSE))</f>
        <v/>
      </c>
      <c r="AY162" s="24" t="e">
        <f t="shared" si="49"/>
        <v>#DIV/0!</v>
      </c>
      <c r="AZ162" s="24" t="e">
        <f t="shared" si="50"/>
        <v>#DIV/0!</v>
      </c>
      <c r="BA162" s="24" t="e">
        <f t="shared" si="51"/>
        <v>#DIV/0!</v>
      </c>
      <c r="BB162" s="24" t="e">
        <f t="shared" si="52"/>
        <v>#DIV/0!</v>
      </c>
      <c r="BC162" s="24" t="e">
        <f t="shared" si="53"/>
        <v>#DIV/0!</v>
      </c>
      <c r="BD162" s="24" t="e">
        <f t="shared" si="54"/>
        <v>#DIV/0!</v>
      </c>
      <c r="BE162" s="24" t="e">
        <f t="shared" si="55"/>
        <v>#DIV/0!</v>
      </c>
      <c r="BF162" s="24" t="e">
        <f t="shared" si="56"/>
        <v>#DIV/0!</v>
      </c>
      <c r="BG162" s="24" t="e">
        <f>10*LOG10(IF(AY162="",0,POWER(10,((AY162+'ModelParams Lw'!$O$4)/10))) +IF(AZ162="",0,POWER(10,((AZ162+'ModelParams Lw'!$P$4)/10))) +IF(BA162="",0,POWER(10,((BA162+'ModelParams Lw'!$Q$4)/10))) +IF(BB162="",0,POWER(10,((BB162+'ModelParams Lw'!$R$4)/10))) +IF(BC162="",0,POWER(10,((BC162+'ModelParams Lw'!$S$4)/10))) +IF(BD162="",0,POWER(10,((BD162+'ModelParams Lw'!$T$4)/10))) +IF(BE162="",0,POWER(10,((BE162+'ModelParams Lw'!$U$4)/10)))+IF(BF162="",0,POWER(10,((BF162+'ModelParams Lw'!$V$4)/10))))</f>
        <v>#DIV/0!</v>
      </c>
      <c r="BH162" s="24" t="e">
        <f t="shared" si="47"/>
        <v>#DIV/0!</v>
      </c>
      <c r="BI162" s="24" t="e">
        <f>(AY162-'ModelParams Lw'!O$10)/'ModelParams Lw'!O$11</f>
        <v>#DIV/0!</v>
      </c>
      <c r="BJ162" s="24" t="e">
        <f>(AZ162-'ModelParams Lw'!P$10)/'ModelParams Lw'!P$11</f>
        <v>#DIV/0!</v>
      </c>
      <c r="BK162" s="24" t="e">
        <f>(BA162-'ModelParams Lw'!Q$10)/'ModelParams Lw'!Q$11</f>
        <v>#DIV/0!</v>
      </c>
      <c r="BL162" s="24" t="e">
        <f>(BB162-'ModelParams Lw'!R$10)/'ModelParams Lw'!R$11</f>
        <v>#DIV/0!</v>
      </c>
      <c r="BM162" s="24" t="e">
        <f>(BC162-'ModelParams Lw'!S$10)/'ModelParams Lw'!S$11</f>
        <v>#DIV/0!</v>
      </c>
      <c r="BN162" s="24" t="e">
        <f>(BD162-'ModelParams Lw'!T$10)/'ModelParams Lw'!T$11</f>
        <v>#DIV/0!</v>
      </c>
      <c r="BO162" s="24" t="e">
        <f>(BE162-'ModelParams Lw'!U$10)/'ModelParams Lw'!U$11</f>
        <v>#DIV/0!</v>
      </c>
      <c r="BP162" s="24" t="e">
        <f>(BF162-'ModelParams Lw'!V$10)/'ModelParams Lw'!V$11</f>
        <v>#DIV/0!</v>
      </c>
      <c r="BQ162" s="24">
        <f>IF(Calcul!$F167="SW",'ModelParams Lw'!C$18+'ModelParams Lw'!C$19*LOG(BQ$3)+'ModelParams Lw'!C$20*($D162*$E162),IF('ModelParams Lw'!C$21+'ModelParams Lw'!C$22*LOG(BQ$3)+'ModelParams Lw'!C$23*($D162*$E162)&lt;'ModelParams Lw'!C$18+'ModelParams Lw'!C$19*LOG(BQ$3)+'ModelParams Lw'!C$20*($D162*$E162),'ModelParams Lw'!C$18+'ModelParams Lw'!C$19*LOG(BQ$3)+'ModelParams Lw'!C$20*($D162*$E162),'ModelParams Lw'!C$21+'ModelParams Lw'!C$22*LOG(BQ$3)+'ModelParams Lw'!C$23*($D162*$E162)))</f>
        <v>29.232362061604213</v>
      </c>
      <c r="BR162" s="24">
        <f>IF(Calcul!$F167="SW",'ModelParams Lw'!D$18+'ModelParams Lw'!D$19*LOG(BR$3)+'ModelParams Lw'!D$20*($D162*$E162),IF('ModelParams Lw'!D$21+'ModelParams Lw'!D$22*LOG(BR$3)+'ModelParams Lw'!D$23*($D162*$E162)&lt;'ModelParams Lw'!D$18+'ModelParams Lw'!D$19*LOG(BR$3)+'ModelParams Lw'!D$20*($D162*$E162),'ModelParams Lw'!D$18+'ModelParams Lw'!D$19*LOG(BR$3)+'ModelParams Lw'!D$20*($D162*$E162),'ModelParams Lw'!D$21+'ModelParams Lw'!D$22*LOG(BR$3)+'ModelParams Lw'!D$23*($D162*$E162)))</f>
        <v>20.87664435983303</v>
      </c>
      <c r="BS162" s="24">
        <f>IF(Calcul!$F167="SW",'ModelParams Lw'!E$18+'ModelParams Lw'!E$19*LOG(BS$3)+'ModelParams Lw'!E$20*($D162*$E162),IF('ModelParams Lw'!E$21+'ModelParams Lw'!E$22*LOG(BS$3)+'ModelParams Lw'!E$23*($D162*$E162)&lt;'ModelParams Lw'!E$18+'ModelParams Lw'!E$19*LOG(BS$3)+'ModelParams Lw'!E$20*($D162*$E162),'ModelParams Lw'!E$18+'ModelParams Lw'!E$19*LOG(BS$3)+'ModelParams Lw'!E$20*($D162*$E162),'ModelParams Lw'!E$21+'ModelParams Lw'!E$22*LOG(BS$3)+'ModelParams Lw'!E$23*($D162*$E162)))</f>
        <v>19.403052886267911</v>
      </c>
      <c r="BT162" s="24">
        <f>IF(Calcul!$F167="SW",'ModelParams Lw'!F$18+'ModelParams Lw'!F$19*LOG(BT$3)+'ModelParams Lw'!F$20*($D162*$E162),IF('ModelParams Lw'!F$21+'ModelParams Lw'!F$22*LOG(BT$3)+'ModelParams Lw'!F$23*($D162*$E162)&lt;'ModelParams Lw'!F$18+'ModelParams Lw'!F$19*LOG(BT$3)+'ModelParams Lw'!F$20*($D162*$E162),'ModelParams Lw'!F$18+'ModelParams Lw'!F$19*LOG(BT$3)+'ModelParams Lw'!F$20*($D162*$E162),'ModelParams Lw'!F$21+'ModelParams Lw'!F$22*LOG(BT$3)+'ModelParams Lw'!F$23*($D162*$E162)))</f>
        <v>19.168948557312724</v>
      </c>
      <c r="BU162" s="24">
        <f>IF(Calcul!$F167="SW",'ModelParams Lw'!G$18+'ModelParams Lw'!G$19*LOG(BU$3)+'ModelParams Lw'!G$20*($D162*$E162),IF('ModelParams Lw'!G$21+'ModelParams Lw'!G$22*LOG(BU$3)+'ModelParams Lw'!G$23*($D162*$E162)&lt;'ModelParams Lw'!G$18+'ModelParams Lw'!G$19*LOG(BU$3)+'ModelParams Lw'!G$20*($D162*$E162),'ModelParams Lw'!G$18+'ModelParams Lw'!G$19*LOG(BU$3)+'ModelParams Lw'!G$20*($D162*$E162),'ModelParams Lw'!G$21+'ModelParams Lw'!G$22*LOG(BU$3)+'ModelParams Lw'!G$23*($D162*$E162)))</f>
        <v>19.253827318462619</v>
      </c>
      <c r="BV162" s="24">
        <f>IF(Calcul!$F167="SW",'ModelParams Lw'!H$18+'ModelParams Lw'!H$19*LOG(BV$3)+'ModelParams Lw'!H$20*($D162*$E162),IF('ModelParams Lw'!H$21+'ModelParams Lw'!H$22*LOG(BV$3)+'ModelParams Lw'!H$23*($D162*$E162)&lt;'ModelParams Lw'!H$18+'ModelParams Lw'!H$19*LOG(BV$3)+'ModelParams Lw'!H$20*($D162*$E162),'ModelParams Lw'!H$18+'ModelParams Lw'!H$19*LOG(BV$3)+'ModelParams Lw'!H$20*($D162*$E162),'ModelParams Lw'!H$21+'ModelParams Lw'!H$22*LOG(BV$3)+'ModelParams Lw'!H$23*($D162*$E162)))</f>
        <v>18.450549841027573</v>
      </c>
      <c r="BW162" s="24">
        <f>IF(Calcul!$F167="SW",'ModelParams Lw'!I$18+'ModelParams Lw'!I$19*LOG(BW$3)+'ModelParams Lw'!I$20*($D162*$E162),IF('ModelParams Lw'!I$21+'ModelParams Lw'!I$22*LOG(BW$3)+'ModelParams Lw'!I$23*($D162*$E162)&lt;'ModelParams Lw'!I$18+'ModelParams Lw'!I$19*LOG(BW$3)+'ModelParams Lw'!I$20*($D162*$E162),'ModelParams Lw'!I$18+'ModelParams Lw'!I$19*LOG(BW$3)+'ModelParams Lw'!I$20*($D162*$E162),'ModelParams Lw'!I$21+'ModelParams Lw'!I$22*LOG(BW$3)+'ModelParams Lw'!I$23*($D162*$E162)))</f>
        <v>24.339570323731252</v>
      </c>
      <c r="BX162" s="24">
        <f>IF(Calcul!$F167="SW",'ModelParams Lw'!J$18+'ModelParams Lw'!J$19*LOG(BX$3)+'ModelParams Lw'!J$20*($D162*$E162),IF('ModelParams Lw'!J$21+'ModelParams Lw'!J$22*LOG(BX$3)+'ModelParams Lw'!J$23*($D162*$E162)&lt;'ModelParams Lw'!J$18+'ModelParams Lw'!J$19*LOG(BX$3)+'ModelParams Lw'!J$20*($D162*$E162),'ModelParams Lw'!J$18+'ModelParams Lw'!J$19*LOG(BX$3)+'ModelParams Lw'!J$20*($D162*$E162),'ModelParams Lw'!J$21+'ModelParams Lw'!J$22*LOG(BX$3)+'ModelParams Lw'!J$23*($D162*$E162)))</f>
        <v>22.505852524315557</v>
      </c>
      <c r="BY162" s="24" t="e">
        <f t="shared" si="57"/>
        <v>#DIV/0!</v>
      </c>
      <c r="BZ162" s="24" t="e">
        <f t="shared" si="58"/>
        <v>#DIV/0!</v>
      </c>
      <c r="CA162" s="24" t="e">
        <f t="shared" si="59"/>
        <v>#DIV/0!</v>
      </c>
      <c r="CB162" s="24" t="e">
        <f t="shared" si="60"/>
        <v>#DIV/0!</v>
      </c>
      <c r="CC162" s="24" t="e">
        <f t="shared" si="61"/>
        <v>#DIV/0!</v>
      </c>
      <c r="CD162" s="24" t="e">
        <f t="shared" si="62"/>
        <v>#DIV/0!</v>
      </c>
      <c r="CE162" s="24" t="e">
        <f t="shared" si="63"/>
        <v>#DIV/0!</v>
      </c>
      <c r="CF162" s="24" t="e">
        <f t="shared" si="64"/>
        <v>#DIV/0!</v>
      </c>
      <c r="CG162" s="24" t="e">
        <f>10*LOG10(IF(BY162="",0,POWER(10,((BY162+'ModelParams Lw'!$O$4)/10))) +IF(BZ162="",0,POWER(10,((BZ162+'ModelParams Lw'!$P$4)/10))) +IF(CA162="",0,POWER(10,((CA162+'ModelParams Lw'!$Q$4)/10))) +IF(CB162="",0,POWER(10,((CB162+'ModelParams Lw'!$R$4)/10))) +IF(CC162="",0,POWER(10,((CC162+'ModelParams Lw'!$S$4)/10))) +IF(CD162="",0,POWER(10,((CD162+'ModelParams Lw'!$T$4)/10))) +IF(CE162="",0,POWER(10,((CE162+'ModelParams Lw'!$U$4)/10)))+IF(CF162="",0,POWER(10,((CF162+'ModelParams Lw'!$V$4)/10))))</f>
        <v>#DIV/0!</v>
      </c>
      <c r="CH162" s="24" t="e">
        <f t="shared" si="48"/>
        <v>#DIV/0!</v>
      </c>
      <c r="CI162" s="24" t="e">
        <f>(BY162-'ModelParams Lw'!$O$10)/'ModelParams Lw'!$O$11</f>
        <v>#DIV/0!</v>
      </c>
      <c r="CJ162" s="24" t="e">
        <f>(BZ162-'ModelParams Lw'!$P$10)/'ModelParams Lw'!$P$11</f>
        <v>#DIV/0!</v>
      </c>
      <c r="CK162" s="24" t="e">
        <f>(CA162-'ModelParams Lw'!$Q$10)/'ModelParams Lw'!$Q$11</f>
        <v>#DIV/0!</v>
      </c>
      <c r="CL162" s="24" t="e">
        <f>(CB162-'ModelParams Lw'!$R$10)/'ModelParams Lw'!$R$11</f>
        <v>#DIV/0!</v>
      </c>
      <c r="CM162" s="24" t="e">
        <f>(CC162-'ModelParams Lw'!$S$10)/'ModelParams Lw'!$S$11</f>
        <v>#DIV/0!</v>
      </c>
      <c r="CN162" s="24" t="e">
        <f>(CD162-'ModelParams Lw'!$T$10)/'ModelParams Lw'!$T$11</f>
        <v>#DIV/0!</v>
      </c>
      <c r="CO162" s="24" t="e">
        <f>(CE162-'ModelParams Lw'!$U$10)/'ModelParams Lw'!$U$11</f>
        <v>#DIV/0!</v>
      </c>
      <c r="CP162" s="24" t="e">
        <f>(CF162-'ModelParams Lw'!$V$10)/'ModelParams Lw'!$V$11</f>
        <v>#DIV/0!</v>
      </c>
    </row>
    <row r="163" spans="1:94" x14ac:dyDescent="0.2">
      <c r="A163" s="12">
        <f>Calcul!B165</f>
        <v>0</v>
      </c>
      <c r="B163" s="12">
        <f t="shared" si="65"/>
        <v>0</v>
      </c>
      <c r="C163" s="12">
        <f>Calcul!C165</f>
        <v>0</v>
      </c>
      <c r="D163" s="12">
        <f>Calcul!D165/1000</f>
        <v>0</v>
      </c>
      <c r="E163" s="12">
        <f>Calcul!E165/1000</f>
        <v>0</v>
      </c>
      <c r="F163" s="12">
        <f t="shared" si="66"/>
        <v>0</v>
      </c>
      <c r="G163" s="24" t="e">
        <f t="shared" si="67"/>
        <v>#DIV/0!</v>
      </c>
      <c r="H163" s="21" t="e">
        <f>'ModelParams Lw'!$B$6*(LN(H$3/(($B163/3600/($D163*$F163))^0.4*$G163^0.3)))^2+'ModelParams Lw'!$B$7*LN(H$3/(($B163/3600/($D163*$F163))^0.4*$G163^0.3))+'ModelParams Lw'!$B$8</f>
        <v>#DIV/0!</v>
      </c>
      <c r="I163" s="21" t="e">
        <f>'ModelParams Lw'!$B$6*(LN(I$3/(($B163/3600/($D163*$F163))^0.4*$G163^0.3)))^2+'ModelParams Lw'!$B$7*LN(I$3/(($B163/3600/($D163*$F163))^0.4*$G163^0.3))+'ModelParams Lw'!$B$8</f>
        <v>#DIV/0!</v>
      </c>
      <c r="J163" s="21" t="e">
        <f>'ModelParams Lw'!$B$6*(LN(J$3/(($B163/3600/($D163*$F163))^0.4*$G163^0.3)))^2+'ModelParams Lw'!$B$7*LN(J$3/(($B163/3600/($D163*$F163))^0.4*$G163^0.3))+'ModelParams Lw'!$B$8</f>
        <v>#DIV/0!</v>
      </c>
      <c r="K163" s="21" t="e">
        <f>'ModelParams Lw'!$B$6*(LN(K$3/(($B163/3600/($D163*$F163))^0.4*$G163^0.3)))^2+'ModelParams Lw'!$B$7*LN(K$3/(($B163/3600/($D163*$F163))^0.4*$G163^0.3))+'ModelParams Lw'!$B$8</f>
        <v>#DIV/0!</v>
      </c>
      <c r="L163" s="21" t="e">
        <f>'ModelParams Lw'!$B$6*(LN(L$3/(($B163/3600/($D163*$F163))^0.4*$G163^0.3)))^2+'ModelParams Lw'!$B$7*LN(L$3/(($B163/3600/($D163*$F163))^0.4*$G163^0.3))+'ModelParams Lw'!$B$8</f>
        <v>#DIV/0!</v>
      </c>
      <c r="M163" s="21" t="e">
        <f>'ModelParams Lw'!$B$6*(LN(M$3/(($B163/3600/($D163*$F163))^0.4*$G163^0.3)))^2+'ModelParams Lw'!$B$7*LN(M$3/(($B163/3600/($D163*$F163))^0.4*$G163^0.3))+'ModelParams Lw'!$B$8</f>
        <v>#DIV/0!</v>
      </c>
      <c r="N163" s="21" t="e">
        <f>'ModelParams Lw'!$B$6*(LN(N$3/(($B163/3600/($D163*$F163))^0.4*$G163^0.3)))^2+'ModelParams Lw'!$B$7*LN(N$3/(($B163/3600/($D163*$F163))^0.4*$G163^0.3))+'ModelParams Lw'!$B$8</f>
        <v>#DIV/0!</v>
      </c>
      <c r="O163" s="21" t="e">
        <f>'ModelParams Lw'!$B$6*(LN(O$3/(($B163/3600/($D163*$F163))^0.4*$G163^0.3)))^2+'ModelParams Lw'!$B$7*LN(O$3/(($B163/3600/($D163*$F163))^0.4*$G163^0.3))+'ModelParams Lw'!$B$8</f>
        <v>#DIV/0!</v>
      </c>
      <c r="P163" s="24" t="e">
        <f>'ModelParams Lw'!$B$3+'ModelParams Lw'!$B$4*LOG10($B163/3600/($D163*$F163))+'ModelParams Lw'!$B$5*LOG10(2*$G163/(1.2*($B163/3600/($D163*$F163))^2)+1)+10*LOG10($D163*$F163)+H163</f>
        <v>#DIV/0!</v>
      </c>
      <c r="Q163" s="24" t="e">
        <f>'ModelParams Lw'!$B$3+'ModelParams Lw'!$B$4*LOG10($B163/3600/($D163*$F163))+'ModelParams Lw'!$B$5*LOG10(2*$G163/(1.2*($B163/3600/($D163*$F163))^2)+1)+10*LOG10($D163*$F163)+I163</f>
        <v>#DIV/0!</v>
      </c>
      <c r="R163" s="24" t="e">
        <f>'ModelParams Lw'!$B$3+'ModelParams Lw'!$B$4*LOG10($B163/3600/($D163*$F163))+'ModelParams Lw'!$B$5*LOG10(2*$G163/(1.2*($B163/3600/($D163*$F163))^2)+1)+10*LOG10($D163*$F163)+J163</f>
        <v>#DIV/0!</v>
      </c>
      <c r="S163" s="24" t="e">
        <f>'ModelParams Lw'!$B$3+'ModelParams Lw'!$B$4*LOG10($B163/3600/($D163*$F163))+'ModelParams Lw'!$B$5*LOG10(2*$G163/(1.2*($B163/3600/($D163*$F163))^2)+1)+10*LOG10($D163*$F163)+K163</f>
        <v>#DIV/0!</v>
      </c>
      <c r="T163" s="24" t="e">
        <f>'ModelParams Lw'!$B$3+'ModelParams Lw'!$B$4*LOG10($B163/3600/($D163*$F163))+'ModelParams Lw'!$B$5*LOG10(2*$G163/(1.2*($B163/3600/($D163*$F163))^2)+1)+10*LOG10($D163*$F163)+L163</f>
        <v>#DIV/0!</v>
      </c>
      <c r="U163" s="24" t="e">
        <f>'ModelParams Lw'!$B$3+'ModelParams Lw'!$B$4*LOG10($B163/3600/($D163*$F163))+'ModelParams Lw'!$B$5*LOG10(2*$G163/(1.2*($B163/3600/($D163*$F163))^2)+1)+10*LOG10($D163*$F163)+M163</f>
        <v>#DIV/0!</v>
      </c>
      <c r="V163" s="24" t="e">
        <f>'ModelParams Lw'!$B$3+'ModelParams Lw'!$B$4*LOG10($B163/3600/($D163*$F163))+'ModelParams Lw'!$B$5*LOG10(2*$G163/(1.2*($B163/3600/($D163*$F163))^2)+1)+10*LOG10($D163*$F163)+N163</f>
        <v>#DIV/0!</v>
      </c>
      <c r="W163" s="24" t="e">
        <f>'ModelParams Lw'!$B$3+'ModelParams Lw'!$B$4*LOG10($B163/3600/($D163*$F163))+'ModelParams Lw'!$B$5*LOG10(2*$G163/(1.2*($B163/3600/($D163*$F163))^2)+1)+10*LOG10($D163*$F163)+O163</f>
        <v>#DIV/0!</v>
      </c>
      <c r="X163" s="24" t="e">
        <f>10*LOG10(IF(P163="",0,POWER(10,((P163+'ModelParams Lw'!$O$4)/10))) +IF(Q163="",0,POWER(10,((Q163+'ModelParams Lw'!$P$4)/10))) +IF(R163="",0,POWER(10,((R163+'ModelParams Lw'!$Q$4)/10))) +IF(S163="",0,POWER(10,((S163+'ModelParams Lw'!$R$4)/10))) +IF(T163="",0,POWER(10,((T163+'ModelParams Lw'!$S$4)/10))) +IF(U163="",0,POWER(10,((U163+'ModelParams Lw'!$T$4)/10))) +IF(V163="",0,POWER(10,((V163+'ModelParams Lw'!$U$4)/10)))+IF(W163="",0,POWER(10,((W163+'ModelParams Lw'!$V$4)/10))))</f>
        <v>#DIV/0!</v>
      </c>
      <c r="Y163" s="24" t="e">
        <f t="shared" si="68"/>
        <v>#DIV/0!</v>
      </c>
      <c r="Z163" s="24" t="e">
        <f>(P163-'ModelParams Lw'!O$10)/'ModelParams Lw'!O$11</f>
        <v>#DIV/0!</v>
      </c>
      <c r="AA163" s="24" t="e">
        <f>(Q163-'ModelParams Lw'!P$10)/'ModelParams Lw'!P$11</f>
        <v>#DIV/0!</v>
      </c>
      <c r="AB163" s="24" t="e">
        <f>(R163-'ModelParams Lw'!Q$10)/'ModelParams Lw'!Q$11</f>
        <v>#DIV/0!</v>
      </c>
      <c r="AC163" s="24" t="e">
        <f>(S163-'ModelParams Lw'!R$10)/'ModelParams Lw'!R$11</f>
        <v>#DIV/0!</v>
      </c>
      <c r="AD163" s="24" t="e">
        <f>(T163-'ModelParams Lw'!S$10)/'ModelParams Lw'!S$11</f>
        <v>#DIV/0!</v>
      </c>
      <c r="AE163" s="24" t="e">
        <f>(U163-'ModelParams Lw'!T$10)/'ModelParams Lw'!T$11</f>
        <v>#DIV/0!</v>
      </c>
      <c r="AF163" s="24" t="e">
        <f>(V163-'ModelParams Lw'!U$10)/'ModelParams Lw'!U$11</f>
        <v>#DIV/0!</v>
      </c>
      <c r="AG163" s="24" t="e">
        <f>(W163-'ModelParams Lw'!V$10)/'ModelParams Lw'!V$11</f>
        <v>#DIV/0!</v>
      </c>
      <c r="AH163" s="24" t="e">
        <f t="shared" si="46"/>
        <v>#DIV/0!</v>
      </c>
      <c r="AI163" s="24" t="str">
        <f>IF(OR(Calcul!$D168="",Calcul!$E168=""),"",VLOOKUP(CONCATENATE(Calcul!$D168,Calcul!$E168),SilencerParams!$D$4:$R$82,8,FALSE))</f>
        <v/>
      </c>
      <c r="AJ163" s="24" t="str">
        <f>IF(OR(Calcul!$D168="",Calcul!$E168=""),"",VLOOKUP(CONCATENATE(Calcul!$D168,Calcul!$E168),SilencerParams!$D$4:$R$82,9,FALSE))</f>
        <v/>
      </c>
      <c r="AK163" s="24" t="str">
        <f>IF(OR(Calcul!$D168="",Calcul!$E168=""),"",VLOOKUP(CONCATENATE(Calcul!$D168,Calcul!$E168),SilencerParams!$D$4:$R$82,10,FALSE))</f>
        <v/>
      </c>
      <c r="AL163" s="24" t="str">
        <f>IF(OR(Calcul!$D168="",Calcul!$E168=""),"",VLOOKUP(CONCATENATE(Calcul!$D168,Calcul!$E168),SilencerParams!$D$4:$R$82,11,FALSE))</f>
        <v/>
      </c>
      <c r="AM163" s="24" t="str">
        <f>IF(OR(Calcul!$D168="",Calcul!$E168=""),"",VLOOKUP(CONCATENATE(Calcul!$D168,Calcul!$E168),SilencerParams!$D$4:$R$82,12,FALSE))</f>
        <v/>
      </c>
      <c r="AN163" s="24" t="str">
        <f>IF(OR(Calcul!$D168="",Calcul!$E168=""),"",VLOOKUP(CONCATENATE(Calcul!$D168,Calcul!$E168),SilencerParams!$D$4:$R$82,13,FALSE))</f>
        <v/>
      </c>
      <c r="AO163" s="24" t="str">
        <f>IF(OR(Calcul!$D168="",Calcul!$E168=""),"",VLOOKUP(CONCATENATE(Calcul!$D168,Calcul!$E168),SilencerParams!$D$4:$R$82,14,FALSE))</f>
        <v/>
      </c>
      <c r="AP163" s="24" t="str">
        <f>IF(OR(Calcul!$D168="",Calcul!$E168=""),"",VLOOKUP(CONCATENATE(Calcul!$D168,Calcul!$E168),SilencerParams!$D$4:$R$82,15,FALSE))</f>
        <v/>
      </c>
      <c r="AQ163" s="24" t="str">
        <f>IF(OR(Calcul!$D168="",Calcul!$E168=""),"",VLOOKUP(CONCATENATE(Calcul!$D168,Calcul!$E168),SilencerParams!$D$4:$Z$82,16,FALSE)*LOG($AH163)+VLOOKUP(CONCATENATE(Calcul!$D168,Calcul!$E168),SilencerParams!$D$4:$AH$82,24,FALSE))</f>
        <v/>
      </c>
      <c r="AR163" s="24" t="str">
        <f>IF(OR(Calcul!$D168="",Calcul!$E168=""),"",VLOOKUP(CONCATENATE(Calcul!$D168,Calcul!$E168),SilencerParams!$D$4:$Z$82,17,FALSE)*LOG($AH163)+VLOOKUP(CONCATENATE(Calcul!$D168,Calcul!$E168),SilencerParams!$D$4:$AH$82,25,FALSE))</f>
        <v/>
      </c>
      <c r="AS163" s="24" t="str">
        <f>IF(OR(Calcul!$D168="",Calcul!$E168=""),"",VLOOKUP(CONCATENATE(Calcul!$D168,Calcul!$E168),SilencerParams!$D$4:$Z$82,18,FALSE)*LOG($AH163)+VLOOKUP(CONCATENATE(Calcul!$D168,Calcul!$E168),SilencerParams!$D$4:$AH$82,26,FALSE))</f>
        <v/>
      </c>
      <c r="AT163" s="24" t="str">
        <f>IF(OR(Calcul!$D168="",Calcul!$E168=""),"",VLOOKUP(CONCATENATE(Calcul!$D168,Calcul!$E168),SilencerParams!$D$4:$Z$82,19,FALSE)*LOG($AH163)+VLOOKUP(CONCATENATE(Calcul!$D168,Calcul!$E168),SilencerParams!$D$4:$AH$82,27,FALSE))</f>
        <v/>
      </c>
      <c r="AU163" s="24" t="str">
        <f>IF(OR(Calcul!$D168="",Calcul!$E168=""),"",VLOOKUP(CONCATENATE(Calcul!$D168,Calcul!$E168),SilencerParams!$D$4:$Z$82,20,FALSE)*LOG($AH163)+VLOOKUP(CONCATENATE(Calcul!$D168,Calcul!$E168),SilencerParams!$D$4:$AH$82,28,FALSE))</f>
        <v/>
      </c>
      <c r="AV163" s="24" t="str">
        <f>IF(OR(Calcul!$D168="",Calcul!$E168=""),"",VLOOKUP(CONCATENATE(Calcul!$D168,Calcul!$E168),SilencerParams!$D$4:$Z$82,21,FALSE)*LOG($AH163)+VLOOKUP(CONCATENATE(Calcul!$D168,Calcul!$E168),SilencerParams!$D$4:$AH$82,29,FALSE))</f>
        <v/>
      </c>
      <c r="AW163" s="24" t="str">
        <f>IF(OR(Calcul!$D168="",Calcul!$E168=""),"",VLOOKUP(CONCATENATE(Calcul!$D168,Calcul!$E168),SilencerParams!$D$4:$Z$82,22,FALSE)*LOG($AH163)+VLOOKUP(CONCATENATE(Calcul!$D168,Calcul!$E168),SilencerParams!$D$4:$AH$82,30,FALSE))</f>
        <v/>
      </c>
      <c r="AX163" s="24" t="str">
        <f>IF(OR(Calcul!$D168="",Calcul!$E168=""),"",VLOOKUP(CONCATENATE(Calcul!$D168,Calcul!$E168),SilencerParams!$D$4:$Z$82,23,FALSE)*LOG($AH163)+VLOOKUP(CONCATENATE(Calcul!$D168,Calcul!$E168),SilencerParams!$D$4:$AH$82,31,FALSE))</f>
        <v/>
      </c>
      <c r="AY163" s="24" t="e">
        <f t="shared" si="49"/>
        <v>#DIV/0!</v>
      </c>
      <c r="AZ163" s="24" t="e">
        <f t="shared" si="50"/>
        <v>#DIV/0!</v>
      </c>
      <c r="BA163" s="24" t="e">
        <f t="shared" si="51"/>
        <v>#DIV/0!</v>
      </c>
      <c r="BB163" s="24" t="e">
        <f t="shared" si="52"/>
        <v>#DIV/0!</v>
      </c>
      <c r="BC163" s="24" t="e">
        <f t="shared" si="53"/>
        <v>#DIV/0!</v>
      </c>
      <c r="BD163" s="24" t="e">
        <f t="shared" si="54"/>
        <v>#DIV/0!</v>
      </c>
      <c r="BE163" s="24" t="e">
        <f t="shared" si="55"/>
        <v>#DIV/0!</v>
      </c>
      <c r="BF163" s="24" t="e">
        <f t="shared" si="56"/>
        <v>#DIV/0!</v>
      </c>
      <c r="BG163" s="24" t="e">
        <f>10*LOG10(IF(AY163="",0,POWER(10,((AY163+'ModelParams Lw'!$O$4)/10))) +IF(AZ163="",0,POWER(10,((AZ163+'ModelParams Lw'!$P$4)/10))) +IF(BA163="",0,POWER(10,((BA163+'ModelParams Lw'!$Q$4)/10))) +IF(BB163="",0,POWER(10,((BB163+'ModelParams Lw'!$R$4)/10))) +IF(BC163="",0,POWER(10,((BC163+'ModelParams Lw'!$S$4)/10))) +IF(BD163="",0,POWER(10,((BD163+'ModelParams Lw'!$T$4)/10))) +IF(BE163="",0,POWER(10,((BE163+'ModelParams Lw'!$U$4)/10)))+IF(BF163="",0,POWER(10,((BF163+'ModelParams Lw'!$V$4)/10))))</f>
        <v>#DIV/0!</v>
      </c>
      <c r="BH163" s="24" t="e">
        <f t="shared" si="47"/>
        <v>#DIV/0!</v>
      </c>
      <c r="BI163" s="24" t="e">
        <f>(AY163-'ModelParams Lw'!O$10)/'ModelParams Lw'!O$11</f>
        <v>#DIV/0!</v>
      </c>
      <c r="BJ163" s="24" t="e">
        <f>(AZ163-'ModelParams Lw'!P$10)/'ModelParams Lw'!P$11</f>
        <v>#DIV/0!</v>
      </c>
      <c r="BK163" s="24" t="e">
        <f>(BA163-'ModelParams Lw'!Q$10)/'ModelParams Lw'!Q$11</f>
        <v>#DIV/0!</v>
      </c>
      <c r="BL163" s="24" t="e">
        <f>(BB163-'ModelParams Lw'!R$10)/'ModelParams Lw'!R$11</f>
        <v>#DIV/0!</v>
      </c>
      <c r="BM163" s="24" t="e">
        <f>(BC163-'ModelParams Lw'!S$10)/'ModelParams Lw'!S$11</f>
        <v>#DIV/0!</v>
      </c>
      <c r="BN163" s="24" t="e">
        <f>(BD163-'ModelParams Lw'!T$10)/'ModelParams Lw'!T$11</f>
        <v>#DIV/0!</v>
      </c>
      <c r="BO163" s="24" t="e">
        <f>(BE163-'ModelParams Lw'!U$10)/'ModelParams Lw'!U$11</f>
        <v>#DIV/0!</v>
      </c>
      <c r="BP163" s="24" t="e">
        <f>(BF163-'ModelParams Lw'!V$10)/'ModelParams Lw'!V$11</f>
        <v>#DIV/0!</v>
      </c>
      <c r="BQ163" s="24">
        <f>IF(Calcul!$F168="SW",'ModelParams Lw'!C$18+'ModelParams Lw'!C$19*LOG(BQ$3)+'ModelParams Lw'!C$20*($D163*$E163),IF('ModelParams Lw'!C$21+'ModelParams Lw'!C$22*LOG(BQ$3)+'ModelParams Lw'!C$23*($D163*$E163)&lt;'ModelParams Lw'!C$18+'ModelParams Lw'!C$19*LOG(BQ$3)+'ModelParams Lw'!C$20*($D163*$E163),'ModelParams Lw'!C$18+'ModelParams Lw'!C$19*LOG(BQ$3)+'ModelParams Lw'!C$20*($D163*$E163),'ModelParams Lw'!C$21+'ModelParams Lw'!C$22*LOG(BQ$3)+'ModelParams Lw'!C$23*($D163*$E163)))</f>
        <v>29.232362061604213</v>
      </c>
      <c r="BR163" s="24">
        <f>IF(Calcul!$F168="SW",'ModelParams Lw'!D$18+'ModelParams Lw'!D$19*LOG(BR$3)+'ModelParams Lw'!D$20*($D163*$E163),IF('ModelParams Lw'!D$21+'ModelParams Lw'!D$22*LOG(BR$3)+'ModelParams Lw'!D$23*($D163*$E163)&lt;'ModelParams Lw'!D$18+'ModelParams Lw'!D$19*LOG(BR$3)+'ModelParams Lw'!D$20*($D163*$E163),'ModelParams Lw'!D$18+'ModelParams Lw'!D$19*LOG(BR$3)+'ModelParams Lw'!D$20*($D163*$E163),'ModelParams Lw'!D$21+'ModelParams Lw'!D$22*LOG(BR$3)+'ModelParams Lw'!D$23*($D163*$E163)))</f>
        <v>20.87664435983303</v>
      </c>
      <c r="BS163" s="24">
        <f>IF(Calcul!$F168="SW",'ModelParams Lw'!E$18+'ModelParams Lw'!E$19*LOG(BS$3)+'ModelParams Lw'!E$20*($D163*$E163),IF('ModelParams Lw'!E$21+'ModelParams Lw'!E$22*LOG(BS$3)+'ModelParams Lw'!E$23*($D163*$E163)&lt;'ModelParams Lw'!E$18+'ModelParams Lw'!E$19*LOG(BS$3)+'ModelParams Lw'!E$20*($D163*$E163),'ModelParams Lw'!E$18+'ModelParams Lw'!E$19*LOG(BS$3)+'ModelParams Lw'!E$20*($D163*$E163),'ModelParams Lw'!E$21+'ModelParams Lw'!E$22*LOG(BS$3)+'ModelParams Lw'!E$23*($D163*$E163)))</f>
        <v>19.403052886267911</v>
      </c>
      <c r="BT163" s="24">
        <f>IF(Calcul!$F168="SW",'ModelParams Lw'!F$18+'ModelParams Lw'!F$19*LOG(BT$3)+'ModelParams Lw'!F$20*($D163*$E163),IF('ModelParams Lw'!F$21+'ModelParams Lw'!F$22*LOG(BT$3)+'ModelParams Lw'!F$23*($D163*$E163)&lt;'ModelParams Lw'!F$18+'ModelParams Lw'!F$19*LOG(BT$3)+'ModelParams Lw'!F$20*($D163*$E163),'ModelParams Lw'!F$18+'ModelParams Lw'!F$19*LOG(BT$3)+'ModelParams Lw'!F$20*($D163*$E163),'ModelParams Lw'!F$21+'ModelParams Lw'!F$22*LOG(BT$3)+'ModelParams Lw'!F$23*($D163*$E163)))</f>
        <v>19.168948557312724</v>
      </c>
      <c r="BU163" s="24">
        <f>IF(Calcul!$F168="SW",'ModelParams Lw'!G$18+'ModelParams Lw'!G$19*LOG(BU$3)+'ModelParams Lw'!G$20*($D163*$E163),IF('ModelParams Lw'!G$21+'ModelParams Lw'!G$22*LOG(BU$3)+'ModelParams Lw'!G$23*($D163*$E163)&lt;'ModelParams Lw'!G$18+'ModelParams Lw'!G$19*LOG(BU$3)+'ModelParams Lw'!G$20*($D163*$E163),'ModelParams Lw'!G$18+'ModelParams Lw'!G$19*LOG(BU$3)+'ModelParams Lw'!G$20*($D163*$E163),'ModelParams Lw'!G$21+'ModelParams Lw'!G$22*LOG(BU$3)+'ModelParams Lw'!G$23*($D163*$E163)))</f>
        <v>19.253827318462619</v>
      </c>
      <c r="BV163" s="24">
        <f>IF(Calcul!$F168="SW",'ModelParams Lw'!H$18+'ModelParams Lw'!H$19*LOG(BV$3)+'ModelParams Lw'!H$20*($D163*$E163),IF('ModelParams Lw'!H$21+'ModelParams Lw'!H$22*LOG(BV$3)+'ModelParams Lw'!H$23*($D163*$E163)&lt;'ModelParams Lw'!H$18+'ModelParams Lw'!H$19*LOG(BV$3)+'ModelParams Lw'!H$20*($D163*$E163),'ModelParams Lw'!H$18+'ModelParams Lw'!H$19*LOG(BV$3)+'ModelParams Lw'!H$20*($D163*$E163),'ModelParams Lw'!H$21+'ModelParams Lw'!H$22*LOG(BV$3)+'ModelParams Lw'!H$23*($D163*$E163)))</f>
        <v>18.450549841027573</v>
      </c>
      <c r="BW163" s="24">
        <f>IF(Calcul!$F168="SW",'ModelParams Lw'!I$18+'ModelParams Lw'!I$19*LOG(BW$3)+'ModelParams Lw'!I$20*($D163*$E163),IF('ModelParams Lw'!I$21+'ModelParams Lw'!I$22*LOG(BW$3)+'ModelParams Lw'!I$23*($D163*$E163)&lt;'ModelParams Lw'!I$18+'ModelParams Lw'!I$19*LOG(BW$3)+'ModelParams Lw'!I$20*($D163*$E163),'ModelParams Lw'!I$18+'ModelParams Lw'!I$19*LOG(BW$3)+'ModelParams Lw'!I$20*($D163*$E163),'ModelParams Lw'!I$21+'ModelParams Lw'!I$22*LOG(BW$3)+'ModelParams Lw'!I$23*($D163*$E163)))</f>
        <v>24.339570323731252</v>
      </c>
      <c r="BX163" s="24">
        <f>IF(Calcul!$F168="SW",'ModelParams Lw'!J$18+'ModelParams Lw'!J$19*LOG(BX$3)+'ModelParams Lw'!J$20*($D163*$E163),IF('ModelParams Lw'!J$21+'ModelParams Lw'!J$22*LOG(BX$3)+'ModelParams Lw'!J$23*($D163*$E163)&lt;'ModelParams Lw'!J$18+'ModelParams Lw'!J$19*LOG(BX$3)+'ModelParams Lw'!J$20*($D163*$E163),'ModelParams Lw'!J$18+'ModelParams Lw'!J$19*LOG(BX$3)+'ModelParams Lw'!J$20*($D163*$E163),'ModelParams Lw'!J$21+'ModelParams Lw'!J$22*LOG(BX$3)+'ModelParams Lw'!J$23*($D163*$E163)))</f>
        <v>22.505852524315557</v>
      </c>
      <c r="BY163" s="24" t="e">
        <f t="shared" si="57"/>
        <v>#DIV/0!</v>
      </c>
      <c r="BZ163" s="24" t="e">
        <f t="shared" si="58"/>
        <v>#DIV/0!</v>
      </c>
      <c r="CA163" s="24" t="e">
        <f t="shared" si="59"/>
        <v>#DIV/0!</v>
      </c>
      <c r="CB163" s="24" t="e">
        <f t="shared" si="60"/>
        <v>#DIV/0!</v>
      </c>
      <c r="CC163" s="24" t="e">
        <f t="shared" si="61"/>
        <v>#DIV/0!</v>
      </c>
      <c r="CD163" s="24" t="e">
        <f t="shared" si="62"/>
        <v>#DIV/0!</v>
      </c>
      <c r="CE163" s="24" t="e">
        <f t="shared" si="63"/>
        <v>#DIV/0!</v>
      </c>
      <c r="CF163" s="24" t="e">
        <f t="shared" si="64"/>
        <v>#DIV/0!</v>
      </c>
      <c r="CG163" s="24" t="e">
        <f>10*LOG10(IF(BY163="",0,POWER(10,((BY163+'ModelParams Lw'!$O$4)/10))) +IF(BZ163="",0,POWER(10,((BZ163+'ModelParams Lw'!$P$4)/10))) +IF(CA163="",0,POWER(10,((CA163+'ModelParams Lw'!$Q$4)/10))) +IF(CB163="",0,POWER(10,((CB163+'ModelParams Lw'!$R$4)/10))) +IF(CC163="",0,POWER(10,((CC163+'ModelParams Lw'!$S$4)/10))) +IF(CD163="",0,POWER(10,((CD163+'ModelParams Lw'!$T$4)/10))) +IF(CE163="",0,POWER(10,((CE163+'ModelParams Lw'!$U$4)/10)))+IF(CF163="",0,POWER(10,((CF163+'ModelParams Lw'!$V$4)/10))))</f>
        <v>#DIV/0!</v>
      </c>
      <c r="CH163" s="24" t="e">
        <f t="shared" si="48"/>
        <v>#DIV/0!</v>
      </c>
      <c r="CI163" s="24" t="e">
        <f>(BY163-'ModelParams Lw'!$O$10)/'ModelParams Lw'!$O$11</f>
        <v>#DIV/0!</v>
      </c>
      <c r="CJ163" s="24" t="e">
        <f>(BZ163-'ModelParams Lw'!$P$10)/'ModelParams Lw'!$P$11</f>
        <v>#DIV/0!</v>
      </c>
      <c r="CK163" s="24" t="e">
        <f>(CA163-'ModelParams Lw'!$Q$10)/'ModelParams Lw'!$Q$11</f>
        <v>#DIV/0!</v>
      </c>
      <c r="CL163" s="24" t="e">
        <f>(CB163-'ModelParams Lw'!$R$10)/'ModelParams Lw'!$R$11</f>
        <v>#DIV/0!</v>
      </c>
      <c r="CM163" s="24" t="e">
        <f>(CC163-'ModelParams Lw'!$S$10)/'ModelParams Lw'!$S$11</f>
        <v>#DIV/0!</v>
      </c>
      <c r="CN163" s="24" t="e">
        <f>(CD163-'ModelParams Lw'!$T$10)/'ModelParams Lw'!$T$11</f>
        <v>#DIV/0!</v>
      </c>
      <c r="CO163" s="24" t="e">
        <f>(CE163-'ModelParams Lw'!$U$10)/'ModelParams Lw'!$U$11</f>
        <v>#DIV/0!</v>
      </c>
      <c r="CP163" s="24" t="e">
        <f>(CF163-'ModelParams Lw'!$V$10)/'ModelParams Lw'!$V$11</f>
        <v>#DIV/0!</v>
      </c>
    </row>
    <row r="164" spans="1:94" x14ac:dyDescent="0.2">
      <c r="A164" s="12">
        <f>Calcul!B166</f>
        <v>0</v>
      </c>
      <c r="B164" s="12">
        <f t="shared" si="65"/>
        <v>0</v>
      </c>
      <c r="C164" s="12">
        <f>Calcul!C166</f>
        <v>0</v>
      </c>
      <c r="D164" s="12">
        <f>Calcul!D166/1000</f>
        <v>0</v>
      </c>
      <c r="E164" s="12">
        <f>Calcul!E166/1000</f>
        <v>0</v>
      </c>
      <c r="F164" s="12">
        <f t="shared" si="66"/>
        <v>0</v>
      </c>
      <c r="G164" s="24" t="e">
        <f t="shared" si="67"/>
        <v>#DIV/0!</v>
      </c>
      <c r="H164" s="21" t="e">
        <f>'ModelParams Lw'!$B$6*(LN(H$3/(($B164/3600/($D164*$F164))^0.4*$G164^0.3)))^2+'ModelParams Lw'!$B$7*LN(H$3/(($B164/3600/($D164*$F164))^0.4*$G164^0.3))+'ModelParams Lw'!$B$8</f>
        <v>#DIV/0!</v>
      </c>
      <c r="I164" s="21" t="e">
        <f>'ModelParams Lw'!$B$6*(LN(I$3/(($B164/3600/($D164*$F164))^0.4*$G164^0.3)))^2+'ModelParams Lw'!$B$7*LN(I$3/(($B164/3600/($D164*$F164))^0.4*$G164^0.3))+'ModelParams Lw'!$B$8</f>
        <v>#DIV/0!</v>
      </c>
      <c r="J164" s="21" t="e">
        <f>'ModelParams Lw'!$B$6*(LN(J$3/(($B164/3600/($D164*$F164))^0.4*$G164^0.3)))^2+'ModelParams Lw'!$B$7*LN(J$3/(($B164/3600/($D164*$F164))^0.4*$G164^0.3))+'ModelParams Lw'!$B$8</f>
        <v>#DIV/0!</v>
      </c>
      <c r="K164" s="21" t="e">
        <f>'ModelParams Lw'!$B$6*(LN(K$3/(($B164/3600/($D164*$F164))^0.4*$G164^0.3)))^2+'ModelParams Lw'!$B$7*LN(K$3/(($B164/3600/($D164*$F164))^0.4*$G164^0.3))+'ModelParams Lw'!$B$8</f>
        <v>#DIV/0!</v>
      </c>
      <c r="L164" s="21" t="e">
        <f>'ModelParams Lw'!$B$6*(LN(L$3/(($B164/3600/($D164*$F164))^0.4*$G164^0.3)))^2+'ModelParams Lw'!$B$7*LN(L$3/(($B164/3600/($D164*$F164))^0.4*$G164^0.3))+'ModelParams Lw'!$B$8</f>
        <v>#DIV/0!</v>
      </c>
      <c r="M164" s="21" t="e">
        <f>'ModelParams Lw'!$B$6*(LN(M$3/(($B164/3600/($D164*$F164))^0.4*$G164^0.3)))^2+'ModelParams Lw'!$B$7*LN(M$3/(($B164/3600/($D164*$F164))^0.4*$G164^0.3))+'ModelParams Lw'!$B$8</f>
        <v>#DIV/0!</v>
      </c>
      <c r="N164" s="21" t="e">
        <f>'ModelParams Lw'!$B$6*(LN(N$3/(($B164/3600/($D164*$F164))^0.4*$G164^0.3)))^2+'ModelParams Lw'!$B$7*LN(N$3/(($B164/3600/($D164*$F164))^0.4*$G164^0.3))+'ModelParams Lw'!$B$8</f>
        <v>#DIV/0!</v>
      </c>
      <c r="O164" s="21" t="e">
        <f>'ModelParams Lw'!$B$6*(LN(O$3/(($B164/3600/($D164*$F164))^0.4*$G164^0.3)))^2+'ModelParams Lw'!$B$7*LN(O$3/(($B164/3600/($D164*$F164))^0.4*$G164^0.3))+'ModelParams Lw'!$B$8</f>
        <v>#DIV/0!</v>
      </c>
      <c r="P164" s="24" t="e">
        <f>'ModelParams Lw'!$B$3+'ModelParams Lw'!$B$4*LOG10($B164/3600/($D164*$F164))+'ModelParams Lw'!$B$5*LOG10(2*$G164/(1.2*($B164/3600/($D164*$F164))^2)+1)+10*LOG10($D164*$F164)+H164</f>
        <v>#DIV/0!</v>
      </c>
      <c r="Q164" s="24" t="e">
        <f>'ModelParams Lw'!$B$3+'ModelParams Lw'!$B$4*LOG10($B164/3600/($D164*$F164))+'ModelParams Lw'!$B$5*LOG10(2*$G164/(1.2*($B164/3600/($D164*$F164))^2)+1)+10*LOG10($D164*$F164)+I164</f>
        <v>#DIV/0!</v>
      </c>
      <c r="R164" s="24" t="e">
        <f>'ModelParams Lw'!$B$3+'ModelParams Lw'!$B$4*LOG10($B164/3600/($D164*$F164))+'ModelParams Lw'!$B$5*LOG10(2*$G164/(1.2*($B164/3600/($D164*$F164))^2)+1)+10*LOG10($D164*$F164)+J164</f>
        <v>#DIV/0!</v>
      </c>
      <c r="S164" s="24" t="e">
        <f>'ModelParams Lw'!$B$3+'ModelParams Lw'!$B$4*LOG10($B164/3600/($D164*$F164))+'ModelParams Lw'!$B$5*LOG10(2*$G164/(1.2*($B164/3600/($D164*$F164))^2)+1)+10*LOG10($D164*$F164)+K164</f>
        <v>#DIV/0!</v>
      </c>
      <c r="T164" s="24" t="e">
        <f>'ModelParams Lw'!$B$3+'ModelParams Lw'!$B$4*LOG10($B164/3600/($D164*$F164))+'ModelParams Lw'!$B$5*LOG10(2*$G164/(1.2*($B164/3600/($D164*$F164))^2)+1)+10*LOG10($D164*$F164)+L164</f>
        <v>#DIV/0!</v>
      </c>
      <c r="U164" s="24" t="e">
        <f>'ModelParams Lw'!$B$3+'ModelParams Lw'!$B$4*LOG10($B164/3600/($D164*$F164))+'ModelParams Lw'!$B$5*LOG10(2*$G164/(1.2*($B164/3600/($D164*$F164))^2)+1)+10*LOG10($D164*$F164)+M164</f>
        <v>#DIV/0!</v>
      </c>
      <c r="V164" s="24" t="e">
        <f>'ModelParams Lw'!$B$3+'ModelParams Lw'!$B$4*LOG10($B164/3600/($D164*$F164))+'ModelParams Lw'!$B$5*LOG10(2*$G164/(1.2*($B164/3600/($D164*$F164))^2)+1)+10*LOG10($D164*$F164)+N164</f>
        <v>#DIV/0!</v>
      </c>
      <c r="W164" s="24" t="e">
        <f>'ModelParams Lw'!$B$3+'ModelParams Lw'!$B$4*LOG10($B164/3600/($D164*$F164))+'ModelParams Lw'!$B$5*LOG10(2*$G164/(1.2*($B164/3600/($D164*$F164))^2)+1)+10*LOG10($D164*$F164)+O164</f>
        <v>#DIV/0!</v>
      </c>
      <c r="X164" s="24" t="e">
        <f>10*LOG10(IF(P164="",0,POWER(10,((P164+'ModelParams Lw'!$O$4)/10))) +IF(Q164="",0,POWER(10,((Q164+'ModelParams Lw'!$P$4)/10))) +IF(R164="",0,POWER(10,((R164+'ModelParams Lw'!$Q$4)/10))) +IF(S164="",0,POWER(10,((S164+'ModelParams Lw'!$R$4)/10))) +IF(T164="",0,POWER(10,((T164+'ModelParams Lw'!$S$4)/10))) +IF(U164="",0,POWER(10,((U164+'ModelParams Lw'!$T$4)/10))) +IF(V164="",0,POWER(10,((V164+'ModelParams Lw'!$U$4)/10)))+IF(W164="",0,POWER(10,((W164+'ModelParams Lw'!$V$4)/10))))</f>
        <v>#DIV/0!</v>
      </c>
      <c r="Y164" s="24" t="e">
        <f t="shared" si="68"/>
        <v>#DIV/0!</v>
      </c>
      <c r="Z164" s="24" t="e">
        <f>(P164-'ModelParams Lw'!O$10)/'ModelParams Lw'!O$11</f>
        <v>#DIV/0!</v>
      </c>
      <c r="AA164" s="24" t="e">
        <f>(Q164-'ModelParams Lw'!P$10)/'ModelParams Lw'!P$11</f>
        <v>#DIV/0!</v>
      </c>
      <c r="AB164" s="24" t="e">
        <f>(R164-'ModelParams Lw'!Q$10)/'ModelParams Lw'!Q$11</f>
        <v>#DIV/0!</v>
      </c>
      <c r="AC164" s="24" t="e">
        <f>(S164-'ModelParams Lw'!R$10)/'ModelParams Lw'!R$11</f>
        <v>#DIV/0!</v>
      </c>
      <c r="AD164" s="24" t="e">
        <f>(T164-'ModelParams Lw'!S$10)/'ModelParams Lw'!S$11</f>
        <v>#DIV/0!</v>
      </c>
      <c r="AE164" s="24" t="e">
        <f>(U164-'ModelParams Lw'!T$10)/'ModelParams Lw'!T$11</f>
        <v>#DIV/0!</v>
      </c>
      <c r="AF164" s="24" t="e">
        <f>(V164-'ModelParams Lw'!U$10)/'ModelParams Lw'!U$11</f>
        <v>#DIV/0!</v>
      </c>
      <c r="AG164" s="24" t="e">
        <f>(W164-'ModelParams Lw'!V$10)/'ModelParams Lw'!V$11</f>
        <v>#DIV/0!</v>
      </c>
      <c r="AH164" s="24" t="e">
        <f t="shared" ref="AH164:AH227" si="69">(B164/3600)/(D164*E164)</f>
        <v>#DIV/0!</v>
      </c>
      <c r="AI164" s="24" t="str">
        <f>IF(OR(Calcul!$D169="",Calcul!$E169=""),"",VLOOKUP(CONCATENATE(Calcul!$D169,Calcul!$E169),SilencerParams!$D$4:$R$82,8,FALSE))</f>
        <v/>
      </c>
      <c r="AJ164" s="24" t="str">
        <f>IF(OR(Calcul!$D169="",Calcul!$E169=""),"",VLOOKUP(CONCATENATE(Calcul!$D169,Calcul!$E169),SilencerParams!$D$4:$R$82,9,FALSE))</f>
        <v/>
      </c>
      <c r="AK164" s="24" t="str">
        <f>IF(OR(Calcul!$D169="",Calcul!$E169=""),"",VLOOKUP(CONCATENATE(Calcul!$D169,Calcul!$E169),SilencerParams!$D$4:$R$82,10,FALSE))</f>
        <v/>
      </c>
      <c r="AL164" s="24" t="str">
        <f>IF(OR(Calcul!$D169="",Calcul!$E169=""),"",VLOOKUP(CONCATENATE(Calcul!$D169,Calcul!$E169),SilencerParams!$D$4:$R$82,11,FALSE))</f>
        <v/>
      </c>
      <c r="AM164" s="24" t="str">
        <f>IF(OR(Calcul!$D169="",Calcul!$E169=""),"",VLOOKUP(CONCATENATE(Calcul!$D169,Calcul!$E169),SilencerParams!$D$4:$R$82,12,FALSE))</f>
        <v/>
      </c>
      <c r="AN164" s="24" t="str">
        <f>IF(OR(Calcul!$D169="",Calcul!$E169=""),"",VLOOKUP(CONCATENATE(Calcul!$D169,Calcul!$E169),SilencerParams!$D$4:$R$82,13,FALSE))</f>
        <v/>
      </c>
      <c r="AO164" s="24" t="str">
        <f>IF(OR(Calcul!$D169="",Calcul!$E169=""),"",VLOOKUP(CONCATENATE(Calcul!$D169,Calcul!$E169),SilencerParams!$D$4:$R$82,14,FALSE))</f>
        <v/>
      </c>
      <c r="AP164" s="24" t="str">
        <f>IF(OR(Calcul!$D169="",Calcul!$E169=""),"",VLOOKUP(CONCATENATE(Calcul!$D169,Calcul!$E169),SilencerParams!$D$4:$R$82,15,FALSE))</f>
        <v/>
      </c>
      <c r="AQ164" s="24" t="str">
        <f>IF(OR(Calcul!$D169="",Calcul!$E169=""),"",VLOOKUP(CONCATENATE(Calcul!$D169,Calcul!$E169),SilencerParams!$D$4:$Z$82,16,FALSE)*LOG($AH164)+VLOOKUP(CONCATENATE(Calcul!$D169,Calcul!$E169),SilencerParams!$D$4:$AH$82,24,FALSE))</f>
        <v/>
      </c>
      <c r="AR164" s="24" t="str">
        <f>IF(OR(Calcul!$D169="",Calcul!$E169=""),"",VLOOKUP(CONCATENATE(Calcul!$D169,Calcul!$E169),SilencerParams!$D$4:$Z$82,17,FALSE)*LOG($AH164)+VLOOKUP(CONCATENATE(Calcul!$D169,Calcul!$E169),SilencerParams!$D$4:$AH$82,25,FALSE))</f>
        <v/>
      </c>
      <c r="AS164" s="24" t="str">
        <f>IF(OR(Calcul!$D169="",Calcul!$E169=""),"",VLOOKUP(CONCATENATE(Calcul!$D169,Calcul!$E169),SilencerParams!$D$4:$Z$82,18,FALSE)*LOG($AH164)+VLOOKUP(CONCATENATE(Calcul!$D169,Calcul!$E169),SilencerParams!$D$4:$AH$82,26,FALSE))</f>
        <v/>
      </c>
      <c r="AT164" s="24" t="str">
        <f>IF(OR(Calcul!$D169="",Calcul!$E169=""),"",VLOOKUP(CONCATENATE(Calcul!$D169,Calcul!$E169),SilencerParams!$D$4:$Z$82,19,FALSE)*LOG($AH164)+VLOOKUP(CONCATENATE(Calcul!$D169,Calcul!$E169),SilencerParams!$D$4:$AH$82,27,FALSE))</f>
        <v/>
      </c>
      <c r="AU164" s="24" t="str">
        <f>IF(OR(Calcul!$D169="",Calcul!$E169=""),"",VLOOKUP(CONCATENATE(Calcul!$D169,Calcul!$E169),SilencerParams!$D$4:$Z$82,20,FALSE)*LOG($AH164)+VLOOKUP(CONCATENATE(Calcul!$D169,Calcul!$E169),SilencerParams!$D$4:$AH$82,28,FALSE))</f>
        <v/>
      </c>
      <c r="AV164" s="24" t="str">
        <f>IF(OR(Calcul!$D169="",Calcul!$E169=""),"",VLOOKUP(CONCATENATE(Calcul!$D169,Calcul!$E169),SilencerParams!$D$4:$Z$82,21,FALSE)*LOG($AH164)+VLOOKUP(CONCATENATE(Calcul!$D169,Calcul!$E169),SilencerParams!$D$4:$AH$82,29,FALSE))</f>
        <v/>
      </c>
      <c r="AW164" s="24" t="str">
        <f>IF(OR(Calcul!$D169="",Calcul!$E169=""),"",VLOOKUP(CONCATENATE(Calcul!$D169,Calcul!$E169),SilencerParams!$D$4:$Z$82,22,FALSE)*LOG($AH164)+VLOOKUP(CONCATENATE(Calcul!$D169,Calcul!$E169),SilencerParams!$D$4:$AH$82,30,FALSE))</f>
        <v/>
      </c>
      <c r="AX164" s="24" t="str">
        <f>IF(OR(Calcul!$D169="",Calcul!$E169=""),"",VLOOKUP(CONCATENATE(Calcul!$D169,Calcul!$E169),SilencerParams!$D$4:$Z$82,23,FALSE)*LOG($AH164)+VLOOKUP(CONCATENATE(Calcul!$D169,Calcul!$E169),SilencerParams!$D$4:$AH$82,31,FALSE))</f>
        <v/>
      </c>
      <c r="AY164" s="24" t="e">
        <f t="shared" si="49"/>
        <v>#DIV/0!</v>
      </c>
      <c r="AZ164" s="24" t="e">
        <f t="shared" si="50"/>
        <v>#DIV/0!</v>
      </c>
      <c r="BA164" s="24" t="e">
        <f t="shared" si="51"/>
        <v>#DIV/0!</v>
      </c>
      <c r="BB164" s="24" t="e">
        <f t="shared" si="52"/>
        <v>#DIV/0!</v>
      </c>
      <c r="BC164" s="24" t="e">
        <f t="shared" si="53"/>
        <v>#DIV/0!</v>
      </c>
      <c r="BD164" s="24" t="e">
        <f t="shared" si="54"/>
        <v>#DIV/0!</v>
      </c>
      <c r="BE164" s="24" t="e">
        <f t="shared" si="55"/>
        <v>#DIV/0!</v>
      </c>
      <c r="BF164" s="24" t="e">
        <f t="shared" si="56"/>
        <v>#DIV/0!</v>
      </c>
      <c r="BG164" s="24" t="e">
        <f>10*LOG10(IF(AY164="",0,POWER(10,((AY164+'ModelParams Lw'!$O$4)/10))) +IF(AZ164="",0,POWER(10,((AZ164+'ModelParams Lw'!$P$4)/10))) +IF(BA164="",0,POWER(10,((BA164+'ModelParams Lw'!$Q$4)/10))) +IF(BB164="",0,POWER(10,((BB164+'ModelParams Lw'!$R$4)/10))) +IF(BC164="",0,POWER(10,((BC164+'ModelParams Lw'!$S$4)/10))) +IF(BD164="",0,POWER(10,((BD164+'ModelParams Lw'!$T$4)/10))) +IF(BE164="",0,POWER(10,((BE164+'ModelParams Lw'!$U$4)/10)))+IF(BF164="",0,POWER(10,((BF164+'ModelParams Lw'!$V$4)/10))))</f>
        <v>#DIV/0!</v>
      </c>
      <c r="BH164" s="24" t="e">
        <f t="shared" ref="BH164:BH227" si="70">MAX(BI164:BP164)</f>
        <v>#DIV/0!</v>
      </c>
      <c r="BI164" s="24" t="e">
        <f>(AY164-'ModelParams Lw'!O$10)/'ModelParams Lw'!O$11</f>
        <v>#DIV/0!</v>
      </c>
      <c r="BJ164" s="24" t="e">
        <f>(AZ164-'ModelParams Lw'!P$10)/'ModelParams Lw'!P$11</f>
        <v>#DIV/0!</v>
      </c>
      <c r="BK164" s="24" t="e">
        <f>(BA164-'ModelParams Lw'!Q$10)/'ModelParams Lw'!Q$11</f>
        <v>#DIV/0!</v>
      </c>
      <c r="BL164" s="24" t="e">
        <f>(BB164-'ModelParams Lw'!R$10)/'ModelParams Lw'!R$11</f>
        <v>#DIV/0!</v>
      </c>
      <c r="BM164" s="24" t="e">
        <f>(BC164-'ModelParams Lw'!S$10)/'ModelParams Lw'!S$11</f>
        <v>#DIV/0!</v>
      </c>
      <c r="BN164" s="24" t="e">
        <f>(BD164-'ModelParams Lw'!T$10)/'ModelParams Lw'!T$11</f>
        <v>#DIV/0!</v>
      </c>
      <c r="BO164" s="24" t="e">
        <f>(BE164-'ModelParams Lw'!U$10)/'ModelParams Lw'!U$11</f>
        <v>#DIV/0!</v>
      </c>
      <c r="BP164" s="24" t="e">
        <f>(BF164-'ModelParams Lw'!V$10)/'ModelParams Lw'!V$11</f>
        <v>#DIV/0!</v>
      </c>
      <c r="BQ164" s="24">
        <f>IF(Calcul!$F169="SW",'ModelParams Lw'!C$18+'ModelParams Lw'!C$19*LOG(BQ$3)+'ModelParams Lw'!C$20*($D164*$E164),IF('ModelParams Lw'!C$21+'ModelParams Lw'!C$22*LOG(BQ$3)+'ModelParams Lw'!C$23*($D164*$E164)&lt;'ModelParams Lw'!C$18+'ModelParams Lw'!C$19*LOG(BQ$3)+'ModelParams Lw'!C$20*($D164*$E164),'ModelParams Lw'!C$18+'ModelParams Lw'!C$19*LOG(BQ$3)+'ModelParams Lw'!C$20*($D164*$E164),'ModelParams Lw'!C$21+'ModelParams Lw'!C$22*LOG(BQ$3)+'ModelParams Lw'!C$23*($D164*$E164)))</f>
        <v>29.232362061604213</v>
      </c>
      <c r="BR164" s="24">
        <f>IF(Calcul!$F169="SW",'ModelParams Lw'!D$18+'ModelParams Lw'!D$19*LOG(BR$3)+'ModelParams Lw'!D$20*($D164*$E164),IF('ModelParams Lw'!D$21+'ModelParams Lw'!D$22*LOG(BR$3)+'ModelParams Lw'!D$23*($D164*$E164)&lt;'ModelParams Lw'!D$18+'ModelParams Lw'!D$19*LOG(BR$3)+'ModelParams Lw'!D$20*($D164*$E164),'ModelParams Lw'!D$18+'ModelParams Lw'!D$19*LOG(BR$3)+'ModelParams Lw'!D$20*($D164*$E164),'ModelParams Lw'!D$21+'ModelParams Lw'!D$22*LOG(BR$3)+'ModelParams Lw'!D$23*($D164*$E164)))</f>
        <v>20.87664435983303</v>
      </c>
      <c r="BS164" s="24">
        <f>IF(Calcul!$F169="SW",'ModelParams Lw'!E$18+'ModelParams Lw'!E$19*LOG(BS$3)+'ModelParams Lw'!E$20*($D164*$E164),IF('ModelParams Lw'!E$21+'ModelParams Lw'!E$22*LOG(BS$3)+'ModelParams Lw'!E$23*($D164*$E164)&lt;'ModelParams Lw'!E$18+'ModelParams Lw'!E$19*LOG(BS$3)+'ModelParams Lw'!E$20*($D164*$E164),'ModelParams Lw'!E$18+'ModelParams Lw'!E$19*LOG(BS$3)+'ModelParams Lw'!E$20*($D164*$E164),'ModelParams Lw'!E$21+'ModelParams Lw'!E$22*LOG(BS$3)+'ModelParams Lw'!E$23*($D164*$E164)))</f>
        <v>19.403052886267911</v>
      </c>
      <c r="BT164" s="24">
        <f>IF(Calcul!$F169="SW",'ModelParams Lw'!F$18+'ModelParams Lw'!F$19*LOG(BT$3)+'ModelParams Lw'!F$20*($D164*$E164),IF('ModelParams Lw'!F$21+'ModelParams Lw'!F$22*LOG(BT$3)+'ModelParams Lw'!F$23*($D164*$E164)&lt;'ModelParams Lw'!F$18+'ModelParams Lw'!F$19*LOG(BT$3)+'ModelParams Lw'!F$20*($D164*$E164),'ModelParams Lw'!F$18+'ModelParams Lw'!F$19*LOG(BT$3)+'ModelParams Lw'!F$20*($D164*$E164),'ModelParams Lw'!F$21+'ModelParams Lw'!F$22*LOG(BT$3)+'ModelParams Lw'!F$23*($D164*$E164)))</f>
        <v>19.168948557312724</v>
      </c>
      <c r="BU164" s="24">
        <f>IF(Calcul!$F169="SW",'ModelParams Lw'!G$18+'ModelParams Lw'!G$19*LOG(BU$3)+'ModelParams Lw'!G$20*($D164*$E164),IF('ModelParams Lw'!G$21+'ModelParams Lw'!G$22*LOG(BU$3)+'ModelParams Lw'!G$23*($D164*$E164)&lt;'ModelParams Lw'!G$18+'ModelParams Lw'!G$19*LOG(BU$3)+'ModelParams Lw'!G$20*($D164*$E164),'ModelParams Lw'!G$18+'ModelParams Lw'!G$19*LOG(BU$3)+'ModelParams Lw'!G$20*($D164*$E164),'ModelParams Lw'!G$21+'ModelParams Lw'!G$22*LOG(BU$3)+'ModelParams Lw'!G$23*($D164*$E164)))</f>
        <v>19.253827318462619</v>
      </c>
      <c r="BV164" s="24">
        <f>IF(Calcul!$F169="SW",'ModelParams Lw'!H$18+'ModelParams Lw'!H$19*LOG(BV$3)+'ModelParams Lw'!H$20*($D164*$E164),IF('ModelParams Lw'!H$21+'ModelParams Lw'!H$22*LOG(BV$3)+'ModelParams Lw'!H$23*($D164*$E164)&lt;'ModelParams Lw'!H$18+'ModelParams Lw'!H$19*LOG(BV$3)+'ModelParams Lw'!H$20*($D164*$E164),'ModelParams Lw'!H$18+'ModelParams Lw'!H$19*LOG(BV$3)+'ModelParams Lw'!H$20*($D164*$E164),'ModelParams Lw'!H$21+'ModelParams Lw'!H$22*LOG(BV$3)+'ModelParams Lw'!H$23*($D164*$E164)))</f>
        <v>18.450549841027573</v>
      </c>
      <c r="BW164" s="24">
        <f>IF(Calcul!$F169="SW",'ModelParams Lw'!I$18+'ModelParams Lw'!I$19*LOG(BW$3)+'ModelParams Lw'!I$20*($D164*$E164),IF('ModelParams Lw'!I$21+'ModelParams Lw'!I$22*LOG(BW$3)+'ModelParams Lw'!I$23*($D164*$E164)&lt;'ModelParams Lw'!I$18+'ModelParams Lw'!I$19*LOG(BW$3)+'ModelParams Lw'!I$20*($D164*$E164),'ModelParams Lw'!I$18+'ModelParams Lw'!I$19*LOG(BW$3)+'ModelParams Lw'!I$20*($D164*$E164),'ModelParams Lw'!I$21+'ModelParams Lw'!I$22*LOG(BW$3)+'ModelParams Lw'!I$23*($D164*$E164)))</f>
        <v>24.339570323731252</v>
      </c>
      <c r="BX164" s="24">
        <f>IF(Calcul!$F169="SW",'ModelParams Lw'!J$18+'ModelParams Lw'!J$19*LOG(BX$3)+'ModelParams Lw'!J$20*($D164*$E164),IF('ModelParams Lw'!J$21+'ModelParams Lw'!J$22*LOG(BX$3)+'ModelParams Lw'!J$23*($D164*$E164)&lt;'ModelParams Lw'!J$18+'ModelParams Lw'!J$19*LOG(BX$3)+'ModelParams Lw'!J$20*($D164*$E164),'ModelParams Lw'!J$18+'ModelParams Lw'!J$19*LOG(BX$3)+'ModelParams Lw'!J$20*($D164*$E164),'ModelParams Lw'!J$21+'ModelParams Lw'!J$22*LOG(BX$3)+'ModelParams Lw'!J$23*($D164*$E164)))</f>
        <v>22.505852524315557</v>
      </c>
      <c r="BY164" s="24" t="e">
        <f t="shared" si="57"/>
        <v>#DIV/0!</v>
      </c>
      <c r="BZ164" s="24" t="e">
        <f t="shared" si="58"/>
        <v>#DIV/0!</v>
      </c>
      <c r="CA164" s="24" t="e">
        <f t="shared" si="59"/>
        <v>#DIV/0!</v>
      </c>
      <c r="CB164" s="24" t="e">
        <f t="shared" si="60"/>
        <v>#DIV/0!</v>
      </c>
      <c r="CC164" s="24" t="e">
        <f t="shared" si="61"/>
        <v>#DIV/0!</v>
      </c>
      <c r="CD164" s="24" t="e">
        <f t="shared" si="62"/>
        <v>#DIV/0!</v>
      </c>
      <c r="CE164" s="24" t="e">
        <f t="shared" si="63"/>
        <v>#DIV/0!</v>
      </c>
      <c r="CF164" s="24" t="e">
        <f t="shared" si="64"/>
        <v>#DIV/0!</v>
      </c>
      <c r="CG164" s="24" t="e">
        <f>10*LOG10(IF(BY164="",0,POWER(10,((BY164+'ModelParams Lw'!$O$4)/10))) +IF(BZ164="",0,POWER(10,((BZ164+'ModelParams Lw'!$P$4)/10))) +IF(CA164="",0,POWER(10,((CA164+'ModelParams Lw'!$Q$4)/10))) +IF(CB164="",0,POWER(10,((CB164+'ModelParams Lw'!$R$4)/10))) +IF(CC164="",0,POWER(10,((CC164+'ModelParams Lw'!$S$4)/10))) +IF(CD164="",0,POWER(10,((CD164+'ModelParams Lw'!$T$4)/10))) +IF(CE164="",0,POWER(10,((CE164+'ModelParams Lw'!$U$4)/10)))+IF(CF164="",0,POWER(10,((CF164+'ModelParams Lw'!$V$4)/10))))</f>
        <v>#DIV/0!</v>
      </c>
      <c r="CH164" s="24" t="e">
        <f t="shared" ref="CH164:CH227" si="71">MAX(CI164:CP164)</f>
        <v>#DIV/0!</v>
      </c>
      <c r="CI164" s="24" t="e">
        <f>(BY164-'ModelParams Lw'!$O$10)/'ModelParams Lw'!$O$11</f>
        <v>#DIV/0!</v>
      </c>
      <c r="CJ164" s="24" t="e">
        <f>(BZ164-'ModelParams Lw'!$P$10)/'ModelParams Lw'!$P$11</f>
        <v>#DIV/0!</v>
      </c>
      <c r="CK164" s="24" t="e">
        <f>(CA164-'ModelParams Lw'!$Q$10)/'ModelParams Lw'!$Q$11</f>
        <v>#DIV/0!</v>
      </c>
      <c r="CL164" s="24" t="e">
        <f>(CB164-'ModelParams Lw'!$R$10)/'ModelParams Lw'!$R$11</f>
        <v>#DIV/0!</v>
      </c>
      <c r="CM164" s="24" t="e">
        <f>(CC164-'ModelParams Lw'!$S$10)/'ModelParams Lw'!$S$11</f>
        <v>#DIV/0!</v>
      </c>
      <c r="CN164" s="24" t="e">
        <f>(CD164-'ModelParams Lw'!$T$10)/'ModelParams Lw'!$T$11</f>
        <v>#DIV/0!</v>
      </c>
      <c r="CO164" s="24" t="e">
        <f>(CE164-'ModelParams Lw'!$U$10)/'ModelParams Lw'!$U$11</f>
        <v>#DIV/0!</v>
      </c>
      <c r="CP164" s="24" t="e">
        <f>(CF164-'ModelParams Lw'!$V$10)/'ModelParams Lw'!$V$11</f>
        <v>#DIV/0!</v>
      </c>
    </row>
    <row r="165" spans="1:94" x14ac:dyDescent="0.2">
      <c r="A165" s="12">
        <f>Calcul!B167</f>
        <v>0</v>
      </c>
      <c r="B165" s="12">
        <f t="shared" si="65"/>
        <v>0</v>
      </c>
      <c r="C165" s="12">
        <f>Calcul!C167</f>
        <v>0</v>
      </c>
      <c r="D165" s="12">
        <f>Calcul!D167/1000</f>
        <v>0</v>
      </c>
      <c r="E165" s="12">
        <f>Calcul!E167/1000</f>
        <v>0</v>
      </c>
      <c r="F165" s="12">
        <f t="shared" si="66"/>
        <v>0</v>
      </c>
      <c r="G165" s="24" t="e">
        <f t="shared" si="67"/>
        <v>#DIV/0!</v>
      </c>
      <c r="H165" s="21" t="e">
        <f>'ModelParams Lw'!$B$6*(LN(H$3/(($B165/3600/($D165*$F165))^0.4*$G165^0.3)))^2+'ModelParams Lw'!$B$7*LN(H$3/(($B165/3600/($D165*$F165))^0.4*$G165^0.3))+'ModelParams Lw'!$B$8</f>
        <v>#DIV/0!</v>
      </c>
      <c r="I165" s="21" t="e">
        <f>'ModelParams Lw'!$B$6*(LN(I$3/(($B165/3600/($D165*$F165))^0.4*$G165^0.3)))^2+'ModelParams Lw'!$B$7*LN(I$3/(($B165/3600/($D165*$F165))^0.4*$G165^0.3))+'ModelParams Lw'!$B$8</f>
        <v>#DIV/0!</v>
      </c>
      <c r="J165" s="21" t="e">
        <f>'ModelParams Lw'!$B$6*(LN(J$3/(($B165/3600/($D165*$F165))^0.4*$G165^0.3)))^2+'ModelParams Lw'!$B$7*LN(J$3/(($B165/3600/($D165*$F165))^0.4*$G165^0.3))+'ModelParams Lw'!$B$8</f>
        <v>#DIV/0!</v>
      </c>
      <c r="K165" s="21" t="e">
        <f>'ModelParams Lw'!$B$6*(LN(K$3/(($B165/3600/($D165*$F165))^0.4*$G165^0.3)))^2+'ModelParams Lw'!$B$7*LN(K$3/(($B165/3600/($D165*$F165))^0.4*$G165^0.3))+'ModelParams Lw'!$B$8</f>
        <v>#DIV/0!</v>
      </c>
      <c r="L165" s="21" t="e">
        <f>'ModelParams Lw'!$B$6*(LN(L$3/(($B165/3600/($D165*$F165))^0.4*$G165^0.3)))^2+'ModelParams Lw'!$B$7*LN(L$3/(($B165/3600/($D165*$F165))^0.4*$G165^0.3))+'ModelParams Lw'!$B$8</f>
        <v>#DIV/0!</v>
      </c>
      <c r="M165" s="21" t="e">
        <f>'ModelParams Lw'!$B$6*(LN(M$3/(($B165/3600/($D165*$F165))^0.4*$G165^0.3)))^2+'ModelParams Lw'!$B$7*LN(M$3/(($B165/3600/($D165*$F165))^0.4*$G165^0.3))+'ModelParams Lw'!$B$8</f>
        <v>#DIV/0!</v>
      </c>
      <c r="N165" s="21" t="e">
        <f>'ModelParams Lw'!$B$6*(LN(N$3/(($B165/3600/($D165*$F165))^0.4*$G165^0.3)))^2+'ModelParams Lw'!$B$7*LN(N$3/(($B165/3600/($D165*$F165))^0.4*$G165^0.3))+'ModelParams Lw'!$B$8</f>
        <v>#DIV/0!</v>
      </c>
      <c r="O165" s="21" t="e">
        <f>'ModelParams Lw'!$B$6*(LN(O$3/(($B165/3600/($D165*$F165))^0.4*$G165^0.3)))^2+'ModelParams Lw'!$B$7*LN(O$3/(($B165/3600/($D165*$F165))^0.4*$G165^0.3))+'ModelParams Lw'!$B$8</f>
        <v>#DIV/0!</v>
      </c>
      <c r="P165" s="24" t="e">
        <f>'ModelParams Lw'!$B$3+'ModelParams Lw'!$B$4*LOG10($B165/3600/($D165*$F165))+'ModelParams Lw'!$B$5*LOG10(2*$G165/(1.2*($B165/3600/($D165*$F165))^2)+1)+10*LOG10($D165*$F165)+H165</f>
        <v>#DIV/0!</v>
      </c>
      <c r="Q165" s="24" t="e">
        <f>'ModelParams Lw'!$B$3+'ModelParams Lw'!$B$4*LOG10($B165/3600/($D165*$F165))+'ModelParams Lw'!$B$5*LOG10(2*$G165/(1.2*($B165/3600/($D165*$F165))^2)+1)+10*LOG10($D165*$F165)+I165</f>
        <v>#DIV/0!</v>
      </c>
      <c r="R165" s="24" t="e">
        <f>'ModelParams Lw'!$B$3+'ModelParams Lw'!$B$4*LOG10($B165/3600/($D165*$F165))+'ModelParams Lw'!$B$5*LOG10(2*$G165/(1.2*($B165/3600/($D165*$F165))^2)+1)+10*LOG10($D165*$F165)+J165</f>
        <v>#DIV/0!</v>
      </c>
      <c r="S165" s="24" t="e">
        <f>'ModelParams Lw'!$B$3+'ModelParams Lw'!$B$4*LOG10($B165/3600/($D165*$F165))+'ModelParams Lw'!$B$5*LOG10(2*$G165/(1.2*($B165/3600/($D165*$F165))^2)+1)+10*LOG10($D165*$F165)+K165</f>
        <v>#DIV/0!</v>
      </c>
      <c r="T165" s="24" t="e">
        <f>'ModelParams Lw'!$B$3+'ModelParams Lw'!$B$4*LOG10($B165/3600/($D165*$F165))+'ModelParams Lw'!$B$5*LOG10(2*$G165/(1.2*($B165/3600/($D165*$F165))^2)+1)+10*LOG10($D165*$F165)+L165</f>
        <v>#DIV/0!</v>
      </c>
      <c r="U165" s="24" t="e">
        <f>'ModelParams Lw'!$B$3+'ModelParams Lw'!$B$4*LOG10($B165/3600/($D165*$F165))+'ModelParams Lw'!$B$5*LOG10(2*$G165/(1.2*($B165/3600/($D165*$F165))^2)+1)+10*LOG10($D165*$F165)+M165</f>
        <v>#DIV/0!</v>
      </c>
      <c r="V165" s="24" t="e">
        <f>'ModelParams Lw'!$B$3+'ModelParams Lw'!$B$4*LOG10($B165/3600/($D165*$F165))+'ModelParams Lw'!$B$5*LOG10(2*$G165/(1.2*($B165/3600/($D165*$F165))^2)+1)+10*LOG10($D165*$F165)+N165</f>
        <v>#DIV/0!</v>
      </c>
      <c r="W165" s="24" t="e">
        <f>'ModelParams Lw'!$B$3+'ModelParams Lw'!$B$4*LOG10($B165/3600/($D165*$F165))+'ModelParams Lw'!$B$5*LOG10(2*$G165/(1.2*($B165/3600/($D165*$F165))^2)+1)+10*LOG10($D165*$F165)+O165</f>
        <v>#DIV/0!</v>
      </c>
      <c r="X165" s="24" t="e">
        <f>10*LOG10(IF(P165="",0,POWER(10,((P165+'ModelParams Lw'!$O$4)/10))) +IF(Q165="",0,POWER(10,((Q165+'ModelParams Lw'!$P$4)/10))) +IF(R165="",0,POWER(10,((R165+'ModelParams Lw'!$Q$4)/10))) +IF(S165="",0,POWER(10,((S165+'ModelParams Lw'!$R$4)/10))) +IF(T165="",0,POWER(10,((T165+'ModelParams Lw'!$S$4)/10))) +IF(U165="",0,POWER(10,((U165+'ModelParams Lw'!$T$4)/10))) +IF(V165="",0,POWER(10,((V165+'ModelParams Lw'!$U$4)/10)))+IF(W165="",0,POWER(10,((W165+'ModelParams Lw'!$V$4)/10))))</f>
        <v>#DIV/0!</v>
      </c>
      <c r="Y165" s="24" t="e">
        <f t="shared" si="68"/>
        <v>#DIV/0!</v>
      </c>
      <c r="Z165" s="24" t="e">
        <f>(P165-'ModelParams Lw'!O$10)/'ModelParams Lw'!O$11</f>
        <v>#DIV/0!</v>
      </c>
      <c r="AA165" s="24" t="e">
        <f>(Q165-'ModelParams Lw'!P$10)/'ModelParams Lw'!P$11</f>
        <v>#DIV/0!</v>
      </c>
      <c r="AB165" s="24" t="e">
        <f>(R165-'ModelParams Lw'!Q$10)/'ModelParams Lw'!Q$11</f>
        <v>#DIV/0!</v>
      </c>
      <c r="AC165" s="24" t="e">
        <f>(S165-'ModelParams Lw'!R$10)/'ModelParams Lw'!R$11</f>
        <v>#DIV/0!</v>
      </c>
      <c r="AD165" s="24" t="e">
        <f>(T165-'ModelParams Lw'!S$10)/'ModelParams Lw'!S$11</f>
        <v>#DIV/0!</v>
      </c>
      <c r="AE165" s="24" t="e">
        <f>(U165-'ModelParams Lw'!T$10)/'ModelParams Lw'!T$11</f>
        <v>#DIV/0!</v>
      </c>
      <c r="AF165" s="24" t="e">
        <f>(V165-'ModelParams Lw'!U$10)/'ModelParams Lw'!U$11</f>
        <v>#DIV/0!</v>
      </c>
      <c r="AG165" s="24" t="e">
        <f>(W165-'ModelParams Lw'!V$10)/'ModelParams Lw'!V$11</f>
        <v>#DIV/0!</v>
      </c>
      <c r="AH165" s="24" t="e">
        <f t="shared" si="69"/>
        <v>#DIV/0!</v>
      </c>
      <c r="AI165" s="24" t="str">
        <f>IF(OR(Calcul!$D170="",Calcul!$E170=""),"",VLOOKUP(CONCATENATE(Calcul!$D170,Calcul!$E170),SilencerParams!$D$4:$R$82,8,FALSE))</f>
        <v/>
      </c>
      <c r="AJ165" s="24" t="str">
        <f>IF(OR(Calcul!$D170="",Calcul!$E170=""),"",VLOOKUP(CONCATENATE(Calcul!$D170,Calcul!$E170),SilencerParams!$D$4:$R$82,9,FALSE))</f>
        <v/>
      </c>
      <c r="AK165" s="24" t="str">
        <f>IF(OR(Calcul!$D170="",Calcul!$E170=""),"",VLOOKUP(CONCATENATE(Calcul!$D170,Calcul!$E170),SilencerParams!$D$4:$R$82,10,FALSE))</f>
        <v/>
      </c>
      <c r="AL165" s="24" t="str">
        <f>IF(OR(Calcul!$D170="",Calcul!$E170=""),"",VLOOKUP(CONCATENATE(Calcul!$D170,Calcul!$E170),SilencerParams!$D$4:$R$82,11,FALSE))</f>
        <v/>
      </c>
      <c r="AM165" s="24" t="str">
        <f>IF(OR(Calcul!$D170="",Calcul!$E170=""),"",VLOOKUP(CONCATENATE(Calcul!$D170,Calcul!$E170),SilencerParams!$D$4:$R$82,12,FALSE))</f>
        <v/>
      </c>
      <c r="AN165" s="24" t="str">
        <f>IF(OR(Calcul!$D170="",Calcul!$E170=""),"",VLOOKUP(CONCATENATE(Calcul!$D170,Calcul!$E170),SilencerParams!$D$4:$R$82,13,FALSE))</f>
        <v/>
      </c>
      <c r="AO165" s="24" t="str">
        <f>IF(OR(Calcul!$D170="",Calcul!$E170=""),"",VLOOKUP(CONCATENATE(Calcul!$D170,Calcul!$E170),SilencerParams!$D$4:$R$82,14,FALSE))</f>
        <v/>
      </c>
      <c r="AP165" s="24" t="str">
        <f>IF(OR(Calcul!$D170="",Calcul!$E170=""),"",VLOOKUP(CONCATENATE(Calcul!$D170,Calcul!$E170),SilencerParams!$D$4:$R$82,15,FALSE))</f>
        <v/>
      </c>
      <c r="AQ165" s="24" t="str">
        <f>IF(OR(Calcul!$D170="",Calcul!$E170=""),"",VLOOKUP(CONCATENATE(Calcul!$D170,Calcul!$E170),SilencerParams!$D$4:$Z$82,16,FALSE)*LOG($AH165)+VLOOKUP(CONCATENATE(Calcul!$D170,Calcul!$E170),SilencerParams!$D$4:$AH$82,24,FALSE))</f>
        <v/>
      </c>
      <c r="AR165" s="24" t="str">
        <f>IF(OR(Calcul!$D170="",Calcul!$E170=""),"",VLOOKUP(CONCATENATE(Calcul!$D170,Calcul!$E170),SilencerParams!$D$4:$Z$82,17,FALSE)*LOG($AH165)+VLOOKUP(CONCATENATE(Calcul!$D170,Calcul!$E170),SilencerParams!$D$4:$AH$82,25,FALSE))</f>
        <v/>
      </c>
      <c r="AS165" s="24" t="str">
        <f>IF(OR(Calcul!$D170="",Calcul!$E170=""),"",VLOOKUP(CONCATENATE(Calcul!$D170,Calcul!$E170),SilencerParams!$D$4:$Z$82,18,FALSE)*LOG($AH165)+VLOOKUP(CONCATENATE(Calcul!$D170,Calcul!$E170),SilencerParams!$D$4:$AH$82,26,FALSE))</f>
        <v/>
      </c>
      <c r="AT165" s="24" t="str">
        <f>IF(OR(Calcul!$D170="",Calcul!$E170=""),"",VLOOKUP(CONCATENATE(Calcul!$D170,Calcul!$E170),SilencerParams!$D$4:$Z$82,19,FALSE)*LOG($AH165)+VLOOKUP(CONCATENATE(Calcul!$D170,Calcul!$E170),SilencerParams!$D$4:$AH$82,27,FALSE))</f>
        <v/>
      </c>
      <c r="AU165" s="24" t="str">
        <f>IF(OR(Calcul!$D170="",Calcul!$E170=""),"",VLOOKUP(CONCATENATE(Calcul!$D170,Calcul!$E170),SilencerParams!$D$4:$Z$82,20,FALSE)*LOG($AH165)+VLOOKUP(CONCATENATE(Calcul!$D170,Calcul!$E170),SilencerParams!$D$4:$AH$82,28,FALSE))</f>
        <v/>
      </c>
      <c r="AV165" s="24" t="str">
        <f>IF(OR(Calcul!$D170="",Calcul!$E170=""),"",VLOOKUP(CONCATENATE(Calcul!$D170,Calcul!$E170),SilencerParams!$D$4:$Z$82,21,FALSE)*LOG($AH165)+VLOOKUP(CONCATENATE(Calcul!$D170,Calcul!$E170),SilencerParams!$D$4:$AH$82,29,FALSE))</f>
        <v/>
      </c>
      <c r="AW165" s="24" t="str">
        <f>IF(OR(Calcul!$D170="",Calcul!$E170=""),"",VLOOKUP(CONCATENATE(Calcul!$D170,Calcul!$E170),SilencerParams!$D$4:$Z$82,22,FALSE)*LOG($AH165)+VLOOKUP(CONCATENATE(Calcul!$D170,Calcul!$E170),SilencerParams!$D$4:$AH$82,30,FALSE))</f>
        <v/>
      </c>
      <c r="AX165" s="24" t="str">
        <f>IF(OR(Calcul!$D170="",Calcul!$E170=""),"",VLOOKUP(CONCATENATE(Calcul!$D170,Calcul!$E170),SilencerParams!$D$4:$Z$82,23,FALSE)*LOG($AH165)+VLOOKUP(CONCATENATE(Calcul!$D170,Calcul!$E170),SilencerParams!$D$4:$AH$82,31,FALSE))</f>
        <v/>
      </c>
      <c r="AY165" s="24" t="e">
        <f t="shared" si="49"/>
        <v>#DIV/0!</v>
      </c>
      <c r="AZ165" s="24" t="e">
        <f t="shared" si="50"/>
        <v>#DIV/0!</v>
      </c>
      <c r="BA165" s="24" t="e">
        <f t="shared" si="51"/>
        <v>#DIV/0!</v>
      </c>
      <c r="BB165" s="24" t="e">
        <f t="shared" si="52"/>
        <v>#DIV/0!</v>
      </c>
      <c r="BC165" s="24" t="e">
        <f t="shared" si="53"/>
        <v>#DIV/0!</v>
      </c>
      <c r="BD165" s="24" t="e">
        <f t="shared" si="54"/>
        <v>#DIV/0!</v>
      </c>
      <c r="BE165" s="24" t="e">
        <f t="shared" si="55"/>
        <v>#DIV/0!</v>
      </c>
      <c r="BF165" s="24" t="e">
        <f t="shared" si="56"/>
        <v>#DIV/0!</v>
      </c>
      <c r="BG165" s="24" t="e">
        <f>10*LOG10(IF(AY165="",0,POWER(10,((AY165+'ModelParams Lw'!$O$4)/10))) +IF(AZ165="",0,POWER(10,((AZ165+'ModelParams Lw'!$P$4)/10))) +IF(BA165="",0,POWER(10,((BA165+'ModelParams Lw'!$Q$4)/10))) +IF(BB165="",0,POWER(10,((BB165+'ModelParams Lw'!$R$4)/10))) +IF(BC165="",0,POWER(10,((BC165+'ModelParams Lw'!$S$4)/10))) +IF(BD165="",0,POWER(10,((BD165+'ModelParams Lw'!$T$4)/10))) +IF(BE165="",0,POWER(10,((BE165+'ModelParams Lw'!$U$4)/10)))+IF(BF165="",0,POWER(10,((BF165+'ModelParams Lw'!$V$4)/10))))</f>
        <v>#DIV/0!</v>
      </c>
      <c r="BH165" s="24" t="e">
        <f t="shared" si="70"/>
        <v>#DIV/0!</v>
      </c>
      <c r="BI165" s="24" t="e">
        <f>(AY165-'ModelParams Lw'!O$10)/'ModelParams Lw'!O$11</f>
        <v>#DIV/0!</v>
      </c>
      <c r="BJ165" s="24" t="e">
        <f>(AZ165-'ModelParams Lw'!P$10)/'ModelParams Lw'!P$11</f>
        <v>#DIV/0!</v>
      </c>
      <c r="BK165" s="24" t="e">
        <f>(BA165-'ModelParams Lw'!Q$10)/'ModelParams Lw'!Q$11</f>
        <v>#DIV/0!</v>
      </c>
      <c r="BL165" s="24" t="e">
        <f>(BB165-'ModelParams Lw'!R$10)/'ModelParams Lw'!R$11</f>
        <v>#DIV/0!</v>
      </c>
      <c r="BM165" s="24" t="e">
        <f>(BC165-'ModelParams Lw'!S$10)/'ModelParams Lw'!S$11</f>
        <v>#DIV/0!</v>
      </c>
      <c r="BN165" s="24" t="e">
        <f>(BD165-'ModelParams Lw'!T$10)/'ModelParams Lw'!T$11</f>
        <v>#DIV/0!</v>
      </c>
      <c r="BO165" s="24" t="e">
        <f>(BE165-'ModelParams Lw'!U$10)/'ModelParams Lw'!U$11</f>
        <v>#DIV/0!</v>
      </c>
      <c r="BP165" s="24" t="e">
        <f>(BF165-'ModelParams Lw'!V$10)/'ModelParams Lw'!V$11</f>
        <v>#DIV/0!</v>
      </c>
      <c r="BQ165" s="24">
        <f>IF(Calcul!$F170="SW",'ModelParams Lw'!C$18+'ModelParams Lw'!C$19*LOG(BQ$3)+'ModelParams Lw'!C$20*($D165*$E165),IF('ModelParams Lw'!C$21+'ModelParams Lw'!C$22*LOG(BQ$3)+'ModelParams Lw'!C$23*($D165*$E165)&lt;'ModelParams Lw'!C$18+'ModelParams Lw'!C$19*LOG(BQ$3)+'ModelParams Lw'!C$20*($D165*$E165),'ModelParams Lw'!C$18+'ModelParams Lw'!C$19*LOG(BQ$3)+'ModelParams Lw'!C$20*($D165*$E165),'ModelParams Lw'!C$21+'ModelParams Lw'!C$22*LOG(BQ$3)+'ModelParams Lw'!C$23*($D165*$E165)))</f>
        <v>29.232362061604213</v>
      </c>
      <c r="BR165" s="24">
        <f>IF(Calcul!$F170="SW",'ModelParams Lw'!D$18+'ModelParams Lw'!D$19*LOG(BR$3)+'ModelParams Lw'!D$20*($D165*$E165),IF('ModelParams Lw'!D$21+'ModelParams Lw'!D$22*LOG(BR$3)+'ModelParams Lw'!D$23*($D165*$E165)&lt;'ModelParams Lw'!D$18+'ModelParams Lw'!D$19*LOG(BR$3)+'ModelParams Lw'!D$20*($D165*$E165),'ModelParams Lw'!D$18+'ModelParams Lw'!D$19*LOG(BR$3)+'ModelParams Lw'!D$20*($D165*$E165),'ModelParams Lw'!D$21+'ModelParams Lw'!D$22*LOG(BR$3)+'ModelParams Lw'!D$23*($D165*$E165)))</f>
        <v>20.87664435983303</v>
      </c>
      <c r="BS165" s="24">
        <f>IF(Calcul!$F170="SW",'ModelParams Lw'!E$18+'ModelParams Lw'!E$19*LOG(BS$3)+'ModelParams Lw'!E$20*($D165*$E165),IF('ModelParams Lw'!E$21+'ModelParams Lw'!E$22*LOG(BS$3)+'ModelParams Lw'!E$23*($D165*$E165)&lt;'ModelParams Lw'!E$18+'ModelParams Lw'!E$19*LOG(BS$3)+'ModelParams Lw'!E$20*($D165*$E165),'ModelParams Lw'!E$18+'ModelParams Lw'!E$19*LOG(BS$3)+'ModelParams Lw'!E$20*($D165*$E165),'ModelParams Lw'!E$21+'ModelParams Lw'!E$22*LOG(BS$3)+'ModelParams Lw'!E$23*($D165*$E165)))</f>
        <v>19.403052886267911</v>
      </c>
      <c r="BT165" s="24">
        <f>IF(Calcul!$F170="SW",'ModelParams Lw'!F$18+'ModelParams Lw'!F$19*LOG(BT$3)+'ModelParams Lw'!F$20*($D165*$E165),IF('ModelParams Lw'!F$21+'ModelParams Lw'!F$22*LOG(BT$3)+'ModelParams Lw'!F$23*($D165*$E165)&lt;'ModelParams Lw'!F$18+'ModelParams Lw'!F$19*LOG(BT$3)+'ModelParams Lw'!F$20*($D165*$E165),'ModelParams Lw'!F$18+'ModelParams Lw'!F$19*LOG(BT$3)+'ModelParams Lw'!F$20*($D165*$E165),'ModelParams Lw'!F$21+'ModelParams Lw'!F$22*LOG(BT$3)+'ModelParams Lw'!F$23*($D165*$E165)))</f>
        <v>19.168948557312724</v>
      </c>
      <c r="BU165" s="24">
        <f>IF(Calcul!$F170="SW",'ModelParams Lw'!G$18+'ModelParams Lw'!G$19*LOG(BU$3)+'ModelParams Lw'!G$20*($D165*$E165),IF('ModelParams Lw'!G$21+'ModelParams Lw'!G$22*LOG(BU$3)+'ModelParams Lw'!G$23*($D165*$E165)&lt;'ModelParams Lw'!G$18+'ModelParams Lw'!G$19*LOG(BU$3)+'ModelParams Lw'!G$20*($D165*$E165),'ModelParams Lw'!G$18+'ModelParams Lw'!G$19*LOG(BU$3)+'ModelParams Lw'!G$20*($D165*$E165),'ModelParams Lw'!G$21+'ModelParams Lw'!G$22*LOG(BU$3)+'ModelParams Lw'!G$23*($D165*$E165)))</f>
        <v>19.253827318462619</v>
      </c>
      <c r="BV165" s="24">
        <f>IF(Calcul!$F170="SW",'ModelParams Lw'!H$18+'ModelParams Lw'!H$19*LOG(BV$3)+'ModelParams Lw'!H$20*($D165*$E165),IF('ModelParams Lw'!H$21+'ModelParams Lw'!H$22*LOG(BV$3)+'ModelParams Lw'!H$23*($D165*$E165)&lt;'ModelParams Lw'!H$18+'ModelParams Lw'!H$19*LOG(BV$3)+'ModelParams Lw'!H$20*($D165*$E165),'ModelParams Lw'!H$18+'ModelParams Lw'!H$19*LOG(BV$3)+'ModelParams Lw'!H$20*($D165*$E165),'ModelParams Lw'!H$21+'ModelParams Lw'!H$22*LOG(BV$3)+'ModelParams Lw'!H$23*($D165*$E165)))</f>
        <v>18.450549841027573</v>
      </c>
      <c r="BW165" s="24">
        <f>IF(Calcul!$F170="SW",'ModelParams Lw'!I$18+'ModelParams Lw'!I$19*LOG(BW$3)+'ModelParams Lw'!I$20*($D165*$E165),IF('ModelParams Lw'!I$21+'ModelParams Lw'!I$22*LOG(BW$3)+'ModelParams Lw'!I$23*($D165*$E165)&lt;'ModelParams Lw'!I$18+'ModelParams Lw'!I$19*LOG(BW$3)+'ModelParams Lw'!I$20*($D165*$E165),'ModelParams Lw'!I$18+'ModelParams Lw'!I$19*LOG(BW$3)+'ModelParams Lw'!I$20*($D165*$E165),'ModelParams Lw'!I$21+'ModelParams Lw'!I$22*LOG(BW$3)+'ModelParams Lw'!I$23*($D165*$E165)))</f>
        <v>24.339570323731252</v>
      </c>
      <c r="BX165" s="24">
        <f>IF(Calcul!$F170="SW",'ModelParams Lw'!J$18+'ModelParams Lw'!J$19*LOG(BX$3)+'ModelParams Lw'!J$20*($D165*$E165),IF('ModelParams Lw'!J$21+'ModelParams Lw'!J$22*LOG(BX$3)+'ModelParams Lw'!J$23*($D165*$E165)&lt;'ModelParams Lw'!J$18+'ModelParams Lw'!J$19*LOG(BX$3)+'ModelParams Lw'!J$20*($D165*$E165),'ModelParams Lw'!J$18+'ModelParams Lw'!J$19*LOG(BX$3)+'ModelParams Lw'!J$20*($D165*$E165),'ModelParams Lw'!J$21+'ModelParams Lw'!J$22*LOG(BX$3)+'ModelParams Lw'!J$23*($D165*$E165)))</f>
        <v>22.505852524315557</v>
      </c>
      <c r="BY165" s="24" t="e">
        <f t="shared" si="57"/>
        <v>#DIV/0!</v>
      </c>
      <c r="BZ165" s="24" t="e">
        <f t="shared" si="58"/>
        <v>#DIV/0!</v>
      </c>
      <c r="CA165" s="24" t="e">
        <f t="shared" si="59"/>
        <v>#DIV/0!</v>
      </c>
      <c r="CB165" s="24" t="e">
        <f t="shared" si="60"/>
        <v>#DIV/0!</v>
      </c>
      <c r="CC165" s="24" t="e">
        <f t="shared" si="61"/>
        <v>#DIV/0!</v>
      </c>
      <c r="CD165" s="24" t="e">
        <f t="shared" si="62"/>
        <v>#DIV/0!</v>
      </c>
      <c r="CE165" s="24" t="e">
        <f t="shared" si="63"/>
        <v>#DIV/0!</v>
      </c>
      <c r="CF165" s="24" t="e">
        <f t="shared" si="64"/>
        <v>#DIV/0!</v>
      </c>
      <c r="CG165" s="24" t="e">
        <f>10*LOG10(IF(BY165="",0,POWER(10,((BY165+'ModelParams Lw'!$O$4)/10))) +IF(BZ165="",0,POWER(10,((BZ165+'ModelParams Lw'!$P$4)/10))) +IF(CA165="",0,POWER(10,((CA165+'ModelParams Lw'!$Q$4)/10))) +IF(CB165="",0,POWER(10,((CB165+'ModelParams Lw'!$R$4)/10))) +IF(CC165="",0,POWER(10,((CC165+'ModelParams Lw'!$S$4)/10))) +IF(CD165="",0,POWER(10,((CD165+'ModelParams Lw'!$T$4)/10))) +IF(CE165="",0,POWER(10,((CE165+'ModelParams Lw'!$U$4)/10)))+IF(CF165="",0,POWER(10,((CF165+'ModelParams Lw'!$V$4)/10))))</f>
        <v>#DIV/0!</v>
      </c>
      <c r="CH165" s="24" t="e">
        <f t="shared" si="71"/>
        <v>#DIV/0!</v>
      </c>
      <c r="CI165" s="24" t="e">
        <f>(BY165-'ModelParams Lw'!$O$10)/'ModelParams Lw'!$O$11</f>
        <v>#DIV/0!</v>
      </c>
      <c r="CJ165" s="24" t="e">
        <f>(BZ165-'ModelParams Lw'!$P$10)/'ModelParams Lw'!$P$11</f>
        <v>#DIV/0!</v>
      </c>
      <c r="CK165" s="24" t="e">
        <f>(CA165-'ModelParams Lw'!$Q$10)/'ModelParams Lw'!$Q$11</f>
        <v>#DIV/0!</v>
      </c>
      <c r="CL165" s="24" t="e">
        <f>(CB165-'ModelParams Lw'!$R$10)/'ModelParams Lw'!$R$11</f>
        <v>#DIV/0!</v>
      </c>
      <c r="CM165" s="24" t="e">
        <f>(CC165-'ModelParams Lw'!$S$10)/'ModelParams Lw'!$S$11</f>
        <v>#DIV/0!</v>
      </c>
      <c r="CN165" s="24" t="e">
        <f>(CD165-'ModelParams Lw'!$T$10)/'ModelParams Lw'!$T$11</f>
        <v>#DIV/0!</v>
      </c>
      <c r="CO165" s="24" t="e">
        <f>(CE165-'ModelParams Lw'!$U$10)/'ModelParams Lw'!$U$11</f>
        <v>#DIV/0!</v>
      </c>
      <c r="CP165" s="24" t="e">
        <f>(CF165-'ModelParams Lw'!$V$10)/'ModelParams Lw'!$V$11</f>
        <v>#DIV/0!</v>
      </c>
    </row>
    <row r="166" spans="1:94" x14ac:dyDescent="0.2">
      <c r="A166" s="12">
        <f>Calcul!B168</f>
        <v>0</v>
      </c>
      <c r="B166" s="12">
        <f t="shared" si="65"/>
        <v>0</v>
      </c>
      <c r="C166" s="12">
        <f>Calcul!C168</f>
        <v>0</v>
      </c>
      <c r="D166" s="12">
        <f>Calcul!D168/1000</f>
        <v>0</v>
      </c>
      <c r="E166" s="12">
        <f>Calcul!E168/1000</f>
        <v>0</v>
      </c>
      <c r="F166" s="12">
        <f t="shared" si="66"/>
        <v>0</v>
      </c>
      <c r="G166" s="24" t="e">
        <f t="shared" si="67"/>
        <v>#DIV/0!</v>
      </c>
      <c r="H166" s="21" t="e">
        <f>'ModelParams Lw'!$B$6*(LN(H$3/(($B166/3600/($D166*$F166))^0.4*$G166^0.3)))^2+'ModelParams Lw'!$B$7*LN(H$3/(($B166/3600/($D166*$F166))^0.4*$G166^0.3))+'ModelParams Lw'!$B$8</f>
        <v>#DIV/0!</v>
      </c>
      <c r="I166" s="21" t="e">
        <f>'ModelParams Lw'!$B$6*(LN(I$3/(($B166/3600/($D166*$F166))^0.4*$G166^0.3)))^2+'ModelParams Lw'!$B$7*LN(I$3/(($B166/3600/($D166*$F166))^0.4*$G166^0.3))+'ModelParams Lw'!$B$8</f>
        <v>#DIV/0!</v>
      </c>
      <c r="J166" s="21" t="e">
        <f>'ModelParams Lw'!$B$6*(LN(J$3/(($B166/3600/($D166*$F166))^0.4*$G166^0.3)))^2+'ModelParams Lw'!$B$7*LN(J$3/(($B166/3600/($D166*$F166))^0.4*$G166^0.3))+'ModelParams Lw'!$B$8</f>
        <v>#DIV/0!</v>
      </c>
      <c r="K166" s="21" t="e">
        <f>'ModelParams Lw'!$B$6*(LN(K$3/(($B166/3600/($D166*$F166))^0.4*$G166^0.3)))^2+'ModelParams Lw'!$B$7*LN(K$3/(($B166/3600/($D166*$F166))^0.4*$G166^0.3))+'ModelParams Lw'!$B$8</f>
        <v>#DIV/0!</v>
      </c>
      <c r="L166" s="21" t="e">
        <f>'ModelParams Lw'!$B$6*(LN(L$3/(($B166/3600/($D166*$F166))^0.4*$G166^0.3)))^2+'ModelParams Lw'!$B$7*LN(L$3/(($B166/3600/($D166*$F166))^0.4*$G166^0.3))+'ModelParams Lw'!$B$8</f>
        <v>#DIV/0!</v>
      </c>
      <c r="M166" s="21" t="e">
        <f>'ModelParams Lw'!$B$6*(LN(M$3/(($B166/3600/($D166*$F166))^0.4*$G166^0.3)))^2+'ModelParams Lw'!$B$7*LN(M$3/(($B166/3600/($D166*$F166))^0.4*$G166^0.3))+'ModelParams Lw'!$B$8</f>
        <v>#DIV/0!</v>
      </c>
      <c r="N166" s="21" t="e">
        <f>'ModelParams Lw'!$B$6*(LN(N$3/(($B166/3600/($D166*$F166))^0.4*$G166^0.3)))^2+'ModelParams Lw'!$B$7*LN(N$3/(($B166/3600/($D166*$F166))^0.4*$G166^0.3))+'ModelParams Lw'!$B$8</f>
        <v>#DIV/0!</v>
      </c>
      <c r="O166" s="21" t="e">
        <f>'ModelParams Lw'!$B$6*(LN(O$3/(($B166/3600/($D166*$F166))^0.4*$G166^0.3)))^2+'ModelParams Lw'!$B$7*LN(O$3/(($B166/3600/($D166*$F166))^0.4*$G166^0.3))+'ModelParams Lw'!$B$8</f>
        <v>#DIV/0!</v>
      </c>
      <c r="P166" s="24" t="e">
        <f>'ModelParams Lw'!$B$3+'ModelParams Lw'!$B$4*LOG10($B166/3600/($D166*$F166))+'ModelParams Lw'!$B$5*LOG10(2*$G166/(1.2*($B166/3600/($D166*$F166))^2)+1)+10*LOG10($D166*$F166)+H166</f>
        <v>#DIV/0!</v>
      </c>
      <c r="Q166" s="24" t="e">
        <f>'ModelParams Lw'!$B$3+'ModelParams Lw'!$B$4*LOG10($B166/3600/($D166*$F166))+'ModelParams Lw'!$B$5*LOG10(2*$G166/(1.2*($B166/3600/($D166*$F166))^2)+1)+10*LOG10($D166*$F166)+I166</f>
        <v>#DIV/0!</v>
      </c>
      <c r="R166" s="24" t="e">
        <f>'ModelParams Lw'!$B$3+'ModelParams Lw'!$B$4*LOG10($B166/3600/($D166*$F166))+'ModelParams Lw'!$B$5*LOG10(2*$G166/(1.2*($B166/3600/($D166*$F166))^2)+1)+10*LOG10($D166*$F166)+J166</f>
        <v>#DIV/0!</v>
      </c>
      <c r="S166" s="24" t="e">
        <f>'ModelParams Lw'!$B$3+'ModelParams Lw'!$B$4*LOG10($B166/3600/($D166*$F166))+'ModelParams Lw'!$B$5*LOG10(2*$G166/(1.2*($B166/3600/($D166*$F166))^2)+1)+10*LOG10($D166*$F166)+K166</f>
        <v>#DIV/0!</v>
      </c>
      <c r="T166" s="24" t="e">
        <f>'ModelParams Lw'!$B$3+'ModelParams Lw'!$B$4*LOG10($B166/3600/($D166*$F166))+'ModelParams Lw'!$B$5*LOG10(2*$G166/(1.2*($B166/3600/($D166*$F166))^2)+1)+10*LOG10($D166*$F166)+L166</f>
        <v>#DIV/0!</v>
      </c>
      <c r="U166" s="24" t="e">
        <f>'ModelParams Lw'!$B$3+'ModelParams Lw'!$B$4*LOG10($B166/3600/($D166*$F166))+'ModelParams Lw'!$B$5*LOG10(2*$G166/(1.2*($B166/3600/($D166*$F166))^2)+1)+10*LOG10($D166*$F166)+M166</f>
        <v>#DIV/0!</v>
      </c>
      <c r="V166" s="24" t="e">
        <f>'ModelParams Lw'!$B$3+'ModelParams Lw'!$B$4*LOG10($B166/3600/($D166*$F166))+'ModelParams Lw'!$B$5*LOG10(2*$G166/(1.2*($B166/3600/($D166*$F166))^2)+1)+10*LOG10($D166*$F166)+N166</f>
        <v>#DIV/0!</v>
      </c>
      <c r="W166" s="24" t="e">
        <f>'ModelParams Lw'!$B$3+'ModelParams Lw'!$B$4*LOG10($B166/3600/($D166*$F166))+'ModelParams Lw'!$B$5*LOG10(2*$G166/(1.2*($B166/3600/($D166*$F166))^2)+1)+10*LOG10($D166*$F166)+O166</f>
        <v>#DIV/0!</v>
      </c>
      <c r="X166" s="24" t="e">
        <f>10*LOG10(IF(P166="",0,POWER(10,((P166+'ModelParams Lw'!$O$4)/10))) +IF(Q166="",0,POWER(10,((Q166+'ModelParams Lw'!$P$4)/10))) +IF(R166="",0,POWER(10,((R166+'ModelParams Lw'!$Q$4)/10))) +IF(S166="",0,POWER(10,((S166+'ModelParams Lw'!$R$4)/10))) +IF(T166="",0,POWER(10,((T166+'ModelParams Lw'!$S$4)/10))) +IF(U166="",0,POWER(10,((U166+'ModelParams Lw'!$T$4)/10))) +IF(V166="",0,POWER(10,((V166+'ModelParams Lw'!$U$4)/10)))+IF(W166="",0,POWER(10,((W166+'ModelParams Lw'!$V$4)/10))))</f>
        <v>#DIV/0!</v>
      </c>
      <c r="Y166" s="24" t="e">
        <f t="shared" si="68"/>
        <v>#DIV/0!</v>
      </c>
      <c r="Z166" s="24" t="e">
        <f>(P166-'ModelParams Lw'!O$10)/'ModelParams Lw'!O$11</f>
        <v>#DIV/0!</v>
      </c>
      <c r="AA166" s="24" t="e">
        <f>(Q166-'ModelParams Lw'!P$10)/'ModelParams Lw'!P$11</f>
        <v>#DIV/0!</v>
      </c>
      <c r="AB166" s="24" t="e">
        <f>(R166-'ModelParams Lw'!Q$10)/'ModelParams Lw'!Q$11</f>
        <v>#DIV/0!</v>
      </c>
      <c r="AC166" s="24" t="e">
        <f>(S166-'ModelParams Lw'!R$10)/'ModelParams Lw'!R$11</f>
        <v>#DIV/0!</v>
      </c>
      <c r="AD166" s="24" t="e">
        <f>(T166-'ModelParams Lw'!S$10)/'ModelParams Lw'!S$11</f>
        <v>#DIV/0!</v>
      </c>
      <c r="AE166" s="24" t="e">
        <f>(U166-'ModelParams Lw'!T$10)/'ModelParams Lw'!T$11</f>
        <v>#DIV/0!</v>
      </c>
      <c r="AF166" s="24" t="e">
        <f>(V166-'ModelParams Lw'!U$10)/'ModelParams Lw'!U$11</f>
        <v>#DIV/0!</v>
      </c>
      <c r="AG166" s="24" t="e">
        <f>(W166-'ModelParams Lw'!V$10)/'ModelParams Lw'!V$11</f>
        <v>#DIV/0!</v>
      </c>
      <c r="AH166" s="24" t="e">
        <f t="shared" si="69"/>
        <v>#DIV/0!</v>
      </c>
      <c r="AI166" s="24" t="str">
        <f>IF(OR(Calcul!$D171="",Calcul!$E171=""),"",VLOOKUP(CONCATENATE(Calcul!$D171,Calcul!$E171),SilencerParams!$D$4:$R$82,8,FALSE))</f>
        <v/>
      </c>
      <c r="AJ166" s="24" t="str">
        <f>IF(OR(Calcul!$D171="",Calcul!$E171=""),"",VLOOKUP(CONCATENATE(Calcul!$D171,Calcul!$E171),SilencerParams!$D$4:$R$82,9,FALSE))</f>
        <v/>
      </c>
      <c r="AK166" s="24" t="str">
        <f>IF(OR(Calcul!$D171="",Calcul!$E171=""),"",VLOOKUP(CONCATENATE(Calcul!$D171,Calcul!$E171),SilencerParams!$D$4:$R$82,10,FALSE))</f>
        <v/>
      </c>
      <c r="AL166" s="24" t="str">
        <f>IF(OR(Calcul!$D171="",Calcul!$E171=""),"",VLOOKUP(CONCATENATE(Calcul!$D171,Calcul!$E171),SilencerParams!$D$4:$R$82,11,FALSE))</f>
        <v/>
      </c>
      <c r="AM166" s="24" t="str">
        <f>IF(OR(Calcul!$D171="",Calcul!$E171=""),"",VLOOKUP(CONCATENATE(Calcul!$D171,Calcul!$E171),SilencerParams!$D$4:$R$82,12,FALSE))</f>
        <v/>
      </c>
      <c r="AN166" s="24" t="str">
        <f>IF(OR(Calcul!$D171="",Calcul!$E171=""),"",VLOOKUP(CONCATENATE(Calcul!$D171,Calcul!$E171),SilencerParams!$D$4:$R$82,13,FALSE))</f>
        <v/>
      </c>
      <c r="AO166" s="24" t="str">
        <f>IF(OR(Calcul!$D171="",Calcul!$E171=""),"",VLOOKUP(CONCATENATE(Calcul!$D171,Calcul!$E171),SilencerParams!$D$4:$R$82,14,FALSE))</f>
        <v/>
      </c>
      <c r="AP166" s="24" t="str">
        <f>IF(OR(Calcul!$D171="",Calcul!$E171=""),"",VLOOKUP(CONCATENATE(Calcul!$D171,Calcul!$E171),SilencerParams!$D$4:$R$82,15,FALSE))</f>
        <v/>
      </c>
      <c r="AQ166" s="24" t="str">
        <f>IF(OR(Calcul!$D171="",Calcul!$E171=""),"",VLOOKUP(CONCATENATE(Calcul!$D171,Calcul!$E171),SilencerParams!$D$4:$Z$82,16,FALSE)*LOG($AH166)+VLOOKUP(CONCATENATE(Calcul!$D171,Calcul!$E171),SilencerParams!$D$4:$AH$82,24,FALSE))</f>
        <v/>
      </c>
      <c r="AR166" s="24" t="str">
        <f>IF(OR(Calcul!$D171="",Calcul!$E171=""),"",VLOOKUP(CONCATENATE(Calcul!$D171,Calcul!$E171),SilencerParams!$D$4:$Z$82,17,FALSE)*LOG($AH166)+VLOOKUP(CONCATENATE(Calcul!$D171,Calcul!$E171),SilencerParams!$D$4:$AH$82,25,FALSE))</f>
        <v/>
      </c>
      <c r="AS166" s="24" t="str">
        <f>IF(OR(Calcul!$D171="",Calcul!$E171=""),"",VLOOKUP(CONCATENATE(Calcul!$D171,Calcul!$E171),SilencerParams!$D$4:$Z$82,18,FALSE)*LOG($AH166)+VLOOKUP(CONCATENATE(Calcul!$D171,Calcul!$E171),SilencerParams!$D$4:$AH$82,26,FALSE))</f>
        <v/>
      </c>
      <c r="AT166" s="24" t="str">
        <f>IF(OR(Calcul!$D171="",Calcul!$E171=""),"",VLOOKUP(CONCATENATE(Calcul!$D171,Calcul!$E171),SilencerParams!$D$4:$Z$82,19,FALSE)*LOG($AH166)+VLOOKUP(CONCATENATE(Calcul!$D171,Calcul!$E171),SilencerParams!$D$4:$AH$82,27,FALSE))</f>
        <v/>
      </c>
      <c r="AU166" s="24" t="str">
        <f>IF(OR(Calcul!$D171="",Calcul!$E171=""),"",VLOOKUP(CONCATENATE(Calcul!$D171,Calcul!$E171),SilencerParams!$D$4:$Z$82,20,FALSE)*LOG($AH166)+VLOOKUP(CONCATENATE(Calcul!$D171,Calcul!$E171),SilencerParams!$D$4:$AH$82,28,FALSE))</f>
        <v/>
      </c>
      <c r="AV166" s="24" t="str">
        <f>IF(OR(Calcul!$D171="",Calcul!$E171=""),"",VLOOKUP(CONCATENATE(Calcul!$D171,Calcul!$E171),SilencerParams!$D$4:$Z$82,21,FALSE)*LOG($AH166)+VLOOKUP(CONCATENATE(Calcul!$D171,Calcul!$E171),SilencerParams!$D$4:$AH$82,29,FALSE))</f>
        <v/>
      </c>
      <c r="AW166" s="24" t="str">
        <f>IF(OR(Calcul!$D171="",Calcul!$E171=""),"",VLOOKUP(CONCATENATE(Calcul!$D171,Calcul!$E171),SilencerParams!$D$4:$Z$82,22,FALSE)*LOG($AH166)+VLOOKUP(CONCATENATE(Calcul!$D171,Calcul!$E171),SilencerParams!$D$4:$AH$82,30,FALSE))</f>
        <v/>
      </c>
      <c r="AX166" s="24" t="str">
        <f>IF(OR(Calcul!$D171="",Calcul!$E171=""),"",VLOOKUP(CONCATENATE(Calcul!$D171,Calcul!$E171),SilencerParams!$D$4:$Z$82,23,FALSE)*LOG($AH166)+VLOOKUP(CONCATENATE(Calcul!$D171,Calcul!$E171),SilencerParams!$D$4:$AH$82,31,FALSE))</f>
        <v/>
      </c>
      <c r="AY166" s="24" t="e">
        <f t="shared" si="49"/>
        <v>#DIV/0!</v>
      </c>
      <c r="AZ166" s="24" t="e">
        <f t="shared" si="50"/>
        <v>#DIV/0!</v>
      </c>
      <c r="BA166" s="24" t="e">
        <f t="shared" si="51"/>
        <v>#DIV/0!</v>
      </c>
      <c r="BB166" s="24" t="e">
        <f t="shared" si="52"/>
        <v>#DIV/0!</v>
      </c>
      <c r="BC166" s="24" t="e">
        <f t="shared" si="53"/>
        <v>#DIV/0!</v>
      </c>
      <c r="BD166" s="24" t="e">
        <f t="shared" si="54"/>
        <v>#DIV/0!</v>
      </c>
      <c r="BE166" s="24" t="e">
        <f t="shared" si="55"/>
        <v>#DIV/0!</v>
      </c>
      <c r="BF166" s="24" t="e">
        <f t="shared" si="56"/>
        <v>#DIV/0!</v>
      </c>
      <c r="BG166" s="24" t="e">
        <f>10*LOG10(IF(AY166="",0,POWER(10,((AY166+'ModelParams Lw'!$O$4)/10))) +IF(AZ166="",0,POWER(10,((AZ166+'ModelParams Lw'!$P$4)/10))) +IF(BA166="",0,POWER(10,((BA166+'ModelParams Lw'!$Q$4)/10))) +IF(BB166="",0,POWER(10,((BB166+'ModelParams Lw'!$R$4)/10))) +IF(BC166="",0,POWER(10,((BC166+'ModelParams Lw'!$S$4)/10))) +IF(BD166="",0,POWER(10,((BD166+'ModelParams Lw'!$T$4)/10))) +IF(BE166="",0,POWER(10,((BE166+'ModelParams Lw'!$U$4)/10)))+IF(BF166="",0,POWER(10,((BF166+'ModelParams Lw'!$V$4)/10))))</f>
        <v>#DIV/0!</v>
      </c>
      <c r="BH166" s="24" t="e">
        <f t="shared" si="70"/>
        <v>#DIV/0!</v>
      </c>
      <c r="BI166" s="24" t="e">
        <f>(AY166-'ModelParams Lw'!O$10)/'ModelParams Lw'!O$11</f>
        <v>#DIV/0!</v>
      </c>
      <c r="BJ166" s="24" t="e">
        <f>(AZ166-'ModelParams Lw'!P$10)/'ModelParams Lw'!P$11</f>
        <v>#DIV/0!</v>
      </c>
      <c r="BK166" s="24" t="e">
        <f>(BA166-'ModelParams Lw'!Q$10)/'ModelParams Lw'!Q$11</f>
        <v>#DIV/0!</v>
      </c>
      <c r="BL166" s="24" t="e">
        <f>(BB166-'ModelParams Lw'!R$10)/'ModelParams Lw'!R$11</f>
        <v>#DIV/0!</v>
      </c>
      <c r="BM166" s="24" t="e">
        <f>(BC166-'ModelParams Lw'!S$10)/'ModelParams Lw'!S$11</f>
        <v>#DIV/0!</v>
      </c>
      <c r="BN166" s="24" t="e">
        <f>(BD166-'ModelParams Lw'!T$10)/'ModelParams Lw'!T$11</f>
        <v>#DIV/0!</v>
      </c>
      <c r="BO166" s="24" t="e">
        <f>(BE166-'ModelParams Lw'!U$10)/'ModelParams Lw'!U$11</f>
        <v>#DIV/0!</v>
      </c>
      <c r="BP166" s="24" t="e">
        <f>(BF166-'ModelParams Lw'!V$10)/'ModelParams Lw'!V$11</f>
        <v>#DIV/0!</v>
      </c>
      <c r="BQ166" s="24">
        <f>IF(Calcul!$F171="SW",'ModelParams Lw'!C$18+'ModelParams Lw'!C$19*LOG(BQ$3)+'ModelParams Lw'!C$20*($D166*$E166),IF('ModelParams Lw'!C$21+'ModelParams Lw'!C$22*LOG(BQ$3)+'ModelParams Lw'!C$23*($D166*$E166)&lt;'ModelParams Lw'!C$18+'ModelParams Lw'!C$19*LOG(BQ$3)+'ModelParams Lw'!C$20*($D166*$E166),'ModelParams Lw'!C$18+'ModelParams Lw'!C$19*LOG(BQ$3)+'ModelParams Lw'!C$20*($D166*$E166),'ModelParams Lw'!C$21+'ModelParams Lw'!C$22*LOG(BQ$3)+'ModelParams Lw'!C$23*($D166*$E166)))</f>
        <v>29.232362061604213</v>
      </c>
      <c r="BR166" s="24">
        <f>IF(Calcul!$F171="SW",'ModelParams Lw'!D$18+'ModelParams Lw'!D$19*LOG(BR$3)+'ModelParams Lw'!D$20*($D166*$E166),IF('ModelParams Lw'!D$21+'ModelParams Lw'!D$22*LOG(BR$3)+'ModelParams Lw'!D$23*($D166*$E166)&lt;'ModelParams Lw'!D$18+'ModelParams Lw'!D$19*LOG(BR$3)+'ModelParams Lw'!D$20*($D166*$E166),'ModelParams Lw'!D$18+'ModelParams Lw'!D$19*LOG(BR$3)+'ModelParams Lw'!D$20*($D166*$E166),'ModelParams Lw'!D$21+'ModelParams Lw'!D$22*LOG(BR$3)+'ModelParams Lw'!D$23*($D166*$E166)))</f>
        <v>20.87664435983303</v>
      </c>
      <c r="BS166" s="24">
        <f>IF(Calcul!$F171="SW",'ModelParams Lw'!E$18+'ModelParams Lw'!E$19*LOG(BS$3)+'ModelParams Lw'!E$20*($D166*$E166),IF('ModelParams Lw'!E$21+'ModelParams Lw'!E$22*LOG(BS$3)+'ModelParams Lw'!E$23*($D166*$E166)&lt;'ModelParams Lw'!E$18+'ModelParams Lw'!E$19*LOG(BS$3)+'ModelParams Lw'!E$20*($D166*$E166),'ModelParams Lw'!E$18+'ModelParams Lw'!E$19*LOG(BS$3)+'ModelParams Lw'!E$20*($D166*$E166),'ModelParams Lw'!E$21+'ModelParams Lw'!E$22*LOG(BS$3)+'ModelParams Lw'!E$23*($D166*$E166)))</f>
        <v>19.403052886267911</v>
      </c>
      <c r="BT166" s="24">
        <f>IF(Calcul!$F171="SW",'ModelParams Lw'!F$18+'ModelParams Lw'!F$19*LOG(BT$3)+'ModelParams Lw'!F$20*($D166*$E166),IF('ModelParams Lw'!F$21+'ModelParams Lw'!F$22*LOG(BT$3)+'ModelParams Lw'!F$23*($D166*$E166)&lt;'ModelParams Lw'!F$18+'ModelParams Lw'!F$19*LOG(BT$3)+'ModelParams Lw'!F$20*($D166*$E166),'ModelParams Lw'!F$18+'ModelParams Lw'!F$19*LOG(BT$3)+'ModelParams Lw'!F$20*($D166*$E166),'ModelParams Lw'!F$21+'ModelParams Lw'!F$22*LOG(BT$3)+'ModelParams Lw'!F$23*($D166*$E166)))</f>
        <v>19.168948557312724</v>
      </c>
      <c r="BU166" s="24">
        <f>IF(Calcul!$F171="SW",'ModelParams Lw'!G$18+'ModelParams Lw'!G$19*LOG(BU$3)+'ModelParams Lw'!G$20*($D166*$E166),IF('ModelParams Lw'!G$21+'ModelParams Lw'!G$22*LOG(BU$3)+'ModelParams Lw'!G$23*($D166*$E166)&lt;'ModelParams Lw'!G$18+'ModelParams Lw'!G$19*LOG(BU$3)+'ModelParams Lw'!G$20*($D166*$E166),'ModelParams Lw'!G$18+'ModelParams Lw'!G$19*LOG(BU$3)+'ModelParams Lw'!G$20*($D166*$E166),'ModelParams Lw'!G$21+'ModelParams Lw'!G$22*LOG(BU$3)+'ModelParams Lw'!G$23*($D166*$E166)))</f>
        <v>19.253827318462619</v>
      </c>
      <c r="BV166" s="24">
        <f>IF(Calcul!$F171="SW",'ModelParams Lw'!H$18+'ModelParams Lw'!H$19*LOG(BV$3)+'ModelParams Lw'!H$20*($D166*$E166),IF('ModelParams Lw'!H$21+'ModelParams Lw'!H$22*LOG(BV$3)+'ModelParams Lw'!H$23*($D166*$E166)&lt;'ModelParams Lw'!H$18+'ModelParams Lw'!H$19*LOG(BV$3)+'ModelParams Lw'!H$20*($D166*$E166),'ModelParams Lw'!H$18+'ModelParams Lw'!H$19*LOG(BV$3)+'ModelParams Lw'!H$20*($D166*$E166),'ModelParams Lw'!H$21+'ModelParams Lw'!H$22*LOG(BV$3)+'ModelParams Lw'!H$23*($D166*$E166)))</f>
        <v>18.450549841027573</v>
      </c>
      <c r="BW166" s="24">
        <f>IF(Calcul!$F171="SW",'ModelParams Lw'!I$18+'ModelParams Lw'!I$19*LOG(BW$3)+'ModelParams Lw'!I$20*($D166*$E166),IF('ModelParams Lw'!I$21+'ModelParams Lw'!I$22*LOG(BW$3)+'ModelParams Lw'!I$23*($D166*$E166)&lt;'ModelParams Lw'!I$18+'ModelParams Lw'!I$19*LOG(BW$3)+'ModelParams Lw'!I$20*($D166*$E166),'ModelParams Lw'!I$18+'ModelParams Lw'!I$19*LOG(BW$3)+'ModelParams Lw'!I$20*($D166*$E166),'ModelParams Lw'!I$21+'ModelParams Lw'!I$22*LOG(BW$3)+'ModelParams Lw'!I$23*($D166*$E166)))</f>
        <v>24.339570323731252</v>
      </c>
      <c r="BX166" s="24">
        <f>IF(Calcul!$F171="SW",'ModelParams Lw'!J$18+'ModelParams Lw'!J$19*LOG(BX$3)+'ModelParams Lw'!J$20*($D166*$E166),IF('ModelParams Lw'!J$21+'ModelParams Lw'!J$22*LOG(BX$3)+'ModelParams Lw'!J$23*($D166*$E166)&lt;'ModelParams Lw'!J$18+'ModelParams Lw'!J$19*LOG(BX$3)+'ModelParams Lw'!J$20*($D166*$E166),'ModelParams Lw'!J$18+'ModelParams Lw'!J$19*LOG(BX$3)+'ModelParams Lw'!J$20*($D166*$E166),'ModelParams Lw'!J$21+'ModelParams Lw'!J$22*LOG(BX$3)+'ModelParams Lw'!J$23*($D166*$E166)))</f>
        <v>22.505852524315557</v>
      </c>
      <c r="BY166" s="24" t="e">
        <f t="shared" si="57"/>
        <v>#DIV/0!</v>
      </c>
      <c r="BZ166" s="24" t="e">
        <f t="shared" si="58"/>
        <v>#DIV/0!</v>
      </c>
      <c r="CA166" s="24" t="e">
        <f t="shared" si="59"/>
        <v>#DIV/0!</v>
      </c>
      <c r="CB166" s="24" t="e">
        <f t="shared" si="60"/>
        <v>#DIV/0!</v>
      </c>
      <c r="CC166" s="24" t="e">
        <f t="shared" si="61"/>
        <v>#DIV/0!</v>
      </c>
      <c r="CD166" s="24" t="e">
        <f t="shared" si="62"/>
        <v>#DIV/0!</v>
      </c>
      <c r="CE166" s="24" t="e">
        <f t="shared" si="63"/>
        <v>#DIV/0!</v>
      </c>
      <c r="CF166" s="24" t="e">
        <f t="shared" si="64"/>
        <v>#DIV/0!</v>
      </c>
      <c r="CG166" s="24" t="e">
        <f>10*LOG10(IF(BY166="",0,POWER(10,((BY166+'ModelParams Lw'!$O$4)/10))) +IF(BZ166="",0,POWER(10,((BZ166+'ModelParams Lw'!$P$4)/10))) +IF(CA166="",0,POWER(10,((CA166+'ModelParams Lw'!$Q$4)/10))) +IF(CB166="",0,POWER(10,((CB166+'ModelParams Lw'!$R$4)/10))) +IF(CC166="",0,POWER(10,((CC166+'ModelParams Lw'!$S$4)/10))) +IF(CD166="",0,POWER(10,((CD166+'ModelParams Lw'!$T$4)/10))) +IF(CE166="",0,POWER(10,((CE166+'ModelParams Lw'!$U$4)/10)))+IF(CF166="",0,POWER(10,((CF166+'ModelParams Lw'!$V$4)/10))))</f>
        <v>#DIV/0!</v>
      </c>
      <c r="CH166" s="24" t="e">
        <f t="shared" si="71"/>
        <v>#DIV/0!</v>
      </c>
      <c r="CI166" s="24" t="e">
        <f>(BY166-'ModelParams Lw'!$O$10)/'ModelParams Lw'!$O$11</f>
        <v>#DIV/0!</v>
      </c>
      <c r="CJ166" s="24" t="e">
        <f>(BZ166-'ModelParams Lw'!$P$10)/'ModelParams Lw'!$P$11</f>
        <v>#DIV/0!</v>
      </c>
      <c r="CK166" s="24" t="e">
        <f>(CA166-'ModelParams Lw'!$Q$10)/'ModelParams Lw'!$Q$11</f>
        <v>#DIV/0!</v>
      </c>
      <c r="CL166" s="24" t="e">
        <f>(CB166-'ModelParams Lw'!$R$10)/'ModelParams Lw'!$R$11</f>
        <v>#DIV/0!</v>
      </c>
      <c r="CM166" s="24" t="e">
        <f>(CC166-'ModelParams Lw'!$S$10)/'ModelParams Lw'!$S$11</f>
        <v>#DIV/0!</v>
      </c>
      <c r="CN166" s="24" t="e">
        <f>(CD166-'ModelParams Lw'!$T$10)/'ModelParams Lw'!$T$11</f>
        <v>#DIV/0!</v>
      </c>
      <c r="CO166" s="24" t="e">
        <f>(CE166-'ModelParams Lw'!$U$10)/'ModelParams Lw'!$U$11</f>
        <v>#DIV/0!</v>
      </c>
      <c r="CP166" s="24" t="e">
        <f>(CF166-'ModelParams Lw'!$V$10)/'ModelParams Lw'!$V$11</f>
        <v>#DIV/0!</v>
      </c>
    </row>
    <row r="167" spans="1:94" x14ac:dyDescent="0.2">
      <c r="A167" s="12">
        <f>Calcul!B169</f>
        <v>0</v>
      </c>
      <c r="B167" s="12">
        <f t="shared" si="65"/>
        <v>0</v>
      </c>
      <c r="C167" s="12">
        <f>Calcul!C169</f>
        <v>0</v>
      </c>
      <c r="D167" s="12">
        <f>Calcul!D169/1000</f>
        <v>0</v>
      </c>
      <c r="E167" s="12">
        <f>Calcul!E169/1000</f>
        <v>0</v>
      </c>
      <c r="F167" s="12">
        <f t="shared" si="66"/>
        <v>0</v>
      </c>
      <c r="G167" s="24" t="e">
        <f t="shared" si="67"/>
        <v>#DIV/0!</v>
      </c>
      <c r="H167" s="21" t="e">
        <f>'ModelParams Lw'!$B$6*(LN(H$3/(($B167/3600/($D167*$F167))^0.4*$G167^0.3)))^2+'ModelParams Lw'!$B$7*LN(H$3/(($B167/3600/($D167*$F167))^0.4*$G167^0.3))+'ModelParams Lw'!$B$8</f>
        <v>#DIV/0!</v>
      </c>
      <c r="I167" s="21" t="e">
        <f>'ModelParams Lw'!$B$6*(LN(I$3/(($B167/3600/($D167*$F167))^0.4*$G167^0.3)))^2+'ModelParams Lw'!$B$7*LN(I$3/(($B167/3600/($D167*$F167))^0.4*$G167^0.3))+'ModelParams Lw'!$B$8</f>
        <v>#DIV/0!</v>
      </c>
      <c r="J167" s="21" t="e">
        <f>'ModelParams Lw'!$B$6*(LN(J$3/(($B167/3600/($D167*$F167))^0.4*$G167^0.3)))^2+'ModelParams Lw'!$B$7*LN(J$3/(($B167/3600/($D167*$F167))^0.4*$G167^0.3))+'ModelParams Lw'!$B$8</f>
        <v>#DIV/0!</v>
      </c>
      <c r="K167" s="21" t="e">
        <f>'ModelParams Lw'!$B$6*(LN(K$3/(($B167/3600/($D167*$F167))^0.4*$G167^0.3)))^2+'ModelParams Lw'!$B$7*LN(K$3/(($B167/3600/($D167*$F167))^0.4*$G167^0.3))+'ModelParams Lw'!$B$8</f>
        <v>#DIV/0!</v>
      </c>
      <c r="L167" s="21" t="e">
        <f>'ModelParams Lw'!$B$6*(LN(L$3/(($B167/3600/($D167*$F167))^0.4*$G167^0.3)))^2+'ModelParams Lw'!$B$7*LN(L$3/(($B167/3600/($D167*$F167))^0.4*$G167^0.3))+'ModelParams Lw'!$B$8</f>
        <v>#DIV/0!</v>
      </c>
      <c r="M167" s="21" t="e">
        <f>'ModelParams Lw'!$B$6*(LN(M$3/(($B167/3600/($D167*$F167))^0.4*$G167^0.3)))^2+'ModelParams Lw'!$B$7*LN(M$3/(($B167/3600/($D167*$F167))^0.4*$G167^0.3))+'ModelParams Lw'!$B$8</f>
        <v>#DIV/0!</v>
      </c>
      <c r="N167" s="21" t="e">
        <f>'ModelParams Lw'!$B$6*(LN(N$3/(($B167/3600/($D167*$F167))^0.4*$G167^0.3)))^2+'ModelParams Lw'!$B$7*LN(N$3/(($B167/3600/($D167*$F167))^0.4*$G167^0.3))+'ModelParams Lw'!$B$8</f>
        <v>#DIV/0!</v>
      </c>
      <c r="O167" s="21" t="e">
        <f>'ModelParams Lw'!$B$6*(LN(O$3/(($B167/3600/($D167*$F167))^0.4*$G167^0.3)))^2+'ModelParams Lw'!$B$7*LN(O$3/(($B167/3600/($D167*$F167))^0.4*$G167^0.3))+'ModelParams Lw'!$B$8</f>
        <v>#DIV/0!</v>
      </c>
      <c r="P167" s="24" t="e">
        <f>'ModelParams Lw'!$B$3+'ModelParams Lw'!$B$4*LOG10($B167/3600/($D167*$F167))+'ModelParams Lw'!$B$5*LOG10(2*$G167/(1.2*($B167/3600/($D167*$F167))^2)+1)+10*LOG10($D167*$F167)+H167</f>
        <v>#DIV/0!</v>
      </c>
      <c r="Q167" s="24" t="e">
        <f>'ModelParams Lw'!$B$3+'ModelParams Lw'!$B$4*LOG10($B167/3600/($D167*$F167))+'ModelParams Lw'!$B$5*LOG10(2*$G167/(1.2*($B167/3600/($D167*$F167))^2)+1)+10*LOG10($D167*$F167)+I167</f>
        <v>#DIV/0!</v>
      </c>
      <c r="R167" s="24" t="e">
        <f>'ModelParams Lw'!$B$3+'ModelParams Lw'!$B$4*LOG10($B167/3600/($D167*$F167))+'ModelParams Lw'!$B$5*LOG10(2*$G167/(1.2*($B167/3600/($D167*$F167))^2)+1)+10*LOG10($D167*$F167)+J167</f>
        <v>#DIV/0!</v>
      </c>
      <c r="S167" s="24" t="e">
        <f>'ModelParams Lw'!$B$3+'ModelParams Lw'!$B$4*LOG10($B167/3600/($D167*$F167))+'ModelParams Lw'!$B$5*LOG10(2*$G167/(1.2*($B167/3600/($D167*$F167))^2)+1)+10*LOG10($D167*$F167)+K167</f>
        <v>#DIV/0!</v>
      </c>
      <c r="T167" s="24" t="e">
        <f>'ModelParams Lw'!$B$3+'ModelParams Lw'!$B$4*LOG10($B167/3600/($D167*$F167))+'ModelParams Lw'!$B$5*LOG10(2*$G167/(1.2*($B167/3600/($D167*$F167))^2)+1)+10*LOG10($D167*$F167)+L167</f>
        <v>#DIV/0!</v>
      </c>
      <c r="U167" s="24" t="e">
        <f>'ModelParams Lw'!$B$3+'ModelParams Lw'!$B$4*LOG10($B167/3600/($D167*$F167))+'ModelParams Lw'!$B$5*LOG10(2*$G167/(1.2*($B167/3600/($D167*$F167))^2)+1)+10*LOG10($D167*$F167)+M167</f>
        <v>#DIV/0!</v>
      </c>
      <c r="V167" s="24" t="e">
        <f>'ModelParams Lw'!$B$3+'ModelParams Lw'!$B$4*LOG10($B167/3600/($D167*$F167))+'ModelParams Lw'!$B$5*LOG10(2*$G167/(1.2*($B167/3600/($D167*$F167))^2)+1)+10*LOG10($D167*$F167)+N167</f>
        <v>#DIV/0!</v>
      </c>
      <c r="W167" s="24" t="e">
        <f>'ModelParams Lw'!$B$3+'ModelParams Lw'!$B$4*LOG10($B167/3600/($D167*$F167))+'ModelParams Lw'!$B$5*LOG10(2*$G167/(1.2*($B167/3600/($D167*$F167))^2)+1)+10*LOG10($D167*$F167)+O167</f>
        <v>#DIV/0!</v>
      </c>
      <c r="X167" s="24" t="e">
        <f>10*LOG10(IF(P167="",0,POWER(10,((P167+'ModelParams Lw'!$O$4)/10))) +IF(Q167="",0,POWER(10,((Q167+'ModelParams Lw'!$P$4)/10))) +IF(R167="",0,POWER(10,((R167+'ModelParams Lw'!$Q$4)/10))) +IF(S167="",0,POWER(10,((S167+'ModelParams Lw'!$R$4)/10))) +IF(T167="",0,POWER(10,((T167+'ModelParams Lw'!$S$4)/10))) +IF(U167="",0,POWER(10,((U167+'ModelParams Lw'!$T$4)/10))) +IF(V167="",0,POWER(10,((V167+'ModelParams Lw'!$U$4)/10)))+IF(W167="",0,POWER(10,((W167+'ModelParams Lw'!$V$4)/10))))</f>
        <v>#DIV/0!</v>
      </c>
      <c r="Y167" s="24" t="e">
        <f t="shared" si="68"/>
        <v>#DIV/0!</v>
      </c>
      <c r="Z167" s="24" t="e">
        <f>(P167-'ModelParams Lw'!O$10)/'ModelParams Lw'!O$11</f>
        <v>#DIV/0!</v>
      </c>
      <c r="AA167" s="24" t="e">
        <f>(Q167-'ModelParams Lw'!P$10)/'ModelParams Lw'!P$11</f>
        <v>#DIV/0!</v>
      </c>
      <c r="AB167" s="24" t="e">
        <f>(R167-'ModelParams Lw'!Q$10)/'ModelParams Lw'!Q$11</f>
        <v>#DIV/0!</v>
      </c>
      <c r="AC167" s="24" t="e">
        <f>(S167-'ModelParams Lw'!R$10)/'ModelParams Lw'!R$11</f>
        <v>#DIV/0!</v>
      </c>
      <c r="AD167" s="24" t="e">
        <f>(T167-'ModelParams Lw'!S$10)/'ModelParams Lw'!S$11</f>
        <v>#DIV/0!</v>
      </c>
      <c r="AE167" s="24" t="e">
        <f>(U167-'ModelParams Lw'!T$10)/'ModelParams Lw'!T$11</f>
        <v>#DIV/0!</v>
      </c>
      <c r="AF167" s="24" t="e">
        <f>(V167-'ModelParams Lw'!U$10)/'ModelParams Lw'!U$11</f>
        <v>#DIV/0!</v>
      </c>
      <c r="AG167" s="24" t="e">
        <f>(W167-'ModelParams Lw'!V$10)/'ModelParams Lw'!V$11</f>
        <v>#DIV/0!</v>
      </c>
      <c r="AH167" s="24" t="e">
        <f t="shared" si="69"/>
        <v>#DIV/0!</v>
      </c>
      <c r="AI167" s="24" t="str">
        <f>IF(OR(Calcul!$D172="",Calcul!$E172=""),"",VLOOKUP(CONCATENATE(Calcul!$D172,Calcul!$E172),SilencerParams!$D$4:$R$82,8,FALSE))</f>
        <v/>
      </c>
      <c r="AJ167" s="24" t="str">
        <f>IF(OR(Calcul!$D172="",Calcul!$E172=""),"",VLOOKUP(CONCATENATE(Calcul!$D172,Calcul!$E172),SilencerParams!$D$4:$R$82,9,FALSE))</f>
        <v/>
      </c>
      <c r="AK167" s="24" t="str">
        <f>IF(OR(Calcul!$D172="",Calcul!$E172=""),"",VLOOKUP(CONCATENATE(Calcul!$D172,Calcul!$E172),SilencerParams!$D$4:$R$82,10,FALSE))</f>
        <v/>
      </c>
      <c r="AL167" s="24" t="str">
        <f>IF(OR(Calcul!$D172="",Calcul!$E172=""),"",VLOOKUP(CONCATENATE(Calcul!$D172,Calcul!$E172),SilencerParams!$D$4:$R$82,11,FALSE))</f>
        <v/>
      </c>
      <c r="AM167" s="24" t="str">
        <f>IF(OR(Calcul!$D172="",Calcul!$E172=""),"",VLOOKUP(CONCATENATE(Calcul!$D172,Calcul!$E172),SilencerParams!$D$4:$R$82,12,FALSE))</f>
        <v/>
      </c>
      <c r="AN167" s="24" t="str">
        <f>IF(OR(Calcul!$D172="",Calcul!$E172=""),"",VLOOKUP(CONCATENATE(Calcul!$D172,Calcul!$E172),SilencerParams!$D$4:$R$82,13,FALSE))</f>
        <v/>
      </c>
      <c r="AO167" s="24" t="str">
        <f>IF(OR(Calcul!$D172="",Calcul!$E172=""),"",VLOOKUP(CONCATENATE(Calcul!$D172,Calcul!$E172),SilencerParams!$D$4:$R$82,14,FALSE))</f>
        <v/>
      </c>
      <c r="AP167" s="24" t="str">
        <f>IF(OR(Calcul!$D172="",Calcul!$E172=""),"",VLOOKUP(CONCATENATE(Calcul!$D172,Calcul!$E172),SilencerParams!$D$4:$R$82,15,FALSE))</f>
        <v/>
      </c>
      <c r="AQ167" s="24" t="str">
        <f>IF(OR(Calcul!$D172="",Calcul!$E172=""),"",VLOOKUP(CONCATENATE(Calcul!$D172,Calcul!$E172),SilencerParams!$D$4:$Z$82,16,FALSE)*LOG($AH167)+VLOOKUP(CONCATENATE(Calcul!$D172,Calcul!$E172),SilencerParams!$D$4:$AH$82,24,FALSE))</f>
        <v/>
      </c>
      <c r="AR167" s="24" t="str">
        <f>IF(OR(Calcul!$D172="",Calcul!$E172=""),"",VLOOKUP(CONCATENATE(Calcul!$D172,Calcul!$E172),SilencerParams!$D$4:$Z$82,17,FALSE)*LOG($AH167)+VLOOKUP(CONCATENATE(Calcul!$D172,Calcul!$E172),SilencerParams!$D$4:$AH$82,25,FALSE))</f>
        <v/>
      </c>
      <c r="AS167" s="24" t="str">
        <f>IF(OR(Calcul!$D172="",Calcul!$E172=""),"",VLOOKUP(CONCATENATE(Calcul!$D172,Calcul!$E172),SilencerParams!$D$4:$Z$82,18,FALSE)*LOG($AH167)+VLOOKUP(CONCATENATE(Calcul!$D172,Calcul!$E172),SilencerParams!$D$4:$AH$82,26,FALSE))</f>
        <v/>
      </c>
      <c r="AT167" s="24" t="str">
        <f>IF(OR(Calcul!$D172="",Calcul!$E172=""),"",VLOOKUP(CONCATENATE(Calcul!$D172,Calcul!$E172),SilencerParams!$D$4:$Z$82,19,FALSE)*LOG($AH167)+VLOOKUP(CONCATENATE(Calcul!$D172,Calcul!$E172),SilencerParams!$D$4:$AH$82,27,FALSE))</f>
        <v/>
      </c>
      <c r="AU167" s="24" t="str">
        <f>IF(OR(Calcul!$D172="",Calcul!$E172=""),"",VLOOKUP(CONCATENATE(Calcul!$D172,Calcul!$E172),SilencerParams!$D$4:$Z$82,20,FALSE)*LOG($AH167)+VLOOKUP(CONCATENATE(Calcul!$D172,Calcul!$E172),SilencerParams!$D$4:$AH$82,28,FALSE))</f>
        <v/>
      </c>
      <c r="AV167" s="24" t="str">
        <f>IF(OR(Calcul!$D172="",Calcul!$E172=""),"",VLOOKUP(CONCATENATE(Calcul!$D172,Calcul!$E172),SilencerParams!$D$4:$Z$82,21,FALSE)*LOG($AH167)+VLOOKUP(CONCATENATE(Calcul!$D172,Calcul!$E172),SilencerParams!$D$4:$AH$82,29,FALSE))</f>
        <v/>
      </c>
      <c r="AW167" s="24" t="str">
        <f>IF(OR(Calcul!$D172="",Calcul!$E172=""),"",VLOOKUP(CONCATENATE(Calcul!$D172,Calcul!$E172),SilencerParams!$D$4:$Z$82,22,FALSE)*LOG($AH167)+VLOOKUP(CONCATENATE(Calcul!$D172,Calcul!$E172),SilencerParams!$D$4:$AH$82,30,FALSE))</f>
        <v/>
      </c>
      <c r="AX167" s="24" t="str">
        <f>IF(OR(Calcul!$D172="",Calcul!$E172=""),"",VLOOKUP(CONCATENATE(Calcul!$D172,Calcul!$E172),SilencerParams!$D$4:$Z$82,23,FALSE)*LOG($AH167)+VLOOKUP(CONCATENATE(Calcul!$D172,Calcul!$E172),SilencerParams!$D$4:$AH$82,31,FALSE))</f>
        <v/>
      </c>
      <c r="AY167" s="24" t="e">
        <f t="shared" si="49"/>
        <v>#DIV/0!</v>
      </c>
      <c r="AZ167" s="24" t="e">
        <f t="shared" si="50"/>
        <v>#DIV/0!</v>
      </c>
      <c r="BA167" s="24" t="e">
        <f t="shared" si="51"/>
        <v>#DIV/0!</v>
      </c>
      <c r="BB167" s="24" t="e">
        <f t="shared" si="52"/>
        <v>#DIV/0!</v>
      </c>
      <c r="BC167" s="24" t="e">
        <f t="shared" si="53"/>
        <v>#DIV/0!</v>
      </c>
      <c r="BD167" s="24" t="e">
        <f t="shared" si="54"/>
        <v>#DIV/0!</v>
      </c>
      <c r="BE167" s="24" t="e">
        <f t="shared" si="55"/>
        <v>#DIV/0!</v>
      </c>
      <c r="BF167" s="24" t="e">
        <f t="shared" si="56"/>
        <v>#DIV/0!</v>
      </c>
      <c r="BG167" s="24" t="e">
        <f>10*LOG10(IF(AY167="",0,POWER(10,((AY167+'ModelParams Lw'!$O$4)/10))) +IF(AZ167="",0,POWER(10,((AZ167+'ModelParams Lw'!$P$4)/10))) +IF(BA167="",0,POWER(10,((BA167+'ModelParams Lw'!$Q$4)/10))) +IF(BB167="",0,POWER(10,((BB167+'ModelParams Lw'!$R$4)/10))) +IF(BC167="",0,POWER(10,((BC167+'ModelParams Lw'!$S$4)/10))) +IF(BD167="",0,POWER(10,((BD167+'ModelParams Lw'!$T$4)/10))) +IF(BE167="",0,POWER(10,((BE167+'ModelParams Lw'!$U$4)/10)))+IF(BF167="",0,POWER(10,((BF167+'ModelParams Lw'!$V$4)/10))))</f>
        <v>#DIV/0!</v>
      </c>
      <c r="BH167" s="24" t="e">
        <f t="shared" si="70"/>
        <v>#DIV/0!</v>
      </c>
      <c r="BI167" s="24" t="e">
        <f>(AY167-'ModelParams Lw'!O$10)/'ModelParams Lw'!O$11</f>
        <v>#DIV/0!</v>
      </c>
      <c r="BJ167" s="24" t="e">
        <f>(AZ167-'ModelParams Lw'!P$10)/'ModelParams Lw'!P$11</f>
        <v>#DIV/0!</v>
      </c>
      <c r="BK167" s="24" t="e">
        <f>(BA167-'ModelParams Lw'!Q$10)/'ModelParams Lw'!Q$11</f>
        <v>#DIV/0!</v>
      </c>
      <c r="BL167" s="24" t="e">
        <f>(BB167-'ModelParams Lw'!R$10)/'ModelParams Lw'!R$11</f>
        <v>#DIV/0!</v>
      </c>
      <c r="BM167" s="24" t="e">
        <f>(BC167-'ModelParams Lw'!S$10)/'ModelParams Lw'!S$11</f>
        <v>#DIV/0!</v>
      </c>
      <c r="BN167" s="24" t="e">
        <f>(BD167-'ModelParams Lw'!T$10)/'ModelParams Lw'!T$11</f>
        <v>#DIV/0!</v>
      </c>
      <c r="BO167" s="24" t="e">
        <f>(BE167-'ModelParams Lw'!U$10)/'ModelParams Lw'!U$11</f>
        <v>#DIV/0!</v>
      </c>
      <c r="BP167" s="24" t="e">
        <f>(BF167-'ModelParams Lw'!V$10)/'ModelParams Lw'!V$11</f>
        <v>#DIV/0!</v>
      </c>
      <c r="BQ167" s="24">
        <f>IF(Calcul!$F172="SW",'ModelParams Lw'!C$18+'ModelParams Lw'!C$19*LOG(BQ$3)+'ModelParams Lw'!C$20*($D167*$E167),IF('ModelParams Lw'!C$21+'ModelParams Lw'!C$22*LOG(BQ$3)+'ModelParams Lw'!C$23*($D167*$E167)&lt;'ModelParams Lw'!C$18+'ModelParams Lw'!C$19*LOG(BQ$3)+'ModelParams Lw'!C$20*($D167*$E167),'ModelParams Lw'!C$18+'ModelParams Lw'!C$19*LOG(BQ$3)+'ModelParams Lw'!C$20*($D167*$E167),'ModelParams Lw'!C$21+'ModelParams Lw'!C$22*LOG(BQ$3)+'ModelParams Lw'!C$23*($D167*$E167)))</f>
        <v>29.232362061604213</v>
      </c>
      <c r="BR167" s="24">
        <f>IF(Calcul!$F172="SW",'ModelParams Lw'!D$18+'ModelParams Lw'!D$19*LOG(BR$3)+'ModelParams Lw'!D$20*($D167*$E167),IF('ModelParams Lw'!D$21+'ModelParams Lw'!D$22*LOG(BR$3)+'ModelParams Lw'!D$23*($D167*$E167)&lt;'ModelParams Lw'!D$18+'ModelParams Lw'!D$19*LOG(BR$3)+'ModelParams Lw'!D$20*($D167*$E167),'ModelParams Lw'!D$18+'ModelParams Lw'!D$19*LOG(BR$3)+'ModelParams Lw'!D$20*($D167*$E167),'ModelParams Lw'!D$21+'ModelParams Lw'!D$22*LOG(BR$3)+'ModelParams Lw'!D$23*($D167*$E167)))</f>
        <v>20.87664435983303</v>
      </c>
      <c r="BS167" s="24">
        <f>IF(Calcul!$F172="SW",'ModelParams Lw'!E$18+'ModelParams Lw'!E$19*LOG(BS$3)+'ModelParams Lw'!E$20*($D167*$E167),IF('ModelParams Lw'!E$21+'ModelParams Lw'!E$22*LOG(BS$3)+'ModelParams Lw'!E$23*($D167*$E167)&lt;'ModelParams Lw'!E$18+'ModelParams Lw'!E$19*LOG(BS$3)+'ModelParams Lw'!E$20*($D167*$E167),'ModelParams Lw'!E$18+'ModelParams Lw'!E$19*LOG(BS$3)+'ModelParams Lw'!E$20*($D167*$E167),'ModelParams Lw'!E$21+'ModelParams Lw'!E$22*LOG(BS$3)+'ModelParams Lw'!E$23*($D167*$E167)))</f>
        <v>19.403052886267911</v>
      </c>
      <c r="BT167" s="24">
        <f>IF(Calcul!$F172="SW",'ModelParams Lw'!F$18+'ModelParams Lw'!F$19*LOG(BT$3)+'ModelParams Lw'!F$20*($D167*$E167),IF('ModelParams Lw'!F$21+'ModelParams Lw'!F$22*LOG(BT$3)+'ModelParams Lw'!F$23*($D167*$E167)&lt;'ModelParams Lw'!F$18+'ModelParams Lw'!F$19*LOG(BT$3)+'ModelParams Lw'!F$20*($D167*$E167),'ModelParams Lw'!F$18+'ModelParams Lw'!F$19*LOG(BT$3)+'ModelParams Lw'!F$20*($D167*$E167),'ModelParams Lw'!F$21+'ModelParams Lw'!F$22*LOG(BT$3)+'ModelParams Lw'!F$23*($D167*$E167)))</f>
        <v>19.168948557312724</v>
      </c>
      <c r="BU167" s="24">
        <f>IF(Calcul!$F172="SW",'ModelParams Lw'!G$18+'ModelParams Lw'!G$19*LOG(BU$3)+'ModelParams Lw'!G$20*($D167*$E167),IF('ModelParams Lw'!G$21+'ModelParams Lw'!G$22*LOG(BU$3)+'ModelParams Lw'!G$23*($D167*$E167)&lt;'ModelParams Lw'!G$18+'ModelParams Lw'!G$19*LOG(BU$3)+'ModelParams Lw'!G$20*($D167*$E167),'ModelParams Lw'!G$18+'ModelParams Lw'!G$19*LOG(BU$3)+'ModelParams Lw'!G$20*($D167*$E167),'ModelParams Lw'!G$21+'ModelParams Lw'!G$22*LOG(BU$3)+'ModelParams Lw'!G$23*($D167*$E167)))</f>
        <v>19.253827318462619</v>
      </c>
      <c r="BV167" s="24">
        <f>IF(Calcul!$F172="SW",'ModelParams Lw'!H$18+'ModelParams Lw'!H$19*LOG(BV$3)+'ModelParams Lw'!H$20*($D167*$E167),IF('ModelParams Lw'!H$21+'ModelParams Lw'!H$22*LOG(BV$3)+'ModelParams Lw'!H$23*($D167*$E167)&lt;'ModelParams Lw'!H$18+'ModelParams Lw'!H$19*LOG(BV$3)+'ModelParams Lw'!H$20*($D167*$E167),'ModelParams Lw'!H$18+'ModelParams Lw'!H$19*LOG(BV$3)+'ModelParams Lw'!H$20*($D167*$E167),'ModelParams Lw'!H$21+'ModelParams Lw'!H$22*LOG(BV$3)+'ModelParams Lw'!H$23*($D167*$E167)))</f>
        <v>18.450549841027573</v>
      </c>
      <c r="BW167" s="24">
        <f>IF(Calcul!$F172="SW",'ModelParams Lw'!I$18+'ModelParams Lw'!I$19*LOG(BW$3)+'ModelParams Lw'!I$20*($D167*$E167),IF('ModelParams Lw'!I$21+'ModelParams Lw'!I$22*LOG(BW$3)+'ModelParams Lw'!I$23*($D167*$E167)&lt;'ModelParams Lw'!I$18+'ModelParams Lw'!I$19*LOG(BW$3)+'ModelParams Lw'!I$20*($D167*$E167),'ModelParams Lw'!I$18+'ModelParams Lw'!I$19*LOG(BW$3)+'ModelParams Lw'!I$20*($D167*$E167),'ModelParams Lw'!I$21+'ModelParams Lw'!I$22*LOG(BW$3)+'ModelParams Lw'!I$23*($D167*$E167)))</f>
        <v>24.339570323731252</v>
      </c>
      <c r="BX167" s="24">
        <f>IF(Calcul!$F172="SW",'ModelParams Lw'!J$18+'ModelParams Lw'!J$19*LOG(BX$3)+'ModelParams Lw'!J$20*($D167*$E167),IF('ModelParams Lw'!J$21+'ModelParams Lw'!J$22*LOG(BX$3)+'ModelParams Lw'!J$23*($D167*$E167)&lt;'ModelParams Lw'!J$18+'ModelParams Lw'!J$19*LOG(BX$3)+'ModelParams Lw'!J$20*($D167*$E167),'ModelParams Lw'!J$18+'ModelParams Lw'!J$19*LOG(BX$3)+'ModelParams Lw'!J$20*($D167*$E167),'ModelParams Lw'!J$21+'ModelParams Lw'!J$22*LOG(BX$3)+'ModelParams Lw'!J$23*($D167*$E167)))</f>
        <v>22.505852524315557</v>
      </c>
      <c r="BY167" s="24" t="e">
        <f t="shared" si="57"/>
        <v>#DIV/0!</v>
      </c>
      <c r="BZ167" s="24" t="e">
        <f t="shared" si="58"/>
        <v>#DIV/0!</v>
      </c>
      <c r="CA167" s="24" t="e">
        <f t="shared" si="59"/>
        <v>#DIV/0!</v>
      </c>
      <c r="CB167" s="24" t="e">
        <f t="shared" si="60"/>
        <v>#DIV/0!</v>
      </c>
      <c r="CC167" s="24" t="e">
        <f t="shared" si="61"/>
        <v>#DIV/0!</v>
      </c>
      <c r="CD167" s="24" t="e">
        <f t="shared" si="62"/>
        <v>#DIV/0!</v>
      </c>
      <c r="CE167" s="24" t="e">
        <f t="shared" si="63"/>
        <v>#DIV/0!</v>
      </c>
      <c r="CF167" s="24" t="e">
        <f t="shared" si="64"/>
        <v>#DIV/0!</v>
      </c>
      <c r="CG167" s="24" t="e">
        <f>10*LOG10(IF(BY167="",0,POWER(10,((BY167+'ModelParams Lw'!$O$4)/10))) +IF(BZ167="",0,POWER(10,((BZ167+'ModelParams Lw'!$P$4)/10))) +IF(CA167="",0,POWER(10,((CA167+'ModelParams Lw'!$Q$4)/10))) +IF(CB167="",0,POWER(10,((CB167+'ModelParams Lw'!$R$4)/10))) +IF(CC167="",0,POWER(10,((CC167+'ModelParams Lw'!$S$4)/10))) +IF(CD167="",0,POWER(10,((CD167+'ModelParams Lw'!$T$4)/10))) +IF(CE167="",0,POWER(10,((CE167+'ModelParams Lw'!$U$4)/10)))+IF(CF167="",0,POWER(10,((CF167+'ModelParams Lw'!$V$4)/10))))</f>
        <v>#DIV/0!</v>
      </c>
      <c r="CH167" s="24" t="e">
        <f t="shared" si="71"/>
        <v>#DIV/0!</v>
      </c>
      <c r="CI167" s="24" t="e">
        <f>(BY167-'ModelParams Lw'!$O$10)/'ModelParams Lw'!$O$11</f>
        <v>#DIV/0!</v>
      </c>
      <c r="CJ167" s="24" t="e">
        <f>(BZ167-'ModelParams Lw'!$P$10)/'ModelParams Lw'!$P$11</f>
        <v>#DIV/0!</v>
      </c>
      <c r="CK167" s="24" t="e">
        <f>(CA167-'ModelParams Lw'!$Q$10)/'ModelParams Lw'!$Q$11</f>
        <v>#DIV/0!</v>
      </c>
      <c r="CL167" s="24" t="e">
        <f>(CB167-'ModelParams Lw'!$R$10)/'ModelParams Lw'!$R$11</f>
        <v>#DIV/0!</v>
      </c>
      <c r="CM167" s="24" t="e">
        <f>(CC167-'ModelParams Lw'!$S$10)/'ModelParams Lw'!$S$11</f>
        <v>#DIV/0!</v>
      </c>
      <c r="CN167" s="24" t="e">
        <f>(CD167-'ModelParams Lw'!$T$10)/'ModelParams Lw'!$T$11</f>
        <v>#DIV/0!</v>
      </c>
      <c r="CO167" s="24" t="e">
        <f>(CE167-'ModelParams Lw'!$U$10)/'ModelParams Lw'!$U$11</f>
        <v>#DIV/0!</v>
      </c>
      <c r="CP167" s="24" t="e">
        <f>(CF167-'ModelParams Lw'!$V$10)/'ModelParams Lw'!$V$11</f>
        <v>#DIV/0!</v>
      </c>
    </row>
    <row r="168" spans="1:94" x14ac:dyDescent="0.2">
      <c r="A168" s="12">
        <f>Calcul!B170</f>
        <v>0</v>
      </c>
      <c r="B168" s="12">
        <f t="shared" si="65"/>
        <v>0</v>
      </c>
      <c r="C168" s="12">
        <f>Calcul!C170</f>
        <v>0</v>
      </c>
      <c r="D168" s="12">
        <f>Calcul!D170/1000</f>
        <v>0</v>
      </c>
      <c r="E168" s="12">
        <f>Calcul!E170/1000</f>
        <v>0</v>
      </c>
      <c r="F168" s="12">
        <f t="shared" si="66"/>
        <v>0</v>
      </c>
      <c r="G168" s="24" t="e">
        <f t="shared" si="67"/>
        <v>#DIV/0!</v>
      </c>
      <c r="H168" s="21" t="e">
        <f>'ModelParams Lw'!$B$6*(LN(H$3/(($B168/3600/($D168*$F168))^0.4*$G168^0.3)))^2+'ModelParams Lw'!$B$7*LN(H$3/(($B168/3600/($D168*$F168))^0.4*$G168^0.3))+'ModelParams Lw'!$B$8</f>
        <v>#DIV/0!</v>
      </c>
      <c r="I168" s="21" t="e">
        <f>'ModelParams Lw'!$B$6*(LN(I$3/(($B168/3600/($D168*$F168))^0.4*$G168^0.3)))^2+'ModelParams Lw'!$B$7*LN(I$3/(($B168/3600/($D168*$F168))^0.4*$G168^0.3))+'ModelParams Lw'!$B$8</f>
        <v>#DIV/0!</v>
      </c>
      <c r="J168" s="21" t="e">
        <f>'ModelParams Lw'!$B$6*(LN(J$3/(($B168/3600/($D168*$F168))^0.4*$G168^0.3)))^2+'ModelParams Lw'!$B$7*LN(J$3/(($B168/3600/($D168*$F168))^0.4*$G168^0.3))+'ModelParams Lw'!$B$8</f>
        <v>#DIV/0!</v>
      </c>
      <c r="K168" s="21" t="e">
        <f>'ModelParams Lw'!$B$6*(LN(K$3/(($B168/3600/($D168*$F168))^0.4*$G168^0.3)))^2+'ModelParams Lw'!$B$7*LN(K$3/(($B168/3600/($D168*$F168))^0.4*$G168^0.3))+'ModelParams Lw'!$B$8</f>
        <v>#DIV/0!</v>
      </c>
      <c r="L168" s="21" t="e">
        <f>'ModelParams Lw'!$B$6*(LN(L$3/(($B168/3600/($D168*$F168))^0.4*$G168^0.3)))^2+'ModelParams Lw'!$B$7*LN(L$3/(($B168/3600/($D168*$F168))^0.4*$G168^0.3))+'ModelParams Lw'!$B$8</f>
        <v>#DIV/0!</v>
      </c>
      <c r="M168" s="21" t="e">
        <f>'ModelParams Lw'!$B$6*(LN(M$3/(($B168/3600/($D168*$F168))^0.4*$G168^0.3)))^2+'ModelParams Lw'!$B$7*LN(M$3/(($B168/3600/($D168*$F168))^0.4*$G168^0.3))+'ModelParams Lw'!$B$8</f>
        <v>#DIV/0!</v>
      </c>
      <c r="N168" s="21" t="e">
        <f>'ModelParams Lw'!$B$6*(LN(N$3/(($B168/3600/($D168*$F168))^0.4*$G168^0.3)))^2+'ModelParams Lw'!$B$7*LN(N$3/(($B168/3600/($D168*$F168))^0.4*$G168^0.3))+'ModelParams Lw'!$B$8</f>
        <v>#DIV/0!</v>
      </c>
      <c r="O168" s="21" t="e">
        <f>'ModelParams Lw'!$B$6*(LN(O$3/(($B168/3600/($D168*$F168))^0.4*$G168^0.3)))^2+'ModelParams Lw'!$B$7*LN(O$3/(($B168/3600/($D168*$F168))^0.4*$G168^0.3))+'ModelParams Lw'!$B$8</f>
        <v>#DIV/0!</v>
      </c>
      <c r="P168" s="24" t="e">
        <f>'ModelParams Lw'!$B$3+'ModelParams Lw'!$B$4*LOG10($B168/3600/($D168*$F168))+'ModelParams Lw'!$B$5*LOG10(2*$G168/(1.2*($B168/3600/($D168*$F168))^2)+1)+10*LOG10($D168*$F168)+H168</f>
        <v>#DIV/0!</v>
      </c>
      <c r="Q168" s="24" t="e">
        <f>'ModelParams Lw'!$B$3+'ModelParams Lw'!$B$4*LOG10($B168/3600/($D168*$F168))+'ModelParams Lw'!$B$5*LOG10(2*$G168/(1.2*($B168/3600/($D168*$F168))^2)+1)+10*LOG10($D168*$F168)+I168</f>
        <v>#DIV/0!</v>
      </c>
      <c r="R168" s="24" t="e">
        <f>'ModelParams Lw'!$B$3+'ModelParams Lw'!$B$4*LOG10($B168/3600/($D168*$F168))+'ModelParams Lw'!$B$5*LOG10(2*$G168/(1.2*($B168/3600/($D168*$F168))^2)+1)+10*LOG10($D168*$F168)+J168</f>
        <v>#DIV/0!</v>
      </c>
      <c r="S168" s="24" t="e">
        <f>'ModelParams Lw'!$B$3+'ModelParams Lw'!$B$4*LOG10($B168/3600/($D168*$F168))+'ModelParams Lw'!$B$5*LOG10(2*$G168/(1.2*($B168/3600/($D168*$F168))^2)+1)+10*LOG10($D168*$F168)+K168</f>
        <v>#DIV/0!</v>
      </c>
      <c r="T168" s="24" t="e">
        <f>'ModelParams Lw'!$B$3+'ModelParams Lw'!$B$4*LOG10($B168/3600/($D168*$F168))+'ModelParams Lw'!$B$5*LOG10(2*$G168/(1.2*($B168/3600/($D168*$F168))^2)+1)+10*LOG10($D168*$F168)+L168</f>
        <v>#DIV/0!</v>
      </c>
      <c r="U168" s="24" t="e">
        <f>'ModelParams Lw'!$B$3+'ModelParams Lw'!$B$4*LOG10($B168/3600/($D168*$F168))+'ModelParams Lw'!$B$5*LOG10(2*$G168/(1.2*($B168/3600/($D168*$F168))^2)+1)+10*LOG10($D168*$F168)+M168</f>
        <v>#DIV/0!</v>
      </c>
      <c r="V168" s="24" t="e">
        <f>'ModelParams Lw'!$B$3+'ModelParams Lw'!$B$4*LOG10($B168/3600/($D168*$F168))+'ModelParams Lw'!$B$5*LOG10(2*$G168/(1.2*($B168/3600/($D168*$F168))^2)+1)+10*LOG10($D168*$F168)+N168</f>
        <v>#DIV/0!</v>
      </c>
      <c r="W168" s="24" t="e">
        <f>'ModelParams Lw'!$B$3+'ModelParams Lw'!$B$4*LOG10($B168/3600/($D168*$F168))+'ModelParams Lw'!$B$5*LOG10(2*$G168/(1.2*($B168/3600/($D168*$F168))^2)+1)+10*LOG10($D168*$F168)+O168</f>
        <v>#DIV/0!</v>
      </c>
      <c r="X168" s="24" t="e">
        <f>10*LOG10(IF(P168="",0,POWER(10,((P168+'ModelParams Lw'!$O$4)/10))) +IF(Q168="",0,POWER(10,((Q168+'ModelParams Lw'!$P$4)/10))) +IF(R168="",0,POWER(10,((R168+'ModelParams Lw'!$Q$4)/10))) +IF(S168="",0,POWER(10,((S168+'ModelParams Lw'!$R$4)/10))) +IF(T168="",0,POWER(10,((T168+'ModelParams Lw'!$S$4)/10))) +IF(U168="",0,POWER(10,((U168+'ModelParams Lw'!$T$4)/10))) +IF(V168="",0,POWER(10,((V168+'ModelParams Lw'!$U$4)/10)))+IF(W168="",0,POWER(10,((W168+'ModelParams Lw'!$V$4)/10))))</f>
        <v>#DIV/0!</v>
      </c>
      <c r="Y168" s="24" t="e">
        <f t="shared" si="68"/>
        <v>#DIV/0!</v>
      </c>
      <c r="Z168" s="24" t="e">
        <f>(P168-'ModelParams Lw'!O$10)/'ModelParams Lw'!O$11</f>
        <v>#DIV/0!</v>
      </c>
      <c r="AA168" s="24" t="e">
        <f>(Q168-'ModelParams Lw'!P$10)/'ModelParams Lw'!P$11</f>
        <v>#DIV/0!</v>
      </c>
      <c r="AB168" s="24" t="e">
        <f>(R168-'ModelParams Lw'!Q$10)/'ModelParams Lw'!Q$11</f>
        <v>#DIV/0!</v>
      </c>
      <c r="AC168" s="24" t="e">
        <f>(S168-'ModelParams Lw'!R$10)/'ModelParams Lw'!R$11</f>
        <v>#DIV/0!</v>
      </c>
      <c r="AD168" s="24" t="e">
        <f>(T168-'ModelParams Lw'!S$10)/'ModelParams Lw'!S$11</f>
        <v>#DIV/0!</v>
      </c>
      <c r="AE168" s="24" t="e">
        <f>(U168-'ModelParams Lw'!T$10)/'ModelParams Lw'!T$11</f>
        <v>#DIV/0!</v>
      </c>
      <c r="AF168" s="24" t="e">
        <f>(V168-'ModelParams Lw'!U$10)/'ModelParams Lw'!U$11</f>
        <v>#DIV/0!</v>
      </c>
      <c r="AG168" s="24" t="e">
        <f>(W168-'ModelParams Lw'!V$10)/'ModelParams Lw'!V$11</f>
        <v>#DIV/0!</v>
      </c>
      <c r="AH168" s="24" t="e">
        <f t="shared" si="69"/>
        <v>#DIV/0!</v>
      </c>
      <c r="AI168" s="24" t="str">
        <f>IF(OR(Calcul!$D173="",Calcul!$E173=""),"",VLOOKUP(CONCATENATE(Calcul!$D173,Calcul!$E173),SilencerParams!$D$4:$R$82,8,FALSE))</f>
        <v/>
      </c>
      <c r="AJ168" s="24" t="str">
        <f>IF(OR(Calcul!$D173="",Calcul!$E173=""),"",VLOOKUP(CONCATENATE(Calcul!$D173,Calcul!$E173),SilencerParams!$D$4:$R$82,9,FALSE))</f>
        <v/>
      </c>
      <c r="AK168" s="24" t="str">
        <f>IF(OR(Calcul!$D173="",Calcul!$E173=""),"",VLOOKUP(CONCATENATE(Calcul!$D173,Calcul!$E173),SilencerParams!$D$4:$R$82,10,FALSE))</f>
        <v/>
      </c>
      <c r="AL168" s="24" t="str">
        <f>IF(OR(Calcul!$D173="",Calcul!$E173=""),"",VLOOKUP(CONCATENATE(Calcul!$D173,Calcul!$E173),SilencerParams!$D$4:$R$82,11,FALSE))</f>
        <v/>
      </c>
      <c r="AM168" s="24" t="str">
        <f>IF(OR(Calcul!$D173="",Calcul!$E173=""),"",VLOOKUP(CONCATENATE(Calcul!$D173,Calcul!$E173),SilencerParams!$D$4:$R$82,12,FALSE))</f>
        <v/>
      </c>
      <c r="AN168" s="24" t="str">
        <f>IF(OR(Calcul!$D173="",Calcul!$E173=""),"",VLOOKUP(CONCATENATE(Calcul!$D173,Calcul!$E173),SilencerParams!$D$4:$R$82,13,FALSE))</f>
        <v/>
      </c>
      <c r="AO168" s="24" t="str">
        <f>IF(OR(Calcul!$D173="",Calcul!$E173=""),"",VLOOKUP(CONCATENATE(Calcul!$D173,Calcul!$E173),SilencerParams!$D$4:$R$82,14,FALSE))</f>
        <v/>
      </c>
      <c r="AP168" s="24" t="str">
        <f>IF(OR(Calcul!$D173="",Calcul!$E173=""),"",VLOOKUP(CONCATENATE(Calcul!$D173,Calcul!$E173),SilencerParams!$D$4:$R$82,15,FALSE))</f>
        <v/>
      </c>
      <c r="AQ168" s="24" t="str">
        <f>IF(OR(Calcul!$D173="",Calcul!$E173=""),"",VLOOKUP(CONCATENATE(Calcul!$D173,Calcul!$E173),SilencerParams!$D$4:$Z$82,16,FALSE)*LOG($AH168)+VLOOKUP(CONCATENATE(Calcul!$D173,Calcul!$E173),SilencerParams!$D$4:$AH$82,24,FALSE))</f>
        <v/>
      </c>
      <c r="AR168" s="24" t="str">
        <f>IF(OR(Calcul!$D173="",Calcul!$E173=""),"",VLOOKUP(CONCATENATE(Calcul!$D173,Calcul!$E173),SilencerParams!$D$4:$Z$82,17,FALSE)*LOG($AH168)+VLOOKUP(CONCATENATE(Calcul!$D173,Calcul!$E173),SilencerParams!$D$4:$AH$82,25,FALSE))</f>
        <v/>
      </c>
      <c r="AS168" s="24" t="str">
        <f>IF(OR(Calcul!$D173="",Calcul!$E173=""),"",VLOOKUP(CONCATENATE(Calcul!$D173,Calcul!$E173),SilencerParams!$D$4:$Z$82,18,FALSE)*LOG($AH168)+VLOOKUP(CONCATENATE(Calcul!$D173,Calcul!$E173),SilencerParams!$D$4:$AH$82,26,FALSE))</f>
        <v/>
      </c>
      <c r="AT168" s="24" t="str">
        <f>IF(OR(Calcul!$D173="",Calcul!$E173=""),"",VLOOKUP(CONCATENATE(Calcul!$D173,Calcul!$E173),SilencerParams!$D$4:$Z$82,19,FALSE)*LOG($AH168)+VLOOKUP(CONCATENATE(Calcul!$D173,Calcul!$E173),SilencerParams!$D$4:$AH$82,27,FALSE))</f>
        <v/>
      </c>
      <c r="AU168" s="24" t="str">
        <f>IF(OR(Calcul!$D173="",Calcul!$E173=""),"",VLOOKUP(CONCATENATE(Calcul!$D173,Calcul!$E173),SilencerParams!$D$4:$Z$82,20,FALSE)*LOG($AH168)+VLOOKUP(CONCATENATE(Calcul!$D173,Calcul!$E173),SilencerParams!$D$4:$AH$82,28,FALSE))</f>
        <v/>
      </c>
      <c r="AV168" s="24" t="str">
        <f>IF(OR(Calcul!$D173="",Calcul!$E173=""),"",VLOOKUP(CONCATENATE(Calcul!$D173,Calcul!$E173),SilencerParams!$D$4:$Z$82,21,FALSE)*LOG($AH168)+VLOOKUP(CONCATENATE(Calcul!$D173,Calcul!$E173),SilencerParams!$D$4:$AH$82,29,FALSE))</f>
        <v/>
      </c>
      <c r="AW168" s="24" t="str">
        <f>IF(OR(Calcul!$D173="",Calcul!$E173=""),"",VLOOKUP(CONCATENATE(Calcul!$D173,Calcul!$E173),SilencerParams!$D$4:$Z$82,22,FALSE)*LOG($AH168)+VLOOKUP(CONCATENATE(Calcul!$D173,Calcul!$E173),SilencerParams!$D$4:$AH$82,30,FALSE))</f>
        <v/>
      </c>
      <c r="AX168" s="24" t="str">
        <f>IF(OR(Calcul!$D173="",Calcul!$E173=""),"",VLOOKUP(CONCATENATE(Calcul!$D173,Calcul!$E173),SilencerParams!$D$4:$Z$82,23,FALSE)*LOG($AH168)+VLOOKUP(CONCATENATE(Calcul!$D173,Calcul!$E173),SilencerParams!$D$4:$AH$82,31,FALSE))</f>
        <v/>
      </c>
      <c r="AY168" s="24" t="e">
        <f t="shared" si="49"/>
        <v>#DIV/0!</v>
      </c>
      <c r="AZ168" s="24" t="e">
        <f t="shared" si="50"/>
        <v>#DIV/0!</v>
      </c>
      <c r="BA168" s="24" t="e">
        <f t="shared" si="51"/>
        <v>#DIV/0!</v>
      </c>
      <c r="BB168" s="24" t="e">
        <f t="shared" si="52"/>
        <v>#DIV/0!</v>
      </c>
      <c r="BC168" s="24" t="e">
        <f t="shared" si="53"/>
        <v>#DIV/0!</v>
      </c>
      <c r="BD168" s="24" t="e">
        <f t="shared" si="54"/>
        <v>#DIV/0!</v>
      </c>
      <c r="BE168" s="24" t="e">
        <f t="shared" si="55"/>
        <v>#DIV/0!</v>
      </c>
      <c r="BF168" s="24" t="e">
        <f t="shared" si="56"/>
        <v>#DIV/0!</v>
      </c>
      <c r="BG168" s="24" t="e">
        <f>10*LOG10(IF(AY168="",0,POWER(10,((AY168+'ModelParams Lw'!$O$4)/10))) +IF(AZ168="",0,POWER(10,((AZ168+'ModelParams Lw'!$P$4)/10))) +IF(BA168="",0,POWER(10,((BA168+'ModelParams Lw'!$Q$4)/10))) +IF(BB168="",0,POWER(10,((BB168+'ModelParams Lw'!$R$4)/10))) +IF(BC168="",0,POWER(10,((BC168+'ModelParams Lw'!$S$4)/10))) +IF(BD168="",0,POWER(10,((BD168+'ModelParams Lw'!$T$4)/10))) +IF(BE168="",0,POWER(10,((BE168+'ModelParams Lw'!$U$4)/10)))+IF(BF168="",0,POWER(10,((BF168+'ModelParams Lw'!$V$4)/10))))</f>
        <v>#DIV/0!</v>
      </c>
      <c r="BH168" s="24" t="e">
        <f t="shared" si="70"/>
        <v>#DIV/0!</v>
      </c>
      <c r="BI168" s="24" t="e">
        <f>(AY168-'ModelParams Lw'!O$10)/'ModelParams Lw'!O$11</f>
        <v>#DIV/0!</v>
      </c>
      <c r="BJ168" s="24" t="e">
        <f>(AZ168-'ModelParams Lw'!P$10)/'ModelParams Lw'!P$11</f>
        <v>#DIV/0!</v>
      </c>
      <c r="BK168" s="24" t="e">
        <f>(BA168-'ModelParams Lw'!Q$10)/'ModelParams Lw'!Q$11</f>
        <v>#DIV/0!</v>
      </c>
      <c r="BL168" s="24" t="e">
        <f>(BB168-'ModelParams Lw'!R$10)/'ModelParams Lw'!R$11</f>
        <v>#DIV/0!</v>
      </c>
      <c r="BM168" s="24" t="e">
        <f>(BC168-'ModelParams Lw'!S$10)/'ModelParams Lw'!S$11</f>
        <v>#DIV/0!</v>
      </c>
      <c r="BN168" s="24" t="e">
        <f>(BD168-'ModelParams Lw'!T$10)/'ModelParams Lw'!T$11</f>
        <v>#DIV/0!</v>
      </c>
      <c r="BO168" s="24" t="e">
        <f>(BE168-'ModelParams Lw'!U$10)/'ModelParams Lw'!U$11</f>
        <v>#DIV/0!</v>
      </c>
      <c r="BP168" s="24" t="e">
        <f>(BF168-'ModelParams Lw'!V$10)/'ModelParams Lw'!V$11</f>
        <v>#DIV/0!</v>
      </c>
      <c r="BQ168" s="24">
        <f>IF(Calcul!$F173="SW",'ModelParams Lw'!C$18+'ModelParams Lw'!C$19*LOG(BQ$3)+'ModelParams Lw'!C$20*($D168*$E168),IF('ModelParams Lw'!C$21+'ModelParams Lw'!C$22*LOG(BQ$3)+'ModelParams Lw'!C$23*($D168*$E168)&lt;'ModelParams Lw'!C$18+'ModelParams Lw'!C$19*LOG(BQ$3)+'ModelParams Lw'!C$20*($D168*$E168),'ModelParams Lw'!C$18+'ModelParams Lw'!C$19*LOG(BQ$3)+'ModelParams Lw'!C$20*($D168*$E168),'ModelParams Lw'!C$21+'ModelParams Lw'!C$22*LOG(BQ$3)+'ModelParams Lw'!C$23*($D168*$E168)))</f>
        <v>29.232362061604213</v>
      </c>
      <c r="BR168" s="24">
        <f>IF(Calcul!$F173="SW",'ModelParams Lw'!D$18+'ModelParams Lw'!D$19*LOG(BR$3)+'ModelParams Lw'!D$20*($D168*$E168),IF('ModelParams Lw'!D$21+'ModelParams Lw'!D$22*LOG(BR$3)+'ModelParams Lw'!D$23*($D168*$E168)&lt;'ModelParams Lw'!D$18+'ModelParams Lw'!D$19*LOG(BR$3)+'ModelParams Lw'!D$20*($D168*$E168),'ModelParams Lw'!D$18+'ModelParams Lw'!D$19*LOG(BR$3)+'ModelParams Lw'!D$20*($D168*$E168),'ModelParams Lw'!D$21+'ModelParams Lw'!D$22*LOG(BR$3)+'ModelParams Lw'!D$23*($D168*$E168)))</f>
        <v>20.87664435983303</v>
      </c>
      <c r="BS168" s="24">
        <f>IF(Calcul!$F173="SW",'ModelParams Lw'!E$18+'ModelParams Lw'!E$19*LOG(BS$3)+'ModelParams Lw'!E$20*($D168*$E168),IF('ModelParams Lw'!E$21+'ModelParams Lw'!E$22*LOG(BS$3)+'ModelParams Lw'!E$23*($D168*$E168)&lt;'ModelParams Lw'!E$18+'ModelParams Lw'!E$19*LOG(BS$3)+'ModelParams Lw'!E$20*($D168*$E168),'ModelParams Lw'!E$18+'ModelParams Lw'!E$19*LOG(BS$3)+'ModelParams Lw'!E$20*($D168*$E168),'ModelParams Lw'!E$21+'ModelParams Lw'!E$22*LOG(BS$3)+'ModelParams Lw'!E$23*($D168*$E168)))</f>
        <v>19.403052886267911</v>
      </c>
      <c r="BT168" s="24">
        <f>IF(Calcul!$F173="SW",'ModelParams Lw'!F$18+'ModelParams Lw'!F$19*LOG(BT$3)+'ModelParams Lw'!F$20*($D168*$E168),IF('ModelParams Lw'!F$21+'ModelParams Lw'!F$22*LOG(BT$3)+'ModelParams Lw'!F$23*($D168*$E168)&lt;'ModelParams Lw'!F$18+'ModelParams Lw'!F$19*LOG(BT$3)+'ModelParams Lw'!F$20*($D168*$E168),'ModelParams Lw'!F$18+'ModelParams Lw'!F$19*LOG(BT$3)+'ModelParams Lw'!F$20*($D168*$E168),'ModelParams Lw'!F$21+'ModelParams Lw'!F$22*LOG(BT$3)+'ModelParams Lw'!F$23*($D168*$E168)))</f>
        <v>19.168948557312724</v>
      </c>
      <c r="BU168" s="24">
        <f>IF(Calcul!$F173="SW",'ModelParams Lw'!G$18+'ModelParams Lw'!G$19*LOG(BU$3)+'ModelParams Lw'!G$20*($D168*$E168),IF('ModelParams Lw'!G$21+'ModelParams Lw'!G$22*LOG(BU$3)+'ModelParams Lw'!G$23*($D168*$E168)&lt;'ModelParams Lw'!G$18+'ModelParams Lw'!G$19*LOG(BU$3)+'ModelParams Lw'!G$20*($D168*$E168),'ModelParams Lw'!G$18+'ModelParams Lw'!G$19*LOG(BU$3)+'ModelParams Lw'!G$20*($D168*$E168),'ModelParams Lw'!G$21+'ModelParams Lw'!G$22*LOG(BU$3)+'ModelParams Lw'!G$23*($D168*$E168)))</f>
        <v>19.253827318462619</v>
      </c>
      <c r="BV168" s="24">
        <f>IF(Calcul!$F173="SW",'ModelParams Lw'!H$18+'ModelParams Lw'!H$19*LOG(BV$3)+'ModelParams Lw'!H$20*($D168*$E168),IF('ModelParams Lw'!H$21+'ModelParams Lw'!H$22*LOG(BV$3)+'ModelParams Lw'!H$23*($D168*$E168)&lt;'ModelParams Lw'!H$18+'ModelParams Lw'!H$19*LOG(BV$3)+'ModelParams Lw'!H$20*($D168*$E168),'ModelParams Lw'!H$18+'ModelParams Lw'!H$19*LOG(BV$3)+'ModelParams Lw'!H$20*($D168*$E168),'ModelParams Lw'!H$21+'ModelParams Lw'!H$22*LOG(BV$3)+'ModelParams Lw'!H$23*($D168*$E168)))</f>
        <v>18.450549841027573</v>
      </c>
      <c r="BW168" s="24">
        <f>IF(Calcul!$F173="SW",'ModelParams Lw'!I$18+'ModelParams Lw'!I$19*LOG(BW$3)+'ModelParams Lw'!I$20*($D168*$E168),IF('ModelParams Lw'!I$21+'ModelParams Lw'!I$22*LOG(BW$3)+'ModelParams Lw'!I$23*($D168*$E168)&lt;'ModelParams Lw'!I$18+'ModelParams Lw'!I$19*LOG(BW$3)+'ModelParams Lw'!I$20*($D168*$E168),'ModelParams Lw'!I$18+'ModelParams Lw'!I$19*LOG(BW$3)+'ModelParams Lw'!I$20*($D168*$E168),'ModelParams Lw'!I$21+'ModelParams Lw'!I$22*LOG(BW$3)+'ModelParams Lw'!I$23*($D168*$E168)))</f>
        <v>24.339570323731252</v>
      </c>
      <c r="BX168" s="24">
        <f>IF(Calcul!$F173="SW",'ModelParams Lw'!J$18+'ModelParams Lw'!J$19*LOG(BX$3)+'ModelParams Lw'!J$20*($D168*$E168),IF('ModelParams Lw'!J$21+'ModelParams Lw'!J$22*LOG(BX$3)+'ModelParams Lw'!J$23*($D168*$E168)&lt;'ModelParams Lw'!J$18+'ModelParams Lw'!J$19*LOG(BX$3)+'ModelParams Lw'!J$20*($D168*$E168),'ModelParams Lw'!J$18+'ModelParams Lw'!J$19*LOG(BX$3)+'ModelParams Lw'!J$20*($D168*$E168),'ModelParams Lw'!J$21+'ModelParams Lw'!J$22*LOG(BX$3)+'ModelParams Lw'!J$23*($D168*$E168)))</f>
        <v>22.505852524315557</v>
      </c>
      <c r="BY168" s="24" t="e">
        <f t="shared" si="57"/>
        <v>#DIV/0!</v>
      </c>
      <c r="BZ168" s="24" t="e">
        <f t="shared" si="58"/>
        <v>#DIV/0!</v>
      </c>
      <c r="CA168" s="24" t="e">
        <f t="shared" si="59"/>
        <v>#DIV/0!</v>
      </c>
      <c r="CB168" s="24" t="e">
        <f t="shared" si="60"/>
        <v>#DIV/0!</v>
      </c>
      <c r="CC168" s="24" t="e">
        <f t="shared" si="61"/>
        <v>#DIV/0!</v>
      </c>
      <c r="CD168" s="24" t="e">
        <f t="shared" si="62"/>
        <v>#DIV/0!</v>
      </c>
      <c r="CE168" s="24" t="e">
        <f t="shared" si="63"/>
        <v>#DIV/0!</v>
      </c>
      <c r="CF168" s="24" t="e">
        <f t="shared" si="64"/>
        <v>#DIV/0!</v>
      </c>
      <c r="CG168" s="24" t="e">
        <f>10*LOG10(IF(BY168="",0,POWER(10,((BY168+'ModelParams Lw'!$O$4)/10))) +IF(BZ168="",0,POWER(10,((BZ168+'ModelParams Lw'!$P$4)/10))) +IF(CA168="",0,POWER(10,((CA168+'ModelParams Lw'!$Q$4)/10))) +IF(CB168="",0,POWER(10,((CB168+'ModelParams Lw'!$R$4)/10))) +IF(CC168="",0,POWER(10,((CC168+'ModelParams Lw'!$S$4)/10))) +IF(CD168="",0,POWER(10,((CD168+'ModelParams Lw'!$T$4)/10))) +IF(CE168="",0,POWER(10,((CE168+'ModelParams Lw'!$U$4)/10)))+IF(CF168="",0,POWER(10,((CF168+'ModelParams Lw'!$V$4)/10))))</f>
        <v>#DIV/0!</v>
      </c>
      <c r="CH168" s="24" t="e">
        <f t="shared" si="71"/>
        <v>#DIV/0!</v>
      </c>
      <c r="CI168" s="24" t="e">
        <f>(BY168-'ModelParams Lw'!$O$10)/'ModelParams Lw'!$O$11</f>
        <v>#DIV/0!</v>
      </c>
      <c r="CJ168" s="24" t="e">
        <f>(BZ168-'ModelParams Lw'!$P$10)/'ModelParams Lw'!$P$11</f>
        <v>#DIV/0!</v>
      </c>
      <c r="CK168" s="24" t="e">
        <f>(CA168-'ModelParams Lw'!$Q$10)/'ModelParams Lw'!$Q$11</f>
        <v>#DIV/0!</v>
      </c>
      <c r="CL168" s="24" t="e">
        <f>(CB168-'ModelParams Lw'!$R$10)/'ModelParams Lw'!$R$11</f>
        <v>#DIV/0!</v>
      </c>
      <c r="CM168" s="24" t="e">
        <f>(CC168-'ModelParams Lw'!$S$10)/'ModelParams Lw'!$S$11</f>
        <v>#DIV/0!</v>
      </c>
      <c r="CN168" s="24" t="e">
        <f>(CD168-'ModelParams Lw'!$T$10)/'ModelParams Lw'!$T$11</f>
        <v>#DIV/0!</v>
      </c>
      <c r="CO168" s="24" t="e">
        <f>(CE168-'ModelParams Lw'!$U$10)/'ModelParams Lw'!$U$11</f>
        <v>#DIV/0!</v>
      </c>
      <c r="CP168" s="24" t="e">
        <f>(CF168-'ModelParams Lw'!$V$10)/'ModelParams Lw'!$V$11</f>
        <v>#DIV/0!</v>
      </c>
    </row>
    <row r="169" spans="1:94" x14ac:dyDescent="0.2">
      <c r="A169" s="12">
        <f>Calcul!B171</f>
        <v>0</v>
      </c>
      <c r="B169" s="12">
        <f t="shared" si="65"/>
        <v>0</v>
      </c>
      <c r="C169" s="12">
        <f>Calcul!C171</f>
        <v>0</v>
      </c>
      <c r="D169" s="12">
        <f>Calcul!D171/1000</f>
        <v>0</v>
      </c>
      <c r="E169" s="12">
        <f>Calcul!E171/1000</f>
        <v>0</v>
      </c>
      <c r="F169" s="12">
        <f t="shared" si="66"/>
        <v>0</v>
      </c>
      <c r="G169" s="24" t="e">
        <f t="shared" si="67"/>
        <v>#DIV/0!</v>
      </c>
      <c r="H169" s="21" t="e">
        <f>'ModelParams Lw'!$B$6*(LN(H$3/(($B169/3600/($D169*$F169))^0.4*$G169^0.3)))^2+'ModelParams Lw'!$B$7*LN(H$3/(($B169/3600/($D169*$F169))^0.4*$G169^0.3))+'ModelParams Lw'!$B$8</f>
        <v>#DIV/0!</v>
      </c>
      <c r="I169" s="21" t="e">
        <f>'ModelParams Lw'!$B$6*(LN(I$3/(($B169/3600/($D169*$F169))^0.4*$G169^0.3)))^2+'ModelParams Lw'!$B$7*LN(I$3/(($B169/3600/($D169*$F169))^0.4*$G169^0.3))+'ModelParams Lw'!$B$8</f>
        <v>#DIV/0!</v>
      </c>
      <c r="J169" s="21" t="e">
        <f>'ModelParams Lw'!$B$6*(LN(J$3/(($B169/3600/($D169*$F169))^0.4*$G169^0.3)))^2+'ModelParams Lw'!$B$7*LN(J$3/(($B169/3600/($D169*$F169))^0.4*$G169^0.3))+'ModelParams Lw'!$B$8</f>
        <v>#DIV/0!</v>
      </c>
      <c r="K169" s="21" t="e">
        <f>'ModelParams Lw'!$B$6*(LN(K$3/(($B169/3600/($D169*$F169))^0.4*$G169^0.3)))^2+'ModelParams Lw'!$B$7*LN(K$3/(($B169/3600/($D169*$F169))^0.4*$G169^0.3))+'ModelParams Lw'!$B$8</f>
        <v>#DIV/0!</v>
      </c>
      <c r="L169" s="21" t="e">
        <f>'ModelParams Lw'!$B$6*(LN(L$3/(($B169/3600/($D169*$F169))^0.4*$G169^0.3)))^2+'ModelParams Lw'!$B$7*LN(L$3/(($B169/3600/($D169*$F169))^0.4*$G169^0.3))+'ModelParams Lw'!$B$8</f>
        <v>#DIV/0!</v>
      </c>
      <c r="M169" s="21" t="e">
        <f>'ModelParams Lw'!$B$6*(LN(M$3/(($B169/3600/($D169*$F169))^0.4*$G169^0.3)))^2+'ModelParams Lw'!$B$7*LN(M$3/(($B169/3600/($D169*$F169))^0.4*$G169^0.3))+'ModelParams Lw'!$B$8</f>
        <v>#DIV/0!</v>
      </c>
      <c r="N169" s="21" t="e">
        <f>'ModelParams Lw'!$B$6*(LN(N$3/(($B169/3600/($D169*$F169))^0.4*$G169^0.3)))^2+'ModelParams Lw'!$B$7*LN(N$3/(($B169/3600/($D169*$F169))^0.4*$G169^0.3))+'ModelParams Lw'!$B$8</f>
        <v>#DIV/0!</v>
      </c>
      <c r="O169" s="21" t="e">
        <f>'ModelParams Lw'!$B$6*(LN(O$3/(($B169/3600/($D169*$F169))^0.4*$G169^0.3)))^2+'ModelParams Lw'!$B$7*LN(O$3/(($B169/3600/($D169*$F169))^0.4*$G169^0.3))+'ModelParams Lw'!$B$8</f>
        <v>#DIV/0!</v>
      </c>
      <c r="P169" s="24" t="e">
        <f>'ModelParams Lw'!$B$3+'ModelParams Lw'!$B$4*LOG10($B169/3600/($D169*$F169))+'ModelParams Lw'!$B$5*LOG10(2*$G169/(1.2*($B169/3600/($D169*$F169))^2)+1)+10*LOG10($D169*$F169)+H169</f>
        <v>#DIV/0!</v>
      </c>
      <c r="Q169" s="24" t="e">
        <f>'ModelParams Lw'!$B$3+'ModelParams Lw'!$B$4*LOG10($B169/3600/($D169*$F169))+'ModelParams Lw'!$B$5*LOG10(2*$G169/(1.2*($B169/3600/($D169*$F169))^2)+1)+10*LOG10($D169*$F169)+I169</f>
        <v>#DIV/0!</v>
      </c>
      <c r="R169" s="24" t="e">
        <f>'ModelParams Lw'!$B$3+'ModelParams Lw'!$B$4*LOG10($B169/3600/($D169*$F169))+'ModelParams Lw'!$B$5*LOG10(2*$G169/(1.2*($B169/3600/($D169*$F169))^2)+1)+10*LOG10($D169*$F169)+J169</f>
        <v>#DIV/0!</v>
      </c>
      <c r="S169" s="24" t="e">
        <f>'ModelParams Lw'!$B$3+'ModelParams Lw'!$B$4*LOG10($B169/3600/($D169*$F169))+'ModelParams Lw'!$B$5*LOG10(2*$G169/(1.2*($B169/3600/($D169*$F169))^2)+1)+10*LOG10($D169*$F169)+K169</f>
        <v>#DIV/0!</v>
      </c>
      <c r="T169" s="24" t="e">
        <f>'ModelParams Lw'!$B$3+'ModelParams Lw'!$B$4*LOG10($B169/3600/($D169*$F169))+'ModelParams Lw'!$B$5*LOG10(2*$G169/(1.2*($B169/3600/($D169*$F169))^2)+1)+10*LOG10($D169*$F169)+L169</f>
        <v>#DIV/0!</v>
      </c>
      <c r="U169" s="24" t="e">
        <f>'ModelParams Lw'!$B$3+'ModelParams Lw'!$B$4*LOG10($B169/3600/($D169*$F169))+'ModelParams Lw'!$B$5*LOG10(2*$G169/(1.2*($B169/3600/($D169*$F169))^2)+1)+10*LOG10($D169*$F169)+M169</f>
        <v>#DIV/0!</v>
      </c>
      <c r="V169" s="24" t="e">
        <f>'ModelParams Lw'!$B$3+'ModelParams Lw'!$B$4*LOG10($B169/3600/($D169*$F169))+'ModelParams Lw'!$B$5*LOG10(2*$G169/(1.2*($B169/3600/($D169*$F169))^2)+1)+10*LOG10($D169*$F169)+N169</f>
        <v>#DIV/0!</v>
      </c>
      <c r="W169" s="24" t="e">
        <f>'ModelParams Lw'!$B$3+'ModelParams Lw'!$B$4*LOG10($B169/3600/($D169*$F169))+'ModelParams Lw'!$B$5*LOG10(2*$G169/(1.2*($B169/3600/($D169*$F169))^2)+1)+10*LOG10($D169*$F169)+O169</f>
        <v>#DIV/0!</v>
      </c>
      <c r="X169" s="24" t="e">
        <f>10*LOG10(IF(P169="",0,POWER(10,((P169+'ModelParams Lw'!$O$4)/10))) +IF(Q169="",0,POWER(10,((Q169+'ModelParams Lw'!$P$4)/10))) +IF(R169="",0,POWER(10,((R169+'ModelParams Lw'!$Q$4)/10))) +IF(S169="",0,POWER(10,((S169+'ModelParams Lw'!$R$4)/10))) +IF(T169="",0,POWER(10,((T169+'ModelParams Lw'!$S$4)/10))) +IF(U169="",0,POWER(10,((U169+'ModelParams Lw'!$T$4)/10))) +IF(V169="",0,POWER(10,((V169+'ModelParams Lw'!$U$4)/10)))+IF(W169="",0,POWER(10,((W169+'ModelParams Lw'!$V$4)/10))))</f>
        <v>#DIV/0!</v>
      </c>
      <c r="Y169" s="24" t="e">
        <f t="shared" si="68"/>
        <v>#DIV/0!</v>
      </c>
      <c r="Z169" s="24" t="e">
        <f>(P169-'ModelParams Lw'!O$10)/'ModelParams Lw'!O$11</f>
        <v>#DIV/0!</v>
      </c>
      <c r="AA169" s="24" t="e">
        <f>(Q169-'ModelParams Lw'!P$10)/'ModelParams Lw'!P$11</f>
        <v>#DIV/0!</v>
      </c>
      <c r="AB169" s="24" t="e">
        <f>(R169-'ModelParams Lw'!Q$10)/'ModelParams Lw'!Q$11</f>
        <v>#DIV/0!</v>
      </c>
      <c r="AC169" s="24" t="e">
        <f>(S169-'ModelParams Lw'!R$10)/'ModelParams Lw'!R$11</f>
        <v>#DIV/0!</v>
      </c>
      <c r="AD169" s="24" t="e">
        <f>(T169-'ModelParams Lw'!S$10)/'ModelParams Lw'!S$11</f>
        <v>#DIV/0!</v>
      </c>
      <c r="AE169" s="24" t="e">
        <f>(U169-'ModelParams Lw'!T$10)/'ModelParams Lw'!T$11</f>
        <v>#DIV/0!</v>
      </c>
      <c r="AF169" s="24" t="e">
        <f>(V169-'ModelParams Lw'!U$10)/'ModelParams Lw'!U$11</f>
        <v>#DIV/0!</v>
      </c>
      <c r="AG169" s="24" t="e">
        <f>(W169-'ModelParams Lw'!V$10)/'ModelParams Lw'!V$11</f>
        <v>#DIV/0!</v>
      </c>
      <c r="AH169" s="24" t="e">
        <f t="shared" si="69"/>
        <v>#DIV/0!</v>
      </c>
      <c r="AI169" s="24" t="str">
        <f>IF(OR(Calcul!$D174="",Calcul!$E174=""),"",VLOOKUP(CONCATENATE(Calcul!$D174,Calcul!$E174),SilencerParams!$D$4:$R$82,8,FALSE))</f>
        <v/>
      </c>
      <c r="AJ169" s="24" t="str">
        <f>IF(OR(Calcul!$D174="",Calcul!$E174=""),"",VLOOKUP(CONCATENATE(Calcul!$D174,Calcul!$E174),SilencerParams!$D$4:$R$82,9,FALSE))</f>
        <v/>
      </c>
      <c r="AK169" s="24" t="str">
        <f>IF(OR(Calcul!$D174="",Calcul!$E174=""),"",VLOOKUP(CONCATENATE(Calcul!$D174,Calcul!$E174),SilencerParams!$D$4:$R$82,10,FALSE))</f>
        <v/>
      </c>
      <c r="AL169" s="24" t="str">
        <f>IF(OR(Calcul!$D174="",Calcul!$E174=""),"",VLOOKUP(CONCATENATE(Calcul!$D174,Calcul!$E174),SilencerParams!$D$4:$R$82,11,FALSE))</f>
        <v/>
      </c>
      <c r="AM169" s="24" t="str">
        <f>IF(OR(Calcul!$D174="",Calcul!$E174=""),"",VLOOKUP(CONCATENATE(Calcul!$D174,Calcul!$E174),SilencerParams!$D$4:$R$82,12,FALSE))</f>
        <v/>
      </c>
      <c r="AN169" s="24" t="str">
        <f>IF(OR(Calcul!$D174="",Calcul!$E174=""),"",VLOOKUP(CONCATENATE(Calcul!$D174,Calcul!$E174),SilencerParams!$D$4:$R$82,13,FALSE))</f>
        <v/>
      </c>
      <c r="AO169" s="24" t="str">
        <f>IF(OR(Calcul!$D174="",Calcul!$E174=""),"",VLOOKUP(CONCATENATE(Calcul!$D174,Calcul!$E174),SilencerParams!$D$4:$R$82,14,FALSE))</f>
        <v/>
      </c>
      <c r="AP169" s="24" t="str">
        <f>IF(OR(Calcul!$D174="",Calcul!$E174=""),"",VLOOKUP(CONCATENATE(Calcul!$D174,Calcul!$E174),SilencerParams!$D$4:$R$82,15,FALSE))</f>
        <v/>
      </c>
      <c r="AQ169" s="24" t="str">
        <f>IF(OR(Calcul!$D174="",Calcul!$E174=""),"",VLOOKUP(CONCATENATE(Calcul!$D174,Calcul!$E174),SilencerParams!$D$4:$Z$82,16,FALSE)*LOG($AH169)+VLOOKUP(CONCATENATE(Calcul!$D174,Calcul!$E174),SilencerParams!$D$4:$AH$82,24,FALSE))</f>
        <v/>
      </c>
      <c r="AR169" s="24" t="str">
        <f>IF(OR(Calcul!$D174="",Calcul!$E174=""),"",VLOOKUP(CONCATENATE(Calcul!$D174,Calcul!$E174),SilencerParams!$D$4:$Z$82,17,FALSE)*LOG($AH169)+VLOOKUP(CONCATENATE(Calcul!$D174,Calcul!$E174),SilencerParams!$D$4:$AH$82,25,FALSE))</f>
        <v/>
      </c>
      <c r="AS169" s="24" t="str">
        <f>IF(OR(Calcul!$D174="",Calcul!$E174=""),"",VLOOKUP(CONCATENATE(Calcul!$D174,Calcul!$E174),SilencerParams!$D$4:$Z$82,18,FALSE)*LOG($AH169)+VLOOKUP(CONCATENATE(Calcul!$D174,Calcul!$E174),SilencerParams!$D$4:$AH$82,26,FALSE))</f>
        <v/>
      </c>
      <c r="AT169" s="24" t="str">
        <f>IF(OR(Calcul!$D174="",Calcul!$E174=""),"",VLOOKUP(CONCATENATE(Calcul!$D174,Calcul!$E174),SilencerParams!$D$4:$Z$82,19,FALSE)*LOG($AH169)+VLOOKUP(CONCATENATE(Calcul!$D174,Calcul!$E174),SilencerParams!$D$4:$AH$82,27,FALSE))</f>
        <v/>
      </c>
      <c r="AU169" s="24" t="str">
        <f>IF(OR(Calcul!$D174="",Calcul!$E174=""),"",VLOOKUP(CONCATENATE(Calcul!$D174,Calcul!$E174),SilencerParams!$D$4:$Z$82,20,FALSE)*LOG($AH169)+VLOOKUP(CONCATENATE(Calcul!$D174,Calcul!$E174),SilencerParams!$D$4:$AH$82,28,FALSE))</f>
        <v/>
      </c>
      <c r="AV169" s="24" t="str">
        <f>IF(OR(Calcul!$D174="",Calcul!$E174=""),"",VLOOKUP(CONCATENATE(Calcul!$D174,Calcul!$E174),SilencerParams!$D$4:$Z$82,21,FALSE)*LOG($AH169)+VLOOKUP(CONCATENATE(Calcul!$D174,Calcul!$E174),SilencerParams!$D$4:$AH$82,29,FALSE))</f>
        <v/>
      </c>
      <c r="AW169" s="24" t="str">
        <f>IF(OR(Calcul!$D174="",Calcul!$E174=""),"",VLOOKUP(CONCATENATE(Calcul!$D174,Calcul!$E174),SilencerParams!$D$4:$Z$82,22,FALSE)*LOG($AH169)+VLOOKUP(CONCATENATE(Calcul!$D174,Calcul!$E174),SilencerParams!$D$4:$AH$82,30,FALSE))</f>
        <v/>
      </c>
      <c r="AX169" s="24" t="str">
        <f>IF(OR(Calcul!$D174="",Calcul!$E174=""),"",VLOOKUP(CONCATENATE(Calcul!$D174,Calcul!$E174),SilencerParams!$D$4:$Z$82,23,FALSE)*LOG($AH169)+VLOOKUP(CONCATENATE(Calcul!$D174,Calcul!$E174),SilencerParams!$D$4:$AH$82,31,FALSE))</f>
        <v/>
      </c>
      <c r="AY169" s="24" t="e">
        <f t="shared" si="49"/>
        <v>#DIV/0!</v>
      </c>
      <c r="AZ169" s="24" t="e">
        <f t="shared" si="50"/>
        <v>#DIV/0!</v>
      </c>
      <c r="BA169" s="24" t="e">
        <f t="shared" si="51"/>
        <v>#DIV/0!</v>
      </c>
      <c r="BB169" s="24" t="e">
        <f t="shared" si="52"/>
        <v>#DIV/0!</v>
      </c>
      <c r="BC169" s="24" t="e">
        <f t="shared" si="53"/>
        <v>#DIV/0!</v>
      </c>
      <c r="BD169" s="24" t="e">
        <f t="shared" si="54"/>
        <v>#DIV/0!</v>
      </c>
      <c r="BE169" s="24" t="e">
        <f t="shared" si="55"/>
        <v>#DIV/0!</v>
      </c>
      <c r="BF169" s="24" t="e">
        <f t="shared" si="56"/>
        <v>#DIV/0!</v>
      </c>
      <c r="BG169" s="24" t="e">
        <f>10*LOG10(IF(AY169="",0,POWER(10,((AY169+'ModelParams Lw'!$O$4)/10))) +IF(AZ169="",0,POWER(10,((AZ169+'ModelParams Lw'!$P$4)/10))) +IF(BA169="",0,POWER(10,((BA169+'ModelParams Lw'!$Q$4)/10))) +IF(BB169="",0,POWER(10,((BB169+'ModelParams Lw'!$R$4)/10))) +IF(BC169="",0,POWER(10,((BC169+'ModelParams Lw'!$S$4)/10))) +IF(BD169="",0,POWER(10,((BD169+'ModelParams Lw'!$T$4)/10))) +IF(BE169="",0,POWER(10,((BE169+'ModelParams Lw'!$U$4)/10)))+IF(BF169="",0,POWER(10,((BF169+'ModelParams Lw'!$V$4)/10))))</f>
        <v>#DIV/0!</v>
      </c>
      <c r="BH169" s="24" t="e">
        <f t="shared" si="70"/>
        <v>#DIV/0!</v>
      </c>
      <c r="BI169" s="24" t="e">
        <f>(AY169-'ModelParams Lw'!O$10)/'ModelParams Lw'!O$11</f>
        <v>#DIV/0!</v>
      </c>
      <c r="BJ169" s="24" t="e">
        <f>(AZ169-'ModelParams Lw'!P$10)/'ModelParams Lw'!P$11</f>
        <v>#DIV/0!</v>
      </c>
      <c r="BK169" s="24" t="e">
        <f>(BA169-'ModelParams Lw'!Q$10)/'ModelParams Lw'!Q$11</f>
        <v>#DIV/0!</v>
      </c>
      <c r="BL169" s="24" t="e">
        <f>(BB169-'ModelParams Lw'!R$10)/'ModelParams Lw'!R$11</f>
        <v>#DIV/0!</v>
      </c>
      <c r="BM169" s="24" t="e">
        <f>(BC169-'ModelParams Lw'!S$10)/'ModelParams Lw'!S$11</f>
        <v>#DIV/0!</v>
      </c>
      <c r="BN169" s="24" t="e">
        <f>(BD169-'ModelParams Lw'!T$10)/'ModelParams Lw'!T$11</f>
        <v>#DIV/0!</v>
      </c>
      <c r="BO169" s="24" t="e">
        <f>(BE169-'ModelParams Lw'!U$10)/'ModelParams Lw'!U$11</f>
        <v>#DIV/0!</v>
      </c>
      <c r="BP169" s="24" t="e">
        <f>(BF169-'ModelParams Lw'!V$10)/'ModelParams Lw'!V$11</f>
        <v>#DIV/0!</v>
      </c>
      <c r="BQ169" s="24">
        <f>IF(Calcul!$F174="SW",'ModelParams Lw'!C$18+'ModelParams Lw'!C$19*LOG(BQ$3)+'ModelParams Lw'!C$20*($D169*$E169),IF('ModelParams Lw'!C$21+'ModelParams Lw'!C$22*LOG(BQ$3)+'ModelParams Lw'!C$23*($D169*$E169)&lt;'ModelParams Lw'!C$18+'ModelParams Lw'!C$19*LOG(BQ$3)+'ModelParams Lw'!C$20*($D169*$E169),'ModelParams Lw'!C$18+'ModelParams Lw'!C$19*LOG(BQ$3)+'ModelParams Lw'!C$20*($D169*$E169),'ModelParams Lw'!C$21+'ModelParams Lw'!C$22*LOG(BQ$3)+'ModelParams Lw'!C$23*($D169*$E169)))</f>
        <v>29.232362061604213</v>
      </c>
      <c r="BR169" s="24">
        <f>IF(Calcul!$F174="SW",'ModelParams Lw'!D$18+'ModelParams Lw'!D$19*LOG(BR$3)+'ModelParams Lw'!D$20*($D169*$E169),IF('ModelParams Lw'!D$21+'ModelParams Lw'!D$22*LOG(BR$3)+'ModelParams Lw'!D$23*($D169*$E169)&lt;'ModelParams Lw'!D$18+'ModelParams Lw'!D$19*LOG(BR$3)+'ModelParams Lw'!D$20*($D169*$E169),'ModelParams Lw'!D$18+'ModelParams Lw'!D$19*LOG(BR$3)+'ModelParams Lw'!D$20*($D169*$E169),'ModelParams Lw'!D$21+'ModelParams Lw'!D$22*LOG(BR$3)+'ModelParams Lw'!D$23*($D169*$E169)))</f>
        <v>20.87664435983303</v>
      </c>
      <c r="BS169" s="24">
        <f>IF(Calcul!$F174="SW",'ModelParams Lw'!E$18+'ModelParams Lw'!E$19*LOG(BS$3)+'ModelParams Lw'!E$20*($D169*$E169),IF('ModelParams Lw'!E$21+'ModelParams Lw'!E$22*LOG(BS$3)+'ModelParams Lw'!E$23*($D169*$E169)&lt;'ModelParams Lw'!E$18+'ModelParams Lw'!E$19*LOG(BS$3)+'ModelParams Lw'!E$20*($D169*$E169),'ModelParams Lw'!E$18+'ModelParams Lw'!E$19*LOG(BS$3)+'ModelParams Lw'!E$20*($D169*$E169),'ModelParams Lw'!E$21+'ModelParams Lw'!E$22*LOG(BS$3)+'ModelParams Lw'!E$23*($D169*$E169)))</f>
        <v>19.403052886267911</v>
      </c>
      <c r="BT169" s="24">
        <f>IF(Calcul!$F174="SW",'ModelParams Lw'!F$18+'ModelParams Lw'!F$19*LOG(BT$3)+'ModelParams Lw'!F$20*($D169*$E169),IF('ModelParams Lw'!F$21+'ModelParams Lw'!F$22*LOG(BT$3)+'ModelParams Lw'!F$23*($D169*$E169)&lt;'ModelParams Lw'!F$18+'ModelParams Lw'!F$19*LOG(BT$3)+'ModelParams Lw'!F$20*($D169*$E169),'ModelParams Lw'!F$18+'ModelParams Lw'!F$19*LOG(BT$3)+'ModelParams Lw'!F$20*($D169*$E169),'ModelParams Lw'!F$21+'ModelParams Lw'!F$22*LOG(BT$3)+'ModelParams Lw'!F$23*($D169*$E169)))</f>
        <v>19.168948557312724</v>
      </c>
      <c r="BU169" s="24">
        <f>IF(Calcul!$F174="SW",'ModelParams Lw'!G$18+'ModelParams Lw'!G$19*LOG(BU$3)+'ModelParams Lw'!G$20*($D169*$E169),IF('ModelParams Lw'!G$21+'ModelParams Lw'!G$22*LOG(BU$3)+'ModelParams Lw'!G$23*($D169*$E169)&lt;'ModelParams Lw'!G$18+'ModelParams Lw'!G$19*LOG(BU$3)+'ModelParams Lw'!G$20*($D169*$E169),'ModelParams Lw'!G$18+'ModelParams Lw'!G$19*LOG(BU$3)+'ModelParams Lw'!G$20*($D169*$E169),'ModelParams Lw'!G$21+'ModelParams Lw'!G$22*LOG(BU$3)+'ModelParams Lw'!G$23*($D169*$E169)))</f>
        <v>19.253827318462619</v>
      </c>
      <c r="BV169" s="24">
        <f>IF(Calcul!$F174="SW",'ModelParams Lw'!H$18+'ModelParams Lw'!H$19*LOG(BV$3)+'ModelParams Lw'!H$20*($D169*$E169),IF('ModelParams Lw'!H$21+'ModelParams Lw'!H$22*LOG(BV$3)+'ModelParams Lw'!H$23*($D169*$E169)&lt;'ModelParams Lw'!H$18+'ModelParams Lw'!H$19*LOG(BV$3)+'ModelParams Lw'!H$20*($D169*$E169),'ModelParams Lw'!H$18+'ModelParams Lw'!H$19*LOG(BV$3)+'ModelParams Lw'!H$20*($D169*$E169),'ModelParams Lw'!H$21+'ModelParams Lw'!H$22*LOG(BV$3)+'ModelParams Lw'!H$23*($D169*$E169)))</f>
        <v>18.450549841027573</v>
      </c>
      <c r="BW169" s="24">
        <f>IF(Calcul!$F174="SW",'ModelParams Lw'!I$18+'ModelParams Lw'!I$19*LOG(BW$3)+'ModelParams Lw'!I$20*($D169*$E169),IF('ModelParams Lw'!I$21+'ModelParams Lw'!I$22*LOG(BW$3)+'ModelParams Lw'!I$23*($D169*$E169)&lt;'ModelParams Lw'!I$18+'ModelParams Lw'!I$19*LOG(BW$3)+'ModelParams Lw'!I$20*($D169*$E169),'ModelParams Lw'!I$18+'ModelParams Lw'!I$19*LOG(BW$3)+'ModelParams Lw'!I$20*($D169*$E169),'ModelParams Lw'!I$21+'ModelParams Lw'!I$22*LOG(BW$3)+'ModelParams Lw'!I$23*($D169*$E169)))</f>
        <v>24.339570323731252</v>
      </c>
      <c r="BX169" s="24">
        <f>IF(Calcul!$F174="SW",'ModelParams Lw'!J$18+'ModelParams Lw'!J$19*LOG(BX$3)+'ModelParams Lw'!J$20*($D169*$E169),IF('ModelParams Lw'!J$21+'ModelParams Lw'!J$22*LOG(BX$3)+'ModelParams Lw'!J$23*($D169*$E169)&lt;'ModelParams Lw'!J$18+'ModelParams Lw'!J$19*LOG(BX$3)+'ModelParams Lw'!J$20*($D169*$E169),'ModelParams Lw'!J$18+'ModelParams Lw'!J$19*LOG(BX$3)+'ModelParams Lw'!J$20*($D169*$E169),'ModelParams Lw'!J$21+'ModelParams Lw'!J$22*LOG(BX$3)+'ModelParams Lw'!J$23*($D169*$E169)))</f>
        <v>22.505852524315557</v>
      </c>
      <c r="BY169" s="24" t="e">
        <f t="shared" si="57"/>
        <v>#DIV/0!</v>
      </c>
      <c r="BZ169" s="24" t="e">
        <f t="shared" si="58"/>
        <v>#DIV/0!</v>
      </c>
      <c r="CA169" s="24" t="e">
        <f t="shared" si="59"/>
        <v>#DIV/0!</v>
      </c>
      <c r="CB169" s="24" t="e">
        <f t="shared" si="60"/>
        <v>#DIV/0!</v>
      </c>
      <c r="CC169" s="24" t="e">
        <f t="shared" si="61"/>
        <v>#DIV/0!</v>
      </c>
      <c r="CD169" s="24" t="e">
        <f t="shared" si="62"/>
        <v>#DIV/0!</v>
      </c>
      <c r="CE169" s="24" t="e">
        <f t="shared" si="63"/>
        <v>#DIV/0!</v>
      </c>
      <c r="CF169" s="24" t="e">
        <f t="shared" si="64"/>
        <v>#DIV/0!</v>
      </c>
      <c r="CG169" s="24" t="e">
        <f>10*LOG10(IF(BY169="",0,POWER(10,((BY169+'ModelParams Lw'!$O$4)/10))) +IF(BZ169="",0,POWER(10,((BZ169+'ModelParams Lw'!$P$4)/10))) +IF(CA169="",0,POWER(10,((CA169+'ModelParams Lw'!$Q$4)/10))) +IF(CB169="",0,POWER(10,((CB169+'ModelParams Lw'!$R$4)/10))) +IF(CC169="",0,POWER(10,((CC169+'ModelParams Lw'!$S$4)/10))) +IF(CD169="",0,POWER(10,((CD169+'ModelParams Lw'!$T$4)/10))) +IF(CE169="",0,POWER(10,((CE169+'ModelParams Lw'!$U$4)/10)))+IF(CF169="",0,POWER(10,((CF169+'ModelParams Lw'!$V$4)/10))))</f>
        <v>#DIV/0!</v>
      </c>
      <c r="CH169" s="24" t="e">
        <f t="shared" si="71"/>
        <v>#DIV/0!</v>
      </c>
      <c r="CI169" s="24" t="e">
        <f>(BY169-'ModelParams Lw'!$O$10)/'ModelParams Lw'!$O$11</f>
        <v>#DIV/0!</v>
      </c>
      <c r="CJ169" s="24" t="e">
        <f>(BZ169-'ModelParams Lw'!$P$10)/'ModelParams Lw'!$P$11</f>
        <v>#DIV/0!</v>
      </c>
      <c r="CK169" s="24" t="e">
        <f>(CA169-'ModelParams Lw'!$Q$10)/'ModelParams Lw'!$Q$11</f>
        <v>#DIV/0!</v>
      </c>
      <c r="CL169" s="24" t="e">
        <f>(CB169-'ModelParams Lw'!$R$10)/'ModelParams Lw'!$R$11</f>
        <v>#DIV/0!</v>
      </c>
      <c r="CM169" s="24" t="e">
        <f>(CC169-'ModelParams Lw'!$S$10)/'ModelParams Lw'!$S$11</f>
        <v>#DIV/0!</v>
      </c>
      <c r="CN169" s="24" t="e">
        <f>(CD169-'ModelParams Lw'!$T$10)/'ModelParams Lw'!$T$11</f>
        <v>#DIV/0!</v>
      </c>
      <c r="CO169" s="24" t="e">
        <f>(CE169-'ModelParams Lw'!$U$10)/'ModelParams Lw'!$U$11</f>
        <v>#DIV/0!</v>
      </c>
      <c r="CP169" s="24" t="e">
        <f>(CF169-'ModelParams Lw'!$V$10)/'ModelParams Lw'!$V$11</f>
        <v>#DIV/0!</v>
      </c>
    </row>
    <row r="170" spans="1:94" x14ac:dyDescent="0.2">
      <c r="A170" s="12">
        <f>Calcul!B172</f>
        <v>0</v>
      </c>
      <c r="B170" s="12">
        <f t="shared" si="65"/>
        <v>0</v>
      </c>
      <c r="C170" s="12">
        <f>Calcul!C172</f>
        <v>0</v>
      </c>
      <c r="D170" s="12">
        <f>Calcul!D172/1000</f>
        <v>0</v>
      </c>
      <c r="E170" s="12">
        <f>Calcul!E172/1000</f>
        <v>0</v>
      </c>
      <c r="F170" s="12">
        <f t="shared" si="66"/>
        <v>0</v>
      </c>
      <c r="G170" s="24" t="e">
        <f t="shared" si="67"/>
        <v>#DIV/0!</v>
      </c>
      <c r="H170" s="21" t="e">
        <f>'ModelParams Lw'!$B$6*(LN(H$3/(($B170/3600/($D170*$F170))^0.4*$G170^0.3)))^2+'ModelParams Lw'!$B$7*LN(H$3/(($B170/3600/($D170*$F170))^0.4*$G170^0.3))+'ModelParams Lw'!$B$8</f>
        <v>#DIV/0!</v>
      </c>
      <c r="I170" s="21" t="e">
        <f>'ModelParams Lw'!$B$6*(LN(I$3/(($B170/3600/($D170*$F170))^0.4*$G170^0.3)))^2+'ModelParams Lw'!$B$7*LN(I$3/(($B170/3600/($D170*$F170))^0.4*$G170^0.3))+'ModelParams Lw'!$B$8</f>
        <v>#DIV/0!</v>
      </c>
      <c r="J170" s="21" t="e">
        <f>'ModelParams Lw'!$B$6*(LN(J$3/(($B170/3600/($D170*$F170))^0.4*$G170^0.3)))^2+'ModelParams Lw'!$B$7*LN(J$3/(($B170/3600/($D170*$F170))^0.4*$G170^0.3))+'ModelParams Lw'!$B$8</f>
        <v>#DIV/0!</v>
      </c>
      <c r="K170" s="21" t="e">
        <f>'ModelParams Lw'!$B$6*(LN(K$3/(($B170/3600/($D170*$F170))^0.4*$G170^0.3)))^2+'ModelParams Lw'!$B$7*LN(K$3/(($B170/3600/($D170*$F170))^0.4*$G170^0.3))+'ModelParams Lw'!$B$8</f>
        <v>#DIV/0!</v>
      </c>
      <c r="L170" s="21" t="e">
        <f>'ModelParams Lw'!$B$6*(LN(L$3/(($B170/3600/($D170*$F170))^0.4*$G170^0.3)))^2+'ModelParams Lw'!$B$7*LN(L$3/(($B170/3600/($D170*$F170))^0.4*$G170^0.3))+'ModelParams Lw'!$B$8</f>
        <v>#DIV/0!</v>
      </c>
      <c r="M170" s="21" t="e">
        <f>'ModelParams Lw'!$B$6*(LN(M$3/(($B170/3600/($D170*$F170))^0.4*$G170^0.3)))^2+'ModelParams Lw'!$B$7*LN(M$3/(($B170/3600/($D170*$F170))^0.4*$G170^0.3))+'ModelParams Lw'!$B$8</f>
        <v>#DIV/0!</v>
      </c>
      <c r="N170" s="21" t="e">
        <f>'ModelParams Lw'!$B$6*(LN(N$3/(($B170/3600/($D170*$F170))^0.4*$G170^0.3)))^2+'ModelParams Lw'!$B$7*LN(N$3/(($B170/3600/($D170*$F170))^0.4*$G170^0.3))+'ModelParams Lw'!$B$8</f>
        <v>#DIV/0!</v>
      </c>
      <c r="O170" s="21" t="e">
        <f>'ModelParams Lw'!$B$6*(LN(O$3/(($B170/3600/($D170*$F170))^0.4*$G170^0.3)))^2+'ModelParams Lw'!$B$7*LN(O$3/(($B170/3600/($D170*$F170))^0.4*$G170^0.3))+'ModelParams Lw'!$B$8</f>
        <v>#DIV/0!</v>
      </c>
      <c r="P170" s="24" t="e">
        <f>'ModelParams Lw'!$B$3+'ModelParams Lw'!$B$4*LOG10($B170/3600/($D170*$F170))+'ModelParams Lw'!$B$5*LOG10(2*$G170/(1.2*($B170/3600/($D170*$F170))^2)+1)+10*LOG10($D170*$F170)+H170</f>
        <v>#DIV/0!</v>
      </c>
      <c r="Q170" s="24" t="e">
        <f>'ModelParams Lw'!$B$3+'ModelParams Lw'!$B$4*LOG10($B170/3600/($D170*$F170))+'ModelParams Lw'!$B$5*LOG10(2*$G170/(1.2*($B170/3600/($D170*$F170))^2)+1)+10*LOG10($D170*$F170)+I170</f>
        <v>#DIV/0!</v>
      </c>
      <c r="R170" s="24" t="e">
        <f>'ModelParams Lw'!$B$3+'ModelParams Lw'!$B$4*LOG10($B170/3600/($D170*$F170))+'ModelParams Lw'!$B$5*LOG10(2*$G170/(1.2*($B170/3600/($D170*$F170))^2)+1)+10*LOG10($D170*$F170)+J170</f>
        <v>#DIV/0!</v>
      </c>
      <c r="S170" s="24" t="e">
        <f>'ModelParams Lw'!$B$3+'ModelParams Lw'!$B$4*LOG10($B170/3600/($D170*$F170))+'ModelParams Lw'!$B$5*LOG10(2*$G170/(1.2*($B170/3600/($D170*$F170))^2)+1)+10*LOG10($D170*$F170)+K170</f>
        <v>#DIV/0!</v>
      </c>
      <c r="T170" s="24" t="e">
        <f>'ModelParams Lw'!$B$3+'ModelParams Lw'!$B$4*LOG10($B170/3600/($D170*$F170))+'ModelParams Lw'!$B$5*LOG10(2*$G170/(1.2*($B170/3600/($D170*$F170))^2)+1)+10*LOG10($D170*$F170)+L170</f>
        <v>#DIV/0!</v>
      </c>
      <c r="U170" s="24" t="e">
        <f>'ModelParams Lw'!$B$3+'ModelParams Lw'!$B$4*LOG10($B170/3600/($D170*$F170))+'ModelParams Lw'!$B$5*LOG10(2*$G170/(1.2*($B170/3600/($D170*$F170))^2)+1)+10*LOG10($D170*$F170)+M170</f>
        <v>#DIV/0!</v>
      </c>
      <c r="V170" s="24" t="e">
        <f>'ModelParams Lw'!$B$3+'ModelParams Lw'!$B$4*LOG10($B170/3600/($D170*$F170))+'ModelParams Lw'!$B$5*LOG10(2*$G170/(1.2*($B170/3600/($D170*$F170))^2)+1)+10*LOG10($D170*$F170)+N170</f>
        <v>#DIV/0!</v>
      </c>
      <c r="W170" s="24" t="e">
        <f>'ModelParams Lw'!$B$3+'ModelParams Lw'!$B$4*LOG10($B170/3600/($D170*$F170))+'ModelParams Lw'!$B$5*LOG10(2*$G170/(1.2*($B170/3600/($D170*$F170))^2)+1)+10*LOG10($D170*$F170)+O170</f>
        <v>#DIV/0!</v>
      </c>
      <c r="X170" s="24" t="e">
        <f>10*LOG10(IF(P170="",0,POWER(10,((P170+'ModelParams Lw'!$O$4)/10))) +IF(Q170="",0,POWER(10,((Q170+'ModelParams Lw'!$P$4)/10))) +IF(R170="",0,POWER(10,((R170+'ModelParams Lw'!$Q$4)/10))) +IF(S170="",0,POWER(10,((S170+'ModelParams Lw'!$R$4)/10))) +IF(T170="",0,POWER(10,((T170+'ModelParams Lw'!$S$4)/10))) +IF(U170="",0,POWER(10,((U170+'ModelParams Lw'!$T$4)/10))) +IF(V170="",0,POWER(10,((V170+'ModelParams Lw'!$U$4)/10)))+IF(W170="",0,POWER(10,((W170+'ModelParams Lw'!$V$4)/10))))</f>
        <v>#DIV/0!</v>
      </c>
      <c r="Y170" s="24" t="e">
        <f t="shared" si="68"/>
        <v>#DIV/0!</v>
      </c>
      <c r="Z170" s="24" t="e">
        <f>(P170-'ModelParams Lw'!O$10)/'ModelParams Lw'!O$11</f>
        <v>#DIV/0!</v>
      </c>
      <c r="AA170" s="24" t="e">
        <f>(Q170-'ModelParams Lw'!P$10)/'ModelParams Lw'!P$11</f>
        <v>#DIV/0!</v>
      </c>
      <c r="AB170" s="24" t="e">
        <f>(R170-'ModelParams Lw'!Q$10)/'ModelParams Lw'!Q$11</f>
        <v>#DIV/0!</v>
      </c>
      <c r="AC170" s="24" t="e">
        <f>(S170-'ModelParams Lw'!R$10)/'ModelParams Lw'!R$11</f>
        <v>#DIV/0!</v>
      </c>
      <c r="AD170" s="24" t="e">
        <f>(T170-'ModelParams Lw'!S$10)/'ModelParams Lw'!S$11</f>
        <v>#DIV/0!</v>
      </c>
      <c r="AE170" s="24" t="e">
        <f>(U170-'ModelParams Lw'!T$10)/'ModelParams Lw'!T$11</f>
        <v>#DIV/0!</v>
      </c>
      <c r="AF170" s="24" t="e">
        <f>(V170-'ModelParams Lw'!U$10)/'ModelParams Lw'!U$11</f>
        <v>#DIV/0!</v>
      </c>
      <c r="AG170" s="24" t="e">
        <f>(W170-'ModelParams Lw'!V$10)/'ModelParams Lw'!V$11</f>
        <v>#DIV/0!</v>
      </c>
      <c r="AH170" s="24" t="e">
        <f t="shared" si="69"/>
        <v>#DIV/0!</v>
      </c>
      <c r="AI170" s="24" t="str">
        <f>IF(OR(Calcul!$D175="",Calcul!$E175=""),"",VLOOKUP(CONCATENATE(Calcul!$D175,Calcul!$E175),SilencerParams!$D$4:$R$82,8,FALSE))</f>
        <v/>
      </c>
      <c r="AJ170" s="24" t="str">
        <f>IF(OR(Calcul!$D175="",Calcul!$E175=""),"",VLOOKUP(CONCATENATE(Calcul!$D175,Calcul!$E175),SilencerParams!$D$4:$R$82,9,FALSE))</f>
        <v/>
      </c>
      <c r="AK170" s="24" t="str">
        <f>IF(OR(Calcul!$D175="",Calcul!$E175=""),"",VLOOKUP(CONCATENATE(Calcul!$D175,Calcul!$E175),SilencerParams!$D$4:$R$82,10,FALSE))</f>
        <v/>
      </c>
      <c r="AL170" s="24" t="str">
        <f>IF(OR(Calcul!$D175="",Calcul!$E175=""),"",VLOOKUP(CONCATENATE(Calcul!$D175,Calcul!$E175),SilencerParams!$D$4:$R$82,11,FALSE))</f>
        <v/>
      </c>
      <c r="AM170" s="24" t="str">
        <f>IF(OR(Calcul!$D175="",Calcul!$E175=""),"",VLOOKUP(CONCATENATE(Calcul!$D175,Calcul!$E175),SilencerParams!$D$4:$R$82,12,FALSE))</f>
        <v/>
      </c>
      <c r="AN170" s="24" t="str">
        <f>IF(OR(Calcul!$D175="",Calcul!$E175=""),"",VLOOKUP(CONCATENATE(Calcul!$D175,Calcul!$E175),SilencerParams!$D$4:$R$82,13,FALSE))</f>
        <v/>
      </c>
      <c r="AO170" s="24" t="str">
        <f>IF(OR(Calcul!$D175="",Calcul!$E175=""),"",VLOOKUP(CONCATENATE(Calcul!$D175,Calcul!$E175),SilencerParams!$D$4:$R$82,14,FALSE))</f>
        <v/>
      </c>
      <c r="AP170" s="24" t="str">
        <f>IF(OR(Calcul!$D175="",Calcul!$E175=""),"",VLOOKUP(CONCATENATE(Calcul!$D175,Calcul!$E175),SilencerParams!$D$4:$R$82,15,FALSE))</f>
        <v/>
      </c>
      <c r="AQ170" s="24" t="str">
        <f>IF(OR(Calcul!$D175="",Calcul!$E175=""),"",VLOOKUP(CONCATENATE(Calcul!$D175,Calcul!$E175),SilencerParams!$D$4:$Z$82,16,FALSE)*LOG($AH170)+VLOOKUP(CONCATENATE(Calcul!$D175,Calcul!$E175),SilencerParams!$D$4:$AH$82,24,FALSE))</f>
        <v/>
      </c>
      <c r="AR170" s="24" t="str">
        <f>IF(OR(Calcul!$D175="",Calcul!$E175=""),"",VLOOKUP(CONCATENATE(Calcul!$D175,Calcul!$E175),SilencerParams!$D$4:$Z$82,17,FALSE)*LOG($AH170)+VLOOKUP(CONCATENATE(Calcul!$D175,Calcul!$E175),SilencerParams!$D$4:$AH$82,25,FALSE))</f>
        <v/>
      </c>
      <c r="AS170" s="24" t="str">
        <f>IF(OR(Calcul!$D175="",Calcul!$E175=""),"",VLOOKUP(CONCATENATE(Calcul!$D175,Calcul!$E175),SilencerParams!$D$4:$Z$82,18,FALSE)*LOG($AH170)+VLOOKUP(CONCATENATE(Calcul!$D175,Calcul!$E175),SilencerParams!$D$4:$AH$82,26,FALSE))</f>
        <v/>
      </c>
      <c r="AT170" s="24" t="str">
        <f>IF(OR(Calcul!$D175="",Calcul!$E175=""),"",VLOOKUP(CONCATENATE(Calcul!$D175,Calcul!$E175),SilencerParams!$D$4:$Z$82,19,FALSE)*LOG($AH170)+VLOOKUP(CONCATENATE(Calcul!$D175,Calcul!$E175),SilencerParams!$D$4:$AH$82,27,FALSE))</f>
        <v/>
      </c>
      <c r="AU170" s="24" t="str">
        <f>IF(OR(Calcul!$D175="",Calcul!$E175=""),"",VLOOKUP(CONCATENATE(Calcul!$D175,Calcul!$E175),SilencerParams!$D$4:$Z$82,20,FALSE)*LOG($AH170)+VLOOKUP(CONCATENATE(Calcul!$D175,Calcul!$E175),SilencerParams!$D$4:$AH$82,28,FALSE))</f>
        <v/>
      </c>
      <c r="AV170" s="24" t="str">
        <f>IF(OR(Calcul!$D175="",Calcul!$E175=""),"",VLOOKUP(CONCATENATE(Calcul!$D175,Calcul!$E175),SilencerParams!$D$4:$Z$82,21,FALSE)*LOG($AH170)+VLOOKUP(CONCATENATE(Calcul!$D175,Calcul!$E175),SilencerParams!$D$4:$AH$82,29,FALSE))</f>
        <v/>
      </c>
      <c r="AW170" s="24" t="str">
        <f>IF(OR(Calcul!$D175="",Calcul!$E175=""),"",VLOOKUP(CONCATENATE(Calcul!$D175,Calcul!$E175),SilencerParams!$D$4:$Z$82,22,FALSE)*LOG($AH170)+VLOOKUP(CONCATENATE(Calcul!$D175,Calcul!$E175),SilencerParams!$D$4:$AH$82,30,FALSE))</f>
        <v/>
      </c>
      <c r="AX170" s="24" t="str">
        <f>IF(OR(Calcul!$D175="",Calcul!$E175=""),"",VLOOKUP(CONCATENATE(Calcul!$D175,Calcul!$E175),SilencerParams!$D$4:$Z$82,23,FALSE)*LOG($AH170)+VLOOKUP(CONCATENATE(Calcul!$D175,Calcul!$E175),SilencerParams!$D$4:$AH$82,31,FALSE))</f>
        <v/>
      </c>
      <c r="AY170" s="24" t="e">
        <f t="shared" si="49"/>
        <v>#DIV/0!</v>
      </c>
      <c r="AZ170" s="24" t="e">
        <f t="shared" si="50"/>
        <v>#DIV/0!</v>
      </c>
      <c r="BA170" s="24" t="e">
        <f t="shared" si="51"/>
        <v>#DIV/0!</v>
      </c>
      <c r="BB170" s="24" t="e">
        <f t="shared" si="52"/>
        <v>#DIV/0!</v>
      </c>
      <c r="BC170" s="24" t="e">
        <f t="shared" si="53"/>
        <v>#DIV/0!</v>
      </c>
      <c r="BD170" s="24" t="e">
        <f t="shared" si="54"/>
        <v>#DIV/0!</v>
      </c>
      <c r="BE170" s="24" t="e">
        <f t="shared" si="55"/>
        <v>#DIV/0!</v>
      </c>
      <c r="BF170" s="24" t="e">
        <f t="shared" si="56"/>
        <v>#DIV/0!</v>
      </c>
      <c r="BG170" s="24" t="e">
        <f>10*LOG10(IF(AY170="",0,POWER(10,((AY170+'ModelParams Lw'!$O$4)/10))) +IF(AZ170="",0,POWER(10,((AZ170+'ModelParams Lw'!$P$4)/10))) +IF(BA170="",0,POWER(10,((BA170+'ModelParams Lw'!$Q$4)/10))) +IF(BB170="",0,POWER(10,((BB170+'ModelParams Lw'!$R$4)/10))) +IF(BC170="",0,POWER(10,((BC170+'ModelParams Lw'!$S$4)/10))) +IF(BD170="",0,POWER(10,((BD170+'ModelParams Lw'!$T$4)/10))) +IF(BE170="",0,POWER(10,((BE170+'ModelParams Lw'!$U$4)/10)))+IF(BF170="",0,POWER(10,((BF170+'ModelParams Lw'!$V$4)/10))))</f>
        <v>#DIV/0!</v>
      </c>
      <c r="BH170" s="24" t="e">
        <f t="shared" si="70"/>
        <v>#DIV/0!</v>
      </c>
      <c r="BI170" s="24" t="e">
        <f>(AY170-'ModelParams Lw'!O$10)/'ModelParams Lw'!O$11</f>
        <v>#DIV/0!</v>
      </c>
      <c r="BJ170" s="24" t="e">
        <f>(AZ170-'ModelParams Lw'!P$10)/'ModelParams Lw'!P$11</f>
        <v>#DIV/0!</v>
      </c>
      <c r="BK170" s="24" t="e">
        <f>(BA170-'ModelParams Lw'!Q$10)/'ModelParams Lw'!Q$11</f>
        <v>#DIV/0!</v>
      </c>
      <c r="BL170" s="24" t="e">
        <f>(BB170-'ModelParams Lw'!R$10)/'ModelParams Lw'!R$11</f>
        <v>#DIV/0!</v>
      </c>
      <c r="BM170" s="24" t="e">
        <f>(BC170-'ModelParams Lw'!S$10)/'ModelParams Lw'!S$11</f>
        <v>#DIV/0!</v>
      </c>
      <c r="BN170" s="24" t="e">
        <f>(BD170-'ModelParams Lw'!T$10)/'ModelParams Lw'!T$11</f>
        <v>#DIV/0!</v>
      </c>
      <c r="BO170" s="24" t="e">
        <f>(BE170-'ModelParams Lw'!U$10)/'ModelParams Lw'!U$11</f>
        <v>#DIV/0!</v>
      </c>
      <c r="BP170" s="24" t="e">
        <f>(BF170-'ModelParams Lw'!V$10)/'ModelParams Lw'!V$11</f>
        <v>#DIV/0!</v>
      </c>
      <c r="BQ170" s="24">
        <f>IF(Calcul!$F175="SW",'ModelParams Lw'!C$18+'ModelParams Lw'!C$19*LOG(BQ$3)+'ModelParams Lw'!C$20*($D170*$E170),IF('ModelParams Lw'!C$21+'ModelParams Lw'!C$22*LOG(BQ$3)+'ModelParams Lw'!C$23*($D170*$E170)&lt;'ModelParams Lw'!C$18+'ModelParams Lw'!C$19*LOG(BQ$3)+'ModelParams Lw'!C$20*($D170*$E170),'ModelParams Lw'!C$18+'ModelParams Lw'!C$19*LOG(BQ$3)+'ModelParams Lw'!C$20*($D170*$E170),'ModelParams Lw'!C$21+'ModelParams Lw'!C$22*LOG(BQ$3)+'ModelParams Lw'!C$23*($D170*$E170)))</f>
        <v>29.232362061604213</v>
      </c>
      <c r="BR170" s="24">
        <f>IF(Calcul!$F175="SW",'ModelParams Lw'!D$18+'ModelParams Lw'!D$19*LOG(BR$3)+'ModelParams Lw'!D$20*($D170*$E170),IF('ModelParams Lw'!D$21+'ModelParams Lw'!D$22*LOG(BR$3)+'ModelParams Lw'!D$23*($D170*$E170)&lt;'ModelParams Lw'!D$18+'ModelParams Lw'!D$19*LOG(BR$3)+'ModelParams Lw'!D$20*($D170*$E170),'ModelParams Lw'!D$18+'ModelParams Lw'!D$19*LOG(BR$3)+'ModelParams Lw'!D$20*($D170*$E170),'ModelParams Lw'!D$21+'ModelParams Lw'!D$22*LOG(BR$3)+'ModelParams Lw'!D$23*($D170*$E170)))</f>
        <v>20.87664435983303</v>
      </c>
      <c r="BS170" s="24">
        <f>IF(Calcul!$F175="SW",'ModelParams Lw'!E$18+'ModelParams Lw'!E$19*LOG(BS$3)+'ModelParams Lw'!E$20*($D170*$E170),IF('ModelParams Lw'!E$21+'ModelParams Lw'!E$22*LOG(BS$3)+'ModelParams Lw'!E$23*($D170*$E170)&lt;'ModelParams Lw'!E$18+'ModelParams Lw'!E$19*LOG(BS$3)+'ModelParams Lw'!E$20*($D170*$E170),'ModelParams Lw'!E$18+'ModelParams Lw'!E$19*LOG(BS$3)+'ModelParams Lw'!E$20*($D170*$E170),'ModelParams Lw'!E$21+'ModelParams Lw'!E$22*LOG(BS$3)+'ModelParams Lw'!E$23*($D170*$E170)))</f>
        <v>19.403052886267911</v>
      </c>
      <c r="BT170" s="24">
        <f>IF(Calcul!$F175="SW",'ModelParams Lw'!F$18+'ModelParams Lw'!F$19*LOG(BT$3)+'ModelParams Lw'!F$20*($D170*$E170),IF('ModelParams Lw'!F$21+'ModelParams Lw'!F$22*LOG(BT$3)+'ModelParams Lw'!F$23*($D170*$E170)&lt;'ModelParams Lw'!F$18+'ModelParams Lw'!F$19*LOG(BT$3)+'ModelParams Lw'!F$20*($D170*$E170),'ModelParams Lw'!F$18+'ModelParams Lw'!F$19*LOG(BT$3)+'ModelParams Lw'!F$20*($D170*$E170),'ModelParams Lw'!F$21+'ModelParams Lw'!F$22*LOG(BT$3)+'ModelParams Lw'!F$23*($D170*$E170)))</f>
        <v>19.168948557312724</v>
      </c>
      <c r="BU170" s="24">
        <f>IF(Calcul!$F175="SW",'ModelParams Lw'!G$18+'ModelParams Lw'!G$19*LOG(BU$3)+'ModelParams Lw'!G$20*($D170*$E170),IF('ModelParams Lw'!G$21+'ModelParams Lw'!G$22*LOG(BU$3)+'ModelParams Lw'!G$23*($D170*$E170)&lt;'ModelParams Lw'!G$18+'ModelParams Lw'!G$19*LOG(BU$3)+'ModelParams Lw'!G$20*($D170*$E170),'ModelParams Lw'!G$18+'ModelParams Lw'!G$19*LOG(BU$3)+'ModelParams Lw'!G$20*($D170*$E170),'ModelParams Lw'!G$21+'ModelParams Lw'!G$22*LOG(BU$3)+'ModelParams Lw'!G$23*($D170*$E170)))</f>
        <v>19.253827318462619</v>
      </c>
      <c r="BV170" s="24">
        <f>IF(Calcul!$F175="SW",'ModelParams Lw'!H$18+'ModelParams Lw'!H$19*LOG(BV$3)+'ModelParams Lw'!H$20*($D170*$E170),IF('ModelParams Lw'!H$21+'ModelParams Lw'!H$22*LOG(BV$3)+'ModelParams Lw'!H$23*($D170*$E170)&lt;'ModelParams Lw'!H$18+'ModelParams Lw'!H$19*LOG(BV$3)+'ModelParams Lw'!H$20*($D170*$E170),'ModelParams Lw'!H$18+'ModelParams Lw'!H$19*LOG(BV$3)+'ModelParams Lw'!H$20*($D170*$E170),'ModelParams Lw'!H$21+'ModelParams Lw'!H$22*LOG(BV$3)+'ModelParams Lw'!H$23*($D170*$E170)))</f>
        <v>18.450549841027573</v>
      </c>
      <c r="BW170" s="24">
        <f>IF(Calcul!$F175="SW",'ModelParams Lw'!I$18+'ModelParams Lw'!I$19*LOG(BW$3)+'ModelParams Lw'!I$20*($D170*$E170),IF('ModelParams Lw'!I$21+'ModelParams Lw'!I$22*LOG(BW$3)+'ModelParams Lw'!I$23*($D170*$E170)&lt;'ModelParams Lw'!I$18+'ModelParams Lw'!I$19*LOG(BW$3)+'ModelParams Lw'!I$20*($D170*$E170),'ModelParams Lw'!I$18+'ModelParams Lw'!I$19*LOG(BW$3)+'ModelParams Lw'!I$20*($D170*$E170),'ModelParams Lw'!I$21+'ModelParams Lw'!I$22*LOG(BW$3)+'ModelParams Lw'!I$23*($D170*$E170)))</f>
        <v>24.339570323731252</v>
      </c>
      <c r="BX170" s="24">
        <f>IF(Calcul!$F175="SW",'ModelParams Lw'!J$18+'ModelParams Lw'!J$19*LOG(BX$3)+'ModelParams Lw'!J$20*($D170*$E170),IF('ModelParams Lw'!J$21+'ModelParams Lw'!J$22*LOG(BX$3)+'ModelParams Lw'!J$23*($D170*$E170)&lt;'ModelParams Lw'!J$18+'ModelParams Lw'!J$19*LOG(BX$3)+'ModelParams Lw'!J$20*($D170*$E170),'ModelParams Lw'!J$18+'ModelParams Lw'!J$19*LOG(BX$3)+'ModelParams Lw'!J$20*($D170*$E170),'ModelParams Lw'!J$21+'ModelParams Lw'!J$22*LOG(BX$3)+'ModelParams Lw'!J$23*($D170*$E170)))</f>
        <v>22.505852524315557</v>
      </c>
      <c r="BY170" s="24" t="e">
        <f t="shared" si="57"/>
        <v>#DIV/0!</v>
      </c>
      <c r="BZ170" s="24" t="e">
        <f t="shared" si="58"/>
        <v>#DIV/0!</v>
      </c>
      <c r="CA170" s="24" t="e">
        <f t="shared" si="59"/>
        <v>#DIV/0!</v>
      </c>
      <c r="CB170" s="24" t="e">
        <f t="shared" si="60"/>
        <v>#DIV/0!</v>
      </c>
      <c r="CC170" s="24" t="e">
        <f t="shared" si="61"/>
        <v>#DIV/0!</v>
      </c>
      <c r="CD170" s="24" t="e">
        <f t="shared" si="62"/>
        <v>#DIV/0!</v>
      </c>
      <c r="CE170" s="24" t="e">
        <f t="shared" si="63"/>
        <v>#DIV/0!</v>
      </c>
      <c r="CF170" s="24" t="e">
        <f t="shared" si="64"/>
        <v>#DIV/0!</v>
      </c>
      <c r="CG170" s="24" t="e">
        <f>10*LOG10(IF(BY170="",0,POWER(10,((BY170+'ModelParams Lw'!$O$4)/10))) +IF(BZ170="",0,POWER(10,((BZ170+'ModelParams Lw'!$P$4)/10))) +IF(CA170="",0,POWER(10,((CA170+'ModelParams Lw'!$Q$4)/10))) +IF(CB170="",0,POWER(10,((CB170+'ModelParams Lw'!$R$4)/10))) +IF(CC170="",0,POWER(10,((CC170+'ModelParams Lw'!$S$4)/10))) +IF(CD170="",0,POWER(10,((CD170+'ModelParams Lw'!$T$4)/10))) +IF(CE170="",0,POWER(10,((CE170+'ModelParams Lw'!$U$4)/10)))+IF(CF170="",0,POWER(10,((CF170+'ModelParams Lw'!$V$4)/10))))</f>
        <v>#DIV/0!</v>
      </c>
      <c r="CH170" s="24" t="e">
        <f t="shared" si="71"/>
        <v>#DIV/0!</v>
      </c>
      <c r="CI170" s="24" t="e">
        <f>(BY170-'ModelParams Lw'!$O$10)/'ModelParams Lw'!$O$11</f>
        <v>#DIV/0!</v>
      </c>
      <c r="CJ170" s="24" t="e">
        <f>(BZ170-'ModelParams Lw'!$P$10)/'ModelParams Lw'!$P$11</f>
        <v>#DIV/0!</v>
      </c>
      <c r="CK170" s="24" t="e">
        <f>(CA170-'ModelParams Lw'!$Q$10)/'ModelParams Lw'!$Q$11</f>
        <v>#DIV/0!</v>
      </c>
      <c r="CL170" s="24" t="e">
        <f>(CB170-'ModelParams Lw'!$R$10)/'ModelParams Lw'!$R$11</f>
        <v>#DIV/0!</v>
      </c>
      <c r="CM170" s="24" t="e">
        <f>(CC170-'ModelParams Lw'!$S$10)/'ModelParams Lw'!$S$11</f>
        <v>#DIV/0!</v>
      </c>
      <c r="CN170" s="24" t="e">
        <f>(CD170-'ModelParams Lw'!$T$10)/'ModelParams Lw'!$T$11</f>
        <v>#DIV/0!</v>
      </c>
      <c r="CO170" s="24" t="e">
        <f>(CE170-'ModelParams Lw'!$U$10)/'ModelParams Lw'!$U$11</f>
        <v>#DIV/0!</v>
      </c>
      <c r="CP170" s="24" t="e">
        <f>(CF170-'ModelParams Lw'!$V$10)/'ModelParams Lw'!$V$11</f>
        <v>#DIV/0!</v>
      </c>
    </row>
    <row r="171" spans="1:94" x14ac:dyDescent="0.2">
      <c r="A171" s="12">
        <f>Calcul!B173</f>
        <v>0</v>
      </c>
      <c r="B171" s="12">
        <f t="shared" si="65"/>
        <v>0</v>
      </c>
      <c r="C171" s="12">
        <f>Calcul!C173</f>
        <v>0</v>
      </c>
      <c r="D171" s="12">
        <f>Calcul!D173/1000</f>
        <v>0</v>
      </c>
      <c r="E171" s="12">
        <f>Calcul!E173/1000</f>
        <v>0</v>
      </c>
      <c r="F171" s="12">
        <f t="shared" si="66"/>
        <v>0</v>
      </c>
      <c r="G171" s="24" t="e">
        <f t="shared" si="67"/>
        <v>#DIV/0!</v>
      </c>
      <c r="H171" s="21" t="e">
        <f>'ModelParams Lw'!$B$6*(LN(H$3/(($B171/3600/($D171*$F171))^0.4*$G171^0.3)))^2+'ModelParams Lw'!$B$7*LN(H$3/(($B171/3600/($D171*$F171))^0.4*$G171^0.3))+'ModelParams Lw'!$B$8</f>
        <v>#DIV/0!</v>
      </c>
      <c r="I171" s="21" t="e">
        <f>'ModelParams Lw'!$B$6*(LN(I$3/(($B171/3600/($D171*$F171))^0.4*$G171^0.3)))^2+'ModelParams Lw'!$B$7*LN(I$3/(($B171/3600/($D171*$F171))^0.4*$G171^0.3))+'ModelParams Lw'!$B$8</f>
        <v>#DIV/0!</v>
      </c>
      <c r="J171" s="21" t="e">
        <f>'ModelParams Lw'!$B$6*(LN(J$3/(($B171/3600/($D171*$F171))^0.4*$G171^0.3)))^2+'ModelParams Lw'!$B$7*LN(J$3/(($B171/3600/($D171*$F171))^0.4*$G171^0.3))+'ModelParams Lw'!$B$8</f>
        <v>#DIV/0!</v>
      </c>
      <c r="K171" s="21" t="e">
        <f>'ModelParams Lw'!$B$6*(LN(K$3/(($B171/3600/($D171*$F171))^0.4*$G171^0.3)))^2+'ModelParams Lw'!$B$7*LN(K$3/(($B171/3600/($D171*$F171))^0.4*$G171^0.3))+'ModelParams Lw'!$B$8</f>
        <v>#DIV/0!</v>
      </c>
      <c r="L171" s="21" t="e">
        <f>'ModelParams Lw'!$B$6*(LN(L$3/(($B171/3600/($D171*$F171))^0.4*$G171^0.3)))^2+'ModelParams Lw'!$B$7*LN(L$3/(($B171/3600/($D171*$F171))^0.4*$G171^0.3))+'ModelParams Lw'!$B$8</f>
        <v>#DIV/0!</v>
      </c>
      <c r="M171" s="21" t="e">
        <f>'ModelParams Lw'!$B$6*(LN(M$3/(($B171/3600/($D171*$F171))^0.4*$G171^0.3)))^2+'ModelParams Lw'!$B$7*LN(M$3/(($B171/3600/($D171*$F171))^0.4*$G171^0.3))+'ModelParams Lw'!$B$8</f>
        <v>#DIV/0!</v>
      </c>
      <c r="N171" s="21" t="e">
        <f>'ModelParams Lw'!$B$6*(LN(N$3/(($B171/3600/($D171*$F171))^0.4*$G171^0.3)))^2+'ModelParams Lw'!$B$7*LN(N$3/(($B171/3600/($D171*$F171))^0.4*$G171^0.3))+'ModelParams Lw'!$B$8</f>
        <v>#DIV/0!</v>
      </c>
      <c r="O171" s="21" t="e">
        <f>'ModelParams Lw'!$B$6*(LN(O$3/(($B171/3600/($D171*$F171))^0.4*$G171^0.3)))^2+'ModelParams Lw'!$B$7*LN(O$3/(($B171/3600/($D171*$F171))^0.4*$G171^0.3))+'ModelParams Lw'!$B$8</f>
        <v>#DIV/0!</v>
      </c>
      <c r="P171" s="24" t="e">
        <f>'ModelParams Lw'!$B$3+'ModelParams Lw'!$B$4*LOG10($B171/3600/($D171*$F171))+'ModelParams Lw'!$B$5*LOG10(2*$G171/(1.2*($B171/3600/($D171*$F171))^2)+1)+10*LOG10($D171*$F171)+H171</f>
        <v>#DIV/0!</v>
      </c>
      <c r="Q171" s="24" t="e">
        <f>'ModelParams Lw'!$B$3+'ModelParams Lw'!$B$4*LOG10($B171/3600/($D171*$F171))+'ModelParams Lw'!$B$5*LOG10(2*$G171/(1.2*($B171/3600/($D171*$F171))^2)+1)+10*LOG10($D171*$F171)+I171</f>
        <v>#DIV/0!</v>
      </c>
      <c r="R171" s="24" t="e">
        <f>'ModelParams Lw'!$B$3+'ModelParams Lw'!$B$4*LOG10($B171/3600/($D171*$F171))+'ModelParams Lw'!$B$5*LOG10(2*$G171/(1.2*($B171/3600/($D171*$F171))^2)+1)+10*LOG10($D171*$F171)+J171</f>
        <v>#DIV/0!</v>
      </c>
      <c r="S171" s="24" t="e">
        <f>'ModelParams Lw'!$B$3+'ModelParams Lw'!$B$4*LOG10($B171/3600/($D171*$F171))+'ModelParams Lw'!$B$5*LOG10(2*$G171/(1.2*($B171/3600/($D171*$F171))^2)+1)+10*LOG10($D171*$F171)+K171</f>
        <v>#DIV/0!</v>
      </c>
      <c r="T171" s="24" t="e">
        <f>'ModelParams Lw'!$B$3+'ModelParams Lw'!$B$4*LOG10($B171/3600/($D171*$F171))+'ModelParams Lw'!$B$5*LOG10(2*$G171/(1.2*($B171/3600/($D171*$F171))^2)+1)+10*LOG10($D171*$F171)+L171</f>
        <v>#DIV/0!</v>
      </c>
      <c r="U171" s="24" t="e">
        <f>'ModelParams Lw'!$B$3+'ModelParams Lw'!$B$4*LOG10($B171/3600/($D171*$F171))+'ModelParams Lw'!$B$5*LOG10(2*$G171/(1.2*($B171/3600/($D171*$F171))^2)+1)+10*LOG10($D171*$F171)+M171</f>
        <v>#DIV/0!</v>
      </c>
      <c r="V171" s="24" t="e">
        <f>'ModelParams Lw'!$B$3+'ModelParams Lw'!$B$4*LOG10($B171/3600/($D171*$F171))+'ModelParams Lw'!$B$5*LOG10(2*$G171/(1.2*($B171/3600/($D171*$F171))^2)+1)+10*LOG10($D171*$F171)+N171</f>
        <v>#DIV/0!</v>
      </c>
      <c r="W171" s="24" t="e">
        <f>'ModelParams Lw'!$B$3+'ModelParams Lw'!$B$4*LOG10($B171/3600/($D171*$F171))+'ModelParams Lw'!$B$5*LOG10(2*$G171/(1.2*($B171/3600/($D171*$F171))^2)+1)+10*LOG10($D171*$F171)+O171</f>
        <v>#DIV/0!</v>
      </c>
      <c r="X171" s="24" t="e">
        <f>10*LOG10(IF(P171="",0,POWER(10,((P171+'ModelParams Lw'!$O$4)/10))) +IF(Q171="",0,POWER(10,((Q171+'ModelParams Lw'!$P$4)/10))) +IF(R171="",0,POWER(10,((R171+'ModelParams Lw'!$Q$4)/10))) +IF(S171="",0,POWER(10,((S171+'ModelParams Lw'!$R$4)/10))) +IF(T171="",0,POWER(10,((T171+'ModelParams Lw'!$S$4)/10))) +IF(U171="",0,POWER(10,((U171+'ModelParams Lw'!$T$4)/10))) +IF(V171="",0,POWER(10,((V171+'ModelParams Lw'!$U$4)/10)))+IF(W171="",0,POWER(10,((W171+'ModelParams Lw'!$V$4)/10))))</f>
        <v>#DIV/0!</v>
      </c>
      <c r="Y171" s="24" t="e">
        <f t="shared" si="68"/>
        <v>#DIV/0!</v>
      </c>
      <c r="Z171" s="24" t="e">
        <f>(P171-'ModelParams Lw'!O$10)/'ModelParams Lw'!O$11</f>
        <v>#DIV/0!</v>
      </c>
      <c r="AA171" s="24" t="e">
        <f>(Q171-'ModelParams Lw'!P$10)/'ModelParams Lw'!P$11</f>
        <v>#DIV/0!</v>
      </c>
      <c r="AB171" s="24" t="e">
        <f>(R171-'ModelParams Lw'!Q$10)/'ModelParams Lw'!Q$11</f>
        <v>#DIV/0!</v>
      </c>
      <c r="AC171" s="24" t="e">
        <f>(S171-'ModelParams Lw'!R$10)/'ModelParams Lw'!R$11</f>
        <v>#DIV/0!</v>
      </c>
      <c r="AD171" s="24" t="e">
        <f>(T171-'ModelParams Lw'!S$10)/'ModelParams Lw'!S$11</f>
        <v>#DIV/0!</v>
      </c>
      <c r="AE171" s="24" t="e">
        <f>(U171-'ModelParams Lw'!T$10)/'ModelParams Lw'!T$11</f>
        <v>#DIV/0!</v>
      </c>
      <c r="AF171" s="24" t="e">
        <f>(V171-'ModelParams Lw'!U$10)/'ModelParams Lw'!U$11</f>
        <v>#DIV/0!</v>
      </c>
      <c r="AG171" s="24" t="e">
        <f>(W171-'ModelParams Lw'!V$10)/'ModelParams Lw'!V$11</f>
        <v>#DIV/0!</v>
      </c>
      <c r="AH171" s="24" t="e">
        <f t="shared" si="69"/>
        <v>#DIV/0!</v>
      </c>
      <c r="AI171" s="24" t="str">
        <f>IF(OR(Calcul!$D176="",Calcul!$E176=""),"",VLOOKUP(CONCATENATE(Calcul!$D176,Calcul!$E176),SilencerParams!$D$4:$R$82,8,FALSE))</f>
        <v/>
      </c>
      <c r="AJ171" s="24" t="str">
        <f>IF(OR(Calcul!$D176="",Calcul!$E176=""),"",VLOOKUP(CONCATENATE(Calcul!$D176,Calcul!$E176),SilencerParams!$D$4:$R$82,9,FALSE))</f>
        <v/>
      </c>
      <c r="AK171" s="24" t="str">
        <f>IF(OR(Calcul!$D176="",Calcul!$E176=""),"",VLOOKUP(CONCATENATE(Calcul!$D176,Calcul!$E176),SilencerParams!$D$4:$R$82,10,FALSE))</f>
        <v/>
      </c>
      <c r="AL171" s="24" t="str">
        <f>IF(OR(Calcul!$D176="",Calcul!$E176=""),"",VLOOKUP(CONCATENATE(Calcul!$D176,Calcul!$E176),SilencerParams!$D$4:$R$82,11,FALSE))</f>
        <v/>
      </c>
      <c r="AM171" s="24" t="str">
        <f>IF(OR(Calcul!$D176="",Calcul!$E176=""),"",VLOOKUP(CONCATENATE(Calcul!$D176,Calcul!$E176),SilencerParams!$D$4:$R$82,12,FALSE))</f>
        <v/>
      </c>
      <c r="AN171" s="24" t="str">
        <f>IF(OR(Calcul!$D176="",Calcul!$E176=""),"",VLOOKUP(CONCATENATE(Calcul!$D176,Calcul!$E176),SilencerParams!$D$4:$R$82,13,FALSE))</f>
        <v/>
      </c>
      <c r="AO171" s="24" t="str">
        <f>IF(OR(Calcul!$D176="",Calcul!$E176=""),"",VLOOKUP(CONCATENATE(Calcul!$D176,Calcul!$E176),SilencerParams!$D$4:$R$82,14,FALSE))</f>
        <v/>
      </c>
      <c r="AP171" s="24" t="str">
        <f>IF(OR(Calcul!$D176="",Calcul!$E176=""),"",VLOOKUP(CONCATENATE(Calcul!$D176,Calcul!$E176),SilencerParams!$D$4:$R$82,15,FALSE))</f>
        <v/>
      </c>
      <c r="AQ171" s="24" t="str">
        <f>IF(OR(Calcul!$D176="",Calcul!$E176=""),"",VLOOKUP(CONCATENATE(Calcul!$D176,Calcul!$E176),SilencerParams!$D$4:$Z$82,16,FALSE)*LOG($AH171)+VLOOKUP(CONCATENATE(Calcul!$D176,Calcul!$E176),SilencerParams!$D$4:$AH$82,24,FALSE))</f>
        <v/>
      </c>
      <c r="AR171" s="24" t="str">
        <f>IF(OR(Calcul!$D176="",Calcul!$E176=""),"",VLOOKUP(CONCATENATE(Calcul!$D176,Calcul!$E176),SilencerParams!$D$4:$Z$82,17,FALSE)*LOG($AH171)+VLOOKUP(CONCATENATE(Calcul!$D176,Calcul!$E176),SilencerParams!$D$4:$AH$82,25,FALSE))</f>
        <v/>
      </c>
      <c r="AS171" s="24" t="str">
        <f>IF(OR(Calcul!$D176="",Calcul!$E176=""),"",VLOOKUP(CONCATENATE(Calcul!$D176,Calcul!$E176),SilencerParams!$D$4:$Z$82,18,FALSE)*LOG($AH171)+VLOOKUP(CONCATENATE(Calcul!$D176,Calcul!$E176),SilencerParams!$D$4:$AH$82,26,FALSE))</f>
        <v/>
      </c>
      <c r="AT171" s="24" t="str">
        <f>IF(OR(Calcul!$D176="",Calcul!$E176=""),"",VLOOKUP(CONCATENATE(Calcul!$D176,Calcul!$E176),SilencerParams!$D$4:$Z$82,19,FALSE)*LOG($AH171)+VLOOKUP(CONCATENATE(Calcul!$D176,Calcul!$E176),SilencerParams!$D$4:$AH$82,27,FALSE))</f>
        <v/>
      </c>
      <c r="AU171" s="24" t="str">
        <f>IF(OR(Calcul!$D176="",Calcul!$E176=""),"",VLOOKUP(CONCATENATE(Calcul!$D176,Calcul!$E176),SilencerParams!$D$4:$Z$82,20,FALSE)*LOG($AH171)+VLOOKUP(CONCATENATE(Calcul!$D176,Calcul!$E176),SilencerParams!$D$4:$AH$82,28,FALSE))</f>
        <v/>
      </c>
      <c r="AV171" s="24" t="str">
        <f>IF(OR(Calcul!$D176="",Calcul!$E176=""),"",VLOOKUP(CONCATENATE(Calcul!$D176,Calcul!$E176),SilencerParams!$D$4:$Z$82,21,FALSE)*LOG($AH171)+VLOOKUP(CONCATENATE(Calcul!$D176,Calcul!$E176),SilencerParams!$D$4:$AH$82,29,FALSE))</f>
        <v/>
      </c>
      <c r="AW171" s="24" t="str">
        <f>IF(OR(Calcul!$D176="",Calcul!$E176=""),"",VLOOKUP(CONCATENATE(Calcul!$D176,Calcul!$E176),SilencerParams!$D$4:$Z$82,22,FALSE)*LOG($AH171)+VLOOKUP(CONCATENATE(Calcul!$D176,Calcul!$E176),SilencerParams!$D$4:$AH$82,30,FALSE))</f>
        <v/>
      </c>
      <c r="AX171" s="24" t="str">
        <f>IF(OR(Calcul!$D176="",Calcul!$E176=""),"",VLOOKUP(CONCATENATE(Calcul!$D176,Calcul!$E176),SilencerParams!$D$4:$Z$82,23,FALSE)*LOG($AH171)+VLOOKUP(CONCATENATE(Calcul!$D176,Calcul!$E176),SilencerParams!$D$4:$AH$82,31,FALSE))</f>
        <v/>
      </c>
      <c r="AY171" s="24" t="e">
        <f t="shared" si="49"/>
        <v>#DIV/0!</v>
      </c>
      <c r="AZ171" s="24" t="e">
        <f t="shared" si="50"/>
        <v>#DIV/0!</v>
      </c>
      <c r="BA171" s="24" t="e">
        <f t="shared" si="51"/>
        <v>#DIV/0!</v>
      </c>
      <c r="BB171" s="24" t="e">
        <f t="shared" si="52"/>
        <v>#DIV/0!</v>
      </c>
      <c r="BC171" s="24" t="e">
        <f t="shared" si="53"/>
        <v>#DIV/0!</v>
      </c>
      <c r="BD171" s="24" t="e">
        <f t="shared" si="54"/>
        <v>#DIV/0!</v>
      </c>
      <c r="BE171" s="24" t="e">
        <f t="shared" si="55"/>
        <v>#DIV/0!</v>
      </c>
      <c r="BF171" s="24" t="e">
        <f t="shared" si="56"/>
        <v>#DIV/0!</v>
      </c>
      <c r="BG171" s="24" t="e">
        <f>10*LOG10(IF(AY171="",0,POWER(10,((AY171+'ModelParams Lw'!$O$4)/10))) +IF(AZ171="",0,POWER(10,((AZ171+'ModelParams Lw'!$P$4)/10))) +IF(BA171="",0,POWER(10,((BA171+'ModelParams Lw'!$Q$4)/10))) +IF(BB171="",0,POWER(10,((BB171+'ModelParams Lw'!$R$4)/10))) +IF(BC171="",0,POWER(10,((BC171+'ModelParams Lw'!$S$4)/10))) +IF(BD171="",0,POWER(10,((BD171+'ModelParams Lw'!$T$4)/10))) +IF(BE171="",0,POWER(10,((BE171+'ModelParams Lw'!$U$4)/10)))+IF(BF171="",0,POWER(10,((BF171+'ModelParams Lw'!$V$4)/10))))</f>
        <v>#DIV/0!</v>
      </c>
      <c r="BH171" s="24" t="e">
        <f t="shared" si="70"/>
        <v>#DIV/0!</v>
      </c>
      <c r="BI171" s="24" t="e">
        <f>(AY171-'ModelParams Lw'!O$10)/'ModelParams Lw'!O$11</f>
        <v>#DIV/0!</v>
      </c>
      <c r="BJ171" s="24" t="e">
        <f>(AZ171-'ModelParams Lw'!P$10)/'ModelParams Lw'!P$11</f>
        <v>#DIV/0!</v>
      </c>
      <c r="BK171" s="24" t="e">
        <f>(BA171-'ModelParams Lw'!Q$10)/'ModelParams Lw'!Q$11</f>
        <v>#DIV/0!</v>
      </c>
      <c r="BL171" s="24" t="e">
        <f>(BB171-'ModelParams Lw'!R$10)/'ModelParams Lw'!R$11</f>
        <v>#DIV/0!</v>
      </c>
      <c r="BM171" s="24" t="e">
        <f>(BC171-'ModelParams Lw'!S$10)/'ModelParams Lw'!S$11</f>
        <v>#DIV/0!</v>
      </c>
      <c r="BN171" s="24" t="e">
        <f>(BD171-'ModelParams Lw'!T$10)/'ModelParams Lw'!T$11</f>
        <v>#DIV/0!</v>
      </c>
      <c r="BO171" s="24" t="e">
        <f>(BE171-'ModelParams Lw'!U$10)/'ModelParams Lw'!U$11</f>
        <v>#DIV/0!</v>
      </c>
      <c r="BP171" s="24" t="e">
        <f>(BF171-'ModelParams Lw'!V$10)/'ModelParams Lw'!V$11</f>
        <v>#DIV/0!</v>
      </c>
      <c r="BQ171" s="24">
        <f>IF(Calcul!$F176="SW",'ModelParams Lw'!C$18+'ModelParams Lw'!C$19*LOG(BQ$3)+'ModelParams Lw'!C$20*($D171*$E171),IF('ModelParams Lw'!C$21+'ModelParams Lw'!C$22*LOG(BQ$3)+'ModelParams Lw'!C$23*($D171*$E171)&lt;'ModelParams Lw'!C$18+'ModelParams Lw'!C$19*LOG(BQ$3)+'ModelParams Lw'!C$20*($D171*$E171),'ModelParams Lw'!C$18+'ModelParams Lw'!C$19*LOG(BQ$3)+'ModelParams Lw'!C$20*($D171*$E171),'ModelParams Lw'!C$21+'ModelParams Lw'!C$22*LOG(BQ$3)+'ModelParams Lw'!C$23*($D171*$E171)))</f>
        <v>29.232362061604213</v>
      </c>
      <c r="BR171" s="24">
        <f>IF(Calcul!$F176="SW",'ModelParams Lw'!D$18+'ModelParams Lw'!D$19*LOG(BR$3)+'ModelParams Lw'!D$20*($D171*$E171),IF('ModelParams Lw'!D$21+'ModelParams Lw'!D$22*LOG(BR$3)+'ModelParams Lw'!D$23*($D171*$E171)&lt;'ModelParams Lw'!D$18+'ModelParams Lw'!D$19*LOG(BR$3)+'ModelParams Lw'!D$20*($D171*$E171),'ModelParams Lw'!D$18+'ModelParams Lw'!D$19*LOG(BR$3)+'ModelParams Lw'!D$20*($D171*$E171),'ModelParams Lw'!D$21+'ModelParams Lw'!D$22*LOG(BR$3)+'ModelParams Lw'!D$23*($D171*$E171)))</f>
        <v>20.87664435983303</v>
      </c>
      <c r="BS171" s="24">
        <f>IF(Calcul!$F176="SW",'ModelParams Lw'!E$18+'ModelParams Lw'!E$19*LOG(BS$3)+'ModelParams Lw'!E$20*($D171*$E171),IF('ModelParams Lw'!E$21+'ModelParams Lw'!E$22*LOG(BS$3)+'ModelParams Lw'!E$23*($D171*$E171)&lt;'ModelParams Lw'!E$18+'ModelParams Lw'!E$19*LOG(BS$3)+'ModelParams Lw'!E$20*($D171*$E171),'ModelParams Lw'!E$18+'ModelParams Lw'!E$19*LOG(BS$3)+'ModelParams Lw'!E$20*($D171*$E171),'ModelParams Lw'!E$21+'ModelParams Lw'!E$22*LOG(BS$3)+'ModelParams Lw'!E$23*($D171*$E171)))</f>
        <v>19.403052886267911</v>
      </c>
      <c r="BT171" s="24">
        <f>IF(Calcul!$F176="SW",'ModelParams Lw'!F$18+'ModelParams Lw'!F$19*LOG(BT$3)+'ModelParams Lw'!F$20*($D171*$E171),IF('ModelParams Lw'!F$21+'ModelParams Lw'!F$22*LOG(BT$3)+'ModelParams Lw'!F$23*($D171*$E171)&lt;'ModelParams Lw'!F$18+'ModelParams Lw'!F$19*LOG(BT$3)+'ModelParams Lw'!F$20*($D171*$E171),'ModelParams Lw'!F$18+'ModelParams Lw'!F$19*LOG(BT$3)+'ModelParams Lw'!F$20*($D171*$E171),'ModelParams Lw'!F$21+'ModelParams Lw'!F$22*LOG(BT$3)+'ModelParams Lw'!F$23*($D171*$E171)))</f>
        <v>19.168948557312724</v>
      </c>
      <c r="BU171" s="24">
        <f>IF(Calcul!$F176="SW",'ModelParams Lw'!G$18+'ModelParams Lw'!G$19*LOG(BU$3)+'ModelParams Lw'!G$20*($D171*$E171),IF('ModelParams Lw'!G$21+'ModelParams Lw'!G$22*LOG(BU$3)+'ModelParams Lw'!G$23*($D171*$E171)&lt;'ModelParams Lw'!G$18+'ModelParams Lw'!G$19*LOG(BU$3)+'ModelParams Lw'!G$20*($D171*$E171),'ModelParams Lw'!G$18+'ModelParams Lw'!G$19*LOG(BU$3)+'ModelParams Lw'!G$20*($D171*$E171),'ModelParams Lw'!G$21+'ModelParams Lw'!G$22*LOG(BU$3)+'ModelParams Lw'!G$23*($D171*$E171)))</f>
        <v>19.253827318462619</v>
      </c>
      <c r="BV171" s="24">
        <f>IF(Calcul!$F176="SW",'ModelParams Lw'!H$18+'ModelParams Lw'!H$19*LOG(BV$3)+'ModelParams Lw'!H$20*($D171*$E171),IF('ModelParams Lw'!H$21+'ModelParams Lw'!H$22*LOG(BV$3)+'ModelParams Lw'!H$23*($D171*$E171)&lt;'ModelParams Lw'!H$18+'ModelParams Lw'!H$19*LOG(BV$3)+'ModelParams Lw'!H$20*($D171*$E171),'ModelParams Lw'!H$18+'ModelParams Lw'!H$19*LOG(BV$3)+'ModelParams Lw'!H$20*($D171*$E171),'ModelParams Lw'!H$21+'ModelParams Lw'!H$22*LOG(BV$3)+'ModelParams Lw'!H$23*($D171*$E171)))</f>
        <v>18.450549841027573</v>
      </c>
      <c r="BW171" s="24">
        <f>IF(Calcul!$F176="SW",'ModelParams Lw'!I$18+'ModelParams Lw'!I$19*LOG(BW$3)+'ModelParams Lw'!I$20*($D171*$E171),IF('ModelParams Lw'!I$21+'ModelParams Lw'!I$22*LOG(BW$3)+'ModelParams Lw'!I$23*($D171*$E171)&lt;'ModelParams Lw'!I$18+'ModelParams Lw'!I$19*LOG(BW$3)+'ModelParams Lw'!I$20*($D171*$E171),'ModelParams Lw'!I$18+'ModelParams Lw'!I$19*LOG(BW$3)+'ModelParams Lw'!I$20*($D171*$E171),'ModelParams Lw'!I$21+'ModelParams Lw'!I$22*LOG(BW$3)+'ModelParams Lw'!I$23*($D171*$E171)))</f>
        <v>24.339570323731252</v>
      </c>
      <c r="BX171" s="24">
        <f>IF(Calcul!$F176="SW",'ModelParams Lw'!J$18+'ModelParams Lw'!J$19*LOG(BX$3)+'ModelParams Lw'!J$20*($D171*$E171),IF('ModelParams Lw'!J$21+'ModelParams Lw'!J$22*LOG(BX$3)+'ModelParams Lw'!J$23*($D171*$E171)&lt;'ModelParams Lw'!J$18+'ModelParams Lw'!J$19*LOG(BX$3)+'ModelParams Lw'!J$20*($D171*$E171),'ModelParams Lw'!J$18+'ModelParams Lw'!J$19*LOG(BX$3)+'ModelParams Lw'!J$20*($D171*$E171),'ModelParams Lw'!J$21+'ModelParams Lw'!J$22*LOG(BX$3)+'ModelParams Lw'!J$23*($D171*$E171)))</f>
        <v>22.505852524315557</v>
      </c>
      <c r="BY171" s="24" t="e">
        <f t="shared" si="57"/>
        <v>#DIV/0!</v>
      </c>
      <c r="BZ171" s="24" t="e">
        <f t="shared" si="58"/>
        <v>#DIV/0!</v>
      </c>
      <c r="CA171" s="24" t="e">
        <f t="shared" si="59"/>
        <v>#DIV/0!</v>
      </c>
      <c r="CB171" s="24" t="e">
        <f t="shared" si="60"/>
        <v>#DIV/0!</v>
      </c>
      <c r="CC171" s="24" t="e">
        <f t="shared" si="61"/>
        <v>#DIV/0!</v>
      </c>
      <c r="CD171" s="24" t="e">
        <f t="shared" si="62"/>
        <v>#DIV/0!</v>
      </c>
      <c r="CE171" s="24" t="e">
        <f t="shared" si="63"/>
        <v>#DIV/0!</v>
      </c>
      <c r="CF171" s="24" t="e">
        <f t="shared" si="64"/>
        <v>#DIV/0!</v>
      </c>
      <c r="CG171" s="24" t="e">
        <f>10*LOG10(IF(BY171="",0,POWER(10,((BY171+'ModelParams Lw'!$O$4)/10))) +IF(BZ171="",0,POWER(10,((BZ171+'ModelParams Lw'!$P$4)/10))) +IF(CA171="",0,POWER(10,((CA171+'ModelParams Lw'!$Q$4)/10))) +IF(CB171="",0,POWER(10,((CB171+'ModelParams Lw'!$R$4)/10))) +IF(CC171="",0,POWER(10,((CC171+'ModelParams Lw'!$S$4)/10))) +IF(CD171="",0,POWER(10,((CD171+'ModelParams Lw'!$T$4)/10))) +IF(CE171="",0,POWER(10,((CE171+'ModelParams Lw'!$U$4)/10)))+IF(CF171="",0,POWER(10,((CF171+'ModelParams Lw'!$V$4)/10))))</f>
        <v>#DIV/0!</v>
      </c>
      <c r="CH171" s="24" t="e">
        <f t="shared" si="71"/>
        <v>#DIV/0!</v>
      </c>
      <c r="CI171" s="24" t="e">
        <f>(BY171-'ModelParams Lw'!$O$10)/'ModelParams Lw'!$O$11</f>
        <v>#DIV/0!</v>
      </c>
      <c r="CJ171" s="24" t="e">
        <f>(BZ171-'ModelParams Lw'!$P$10)/'ModelParams Lw'!$P$11</f>
        <v>#DIV/0!</v>
      </c>
      <c r="CK171" s="24" t="e">
        <f>(CA171-'ModelParams Lw'!$Q$10)/'ModelParams Lw'!$Q$11</f>
        <v>#DIV/0!</v>
      </c>
      <c r="CL171" s="24" t="e">
        <f>(CB171-'ModelParams Lw'!$R$10)/'ModelParams Lw'!$R$11</f>
        <v>#DIV/0!</v>
      </c>
      <c r="CM171" s="24" t="e">
        <f>(CC171-'ModelParams Lw'!$S$10)/'ModelParams Lw'!$S$11</f>
        <v>#DIV/0!</v>
      </c>
      <c r="CN171" s="24" t="e">
        <f>(CD171-'ModelParams Lw'!$T$10)/'ModelParams Lw'!$T$11</f>
        <v>#DIV/0!</v>
      </c>
      <c r="CO171" s="24" t="e">
        <f>(CE171-'ModelParams Lw'!$U$10)/'ModelParams Lw'!$U$11</f>
        <v>#DIV/0!</v>
      </c>
      <c r="CP171" s="24" t="e">
        <f>(CF171-'ModelParams Lw'!$V$10)/'ModelParams Lw'!$V$11</f>
        <v>#DIV/0!</v>
      </c>
    </row>
    <row r="172" spans="1:94" x14ac:dyDescent="0.2">
      <c r="A172" s="12">
        <f>Calcul!B174</f>
        <v>0</v>
      </c>
      <c r="B172" s="12">
        <f t="shared" si="65"/>
        <v>0</v>
      </c>
      <c r="C172" s="12">
        <f>Calcul!C174</f>
        <v>0</v>
      </c>
      <c r="D172" s="12">
        <f>Calcul!D174/1000</f>
        <v>0</v>
      </c>
      <c r="E172" s="12">
        <f>Calcul!E174/1000</f>
        <v>0</v>
      </c>
      <c r="F172" s="12">
        <f t="shared" si="66"/>
        <v>0</v>
      </c>
      <c r="G172" s="24" t="e">
        <f t="shared" si="67"/>
        <v>#DIV/0!</v>
      </c>
      <c r="H172" s="21" t="e">
        <f>'ModelParams Lw'!$B$6*(LN(H$3/(($B172/3600/($D172*$F172))^0.4*$G172^0.3)))^2+'ModelParams Lw'!$B$7*LN(H$3/(($B172/3600/($D172*$F172))^0.4*$G172^0.3))+'ModelParams Lw'!$B$8</f>
        <v>#DIV/0!</v>
      </c>
      <c r="I172" s="21" t="e">
        <f>'ModelParams Lw'!$B$6*(LN(I$3/(($B172/3600/($D172*$F172))^0.4*$G172^0.3)))^2+'ModelParams Lw'!$B$7*LN(I$3/(($B172/3600/($D172*$F172))^0.4*$G172^0.3))+'ModelParams Lw'!$B$8</f>
        <v>#DIV/0!</v>
      </c>
      <c r="J172" s="21" t="e">
        <f>'ModelParams Lw'!$B$6*(LN(J$3/(($B172/3600/($D172*$F172))^0.4*$G172^0.3)))^2+'ModelParams Lw'!$B$7*LN(J$3/(($B172/3600/($D172*$F172))^0.4*$G172^0.3))+'ModelParams Lw'!$B$8</f>
        <v>#DIV/0!</v>
      </c>
      <c r="K172" s="21" t="e">
        <f>'ModelParams Lw'!$B$6*(LN(K$3/(($B172/3600/($D172*$F172))^0.4*$G172^0.3)))^2+'ModelParams Lw'!$B$7*LN(K$3/(($B172/3600/($D172*$F172))^0.4*$G172^0.3))+'ModelParams Lw'!$B$8</f>
        <v>#DIV/0!</v>
      </c>
      <c r="L172" s="21" t="e">
        <f>'ModelParams Lw'!$B$6*(LN(L$3/(($B172/3600/($D172*$F172))^0.4*$G172^0.3)))^2+'ModelParams Lw'!$B$7*LN(L$3/(($B172/3600/($D172*$F172))^0.4*$G172^0.3))+'ModelParams Lw'!$B$8</f>
        <v>#DIV/0!</v>
      </c>
      <c r="M172" s="21" t="e">
        <f>'ModelParams Lw'!$B$6*(LN(M$3/(($B172/3600/($D172*$F172))^0.4*$G172^0.3)))^2+'ModelParams Lw'!$B$7*LN(M$3/(($B172/3600/($D172*$F172))^0.4*$G172^0.3))+'ModelParams Lw'!$B$8</f>
        <v>#DIV/0!</v>
      </c>
      <c r="N172" s="21" t="e">
        <f>'ModelParams Lw'!$B$6*(LN(N$3/(($B172/3600/($D172*$F172))^0.4*$G172^0.3)))^2+'ModelParams Lw'!$B$7*LN(N$3/(($B172/3600/($D172*$F172))^0.4*$G172^0.3))+'ModelParams Lw'!$B$8</f>
        <v>#DIV/0!</v>
      </c>
      <c r="O172" s="21" t="e">
        <f>'ModelParams Lw'!$B$6*(LN(O$3/(($B172/3600/($D172*$F172))^0.4*$G172^0.3)))^2+'ModelParams Lw'!$B$7*LN(O$3/(($B172/3600/($D172*$F172))^0.4*$G172^0.3))+'ModelParams Lw'!$B$8</f>
        <v>#DIV/0!</v>
      </c>
      <c r="P172" s="24" t="e">
        <f>'ModelParams Lw'!$B$3+'ModelParams Lw'!$B$4*LOG10($B172/3600/($D172*$F172))+'ModelParams Lw'!$B$5*LOG10(2*$G172/(1.2*($B172/3600/($D172*$F172))^2)+1)+10*LOG10($D172*$F172)+H172</f>
        <v>#DIV/0!</v>
      </c>
      <c r="Q172" s="24" t="e">
        <f>'ModelParams Lw'!$B$3+'ModelParams Lw'!$B$4*LOG10($B172/3600/($D172*$F172))+'ModelParams Lw'!$B$5*LOG10(2*$G172/(1.2*($B172/3600/($D172*$F172))^2)+1)+10*LOG10($D172*$F172)+I172</f>
        <v>#DIV/0!</v>
      </c>
      <c r="R172" s="24" t="e">
        <f>'ModelParams Lw'!$B$3+'ModelParams Lw'!$B$4*LOG10($B172/3600/($D172*$F172))+'ModelParams Lw'!$B$5*LOG10(2*$G172/(1.2*($B172/3600/($D172*$F172))^2)+1)+10*LOG10($D172*$F172)+J172</f>
        <v>#DIV/0!</v>
      </c>
      <c r="S172" s="24" t="e">
        <f>'ModelParams Lw'!$B$3+'ModelParams Lw'!$B$4*LOG10($B172/3600/($D172*$F172))+'ModelParams Lw'!$B$5*LOG10(2*$G172/(1.2*($B172/3600/($D172*$F172))^2)+1)+10*LOG10($D172*$F172)+K172</f>
        <v>#DIV/0!</v>
      </c>
      <c r="T172" s="24" t="e">
        <f>'ModelParams Lw'!$B$3+'ModelParams Lw'!$B$4*LOG10($B172/3600/($D172*$F172))+'ModelParams Lw'!$B$5*LOG10(2*$G172/(1.2*($B172/3600/($D172*$F172))^2)+1)+10*LOG10($D172*$F172)+L172</f>
        <v>#DIV/0!</v>
      </c>
      <c r="U172" s="24" t="e">
        <f>'ModelParams Lw'!$B$3+'ModelParams Lw'!$B$4*LOG10($B172/3600/($D172*$F172))+'ModelParams Lw'!$B$5*LOG10(2*$G172/(1.2*($B172/3600/($D172*$F172))^2)+1)+10*LOG10($D172*$F172)+M172</f>
        <v>#DIV/0!</v>
      </c>
      <c r="V172" s="24" t="e">
        <f>'ModelParams Lw'!$B$3+'ModelParams Lw'!$B$4*LOG10($B172/3600/($D172*$F172))+'ModelParams Lw'!$B$5*LOG10(2*$G172/(1.2*($B172/3600/($D172*$F172))^2)+1)+10*LOG10($D172*$F172)+N172</f>
        <v>#DIV/0!</v>
      </c>
      <c r="W172" s="24" t="e">
        <f>'ModelParams Lw'!$B$3+'ModelParams Lw'!$B$4*LOG10($B172/3600/($D172*$F172))+'ModelParams Lw'!$B$5*LOG10(2*$G172/(1.2*($B172/3600/($D172*$F172))^2)+1)+10*LOG10($D172*$F172)+O172</f>
        <v>#DIV/0!</v>
      </c>
      <c r="X172" s="24" t="e">
        <f>10*LOG10(IF(P172="",0,POWER(10,((P172+'ModelParams Lw'!$O$4)/10))) +IF(Q172="",0,POWER(10,((Q172+'ModelParams Lw'!$P$4)/10))) +IF(R172="",0,POWER(10,((R172+'ModelParams Lw'!$Q$4)/10))) +IF(S172="",0,POWER(10,((S172+'ModelParams Lw'!$R$4)/10))) +IF(T172="",0,POWER(10,((T172+'ModelParams Lw'!$S$4)/10))) +IF(U172="",0,POWER(10,((U172+'ModelParams Lw'!$T$4)/10))) +IF(V172="",0,POWER(10,((V172+'ModelParams Lw'!$U$4)/10)))+IF(W172="",0,POWER(10,((W172+'ModelParams Lw'!$V$4)/10))))</f>
        <v>#DIV/0!</v>
      </c>
      <c r="Y172" s="24" t="e">
        <f t="shared" si="68"/>
        <v>#DIV/0!</v>
      </c>
      <c r="Z172" s="24" t="e">
        <f>(P172-'ModelParams Lw'!O$10)/'ModelParams Lw'!O$11</f>
        <v>#DIV/0!</v>
      </c>
      <c r="AA172" s="24" t="e">
        <f>(Q172-'ModelParams Lw'!P$10)/'ModelParams Lw'!P$11</f>
        <v>#DIV/0!</v>
      </c>
      <c r="AB172" s="24" t="e">
        <f>(R172-'ModelParams Lw'!Q$10)/'ModelParams Lw'!Q$11</f>
        <v>#DIV/0!</v>
      </c>
      <c r="AC172" s="24" t="e">
        <f>(S172-'ModelParams Lw'!R$10)/'ModelParams Lw'!R$11</f>
        <v>#DIV/0!</v>
      </c>
      <c r="AD172" s="24" t="e">
        <f>(T172-'ModelParams Lw'!S$10)/'ModelParams Lw'!S$11</f>
        <v>#DIV/0!</v>
      </c>
      <c r="AE172" s="24" t="e">
        <f>(U172-'ModelParams Lw'!T$10)/'ModelParams Lw'!T$11</f>
        <v>#DIV/0!</v>
      </c>
      <c r="AF172" s="24" t="e">
        <f>(V172-'ModelParams Lw'!U$10)/'ModelParams Lw'!U$11</f>
        <v>#DIV/0!</v>
      </c>
      <c r="AG172" s="24" t="e">
        <f>(W172-'ModelParams Lw'!V$10)/'ModelParams Lw'!V$11</f>
        <v>#DIV/0!</v>
      </c>
      <c r="AH172" s="24" t="e">
        <f t="shared" si="69"/>
        <v>#DIV/0!</v>
      </c>
      <c r="AI172" s="24" t="str">
        <f>IF(OR(Calcul!$D177="",Calcul!$E177=""),"",VLOOKUP(CONCATENATE(Calcul!$D177,Calcul!$E177),SilencerParams!$D$4:$R$82,8,FALSE))</f>
        <v/>
      </c>
      <c r="AJ172" s="24" t="str">
        <f>IF(OR(Calcul!$D177="",Calcul!$E177=""),"",VLOOKUP(CONCATENATE(Calcul!$D177,Calcul!$E177),SilencerParams!$D$4:$R$82,9,FALSE))</f>
        <v/>
      </c>
      <c r="AK172" s="24" t="str">
        <f>IF(OR(Calcul!$D177="",Calcul!$E177=""),"",VLOOKUP(CONCATENATE(Calcul!$D177,Calcul!$E177),SilencerParams!$D$4:$R$82,10,FALSE))</f>
        <v/>
      </c>
      <c r="AL172" s="24" t="str">
        <f>IF(OR(Calcul!$D177="",Calcul!$E177=""),"",VLOOKUP(CONCATENATE(Calcul!$D177,Calcul!$E177),SilencerParams!$D$4:$R$82,11,FALSE))</f>
        <v/>
      </c>
      <c r="AM172" s="24" t="str">
        <f>IF(OR(Calcul!$D177="",Calcul!$E177=""),"",VLOOKUP(CONCATENATE(Calcul!$D177,Calcul!$E177),SilencerParams!$D$4:$R$82,12,FALSE))</f>
        <v/>
      </c>
      <c r="AN172" s="24" t="str">
        <f>IF(OR(Calcul!$D177="",Calcul!$E177=""),"",VLOOKUP(CONCATENATE(Calcul!$D177,Calcul!$E177),SilencerParams!$D$4:$R$82,13,FALSE))</f>
        <v/>
      </c>
      <c r="AO172" s="24" t="str">
        <f>IF(OR(Calcul!$D177="",Calcul!$E177=""),"",VLOOKUP(CONCATENATE(Calcul!$D177,Calcul!$E177),SilencerParams!$D$4:$R$82,14,FALSE))</f>
        <v/>
      </c>
      <c r="AP172" s="24" t="str">
        <f>IF(OR(Calcul!$D177="",Calcul!$E177=""),"",VLOOKUP(CONCATENATE(Calcul!$D177,Calcul!$E177),SilencerParams!$D$4:$R$82,15,FALSE))</f>
        <v/>
      </c>
      <c r="AQ172" s="24" t="str">
        <f>IF(OR(Calcul!$D177="",Calcul!$E177=""),"",VLOOKUP(CONCATENATE(Calcul!$D177,Calcul!$E177),SilencerParams!$D$4:$Z$82,16,FALSE)*LOG($AH172)+VLOOKUP(CONCATENATE(Calcul!$D177,Calcul!$E177),SilencerParams!$D$4:$AH$82,24,FALSE))</f>
        <v/>
      </c>
      <c r="AR172" s="24" t="str">
        <f>IF(OR(Calcul!$D177="",Calcul!$E177=""),"",VLOOKUP(CONCATENATE(Calcul!$D177,Calcul!$E177),SilencerParams!$D$4:$Z$82,17,FALSE)*LOG($AH172)+VLOOKUP(CONCATENATE(Calcul!$D177,Calcul!$E177),SilencerParams!$D$4:$AH$82,25,FALSE))</f>
        <v/>
      </c>
      <c r="AS172" s="24" t="str">
        <f>IF(OR(Calcul!$D177="",Calcul!$E177=""),"",VLOOKUP(CONCATENATE(Calcul!$D177,Calcul!$E177),SilencerParams!$D$4:$Z$82,18,FALSE)*LOG($AH172)+VLOOKUP(CONCATENATE(Calcul!$D177,Calcul!$E177),SilencerParams!$D$4:$AH$82,26,FALSE))</f>
        <v/>
      </c>
      <c r="AT172" s="24" t="str">
        <f>IF(OR(Calcul!$D177="",Calcul!$E177=""),"",VLOOKUP(CONCATENATE(Calcul!$D177,Calcul!$E177),SilencerParams!$D$4:$Z$82,19,FALSE)*LOG($AH172)+VLOOKUP(CONCATENATE(Calcul!$D177,Calcul!$E177),SilencerParams!$D$4:$AH$82,27,FALSE))</f>
        <v/>
      </c>
      <c r="AU172" s="24" t="str">
        <f>IF(OR(Calcul!$D177="",Calcul!$E177=""),"",VLOOKUP(CONCATENATE(Calcul!$D177,Calcul!$E177),SilencerParams!$D$4:$Z$82,20,FALSE)*LOG($AH172)+VLOOKUP(CONCATENATE(Calcul!$D177,Calcul!$E177),SilencerParams!$D$4:$AH$82,28,FALSE))</f>
        <v/>
      </c>
      <c r="AV172" s="24" t="str">
        <f>IF(OR(Calcul!$D177="",Calcul!$E177=""),"",VLOOKUP(CONCATENATE(Calcul!$D177,Calcul!$E177),SilencerParams!$D$4:$Z$82,21,FALSE)*LOG($AH172)+VLOOKUP(CONCATENATE(Calcul!$D177,Calcul!$E177),SilencerParams!$D$4:$AH$82,29,FALSE))</f>
        <v/>
      </c>
      <c r="AW172" s="24" t="str">
        <f>IF(OR(Calcul!$D177="",Calcul!$E177=""),"",VLOOKUP(CONCATENATE(Calcul!$D177,Calcul!$E177),SilencerParams!$D$4:$Z$82,22,FALSE)*LOG($AH172)+VLOOKUP(CONCATENATE(Calcul!$D177,Calcul!$E177),SilencerParams!$D$4:$AH$82,30,FALSE))</f>
        <v/>
      </c>
      <c r="AX172" s="24" t="str">
        <f>IF(OR(Calcul!$D177="",Calcul!$E177=""),"",VLOOKUP(CONCATENATE(Calcul!$D177,Calcul!$E177),SilencerParams!$D$4:$Z$82,23,FALSE)*LOG($AH172)+VLOOKUP(CONCATENATE(Calcul!$D177,Calcul!$E177),SilencerParams!$D$4:$AH$82,31,FALSE))</f>
        <v/>
      </c>
      <c r="AY172" s="24" t="e">
        <f t="shared" si="49"/>
        <v>#DIV/0!</v>
      </c>
      <c r="AZ172" s="24" t="e">
        <f t="shared" si="50"/>
        <v>#DIV/0!</v>
      </c>
      <c r="BA172" s="24" t="e">
        <f t="shared" si="51"/>
        <v>#DIV/0!</v>
      </c>
      <c r="BB172" s="24" t="e">
        <f t="shared" si="52"/>
        <v>#DIV/0!</v>
      </c>
      <c r="BC172" s="24" t="e">
        <f t="shared" si="53"/>
        <v>#DIV/0!</v>
      </c>
      <c r="BD172" s="24" t="e">
        <f t="shared" si="54"/>
        <v>#DIV/0!</v>
      </c>
      <c r="BE172" s="24" t="e">
        <f t="shared" si="55"/>
        <v>#DIV/0!</v>
      </c>
      <c r="BF172" s="24" t="e">
        <f t="shared" si="56"/>
        <v>#DIV/0!</v>
      </c>
      <c r="BG172" s="24" t="e">
        <f>10*LOG10(IF(AY172="",0,POWER(10,((AY172+'ModelParams Lw'!$O$4)/10))) +IF(AZ172="",0,POWER(10,((AZ172+'ModelParams Lw'!$P$4)/10))) +IF(BA172="",0,POWER(10,((BA172+'ModelParams Lw'!$Q$4)/10))) +IF(BB172="",0,POWER(10,((BB172+'ModelParams Lw'!$R$4)/10))) +IF(BC172="",0,POWER(10,((BC172+'ModelParams Lw'!$S$4)/10))) +IF(BD172="",0,POWER(10,((BD172+'ModelParams Lw'!$T$4)/10))) +IF(BE172="",0,POWER(10,((BE172+'ModelParams Lw'!$U$4)/10)))+IF(BF172="",0,POWER(10,((BF172+'ModelParams Lw'!$V$4)/10))))</f>
        <v>#DIV/0!</v>
      </c>
      <c r="BH172" s="24" t="e">
        <f t="shared" si="70"/>
        <v>#DIV/0!</v>
      </c>
      <c r="BI172" s="24" t="e">
        <f>(AY172-'ModelParams Lw'!O$10)/'ModelParams Lw'!O$11</f>
        <v>#DIV/0!</v>
      </c>
      <c r="BJ172" s="24" t="e">
        <f>(AZ172-'ModelParams Lw'!P$10)/'ModelParams Lw'!P$11</f>
        <v>#DIV/0!</v>
      </c>
      <c r="BK172" s="24" t="e">
        <f>(BA172-'ModelParams Lw'!Q$10)/'ModelParams Lw'!Q$11</f>
        <v>#DIV/0!</v>
      </c>
      <c r="BL172" s="24" t="e">
        <f>(BB172-'ModelParams Lw'!R$10)/'ModelParams Lw'!R$11</f>
        <v>#DIV/0!</v>
      </c>
      <c r="BM172" s="24" t="e">
        <f>(BC172-'ModelParams Lw'!S$10)/'ModelParams Lw'!S$11</f>
        <v>#DIV/0!</v>
      </c>
      <c r="BN172" s="24" t="e">
        <f>(BD172-'ModelParams Lw'!T$10)/'ModelParams Lw'!T$11</f>
        <v>#DIV/0!</v>
      </c>
      <c r="BO172" s="24" t="e">
        <f>(BE172-'ModelParams Lw'!U$10)/'ModelParams Lw'!U$11</f>
        <v>#DIV/0!</v>
      </c>
      <c r="BP172" s="24" t="e">
        <f>(BF172-'ModelParams Lw'!V$10)/'ModelParams Lw'!V$11</f>
        <v>#DIV/0!</v>
      </c>
      <c r="BQ172" s="24">
        <f>IF(Calcul!$F177="SW",'ModelParams Lw'!C$18+'ModelParams Lw'!C$19*LOG(BQ$3)+'ModelParams Lw'!C$20*($D172*$E172),IF('ModelParams Lw'!C$21+'ModelParams Lw'!C$22*LOG(BQ$3)+'ModelParams Lw'!C$23*($D172*$E172)&lt;'ModelParams Lw'!C$18+'ModelParams Lw'!C$19*LOG(BQ$3)+'ModelParams Lw'!C$20*($D172*$E172),'ModelParams Lw'!C$18+'ModelParams Lw'!C$19*LOG(BQ$3)+'ModelParams Lw'!C$20*($D172*$E172),'ModelParams Lw'!C$21+'ModelParams Lw'!C$22*LOG(BQ$3)+'ModelParams Lw'!C$23*($D172*$E172)))</f>
        <v>29.232362061604213</v>
      </c>
      <c r="BR172" s="24">
        <f>IF(Calcul!$F177="SW",'ModelParams Lw'!D$18+'ModelParams Lw'!D$19*LOG(BR$3)+'ModelParams Lw'!D$20*($D172*$E172),IF('ModelParams Lw'!D$21+'ModelParams Lw'!D$22*LOG(BR$3)+'ModelParams Lw'!D$23*($D172*$E172)&lt;'ModelParams Lw'!D$18+'ModelParams Lw'!D$19*LOG(BR$3)+'ModelParams Lw'!D$20*($D172*$E172),'ModelParams Lw'!D$18+'ModelParams Lw'!D$19*LOG(BR$3)+'ModelParams Lw'!D$20*($D172*$E172),'ModelParams Lw'!D$21+'ModelParams Lw'!D$22*LOG(BR$3)+'ModelParams Lw'!D$23*($D172*$E172)))</f>
        <v>20.87664435983303</v>
      </c>
      <c r="BS172" s="24">
        <f>IF(Calcul!$F177="SW",'ModelParams Lw'!E$18+'ModelParams Lw'!E$19*LOG(BS$3)+'ModelParams Lw'!E$20*($D172*$E172),IF('ModelParams Lw'!E$21+'ModelParams Lw'!E$22*LOG(BS$3)+'ModelParams Lw'!E$23*($D172*$E172)&lt;'ModelParams Lw'!E$18+'ModelParams Lw'!E$19*LOG(BS$3)+'ModelParams Lw'!E$20*($D172*$E172),'ModelParams Lw'!E$18+'ModelParams Lw'!E$19*LOG(BS$3)+'ModelParams Lw'!E$20*($D172*$E172),'ModelParams Lw'!E$21+'ModelParams Lw'!E$22*LOG(BS$3)+'ModelParams Lw'!E$23*($D172*$E172)))</f>
        <v>19.403052886267911</v>
      </c>
      <c r="BT172" s="24">
        <f>IF(Calcul!$F177="SW",'ModelParams Lw'!F$18+'ModelParams Lw'!F$19*LOG(BT$3)+'ModelParams Lw'!F$20*($D172*$E172),IF('ModelParams Lw'!F$21+'ModelParams Lw'!F$22*LOG(BT$3)+'ModelParams Lw'!F$23*($D172*$E172)&lt;'ModelParams Lw'!F$18+'ModelParams Lw'!F$19*LOG(BT$3)+'ModelParams Lw'!F$20*($D172*$E172),'ModelParams Lw'!F$18+'ModelParams Lw'!F$19*LOG(BT$3)+'ModelParams Lw'!F$20*($D172*$E172),'ModelParams Lw'!F$21+'ModelParams Lw'!F$22*LOG(BT$3)+'ModelParams Lw'!F$23*($D172*$E172)))</f>
        <v>19.168948557312724</v>
      </c>
      <c r="BU172" s="24">
        <f>IF(Calcul!$F177="SW",'ModelParams Lw'!G$18+'ModelParams Lw'!G$19*LOG(BU$3)+'ModelParams Lw'!G$20*($D172*$E172),IF('ModelParams Lw'!G$21+'ModelParams Lw'!G$22*LOG(BU$3)+'ModelParams Lw'!G$23*($D172*$E172)&lt;'ModelParams Lw'!G$18+'ModelParams Lw'!G$19*LOG(BU$3)+'ModelParams Lw'!G$20*($D172*$E172),'ModelParams Lw'!G$18+'ModelParams Lw'!G$19*LOG(BU$3)+'ModelParams Lw'!G$20*($D172*$E172),'ModelParams Lw'!G$21+'ModelParams Lw'!G$22*LOG(BU$3)+'ModelParams Lw'!G$23*($D172*$E172)))</f>
        <v>19.253827318462619</v>
      </c>
      <c r="BV172" s="24">
        <f>IF(Calcul!$F177="SW",'ModelParams Lw'!H$18+'ModelParams Lw'!H$19*LOG(BV$3)+'ModelParams Lw'!H$20*($D172*$E172),IF('ModelParams Lw'!H$21+'ModelParams Lw'!H$22*LOG(BV$3)+'ModelParams Lw'!H$23*($D172*$E172)&lt;'ModelParams Lw'!H$18+'ModelParams Lw'!H$19*LOG(BV$3)+'ModelParams Lw'!H$20*($D172*$E172),'ModelParams Lw'!H$18+'ModelParams Lw'!H$19*LOG(BV$3)+'ModelParams Lw'!H$20*($D172*$E172),'ModelParams Lw'!H$21+'ModelParams Lw'!H$22*LOG(BV$3)+'ModelParams Lw'!H$23*($D172*$E172)))</f>
        <v>18.450549841027573</v>
      </c>
      <c r="BW172" s="24">
        <f>IF(Calcul!$F177="SW",'ModelParams Lw'!I$18+'ModelParams Lw'!I$19*LOG(BW$3)+'ModelParams Lw'!I$20*($D172*$E172),IF('ModelParams Lw'!I$21+'ModelParams Lw'!I$22*LOG(BW$3)+'ModelParams Lw'!I$23*($D172*$E172)&lt;'ModelParams Lw'!I$18+'ModelParams Lw'!I$19*LOG(BW$3)+'ModelParams Lw'!I$20*($D172*$E172),'ModelParams Lw'!I$18+'ModelParams Lw'!I$19*LOG(BW$3)+'ModelParams Lw'!I$20*($D172*$E172),'ModelParams Lw'!I$21+'ModelParams Lw'!I$22*LOG(BW$3)+'ModelParams Lw'!I$23*($D172*$E172)))</f>
        <v>24.339570323731252</v>
      </c>
      <c r="BX172" s="24">
        <f>IF(Calcul!$F177="SW",'ModelParams Lw'!J$18+'ModelParams Lw'!J$19*LOG(BX$3)+'ModelParams Lw'!J$20*($D172*$E172),IF('ModelParams Lw'!J$21+'ModelParams Lw'!J$22*LOG(BX$3)+'ModelParams Lw'!J$23*($D172*$E172)&lt;'ModelParams Lw'!J$18+'ModelParams Lw'!J$19*LOG(BX$3)+'ModelParams Lw'!J$20*($D172*$E172),'ModelParams Lw'!J$18+'ModelParams Lw'!J$19*LOG(BX$3)+'ModelParams Lw'!J$20*($D172*$E172),'ModelParams Lw'!J$21+'ModelParams Lw'!J$22*LOG(BX$3)+'ModelParams Lw'!J$23*($D172*$E172)))</f>
        <v>22.505852524315557</v>
      </c>
      <c r="BY172" s="24" t="e">
        <f t="shared" si="57"/>
        <v>#DIV/0!</v>
      </c>
      <c r="BZ172" s="24" t="e">
        <f t="shared" si="58"/>
        <v>#DIV/0!</v>
      </c>
      <c r="CA172" s="24" t="e">
        <f t="shared" si="59"/>
        <v>#DIV/0!</v>
      </c>
      <c r="CB172" s="24" t="e">
        <f t="shared" si="60"/>
        <v>#DIV/0!</v>
      </c>
      <c r="CC172" s="24" t="e">
        <f t="shared" si="61"/>
        <v>#DIV/0!</v>
      </c>
      <c r="CD172" s="24" t="e">
        <f t="shared" si="62"/>
        <v>#DIV/0!</v>
      </c>
      <c r="CE172" s="24" t="e">
        <f t="shared" si="63"/>
        <v>#DIV/0!</v>
      </c>
      <c r="CF172" s="24" t="e">
        <f t="shared" si="64"/>
        <v>#DIV/0!</v>
      </c>
      <c r="CG172" s="24" t="e">
        <f>10*LOG10(IF(BY172="",0,POWER(10,((BY172+'ModelParams Lw'!$O$4)/10))) +IF(BZ172="",0,POWER(10,((BZ172+'ModelParams Lw'!$P$4)/10))) +IF(CA172="",0,POWER(10,((CA172+'ModelParams Lw'!$Q$4)/10))) +IF(CB172="",0,POWER(10,((CB172+'ModelParams Lw'!$R$4)/10))) +IF(CC172="",0,POWER(10,((CC172+'ModelParams Lw'!$S$4)/10))) +IF(CD172="",0,POWER(10,((CD172+'ModelParams Lw'!$T$4)/10))) +IF(CE172="",0,POWER(10,((CE172+'ModelParams Lw'!$U$4)/10)))+IF(CF172="",0,POWER(10,((CF172+'ModelParams Lw'!$V$4)/10))))</f>
        <v>#DIV/0!</v>
      </c>
      <c r="CH172" s="24" t="e">
        <f t="shared" si="71"/>
        <v>#DIV/0!</v>
      </c>
      <c r="CI172" s="24" t="e">
        <f>(BY172-'ModelParams Lw'!$O$10)/'ModelParams Lw'!$O$11</f>
        <v>#DIV/0!</v>
      </c>
      <c r="CJ172" s="24" t="e">
        <f>(BZ172-'ModelParams Lw'!$P$10)/'ModelParams Lw'!$P$11</f>
        <v>#DIV/0!</v>
      </c>
      <c r="CK172" s="24" t="e">
        <f>(CA172-'ModelParams Lw'!$Q$10)/'ModelParams Lw'!$Q$11</f>
        <v>#DIV/0!</v>
      </c>
      <c r="CL172" s="24" t="e">
        <f>(CB172-'ModelParams Lw'!$R$10)/'ModelParams Lw'!$R$11</f>
        <v>#DIV/0!</v>
      </c>
      <c r="CM172" s="24" t="e">
        <f>(CC172-'ModelParams Lw'!$S$10)/'ModelParams Lw'!$S$11</f>
        <v>#DIV/0!</v>
      </c>
      <c r="CN172" s="24" t="e">
        <f>(CD172-'ModelParams Lw'!$T$10)/'ModelParams Lw'!$T$11</f>
        <v>#DIV/0!</v>
      </c>
      <c r="CO172" s="24" t="e">
        <f>(CE172-'ModelParams Lw'!$U$10)/'ModelParams Lw'!$U$11</f>
        <v>#DIV/0!</v>
      </c>
      <c r="CP172" s="24" t="e">
        <f>(CF172-'ModelParams Lw'!$V$10)/'ModelParams Lw'!$V$11</f>
        <v>#DIV/0!</v>
      </c>
    </row>
    <row r="173" spans="1:94" x14ac:dyDescent="0.2">
      <c r="A173" s="12">
        <f>Calcul!B175</f>
        <v>0</v>
      </c>
      <c r="B173" s="12">
        <f t="shared" si="65"/>
        <v>0</v>
      </c>
      <c r="C173" s="12">
        <f>Calcul!C175</f>
        <v>0</v>
      </c>
      <c r="D173" s="12">
        <f>Calcul!D175/1000</f>
        <v>0</v>
      </c>
      <c r="E173" s="12">
        <f>Calcul!E175/1000</f>
        <v>0</v>
      </c>
      <c r="F173" s="12">
        <f t="shared" si="66"/>
        <v>0</v>
      </c>
      <c r="G173" s="24" t="e">
        <f t="shared" si="67"/>
        <v>#DIV/0!</v>
      </c>
      <c r="H173" s="21" t="e">
        <f>'ModelParams Lw'!$B$6*(LN(H$3/(($B173/3600/($D173*$F173))^0.4*$G173^0.3)))^2+'ModelParams Lw'!$B$7*LN(H$3/(($B173/3600/($D173*$F173))^0.4*$G173^0.3))+'ModelParams Lw'!$B$8</f>
        <v>#DIV/0!</v>
      </c>
      <c r="I173" s="21" t="e">
        <f>'ModelParams Lw'!$B$6*(LN(I$3/(($B173/3600/($D173*$F173))^0.4*$G173^0.3)))^2+'ModelParams Lw'!$B$7*LN(I$3/(($B173/3600/($D173*$F173))^0.4*$G173^0.3))+'ModelParams Lw'!$B$8</f>
        <v>#DIV/0!</v>
      </c>
      <c r="J173" s="21" t="e">
        <f>'ModelParams Lw'!$B$6*(LN(J$3/(($B173/3600/($D173*$F173))^0.4*$G173^0.3)))^2+'ModelParams Lw'!$B$7*LN(J$3/(($B173/3600/($D173*$F173))^0.4*$G173^0.3))+'ModelParams Lw'!$B$8</f>
        <v>#DIV/0!</v>
      </c>
      <c r="K173" s="21" t="e">
        <f>'ModelParams Lw'!$B$6*(LN(K$3/(($B173/3600/($D173*$F173))^0.4*$G173^0.3)))^2+'ModelParams Lw'!$B$7*LN(K$3/(($B173/3600/($D173*$F173))^0.4*$G173^0.3))+'ModelParams Lw'!$B$8</f>
        <v>#DIV/0!</v>
      </c>
      <c r="L173" s="21" t="e">
        <f>'ModelParams Lw'!$B$6*(LN(L$3/(($B173/3600/($D173*$F173))^0.4*$G173^0.3)))^2+'ModelParams Lw'!$B$7*LN(L$3/(($B173/3600/($D173*$F173))^0.4*$G173^0.3))+'ModelParams Lw'!$B$8</f>
        <v>#DIV/0!</v>
      </c>
      <c r="M173" s="21" t="e">
        <f>'ModelParams Lw'!$B$6*(LN(M$3/(($B173/3600/($D173*$F173))^0.4*$G173^0.3)))^2+'ModelParams Lw'!$B$7*LN(M$3/(($B173/3600/($D173*$F173))^0.4*$G173^0.3))+'ModelParams Lw'!$B$8</f>
        <v>#DIV/0!</v>
      </c>
      <c r="N173" s="21" t="e">
        <f>'ModelParams Lw'!$B$6*(LN(N$3/(($B173/3600/($D173*$F173))^0.4*$G173^0.3)))^2+'ModelParams Lw'!$B$7*LN(N$3/(($B173/3600/($D173*$F173))^0.4*$G173^0.3))+'ModelParams Lw'!$B$8</f>
        <v>#DIV/0!</v>
      </c>
      <c r="O173" s="21" t="e">
        <f>'ModelParams Lw'!$B$6*(LN(O$3/(($B173/3600/($D173*$F173))^0.4*$G173^0.3)))^2+'ModelParams Lw'!$B$7*LN(O$3/(($B173/3600/($D173*$F173))^0.4*$G173^0.3))+'ModelParams Lw'!$B$8</f>
        <v>#DIV/0!</v>
      </c>
      <c r="P173" s="24" t="e">
        <f>'ModelParams Lw'!$B$3+'ModelParams Lw'!$B$4*LOG10($B173/3600/($D173*$F173))+'ModelParams Lw'!$B$5*LOG10(2*$G173/(1.2*($B173/3600/($D173*$F173))^2)+1)+10*LOG10($D173*$F173)+H173</f>
        <v>#DIV/0!</v>
      </c>
      <c r="Q173" s="24" t="e">
        <f>'ModelParams Lw'!$B$3+'ModelParams Lw'!$B$4*LOG10($B173/3600/($D173*$F173))+'ModelParams Lw'!$B$5*LOG10(2*$G173/(1.2*($B173/3600/($D173*$F173))^2)+1)+10*LOG10($D173*$F173)+I173</f>
        <v>#DIV/0!</v>
      </c>
      <c r="R173" s="24" t="e">
        <f>'ModelParams Lw'!$B$3+'ModelParams Lw'!$B$4*LOG10($B173/3600/($D173*$F173))+'ModelParams Lw'!$B$5*LOG10(2*$G173/(1.2*($B173/3600/($D173*$F173))^2)+1)+10*LOG10($D173*$F173)+J173</f>
        <v>#DIV/0!</v>
      </c>
      <c r="S173" s="24" t="e">
        <f>'ModelParams Lw'!$B$3+'ModelParams Lw'!$B$4*LOG10($B173/3600/($D173*$F173))+'ModelParams Lw'!$B$5*LOG10(2*$G173/(1.2*($B173/3600/($D173*$F173))^2)+1)+10*LOG10($D173*$F173)+K173</f>
        <v>#DIV/0!</v>
      </c>
      <c r="T173" s="24" t="e">
        <f>'ModelParams Lw'!$B$3+'ModelParams Lw'!$B$4*LOG10($B173/3600/($D173*$F173))+'ModelParams Lw'!$B$5*LOG10(2*$G173/(1.2*($B173/3600/($D173*$F173))^2)+1)+10*LOG10($D173*$F173)+L173</f>
        <v>#DIV/0!</v>
      </c>
      <c r="U173" s="24" t="e">
        <f>'ModelParams Lw'!$B$3+'ModelParams Lw'!$B$4*LOG10($B173/3600/($D173*$F173))+'ModelParams Lw'!$B$5*LOG10(2*$G173/(1.2*($B173/3600/($D173*$F173))^2)+1)+10*LOG10($D173*$F173)+M173</f>
        <v>#DIV/0!</v>
      </c>
      <c r="V173" s="24" t="e">
        <f>'ModelParams Lw'!$B$3+'ModelParams Lw'!$B$4*LOG10($B173/3600/($D173*$F173))+'ModelParams Lw'!$B$5*LOG10(2*$G173/(1.2*($B173/3600/($D173*$F173))^2)+1)+10*LOG10($D173*$F173)+N173</f>
        <v>#DIV/0!</v>
      </c>
      <c r="W173" s="24" t="e">
        <f>'ModelParams Lw'!$B$3+'ModelParams Lw'!$B$4*LOG10($B173/3600/($D173*$F173))+'ModelParams Lw'!$B$5*LOG10(2*$G173/(1.2*($B173/3600/($D173*$F173))^2)+1)+10*LOG10($D173*$F173)+O173</f>
        <v>#DIV/0!</v>
      </c>
      <c r="X173" s="24" t="e">
        <f>10*LOG10(IF(P173="",0,POWER(10,((P173+'ModelParams Lw'!$O$4)/10))) +IF(Q173="",0,POWER(10,((Q173+'ModelParams Lw'!$P$4)/10))) +IF(R173="",0,POWER(10,((R173+'ModelParams Lw'!$Q$4)/10))) +IF(S173="",0,POWER(10,((S173+'ModelParams Lw'!$R$4)/10))) +IF(T173="",0,POWER(10,((T173+'ModelParams Lw'!$S$4)/10))) +IF(U173="",0,POWER(10,((U173+'ModelParams Lw'!$T$4)/10))) +IF(V173="",0,POWER(10,((V173+'ModelParams Lw'!$U$4)/10)))+IF(W173="",0,POWER(10,((W173+'ModelParams Lw'!$V$4)/10))))</f>
        <v>#DIV/0!</v>
      </c>
      <c r="Y173" s="24" t="e">
        <f t="shared" si="68"/>
        <v>#DIV/0!</v>
      </c>
      <c r="Z173" s="24" t="e">
        <f>(P173-'ModelParams Lw'!O$10)/'ModelParams Lw'!O$11</f>
        <v>#DIV/0!</v>
      </c>
      <c r="AA173" s="24" t="e">
        <f>(Q173-'ModelParams Lw'!P$10)/'ModelParams Lw'!P$11</f>
        <v>#DIV/0!</v>
      </c>
      <c r="AB173" s="24" t="e">
        <f>(R173-'ModelParams Lw'!Q$10)/'ModelParams Lw'!Q$11</f>
        <v>#DIV/0!</v>
      </c>
      <c r="AC173" s="24" t="e">
        <f>(S173-'ModelParams Lw'!R$10)/'ModelParams Lw'!R$11</f>
        <v>#DIV/0!</v>
      </c>
      <c r="AD173" s="24" t="e">
        <f>(T173-'ModelParams Lw'!S$10)/'ModelParams Lw'!S$11</f>
        <v>#DIV/0!</v>
      </c>
      <c r="AE173" s="24" t="e">
        <f>(U173-'ModelParams Lw'!T$10)/'ModelParams Lw'!T$11</f>
        <v>#DIV/0!</v>
      </c>
      <c r="AF173" s="24" t="e">
        <f>(V173-'ModelParams Lw'!U$10)/'ModelParams Lw'!U$11</f>
        <v>#DIV/0!</v>
      </c>
      <c r="AG173" s="24" t="e">
        <f>(W173-'ModelParams Lw'!V$10)/'ModelParams Lw'!V$11</f>
        <v>#DIV/0!</v>
      </c>
      <c r="AH173" s="24" t="e">
        <f t="shared" si="69"/>
        <v>#DIV/0!</v>
      </c>
      <c r="AI173" s="24" t="str">
        <f>IF(OR(Calcul!$D178="",Calcul!$E178=""),"",VLOOKUP(CONCATENATE(Calcul!$D178,Calcul!$E178),SilencerParams!$D$4:$R$82,8,FALSE))</f>
        <v/>
      </c>
      <c r="AJ173" s="24" t="str">
        <f>IF(OR(Calcul!$D178="",Calcul!$E178=""),"",VLOOKUP(CONCATENATE(Calcul!$D178,Calcul!$E178),SilencerParams!$D$4:$R$82,9,FALSE))</f>
        <v/>
      </c>
      <c r="AK173" s="24" t="str">
        <f>IF(OR(Calcul!$D178="",Calcul!$E178=""),"",VLOOKUP(CONCATENATE(Calcul!$D178,Calcul!$E178),SilencerParams!$D$4:$R$82,10,FALSE))</f>
        <v/>
      </c>
      <c r="AL173" s="24" t="str">
        <f>IF(OR(Calcul!$D178="",Calcul!$E178=""),"",VLOOKUP(CONCATENATE(Calcul!$D178,Calcul!$E178),SilencerParams!$D$4:$R$82,11,FALSE))</f>
        <v/>
      </c>
      <c r="AM173" s="24" t="str">
        <f>IF(OR(Calcul!$D178="",Calcul!$E178=""),"",VLOOKUP(CONCATENATE(Calcul!$D178,Calcul!$E178),SilencerParams!$D$4:$R$82,12,FALSE))</f>
        <v/>
      </c>
      <c r="AN173" s="24" t="str">
        <f>IF(OR(Calcul!$D178="",Calcul!$E178=""),"",VLOOKUP(CONCATENATE(Calcul!$D178,Calcul!$E178),SilencerParams!$D$4:$R$82,13,FALSE))</f>
        <v/>
      </c>
      <c r="AO173" s="24" t="str">
        <f>IF(OR(Calcul!$D178="",Calcul!$E178=""),"",VLOOKUP(CONCATENATE(Calcul!$D178,Calcul!$E178),SilencerParams!$D$4:$R$82,14,FALSE))</f>
        <v/>
      </c>
      <c r="AP173" s="24" t="str">
        <f>IF(OR(Calcul!$D178="",Calcul!$E178=""),"",VLOOKUP(CONCATENATE(Calcul!$D178,Calcul!$E178),SilencerParams!$D$4:$R$82,15,FALSE))</f>
        <v/>
      </c>
      <c r="AQ173" s="24" t="str">
        <f>IF(OR(Calcul!$D178="",Calcul!$E178=""),"",VLOOKUP(CONCATENATE(Calcul!$D178,Calcul!$E178),SilencerParams!$D$4:$Z$82,16,FALSE)*LOG($AH173)+VLOOKUP(CONCATENATE(Calcul!$D178,Calcul!$E178),SilencerParams!$D$4:$AH$82,24,FALSE))</f>
        <v/>
      </c>
      <c r="AR173" s="24" t="str">
        <f>IF(OR(Calcul!$D178="",Calcul!$E178=""),"",VLOOKUP(CONCATENATE(Calcul!$D178,Calcul!$E178),SilencerParams!$D$4:$Z$82,17,FALSE)*LOG($AH173)+VLOOKUP(CONCATENATE(Calcul!$D178,Calcul!$E178),SilencerParams!$D$4:$AH$82,25,FALSE))</f>
        <v/>
      </c>
      <c r="AS173" s="24" t="str">
        <f>IF(OR(Calcul!$D178="",Calcul!$E178=""),"",VLOOKUP(CONCATENATE(Calcul!$D178,Calcul!$E178),SilencerParams!$D$4:$Z$82,18,FALSE)*LOG($AH173)+VLOOKUP(CONCATENATE(Calcul!$D178,Calcul!$E178),SilencerParams!$D$4:$AH$82,26,FALSE))</f>
        <v/>
      </c>
      <c r="AT173" s="24" t="str">
        <f>IF(OR(Calcul!$D178="",Calcul!$E178=""),"",VLOOKUP(CONCATENATE(Calcul!$D178,Calcul!$E178),SilencerParams!$D$4:$Z$82,19,FALSE)*LOG($AH173)+VLOOKUP(CONCATENATE(Calcul!$D178,Calcul!$E178),SilencerParams!$D$4:$AH$82,27,FALSE))</f>
        <v/>
      </c>
      <c r="AU173" s="24" t="str">
        <f>IF(OR(Calcul!$D178="",Calcul!$E178=""),"",VLOOKUP(CONCATENATE(Calcul!$D178,Calcul!$E178),SilencerParams!$D$4:$Z$82,20,FALSE)*LOG($AH173)+VLOOKUP(CONCATENATE(Calcul!$D178,Calcul!$E178),SilencerParams!$D$4:$AH$82,28,FALSE))</f>
        <v/>
      </c>
      <c r="AV173" s="24" t="str">
        <f>IF(OR(Calcul!$D178="",Calcul!$E178=""),"",VLOOKUP(CONCATENATE(Calcul!$D178,Calcul!$E178),SilencerParams!$D$4:$Z$82,21,FALSE)*LOG($AH173)+VLOOKUP(CONCATENATE(Calcul!$D178,Calcul!$E178),SilencerParams!$D$4:$AH$82,29,FALSE))</f>
        <v/>
      </c>
      <c r="AW173" s="24" t="str">
        <f>IF(OR(Calcul!$D178="",Calcul!$E178=""),"",VLOOKUP(CONCATENATE(Calcul!$D178,Calcul!$E178),SilencerParams!$D$4:$Z$82,22,FALSE)*LOG($AH173)+VLOOKUP(CONCATENATE(Calcul!$D178,Calcul!$E178),SilencerParams!$D$4:$AH$82,30,FALSE))</f>
        <v/>
      </c>
      <c r="AX173" s="24" t="str">
        <f>IF(OR(Calcul!$D178="",Calcul!$E178=""),"",VLOOKUP(CONCATENATE(Calcul!$D178,Calcul!$E178),SilencerParams!$D$4:$Z$82,23,FALSE)*LOG($AH173)+VLOOKUP(CONCATENATE(Calcul!$D178,Calcul!$E178),SilencerParams!$D$4:$AH$82,31,FALSE))</f>
        <v/>
      </c>
      <c r="AY173" s="24" t="e">
        <f t="shared" si="49"/>
        <v>#DIV/0!</v>
      </c>
      <c r="AZ173" s="24" t="e">
        <f t="shared" si="50"/>
        <v>#DIV/0!</v>
      </c>
      <c r="BA173" s="24" t="e">
        <f t="shared" si="51"/>
        <v>#DIV/0!</v>
      </c>
      <c r="BB173" s="24" t="e">
        <f t="shared" si="52"/>
        <v>#DIV/0!</v>
      </c>
      <c r="BC173" s="24" t="e">
        <f t="shared" si="53"/>
        <v>#DIV/0!</v>
      </c>
      <c r="BD173" s="24" t="e">
        <f t="shared" si="54"/>
        <v>#DIV/0!</v>
      </c>
      <c r="BE173" s="24" t="e">
        <f t="shared" si="55"/>
        <v>#DIV/0!</v>
      </c>
      <c r="BF173" s="24" t="e">
        <f t="shared" si="56"/>
        <v>#DIV/0!</v>
      </c>
      <c r="BG173" s="24" t="e">
        <f>10*LOG10(IF(AY173="",0,POWER(10,((AY173+'ModelParams Lw'!$O$4)/10))) +IF(AZ173="",0,POWER(10,((AZ173+'ModelParams Lw'!$P$4)/10))) +IF(BA173="",0,POWER(10,((BA173+'ModelParams Lw'!$Q$4)/10))) +IF(BB173="",0,POWER(10,((BB173+'ModelParams Lw'!$R$4)/10))) +IF(BC173="",0,POWER(10,((BC173+'ModelParams Lw'!$S$4)/10))) +IF(BD173="",0,POWER(10,((BD173+'ModelParams Lw'!$T$4)/10))) +IF(BE173="",0,POWER(10,((BE173+'ModelParams Lw'!$U$4)/10)))+IF(BF173="",0,POWER(10,((BF173+'ModelParams Lw'!$V$4)/10))))</f>
        <v>#DIV/0!</v>
      </c>
      <c r="BH173" s="24" t="e">
        <f t="shared" si="70"/>
        <v>#DIV/0!</v>
      </c>
      <c r="BI173" s="24" t="e">
        <f>(AY173-'ModelParams Lw'!O$10)/'ModelParams Lw'!O$11</f>
        <v>#DIV/0!</v>
      </c>
      <c r="BJ173" s="24" t="e">
        <f>(AZ173-'ModelParams Lw'!P$10)/'ModelParams Lw'!P$11</f>
        <v>#DIV/0!</v>
      </c>
      <c r="BK173" s="24" t="e">
        <f>(BA173-'ModelParams Lw'!Q$10)/'ModelParams Lw'!Q$11</f>
        <v>#DIV/0!</v>
      </c>
      <c r="BL173" s="24" t="e">
        <f>(BB173-'ModelParams Lw'!R$10)/'ModelParams Lw'!R$11</f>
        <v>#DIV/0!</v>
      </c>
      <c r="BM173" s="24" t="e">
        <f>(BC173-'ModelParams Lw'!S$10)/'ModelParams Lw'!S$11</f>
        <v>#DIV/0!</v>
      </c>
      <c r="BN173" s="24" t="e">
        <f>(BD173-'ModelParams Lw'!T$10)/'ModelParams Lw'!T$11</f>
        <v>#DIV/0!</v>
      </c>
      <c r="BO173" s="24" t="e">
        <f>(BE173-'ModelParams Lw'!U$10)/'ModelParams Lw'!U$11</f>
        <v>#DIV/0!</v>
      </c>
      <c r="BP173" s="24" t="e">
        <f>(BF173-'ModelParams Lw'!V$10)/'ModelParams Lw'!V$11</f>
        <v>#DIV/0!</v>
      </c>
      <c r="BQ173" s="24">
        <f>IF(Calcul!$F178="SW",'ModelParams Lw'!C$18+'ModelParams Lw'!C$19*LOG(BQ$3)+'ModelParams Lw'!C$20*($D173*$E173),IF('ModelParams Lw'!C$21+'ModelParams Lw'!C$22*LOG(BQ$3)+'ModelParams Lw'!C$23*($D173*$E173)&lt;'ModelParams Lw'!C$18+'ModelParams Lw'!C$19*LOG(BQ$3)+'ModelParams Lw'!C$20*($D173*$E173),'ModelParams Lw'!C$18+'ModelParams Lw'!C$19*LOG(BQ$3)+'ModelParams Lw'!C$20*($D173*$E173),'ModelParams Lw'!C$21+'ModelParams Lw'!C$22*LOG(BQ$3)+'ModelParams Lw'!C$23*($D173*$E173)))</f>
        <v>29.232362061604213</v>
      </c>
      <c r="BR173" s="24">
        <f>IF(Calcul!$F178="SW",'ModelParams Lw'!D$18+'ModelParams Lw'!D$19*LOG(BR$3)+'ModelParams Lw'!D$20*($D173*$E173),IF('ModelParams Lw'!D$21+'ModelParams Lw'!D$22*LOG(BR$3)+'ModelParams Lw'!D$23*($D173*$E173)&lt;'ModelParams Lw'!D$18+'ModelParams Lw'!D$19*LOG(BR$3)+'ModelParams Lw'!D$20*($D173*$E173),'ModelParams Lw'!D$18+'ModelParams Lw'!D$19*LOG(BR$3)+'ModelParams Lw'!D$20*($D173*$E173),'ModelParams Lw'!D$21+'ModelParams Lw'!D$22*LOG(BR$3)+'ModelParams Lw'!D$23*($D173*$E173)))</f>
        <v>20.87664435983303</v>
      </c>
      <c r="BS173" s="24">
        <f>IF(Calcul!$F178="SW",'ModelParams Lw'!E$18+'ModelParams Lw'!E$19*LOG(BS$3)+'ModelParams Lw'!E$20*($D173*$E173),IF('ModelParams Lw'!E$21+'ModelParams Lw'!E$22*LOG(BS$3)+'ModelParams Lw'!E$23*($D173*$E173)&lt;'ModelParams Lw'!E$18+'ModelParams Lw'!E$19*LOG(BS$3)+'ModelParams Lw'!E$20*($D173*$E173),'ModelParams Lw'!E$18+'ModelParams Lw'!E$19*LOG(BS$3)+'ModelParams Lw'!E$20*($D173*$E173),'ModelParams Lw'!E$21+'ModelParams Lw'!E$22*LOG(BS$3)+'ModelParams Lw'!E$23*($D173*$E173)))</f>
        <v>19.403052886267911</v>
      </c>
      <c r="BT173" s="24">
        <f>IF(Calcul!$F178="SW",'ModelParams Lw'!F$18+'ModelParams Lw'!F$19*LOG(BT$3)+'ModelParams Lw'!F$20*($D173*$E173),IF('ModelParams Lw'!F$21+'ModelParams Lw'!F$22*LOG(BT$3)+'ModelParams Lw'!F$23*($D173*$E173)&lt;'ModelParams Lw'!F$18+'ModelParams Lw'!F$19*LOG(BT$3)+'ModelParams Lw'!F$20*($D173*$E173),'ModelParams Lw'!F$18+'ModelParams Lw'!F$19*LOG(BT$3)+'ModelParams Lw'!F$20*($D173*$E173),'ModelParams Lw'!F$21+'ModelParams Lw'!F$22*LOG(BT$3)+'ModelParams Lw'!F$23*($D173*$E173)))</f>
        <v>19.168948557312724</v>
      </c>
      <c r="BU173" s="24">
        <f>IF(Calcul!$F178="SW",'ModelParams Lw'!G$18+'ModelParams Lw'!G$19*LOG(BU$3)+'ModelParams Lw'!G$20*($D173*$E173),IF('ModelParams Lw'!G$21+'ModelParams Lw'!G$22*LOG(BU$3)+'ModelParams Lw'!G$23*($D173*$E173)&lt;'ModelParams Lw'!G$18+'ModelParams Lw'!G$19*LOG(BU$3)+'ModelParams Lw'!G$20*($D173*$E173),'ModelParams Lw'!G$18+'ModelParams Lw'!G$19*LOG(BU$3)+'ModelParams Lw'!G$20*($D173*$E173),'ModelParams Lw'!G$21+'ModelParams Lw'!G$22*LOG(BU$3)+'ModelParams Lw'!G$23*($D173*$E173)))</f>
        <v>19.253827318462619</v>
      </c>
      <c r="BV173" s="24">
        <f>IF(Calcul!$F178="SW",'ModelParams Lw'!H$18+'ModelParams Lw'!H$19*LOG(BV$3)+'ModelParams Lw'!H$20*($D173*$E173),IF('ModelParams Lw'!H$21+'ModelParams Lw'!H$22*LOG(BV$3)+'ModelParams Lw'!H$23*($D173*$E173)&lt;'ModelParams Lw'!H$18+'ModelParams Lw'!H$19*LOG(BV$3)+'ModelParams Lw'!H$20*($D173*$E173),'ModelParams Lw'!H$18+'ModelParams Lw'!H$19*LOG(BV$3)+'ModelParams Lw'!H$20*($D173*$E173),'ModelParams Lw'!H$21+'ModelParams Lw'!H$22*LOG(BV$3)+'ModelParams Lw'!H$23*($D173*$E173)))</f>
        <v>18.450549841027573</v>
      </c>
      <c r="BW173" s="24">
        <f>IF(Calcul!$F178="SW",'ModelParams Lw'!I$18+'ModelParams Lw'!I$19*LOG(BW$3)+'ModelParams Lw'!I$20*($D173*$E173),IF('ModelParams Lw'!I$21+'ModelParams Lw'!I$22*LOG(BW$3)+'ModelParams Lw'!I$23*($D173*$E173)&lt;'ModelParams Lw'!I$18+'ModelParams Lw'!I$19*LOG(BW$3)+'ModelParams Lw'!I$20*($D173*$E173),'ModelParams Lw'!I$18+'ModelParams Lw'!I$19*LOG(BW$3)+'ModelParams Lw'!I$20*($D173*$E173),'ModelParams Lw'!I$21+'ModelParams Lw'!I$22*LOG(BW$3)+'ModelParams Lw'!I$23*($D173*$E173)))</f>
        <v>24.339570323731252</v>
      </c>
      <c r="BX173" s="24">
        <f>IF(Calcul!$F178="SW",'ModelParams Lw'!J$18+'ModelParams Lw'!J$19*LOG(BX$3)+'ModelParams Lw'!J$20*($D173*$E173),IF('ModelParams Lw'!J$21+'ModelParams Lw'!J$22*LOG(BX$3)+'ModelParams Lw'!J$23*($D173*$E173)&lt;'ModelParams Lw'!J$18+'ModelParams Lw'!J$19*LOG(BX$3)+'ModelParams Lw'!J$20*($D173*$E173),'ModelParams Lw'!J$18+'ModelParams Lw'!J$19*LOG(BX$3)+'ModelParams Lw'!J$20*($D173*$E173),'ModelParams Lw'!J$21+'ModelParams Lw'!J$22*LOG(BX$3)+'ModelParams Lw'!J$23*($D173*$E173)))</f>
        <v>22.505852524315557</v>
      </c>
      <c r="BY173" s="24" t="e">
        <f t="shared" si="57"/>
        <v>#DIV/0!</v>
      </c>
      <c r="BZ173" s="24" t="e">
        <f t="shared" si="58"/>
        <v>#DIV/0!</v>
      </c>
      <c r="CA173" s="24" t="e">
        <f t="shared" si="59"/>
        <v>#DIV/0!</v>
      </c>
      <c r="CB173" s="24" t="e">
        <f t="shared" si="60"/>
        <v>#DIV/0!</v>
      </c>
      <c r="CC173" s="24" t="e">
        <f t="shared" si="61"/>
        <v>#DIV/0!</v>
      </c>
      <c r="CD173" s="24" t="e">
        <f t="shared" si="62"/>
        <v>#DIV/0!</v>
      </c>
      <c r="CE173" s="24" t="e">
        <f t="shared" si="63"/>
        <v>#DIV/0!</v>
      </c>
      <c r="CF173" s="24" t="e">
        <f t="shared" si="64"/>
        <v>#DIV/0!</v>
      </c>
      <c r="CG173" s="24" t="e">
        <f>10*LOG10(IF(BY173="",0,POWER(10,((BY173+'ModelParams Lw'!$O$4)/10))) +IF(BZ173="",0,POWER(10,((BZ173+'ModelParams Lw'!$P$4)/10))) +IF(CA173="",0,POWER(10,((CA173+'ModelParams Lw'!$Q$4)/10))) +IF(CB173="",0,POWER(10,((CB173+'ModelParams Lw'!$R$4)/10))) +IF(CC173="",0,POWER(10,((CC173+'ModelParams Lw'!$S$4)/10))) +IF(CD173="",0,POWER(10,((CD173+'ModelParams Lw'!$T$4)/10))) +IF(CE173="",0,POWER(10,((CE173+'ModelParams Lw'!$U$4)/10)))+IF(CF173="",0,POWER(10,((CF173+'ModelParams Lw'!$V$4)/10))))</f>
        <v>#DIV/0!</v>
      </c>
      <c r="CH173" s="24" t="e">
        <f t="shared" si="71"/>
        <v>#DIV/0!</v>
      </c>
      <c r="CI173" s="24" t="e">
        <f>(BY173-'ModelParams Lw'!$O$10)/'ModelParams Lw'!$O$11</f>
        <v>#DIV/0!</v>
      </c>
      <c r="CJ173" s="24" t="e">
        <f>(BZ173-'ModelParams Lw'!$P$10)/'ModelParams Lw'!$P$11</f>
        <v>#DIV/0!</v>
      </c>
      <c r="CK173" s="24" t="e">
        <f>(CA173-'ModelParams Lw'!$Q$10)/'ModelParams Lw'!$Q$11</f>
        <v>#DIV/0!</v>
      </c>
      <c r="CL173" s="24" t="e">
        <f>(CB173-'ModelParams Lw'!$R$10)/'ModelParams Lw'!$R$11</f>
        <v>#DIV/0!</v>
      </c>
      <c r="CM173" s="24" t="e">
        <f>(CC173-'ModelParams Lw'!$S$10)/'ModelParams Lw'!$S$11</f>
        <v>#DIV/0!</v>
      </c>
      <c r="CN173" s="24" t="e">
        <f>(CD173-'ModelParams Lw'!$T$10)/'ModelParams Lw'!$T$11</f>
        <v>#DIV/0!</v>
      </c>
      <c r="CO173" s="24" t="e">
        <f>(CE173-'ModelParams Lw'!$U$10)/'ModelParams Lw'!$U$11</f>
        <v>#DIV/0!</v>
      </c>
      <c r="CP173" s="24" t="e">
        <f>(CF173-'ModelParams Lw'!$V$10)/'ModelParams Lw'!$V$11</f>
        <v>#DIV/0!</v>
      </c>
    </row>
    <row r="174" spans="1:94" x14ac:dyDescent="0.2">
      <c r="A174" s="12">
        <f>Calcul!B176</f>
        <v>0</v>
      </c>
      <c r="B174" s="12">
        <f t="shared" si="65"/>
        <v>0</v>
      </c>
      <c r="C174" s="12">
        <f>Calcul!C176</f>
        <v>0</v>
      </c>
      <c r="D174" s="12">
        <f>Calcul!D176/1000</f>
        <v>0</v>
      </c>
      <c r="E174" s="12">
        <f>Calcul!E176/1000</f>
        <v>0</v>
      </c>
      <c r="F174" s="12">
        <f t="shared" si="66"/>
        <v>0</v>
      </c>
      <c r="G174" s="24" t="e">
        <f t="shared" si="67"/>
        <v>#DIV/0!</v>
      </c>
      <c r="H174" s="21" t="e">
        <f>'ModelParams Lw'!$B$6*(LN(H$3/(($B174/3600/($D174*$F174))^0.4*$G174^0.3)))^2+'ModelParams Lw'!$B$7*LN(H$3/(($B174/3600/($D174*$F174))^0.4*$G174^0.3))+'ModelParams Lw'!$B$8</f>
        <v>#DIV/0!</v>
      </c>
      <c r="I174" s="21" t="e">
        <f>'ModelParams Lw'!$B$6*(LN(I$3/(($B174/3600/($D174*$F174))^0.4*$G174^0.3)))^2+'ModelParams Lw'!$B$7*LN(I$3/(($B174/3600/($D174*$F174))^0.4*$G174^0.3))+'ModelParams Lw'!$B$8</f>
        <v>#DIV/0!</v>
      </c>
      <c r="J174" s="21" t="e">
        <f>'ModelParams Lw'!$B$6*(LN(J$3/(($B174/3600/($D174*$F174))^0.4*$G174^0.3)))^2+'ModelParams Lw'!$B$7*LN(J$3/(($B174/3600/($D174*$F174))^0.4*$G174^0.3))+'ModelParams Lw'!$B$8</f>
        <v>#DIV/0!</v>
      </c>
      <c r="K174" s="21" t="e">
        <f>'ModelParams Lw'!$B$6*(LN(K$3/(($B174/3600/($D174*$F174))^0.4*$G174^0.3)))^2+'ModelParams Lw'!$B$7*LN(K$3/(($B174/3600/($D174*$F174))^0.4*$G174^0.3))+'ModelParams Lw'!$B$8</f>
        <v>#DIV/0!</v>
      </c>
      <c r="L174" s="21" t="e">
        <f>'ModelParams Lw'!$B$6*(LN(L$3/(($B174/3600/($D174*$F174))^0.4*$G174^0.3)))^2+'ModelParams Lw'!$B$7*LN(L$3/(($B174/3600/($D174*$F174))^0.4*$G174^0.3))+'ModelParams Lw'!$B$8</f>
        <v>#DIV/0!</v>
      </c>
      <c r="M174" s="21" t="e">
        <f>'ModelParams Lw'!$B$6*(LN(M$3/(($B174/3600/($D174*$F174))^0.4*$G174^0.3)))^2+'ModelParams Lw'!$B$7*LN(M$3/(($B174/3600/($D174*$F174))^0.4*$G174^0.3))+'ModelParams Lw'!$B$8</f>
        <v>#DIV/0!</v>
      </c>
      <c r="N174" s="21" t="e">
        <f>'ModelParams Lw'!$B$6*(LN(N$3/(($B174/3600/($D174*$F174))^0.4*$G174^0.3)))^2+'ModelParams Lw'!$B$7*LN(N$3/(($B174/3600/($D174*$F174))^0.4*$G174^0.3))+'ModelParams Lw'!$B$8</f>
        <v>#DIV/0!</v>
      </c>
      <c r="O174" s="21" t="e">
        <f>'ModelParams Lw'!$B$6*(LN(O$3/(($B174/3600/($D174*$F174))^0.4*$G174^0.3)))^2+'ModelParams Lw'!$B$7*LN(O$3/(($B174/3600/($D174*$F174))^0.4*$G174^0.3))+'ModelParams Lw'!$B$8</f>
        <v>#DIV/0!</v>
      </c>
      <c r="P174" s="24" t="e">
        <f>'ModelParams Lw'!$B$3+'ModelParams Lw'!$B$4*LOG10($B174/3600/($D174*$F174))+'ModelParams Lw'!$B$5*LOG10(2*$G174/(1.2*($B174/3600/($D174*$F174))^2)+1)+10*LOG10($D174*$F174)+H174</f>
        <v>#DIV/0!</v>
      </c>
      <c r="Q174" s="24" t="e">
        <f>'ModelParams Lw'!$B$3+'ModelParams Lw'!$B$4*LOG10($B174/3600/($D174*$F174))+'ModelParams Lw'!$B$5*LOG10(2*$G174/(1.2*($B174/3600/($D174*$F174))^2)+1)+10*LOG10($D174*$F174)+I174</f>
        <v>#DIV/0!</v>
      </c>
      <c r="R174" s="24" t="e">
        <f>'ModelParams Lw'!$B$3+'ModelParams Lw'!$B$4*LOG10($B174/3600/($D174*$F174))+'ModelParams Lw'!$B$5*LOG10(2*$G174/(1.2*($B174/3600/($D174*$F174))^2)+1)+10*LOG10($D174*$F174)+J174</f>
        <v>#DIV/0!</v>
      </c>
      <c r="S174" s="24" t="e">
        <f>'ModelParams Lw'!$B$3+'ModelParams Lw'!$B$4*LOG10($B174/3600/($D174*$F174))+'ModelParams Lw'!$B$5*LOG10(2*$G174/(1.2*($B174/3600/($D174*$F174))^2)+1)+10*LOG10($D174*$F174)+K174</f>
        <v>#DIV/0!</v>
      </c>
      <c r="T174" s="24" t="e">
        <f>'ModelParams Lw'!$B$3+'ModelParams Lw'!$B$4*LOG10($B174/3600/($D174*$F174))+'ModelParams Lw'!$B$5*LOG10(2*$G174/(1.2*($B174/3600/($D174*$F174))^2)+1)+10*LOG10($D174*$F174)+L174</f>
        <v>#DIV/0!</v>
      </c>
      <c r="U174" s="24" t="e">
        <f>'ModelParams Lw'!$B$3+'ModelParams Lw'!$B$4*LOG10($B174/3600/($D174*$F174))+'ModelParams Lw'!$B$5*LOG10(2*$G174/(1.2*($B174/3600/($D174*$F174))^2)+1)+10*LOG10($D174*$F174)+M174</f>
        <v>#DIV/0!</v>
      </c>
      <c r="V174" s="24" t="e">
        <f>'ModelParams Lw'!$B$3+'ModelParams Lw'!$B$4*LOG10($B174/3600/($D174*$F174))+'ModelParams Lw'!$B$5*LOG10(2*$G174/(1.2*($B174/3600/($D174*$F174))^2)+1)+10*LOG10($D174*$F174)+N174</f>
        <v>#DIV/0!</v>
      </c>
      <c r="W174" s="24" t="e">
        <f>'ModelParams Lw'!$B$3+'ModelParams Lw'!$B$4*LOG10($B174/3600/($D174*$F174))+'ModelParams Lw'!$B$5*LOG10(2*$G174/(1.2*($B174/3600/($D174*$F174))^2)+1)+10*LOG10($D174*$F174)+O174</f>
        <v>#DIV/0!</v>
      </c>
      <c r="X174" s="24" t="e">
        <f>10*LOG10(IF(P174="",0,POWER(10,((P174+'ModelParams Lw'!$O$4)/10))) +IF(Q174="",0,POWER(10,((Q174+'ModelParams Lw'!$P$4)/10))) +IF(R174="",0,POWER(10,((R174+'ModelParams Lw'!$Q$4)/10))) +IF(S174="",0,POWER(10,((S174+'ModelParams Lw'!$R$4)/10))) +IF(T174="",0,POWER(10,((T174+'ModelParams Lw'!$S$4)/10))) +IF(U174="",0,POWER(10,((U174+'ModelParams Lw'!$T$4)/10))) +IF(V174="",0,POWER(10,((V174+'ModelParams Lw'!$U$4)/10)))+IF(W174="",0,POWER(10,((W174+'ModelParams Lw'!$V$4)/10))))</f>
        <v>#DIV/0!</v>
      </c>
      <c r="Y174" s="24" t="e">
        <f t="shared" si="68"/>
        <v>#DIV/0!</v>
      </c>
      <c r="Z174" s="24" t="e">
        <f>(P174-'ModelParams Lw'!O$10)/'ModelParams Lw'!O$11</f>
        <v>#DIV/0!</v>
      </c>
      <c r="AA174" s="24" t="e">
        <f>(Q174-'ModelParams Lw'!P$10)/'ModelParams Lw'!P$11</f>
        <v>#DIV/0!</v>
      </c>
      <c r="AB174" s="24" t="e">
        <f>(R174-'ModelParams Lw'!Q$10)/'ModelParams Lw'!Q$11</f>
        <v>#DIV/0!</v>
      </c>
      <c r="AC174" s="24" t="e">
        <f>(S174-'ModelParams Lw'!R$10)/'ModelParams Lw'!R$11</f>
        <v>#DIV/0!</v>
      </c>
      <c r="AD174" s="24" t="e">
        <f>(T174-'ModelParams Lw'!S$10)/'ModelParams Lw'!S$11</f>
        <v>#DIV/0!</v>
      </c>
      <c r="AE174" s="24" t="e">
        <f>(U174-'ModelParams Lw'!T$10)/'ModelParams Lw'!T$11</f>
        <v>#DIV/0!</v>
      </c>
      <c r="AF174" s="24" t="e">
        <f>(V174-'ModelParams Lw'!U$10)/'ModelParams Lw'!U$11</f>
        <v>#DIV/0!</v>
      </c>
      <c r="AG174" s="24" t="e">
        <f>(W174-'ModelParams Lw'!V$10)/'ModelParams Lw'!V$11</f>
        <v>#DIV/0!</v>
      </c>
      <c r="AH174" s="24" t="e">
        <f t="shared" si="69"/>
        <v>#DIV/0!</v>
      </c>
      <c r="AI174" s="24" t="str">
        <f>IF(OR(Calcul!$D179="",Calcul!$E179=""),"",VLOOKUP(CONCATENATE(Calcul!$D179,Calcul!$E179),SilencerParams!$D$4:$R$82,8,FALSE))</f>
        <v/>
      </c>
      <c r="AJ174" s="24" t="str">
        <f>IF(OR(Calcul!$D179="",Calcul!$E179=""),"",VLOOKUP(CONCATENATE(Calcul!$D179,Calcul!$E179),SilencerParams!$D$4:$R$82,9,FALSE))</f>
        <v/>
      </c>
      <c r="AK174" s="24" t="str">
        <f>IF(OR(Calcul!$D179="",Calcul!$E179=""),"",VLOOKUP(CONCATENATE(Calcul!$D179,Calcul!$E179),SilencerParams!$D$4:$R$82,10,FALSE))</f>
        <v/>
      </c>
      <c r="AL174" s="24" t="str">
        <f>IF(OR(Calcul!$D179="",Calcul!$E179=""),"",VLOOKUP(CONCATENATE(Calcul!$D179,Calcul!$E179),SilencerParams!$D$4:$R$82,11,FALSE))</f>
        <v/>
      </c>
      <c r="AM174" s="24" t="str">
        <f>IF(OR(Calcul!$D179="",Calcul!$E179=""),"",VLOOKUP(CONCATENATE(Calcul!$D179,Calcul!$E179),SilencerParams!$D$4:$R$82,12,FALSE))</f>
        <v/>
      </c>
      <c r="AN174" s="24" t="str">
        <f>IF(OR(Calcul!$D179="",Calcul!$E179=""),"",VLOOKUP(CONCATENATE(Calcul!$D179,Calcul!$E179),SilencerParams!$D$4:$R$82,13,FALSE))</f>
        <v/>
      </c>
      <c r="AO174" s="24" t="str">
        <f>IF(OR(Calcul!$D179="",Calcul!$E179=""),"",VLOOKUP(CONCATENATE(Calcul!$D179,Calcul!$E179),SilencerParams!$D$4:$R$82,14,FALSE))</f>
        <v/>
      </c>
      <c r="AP174" s="24" t="str">
        <f>IF(OR(Calcul!$D179="",Calcul!$E179=""),"",VLOOKUP(CONCATENATE(Calcul!$D179,Calcul!$E179),SilencerParams!$D$4:$R$82,15,FALSE))</f>
        <v/>
      </c>
      <c r="AQ174" s="24" t="str">
        <f>IF(OR(Calcul!$D179="",Calcul!$E179=""),"",VLOOKUP(CONCATENATE(Calcul!$D179,Calcul!$E179),SilencerParams!$D$4:$Z$82,16,FALSE)*LOG($AH174)+VLOOKUP(CONCATENATE(Calcul!$D179,Calcul!$E179),SilencerParams!$D$4:$AH$82,24,FALSE))</f>
        <v/>
      </c>
      <c r="AR174" s="24" t="str">
        <f>IF(OR(Calcul!$D179="",Calcul!$E179=""),"",VLOOKUP(CONCATENATE(Calcul!$D179,Calcul!$E179),SilencerParams!$D$4:$Z$82,17,FALSE)*LOG($AH174)+VLOOKUP(CONCATENATE(Calcul!$D179,Calcul!$E179),SilencerParams!$D$4:$AH$82,25,FALSE))</f>
        <v/>
      </c>
      <c r="AS174" s="24" t="str">
        <f>IF(OR(Calcul!$D179="",Calcul!$E179=""),"",VLOOKUP(CONCATENATE(Calcul!$D179,Calcul!$E179),SilencerParams!$D$4:$Z$82,18,FALSE)*LOG($AH174)+VLOOKUP(CONCATENATE(Calcul!$D179,Calcul!$E179),SilencerParams!$D$4:$AH$82,26,FALSE))</f>
        <v/>
      </c>
      <c r="AT174" s="24" t="str">
        <f>IF(OR(Calcul!$D179="",Calcul!$E179=""),"",VLOOKUP(CONCATENATE(Calcul!$D179,Calcul!$E179),SilencerParams!$D$4:$Z$82,19,FALSE)*LOG($AH174)+VLOOKUP(CONCATENATE(Calcul!$D179,Calcul!$E179),SilencerParams!$D$4:$AH$82,27,FALSE))</f>
        <v/>
      </c>
      <c r="AU174" s="24" t="str">
        <f>IF(OR(Calcul!$D179="",Calcul!$E179=""),"",VLOOKUP(CONCATENATE(Calcul!$D179,Calcul!$E179),SilencerParams!$D$4:$Z$82,20,FALSE)*LOG($AH174)+VLOOKUP(CONCATENATE(Calcul!$D179,Calcul!$E179),SilencerParams!$D$4:$AH$82,28,FALSE))</f>
        <v/>
      </c>
      <c r="AV174" s="24" t="str">
        <f>IF(OR(Calcul!$D179="",Calcul!$E179=""),"",VLOOKUP(CONCATENATE(Calcul!$D179,Calcul!$E179),SilencerParams!$D$4:$Z$82,21,FALSE)*LOG($AH174)+VLOOKUP(CONCATENATE(Calcul!$D179,Calcul!$E179),SilencerParams!$D$4:$AH$82,29,FALSE))</f>
        <v/>
      </c>
      <c r="AW174" s="24" t="str">
        <f>IF(OR(Calcul!$D179="",Calcul!$E179=""),"",VLOOKUP(CONCATENATE(Calcul!$D179,Calcul!$E179),SilencerParams!$D$4:$Z$82,22,FALSE)*LOG($AH174)+VLOOKUP(CONCATENATE(Calcul!$D179,Calcul!$E179),SilencerParams!$D$4:$AH$82,30,FALSE))</f>
        <v/>
      </c>
      <c r="AX174" s="24" t="str">
        <f>IF(OR(Calcul!$D179="",Calcul!$E179=""),"",VLOOKUP(CONCATENATE(Calcul!$D179,Calcul!$E179),SilencerParams!$D$4:$Z$82,23,FALSE)*LOG($AH174)+VLOOKUP(CONCATENATE(Calcul!$D179,Calcul!$E179),SilencerParams!$D$4:$AH$82,31,FALSE))</f>
        <v/>
      </c>
      <c r="AY174" s="24" t="e">
        <f t="shared" si="49"/>
        <v>#DIV/0!</v>
      </c>
      <c r="AZ174" s="24" t="e">
        <f t="shared" si="50"/>
        <v>#DIV/0!</v>
      </c>
      <c r="BA174" s="24" t="e">
        <f t="shared" si="51"/>
        <v>#DIV/0!</v>
      </c>
      <c r="BB174" s="24" t="e">
        <f t="shared" si="52"/>
        <v>#DIV/0!</v>
      </c>
      <c r="BC174" s="24" t="e">
        <f t="shared" si="53"/>
        <v>#DIV/0!</v>
      </c>
      <c r="BD174" s="24" t="e">
        <f t="shared" si="54"/>
        <v>#DIV/0!</v>
      </c>
      <c r="BE174" s="24" t="e">
        <f t="shared" si="55"/>
        <v>#DIV/0!</v>
      </c>
      <c r="BF174" s="24" t="e">
        <f t="shared" si="56"/>
        <v>#DIV/0!</v>
      </c>
      <c r="BG174" s="24" t="e">
        <f>10*LOG10(IF(AY174="",0,POWER(10,((AY174+'ModelParams Lw'!$O$4)/10))) +IF(AZ174="",0,POWER(10,((AZ174+'ModelParams Lw'!$P$4)/10))) +IF(BA174="",0,POWER(10,((BA174+'ModelParams Lw'!$Q$4)/10))) +IF(BB174="",0,POWER(10,((BB174+'ModelParams Lw'!$R$4)/10))) +IF(BC174="",0,POWER(10,((BC174+'ModelParams Lw'!$S$4)/10))) +IF(BD174="",0,POWER(10,((BD174+'ModelParams Lw'!$T$4)/10))) +IF(BE174="",0,POWER(10,((BE174+'ModelParams Lw'!$U$4)/10)))+IF(BF174="",0,POWER(10,((BF174+'ModelParams Lw'!$V$4)/10))))</f>
        <v>#DIV/0!</v>
      </c>
      <c r="BH174" s="24" t="e">
        <f t="shared" si="70"/>
        <v>#DIV/0!</v>
      </c>
      <c r="BI174" s="24" t="e">
        <f>(AY174-'ModelParams Lw'!O$10)/'ModelParams Lw'!O$11</f>
        <v>#DIV/0!</v>
      </c>
      <c r="BJ174" s="24" t="e">
        <f>(AZ174-'ModelParams Lw'!P$10)/'ModelParams Lw'!P$11</f>
        <v>#DIV/0!</v>
      </c>
      <c r="BK174" s="24" t="e">
        <f>(BA174-'ModelParams Lw'!Q$10)/'ModelParams Lw'!Q$11</f>
        <v>#DIV/0!</v>
      </c>
      <c r="BL174" s="24" t="e">
        <f>(BB174-'ModelParams Lw'!R$10)/'ModelParams Lw'!R$11</f>
        <v>#DIV/0!</v>
      </c>
      <c r="BM174" s="24" t="e">
        <f>(BC174-'ModelParams Lw'!S$10)/'ModelParams Lw'!S$11</f>
        <v>#DIV/0!</v>
      </c>
      <c r="BN174" s="24" t="e">
        <f>(BD174-'ModelParams Lw'!T$10)/'ModelParams Lw'!T$11</f>
        <v>#DIV/0!</v>
      </c>
      <c r="BO174" s="24" t="e">
        <f>(BE174-'ModelParams Lw'!U$10)/'ModelParams Lw'!U$11</f>
        <v>#DIV/0!</v>
      </c>
      <c r="BP174" s="24" t="e">
        <f>(BF174-'ModelParams Lw'!V$10)/'ModelParams Lw'!V$11</f>
        <v>#DIV/0!</v>
      </c>
      <c r="BQ174" s="24">
        <f>IF(Calcul!$F179="SW",'ModelParams Lw'!C$18+'ModelParams Lw'!C$19*LOG(BQ$3)+'ModelParams Lw'!C$20*($D174*$E174),IF('ModelParams Lw'!C$21+'ModelParams Lw'!C$22*LOG(BQ$3)+'ModelParams Lw'!C$23*($D174*$E174)&lt;'ModelParams Lw'!C$18+'ModelParams Lw'!C$19*LOG(BQ$3)+'ModelParams Lw'!C$20*($D174*$E174),'ModelParams Lw'!C$18+'ModelParams Lw'!C$19*LOG(BQ$3)+'ModelParams Lw'!C$20*($D174*$E174),'ModelParams Lw'!C$21+'ModelParams Lw'!C$22*LOG(BQ$3)+'ModelParams Lw'!C$23*($D174*$E174)))</f>
        <v>29.232362061604213</v>
      </c>
      <c r="BR174" s="24">
        <f>IF(Calcul!$F179="SW",'ModelParams Lw'!D$18+'ModelParams Lw'!D$19*LOG(BR$3)+'ModelParams Lw'!D$20*($D174*$E174),IF('ModelParams Lw'!D$21+'ModelParams Lw'!D$22*LOG(BR$3)+'ModelParams Lw'!D$23*($D174*$E174)&lt;'ModelParams Lw'!D$18+'ModelParams Lw'!D$19*LOG(BR$3)+'ModelParams Lw'!D$20*($D174*$E174),'ModelParams Lw'!D$18+'ModelParams Lw'!D$19*LOG(BR$3)+'ModelParams Lw'!D$20*($D174*$E174),'ModelParams Lw'!D$21+'ModelParams Lw'!D$22*LOG(BR$3)+'ModelParams Lw'!D$23*($D174*$E174)))</f>
        <v>20.87664435983303</v>
      </c>
      <c r="BS174" s="24">
        <f>IF(Calcul!$F179="SW",'ModelParams Lw'!E$18+'ModelParams Lw'!E$19*LOG(BS$3)+'ModelParams Lw'!E$20*($D174*$E174),IF('ModelParams Lw'!E$21+'ModelParams Lw'!E$22*LOG(BS$3)+'ModelParams Lw'!E$23*($D174*$E174)&lt;'ModelParams Lw'!E$18+'ModelParams Lw'!E$19*LOG(BS$3)+'ModelParams Lw'!E$20*($D174*$E174),'ModelParams Lw'!E$18+'ModelParams Lw'!E$19*LOG(BS$3)+'ModelParams Lw'!E$20*($D174*$E174),'ModelParams Lw'!E$21+'ModelParams Lw'!E$22*LOG(BS$3)+'ModelParams Lw'!E$23*($D174*$E174)))</f>
        <v>19.403052886267911</v>
      </c>
      <c r="BT174" s="24">
        <f>IF(Calcul!$F179="SW",'ModelParams Lw'!F$18+'ModelParams Lw'!F$19*LOG(BT$3)+'ModelParams Lw'!F$20*($D174*$E174),IF('ModelParams Lw'!F$21+'ModelParams Lw'!F$22*LOG(BT$3)+'ModelParams Lw'!F$23*($D174*$E174)&lt;'ModelParams Lw'!F$18+'ModelParams Lw'!F$19*LOG(BT$3)+'ModelParams Lw'!F$20*($D174*$E174),'ModelParams Lw'!F$18+'ModelParams Lw'!F$19*LOG(BT$3)+'ModelParams Lw'!F$20*($D174*$E174),'ModelParams Lw'!F$21+'ModelParams Lw'!F$22*LOG(BT$3)+'ModelParams Lw'!F$23*($D174*$E174)))</f>
        <v>19.168948557312724</v>
      </c>
      <c r="BU174" s="24">
        <f>IF(Calcul!$F179="SW",'ModelParams Lw'!G$18+'ModelParams Lw'!G$19*LOG(BU$3)+'ModelParams Lw'!G$20*($D174*$E174),IF('ModelParams Lw'!G$21+'ModelParams Lw'!G$22*LOG(BU$3)+'ModelParams Lw'!G$23*($D174*$E174)&lt;'ModelParams Lw'!G$18+'ModelParams Lw'!G$19*LOG(BU$3)+'ModelParams Lw'!G$20*($D174*$E174),'ModelParams Lw'!G$18+'ModelParams Lw'!G$19*LOG(BU$3)+'ModelParams Lw'!G$20*($D174*$E174),'ModelParams Lw'!G$21+'ModelParams Lw'!G$22*LOG(BU$3)+'ModelParams Lw'!G$23*($D174*$E174)))</f>
        <v>19.253827318462619</v>
      </c>
      <c r="BV174" s="24">
        <f>IF(Calcul!$F179="SW",'ModelParams Lw'!H$18+'ModelParams Lw'!H$19*LOG(BV$3)+'ModelParams Lw'!H$20*($D174*$E174),IF('ModelParams Lw'!H$21+'ModelParams Lw'!H$22*LOG(BV$3)+'ModelParams Lw'!H$23*($D174*$E174)&lt;'ModelParams Lw'!H$18+'ModelParams Lw'!H$19*LOG(BV$3)+'ModelParams Lw'!H$20*($D174*$E174),'ModelParams Lw'!H$18+'ModelParams Lw'!H$19*LOG(BV$3)+'ModelParams Lw'!H$20*($D174*$E174),'ModelParams Lw'!H$21+'ModelParams Lw'!H$22*LOG(BV$3)+'ModelParams Lw'!H$23*($D174*$E174)))</f>
        <v>18.450549841027573</v>
      </c>
      <c r="BW174" s="24">
        <f>IF(Calcul!$F179="SW",'ModelParams Lw'!I$18+'ModelParams Lw'!I$19*LOG(BW$3)+'ModelParams Lw'!I$20*($D174*$E174),IF('ModelParams Lw'!I$21+'ModelParams Lw'!I$22*LOG(BW$3)+'ModelParams Lw'!I$23*($D174*$E174)&lt;'ModelParams Lw'!I$18+'ModelParams Lw'!I$19*LOG(BW$3)+'ModelParams Lw'!I$20*($D174*$E174),'ModelParams Lw'!I$18+'ModelParams Lw'!I$19*LOG(BW$3)+'ModelParams Lw'!I$20*($D174*$E174),'ModelParams Lw'!I$21+'ModelParams Lw'!I$22*LOG(BW$3)+'ModelParams Lw'!I$23*($D174*$E174)))</f>
        <v>24.339570323731252</v>
      </c>
      <c r="BX174" s="24">
        <f>IF(Calcul!$F179="SW",'ModelParams Lw'!J$18+'ModelParams Lw'!J$19*LOG(BX$3)+'ModelParams Lw'!J$20*($D174*$E174),IF('ModelParams Lw'!J$21+'ModelParams Lw'!J$22*LOG(BX$3)+'ModelParams Lw'!J$23*($D174*$E174)&lt;'ModelParams Lw'!J$18+'ModelParams Lw'!J$19*LOG(BX$3)+'ModelParams Lw'!J$20*($D174*$E174),'ModelParams Lw'!J$18+'ModelParams Lw'!J$19*LOG(BX$3)+'ModelParams Lw'!J$20*($D174*$E174),'ModelParams Lw'!J$21+'ModelParams Lw'!J$22*LOG(BX$3)+'ModelParams Lw'!J$23*($D174*$E174)))</f>
        <v>22.505852524315557</v>
      </c>
      <c r="BY174" s="24" t="e">
        <f t="shared" si="57"/>
        <v>#DIV/0!</v>
      </c>
      <c r="BZ174" s="24" t="e">
        <f t="shared" si="58"/>
        <v>#DIV/0!</v>
      </c>
      <c r="CA174" s="24" t="e">
        <f t="shared" si="59"/>
        <v>#DIV/0!</v>
      </c>
      <c r="CB174" s="24" t="e">
        <f t="shared" si="60"/>
        <v>#DIV/0!</v>
      </c>
      <c r="CC174" s="24" t="e">
        <f t="shared" si="61"/>
        <v>#DIV/0!</v>
      </c>
      <c r="CD174" s="24" t="e">
        <f t="shared" si="62"/>
        <v>#DIV/0!</v>
      </c>
      <c r="CE174" s="24" t="e">
        <f t="shared" si="63"/>
        <v>#DIV/0!</v>
      </c>
      <c r="CF174" s="24" t="e">
        <f t="shared" si="64"/>
        <v>#DIV/0!</v>
      </c>
      <c r="CG174" s="24" t="e">
        <f>10*LOG10(IF(BY174="",0,POWER(10,((BY174+'ModelParams Lw'!$O$4)/10))) +IF(BZ174="",0,POWER(10,((BZ174+'ModelParams Lw'!$P$4)/10))) +IF(CA174="",0,POWER(10,((CA174+'ModelParams Lw'!$Q$4)/10))) +IF(CB174="",0,POWER(10,((CB174+'ModelParams Lw'!$R$4)/10))) +IF(CC174="",0,POWER(10,((CC174+'ModelParams Lw'!$S$4)/10))) +IF(CD174="",0,POWER(10,((CD174+'ModelParams Lw'!$T$4)/10))) +IF(CE174="",0,POWER(10,((CE174+'ModelParams Lw'!$U$4)/10)))+IF(CF174="",0,POWER(10,((CF174+'ModelParams Lw'!$V$4)/10))))</f>
        <v>#DIV/0!</v>
      </c>
      <c r="CH174" s="24" t="e">
        <f t="shared" si="71"/>
        <v>#DIV/0!</v>
      </c>
      <c r="CI174" s="24" t="e">
        <f>(BY174-'ModelParams Lw'!$O$10)/'ModelParams Lw'!$O$11</f>
        <v>#DIV/0!</v>
      </c>
      <c r="CJ174" s="24" t="e">
        <f>(BZ174-'ModelParams Lw'!$P$10)/'ModelParams Lw'!$P$11</f>
        <v>#DIV/0!</v>
      </c>
      <c r="CK174" s="24" t="e">
        <f>(CA174-'ModelParams Lw'!$Q$10)/'ModelParams Lw'!$Q$11</f>
        <v>#DIV/0!</v>
      </c>
      <c r="CL174" s="24" t="e">
        <f>(CB174-'ModelParams Lw'!$R$10)/'ModelParams Lw'!$R$11</f>
        <v>#DIV/0!</v>
      </c>
      <c r="CM174" s="24" t="e">
        <f>(CC174-'ModelParams Lw'!$S$10)/'ModelParams Lw'!$S$11</f>
        <v>#DIV/0!</v>
      </c>
      <c r="CN174" s="24" t="e">
        <f>(CD174-'ModelParams Lw'!$T$10)/'ModelParams Lw'!$T$11</f>
        <v>#DIV/0!</v>
      </c>
      <c r="CO174" s="24" t="e">
        <f>(CE174-'ModelParams Lw'!$U$10)/'ModelParams Lw'!$U$11</f>
        <v>#DIV/0!</v>
      </c>
      <c r="CP174" s="24" t="e">
        <f>(CF174-'ModelParams Lw'!$V$10)/'ModelParams Lw'!$V$11</f>
        <v>#DIV/0!</v>
      </c>
    </row>
    <row r="175" spans="1:94" x14ac:dyDescent="0.2">
      <c r="A175" s="12">
        <f>Calcul!B177</f>
        <v>0</v>
      </c>
      <c r="B175" s="12">
        <f t="shared" si="65"/>
        <v>0</v>
      </c>
      <c r="C175" s="12">
        <f>Calcul!C177</f>
        <v>0</v>
      </c>
      <c r="D175" s="12">
        <f>Calcul!D177/1000</f>
        <v>0</v>
      </c>
      <c r="E175" s="12">
        <f>Calcul!E177/1000</f>
        <v>0</v>
      </c>
      <c r="F175" s="12">
        <f t="shared" si="66"/>
        <v>0</v>
      </c>
      <c r="G175" s="24" t="e">
        <f t="shared" si="67"/>
        <v>#DIV/0!</v>
      </c>
      <c r="H175" s="21" t="e">
        <f>'ModelParams Lw'!$B$6*(LN(H$3/(($B175/3600/($D175*$F175))^0.4*$G175^0.3)))^2+'ModelParams Lw'!$B$7*LN(H$3/(($B175/3600/($D175*$F175))^0.4*$G175^0.3))+'ModelParams Lw'!$B$8</f>
        <v>#DIV/0!</v>
      </c>
      <c r="I175" s="21" t="e">
        <f>'ModelParams Lw'!$B$6*(LN(I$3/(($B175/3600/($D175*$F175))^0.4*$G175^0.3)))^2+'ModelParams Lw'!$B$7*LN(I$3/(($B175/3600/($D175*$F175))^0.4*$G175^0.3))+'ModelParams Lw'!$B$8</f>
        <v>#DIV/0!</v>
      </c>
      <c r="J175" s="21" t="e">
        <f>'ModelParams Lw'!$B$6*(LN(J$3/(($B175/3600/($D175*$F175))^0.4*$G175^0.3)))^2+'ModelParams Lw'!$B$7*LN(J$3/(($B175/3600/($D175*$F175))^0.4*$G175^0.3))+'ModelParams Lw'!$B$8</f>
        <v>#DIV/0!</v>
      </c>
      <c r="K175" s="21" t="e">
        <f>'ModelParams Lw'!$B$6*(LN(K$3/(($B175/3600/($D175*$F175))^0.4*$G175^0.3)))^2+'ModelParams Lw'!$B$7*LN(K$3/(($B175/3600/($D175*$F175))^0.4*$G175^0.3))+'ModelParams Lw'!$B$8</f>
        <v>#DIV/0!</v>
      </c>
      <c r="L175" s="21" t="e">
        <f>'ModelParams Lw'!$B$6*(LN(L$3/(($B175/3600/($D175*$F175))^0.4*$G175^0.3)))^2+'ModelParams Lw'!$B$7*LN(L$3/(($B175/3600/($D175*$F175))^0.4*$G175^0.3))+'ModelParams Lw'!$B$8</f>
        <v>#DIV/0!</v>
      </c>
      <c r="M175" s="21" t="e">
        <f>'ModelParams Lw'!$B$6*(LN(M$3/(($B175/3600/($D175*$F175))^0.4*$G175^0.3)))^2+'ModelParams Lw'!$B$7*LN(M$3/(($B175/3600/($D175*$F175))^0.4*$G175^0.3))+'ModelParams Lw'!$B$8</f>
        <v>#DIV/0!</v>
      </c>
      <c r="N175" s="21" t="e">
        <f>'ModelParams Lw'!$B$6*(LN(N$3/(($B175/3600/($D175*$F175))^0.4*$G175^0.3)))^2+'ModelParams Lw'!$B$7*LN(N$3/(($B175/3600/($D175*$F175))^0.4*$G175^0.3))+'ModelParams Lw'!$B$8</f>
        <v>#DIV/0!</v>
      </c>
      <c r="O175" s="21" t="e">
        <f>'ModelParams Lw'!$B$6*(LN(O$3/(($B175/3600/($D175*$F175))^0.4*$G175^0.3)))^2+'ModelParams Lw'!$B$7*LN(O$3/(($B175/3600/($D175*$F175))^0.4*$G175^0.3))+'ModelParams Lw'!$B$8</f>
        <v>#DIV/0!</v>
      </c>
      <c r="P175" s="24" t="e">
        <f>'ModelParams Lw'!$B$3+'ModelParams Lw'!$B$4*LOG10($B175/3600/($D175*$F175))+'ModelParams Lw'!$B$5*LOG10(2*$G175/(1.2*($B175/3600/($D175*$F175))^2)+1)+10*LOG10($D175*$F175)+H175</f>
        <v>#DIV/0!</v>
      </c>
      <c r="Q175" s="24" t="e">
        <f>'ModelParams Lw'!$B$3+'ModelParams Lw'!$B$4*LOG10($B175/3600/($D175*$F175))+'ModelParams Lw'!$B$5*LOG10(2*$G175/(1.2*($B175/3600/($D175*$F175))^2)+1)+10*LOG10($D175*$F175)+I175</f>
        <v>#DIV/0!</v>
      </c>
      <c r="R175" s="24" t="e">
        <f>'ModelParams Lw'!$B$3+'ModelParams Lw'!$B$4*LOG10($B175/3600/($D175*$F175))+'ModelParams Lw'!$B$5*LOG10(2*$G175/(1.2*($B175/3600/($D175*$F175))^2)+1)+10*LOG10($D175*$F175)+J175</f>
        <v>#DIV/0!</v>
      </c>
      <c r="S175" s="24" t="e">
        <f>'ModelParams Lw'!$B$3+'ModelParams Lw'!$B$4*LOG10($B175/3600/($D175*$F175))+'ModelParams Lw'!$B$5*LOG10(2*$G175/(1.2*($B175/3600/($D175*$F175))^2)+1)+10*LOG10($D175*$F175)+K175</f>
        <v>#DIV/0!</v>
      </c>
      <c r="T175" s="24" t="e">
        <f>'ModelParams Lw'!$B$3+'ModelParams Lw'!$B$4*LOG10($B175/3600/($D175*$F175))+'ModelParams Lw'!$B$5*LOG10(2*$G175/(1.2*($B175/3600/($D175*$F175))^2)+1)+10*LOG10($D175*$F175)+L175</f>
        <v>#DIV/0!</v>
      </c>
      <c r="U175" s="24" t="e">
        <f>'ModelParams Lw'!$B$3+'ModelParams Lw'!$B$4*LOG10($B175/3600/($D175*$F175))+'ModelParams Lw'!$B$5*LOG10(2*$G175/(1.2*($B175/3600/($D175*$F175))^2)+1)+10*LOG10($D175*$F175)+M175</f>
        <v>#DIV/0!</v>
      </c>
      <c r="V175" s="24" t="e">
        <f>'ModelParams Lw'!$B$3+'ModelParams Lw'!$B$4*LOG10($B175/3600/($D175*$F175))+'ModelParams Lw'!$B$5*LOG10(2*$G175/(1.2*($B175/3600/($D175*$F175))^2)+1)+10*LOG10($D175*$F175)+N175</f>
        <v>#DIV/0!</v>
      </c>
      <c r="W175" s="24" t="e">
        <f>'ModelParams Lw'!$B$3+'ModelParams Lw'!$B$4*LOG10($B175/3600/($D175*$F175))+'ModelParams Lw'!$B$5*LOG10(2*$G175/(1.2*($B175/3600/($D175*$F175))^2)+1)+10*LOG10($D175*$F175)+O175</f>
        <v>#DIV/0!</v>
      </c>
      <c r="X175" s="24" t="e">
        <f>10*LOG10(IF(P175="",0,POWER(10,((P175+'ModelParams Lw'!$O$4)/10))) +IF(Q175="",0,POWER(10,((Q175+'ModelParams Lw'!$P$4)/10))) +IF(R175="",0,POWER(10,((R175+'ModelParams Lw'!$Q$4)/10))) +IF(S175="",0,POWER(10,((S175+'ModelParams Lw'!$R$4)/10))) +IF(T175="",0,POWER(10,((T175+'ModelParams Lw'!$S$4)/10))) +IF(U175="",0,POWER(10,((U175+'ModelParams Lw'!$T$4)/10))) +IF(V175="",0,POWER(10,((V175+'ModelParams Lw'!$U$4)/10)))+IF(W175="",0,POWER(10,((W175+'ModelParams Lw'!$V$4)/10))))</f>
        <v>#DIV/0!</v>
      </c>
      <c r="Y175" s="24" t="e">
        <f t="shared" si="68"/>
        <v>#DIV/0!</v>
      </c>
      <c r="Z175" s="24" t="e">
        <f>(P175-'ModelParams Lw'!O$10)/'ModelParams Lw'!O$11</f>
        <v>#DIV/0!</v>
      </c>
      <c r="AA175" s="24" t="e">
        <f>(Q175-'ModelParams Lw'!P$10)/'ModelParams Lw'!P$11</f>
        <v>#DIV/0!</v>
      </c>
      <c r="AB175" s="24" t="e">
        <f>(R175-'ModelParams Lw'!Q$10)/'ModelParams Lw'!Q$11</f>
        <v>#DIV/0!</v>
      </c>
      <c r="AC175" s="24" t="e">
        <f>(S175-'ModelParams Lw'!R$10)/'ModelParams Lw'!R$11</f>
        <v>#DIV/0!</v>
      </c>
      <c r="AD175" s="24" t="e">
        <f>(T175-'ModelParams Lw'!S$10)/'ModelParams Lw'!S$11</f>
        <v>#DIV/0!</v>
      </c>
      <c r="AE175" s="24" t="e">
        <f>(U175-'ModelParams Lw'!T$10)/'ModelParams Lw'!T$11</f>
        <v>#DIV/0!</v>
      </c>
      <c r="AF175" s="24" t="e">
        <f>(V175-'ModelParams Lw'!U$10)/'ModelParams Lw'!U$11</f>
        <v>#DIV/0!</v>
      </c>
      <c r="AG175" s="24" t="e">
        <f>(W175-'ModelParams Lw'!V$10)/'ModelParams Lw'!V$11</f>
        <v>#DIV/0!</v>
      </c>
      <c r="AH175" s="24" t="e">
        <f t="shared" si="69"/>
        <v>#DIV/0!</v>
      </c>
      <c r="AI175" s="24" t="str">
        <f>IF(OR(Calcul!$D180="",Calcul!$E180=""),"",VLOOKUP(CONCATENATE(Calcul!$D180,Calcul!$E180),SilencerParams!$D$4:$R$82,8,FALSE))</f>
        <v/>
      </c>
      <c r="AJ175" s="24" t="str">
        <f>IF(OR(Calcul!$D180="",Calcul!$E180=""),"",VLOOKUP(CONCATENATE(Calcul!$D180,Calcul!$E180),SilencerParams!$D$4:$R$82,9,FALSE))</f>
        <v/>
      </c>
      <c r="AK175" s="24" t="str">
        <f>IF(OR(Calcul!$D180="",Calcul!$E180=""),"",VLOOKUP(CONCATENATE(Calcul!$D180,Calcul!$E180),SilencerParams!$D$4:$R$82,10,FALSE))</f>
        <v/>
      </c>
      <c r="AL175" s="24" t="str">
        <f>IF(OR(Calcul!$D180="",Calcul!$E180=""),"",VLOOKUP(CONCATENATE(Calcul!$D180,Calcul!$E180),SilencerParams!$D$4:$R$82,11,FALSE))</f>
        <v/>
      </c>
      <c r="AM175" s="24" t="str">
        <f>IF(OR(Calcul!$D180="",Calcul!$E180=""),"",VLOOKUP(CONCATENATE(Calcul!$D180,Calcul!$E180),SilencerParams!$D$4:$R$82,12,FALSE))</f>
        <v/>
      </c>
      <c r="AN175" s="24" t="str">
        <f>IF(OR(Calcul!$D180="",Calcul!$E180=""),"",VLOOKUP(CONCATENATE(Calcul!$D180,Calcul!$E180),SilencerParams!$D$4:$R$82,13,FALSE))</f>
        <v/>
      </c>
      <c r="AO175" s="24" t="str">
        <f>IF(OR(Calcul!$D180="",Calcul!$E180=""),"",VLOOKUP(CONCATENATE(Calcul!$D180,Calcul!$E180),SilencerParams!$D$4:$R$82,14,FALSE))</f>
        <v/>
      </c>
      <c r="AP175" s="24" t="str">
        <f>IF(OR(Calcul!$D180="",Calcul!$E180=""),"",VLOOKUP(CONCATENATE(Calcul!$D180,Calcul!$E180),SilencerParams!$D$4:$R$82,15,FALSE))</f>
        <v/>
      </c>
      <c r="AQ175" s="24" t="str">
        <f>IF(OR(Calcul!$D180="",Calcul!$E180=""),"",VLOOKUP(CONCATENATE(Calcul!$D180,Calcul!$E180),SilencerParams!$D$4:$Z$82,16,FALSE)*LOG($AH175)+VLOOKUP(CONCATENATE(Calcul!$D180,Calcul!$E180),SilencerParams!$D$4:$AH$82,24,FALSE))</f>
        <v/>
      </c>
      <c r="AR175" s="24" t="str">
        <f>IF(OR(Calcul!$D180="",Calcul!$E180=""),"",VLOOKUP(CONCATENATE(Calcul!$D180,Calcul!$E180),SilencerParams!$D$4:$Z$82,17,FALSE)*LOG($AH175)+VLOOKUP(CONCATENATE(Calcul!$D180,Calcul!$E180),SilencerParams!$D$4:$AH$82,25,FALSE))</f>
        <v/>
      </c>
      <c r="AS175" s="24" t="str">
        <f>IF(OR(Calcul!$D180="",Calcul!$E180=""),"",VLOOKUP(CONCATENATE(Calcul!$D180,Calcul!$E180),SilencerParams!$D$4:$Z$82,18,FALSE)*LOG($AH175)+VLOOKUP(CONCATENATE(Calcul!$D180,Calcul!$E180),SilencerParams!$D$4:$AH$82,26,FALSE))</f>
        <v/>
      </c>
      <c r="AT175" s="24" t="str">
        <f>IF(OR(Calcul!$D180="",Calcul!$E180=""),"",VLOOKUP(CONCATENATE(Calcul!$D180,Calcul!$E180),SilencerParams!$D$4:$Z$82,19,FALSE)*LOG($AH175)+VLOOKUP(CONCATENATE(Calcul!$D180,Calcul!$E180),SilencerParams!$D$4:$AH$82,27,FALSE))</f>
        <v/>
      </c>
      <c r="AU175" s="24" t="str">
        <f>IF(OR(Calcul!$D180="",Calcul!$E180=""),"",VLOOKUP(CONCATENATE(Calcul!$D180,Calcul!$E180),SilencerParams!$D$4:$Z$82,20,FALSE)*LOG($AH175)+VLOOKUP(CONCATENATE(Calcul!$D180,Calcul!$E180),SilencerParams!$D$4:$AH$82,28,FALSE))</f>
        <v/>
      </c>
      <c r="AV175" s="24" t="str">
        <f>IF(OR(Calcul!$D180="",Calcul!$E180=""),"",VLOOKUP(CONCATENATE(Calcul!$D180,Calcul!$E180),SilencerParams!$D$4:$Z$82,21,FALSE)*LOG($AH175)+VLOOKUP(CONCATENATE(Calcul!$D180,Calcul!$E180),SilencerParams!$D$4:$AH$82,29,FALSE))</f>
        <v/>
      </c>
      <c r="AW175" s="24" t="str">
        <f>IF(OR(Calcul!$D180="",Calcul!$E180=""),"",VLOOKUP(CONCATENATE(Calcul!$D180,Calcul!$E180),SilencerParams!$D$4:$Z$82,22,FALSE)*LOG($AH175)+VLOOKUP(CONCATENATE(Calcul!$D180,Calcul!$E180),SilencerParams!$D$4:$AH$82,30,FALSE))</f>
        <v/>
      </c>
      <c r="AX175" s="24" t="str">
        <f>IF(OR(Calcul!$D180="",Calcul!$E180=""),"",VLOOKUP(CONCATENATE(Calcul!$D180,Calcul!$E180),SilencerParams!$D$4:$Z$82,23,FALSE)*LOG($AH175)+VLOOKUP(CONCATENATE(Calcul!$D180,Calcul!$E180),SilencerParams!$D$4:$AH$82,31,FALSE))</f>
        <v/>
      </c>
      <c r="AY175" s="24" t="e">
        <f t="shared" si="49"/>
        <v>#DIV/0!</v>
      </c>
      <c r="AZ175" s="24" t="e">
        <f t="shared" si="50"/>
        <v>#DIV/0!</v>
      </c>
      <c r="BA175" s="24" t="e">
        <f t="shared" si="51"/>
        <v>#DIV/0!</v>
      </c>
      <c r="BB175" s="24" t="e">
        <f t="shared" si="52"/>
        <v>#DIV/0!</v>
      </c>
      <c r="BC175" s="24" t="e">
        <f t="shared" si="53"/>
        <v>#DIV/0!</v>
      </c>
      <c r="BD175" s="24" t="e">
        <f t="shared" si="54"/>
        <v>#DIV/0!</v>
      </c>
      <c r="BE175" s="24" t="e">
        <f t="shared" si="55"/>
        <v>#DIV/0!</v>
      </c>
      <c r="BF175" s="24" t="e">
        <f t="shared" si="56"/>
        <v>#DIV/0!</v>
      </c>
      <c r="BG175" s="24" t="e">
        <f>10*LOG10(IF(AY175="",0,POWER(10,((AY175+'ModelParams Lw'!$O$4)/10))) +IF(AZ175="",0,POWER(10,((AZ175+'ModelParams Lw'!$P$4)/10))) +IF(BA175="",0,POWER(10,((BA175+'ModelParams Lw'!$Q$4)/10))) +IF(BB175="",0,POWER(10,((BB175+'ModelParams Lw'!$R$4)/10))) +IF(BC175="",0,POWER(10,((BC175+'ModelParams Lw'!$S$4)/10))) +IF(BD175="",0,POWER(10,((BD175+'ModelParams Lw'!$T$4)/10))) +IF(BE175="",0,POWER(10,((BE175+'ModelParams Lw'!$U$4)/10)))+IF(BF175="",0,POWER(10,((BF175+'ModelParams Lw'!$V$4)/10))))</f>
        <v>#DIV/0!</v>
      </c>
      <c r="BH175" s="24" t="e">
        <f t="shared" si="70"/>
        <v>#DIV/0!</v>
      </c>
      <c r="BI175" s="24" t="e">
        <f>(AY175-'ModelParams Lw'!O$10)/'ModelParams Lw'!O$11</f>
        <v>#DIV/0!</v>
      </c>
      <c r="BJ175" s="24" t="e">
        <f>(AZ175-'ModelParams Lw'!P$10)/'ModelParams Lw'!P$11</f>
        <v>#DIV/0!</v>
      </c>
      <c r="BK175" s="24" t="e">
        <f>(BA175-'ModelParams Lw'!Q$10)/'ModelParams Lw'!Q$11</f>
        <v>#DIV/0!</v>
      </c>
      <c r="BL175" s="24" t="e">
        <f>(BB175-'ModelParams Lw'!R$10)/'ModelParams Lw'!R$11</f>
        <v>#DIV/0!</v>
      </c>
      <c r="BM175" s="24" t="e">
        <f>(BC175-'ModelParams Lw'!S$10)/'ModelParams Lw'!S$11</f>
        <v>#DIV/0!</v>
      </c>
      <c r="BN175" s="24" t="e">
        <f>(BD175-'ModelParams Lw'!T$10)/'ModelParams Lw'!T$11</f>
        <v>#DIV/0!</v>
      </c>
      <c r="BO175" s="24" t="e">
        <f>(BE175-'ModelParams Lw'!U$10)/'ModelParams Lw'!U$11</f>
        <v>#DIV/0!</v>
      </c>
      <c r="BP175" s="24" t="e">
        <f>(BF175-'ModelParams Lw'!V$10)/'ModelParams Lw'!V$11</f>
        <v>#DIV/0!</v>
      </c>
      <c r="BQ175" s="24">
        <f>IF(Calcul!$F180="SW",'ModelParams Lw'!C$18+'ModelParams Lw'!C$19*LOG(BQ$3)+'ModelParams Lw'!C$20*($D175*$E175),IF('ModelParams Lw'!C$21+'ModelParams Lw'!C$22*LOG(BQ$3)+'ModelParams Lw'!C$23*($D175*$E175)&lt;'ModelParams Lw'!C$18+'ModelParams Lw'!C$19*LOG(BQ$3)+'ModelParams Lw'!C$20*($D175*$E175),'ModelParams Lw'!C$18+'ModelParams Lw'!C$19*LOG(BQ$3)+'ModelParams Lw'!C$20*($D175*$E175),'ModelParams Lw'!C$21+'ModelParams Lw'!C$22*LOG(BQ$3)+'ModelParams Lw'!C$23*($D175*$E175)))</f>
        <v>29.232362061604213</v>
      </c>
      <c r="BR175" s="24">
        <f>IF(Calcul!$F180="SW",'ModelParams Lw'!D$18+'ModelParams Lw'!D$19*LOG(BR$3)+'ModelParams Lw'!D$20*($D175*$E175),IF('ModelParams Lw'!D$21+'ModelParams Lw'!D$22*LOG(BR$3)+'ModelParams Lw'!D$23*($D175*$E175)&lt;'ModelParams Lw'!D$18+'ModelParams Lw'!D$19*LOG(BR$3)+'ModelParams Lw'!D$20*($D175*$E175),'ModelParams Lw'!D$18+'ModelParams Lw'!D$19*LOG(BR$3)+'ModelParams Lw'!D$20*($D175*$E175),'ModelParams Lw'!D$21+'ModelParams Lw'!D$22*LOG(BR$3)+'ModelParams Lw'!D$23*($D175*$E175)))</f>
        <v>20.87664435983303</v>
      </c>
      <c r="BS175" s="24">
        <f>IF(Calcul!$F180="SW",'ModelParams Lw'!E$18+'ModelParams Lw'!E$19*LOG(BS$3)+'ModelParams Lw'!E$20*($D175*$E175),IF('ModelParams Lw'!E$21+'ModelParams Lw'!E$22*LOG(BS$3)+'ModelParams Lw'!E$23*($D175*$E175)&lt;'ModelParams Lw'!E$18+'ModelParams Lw'!E$19*LOG(BS$3)+'ModelParams Lw'!E$20*($D175*$E175),'ModelParams Lw'!E$18+'ModelParams Lw'!E$19*LOG(BS$3)+'ModelParams Lw'!E$20*($D175*$E175),'ModelParams Lw'!E$21+'ModelParams Lw'!E$22*LOG(BS$3)+'ModelParams Lw'!E$23*($D175*$E175)))</f>
        <v>19.403052886267911</v>
      </c>
      <c r="BT175" s="24">
        <f>IF(Calcul!$F180="SW",'ModelParams Lw'!F$18+'ModelParams Lw'!F$19*LOG(BT$3)+'ModelParams Lw'!F$20*($D175*$E175),IF('ModelParams Lw'!F$21+'ModelParams Lw'!F$22*LOG(BT$3)+'ModelParams Lw'!F$23*($D175*$E175)&lt;'ModelParams Lw'!F$18+'ModelParams Lw'!F$19*LOG(BT$3)+'ModelParams Lw'!F$20*($D175*$E175),'ModelParams Lw'!F$18+'ModelParams Lw'!F$19*LOG(BT$3)+'ModelParams Lw'!F$20*($D175*$E175),'ModelParams Lw'!F$21+'ModelParams Lw'!F$22*LOG(BT$3)+'ModelParams Lw'!F$23*($D175*$E175)))</f>
        <v>19.168948557312724</v>
      </c>
      <c r="BU175" s="24">
        <f>IF(Calcul!$F180="SW",'ModelParams Lw'!G$18+'ModelParams Lw'!G$19*LOG(BU$3)+'ModelParams Lw'!G$20*($D175*$E175),IF('ModelParams Lw'!G$21+'ModelParams Lw'!G$22*LOG(BU$3)+'ModelParams Lw'!G$23*($D175*$E175)&lt;'ModelParams Lw'!G$18+'ModelParams Lw'!G$19*LOG(BU$3)+'ModelParams Lw'!G$20*($D175*$E175),'ModelParams Lw'!G$18+'ModelParams Lw'!G$19*LOG(BU$3)+'ModelParams Lw'!G$20*($D175*$E175),'ModelParams Lw'!G$21+'ModelParams Lw'!G$22*LOG(BU$3)+'ModelParams Lw'!G$23*($D175*$E175)))</f>
        <v>19.253827318462619</v>
      </c>
      <c r="BV175" s="24">
        <f>IF(Calcul!$F180="SW",'ModelParams Lw'!H$18+'ModelParams Lw'!H$19*LOG(BV$3)+'ModelParams Lw'!H$20*($D175*$E175),IF('ModelParams Lw'!H$21+'ModelParams Lw'!H$22*LOG(BV$3)+'ModelParams Lw'!H$23*($D175*$E175)&lt;'ModelParams Lw'!H$18+'ModelParams Lw'!H$19*LOG(BV$3)+'ModelParams Lw'!H$20*($D175*$E175),'ModelParams Lw'!H$18+'ModelParams Lw'!H$19*LOG(BV$3)+'ModelParams Lw'!H$20*($D175*$E175),'ModelParams Lw'!H$21+'ModelParams Lw'!H$22*LOG(BV$3)+'ModelParams Lw'!H$23*($D175*$E175)))</f>
        <v>18.450549841027573</v>
      </c>
      <c r="BW175" s="24">
        <f>IF(Calcul!$F180="SW",'ModelParams Lw'!I$18+'ModelParams Lw'!I$19*LOG(BW$3)+'ModelParams Lw'!I$20*($D175*$E175),IF('ModelParams Lw'!I$21+'ModelParams Lw'!I$22*LOG(BW$3)+'ModelParams Lw'!I$23*($D175*$E175)&lt;'ModelParams Lw'!I$18+'ModelParams Lw'!I$19*LOG(BW$3)+'ModelParams Lw'!I$20*($D175*$E175),'ModelParams Lw'!I$18+'ModelParams Lw'!I$19*LOG(BW$3)+'ModelParams Lw'!I$20*($D175*$E175),'ModelParams Lw'!I$21+'ModelParams Lw'!I$22*LOG(BW$3)+'ModelParams Lw'!I$23*($D175*$E175)))</f>
        <v>24.339570323731252</v>
      </c>
      <c r="BX175" s="24">
        <f>IF(Calcul!$F180="SW",'ModelParams Lw'!J$18+'ModelParams Lw'!J$19*LOG(BX$3)+'ModelParams Lw'!J$20*($D175*$E175),IF('ModelParams Lw'!J$21+'ModelParams Lw'!J$22*LOG(BX$3)+'ModelParams Lw'!J$23*($D175*$E175)&lt;'ModelParams Lw'!J$18+'ModelParams Lw'!J$19*LOG(BX$3)+'ModelParams Lw'!J$20*($D175*$E175),'ModelParams Lw'!J$18+'ModelParams Lw'!J$19*LOG(BX$3)+'ModelParams Lw'!J$20*($D175*$E175),'ModelParams Lw'!J$21+'ModelParams Lw'!J$22*LOG(BX$3)+'ModelParams Lw'!J$23*($D175*$E175)))</f>
        <v>22.505852524315557</v>
      </c>
      <c r="BY175" s="24" t="e">
        <f t="shared" si="57"/>
        <v>#DIV/0!</v>
      </c>
      <c r="BZ175" s="24" t="e">
        <f t="shared" si="58"/>
        <v>#DIV/0!</v>
      </c>
      <c r="CA175" s="24" t="e">
        <f t="shared" si="59"/>
        <v>#DIV/0!</v>
      </c>
      <c r="CB175" s="24" t="e">
        <f t="shared" si="60"/>
        <v>#DIV/0!</v>
      </c>
      <c r="CC175" s="24" t="e">
        <f t="shared" si="61"/>
        <v>#DIV/0!</v>
      </c>
      <c r="CD175" s="24" t="e">
        <f t="shared" si="62"/>
        <v>#DIV/0!</v>
      </c>
      <c r="CE175" s="24" t="e">
        <f t="shared" si="63"/>
        <v>#DIV/0!</v>
      </c>
      <c r="CF175" s="24" t="e">
        <f t="shared" si="64"/>
        <v>#DIV/0!</v>
      </c>
      <c r="CG175" s="24" t="e">
        <f>10*LOG10(IF(BY175="",0,POWER(10,((BY175+'ModelParams Lw'!$O$4)/10))) +IF(BZ175="",0,POWER(10,((BZ175+'ModelParams Lw'!$P$4)/10))) +IF(CA175="",0,POWER(10,((CA175+'ModelParams Lw'!$Q$4)/10))) +IF(CB175="",0,POWER(10,((CB175+'ModelParams Lw'!$R$4)/10))) +IF(CC175="",0,POWER(10,((CC175+'ModelParams Lw'!$S$4)/10))) +IF(CD175="",0,POWER(10,((CD175+'ModelParams Lw'!$T$4)/10))) +IF(CE175="",0,POWER(10,((CE175+'ModelParams Lw'!$U$4)/10)))+IF(CF175="",0,POWER(10,((CF175+'ModelParams Lw'!$V$4)/10))))</f>
        <v>#DIV/0!</v>
      </c>
      <c r="CH175" s="24" t="e">
        <f t="shared" si="71"/>
        <v>#DIV/0!</v>
      </c>
      <c r="CI175" s="24" t="e">
        <f>(BY175-'ModelParams Lw'!$O$10)/'ModelParams Lw'!$O$11</f>
        <v>#DIV/0!</v>
      </c>
      <c r="CJ175" s="24" t="e">
        <f>(BZ175-'ModelParams Lw'!$P$10)/'ModelParams Lw'!$P$11</f>
        <v>#DIV/0!</v>
      </c>
      <c r="CK175" s="24" t="e">
        <f>(CA175-'ModelParams Lw'!$Q$10)/'ModelParams Lw'!$Q$11</f>
        <v>#DIV/0!</v>
      </c>
      <c r="CL175" s="24" t="e">
        <f>(CB175-'ModelParams Lw'!$R$10)/'ModelParams Lw'!$R$11</f>
        <v>#DIV/0!</v>
      </c>
      <c r="CM175" s="24" t="e">
        <f>(CC175-'ModelParams Lw'!$S$10)/'ModelParams Lw'!$S$11</f>
        <v>#DIV/0!</v>
      </c>
      <c r="CN175" s="24" t="e">
        <f>(CD175-'ModelParams Lw'!$T$10)/'ModelParams Lw'!$T$11</f>
        <v>#DIV/0!</v>
      </c>
      <c r="CO175" s="24" t="e">
        <f>(CE175-'ModelParams Lw'!$U$10)/'ModelParams Lw'!$U$11</f>
        <v>#DIV/0!</v>
      </c>
      <c r="CP175" s="24" t="e">
        <f>(CF175-'ModelParams Lw'!$V$10)/'ModelParams Lw'!$V$11</f>
        <v>#DIV/0!</v>
      </c>
    </row>
    <row r="176" spans="1:94" x14ac:dyDescent="0.2">
      <c r="A176" s="12">
        <f>Calcul!B178</f>
        <v>0</v>
      </c>
      <c r="B176" s="12">
        <f t="shared" si="65"/>
        <v>0</v>
      </c>
      <c r="C176" s="12">
        <f>Calcul!C178</f>
        <v>0</v>
      </c>
      <c r="D176" s="12">
        <f>Calcul!D178/1000</f>
        <v>0</v>
      </c>
      <c r="E176" s="12">
        <f>Calcul!E178/1000</f>
        <v>0</v>
      </c>
      <c r="F176" s="12">
        <f t="shared" si="66"/>
        <v>0</v>
      </c>
      <c r="G176" s="24" t="e">
        <f t="shared" si="67"/>
        <v>#DIV/0!</v>
      </c>
      <c r="H176" s="21" t="e">
        <f>'ModelParams Lw'!$B$6*(LN(H$3/(($B176/3600/($D176*$F176))^0.4*$G176^0.3)))^2+'ModelParams Lw'!$B$7*LN(H$3/(($B176/3600/($D176*$F176))^0.4*$G176^0.3))+'ModelParams Lw'!$B$8</f>
        <v>#DIV/0!</v>
      </c>
      <c r="I176" s="21" t="e">
        <f>'ModelParams Lw'!$B$6*(LN(I$3/(($B176/3600/($D176*$F176))^0.4*$G176^0.3)))^2+'ModelParams Lw'!$B$7*LN(I$3/(($B176/3600/($D176*$F176))^0.4*$G176^0.3))+'ModelParams Lw'!$B$8</f>
        <v>#DIV/0!</v>
      </c>
      <c r="J176" s="21" t="e">
        <f>'ModelParams Lw'!$B$6*(LN(J$3/(($B176/3600/($D176*$F176))^0.4*$G176^0.3)))^2+'ModelParams Lw'!$B$7*LN(J$3/(($B176/3600/($D176*$F176))^0.4*$G176^0.3))+'ModelParams Lw'!$B$8</f>
        <v>#DIV/0!</v>
      </c>
      <c r="K176" s="21" t="e">
        <f>'ModelParams Lw'!$B$6*(LN(K$3/(($B176/3600/($D176*$F176))^0.4*$G176^0.3)))^2+'ModelParams Lw'!$B$7*LN(K$3/(($B176/3600/($D176*$F176))^0.4*$G176^0.3))+'ModelParams Lw'!$B$8</f>
        <v>#DIV/0!</v>
      </c>
      <c r="L176" s="21" t="e">
        <f>'ModelParams Lw'!$B$6*(LN(L$3/(($B176/3600/($D176*$F176))^0.4*$G176^0.3)))^2+'ModelParams Lw'!$B$7*LN(L$3/(($B176/3600/($D176*$F176))^0.4*$G176^0.3))+'ModelParams Lw'!$B$8</f>
        <v>#DIV/0!</v>
      </c>
      <c r="M176" s="21" t="e">
        <f>'ModelParams Lw'!$B$6*(LN(M$3/(($B176/3600/($D176*$F176))^0.4*$G176^0.3)))^2+'ModelParams Lw'!$B$7*LN(M$3/(($B176/3600/($D176*$F176))^0.4*$G176^0.3))+'ModelParams Lw'!$B$8</f>
        <v>#DIV/0!</v>
      </c>
      <c r="N176" s="21" t="e">
        <f>'ModelParams Lw'!$B$6*(LN(N$3/(($B176/3600/($D176*$F176))^0.4*$G176^0.3)))^2+'ModelParams Lw'!$B$7*LN(N$3/(($B176/3600/($D176*$F176))^0.4*$G176^0.3))+'ModelParams Lw'!$B$8</f>
        <v>#DIV/0!</v>
      </c>
      <c r="O176" s="21" t="e">
        <f>'ModelParams Lw'!$B$6*(LN(O$3/(($B176/3600/($D176*$F176))^0.4*$G176^0.3)))^2+'ModelParams Lw'!$B$7*LN(O$3/(($B176/3600/($D176*$F176))^0.4*$G176^0.3))+'ModelParams Lw'!$B$8</f>
        <v>#DIV/0!</v>
      </c>
      <c r="P176" s="24" t="e">
        <f>'ModelParams Lw'!$B$3+'ModelParams Lw'!$B$4*LOG10($B176/3600/($D176*$F176))+'ModelParams Lw'!$B$5*LOG10(2*$G176/(1.2*($B176/3600/($D176*$F176))^2)+1)+10*LOG10($D176*$F176)+H176</f>
        <v>#DIV/0!</v>
      </c>
      <c r="Q176" s="24" t="e">
        <f>'ModelParams Lw'!$B$3+'ModelParams Lw'!$B$4*LOG10($B176/3600/($D176*$F176))+'ModelParams Lw'!$B$5*LOG10(2*$G176/(1.2*($B176/3600/($D176*$F176))^2)+1)+10*LOG10($D176*$F176)+I176</f>
        <v>#DIV/0!</v>
      </c>
      <c r="R176" s="24" t="e">
        <f>'ModelParams Lw'!$B$3+'ModelParams Lw'!$B$4*LOG10($B176/3600/($D176*$F176))+'ModelParams Lw'!$B$5*LOG10(2*$G176/(1.2*($B176/3600/($D176*$F176))^2)+1)+10*LOG10($D176*$F176)+J176</f>
        <v>#DIV/0!</v>
      </c>
      <c r="S176" s="24" t="e">
        <f>'ModelParams Lw'!$B$3+'ModelParams Lw'!$B$4*LOG10($B176/3600/($D176*$F176))+'ModelParams Lw'!$B$5*LOG10(2*$G176/(1.2*($B176/3600/($D176*$F176))^2)+1)+10*LOG10($D176*$F176)+K176</f>
        <v>#DIV/0!</v>
      </c>
      <c r="T176" s="24" t="e">
        <f>'ModelParams Lw'!$B$3+'ModelParams Lw'!$B$4*LOG10($B176/3600/($D176*$F176))+'ModelParams Lw'!$B$5*LOG10(2*$G176/(1.2*($B176/3600/($D176*$F176))^2)+1)+10*LOG10($D176*$F176)+L176</f>
        <v>#DIV/0!</v>
      </c>
      <c r="U176" s="24" t="e">
        <f>'ModelParams Lw'!$B$3+'ModelParams Lw'!$B$4*LOG10($B176/3600/($D176*$F176))+'ModelParams Lw'!$B$5*LOG10(2*$G176/(1.2*($B176/3600/($D176*$F176))^2)+1)+10*LOG10($D176*$F176)+M176</f>
        <v>#DIV/0!</v>
      </c>
      <c r="V176" s="24" t="e">
        <f>'ModelParams Lw'!$B$3+'ModelParams Lw'!$B$4*LOG10($B176/3600/($D176*$F176))+'ModelParams Lw'!$B$5*LOG10(2*$G176/(1.2*($B176/3600/($D176*$F176))^2)+1)+10*LOG10($D176*$F176)+N176</f>
        <v>#DIV/0!</v>
      </c>
      <c r="W176" s="24" t="e">
        <f>'ModelParams Lw'!$B$3+'ModelParams Lw'!$B$4*LOG10($B176/3600/($D176*$F176))+'ModelParams Lw'!$B$5*LOG10(2*$G176/(1.2*($B176/3600/($D176*$F176))^2)+1)+10*LOG10($D176*$F176)+O176</f>
        <v>#DIV/0!</v>
      </c>
      <c r="X176" s="24" t="e">
        <f>10*LOG10(IF(P176="",0,POWER(10,((P176+'ModelParams Lw'!$O$4)/10))) +IF(Q176="",0,POWER(10,((Q176+'ModelParams Lw'!$P$4)/10))) +IF(R176="",0,POWER(10,((R176+'ModelParams Lw'!$Q$4)/10))) +IF(S176="",0,POWER(10,((S176+'ModelParams Lw'!$R$4)/10))) +IF(T176="",0,POWER(10,((T176+'ModelParams Lw'!$S$4)/10))) +IF(U176="",0,POWER(10,((U176+'ModelParams Lw'!$T$4)/10))) +IF(V176="",0,POWER(10,((V176+'ModelParams Lw'!$U$4)/10)))+IF(W176="",0,POWER(10,((W176+'ModelParams Lw'!$V$4)/10))))</f>
        <v>#DIV/0!</v>
      </c>
      <c r="Y176" s="24" t="e">
        <f t="shared" si="68"/>
        <v>#DIV/0!</v>
      </c>
      <c r="Z176" s="24" t="e">
        <f>(P176-'ModelParams Lw'!O$10)/'ModelParams Lw'!O$11</f>
        <v>#DIV/0!</v>
      </c>
      <c r="AA176" s="24" t="e">
        <f>(Q176-'ModelParams Lw'!P$10)/'ModelParams Lw'!P$11</f>
        <v>#DIV/0!</v>
      </c>
      <c r="AB176" s="24" t="e">
        <f>(R176-'ModelParams Lw'!Q$10)/'ModelParams Lw'!Q$11</f>
        <v>#DIV/0!</v>
      </c>
      <c r="AC176" s="24" t="e">
        <f>(S176-'ModelParams Lw'!R$10)/'ModelParams Lw'!R$11</f>
        <v>#DIV/0!</v>
      </c>
      <c r="AD176" s="24" t="e">
        <f>(T176-'ModelParams Lw'!S$10)/'ModelParams Lw'!S$11</f>
        <v>#DIV/0!</v>
      </c>
      <c r="AE176" s="24" t="e">
        <f>(U176-'ModelParams Lw'!T$10)/'ModelParams Lw'!T$11</f>
        <v>#DIV/0!</v>
      </c>
      <c r="AF176" s="24" t="e">
        <f>(V176-'ModelParams Lw'!U$10)/'ModelParams Lw'!U$11</f>
        <v>#DIV/0!</v>
      </c>
      <c r="AG176" s="24" t="e">
        <f>(W176-'ModelParams Lw'!V$10)/'ModelParams Lw'!V$11</f>
        <v>#DIV/0!</v>
      </c>
      <c r="AH176" s="24" t="e">
        <f t="shared" si="69"/>
        <v>#DIV/0!</v>
      </c>
      <c r="AI176" s="24" t="str">
        <f>IF(OR(Calcul!$D181="",Calcul!$E181=""),"",VLOOKUP(CONCATENATE(Calcul!$D181,Calcul!$E181),SilencerParams!$D$4:$R$82,8,FALSE))</f>
        <v/>
      </c>
      <c r="AJ176" s="24" t="str">
        <f>IF(OR(Calcul!$D181="",Calcul!$E181=""),"",VLOOKUP(CONCATENATE(Calcul!$D181,Calcul!$E181),SilencerParams!$D$4:$R$82,9,FALSE))</f>
        <v/>
      </c>
      <c r="AK176" s="24" t="str">
        <f>IF(OR(Calcul!$D181="",Calcul!$E181=""),"",VLOOKUP(CONCATENATE(Calcul!$D181,Calcul!$E181),SilencerParams!$D$4:$R$82,10,FALSE))</f>
        <v/>
      </c>
      <c r="AL176" s="24" t="str">
        <f>IF(OR(Calcul!$D181="",Calcul!$E181=""),"",VLOOKUP(CONCATENATE(Calcul!$D181,Calcul!$E181),SilencerParams!$D$4:$R$82,11,FALSE))</f>
        <v/>
      </c>
      <c r="AM176" s="24" t="str">
        <f>IF(OR(Calcul!$D181="",Calcul!$E181=""),"",VLOOKUP(CONCATENATE(Calcul!$D181,Calcul!$E181),SilencerParams!$D$4:$R$82,12,FALSE))</f>
        <v/>
      </c>
      <c r="AN176" s="24" t="str">
        <f>IF(OR(Calcul!$D181="",Calcul!$E181=""),"",VLOOKUP(CONCATENATE(Calcul!$D181,Calcul!$E181),SilencerParams!$D$4:$R$82,13,FALSE))</f>
        <v/>
      </c>
      <c r="AO176" s="24" t="str">
        <f>IF(OR(Calcul!$D181="",Calcul!$E181=""),"",VLOOKUP(CONCATENATE(Calcul!$D181,Calcul!$E181),SilencerParams!$D$4:$R$82,14,FALSE))</f>
        <v/>
      </c>
      <c r="AP176" s="24" t="str">
        <f>IF(OR(Calcul!$D181="",Calcul!$E181=""),"",VLOOKUP(CONCATENATE(Calcul!$D181,Calcul!$E181),SilencerParams!$D$4:$R$82,15,FALSE))</f>
        <v/>
      </c>
      <c r="AQ176" s="24" t="str">
        <f>IF(OR(Calcul!$D181="",Calcul!$E181=""),"",VLOOKUP(CONCATENATE(Calcul!$D181,Calcul!$E181),SilencerParams!$D$4:$Z$82,16,FALSE)*LOG($AH176)+VLOOKUP(CONCATENATE(Calcul!$D181,Calcul!$E181),SilencerParams!$D$4:$AH$82,24,FALSE))</f>
        <v/>
      </c>
      <c r="AR176" s="24" t="str">
        <f>IF(OR(Calcul!$D181="",Calcul!$E181=""),"",VLOOKUP(CONCATENATE(Calcul!$D181,Calcul!$E181),SilencerParams!$D$4:$Z$82,17,FALSE)*LOG($AH176)+VLOOKUP(CONCATENATE(Calcul!$D181,Calcul!$E181),SilencerParams!$D$4:$AH$82,25,FALSE))</f>
        <v/>
      </c>
      <c r="AS176" s="24" t="str">
        <f>IF(OR(Calcul!$D181="",Calcul!$E181=""),"",VLOOKUP(CONCATENATE(Calcul!$D181,Calcul!$E181),SilencerParams!$D$4:$Z$82,18,FALSE)*LOG($AH176)+VLOOKUP(CONCATENATE(Calcul!$D181,Calcul!$E181),SilencerParams!$D$4:$AH$82,26,FALSE))</f>
        <v/>
      </c>
      <c r="AT176" s="24" t="str">
        <f>IF(OR(Calcul!$D181="",Calcul!$E181=""),"",VLOOKUP(CONCATENATE(Calcul!$D181,Calcul!$E181),SilencerParams!$D$4:$Z$82,19,FALSE)*LOG($AH176)+VLOOKUP(CONCATENATE(Calcul!$D181,Calcul!$E181),SilencerParams!$D$4:$AH$82,27,FALSE))</f>
        <v/>
      </c>
      <c r="AU176" s="24" t="str">
        <f>IF(OR(Calcul!$D181="",Calcul!$E181=""),"",VLOOKUP(CONCATENATE(Calcul!$D181,Calcul!$E181),SilencerParams!$D$4:$Z$82,20,FALSE)*LOG($AH176)+VLOOKUP(CONCATENATE(Calcul!$D181,Calcul!$E181),SilencerParams!$D$4:$AH$82,28,FALSE))</f>
        <v/>
      </c>
      <c r="AV176" s="24" t="str">
        <f>IF(OR(Calcul!$D181="",Calcul!$E181=""),"",VLOOKUP(CONCATENATE(Calcul!$D181,Calcul!$E181),SilencerParams!$D$4:$Z$82,21,FALSE)*LOG($AH176)+VLOOKUP(CONCATENATE(Calcul!$D181,Calcul!$E181),SilencerParams!$D$4:$AH$82,29,FALSE))</f>
        <v/>
      </c>
      <c r="AW176" s="24" t="str">
        <f>IF(OR(Calcul!$D181="",Calcul!$E181=""),"",VLOOKUP(CONCATENATE(Calcul!$D181,Calcul!$E181),SilencerParams!$D$4:$Z$82,22,FALSE)*LOG($AH176)+VLOOKUP(CONCATENATE(Calcul!$D181,Calcul!$E181),SilencerParams!$D$4:$AH$82,30,FALSE))</f>
        <v/>
      </c>
      <c r="AX176" s="24" t="str">
        <f>IF(OR(Calcul!$D181="",Calcul!$E181=""),"",VLOOKUP(CONCATENATE(Calcul!$D181,Calcul!$E181),SilencerParams!$D$4:$Z$82,23,FALSE)*LOG($AH176)+VLOOKUP(CONCATENATE(Calcul!$D181,Calcul!$E181),SilencerParams!$D$4:$AH$82,31,FALSE))</f>
        <v/>
      </c>
      <c r="AY176" s="24" t="e">
        <f t="shared" si="49"/>
        <v>#DIV/0!</v>
      </c>
      <c r="AZ176" s="24" t="e">
        <f t="shared" si="50"/>
        <v>#DIV/0!</v>
      </c>
      <c r="BA176" s="24" t="e">
        <f t="shared" si="51"/>
        <v>#DIV/0!</v>
      </c>
      <c r="BB176" s="24" t="e">
        <f t="shared" si="52"/>
        <v>#DIV/0!</v>
      </c>
      <c r="BC176" s="24" t="e">
        <f t="shared" si="53"/>
        <v>#DIV/0!</v>
      </c>
      <c r="BD176" s="24" t="e">
        <f t="shared" si="54"/>
        <v>#DIV/0!</v>
      </c>
      <c r="BE176" s="24" t="e">
        <f t="shared" si="55"/>
        <v>#DIV/0!</v>
      </c>
      <c r="BF176" s="24" t="e">
        <f t="shared" si="56"/>
        <v>#DIV/0!</v>
      </c>
      <c r="BG176" s="24" t="e">
        <f>10*LOG10(IF(AY176="",0,POWER(10,((AY176+'ModelParams Lw'!$O$4)/10))) +IF(AZ176="",0,POWER(10,((AZ176+'ModelParams Lw'!$P$4)/10))) +IF(BA176="",0,POWER(10,((BA176+'ModelParams Lw'!$Q$4)/10))) +IF(BB176="",0,POWER(10,((BB176+'ModelParams Lw'!$R$4)/10))) +IF(BC176="",0,POWER(10,((BC176+'ModelParams Lw'!$S$4)/10))) +IF(BD176="",0,POWER(10,((BD176+'ModelParams Lw'!$T$4)/10))) +IF(BE176="",0,POWER(10,((BE176+'ModelParams Lw'!$U$4)/10)))+IF(BF176="",0,POWER(10,((BF176+'ModelParams Lw'!$V$4)/10))))</f>
        <v>#DIV/0!</v>
      </c>
      <c r="BH176" s="24" t="e">
        <f t="shared" si="70"/>
        <v>#DIV/0!</v>
      </c>
      <c r="BI176" s="24" t="e">
        <f>(AY176-'ModelParams Lw'!O$10)/'ModelParams Lw'!O$11</f>
        <v>#DIV/0!</v>
      </c>
      <c r="BJ176" s="24" t="e">
        <f>(AZ176-'ModelParams Lw'!P$10)/'ModelParams Lw'!P$11</f>
        <v>#DIV/0!</v>
      </c>
      <c r="BK176" s="24" t="e">
        <f>(BA176-'ModelParams Lw'!Q$10)/'ModelParams Lw'!Q$11</f>
        <v>#DIV/0!</v>
      </c>
      <c r="BL176" s="24" t="e">
        <f>(BB176-'ModelParams Lw'!R$10)/'ModelParams Lw'!R$11</f>
        <v>#DIV/0!</v>
      </c>
      <c r="BM176" s="24" t="e">
        <f>(BC176-'ModelParams Lw'!S$10)/'ModelParams Lw'!S$11</f>
        <v>#DIV/0!</v>
      </c>
      <c r="BN176" s="24" t="e">
        <f>(BD176-'ModelParams Lw'!T$10)/'ModelParams Lw'!T$11</f>
        <v>#DIV/0!</v>
      </c>
      <c r="BO176" s="24" t="e">
        <f>(BE176-'ModelParams Lw'!U$10)/'ModelParams Lw'!U$11</f>
        <v>#DIV/0!</v>
      </c>
      <c r="BP176" s="24" t="e">
        <f>(BF176-'ModelParams Lw'!V$10)/'ModelParams Lw'!V$11</f>
        <v>#DIV/0!</v>
      </c>
      <c r="BQ176" s="24">
        <f>IF(Calcul!$F181="SW",'ModelParams Lw'!C$18+'ModelParams Lw'!C$19*LOG(BQ$3)+'ModelParams Lw'!C$20*($D176*$E176),IF('ModelParams Lw'!C$21+'ModelParams Lw'!C$22*LOG(BQ$3)+'ModelParams Lw'!C$23*($D176*$E176)&lt;'ModelParams Lw'!C$18+'ModelParams Lw'!C$19*LOG(BQ$3)+'ModelParams Lw'!C$20*($D176*$E176),'ModelParams Lw'!C$18+'ModelParams Lw'!C$19*LOG(BQ$3)+'ModelParams Lw'!C$20*($D176*$E176),'ModelParams Lw'!C$21+'ModelParams Lw'!C$22*LOG(BQ$3)+'ModelParams Lw'!C$23*($D176*$E176)))</f>
        <v>29.232362061604213</v>
      </c>
      <c r="BR176" s="24">
        <f>IF(Calcul!$F181="SW",'ModelParams Lw'!D$18+'ModelParams Lw'!D$19*LOG(BR$3)+'ModelParams Lw'!D$20*($D176*$E176),IF('ModelParams Lw'!D$21+'ModelParams Lw'!D$22*LOG(BR$3)+'ModelParams Lw'!D$23*($D176*$E176)&lt;'ModelParams Lw'!D$18+'ModelParams Lw'!D$19*LOG(BR$3)+'ModelParams Lw'!D$20*($D176*$E176),'ModelParams Lw'!D$18+'ModelParams Lw'!D$19*LOG(BR$3)+'ModelParams Lw'!D$20*($D176*$E176),'ModelParams Lw'!D$21+'ModelParams Lw'!D$22*LOG(BR$3)+'ModelParams Lw'!D$23*($D176*$E176)))</f>
        <v>20.87664435983303</v>
      </c>
      <c r="BS176" s="24">
        <f>IF(Calcul!$F181="SW",'ModelParams Lw'!E$18+'ModelParams Lw'!E$19*LOG(BS$3)+'ModelParams Lw'!E$20*($D176*$E176),IF('ModelParams Lw'!E$21+'ModelParams Lw'!E$22*LOG(BS$3)+'ModelParams Lw'!E$23*($D176*$E176)&lt;'ModelParams Lw'!E$18+'ModelParams Lw'!E$19*LOG(BS$3)+'ModelParams Lw'!E$20*($D176*$E176),'ModelParams Lw'!E$18+'ModelParams Lw'!E$19*LOG(BS$3)+'ModelParams Lw'!E$20*($D176*$E176),'ModelParams Lw'!E$21+'ModelParams Lw'!E$22*LOG(BS$3)+'ModelParams Lw'!E$23*($D176*$E176)))</f>
        <v>19.403052886267911</v>
      </c>
      <c r="BT176" s="24">
        <f>IF(Calcul!$F181="SW",'ModelParams Lw'!F$18+'ModelParams Lw'!F$19*LOG(BT$3)+'ModelParams Lw'!F$20*($D176*$E176),IF('ModelParams Lw'!F$21+'ModelParams Lw'!F$22*LOG(BT$3)+'ModelParams Lw'!F$23*($D176*$E176)&lt;'ModelParams Lw'!F$18+'ModelParams Lw'!F$19*LOG(BT$3)+'ModelParams Lw'!F$20*($D176*$E176),'ModelParams Lw'!F$18+'ModelParams Lw'!F$19*LOG(BT$3)+'ModelParams Lw'!F$20*($D176*$E176),'ModelParams Lw'!F$21+'ModelParams Lw'!F$22*LOG(BT$3)+'ModelParams Lw'!F$23*($D176*$E176)))</f>
        <v>19.168948557312724</v>
      </c>
      <c r="BU176" s="24">
        <f>IF(Calcul!$F181="SW",'ModelParams Lw'!G$18+'ModelParams Lw'!G$19*LOG(BU$3)+'ModelParams Lw'!G$20*($D176*$E176),IF('ModelParams Lw'!G$21+'ModelParams Lw'!G$22*LOG(BU$3)+'ModelParams Lw'!G$23*($D176*$E176)&lt;'ModelParams Lw'!G$18+'ModelParams Lw'!G$19*LOG(BU$3)+'ModelParams Lw'!G$20*($D176*$E176),'ModelParams Lw'!G$18+'ModelParams Lw'!G$19*LOG(BU$3)+'ModelParams Lw'!G$20*($D176*$E176),'ModelParams Lw'!G$21+'ModelParams Lw'!G$22*LOG(BU$3)+'ModelParams Lw'!G$23*($D176*$E176)))</f>
        <v>19.253827318462619</v>
      </c>
      <c r="BV176" s="24">
        <f>IF(Calcul!$F181="SW",'ModelParams Lw'!H$18+'ModelParams Lw'!H$19*LOG(BV$3)+'ModelParams Lw'!H$20*($D176*$E176),IF('ModelParams Lw'!H$21+'ModelParams Lw'!H$22*LOG(BV$3)+'ModelParams Lw'!H$23*($D176*$E176)&lt;'ModelParams Lw'!H$18+'ModelParams Lw'!H$19*LOG(BV$3)+'ModelParams Lw'!H$20*($D176*$E176),'ModelParams Lw'!H$18+'ModelParams Lw'!H$19*LOG(BV$3)+'ModelParams Lw'!H$20*($D176*$E176),'ModelParams Lw'!H$21+'ModelParams Lw'!H$22*LOG(BV$3)+'ModelParams Lw'!H$23*($D176*$E176)))</f>
        <v>18.450549841027573</v>
      </c>
      <c r="BW176" s="24">
        <f>IF(Calcul!$F181="SW",'ModelParams Lw'!I$18+'ModelParams Lw'!I$19*LOG(BW$3)+'ModelParams Lw'!I$20*($D176*$E176),IF('ModelParams Lw'!I$21+'ModelParams Lw'!I$22*LOG(BW$3)+'ModelParams Lw'!I$23*($D176*$E176)&lt;'ModelParams Lw'!I$18+'ModelParams Lw'!I$19*LOG(BW$3)+'ModelParams Lw'!I$20*($D176*$E176),'ModelParams Lw'!I$18+'ModelParams Lw'!I$19*LOG(BW$3)+'ModelParams Lw'!I$20*($D176*$E176),'ModelParams Lw'!I$21+'ModelParams Lw'!I$22*LOG(BW$3)+'ModelParams Lw'!I$23*($D176*$E176)))</f>
        <v>24.339570323731252</v>
      </c>
      <c r="BX176" s="24">
        <f>IF(Calcul!$F181="SW",'ModelParams Lw'!J$18+'ModelParams Lw'!J$19*LOG(BX$3)+'ModelParams Lw'!J$20*($D176*$E176),IF('ModelParams Lw'!J$21+'ModelParams Lw'!J$22*LOG(BX$3)+'ModelParams Lw'!J$23*($D176*$E176)&lt;'ModelParams Lw'!J$18+'ModelParams Lw'!J$19*LOG(BX$3)+'ModelParams Lw'!J$20*($D176*$E176),'ModelParams Lw'!J$18+'ModelParams Lw'!J$19*LOG(BX$3)+'ModelParams Lw'!J$20*($D176*$E176),'ModelParams Lw'!J$21+'ModelParams Lw'!J$22*LOG(BX$3)+'ModelParams Lw'!J$23*($D176*$E176)))</f>
        <v>22.505852524315557</v>
      </c>
      <c r="BY176" s="24" t="e">
        <f t="shared" si="57"/>
        <v>#DIV/0!</v>
      </c>
      <c r="BZ176" s="24" t="e">
        <f t="shared" si="58"/>
        <v>#DIV/0!</v>
      </c>
      <c r="CA176" s="24" t="e">
        <f t="shared" si="59"/>
        <v>#DIV/0!</v>
      </c>
      <c r="CB176" s="24" t="e">
        <f t="shared" si="60"/>
        <v>#DIV/0!</v>
      </c>
      <c r="CC176" s="24" t="e">
        <f t="shared" si="61"/>
        <v>#DIV/0!</v>
      </c>
      <c r="CD176" s="24" t="e">
        <f t="shared" si="62"/>
        <v>#DIV/0!</v>
      </c>
      <c r="CE176" s="24" t="e">
        <f t="shared" si="63"/>
        <v>#DIV/0!</v>
      </c>
      <c r="CF176" s="24" t="e">
        <f t="shared" si="64"/>
        <v>#DIV/0!</v>
      </c>
      <c r="CG176" s="24" t="e">
        <f>10*LOG10(IF(BY176="",0,POWER(10,((BY176+'ModelParams Lw'!$O$4)/10))) +IF(BZ176="",0,POWER(10,((BZ176+'ModelParams Lw'!$P$4)/10))) +IF(CA176="",0,POWER(10,((CA176+'ModelParams Lw'!$Q$4)/10))) +IF(CB176="",0,POWER(10,((CB176+'ModelParams Lw'!$R$4)/10))) +IF(CC176="",0,POWER(10,((CC176+'ModelParams Lw'!$S$4)/10))) +IF(CD176="",0,POWER(10,((CD176+'ModelParams Lw'!$T$4)/10))) +IF(CE176="",0,POWER(10,((CE176+'ModelParams Lw'!$U$4)/10)))+IF(CF176="",0,POWER(10,((CF176+'ModelParams Lw'!$V$4)/10))))</f>
        <v>#DIV/0!</v>
      </c>
      <c r="CH176" s="24" t="e">
        <f t="shared" si="71"/>
        <v>#DIV/0!</v>
      </c>
      <c r="CI176" s="24" t="e">
        <f>(BY176-'ModelParams Lw'!$O$10)/'ModelParams Lw'!$O$11</f>
        <v>#DIV/0!</v>
      </c>
      <c r="CJ176" s="24" t="e">
        <f>(BZ176-'ModelParams Lw'!$P$10)/'ModelParams Lw'!$P$11</f>
        <v>#DIV/0!</v>
      </c>
      <c r="CK176" s="24" t="e">
        <f>(CA176-'ModelParams Lw'!$Q$10)/'ModelParams Lw'!$Q$11</f>
        <v>#DIV/0!</v>
      </c>
      <c r="CL176" s="24" t="e">
        <f>(CB176-'ModelParams Lw'!$R$10)/'ModelParams Lw'!$R$11</f>
        <v>#DIV/0!</v>
      </c>
      <c r="CM176" s="24" t="e">
        <f>(CC176-'ModelParams Lw'!$S$10)/'ModelParams Lw'!$S$11</f>
        <v>#DIV/0!</v>
      </c>
      <c r="CN176" s="24" t="e">
        <f>(CD176-'ModelParams Lw'!$T$10)/'ModelParams Lw'!$T$11</f>
        <v>#DIV/0!</v>
      </c>
      <c r="CO176" s="24" t="e">
        <f>(CE176-'ModelParams Lw'!$U$10)/'ModelParams Lw'!$U$11</f>
        <v>#DIV/0!</v>
      </c>
      <c r="CP176" s="24" t="e">
        <f>(CF176-'ModelParams Lw'!$V$10)/'ModelParams Lw'!$V$11</f>
        <v>#DIV/0!</v>
      </c>
    </row>
    <row r="177" spans="1:94" x14ac:dyDescent="0.2">
      <c r="A177" s="12">
        <f>Calcul!B179</f>
        <v>0</v>
      </c>
      <c r="B177" s="12">
        <f t="shared" si="65"/>
        <v>0</v>
      </c>
      <c r="C177" s="12">
        <f>Calcul!C179</f>
        <v>0</v>
      </c>
      <c r="D177" s="12">
        <f>Calcul!D179/1000</f>
        <v>0</v>
      </c>
      <c r="E177" s="12">
        <f>Calcul!E179/1000</f>
        <v>0</v>
      </c>
      <c r="F177" s="12">
        <f t="shared" si="66"/>
        <v>0</v>
      </c>
      <c r="G177" s="24" t="e">
        <f t="shared" si="67"/>
        <v>#DIV/0!</v>
      </c>
      <c r="H177" s="21" t="e">
        <f>'ModelParams Lw'!$B$6*(LN(H$3/(($B177/3600/($D177*$F177))^0.4*$G177^0.3)))^2+'ModelParams Lw'!$B$7*LN(H$3/(($B177/3600/($D177*$F177))^0.4*$G177^0.3))+'ModelParams Lw'!$B$8</f>
        <v>#DIV/0!</v>
      </c>
      <c r="I177" s="21" t="e">
        <f>'ModelParams Lw'!$B$6*(LN(I$3/(($B177/3600/($D177*$F177))^0.4*$G177^0.3)))^2+'ModelParams Lw'!$B$7*LN(I$3/(($B177/3600/($D177*$F177))^0.4*$G177^0.3))+'ModelParams Lw'!$B$8</f>
        <v>#DIV/0!</v>
      </c>
      <c r="J177" s="21" t="e">
        <f>'ModelParams Lw'!$B$6*(LN(J$3/(($B177/3600/($D177*$F177))^0.4*$G177^0.3)))^2+'ModelParams Lw'!$B$7*LN(J$3/(($B177/3600/($D177*$F177))^0.4*$G177^0.3))+'ModelParams Lw'!$B$8</f>
        <v>#DIV/0!</v>
      </c>
      <c r="K177" s="21" t="e">
        <f>'ModelParams Lw'!$B$6*(LN(K$3/(($B177/3600/($D177*$F177))^0.4*$G177^0.3)))^2+'ModelParams Lw'!$B$7*LN(K$3/(($B177/3600/($D177*$F177))^0.4*$G177^0.3))+'ModelParams Lw'!$B$8</f>
        <v>#DIV/0!</v>
      </c>
      <c r="L177" s="21" t="e">
        <f>'ModelParams Lw'!$B$6*(LN(L$3/(($B177/3600/($D177*$F177))^0.4*$G177^0.3)))^2+'ModelParams Lw'!$B$7*LN(L$3/(($B177/3600/($D177*$F177))^0.4*$G177^0.3))+'ModelParams Lw'!$B$8</f>
        <v>#DIV/0!</v>
      </c>
      <c r="M177" s="21" t="e">
        <f>'ModelParams Lw'!$B$6*(LN(M$3/(($B177/3600/($D177*$F177))^0.4*$G177^0.3)))^2+'ModelParams Lw'!$B$7*LN(M$3/(($B177/3600/($D177*$F177))^0.4*$G177^0.3))+'ModelParams Lw'!$B$8</f>
        <v>#DIV/0!</v>
      </c>
      <c r="N177" s="21" t="e">
        <f>'ModelParams Lw'!$B$6*(LN(N$3/(($B177/3600/($D177*$F177))^0.4*$G177^0.3)))^2+'ModelParams Lw'!$B$7*LN(N$3/(($B177/3600/($D177*$F177))^0.4*$G177^0.3))+'ModelParams Lw'!$B$8</f>
        <v>#DIV/0!</v>
      </c>
      <c r="O177" s="21" t="e">
        <f>'ModelParams Lw'!$B$6*(LN(O$3/(($B177/3600/($D177*$F177))^0.4*$G177^0.3)))^2+'ModelParams Lw'!$B$7*LN(O$3/(($B177/3600/($D177*$F177))^0.4*$G177^0.3))+'ModelParams Lw'!$B$8</f>
        <v>#DIV/0!</v>
      </c>
      <c r="P177" s="24" t="e">
        <f>'ModelParams Lw'!$B$3+'ModelParams Lw'!$B$4*LOG10($B177/3600/($D177*$F177))+'ModelParams Lw'!$B$5*LOG10(2*$G177/(1.2*($B177/3600/($D177*$F177))^2)+1)+10*LOG10($D177*$F177)+H177</f>
        <v>#DIV/0!</v>
      </c>
      <c r="Q177" s="24" t="e">
        <f>'ModelParams Lw'!$B$3+'ModelParams Lw'!$B$4*LOG10($B177/3600/($D177*$F177))+'ModelParams Lw'!$B$5*LOG10(2*$G177/(1.2*($B177/3600/($D177*$F177))^2)+1)+10*LOG10($D177*$F177)+I177</f>
        <v>#DIV/0!</v>
      </c>
      <c r="R177" s="24" t="e">
        <f>'ModelParams Lw'!$B$3+'ModelParams Lw'!$B$4*LOG10($B177/3600/($D177*$F177))+'ModelParams Lw'!$B$5*LOG10(2*$G177/(1.2*($B177/3600/($D177*$F177))^2)+1)+10*LOG10($D177*$F177)+J177</f>
        <v>#DIV/0!</v>
      </c>
      <c r="S177" s="24" t="e">
        <f>'ModelParams Lw'!$B$3+'ModelParams Lw'!$B$4*LOG10($B177/3600/($D177*$F177))+'ModelParams Lw'!$B$5*LOG10(2*$G177/(1.2*($B177/3600/($D177*$F177))^2)+1)+10*LOG10($D177*$F177)+K177</f>
        <v>#DIV/0!</v>
      </c>
      <c r="T177" s="24" t="e">
        <f>'ModelParams Lw'!$B$3+'ModelParams Lw'!$B$4*LOG10($B177/3600/($D177*$F177))+'ModelParams Lw'!$B$5*LOG10(2*$G177/(1.2*($B177/3600/($D177*$F177))^2)+1)+10*LOG10($D177*$F177)+L177</f>
        <v>#DIV/0!</v>
      </c>
      <c r="U177" s="24" t="e">
        <f>'ModelParams Lw'!$B$3+'ModelParams Lw'!$B$4*LOG10($B177/3600/($D177*$F177))+'ModelParams Lw'!$B$5*LOG10(2*$G177/(1.2*($B177/3600/($D177*$F177))^2)+1)+10*LOG10($D177*$F177)+M177</f>
        <v>#DIV/0!</v>
      </c>
      <c r="V177" s="24" t="e">
        <f>'ModelParams Lw'!$B$3+'ModelParams Lw'!$B$4*LOG10($B177/3600/($D177*$F177))+'ModelParams Lw'!$B$5*LOG10(2*$G177/(1.2*($B177/3600/($D177*$F177))^2)+1)+10*LOG10($D177*$F177)+N177</f>
        <v>#DIV/0!</v>
      </c>
      <c r="W177" s="24" t="e">
        <f>'ModelParams Lw'!$B$3+'ModelParams Lw'!$B$4*LOG10($B177/3600/($D177*$F177))+'ModelParams Lw'!$B$5*LOG10(2*$G177/(1.2*($B177/3600/($D177*$F177))^2)+1)+10*LOG10($D177*$F177)+O177</f>
        <v>#DIV/0!</v>
      </c>
      <c r="X177" s="24" t="e">
        <f>10*LOG10(IF(P177="",0,POWER(10,((P177+'ModelParams Lw'!$O$4)/10))) +IF(Q177="",0,POWER(10,((Q177+'ModelParams Lw'!$P$4)/10))) +IF(R177="",0,POWER(10,((R177+'ModelParams Lw'!$Q$4)/10))) +IF(S177="",0,POWER(10,((S177+'ModelParams Lw'!$R$4)/10))) +IF(T177="",0,POWER(10,((T177+'ModelParams Lw'!$S$4)/10))) +IF(U177="",0,POWER(10,((U177+'ModelParams Lw'!$T$4)/10))) +IF(V177="",0,POWER(10,((V177+'ModelParams Lw'!$U$4)/10)))+IF(W177="",0,POWER(10,((W177+'ModelParams Lw'!$V$4)/10))))</f>
        <v>#DIV/0!</v>
      </c>
      <c r="Y177" s="24" t="e">
        <f t="shared" si="68"/>
        <v>#DIV/0!</v>
      </c>
      <c r="Z177" s="24" t="e">
        <f>(P177-'ModelParams Lw'!O$10)/'ModelParams Lw'!O$11</f>
        <v>#DIV/0!</v>
      </c>
      <c r="AA177" s="24" t="e">
        <f>(Q177-'ModelParams Lw'!P$10)/'ModelParams Lw'!P$11</f>
        <v>#DIV/0!</v>
      </c>
      <c r="AB177" s="24" t="e">
        <f>(R177-'ModelParams Lw'!Q$10)/'ModelParams Lw'!Q$11</f>
        <v>#DIV/0!</v>
      </c>
      <c r="AC177" s="24" t="e">
        <f>(S177-'ModelParams Lw'!R$10)/'ModelParams Lw'!R$11</f>
        <v>#DIV/0!</v>
      </c>
      <c r="AD177" s="24" t="e">
        <f>(T177-'ModelParams Lw'!S$10)/'ModelParams Lw'!S$11</f>
        <v>#DIV/0!</v>
      </c>
      <c r="AE177" s="24" t="e">
        <f>(U177-'ModelParams Lw'!T$10)/'ModelParams Lw'!T$11</f>
        <v>#DIV/0!</v>
      </c>
      <c r="AF177" s="24" t="e">
        <f>(V177-'ModelParams Lw'!U$10)/'ModelParams Lw'!U$11</f>
        <v>#DIV/0!</v>
      </c>
      <c r="AG177" s="24" t="e">
        <f>(W177-'ModelParams Lw'!V$10)/'ModelParams Lw'!V$11</f>
        <v>#DIV/0!</v>
      </c>
      <c r="AH177" s="24" t="e">
        <f t="shared" si="69"/>
        <v>#DIV/0!</v>
      </c>
      <c r="AI177" s="24" t="str">
        <f>IF(OR(Calcul!$D182="",Calcul!$E182=""),"",VLOOKUP(CONCATENATE(Calcul!$D182,Calcul!$E182),SilencerParams!$D$4:$R$82,8,FALSE))</f>
        <v/>
      </c>
      <c r="AJ177" s="24" t="str">
        <f>IF(OR(Calcul!$D182="",Calcul!$E182=""),"",VLOOKUP(CONCATENATE(Calcul!$D182,Calcul!$E182),SilencerParams!$D$4:$R$82,9,FALSE))</f>
        <v/>
      </c>
      <c r="AK177" s="24" t="str">
        <f>IF(OR(Calcul!$D182="",Calcul!$E182=""),"",VLOOKUP(CONCATENATE(Calcul!$D182,Calcul!$E182),SilencerParams!$D$4:$R$82,10,FALSE))</f>
        <v/>
      </c>
      <c r="AL177" s="24" t="str">
        <f>IF(OR(Calcul!$D182="",Calcul!$E182=""),"",VLOOKUP(CONCATENATE(Calcul!$D182,Calcul!$E182),SilencerParams!$D$4:$R$82,11,FALSE))</f>
        <v/>
      </c>
      <c r="AM177" s="24" t="str">
        <f>IF(OR(Calcul!$D182="",Calcul!$E182=""),"",VLOOKUP(CONCATENATE(Calcul!$D182,Calcul!$E182),SilencerParams!$D$4:$R$82,12,FALSE))</f>
        <v/>
      </c>
      <c r="AN177" s="24" t="str">
        <f>IF(OR(Calcul!$D182="",Calcul!$E182=""),"",VLOOKUP(CONCATENATE(Calcul!$D182,Calcul!$E182),SilencerParams!$D$4:$R$82,13,FALSE))</f>
        <v/>
      </c>
      <c r="AO177" s="24" t="str">
        <f>IF(OR(Calcul!$D182="",Calcul!$E182=""),"",VLOOKUP(CONCATENATE(Calcul!$D182,Calcul!$E182),SilencerParams!$D$4:$R$82,14,FALSE))</f>
        <v/>
      </c>
      <c r="AP177" s="24" t="str">
        <f>IF(OR(Calcul!$D182="",Calcul!$E182=""),"",VLOOKUP(CONCATENATE(Calcul!$D182,Calcul!$E182),SilencerParams!$D$4:$R$82,15,FALSE))</f>
        <v/>
      </c>
      <c r="AQ177" s="24" t="str">
        <f>IF(OR(Calcul!$D182="",Calcul!$E182=""),"",VLOOKUP(CONCATENATE(Calcul!$D182,Calcul!$E182),SilencerParams!$D$4:$Z$82,16,FALSE)*LOG($AH177)+VLOOKUP(CONCATENATE(Calcul!$D182,Calcul!$E182),SilencerParams!$D$4:$AH$82,24,FALSE))</f>
        <v/>
      </c>
      <c r="AR177" s="24" t="str">
        <f>IF(OR(Calcul!$D182="",Calcul!$E182=""),"",VLOOKUP(CONCATENATE(Calcul!$D182,Calcul!$E182),SilencerParams!$D$4:$Z$82,17,FALSE)*LOG($AH177)+VLOOKUP(CONCATENATE(Calcul!$D182,Calcul!$E182),SilencerParams!$D$4:$AH$82,25,FALSE))</f>
        <v/>
      </c>
      <c r="AS177" s="24" t="str">
        <f>IF(OR(Calcul!$D182="",Calcul!$E182=""),"",VLOOKUP(CONCATENATE(Calcul!$D182,Calcul!$E182),SilencerParams!$D$4:$Z$82,18,FALSE)*LOG($AH177)+VLOOKUP(CONCATENATE(Calcul!$D182,Calcul!$E182),SilencerParams!$D$4:$AH$82,26,FALSE))</f>
        <v/>
      </c>
      <c r="AT177" s="24" t="str">
        <f>IF(OR(Calcul!$D182="",Calcul!$E182=""),"",VLOOKUP(CONCATENATE(Calcul!$D182,Calcul!$E182),SilencerParams!$D$4:$Z$82,19,FALSE)*LOG($AH177)+VLOOKUP(CONCATENATE(Calcul!$D182,Calcul!$E182),SilencerParams!$D$4:$AH$82,27,FALSE))</f>
        <v/>
      </c>
      <c r="AU177" s="24" t="str">
        <f>IF(OR(Calcul!$D182="",Calcul!$E182=""),"",VLOOKUP(CONCATENATE(Calcul!$D182,Calcul!$E182),SilencerParams!$D$4:$Z$82,20,FALSE)*LOG($AH177)+VLOOKUP(CONCATENATE(Calcul!$D182,Calcul!$E182),SilencerParams!$D$4:$AH$82,28,FALSE))</f>
        <v/>
      </c>
      <c r="AV177" s="24" t="str">
        <f>IF(OR(Calcul!$D182="",Calcul!$E182=""),"",VLOOKUP(CONCATENATE(Calcul!$D182,Calcul!$E182),SilencerParams!$D$4:$Z$82,21,FALSE)*LOG($AH177)+VLOOKUP(CONCATENATE(Calcul!$D182,Calcul!$E182),SilencerParams!$D$4:$AH$82,29,FALSE))</f>
        <v/>
      </c>
      <c r="AW177" s="24" t="str">
        <f>IF(OR(Calcul!$D182="",Calcul!$E182=""),"",VLOOKUP(CONCATENATE(Calcul!$D182,Calcul!$E182),SilencerParams!$D$4:$Z$82,22,FALSE)*LOG($AH177)+VLOOKUP(CONCATENATE(Calcul!$D182,Calcul!$E182),SilencerParams!$D$4:$AH$82,30,FALSE))</f>
        <v/>
      </c>
      <c r="AX177" s="24" t="str">
        <f>IF(OR(Calcul!$D182="",Calcul!$E182=""),"",VLOOKUP(CONCATENATE(Calcul!$D182,Calcul!$E182),SilencerParams!$D$4:$Z$82,23,FALSE)*LOG($AH177)+VLOOKUP(CONCATENATE(Calcul!$D182,Calcul!$E182),SilencerParams!$D$4:$AH$82,31,FALSE))</f>
        <v/>
      </c>
      <c r="AY177" s="24" t="e">
        <f t="shared" si="49"/>
        <v>#DIV/0!</v>
      </c>
      <c r="AZ177" s="24" t="e">
        <f t="shared" si="50"/>
        <v>#DIV/0!</v>
      </c>
      <c r="BA177" s="24" t="e">
        <f t="shared" si="51"/>
        <v>#DIV/0!</v>
      </c>
      <c r="BB177" s="24" t="e">
        <f t="shared" si="52"/>
        <v>#DIV/0!</v>
      </c>
      <c r="BC177" s="24" t="e">
        <f t="shared" si="53"/>
        <v>#DIV/0!</v>
      </c>
      <c r="BD177" s="24" t="e">
        <f t="shared" si="54"/>
        <v>#DIV/0!</v>
      </c>
      <c r="BE177" s="24" t="e">
        <f t="shared" si="55"/>
        <v>#DIV/0!</v>
      </c>
      <c r="BF177" s="24" t="e">
        <f t="shared" si="56"/>
        <v>#DIV/0!</v>
      </c>
      <c r="BG177" s="24" t="e">
        <f>10*LOG10(IF(AY177="",0,POWER(10,((AY177+'ModelParams Lw'!$O$4)/10))) +IF(AZ177="",0,POWER(10,((AZ177+'ModelParams Lw'!$P$4)/10))) +IF(BA177="",0,POWER(10,((BA177+'ModelParams Lw'!$Q$4)/10))) +IF(BB177="",0,POWER(10,((BB177+'ModelParams Lw'!$R$4)/10))) +IF(BC177="",0,POWER(10,((BC177+'ModelParams Lw'!$S$4)/10))) +IF(BD177="",0,POWER(10,((BD177+'ModelParams Lw'!$T$4)/10))) +IF(BE177="",0,POWER(10,((BE177+'ModelParams Lw'!$U$4)/10)))+IF(BF177="",0,POWER(10,((BF177+'ModelParams Lw'!$V$4)/10))))</f>
        <v>#DIV/0!</v>
      </c>
      <c r="BH177" s="24" t="e">
        <f t="shared" si="70"/>
        <v>#DIV/0!</v>
      </c>
      <c r="BI177" s="24" t="e">
        <f>(AY177-'ModelParams Lw'!O$10)/'ModelParams Lw'!O$11</f>
        <v>#DIV/0!</v>
      </c>
      <c r="BJ177" s="24" t="e">
        <f>(AZ177-'ModelParams Lw'!P$10)/'ModelParams Lw'!P$11</f>
        <v>#DIV/0!</v>
      </c>
      <c r="BK177" s="24" t="e">
        <f>(BA177-'ModelParams Lw'!Q$10)/'ModelParams Lw'!Q$11</f>
        <v>#DIV/0!</v>
      </c>
      <c r="BL177" s="24" t="e">
        <f>(BB177-'ModelParams Lw'!R$10)/'ModelParams Lw'!R$11</f>
        <v>#DIV/0!</v>
      </c>
      <c r="BM177" s="24" t="e">
        <f>(BC177-'ModelParams Lw'!S$10)/'ModelParams Lw'!S$11</f>
        <v>#DIV/0!</v>
      </c>
      <c r="BN177" s="24" t="e">
        <f>(BD177-'ModelParams Lw'!T$10)/'ModelParams Lw'!T$11</f>
        <v>#DIV/0!</v>
      </c>
      <c r="BO177" s="24" t="e">
        <f>(BE177-'ModelParams Lw'!U$10)/'ModelParams Lw'!U$11</f>
        <v>#DIV/0!</v>
      </c>
      <c r="BP177" s="24" t="e">
        <f>(BF177-'ModelParams Lw'!V$10)/'ModelParams Lw'!V$11</f>
        <v>#DIV/0!</v>
      </c>
      <c r="BQ177" s="24">
        <f>IF(Calcul!$F182="SW",'ModelParams Lw'!C$18+'ModelParams Lw'!C$19*LOG(BQ$3)+'ModelParams Lw'!C$20*($D177*$E177),IF('ModelParams Lw'!C$21+'ModelParams Lw'!C$22*LOG(BQ$3)+'ModelParams Lw'!C$23*($D177*$E177)&lt;'ModelParams Lw'!C$18+'ModelParams Lw'!C$19*LOG(BQ$3)+'ModelParams Lw'!C$20*($D177*$E177),'ModelParams Lw'!C$18+'ModelParams Lw'!C$19*LOG(BQ$3)+'ModelParams Lw'!C$20*($D177*$E177),'ModelParams Lw'!C$21+'ModelParams Lw'!C$22*LOG(BQ$3)+'ModelParams Lw'!C$23*($D177*$E177)))</f>
        <v>29.232362061604213</v>
      </c>
      <c r="BR177" s="24">
        <f>IF(Calcul!$F182="SW",'ModelParams Lw'!D$18+'ModelParams Lw'!D$19*LOG(BR$3)+'ModelParams Lw'!D$20*($D177*$E177),IF('ModelParams Lw'!D$21+'ModelParams Lw'!D$22*LOG(BR$3)+'ModelParams Lw'!D$23*($D177*$E177)&lt;'ModelParams Lw'!D$18+'ModelParams Lw'!D$19*LOG(BR$3)+'ModelParams Lw'!D$20*($D177*$E177),'ModelParams Lw'!D$18+'ModelParams Lw'!D$19*LOG(BR$3)+'ModelParams Lw'!D$20*($D177*$E177),'ModelParams Lw'!D$21+'ModelParams Lw'!D$22*LOG(BR$3)+'ModelParams Lw'!D$23*($D177*$E177)))</f>
        <v>20.87664435983303</v>
      </c>
      <c r="BS177" s="24">
        <f>IF(Calcul!$F182="SW",'ModelParams Lw'!E$18+'ModelParams Lw'!E$19*LOG(BS$3)+'ModelParams Lw'!E$20*($D177*$E177),IF('ModelParams Lw'!E$21+'ModelParams Lw'!E$22*LOG(BS$3)+'ModelParams Lw'!E$23*($D177*$E177)&lt;'ModelParams Lw'!E$18+'ModelParams Lw'!E$19*LOG(BS$3)+'ModelParams Lw'!E$20*($D177*$E177),'ModelParams Lw'!E$18+'ModelParams Lw'!E$19*LOG(BS$3)+'ModelParams Lw'!E$20*($D177*$E177),'ModelParams Lw'!E$21+'ModelParams Lw'!E$22*LOG(BS$3)+'ModelParams Lw'!E$23*($D177*$E177)))</f>
        <v>19.403052886267911</v>
      </c>
      <c r="BT177" s="24">
        <f>IF(Calcul!$F182="SW",'ModelParams Lw'!F$18+'ModelParams Lw'!F$19*LOG(BT$3)+'ModelParams Lw'!F$20*($D177*$E177),IF('ModelParams Lw'!F$21+'ModelParams Lw'!F$22*LOG(BT$3)+'ModelParams Lw'!F$23*($D177*$E177)&lt;'ModelParams Lw'!F$18+'ModelParams Lw'!F$19*LOG(BT$3)+'ModelParams Lw'!F$20*($D177*$E177),'ModelParams Lw'!F$18+'ModelParams Lw'!F$19*LOG(BT$3)+'ModelParams Lw'!F$20*($D177*$E177),'ModelParams Lw'!F$21+'ModelParams Lw'!F$22*LOG(BT$3)+'ModelParams Lw'!F$23*($D177*$E177)))</f>
        <v>19.168948557312724</v>
      </c>
      <c r="BU177" s="24">
        <f>IF(Calcul!$F182="SW",'ModelParams Lw'!G$18+'ModelParams Lw'!G$19*LOG(BU$3)+'ModelParams Lw'!G$20*($D177*$E177),IF('ModelParams Lw'!G$21+'ModelParams Lw'!G$22*LOG(BU$3)+'ModelParams Lw'!G$23*($D177*$E177)&lt;'ModelParams Lw'!G$18+'ModelParams Lw'!G$19*LOG(BU$3)+'ModelParams Lw'!G$20*($D177*$E177),'ModelParams Lw'!G$18+'ModelParams Lw'!G$19*LOG(BU$3)+'ModelParams Lw'!G$20*($D177*$E177),'ModelParams Lw'!G$21+'ModelParams Lw'!G$22*LOG(BU$3)+'ModelParams Lw'!G$23*($D177*$E177)))</f>
        <v>19.253827318462619</v>
      </c>
      <c r="BV177" s="24">
        <f>IF(Calcul!$F182="SW",'ModelParams Lw'!H$18+'ModelParams Lw'!H$19*LOG(BV$3)+'ModelParams Lw'!H$20*($D177*$E177),IF('ModelParams Lw'!H$21+'ModelParams Lw'!H$22*LOG(BV$3)+'ModelParams Lw'!H$23*($D177*$E177)&lt;'ModelParams Lw'!H$18+'ModelParams Lw'!H$19*LOG(BV$3)+'ModelParams Lw'!H$20*($D177*$E177),'ModelParams Lw'!H$18+'ModelParams Lw'!H$19*LOG(BV$3)+'ModelParams Lw'!H$20*($D177*$E177),'ModelParams Lw'!H$21+'ModelParams Lw'!H$22*LOG(BV$3)+'ModelParams Lw'!H$23*($D177*$E177)))</f>
        <v>18.450549841027573</v>
      </c>
      <c r="BW177" s="24">
        <f>IF(Calcul!$F182="SW",'ModelParams Lw'!I$18+'ModelParams Lw'!I$19*LOG(BW$3)+'ModelParams Lw'!I$20*($D177*$E177),IF('ModelParams Lw'!I$21+'ModelParams Lw'!I$22*LOG(BW$3)+'ModelParams Lw'!I$23*($D177*$E177)&lt;'ModelParams Lw'!I$18+'ModelParams Lw'!I$19*LOG(BW$3)+'ModelParams Lw'!I$20*($D177*$E177),'ModelParams Lw'!I$18+'ModelParams Lw'!I$19*LOG(BW$3)+'ModelParams Lw'!I$20*($D177*$E177),'ModelParams Lw'!I$21+'ModelParams Lw'!I$22*LOG(BW$3)+'ModelParams Lw'!I$23*($D177*$E177)))</f>
        <v>24.339570323731252</v>
      </c>
      <c r="BX177" s="24">
        <f>IF(Calcul!$F182="SW",'ModelParams Lw'!J$18+'ModelParams Lw'!J$19*LOG(BX$3)+'ModelParams Lw'!J$20*($D177*$E177),IF('ModelParams Lw'!J$21+'ModelParams Lw'!J$22*LOG(BX$3)+'ModelParams Lw'!J$23*($D177*$E177)&lt;'ModelParams Lw'!J$18+'ModelParams Lw'!J$19*LOG(BX$3)+'ModelParams Lw'!J$20*($D177*$E177),'ModelParams Lw'!J$18+'ModelParams Lw'!J$19*LOG(BX$3)+'ModelParams Lw'!J$20*($D177*$E177),'ModelParams Lw'!J$21+'ModelParams Lw'!J$22*LOG(BX$3)+'ModelParams Lw'!J$23*($D177*$E177)))</f>
        <v>22.505852524315557</v>
      </c>
      <c r="BY177" s="24" t="e">
        <f t="shared" si="57"/>
        <v>#DIV/0!</v>
      </c>
      <c r="BZ177" s="24" t="e">
        <f t="shared" si="58"/>
        <v>#DIV/0!</v>
      </c>
      <c r="CA177" s="24" t="e">
        <f t="shared" si="59"/>
        <v>#DIV/0!</v>
      </c>
      <c r="CB177" s="24" t="e">
        <f t="shared" si="60"/>
        <v>#DIV/0!</v>
      </c>
      <c r="CC177" s="24" t="e">
        <f t="shared" si="61"/>
        <v>#DIV/0!</v>
      </c>
      <c r="CD177" s="24" t="e">
        <f t="shared" si="62"/>
        <v>#DIV/0!</v>
      </c>
      <c r="CE177" s="24" t="e">
        <f t="shared" si="63"/>
        <v>#DIV/0!</v>
      </c>
      <c r="CF177" s="24" t="e">
        <f t="shared" si="64"/>
        <v>#DIV/0!</v>
      </c>
      <c r="CG177" s="24" t="e">
        <f>10*LOG10(IF(BY177="",0,POWER(10,((BY177+'ModelParams Lw'!$O$4)/10))) +IF(BZ177="",0,POWER(10,((BZ177+'ModelParams Lw'!$P$4)/10))) +IF(CA177="",0,POWER(10,((CA177+'ModelParams Lw'!$Q$4)/10))) +IF(CB177="",0,POWER(10,((CB177+'ModelParams Lw'!$R$4)/10))) +IF(CC177="",0,POWER(10,((CC177+'ModelParams Lw'!$S$4)/10))) +IF(CD177="",0,POWER(10,((CD177+'ModelParams Lw'!$T$4)/10))) +IF(CE177="",0,POWER(10,((CE177+'ModelParams Lw'!$U$4)/10)))+IF(CF177="",0,POWER(10,((CF177+'ModelParams Lw'!$V$4)/10))))</f>
        <v>#DIV/0!</v>
      </c>
      <c r="CH177" s="24" t="e">
        <f t="shared" si="71"/>
        <v>#DIV/0!</v>
      </c>
      <c r="CI177" s="24" t="e">
        <f>(BY177-'ModelParams Lw'!$O$10)/'ModelParams Lw'!$O$11</f>
        <v>#DIV/0!</v>
      </c>
      <c r="CJ177" s="24" t="e">
        <f>(BZ177-'ModelParams Lw'!$P$10)/'ModelParams Lw'!$P$11</f>
        <v>#DIV/0!</v>
      </c>
      <c r="CK177" s="24" t="e">
        <f>(CA177-'ModelParams Lw'!$Q$10)/'ModelParams Lw'!$Q$11</f>
        <v>#DIV/0!</v>
      </c>
      <c r="CL177" s="24" t="e">
        <f>(CB177-'ModelParams Lw'!$R$10)/'ModelParams Lw'!$R$11</f>
        <v>#DIV/0!</v>
      </c>
      <c r="CM177" s="24" t="e">
        <f>(CC177-'ModelParams Lw'!$S$10)/'ModelParams Lw'!$S$11</f>
        <v>#DIV/0!</v>
      </c>
      <c r="CN177" s="24" t="e">
        <f>(CD177-'ModelParams Lw'!$T$10)/'ModelParams Lw'!$T$11</f>
        <v>#DIV/0!</v>
      </c>
      <c r="CO177" s="24" t="e">
        <f>(CE177-'ModelParams Lw'!$U$10)/'ModelParams Lw'!$U$11</f>
        <v>#DIV/0!</v>
      </c>
      <c r="CP177" s="24" t="e">
        <f>(CF177-'ModelParams Lw'!$V$10)/'ModelParams Lw'!$V$11</f>
        <v>#DIV/0!</v>
      </c>
    </row>
    <row r="178" spans="1:94" x14ac:dyDescent="0.2">
      <c r="A178" s="12">
        <f>Calcul!B180</f>
        <v>0</v>
      </c>
      <c r="B178" s="12">
        <f t="shared" si="65"/>
        <v>0</v>
      </c>
      <c r="C178" s="12">
        <f>Calcul!C180</f>
        <v>0</v>
      </c>
      <c r="D178" s="12">
        <f>Calcul!D180/1000</f>
        <v>0</v>
      </c>
      <c r="E178" s="12">
        <f>Calcul!E180/1000</f>
        <v>0</v>
      </c>
      <c r="F178" s="12">
        <f t="shared" si="66"/>
        <v>0</v>
      </c>
      <c r="G178" s="24" t="e">
        <f t="shared" si="67"/>
        <v>#DIV/0!</v>
      </c>
      <c r="H178" s="21" t="e">
        <f>'ModelParams Lw'!$B$6*(LN(H$3/(($B178/3600/($D178*$F178))^0.4*$G178^0.3)))^2+'ModelParams Lw'!$B$7*LN(H$3/(($B178/3600/($D178*$F178))^0.4*$G178^0.3))+'ModelParams Lw'!$B$8</f>
        <v>#DIV/0!</v>
      </c>
      <c r="I178" s="21" t="e">
        <f>'ModelParams Lw'!$B$6*(LN(I$3/(($B178/3600/($D178*$F178))^0.4*$G178^0.3)))^2+'ModelParams Lw'!$B$7*LN(I$3/(($B178/3600/($D178*$F178))^0.4*$G178^0.3))+'ModelParams Lw'!$B$8</f>
        <v>#DIV/0!</v>
      </c>
      <c r="J178" s="21" t="e">
        <f>'ModelParams Lw'!$B$6*(LN(J$3/(($B178/3600/($D178*$F178))^0.4*$G178^0.3)))^2+'ModelParams Lw'!$B$7*LN(J$3/(($B178/3600/($D178*$F178))^0.4*$G178^0.3))+'ModelParams Lw'!$B$8</f>
        <v>#DIV/0!</v>
      </c>
      <c r="K178" s="21" t="e">
        <f>'ModelParams Lw'!$B$6*(LN(K$3/(($B178/3600/($D178*$F178))^0.4*$G178^0.3)))^2+'ModelParams Lw'!$B$7*LN(K$3/(($B178/3600/($D178*$F178))^0.4*$G178^0.3))+'ModelParams Lw'!$B$8</f>
        <v>#DIV/0!</v>
      </c>
      <c r="L178" s="21" t="e">
        <f>'ModelParams Lw'!$B$6*(LN(L$3/(($B178/3600/($D178*$F178))^0.4*$G178^0.3)))^2+'ModelParams Lw'!$B$7*LN(L$3/(($B178/3600/($D178*$F178))^0.4*$G178^0.3))+'ModelParams Lw'!$B$8</f>
        <v>#DIV/0!</v>
      </c>
      <c r="M178" s="21" t="e">
        <f>'ModelParams Lw'!$B$6*(LN(M$3/(($B178/3600/($D178*$F178))^0.4*$G178^0.3)))^2+'ModelParams Lw'!$B$7*LN(M$3/(($B178/3600/($D178*$F178))^0.4*$G178^0.3))+'ModelParams Lw'!$B$8</f>
        <v>#DIV/0!</v>
      </c>
      <c r="N178" s="21" t="e">
        <f>'ModelParams Lw'!$B$6*(LN(N$3/(($B178/3600/($D178*$F178))^0.4*$G178^0.3)))^2+'ModelParams Lw'!$B$7*LN(N$3/(($B178/3600/($D178*$F178))^0.4*$G178^0.3))+'ModelParams Lw'!$B$8</f>
        <v>#DIV/0!</v>
      </c>
      <c r="O178" s="21" t="e">
        <f>'ModelParams Lw'!$B$6*(LN(O$3/(($B178/3600/($D178*$F178))^0.4*$G178^0.3)))^2+'ModelParams Lw'!$B$7*LN(O$3/(($B178/3600/($D178*$F178))^0.4*$G178^0.3))+'ModelParams Lw'!$B$8</f>
        <v>#DIV/0!</v>
      </c>
      <c r="P178" s="24" t="e">
        <f>'ModelParams Lw'!$B$3+'ModelParams Lw'!$B$4*LOG10($B178/3600/($D178*$F178))+'ModelParams Lw'!$B$5*LOG10(2*$G178/(1.2*($B178/3600/($D178*$F178))^2)+1)+10*LOG10($D178*$F178)+H178</f>
        <v>#DIV/0!</v>
      </c>
      <c r="Q178" s="24" t="e">
        <f>'ModelParams Lw'!$B$3+'ModelParams Lw'!$B$4*LOG10($B178/3600/($D178*$F178))+'ModelParams Lw'!$B$5*LOG10(2*$G178/(1.2*($B178/3600/($D178*$F178))^2)+1)+10*LOG10($D178*$F178)+I178</f>
        <v>#DIV/0!</v>
      </c>
      <c r="R178" s="24" t="e">
        <f>'ModelParams Lw'!$B$3+'ModelParams Lw'!$B$4*LOG10($B178/3600/($D178*$F178))+'ModelParams Lw'!$B$5*LOG10(2*$G178/(1.2*($B178/3600/($D178*$F178))^2)+1)+10*LOG10($D178*$F178)+J178</f>
        <v>#DIV/0!</v>
      </c>
      <c r="S178" s="24" t="e">
        <f>'ModelParams Lw'!$B$3+'ModelParams Lw'!$B$4*LOG10($B178/3600/($D178*$F178))+'ModelParams Lw'!$B$5*LOG10(2*$G178/(1.2*($B178/3600/($D178*$F178))^2)+1)+10*LOG10($D178*$F178)+K178</f>
        <v>#DIV/0!</v>
      </c>
      <c r="T178" s="24" t="e">
        <f>'ModelParams Lw'!$B$3+'ModelParams Lw'!$B$4*LOG10($B178/3600/($D178*$F178))+'ModelParams Lw'!$B$5*LOG10(2*$G178/(1.2*($B178/3600/($D178*$F178))^2)+1)+10*LOG10($D178*$F178)+L178</f>
        <v>#DIV/0!</v>
      </c>
      <c r="U178" s="24" t="e">
        <f>'ModelParams Lw'!$B$3+'ModelParams Lw'!$B$4*LOG10($B178/3600/($D178*$F178))+'ModelParams Lw'!$B$5*LOG10(2*$G178/(1.2*($B178/3600/($D178*$F178))^2)+1)+10*LOG10($D178*$F178)+M178</f>
        <v>#DIV/0!</v>
      </c>
      <c r="V178" s="24" t="e">
        <f>'ModelParams Lw'!$B$3+'ModelParams Lw'!$B$4*LOG10($B178/3600/($D178*$F178))+'ModelParams Lw'!$B$5*LOG10(2*$G178/(1.2*($B178/3600/($D178*$F178))^2)+1)+10*LOG10($D178*$F178)+N178</f>
        <v>#DIV/0!</v>
      </c>
      <c r="W178" s="24" t="e">
        <f>'ModelParams Lw'!$B$3+'ModelParams Lw'!$B$4*LOG10($B178/3600/($D178*$F178))+'ModelParams Lw'!$B$5*LOG10(2*$G178/(1.2*($B178/3600/($D178*$F178))^2)+1)+10*LOG10($D178*$F178)+O178</f>
        <v>#DIV/0!</v>
      </c>
      <c r="X178" s="24" t="e">
        <f>10*LOG10(IF(P178="",0,POWER(10,((P178+'ModelParams Lw'!$O$4)/10))) +IF(Q178="",0,POWER(10,((Q178+'ModelParams Lw'!$P$4)/10))) +IF(R178="",0,POWER(10,((R178+'ModelParams Lw'!$Q$4)/10))) +IF(S178="",0,POWER(10,((S178+'ModelParams Lw'!$R$4)/10))) +IF(T178="",0,POWER(10,((T178+'ModelParams Lw'!$S$4)/10))) +IF(U178="",0,POWER(10,((U178+'ModelParams Lw'!$T$4)/10))) +IF(V178="",0,POWER(10,((V178+'ModelParams Lw'!$U$4)/10)))+IF(W178="",0,POWER(10,((W178+'ModelParams Lw'!$V$4)/10))))</f>
        <v>#DIV/0!</v>
      </c>
      <c r="Y178" s="24" t="e">
        <f t="shared" si="68"/>
        <v>#DIV/0!</v>
      </c>
      <c r="Z178" s="24" t="e">
        <f>(P178-'ModelParams Lw'!O$10)/'ModelParams Lw'!O$11</f>
        <v>#DIV/0!</v>
      </c>
      <c r="AA178" s="24" t="e">
        <f>(Q178-'ModelParams Lw'!P$10)/'ModelParams Lw'!P$11</f>
        <v>#DIV/0!</v>
      </c>
      <c r="AB178" s="24" t="e">
        <f>(R178-'ModelParams Lw'!Q$10)/'ModelParams Lw'!Q$11</f>
        <v>#DIV/0!</v>
      </c>
      <c r="AC178" s="24" t="e">
        <f>(S178-'ModelParams Lw'!R$10)/'ModelParams Lw'!R$11</f>
        <v>#DIV/0!</v>
      </c>
      <c r="AD178" s="24" t="e">
        <f>(T178-'ModelParams Lw'!S$10)/'ModelParams Lw'!S$11</f>
        <v>#DIV/0!</v>
      </c>
      <c r="AE178" s="24" t="e">
        <f>(U178-'ModelParams Lw'!T$10)/'ModelParams Lw'!T$11</f>
        <v>#DIV/0!</v>
      </c>
      <c r="AF178" s="24" t="e">
        <f>(V178-'ModelParams Lw'!U$10)/'ModelParams Lw'!U$11</f>
        <v>#DIV/0!</v>
      </c>
      <c r="AG178" s="24" t="e">
        <f>(W178-'ModelParams Lw'!V$10)/'ModelParams Lw'!V$11</f>
        <v>#DIV/0!</v>
      </c>
      <c r="AH178" s="24" t="e">
        <f t="shared" si="69"/>
        <v>#DIV/0!</v>
      </c>
      <c r="AI178" s="24" t="str">
        <f>IF(OR(Calcul!$D183="",Calcul!$E183=""),"",VLOOKUP(CONCATENATE(Calcul!$D183,Calcul!$E183),SilencerParams!$D$4:$R$82,8,FALSE))</f>
        <v/>
      </c>
      <c r="AJ178" s="24" t="str">
        <f>IF(OR(Calcul!$D183="",Calcul!$E183=""),"",VLOOKUP(CONCATENATE(Calcul!$D183,Calcul!$E183),SilencerParams!$D$4:$R$82,9,FALSE))</f>
        <v/>
      </c>
      <c r="AK178" s="24" t="str">
        <f>IF(OR(Calcul!$D183="",Calcul!$E183=""),"",VLOOKUP(CONCATENATE(Calcul!$D183,Calcul!$E183),SilencerParams!$D$4:$R$82,10,FALSE))</f>
        <v/>
      </c>
      <c r="AL178" s="24" t="str">
        <f>IF(OR(Calcul!$D183="",Calcul!$E183=""),"",VLOOKUP(CONCATENATE(Calcul!$D183,Calcul!$E183),SilencerParams!$D$4:$R$82,11,FALSE))</f>
        <v/>
      </c>
      <c r="AM178" s="24" t="str">
        <f>IF(OR(Calcul!$D183="",Calcul!$E183=""),"",VLOOKUP(CONCATENATE(Calcul!$D183,Calcul!$E183),SilencerParams!$D$4:$R$82,12,FALSE))</f>
        <v/>
      </c>
      <c r="AN178" s="24" t="str">
        <f>IF(OR(Calcul!$D183="",Calcul!$E183=""),"",VLOOKUP(CONCATENATE(Calcul!$D183,Calcul!$E183),SilencerParams!$D$4:$R$82,13,FALSE))</f>
        <v/>
      </c>
      <c r="AO178" s="24" t="str">
        <f>IF(OR(Calcul!$D183="",Calcul!$E183=""),"",VLOOKUP(CONCATENATE(Calcul!$D183,Calcul!$E183),SilencerParams!$D$4:$R$82,14,FALSE))</f>
        <v/>
      </c>
      <c r="AP178" s="24" t="str">
        <f>IF(OR(Calcul!$D183="",Calcul!$E183=""),"",VLOOKUP(CONCATENATE(Calcul!$D183,Calcul!$E183),SilencerParams!$D$4:$R$82,15,FALSE))</f>
        <v/>
      </c>
      <c r="AQ178" s="24" t="str">
        <f>IF(OR(Calcul!$D183="",Calcul!$E183=""),"",VLOOKUP(CONCATENATE(Calcul!$D183,Calcul!$E183),SilencerParams!$D$4:$Z$82,16,FALSE)*LOG($AH178)+VLOOKUP(CONCATENATE(Calcul!$D183,Calcul!$E183),SilencerParams!$D$4:$AH$82,24,FALSE))</f>
        <v/>
      </c>
      <c r="AR178" s="24" t="str">
        <f>IF(OR(Calcul!$D183="",Calcul!$E183=""),"",VLOOKUP(CONCATENATE(Calcul!$D183,Calcul!$E183),SilencerParams!$D$4:$Z$82,17,FALSE)*LOG($AH178)+VLOOKUP(CONCATENATE(Calcul!$D183,Calcul!$E183),SilencerParams!$D$4:$AH$82,25,FALSE))</f>
        <v/>
      </c>
      <c r="AS178" s="24" t="str">
        <f>IF(OR(Calcul!$D183="",Calcul!$E183=""),"",VLOOKUP(CONCATENATE(Calcul!$D183,Calcul!$E183),SilencerParams!$D$4:$Z$82,18,FALSE)*LOG($AH178)+VLOOKUP(CONCATENATE(Calcul!$D183,Calcul!$E183),SilencerParams!$D$4:$AH$82,26,FALSE))</f>
        <v/>
      </c>
      <c r="AT178" s="24" t="str">
        <f>IF(OR(Calcul!$D183="",Calcul!$E183=""),"",VLOOKUP(CONCATENATE(Calcul!$D183,Calcul!$E183),SilencerParams!$D$4:$Z$82,19,FALSE)*LOG($AH178)+VLOOKUP(CONCATENATE(Calcul!$D183,Calcul!$E183),SilencerParams!$D$4:$AH$82,27,FALSE))</f>
        <v/>
      </c>
      <c r="AU178" s="24" t="str">
        <f>IF(OR(Calcul!$D183="",Calcul!$E183=""),"",VLOOKUP(CONCATENATE(Calcul!$D183,Calcul!$E183),SilencerParams!$D$4:$Z$82,20,FALSE)*LOG($AH178)+VLOOKUP(CONCATENATE(Calcul!$D183,Calcul!$E183),SilencerParams!$D$4:$AH$82,28,FALSE))</f>
        <v/>
      </c>
      <c r="AV178" s="24" t="str">
        <f>IF(OR(Calcul!$D183="",Calcul!$E183=""),"",VLOOKUP(CONCATENATE(Calcul!$D183,Calcul!$E183),SilencerParams!$D$4:$Z$82,21,FALSE)*LOG($AH178)+VLOOKUP(CONCATENATE(Calcul!$D183,Calcul!$E183),SilencerParams!$D$4:$AH$82,29,FALSE))</f>
        <v/>
      </c>
      <c r="AW178" s="24" t="str">
        <f>IF(OR(Calcul!$D183="",Calcul!$E183=""),"",VLOOKUP(CONCATENATE(Calcul!$D183,Calcul!$E183),SilencerParams!$D$4:$Z$82,22,FALSE)*LOG($AH178)+VLOOKUP(CONCATENATE(Calcul!$D183,Calcul!$E183),SilencerParams!$D$4:$AH$82,30,FALSE))</f>
        <v/>
      </c>
      <c r="AX178" s="24" t="str">
        <f>IF(OR(Calcul!$D183="",Calcul!$E183=""),"",VLOOKUP(CONCATENATE(Calcul!$D183,Calcul!$E183),SilencerParams!$D$4:$Z$82,23,FALSE)*LOG($AH178)+VLOOKUP(CONCATENATE(Calcul!$D183,Calcul!$E183),SilencerParams!$D$4:$AH$82,31,FALSE))</f>
        <v/>
      </c>
      <c r="AY178" s="24" t="e">
        <f t="shared" si="49"/>
        <v>#DIV/0!</v>
      </c>
      <c r="AZ178" s="24" t="e">
        <f t="shared" si="50"/>
        <v>#DIV/0!</v>
      </c>
      <c r="BA178" s="24" t="e">
        <f t="shared" si="51"/>
        <v>#DIV/0!</v>
      </c>
      <c r="BB178" s="24" t="e">
        <f t="shared" si="52"/>
        <v>#DIV/0!</v>
      </c>
      <c r="BC178" s="24" t="e">
        <f t="shared" si="53"/>
        <v>#DIV/0!</v>
      </c>
      <c r="BD178" s="24" t="e">
        <f t="shared" si="54"/>
        <v>#DIV/0!</v>
      </c>
      <c r="BE178" s="24" t="e">
        <f t="shared" si="55"/>
        <v>#DIV/0!</v>
      </c>
      <c r="BF178" s="24" t="e">
        <f t="shared" si="56"/>
        <v>#DIV/0!</v>
      </c>
      <c r="BG178" s="24" t="e">
        <f>10*LOG10(IF(AY178="",0,POWER(10,((AY178+'ModelParams Lw'!$O$4)/10))) +IF(AZ178="",0,POWER(10,((AZ178+'ModelParams Lw'!$P$4)/10))) +IF(BA178="",0,POWER(10,((BA178+'ModelParams Lw'!$Q$4)/10))) +IF(BB178="",0,POWER(10,((BB178+'ModelParams Lw'!$R$4)/10))) +IF(BC178="",0,POWER(10,((BC178+'ModelParams Lw'!$S$4)/10))) +IF(BD178="",0,POWER(10,((BD178+'ModelParams Lw'!$T$4)/10))) +IF(BE178="",0,POWER(10,((BE178+'ModelParams Lw'!$U$4)/10)))+IF(BF178="",0,POWER(10,((BF178+'ModelParams Lw'!$V$4)/10))))</f>
        <v>#DIV/0!</v>
      </c>
      <c r="BH178" s="24" t="e">
        <f t="shared" si="70"/>
        <v>#DIV/0!</v>
      </c>
      <c r="BI178" s="24" t="e">
        <f>(AY178-'ModelParams Lw'!O$10)/'ModelParams Lw'!O$11</f>
        <v>#DIV/0!</v>
      </c>
      <c r="BJ178" s="24" t="e">
        <f>(AZ178-'ModelParams Lw'!P$10)/'ModelParams Lw'!P$11</f>
        <v>#DIV/0!</v>
      </c>
      <c r="BK178" s="24" t="e">
        <f>(BA178-'ModelParams Lw'!Q$10)/'ModelParams Lw'!Q$11</f>
        <v>#DIV/0!</v>
      </c>
      <c r="BL178" s="24" t="e">
        <f>(BB178-'ModelParams Lw'!R$10)/'ModelParams Lw'!R$11</f>
        <v>#DIV/0!</v>
      </c>
      <c r="BM178" s="24" t="e">
        <f>(BC178-'ModelParams Lw'!S$10)/'ModelParams Lw'!S$11</f>
        <v>#DIV/0!</v>
      </c>
      <c r="BN178" s="24" t="e">
        <f>(BD178-'ModelParams Lw'!T$10)/'ModelParams Lw'!T$11</f>
        <v>#DIV/0!</v>
      </c>
      <c r="BO178" s="24" t="e">
        <f>(BE178-'ModelParams Lw'!U$10)/'ModelParams Lw'!U$11</f>
        <v>#DIV/0!</v>
      </c>
      <c r="BP178" s="24" t="e">
        <f>(BF178-'ModelParams Lw'!V$10)/'ModelParams Lw'!V$11</f>
        <v>#DIV/0!</v>
      </c>
      <c r="BQ178" s="24">
        <f>IF(Calcul!$F183="SW",'ModelParams Lw'!C$18+'ModelParams Lw'!C$19*LOG(BQ$3)+'ModelParams Lw'!C$20*($D178*$E178),IF('ModelParams Lw'!C$21+'ModelParams Lw'!C$22*LOG(BQ$3)+'ModelParams Lw'!C$23*($D178*$E178)&lt;'ModelParams Lw'!C$18+'ModelParams Lw'!C$19*LOG(BQ$3)+'ModelParams Lw'!C$20*($D178*$E178),'ModelParams Lw'!C$18+'ModelParams Lw'!C$19*LOG(BQ$3)+'ModelParams Lw'!C$20*($D178*$E178),'ModelParams Lw'!C$21+'ModelParams Lw'!C$22*LOG(BQ$3)+'ModelParams Lw'!C$23*($D178*$E178)))</f>
        <v>29.232362061604213</v>
      </c>
      <c r="BR178" s="24">
        <f>IF(Calcul!$F183="SW",'ModelParams Lw'!D$18+'ModelParams Lw'!D$19*LOG(BR$3)+'ModelParams Lw'!D$20*($D178*$E178),IF('ModelParams Lw'!D$21+'ModelParams Lw'!D$22*LOG(BR$3)+'ModelParams Lw'!D$23*($D178*$E178)&lt;'ModelParams Lw'!D$18+'ModelParams Lw'!D$19*LOG(BR$3)+'ModelParams Lw'!D$20*($D178*$E178),'ModelParams Lw'!D$18+'ModelParams Lw'!D$19*LOG(BR$3)+'ModelParams Lw'!D$20*($D178*$E178),'ModelParams Lw'!D$21+'ModelParams Lw'!D$22*LOG(BR$3)+'ModelParams Lw'!D$23*($D178*$E178)))</f>
        <v>20.87664435983303</v>
      </c>
      <c r="BS178" s="24">
        <f>IF(Calcul!$F183="SW",'ModelParams Lw'!E$18+'ModelParams Lw'!E$19*LOG(BS$3)+'ModelParams Lw'!E$20*($D178*$E178),IF('ModelParams Lw'!E$21+'ModelParams Lw'!E$22*LOG(BS$3)+'ModelParams Lw'!E$23*($D178*$E178)&lt;'ModelParams Lw'!E$18+'ModelParams Lw'!E$19*LOG(BS$3)+'ModelParams Lw'!E$20*($D178*$E178),'ModelParams Lw'!E$18+'ModelParams Lw'!E$19*LOG(BS$3)+'ModelParams Lw'!E$20*($D178*$E178),'ModelParams Lw'!E$21+'ModelParams Lw'!E$22*LOG(BS$3)+'ModelParams Lw'!E$23*($D178*$E178)))</f>
        <v>19.403052886267911</v>
      </c>
      <c r="BT178" s="24">
        <f>IF(Calcul!$F183="SW",'ModelParams Lw'!F$18+'ModelParams Lw'!F$19*LOG(BT$3)+'ModelParams Lw'!F$20*($D178*$E178),IF('ModelParams Lw'!F$21+'ModelParams Lw'!F$22*LOG(BT$3)+'ModelParams Lw'!F$23*($D178*$E178)&lt;'ModelParams Lw'!F$18+'ModelParams Lw'!F$19*LOG(BT$3)+'ModelParams Lw'!F$20*($D178*$E178),'ModelParams Lw'!F$18+'ModelParams Lw'!F$19*LOG(BT$3)+'ModelParams Lw'!F$20*($D178*$E178),'ModelParams Lw'!F$21+'ModelParams Lw'!F$22*LOG(BT$3)+'ModelParams Lw'!F$23*($D178*$E178)))</f>
        <v>19.168948557312724</v>
      </c>
      <c r="BU178" s="24">
        <f>IF(Calcul!$F183="SW",'ModelParams Lw'!G$18+'ModelParams Lw'!G$19*LOG(BU$3)+'ModelParams Lw'!G$20*($D178*$E178),IF('ModelParams Lw'!G$21+'ModelParams Lw'!G$22*LOG(BU$3)+'ModelParams Lw'!G$23*($D178*$E178)&lt;'ModelParams Lw'!G$18+'ModelParams Lw'!G$19*LOG(BU$3)+'ModelParams Lw'!G$20*($D178*$E178),'ModelParams Lw'!G$18+'ModelParams Lw'!G$19*LOG(BU$3)+'ModelParams Lw'!G$20*($D178*$E178),'ModelParams Lw'!G$21+'ModelParams Lw'!G$22*LOG(BU$3)+'ModelParams Lw'!G$23*($D178*$E178)))</f>
        <v>19.253827318462619</v>
      </c>
      <c r="BV178" s="24">
        <f>IF(Calcul!$F183="SW",'ModelParams Lw'!H$18+'ModelParams Lw'!H$19*LOG(BV$3)+'ModelParams Lw'!H$20*($D178*$E178),IF('ModelParams Lw'!H$21+'ModelParams Lw'!H$22*LOG(BV$3)+'ModelParams Lw'!H$23*($D178*$E178)&lt;'ModelParams Lw'!H$18+'ModelParams Lw'!H$19*LOG(BV$3)+'ModelParams Lw'!H$20*($D178*$E178),'ModelParams Lw'!H$18+'ModelParams Lw'!H$19*LOG(BV$3)+'ModelParams Lw'!H$20*($D178*$E178),'ModelParams Lw'!H$21+'ModelParams Lw'!H$22*LOG(BV$3)+'ModelParams Lw'!H$23*($D178*$E178)))</f>
        <v>18.450549841027573</v>
      </c>
      <c r="BW178" s="24">
        <f>IF(Calcul!$F183="SW",'ModelParams Lw'!I$18+'ModelParams Lw'!I$19*LOG(BW$3)+'ModelParams Lw'!I$20*($D178*$E178),IF('ModelParams Lw'!I$21+'ModelParams Lw'!I$22*LOG(BW$3)+'ModelParams Lw'!I$23*($D178*$E178)&lt;'ModelParams Lw'!I$18+'ModelParams Lw'!I$19*LOG(BW$3)+'ModelParams Lw'!I$20*($D178*$E178),'ModelParams Lw'!I$18+'ModelParams Lw'!I$19*LOG(BW$3)+'ModelParams Lw'!I$20*($D178*$E178),'ModelParams Lw'!I$21+'ModelParams Lw'!I$22*LOG(BW$3)+'ModelParams Lw'!I$23*($D178*$E178)))</f>
        <v>24.339570323731252</v>
      </c>
      <c r="BX178" s="24">
        <f>IF(Calcul!$F183="SW",'ModelParams Lw'!J$18+'ModelParams Lw'!J$19*LOG(BX$3)+'ModelParams Lw'!J$20*($D178*$E178),IF('ModelParams Lw'!J$21+'ModelParams Lw'!J$22*LOG(BX$3)+'ModelParams Lw'!J$23*($D178*$E178)&lt;'ModelParams Lw'!J$18+'ModelParams Lw'!J$19*LOG(BX$3)+'ModelParams Lw'!J$20*($D178*$E178),'ModelParams Lw'!J$18+'ModelParams Lw'!J$19*LOG(BX$3)+'ModelParams Lw'!J$20*($D178*$E178),'ModelParams Lw'!J$21+'ModelParams Lw'!J$22*LOG(BX$3)+'ModelParams Lw'!J$23*($D178*$E178)))</f>
        <v>22.505852524315557</v>
      </c>
      <c r="BY178" s="24" t="e">
        <f t="shared" si="57"/>
        <v>#DIV/0!</v>
      </c>
      <c r="BZ178" s="24" t="e">
        <f t="shared" si="58"/>
        <v>#DIV/0!</v>
      </c>
      <c r="CA178" s="24" t="e">
        <f t="shared" si="59"/>
        <v>#DIV/0!</v>
      </c>
      <c r="CB178" s="24" t="e">
        <f t="shared" si="60"/>
        <v>#DIV/0!</v>
      </c>
      <c r="CC178" s="24" t="e">
        <f t="shared" si="61"/>
        <v>#DIV/0!</v>
      </c>
      <c r="CD178" s="24" t="e">
        <f t="shared" si="62"/>
        <v>#DIV/0!</v>
      </c>
      <c r="CE178" s="24" t="e">
        <f t="shared" si="63"/>
        <v>#DIV/0!</v>
      </c>
      <c r="CF178" s="24" t="e">
        <f t="shared" si="64"/>
        <v>#DIV/0!</v>
      </c>
      <c r="CG178" s="24" t="e">
        <f>10*LOG10(IF(BY178="",0,POWER(10,((BY178+'ModelParams Lw'!$O$4)/10))) +IF(BZ178="",0,POWER(10,((BZ178+'ModelParams Lw'!$P$4)/10))) +IF(CA178="",0,POWER(10,((CA178+'ModelParams Lw'!$Q$4)/10))) +IF(CB178="",0,POWER(10,((CB178+'ModelParams Lw'!$R$4)/10))) +IF(CC178="",0,POWER(10,((CC178+'ModelParams Lw'!$S$4)/10))) +IF(CD178="",0,POWER(10,((CD178+'ModelParams Lw'!$T$4)/10))) +IF(CE178="",0,POWER(10,((CE178+'ModelParams Lw'!$U$4)/10)))+IF(CF178="",0,POWER(10,((CF178+'ModelParams Lw'!$V$4)/10))))</f>
        <v>#DIV/0!</v>
      </c>
      <c r="CH178" s="24" t="e">
        <f t="shared" si="71"/>
        <v>#DIV/0!</v>
      </c>
      <c r="CI178" s="24" t="e">
        <f>(BY178-'ModelParams Lw'!$O$10)/'ModelParams Lw'!$O$11</f>
        <v>#DIV/0!</v>
      </c>
      <c r="CJ178" s="24" t="e">
        <f>(BZ178-'ModelParams Lw'!$P$10)/'ModelParams Lw'!$P$11</f>
        <v>#DIV/0!</v>
      </c>
      <c r="CK178" s="24" t="e">
        <f>(CA178-'ModelParams Lw'!$Q$10)/'ModelParams Lw'!$Q$11</f>
        <v>#DIV/0!</v>
      </c>
      <c r="CL178" s="24" t="e">
        <f>(CB178-'ModelParams Lw'!$R$10)/'ModelParams Lw'!$R$11</f>
        <v>#DIV/0!</v>
      </c>
      <c r="CM178" s="24" t="e">
        <f>(CC178-'ModelParams Lw'!$S$10)/'ModelParams Lw'!$S$11</f>
        <v>#DIV/0!</v>
      </c>
      <c r="CN178" s="24" t="e">
        <f>(CD178-'ModelParams Lw'!$T$10)/'ModelParams Lw'!$T$11</f>
        <v>#DIV/0!</v>
      </c>
      <c r="CO178" s="24" t="e">
        <f>(CE178-'ModelParams Lw'!$U$10)/'ModelParams Lw'!$U$11</f>
        <v>#DIV/0!</v>
      </c>
      <c r="CP178" s="24" t="e">
        <f>(CF178-'ModelParams Lw'!$V$10)/'ModelParams Lw'!$V$11</f>
        <v>#DIV/0!</v>
      </c>
    </row>
    <row r="179" spans="1:94" x14ac:dyDescent="0.2">
      <c r="A179" s="12">
        <f>Calcul!B181</f>
        <v>0</v>
      </c>
      <c r="B179" s="12">
        <f t="shared" si="65"/>
        <v>0</v>
      </c>
      <c r="C179" s="12">
        <f>Calcul!C181</f>
        <v>0</v>
      </c>
      <c r="D179" s="12">
        <f>Calcul!D181/1000</f>
        <v>0</v>
      </c>
      <c r="E179" s="12">
        <f>Calcul!E181/1000</f>
        <v>0</v>
      </c>
      <c r="F179" s="12">
        <f t="shared" si="66"/>
        <v>0</v>
      </c>
      <c r="G179" s="24" t="e">
        <f t="shared" si="67"/>
        <v>#DIV/0!</v>
      </c>
      <c r="H179" s="21" t="e">
        <f>'ModelParams Lw'!$B$6*(LN(H$3/(($B179/3600/($D179*$F179))^0.4*$G179^0.3)))^2+'ModelParams Lw'!$B$7*LN(H$3/(($B179/3600/($D179*$F179))^0.4*$G179^0.3))+'ModelParams Lw'!$B$8</f>
        <v>#DIV/0!</v>
      </c>
      <c r="I179" s="21" t="e">
        <f>'ModelParams Lw'!$B$6*(LN(I$3/(($B179/3600/($D179*$F179))^0.4*$G179^0.3)))^2+'ModelParams Lw'!$B$7*LN(I$3/(($B179/3600/($D179*$F179))^0.4*$G179^0.3))+'ModelParams Lw'!$B$8</f>
        <v>#DIV/0!</v>
      </c>
      <c r="J179" s="21" t="e">
        <f>'ModelParams Lw'!$B$6*(LN(J$3/(($B179/3600/($D179*$F179))^0.4*$G179^0.3)))^2+'ModelParams Lw'!$B$7*LN(J$3/(($B179/3600/($D179*$F179))^0.4*$G179^0.3))+'ModelParams Lw'!$B$8</f>
        <v>#DIV/0!</v>
      </c>
      <c r="K179" s="21" t="e">
        <f>'ModelParams Lw'!$B$6*(LN(K$3/(($B179/3600/($D179*$F179))^0.4*$G179^0.3)))^2+'ModelParams Lw'!$B$7*LN(K$3/(($B179/3600/($D179*$F179))^0.4*$G179^0.3))+'ModelParams Lw'!$B$8</f>
        <v>#DIV/0!</v>
      </c>
      <c r="L179" s="21" t="e">
        <f>'ModelParams Lw'!$B$6*(LN(L$3/(($B179/3600/($D179*$F179))^0.4*$G179^0.3)))^2+'ModelParams Lw'!$B$7*LN(L$3/(($B179/3600/($D179*$F179))^0.4*$G179^0.3))+'ModelParams Lw'!$B$8</f>
        <v>#DIV/0!</v>
      </c>
      <c r="M179" s="21" t="e">
        <f>'ModelParams Lw'!$B$6*(LN(M$3/(($B179/3600/($D179*$F179))^0.4*$G179^0.3)))^2+'ModelParams Lw'!$B$7*LN(M$3/(($B179/3600/($D179*$F179))^0.4*$G179^0.3))+'ModelParams Lw'!$B$8</f>
        <v>#DIV/0!</v>
      </c>
      <c r="N179" s="21" t="e">
        <f>'ModelParams Lw'!$B$6*(LN(N$3/(($B179/3600/($D179*$F179))^0.4*$G179^0.3)))^2+'ModelParams Lw'!$B$7*LN(N$3/(($B179/3600/($D179*$F179))^0.4*$G179^0.3))+'ModelParams Lw'!$B$8</f>
        <v>#DIV/0!</v>
      </c>
      <c r="O179" s="21" t="e">
        <f>'ModelParams Lw'!$B$6*(LN(O$3/(($B179/3600/($D179*$F179))^0.4*$G179^0.3)))^2+'ModelParams Lw'!$B$7*LN(O$3/(($B179/3600/($D179*$F179))^0.4*$G179^0.3))+'ModelParams Lw'!$B$8</f>
        <v>#DIV/0!</v>
      </c>
      <c r="P179" s="24" t="e">
        <f>'ModelParams Lw'!$B$3+'ModelParams Lw'!$B$4*LOG10($B179/3600/($D179*$F179))+'ModelParams Lw'!$B$5*LOG10(2*$G179/(1.2*($B179/3600/($D179*$F179))^2)+1)+10*LOG10($D179*$F179)+H179</f>
        <v>#DIV/0!</v>
      </c>
      <c r="Q179" s="24" t="e">
        <f>'ModelParams Lw'!$B$3+'ModelParams Lw'!$B$4*LOG10($B179/3600/($D179*$F179))+'ModelParams Lw'!$B$5*LOG10(2*$G179/(1.2*($B179/3600/($D179*$F179))^2)+1)+10*LOG10($D179*$F179)+I179</f>
        <v>#DIV/0!</v>
      </c>
      <c r="R179" s="24" t="e">
        <f>'ModelParams Lw'!$B$3+'ModelParams Lw'!$B$4*LOG10($B179/3600/($D179*$F179))+'ModelParams Lw'!$B$5*LOG10(2*$G179/(1.2*($B179/3600/($D179*$F179))^2)+1)+10*LOG10($D179*$F179)+J179</f>
        <v>#DIV/0!</v>
      </c>
      <c r="S179" s="24" t="e">
        <f>'ModelParams Lw'!$B$3+'ModelParams Lw'!$B$4*LOG10($B179/3600/($D179*$F179))+'ModelParams Lw'!$B$5*LOG10(2*$G179/(1.2*($B179/3600/($D179*$F179))^2)+1)+10*LOG10($D179*$F179)+K179</f>
        <v>#DIV/0!</v>
      </c>
      <c r="T179" s="24" t="e">
        <f>'ModelParams Lw'!$B$3+'ModelParams Lw'!$B$4*LOG10($B179/3600/($D179*$F179))+'ModelParams Lw'!$B$5*LOG10(2*$G179/(1.2*($B179/3600/($D179*$F179))^2)+1)+10*LOG10($D179*$F179)+L179</f>
        <v>#DIV/0!</v>
      </c>
      <c r="U179" s="24" t="e">
        <f>'ModelParams Lw'!$B$3+'ModelParams Lw'!$B$4*LOG10($B179/3600/($D179*$F179))+'ModelParams Lw'!$B$5*LOG10(2*$G179/(1.2*($B179/3600/($D179*$F179))^2)+1)+10*LOG10($D179*$F179)+M179</f>
        <v>#DIV/0!</v>
      </c>
      <c r="V179" s="24" t="e">
        <f>'ModelParams Lw'!$B$3+'ModelParams Lw'!$B$4*LOG10($B179/3600/($D179*$F179))+'ModelParams Lw'!$B$5*LOG10(2*$G179/(1.2*($B179/3600/($D179*$F179))^2)+1)+10*LOG10($D179*$F179)+N179</f>
        <v>#DIV/0!</v>
      </c>
      <c r="W179" s="24" t="e">
        <f>'ModelParams Lw'!$B$3+'ModelParams Lw'!$B$4*LOG10($B179/3600/($D179*$F179))+'ModelParams Lw'!$B$5*LOG10(2*$G179/(1.2*($B179/3600/($D179*$F179))^2)+1)+10*LOG10($D179*$F179)+O179</f>
        <v>#DIV/0!</v>
      </c>
      <c r="X179" s="24" t="e">
        <f>10*LOG10(IF(P179="",0,POWER(10,((P179+'ModelParams Lw'!$O$4)/10))) +IF(Q179="",0,POWER(10,((Q179+'ModelParams Lw'!$P$4)/10))) +IF(R179="",0,POWER(10,((R179+'ModelParams Lw'!$Q$4)/10))) +IF(S179="",0,POWER(10,((S179+'ModelParams Lw'!$R$4)/10))) +IF(T179="",0,POWER(10,((T179+'ModelParams Lw'!$S$4)/10))) +IF(U179="",0,POWER(10,((U179+'ModelParams Lw'!$T$4)/10))) +IF(V179="",0,POWER(10,((V179+'ModelParams Lw'!$U$4)/10)))+IF(W179="",0,POWER(10,((W179+'ModelParams Lw'!$V$4)/10))))</f>
        <v>#DIV/0!</v>
      </c>
      <c r="Y179" s="24" t="e">
        <f t="shared" si="68"/>
        <v>#DIV/0!</v>
      </c>
      <c r="Z179" s="24" t="e">
        <f>(P179-'ModelParams Lw'!O$10)/'ModelParams Lw'!O$11</f>
        <v>#DIV/0!</v>
      </c>
      <c r="AA179" s="24" t="e">
        <f>(Q179-'ModelParams Lw'!P$10)/'ModelParams Lw'!P$11</f>
        <v>#DIV/0!</v>
      </c>
      <c r="AB179" s="24" t="e">
        <f>(R179-'ModelParams Lw'!Q$10)/'ModelParams Lw'!Q$11</f>
        <v>#DIV/0!</v>
      </c>
      <c r="AC179" s="24" t="e">
        <f>(S179-'ModelParams Lw'!R$10)/'ModelParams Lw'!R$11</f>
        <v>#DIV/0!</v>
      </c>
      <c r="AD179" s="24" t="e">
        <f>(T179-'ModelParams Lw'!S$10)/'ModelParams Lw'!S$11</f>
        <v>#DIV/0!</v>
      </c>
      <c r="AE179" s="24" t="e">
        <f>(U179-'ModelParams Lw'!T$10)/'ModelParams Lw'!T$11</f>
        <v>#DIV/0!</v>
      </c>
      <c r="AF179" s="24" t="e">
        <f>(V179-'ModelParams Lw'!U$10)/'ModelParams Lw'!U$11</f>
        <v>#DIV/0!</v>
      </c>
      <c r="AG179" s="24" t="e">
        <f>(W179-'ModelParams Lw'!V$10)/'ModelParams Lw'!V$11</f>
        <v>#DIV/0!</v>
      </c>
      <c r="AH179" s="24" t="e">
        <f t="shared" si="69"/>
        <v>#DIV/0!</v>
      </c>
      <c r="AI179" s="24" t="str">
        <f>IF(OR(Calcul!$D184="",Calcul!$E184=""),"",VLOOKUP(CONCATENATE(Calcul!$D184,Calcul!$E184),SilencerParams!$D$4:$R$82,8,FALSE))</f>
        <v/>
      </c>
      <c r="AJ179" s="24" t="str">
        <f>IF(OR(Calcul!$D184="",Calcul!$E184=""),"",VLOOKUP(CONCATENATE(Calcul!$D184,Calcul!$E184),SilencerParams!$D$4:$R$82,9,FALSE))</f>
        <v/>
      </c>
      <c r="AK179" s="24" t="str">
        <f>IF(OR(Calcul!$D184="",Calcul!$E184=""),"",VLOOKUP(CONCATENATE(Calcul!$D184,Calcul!$E184),SilencerParams!$D$4:$R$82,10,FALSE))</f>
        <v/>
      </c>
      <c r="AL179" s="24" t="str">
        <f>IF(OR(Calcul!$D184="",Calcul!$E184=""),"",VLOOKUP(CONCATENATE(Calcul!$D184,Calcul!$E184),SilencerParams!$D$4:$R$82,11,FALSE))</f>
        <v/>
      </c>
      <c r="AM179" s="24" t="str">
        <f>IF(OR(Calcul!$D184="",Calcul!$E184=""),"",VLOOKUP(CONCATENATE(Calcul!$D184,Calcul!$E184),SilencerParams!$D$4:$R$82,12,FALSE))</f>
        <v/>
      </c>
      <c r="AN179" s="24" t="str">
        <f>IF(OR(Calcul!$D184="",Calcul!$E184=""),"",VLOOKUP(CONCATENATE(Calcul!$D184,Calcul!$E184),SilencerParams!$D$4:$R$82,13,FALSE))</f>
        <v/>
      </c>
      <c r="AO179" s="24" t="str">
        <f>IF(OR(Calcul!$D184="",Calcul!$E184=""),"",VLOOKUP(CONCATENATE(Calcul!$D184,Calcul!$E184),SilencerParams!$D$4:$R$82,14,FALSE))</f>
        <v/>
      </c>
      <c r="AP179" s="24" t="str">
        <f>IF(OR(Calcul!$D184="",Calcul!$E184=""),"",VLOOKUP(CONCATENATE(Calcul!$D184,Calcul!$E184),SilencerParams!$D$4:$R$82,15,FALSE))</f>
        <v/>
      </c>
      <c r="AQ179" s="24" t="str">
        <f>IF(OR(Calcul!$D184="",Calcul!$E184=""),"",VLOOKUP(CONCATENATE(Calcul!$D184,Calcul!$E184),SilencerParams!$D$4:$Z$82,16,FALSE)*LOG($AH179)+VLOOKUP(CONCATENATE(Calcul!$D184,Calcul!$E184),SilencerParams!$D$4:$AH$82,24,FALSE))</f>
        <v/>
      </c>
      <c r="AR179" s="24" t="str">
        <f>IF(OR(Calcul!$D184="",Calcul!$E184=""),"",VLOOKUP(CONCATENATE(Calcul!$D184,Calcul!$E184),SilencerParams!$D$4:$Z$82,17,FALSE)*LOG($AH179)+VLOOKUP(CONCATENATE(Calcul!$D184,Calcul!$E184),SilencerParams!$D$4:$AH$82,25,FALSE))</f>
        <v/>
      </c>
      <c r="AS179" s="24" t="str">
        <f>IF(OR(Calcul!$D184="",Calcul!$E184=""),"",VLOOKUP(CONCATENATE(Calcul!$D184,Calcul!$E184),SilencerParams!$D$4:$Z$82,18,FALSE)*LOG($AH179)+VLOOKUP(CONCATENATE(Calcul!$D184,Calcul!$E184),SilencerParams!$D$4:$AH$82,26,FALSE))</f>
        <v/>
      </c>
      <c r="AT179" s="24" t="str">
        <f>IF(OR(Calcul!$D184="",Calcul!$E184=""),"",VLOOKUP(CONCATENATE(Calcul!$D184,Calcul!$E184),SilencerParams!$D$4:$Z$82,19,FALSE)*LOG($AH179)+VLOOKUP(CONCATENATE(Calcul!$D184,Calcul!$E184),SilencerParams!$D$4:$AH$82,27,FALSE))</f>
        <v/>
      </c>
      <c r="AU179" s="24" t="str">
        <f>IF(OR(Calcul!$D184="",Calcul!$E184=""),"",VLOOKUP(CONCATENATE(Calcul!$D184,Calcul!$E184),SilencerParams!$D$4:$Z$82,20,FALSE)*LOG($AH179)+VLOOKUP(CONCATENATE(Calcul!$D184,Calcul!$E184),SilencerParams!$D$4:$AH$82,28,FALSE))</f>
        <v/>
      </c>
      <c r="AV179" s="24" t="str">
        <f>IF(OR(Calcul!$D184="",Calcul!$E184=""),"",VLOOKUP(CONCATENATE(Calcul!$D184,Calcul!$E184),SilencerParams!$D$4:$Z$82,21,FALSE)*LOG($AH179)+VLOOKUP(CONCATENATE(Calcul!$D184,Calcul!$E184),SilencerParams!$D$4:$AH$82,29,FALSE))</f>
        <v/>
      </c>
      <c r="AW179" s="24" t="str">
        <f>IF(OR(Calcul!$D184="",Calcul!$E184=""),"",VLOOKUP(CONCATENATE(Calcul!$D184,Calcul!$E184),SilencerParams!$D$4:$Z$82,22,FALSE)*LOG($AH179)+VLOOKUP(CONCATENATE(Calcul!$D184,Calcul!$E184),SilencerParams!$D$4:$AH$82,30,FALSE))</f>
        <v/>
      </c>
      <c r="AX179" s="24" t="str">
        <f>IF(OR(Calcul!$D184="",Calcul!$E184=""),"",VLOOKUP(CONCATENATE(Calcul!$D184,Calcul!$E184),SilencerParams!$D$4:$Z$82,23,FALSE)*LOG($AH179)+VLOOKUP(CONCATENATE(Calcul!$D184,Calcul!$E184),SilencerParams!$D$4:$AH$82,31,FALSE))</f>
        <v/>
      </c>
      <c r="AY179" s="24" t="e">
        <f t="shared" si="49"/>
        <v>#DIV/0!</v>
      </c>
      <c r="AZ179" s="24" t="e">
        <f t="shared" si="50"/>
        <v>#DIV/0!</v>
      </c>
      <c r="BA179" s="24" t="e">
        <f t="shared" si="51"/>
        <v>#DIV/0!</v>
      </c>
      <c r="BB179" s="24" t="e">
        <f t="shared" si="52"/>
        <v>#DIV/0!</v>
      </c>
      <c r="BC179" s="24" t="e">
        <f t="shared" si="53"/>
        <v>#DIV/0!</v>
      </c>
      <c r="BD179" s="24" t="e">
        <f t="shared" si="54"/>
        <v>#DIV/0!</v>
      </c>
      <c r="BE179" s="24" t="e">
        <f t="shared" si="55"/>
        <v>#DIV/0!</v>
      </c>
      <c r="BF179" s="24" t="e">
        <f t="shared" si="56"/>
        <v>#DIV/0!</v>
      </c>
      <c r="BG179" s="24" t="e">
        <f>10*LOG10(IF(AY179="",0,POWER(10,((AY179+'ModelParams Lw'!$O$4)/10))) +IF(AZ179="",0,POWER(10,((AZ179+'ModelParams Lw'!$P$4)/10))) +IF(BA179="",0,POWER(10,((BA179+'ModelParams Lw'!$Q$4)/10))) +IF(BB179="",0,POWER(10,((BB179+'ModelParams Lw'!$R$4)/10))) +IF(BC179="",0,POWER(10,((BC179+'ModelParams Lw'!$S$4)/10))) +IF(BD179="",0,POWER(10,((BD179+'ModelParams Lw'!$T$4)/10))) +IF(BE179="",0,POWER(10,((BE179+'ModelParams Lw'!$U$4)/10)))+IF(BF179="",0,POWER(10,((BF179+'ModelParams Lw'!$V$4)/10))))</f>
        <v>#DIV/0!</v>
      </c>
      <c r="BH179" s="24" t="e">
        <f t="shared" si="70"/>
        <v>#DIV/0!</v>
      </c>
      <c r="BI179" s="24" t="e">
        <f>(AY179-'ModelParams Lw'!O$10)/'ModelParams Lw'!O$11</f>
        <v>#DIV/0!</v>
      </c>
      <c r="BJ179" s="24" t="e">
        <f>(AZ179-'ModelParams Lw'!P$10)/'ModelParams Lw'!P$11</f>
        <v>#DIV/0!</v>
      </c>
      <c r="BK179" s="24" t="e">
        <f>(BA179-'ModelParams Lw'!Q$10)/'ModelParams Lw'!Q$11</f>
        <v>#DIV/0!</v>
      </c>
      <c r="BL179" s="24" t="e">
        <f>(BB179-'ModelParams Lw'!R$10)/'ModelParams Lw'!R$11</f>
        <v>#DIV/0!</v>
      </c>
      <c r="BM179" s="24" t="e">
        <f>(BC179-'ModelParams Lw'!S$10)/'ModelParams Lw'!S$11</f>
        <v>#DIV/0!</v>
      </c>
      <c r="BN179" s="24" t="e">
        <f>(BD179-'ModelParams Lw'!T$10)/'ModelParams Lw'!T$11</f>
        <v>#DIV/0!</v>
      </c>
      <c r="BO179" s="24" t="e">
        <f>(BE179-'ModelParams Lw'!U$10)/'ModelParams Lw'!U$11</f>
        <v>#DIV/0!</v>
      </c>
      <c r="BP179" s="24" t="e">
        <f>(BF179-'ModelParams Lw'!V$10)/'ModelParams Lw'!V$11</f>
        <v>#DIV/0!</v>
      </c>
      <c r="BQ179" s="24">
        <f>IF(Calcul!$F184="SW",'ModelParams Lw'!C$18+'ModelParams Lw'!C$19*LOG(BQ$3)+'ModelParams Lw'!C$20*($D179*$E179),IF('ModelParams Lw'!C$21+'ModelParams Lw'!C$22*LOG(BQ$3)+'ModelParams Lw'!C$23*($D179*$E179)&lt;'ModelParams Lw'!C$18+'ModelParams Lw'!C$19*LOG(BQ$3)+'ModelParams Lw'!C$20*($D179*$E179),'ModelParams Lw'!C$18+'ModelParams Lw'!C$19*LOG(BQ$3)+'ModelParams Lw'!C$20*($D179*$E179),'ModelParams Lw'!C$21+'ModelParams Lw'!C$22*LOG(BQ$3)+'ModelParams Lw'!C$23*($D179*$E179)))</f>
        <v>29.232362061604213</v>
      </c>
      <c r="BR179" s="24">
        <f>IF(Calcul!$F184="SW",'ModelParams Lw'!D$18+'ModelParams Lw'!D$19*LOG(BR$3)+'ModelParams Lw'!D$20*($D179*$E179),IF('ModelParams Lw'!D$21+'ModelParams Lw'!D$22*LOG(BR$3)+'ModelParams Lw'!D$23*($D179*$E179)&lt;'ModelParams Lw'!D$18+'ModelParams Lw'!D$19*LOG(BR$3)+'ModelParams Lw'!D$20*($D179*$E179),'ModelParams Lw'!D$18+'ModelParams Lw'!D$19*LOG(BR$3)+'ModelParams Lw'!D$20*($D179*$E179),'ModelParams Lw'!D$21+'ModelParams Lw'!D$22*LOG(BR$3)+'ModelParams Lw'!D$23*($D179*$E179)))</f>
        <v>20.87664435983303</v>
      </c>
      <c r="BS179" s="24">
        <f>IF(Calcul!$F184="SW",'ModelParams Lw'!E$18+'ModelParams Lw'!E$19*LOG(BS$3)+'ModelParams Lw'!E$20*($D179*$E179),IF('ModelParams Lw'!E$21+'ModelParams Lw'!E$22*LOG(BS$3)+'ModelParams Lw'!E$23*($D179*$E179)&lt;'ModelParams Lw'!E$18+'ModelParams Lw'!E$19*LOG(BS$3)+'ModelParams Lw'!E$20*($D179*$E179),'ModelParams Lw'!E$18+'ModelParams Lw'!E$19*LOG(BS$3)+'ModelParams Lw'!E$20*($D179*$E179),'ModelParams Lw'!E$21+'ModelParams Lw'!E$22*LOG(BS$3)+'ModelParams Lw'!E$23*($D179*$E179)))</f>
        <v>19.403052886267911</v>
      </c>
      <c r="BT179" s="24">
        <f>IF(Calcul!$F184="SW",'ModelParams Lw'!F$18+'ModelParams Lw'!F$19*LOG(BT$3)+'ModelParams Lw'!F$20*($D179*$E179),IF('ModelParams Lw'!F$21+'ModelParams Lw'!F$22*LOG(BT$3)+'ModelParams Lw'!F$23*($D179*$E179)&lt;'ModelParams Lw'!F$18+'ModelParams Lw'!F$19*LOG(BT$3)+'ModelParams Lw'!F$20*($D179*$E179),'ModelParams Lw'!F$18+'ModelParams Lw'!F$19*LOG(BT$3)+'ModelParams Lw'!F$20*($D179*$E179),'ModelParams Lw'!F$21+'ModelParams Lw'!F$22*LOG(BT$3)+'ModelParams Lw'!F$23*($D179*$E179)))</f>
        <v>19.168948557312724</v>
      </c>
      <c r="BU179" s="24">
        <f>IF(Calcul!$F184="SW",'ModelParams Lw'!G$18+'ModelParams Lw'!G$19*LOG(BU$3)+'ModelParams Lw'!G$20*($D179*$E179),IF('ModelParams Lw'!G$21+'ModelParams Lw'!G$22*LOG(BU$3)+'ModelParams Lw'!G$23*($D179*$E179)&lt;'ModelParams Lw'!G$18+'ModelParams Lw'!G$19*LOG(BU$3)+'ModelParams Lw'!G$20*($D179*$E179),'ModelParams Lw'!G$18+'ModelParams Lw'!G$19*LOG(BU$3)+'ModelParams Lw'!G$20*($D179*$E179),'ModelParams Lw'!G$21+'ModelParams Lw'!G$22*LOG(BU$3)+'ModelParams Lw'!G$23*($D179*$E179)))</f>
        <v>19.253827318462619</v>
      </c>
      <c r="BV179" s="24">
        <f>IF(Calcul!$F184="SW",'ModelParams Lw'!H$18+'ModelParams Lw'!H$19*LOG(BV$3)+'ModelParams Lw'!H$20*($D179*$E179),IF('ModelParams Lw'!H$21+'ModelParams Lw'!H$22*LOG(BV$3)+'ModelParams Lw'!H$23*($D179*$E179)&lt;'ModelParams Lw'!H$18+'ModelParams Lw'!H$19*LOG(BV$3)+'ModelParams Lw'!H$20*($D179*$E179),'ModelParams Lw'!H$18+'ModelParams Lw'!H$19*LOG(BV$3)+'ModelParams Lw'!H$20*($D179*$E179),'ModelParams Lw'!H$21+'ModelParams Lw'!H$22*LOG(BV$3)+'ModelParams Lw'!H$23*($D179*$E179)))</f>
        <v>18.450549841027573</v>
      </c>
      <c r="BW179" s="24">
        <f>IF(Calcul!$F184="SW",'ModelParams Lw'!I$18+'ModelParams Lw'!I$19*LOG(BW$3)+'ModelParams Lw'!I$20*($D179*$E179),IF('ModelParams Lw'!I$21+'ModelParams Lw'!I$22*LOG(BW$3)+'ModelParams Lw'!I$23*($D179*$E179)&lt;'ModelParams Lw'!I$18+'ModelParams Lw'!I$19*LOG(BW$3)+'ModelParams Lw'!I$20*($D179*$E179),'ModelParams Lw'!I$18+'ModelParams Lw'!I$19*LOG(BW$3)+'ModelParams Lw'!I$20*($D179*$E179),'ModelParams Lw'!I$21+'ModelParams Lw'!I$22*LOG(BW$3)+'ModelParams Lw'!I$23*($D179*$E179)))</f>
        <v>24.339570323731252</v>
      </c>
      <c r="BX179" s="24">
        <f>IF(Calcul!$F184="SW",'ModelParams Lw'!J$18+'ModelParams Lw'!J$19*LOG(BX$3)+'ModelParams Lw'!J$20*($D179*$E179),IF('ModelParams Lw'!J$21+'ModelParams Lw'!J$22*LOG(BX$3)+'ModelParams Lw'!J$23*($D179*$E179)&lt;'ModelParams Lw'!J$18+'ModelParams Lw'!J$19*LOG(BX$3)+'ModelParams Lw'!J$20*($D179*$E179),'ModelParams Lw'!J$18+'ModelParams Lw'!J$19*LOG(BX$3)+'ModelParams Lw'!J$20*($D179*$E179),'ModelParams Lw'!J$21+'ModelParams Lw'!J$22*LOG(BX$3)+'ModelParams Lw'!J$23*($D179*$E179)))</f>
        <v>22.505852524315557</v>
      </c>
      <c r="BY179" s="24" t="e">
        <f t="shared" si="57"/>
        <v>#DIV/0!</v>
      </c>
      <c r="BZ179" s="24" t="e">
        <f t="shared" si="58"/>
        <v>#DIV/0!</v>
      </c>
      <c r="CA179" s="24" t="e">
        <f t="shared" si="59"/>
        <v>#DIV/0!</v>
      </c>
      <c r="CB179" s="24" t="e">
        <f t="shared" si="60"/>
        <v>#DIV/0!</v>
      </c>
      <c r="CC179" s="24" t="e">
        <f t="shared" si="61"/>
        <v>#DIV/0!</v>
      </c>
      <c r="CD179" s="24" t="e">
        <f t="shared" si="62"/>
        <v>#DIV/0!</v>
      </c>
      <c r="CE179" s="24" t="e">
        <f t="shared" si="63"/>
        <v>#DIV/0!</v>
      </c>
      <c r="CF179" s="24" t="e">
        <f t="shared" si="64"/>
        <v>#DIV/0!</v>
      </c>
      <c r="CG179" s="24" t="e">
        <f>10*LOG10(IF(BY179="",0,POWER(10,((BY179+'ModelParams Lw'!$O$4)/10))) +IF(BZ179="",0,POWER(10,((BZ179+'ModelParams Lw'!$P$4)/10))) +IF(CA179="",0,POWER(10,((CA179+'ModelParams Lw'!$Q$4)/10))) +IF(CB179="",0,POWER(10,((CB179+'ModelParams Lw'!$R$4)/10))) +IF(CC179="",0,POWER(10,((CC179+'ModelParams Lw'!$S$4)/10))) +IF(CD179="",0,POWER(10,((CD179+'ModelParams Lw'!$T$4)/10))) +IF(CE179="",0,POWER(10,((CE179+'ModelParams Lw'!$U$4)/10)))+IF(CF179="",0,POWER(10,((CF179+'ModelParams Lw'!$V$4)/10))))</f>
        <v>#DIV/0!</v>
      </c>
      <c r="CH179" s="24" t="e">
        <f t="shared" si="71"/>
        <v>#DIV/0!</v>
      </c>
      <c r="CI179" s="24" t="e">
        <f>(BY179-'ModelParams Lw'!$O$10)/'ModelParams Lw'!$O$11</f>
        <v>#DIV/0!</v>
      </c>
      <c r="CJ179" s="24" t="e">
        <f>(BZ179-'ModelParams Lw'!$P$10)/'ModelParams Lw'!$P$11</f>
        <v>#DIV/0!</v>
      </c>
      <c r="CK179" s="24" t="e">
        <f>(CA179-'ModelParams Lw'!$Q$10)/'ModelParams Lw'!$Q$11</f>
        <v>#DIV/0!</v>
      </c>
      <c r="CL179" s="24" t="e">
        <f>(CB179-'ModelParams Lw'!$R$10)/'ModelParams Lw'!$R$11</f>
        <v>#DIV/0!</v>
      </c>
      <c r="CM179" s="24" t="e">
        <f>(CC179-'ModelParams Lw'!$S$10)/'ModelParams Lw'!$S$11</f>
        <v>#DIV/0!</v>
      </c>
      <c r="CN179" s="24" t="e">
        <f>(CD179-'ModelParams Lw'!$T$10)/'ModelParams Lw'!$T$11</f>
        <v>#DIV/0!</v>
      </c>
      <c r="CO179" s="24" t="e">
        <f>(CE179-'ModelParams Lw'!$U$10)/'ModelParams Lw'!$U$11</f>
        <v>#DIV/0!</v>
      </c>
      <c r="CP179" s="24" t="e">
        <f>(CF179-'ModelParams Lw'!$V$10)/'ModelParams Lw'!$V$11</f>
        <v>#DIV/0!</v>
      </c>
    </row>
    <row r="180" spans="1:94" x14ac:dyDescent="0.2">
      <c r="A180" s="12">
        <f>Calcul!B182</f>
        <v>0</v>
      </c>
      <c r="B180" s="12">
        <f t="shared" si="65"/>
        <v>0</v>
      </c>
      <c r="C180" s="12">
        <f>Calcul!C182</f>
        <v>0</v>
      </c>
      <c r="D180" s="12">
        <f>Calcul!D182/1000</f>
        <v>0</v>
      </c>
      <c r="E180" s="12">
        <f>Calcul!E182/1000</f>
        <v>0</v>
      </c>
      <c r="F180" s="12">
        <f t="shared" si="66"/>
        <v>0</v>
      </c>
      <c r="G180" s="24" t="e">
        <f t="shared" si="67"/>
        <v>#DIV/0!</v>
      </c>
      <c r="H180" s="21" t="e">
        <f>'ModelParams Lw'!$B$6*(LN(H$3/(($B180/3600/($D180*$F180))^0.4*$G180^0.3)))^2+'ModelParams Lw'!$B$7*LN(H$3/(($B180/3600/($D180*$F180))^0.4*$G180^0.3))+'ModelParams Lw'!$B$8</f>
        <v>#DIV/0!</v>
      </c>
      <c r="I180" s="21" t="e">
        <f>'ModelParams Lw'!$B$6*(LN(I$3/(($B180/3600/($D180*$F180))^0.4*$G180^0.3)))^2+'ModelParams Lw'!$B$7*LN(I$3/(($B180/3600/($D180*$F180))^0.4*$G180^0.3))+'ModelParams Lw'!$B$8</f>
        <v>#DIV/0!</v>
      </c>
      <c r="J180" s="21" t="e">
        <f>'ModelParams Lw'!$B$6*(LN(J$3/(($B180/3600/($D180*$F180))^0.4*$G180^0.3)))^2+'ModelParams Lw'!$B$7*LN(J$3/(($B180/3600/($D180*$F180))^0.4*$G180^0.3))+'ModelParams Lw'!$B$8</f>
        <v>#DIV/0!</v>
      </c>
      <c r="K180" s="21" t="e">
        <f>'ModelParams Lw'!$B$6*(LN(K$3/(($B180/3600/($D180*$F180))^0.4*$G180^0.3)))^2+'ModelParams Lw'!$B$7*LN(K$3/(($B180/3600/($D180*$F180))^0.4*$G180^0.3))+'ModelParams Lw'!$B$8</f>
        <v>#DIV/0!</v>
      </c>
      <c r="L180" s="21" t="e">
        <f>'ModelParams Lw'!$B$6*(LN(L$3/(($B180/3600/($D180*$F180))^0.4*$G180^0.3)))^2+'ModelParams Lw'!$B$7*LN(L$3/(($B180/3600/($D180*$F180))^0.4*$G180^0.3))+'ModelParams Lw'!$B$8</f>
        <v>#DIV/0!</v>
      </c>
      <c r="M180" s="21" t="e">
        <f>'ModelParams Lw'!$B$6*(LN(M$3/(($B180/3600/($D180*$F180))^0.4*$G180^0.3)))^2+'ModelParams Lw'!$B$7*LN(M$3/(($B180/3600/($D180*$F180))^0.4*$G180^0.3))+'ModelParams Lw'!$B$8</f>
        <v>#DIV/0!</v>
      </c>
      <c r="N180" s="21" t="e">
        <f>'ModelParams Lw'!$B$6*(LN(N$3/(($B180/3600/($D180*$F180))^0.4*$G180^0.3)))^2+'ModelParams Lw'!$B$7*LN(N$3/(($B180/3600/($D180*$F180))^0.4*$G180^0.3))+'ModelParams Lw'!$B$8</f>
        <v>#DIV/0!</v>
      </c>
      <c r="O180" s="21" t="e">
        <f>'ModelParams Lw'!$B$6*(LN(O$3/(($B180/3600/($D180*$F180))^0.4*$G180^0.3)))^2+'ModelParams Lw'!$B$7*LN(O$3/(($B180/3600/($D180*$F180))^0.4*$G180^0.3))+'ModelParams Lw'!$B$8</f>
        <v>#DIV/0!</v>
      </c>
      <c r="P180" s="24" t="e">
        <f>'ModelParams Lw'!$B$3+'ModelParams Lw'!$B$4*LOG10($B180/3600/($D180*$F180))+'ModelParams Lw'!$B$5*LOG10(2*$G180/(1.2*($B180/3600/($D180*$F180))^2)+1)+10*LOG10($D180*$F180)+H180</f>
        <v>#DIV/0!</v>
      </c>
      <c r="Q180" s="24" t="e">
        <f>'ModelParams Lw'!$B$3+'ModelParams Lw'!$B$4*LOG10($B180/3600/($D180*$F180))+'ModelParams Lw'!$B$5*LOG10(2*$G180/(1.2*($B180/3600/($D180*$F180))^2)+1)+10*LOG10($D180*$F180)+I180</f>
        <v>#DIV/0!</v>
      </c>
      <c r="R180" s="24" t="e">
        <f>'ModelParams Lw'!$B$3+'ModelParams Lw'!$B$4*LOG10($B180/3600/($D180*$F180))+'ModelParams Lw'!$B$5*LOG10(2*$G180/(1.2*($B180/3600/($D180*$F180))^2)+1)+10*LOG10($D180*$F180)+J180</f>
        <v>#DIV/0!</v>
      </c>
      <c r="S180" s="24" t="e">
        <f>'ModelParams Lw'!$B$3+'ModelParams Lw'!$B$4*LOG10($B180/3600/($D180*$F180))+'ModelParams Lw'!$B$5*LOG10(2*$G180/(1.2*($B180/3600/($D180*$F180))^2)+1)+10*LOG10($D180*$F180)+K180</f>
        <v>#DIV/0!</v>
      </c>
      <c r="T180" s="24" t="e">
        <f>'ModelParams Lw'!$B$3+'ModelParams Lw'!$B$4*LOG10($B180/3600/($D180*$F180))+'ModelParams Lw'!$B$5*LOG10(2*$G180/(1.2*($B180/3600/($D180*$F180))^2)+1)+10*LOG10($D180*$F180)+L180</f>
        <v>#DIV/0!</v>
      </c>
      <c r="U180" s="24" t="e">
        <f>'ModelParams Lw'!$B$3+'ModelParams Lw'!$B$4*LOG10($B180/3600/($D180*$F180))+'ModelParams Lw'!$B$5*LOG10(2*$G180/(1.2*($B180/3600/($D180*$F180))^2)+1)+10*LOG10($D180*$F180)+M180</f>
        <v>#DIV/0!</v>
      </c>
      <c r="V180" s="24" t="e">
        <f>'ModelParams Lw'!$B$3+'ModelParams Lw'!$B$4*LOG10($B180/3600/($D180*$F180))+'ModelParams Lw'!$B$5*LOG10(2*$G180/(1.2*($B180/3600/($D180*$F180))^2)+1)+10*LOG10($D180*$F180)+N180</f>
        <v>#DIV/0!</v>
      </c>
      <c r="W180" s="24" t="e">
        <f>'ModelParams Lw'!$B$3+'ModelParams Lw'!$B$4*LOG10($B180/3600/($D180*$F180))+'ModelParams Lw'!$B$5*LOG10(2*$G180/(1.2*($B180/3600/($D180*$F180))^2)+1)+10*LOG10($D180*$F180)+O180</f>
        <v>#DIV/0!</v>
      </c>
      <c r="X180" s="24" t="e">
        <f>10*LOG10(IF(P180="",0,POWER(10,((P180+'ModelParams Lw'!$O$4)/10))) +IF(Q180="",0,POWER(10,((Q180+'ModelParams Lw'!$P$4)/10))) +IF(R180="",0,POWER(10,((R180+'ModelParams Lw'!$Q$4)/10))) +IF(S180="",0,POWER(10,((S180+'ModelParams Lw'!$R$4)/10))) +IF(T180="",0,POWER(10,((T180+'ModelParams Lw'!$S$4)/10))) +IF(U180="",0,POWER(10,((U180+'ModelParams Lw'!$T$4)/10))) +IF(V180="",0,POWER(10,((V180+'ModelParams Lw'!$U$4)/10)))+IF(W180="",0,POWER(10,((W180+'ModelParams Lw'!$V$4)/10))))</f>
        <v>#DIV/0!</v>
      </c>
      <c r="Y180" s="24" t="e">
        <f t="shared" si="68"/>
        <v>#DIV/0!</v>
      </c>
      <c r="Z180" s="24" t="e">
        <f>(P180-'ModelParams Lw'!O$10)/'ModelParams Lw'!O$11</f>
        <v>#DIV/0!</v>
      </c>
      <c r="AA180" s="24" t="e">
        <f>(Q180-'ModelParams Lw'!P$10)/'ModelParams Lw'!P$11</f>
        <v>#DIV/0!</v>
      </c>
      <c r="AB180" s="24" t="e">
        <f>(R180-'ModelParams Lw'!Q$10)/'ModelParams Lw'!Q$11</f>
        <v>#DIV/0!</v>
      </c>
      <c r="AC180" s="24" t="e">
        <f>(S180-'ModelParams Lw'!R$10)/'ModelParams Lw'!R$11</f>
        <v>#DIV/0!</v>
      </c>
      <c r="AD180" s="24" t="e">
        <f>(T180-'ModelParams Lw'!S$10)/'ModelParams Lw'!S$11</f>
        <v>#DIV/0!</v>
      </c>
      <c r="AE180" s="24" t="e">
        <f>(U180-'ModelParams Lw'!T$10)/'ModelParams Lw'!T$11</f>
        <v>#DIV/0!</v>
      </c>
      <c r="AF180" s="24" t="e">
        <f>(V180-'ModelParams Lw'!U$10)/'ModelParams Lw'!U$11</f>
        <v>#DIV/0!</v>
      </c>
      <c r="AG180" s="24" t="e">
        <f>(W180-'ModelParams Lw'!V$10)/'ModelParams Lw'!V$11</f>
        <v>#DIV/0!</v>
      </c>
      <c r="AH180" s="24" t="e">
        <f t="shared" si="69"/>
        <v>#DIV/0!</v>
      </c>
      <c r="AI180" s="24" t="str">
        <f>IF(OR(Calcul!$D185="",Calcul!$E185=""),"",VLOOKUP(CONCATENATE(Calcul!$D185,Calcul!$E185),SilencerParams!$D$4:$R$82,8,FALSE))</f>
        <v/>
      </c>
      <c r="AJ180" s="24" t="str">
        <f>IF(OR(Calcul!$D185="",Calcul!$E185=""),"",VLOOKUP(CONCATENATE(Calcul!$D185,Calcul!$E185),SilencerParams!$D$4:$R$82,9,FALSE))</f>
        <v/>
      </c>
      <c r="AK180" s="24" t="str">
        <f>IF(OR(Calcul!$D185="",Calcul!$E185=""),"",VLOOKUP(CONCATENATE(Calcul!$D185,Calcul!$E185),SilencerParams!$D$4:$R$82,10,FALSE))</f>
        <v/>
      </c>
      <c r="AL180" s="24" t="str">
        <f>IF(OR(Calcul!$D185="",Calcul!$E185=""),"",VLOOKUP(CONCATENATE(Calcul!$D185,Calcul!$E185),SilencerParams!$D$4:$R$82,11,FALSE))</f>
        <v/>
      </c>
      <c r="AM180" s="24" t="str">
        <f>IF(OR(Calcul!$D185="",Calcul!$E185=""),"",VLOOKUP(CONCATENATE(Calcul!$D185,Calcul!$E185),SilencerParams!$D$4:$R$82,12,FALSE))</f>
        <v/>
      </c>
      <c r="AN180" s="24" t="str">
        <f>IF(OR(Calcul!$D185="",Calcul!$E185=""),"",VLOOKUP(CONCATENATE(Calcul!$D185,Calcul!$E185),SilencerParams!$D$4:$R$82,13,FALSE))</f>
        <v/>
      </c>
      <c r="AO180" s="24" t="str">
        <f>IF(OR(Calcul!$D185="",Calcul!$E185=""),"",VLOOKUP(CONCATENATE(Calcul!$D185,Calcul!$E185),SilencerParams!$D$4:$R$82,14,FALSE))</f>
        <v/>
      </c>
      <c r="AP180" s="24" t="str">
        <f>IF(OR(Calcul!$D185="",Calcul!$E185=""),"",VLOOKUP(CONCATENATE(Calcul!$D185,Calcul!$E185),SilencerParams!$D$4:$R$82,15,FALSE))</f>
        <v/>
      </c>
      <c r="AQ180" s="24" t="str">
        <f>IF(OR(Calcul!$D185="",Calcul!$E185=""),"",VLOOKUP(CONCATENATE(Calcul!$D185,Calcul!$E185),SilencerParams!$D$4:$Z$82,16,FALSE)*LOG($AH180)+VLOOKUP(CONCATENATE(Calcul!$D185,Calcul!$E185),SilencerParams!$D$4:$AH$82,24,FALSE))</f>
        <v/>
      </c>
      <c r="AR180" s="24" t="str">
        <f>IF(OR(Calcul!$D185="",Calcul!$E185=""),"",VLOOKUP(CONCATENATE(Calcul!$D185,Calcul!$E185),SilencerParams!$D$4:$Z$82,17,FALSE)*LOG($AH180)+VLOOKUP(CONCATENATE(Calcul!$D185,Calcul!$E185),SilencerParams!$D$4:$AH$82,25,FALSE))</f>
        <v/>
      </c>
      <c r="AS180" s="24" t="str">
        <f>IF(OR(Calcul!$D185="",Calcul!$E185=""),"",VLOOKUP(CONCATENATE(Calcul!$D185,Calcul!$E185),SilencerParams!$D$4:$Z$82,18,FALSE)*LOG($AH180)+VLOOKUP(CONCATENATE(Calcul!$D185,Calcul!$E185),SilencerParams!$D$4:$AH$82,26,FALSE))</f>
        <v/>
      </c>
      <c r="AT180" s="24" t="str">
        <f>IF(OR(Calcul!$D185="",Calcul!$E185=""),"",VLOOKUP(CONCATENATE(Calcul!$D185,Calcul!$E185),SilencerParams!$D$4:$Z$82,19,FALSE)*LOG($AH180)+VLOOKUP(CONCATENATE(Calcul!$D185,Calcul!$E185),SilencerParams!$D$4:$AH$82,27,FALSE))</f>
        <v/>
      </c>
      <c r="AU180" s="24" t="str">
        <f>IF(OR(Calcul!$D185="",Calcul!$E185=""),"",VLOOKUP(CONCATENATE(Calcul!$D185,Calcul!$E185),SilencerParams!$D$4:$Z$82,20,FALSE)*LOG($AH180)+VLOOKUP(CONCATENATE(Calcul!$D185,Calcul!$E185),SilencerParams!$D$4:$AH$82,28,FALSE))</f>
        <v/>
      </c>
      <c r="AV180" s="24" t="str">
        <f>IF(OR(Calcul!$D185="",Calcul!$E185=""),"",VLOOKUP(CONCATENATE(Calcul!$D185,Calcul!$E185),SilencerParams!$D$4:$Z$82,21,FALSE)*LOG($AH180)+VLOOKUP(CONCATENATE(Calcul!$D185,Calcul!$E185),SilencerParams!$D$4:$AH$82,29,FALSE))</f>
        <v/>
      </c>
      <c r="AW180" s="24" t="str">
        <f>IF(OR(Calcul!$D185="",Calcul!$E185=""),"",VLOOKUP(CONCATENATE(Calcul!$D185,Calcul!$E185),SilencerParams!$D$4:$Z$82,22,FALSE)*LOG($AH180)+VLOOKUP(CONCATENATE(Calcul!$D185,Calcul!$E185),SilencerParams!$D$4:$AH$82,30,FALSE))</f>
        <v/>
      </c>
      <c r="AX180" s="24" t="str">
        <f>IF(OR(Calcul!$D185="",Calcul!$E185=""),"",VLOOKUP(CONCATENATE(Calcul!$D185,Calcul!$E185),SilencerParams!$D$4:$Z$82,23,FALSE)*LOG($AH180)+VLOOKUP(CONCATENATE(Calcul!$D185,Calcul!$E185),SilencerParams!$D$4:$AH$82,31,FALSE))</f>
        <v/>
      </c>
      <c r="AY180" s="24" t="e">
        <f t="shared" si="49"/>
        <v>#DIV/0!</v>
      </c>
      <c r="AZ180" s="24" t="e">
        <f t="shared" si="50"/>
        <v>#DIV/0!</v>
      </c>
      <c r="BA180" s="24" t="e">
        <f t="shared" si="51"/>
        <v>#DIV/0!</v>
      </c>
      <c r="BB180" s="24" t="e">
        <f t="shared" si="52"/>
        <v>#DIV/0!</v>
      </c>
      <c r="BC180" s="24" t="e">
        <f t="shared" si="53"/>
        <v>#DIV/0!</v>
      </c>
      <c r="BD180" s="24" t="e">
        <f t="shared" si="54"/>
        <v>#DIV/0!</v>
      </c>
      <c r="BE180" s="24" t="e">
        <f t="shared" si="55"/>
        <v>#DIV/0!</v>
      </c>
      <c r="BF180" s="24" t="e">
        <f t="shared" si="56"/>
        <v>#DIV/0!</v>
      </c>
      <c r="BG180" s="24" t="e">
        <f>10*LOG10(IF(AY180="",0,POWER(10,((AY180+'ModelParams Lw'!$O$4)/10))) +IF(AZ180="",0,POWER(10,((AZ180+'ModelParams Lw'!$P$4)/10))) +IF(BA180="",0,POWER(10,((BA180+'ModelParams Lw'!$Q$4)/10))) +IF(BB180="",0,POWER(10,((BB180+'ModelParams Lw'!$R$4)/10))) +IF(BC180="",0,POWER(10,((BC180+'ModelParams Lw'!$S$4)/10))) +IF(BD180="",0,POWER(10,((BD180+'ModelParams Lw'!$T$4)/10))) +IF(BE180="",0,POWER(10,((BE180+'ModelParams Lw'!$U$4)/10)))+IF(BF180="",0,POWER(10,((BF180+'ModelParams Lw'!$V$4)/10))))</f>
        <v>#DIV/0!</v>
      </c>
      <c r="BH180" s="24" t="e">
        <f t="shared" si="70"/>
        <v>#DIV/0!</v>
      </c>
      <c r="BI180" s="24" t="e">
        <f>(AY180-'ModelParams Lw'!O$10)/'ModelParams Lw'!O$11</f>
        <v>#DIV/0!</v>
      </c>
      <c r="BJ180" s="24" t="e">
        <f>(AZ180-'ModelParams Lw'!P$10)/'ModelParams Lw'!P$11</f>
        <v>#DIV/0!</v>
      </c>
      <c r="BK180" s="24" t="e">
        <f>(BA180-'ModelParams Lw'!Q$10)/'ModelParams Lw'!Q$11</f>
        <v>#DIV/0!</v>
      </c>
      <c r="BL180" s="24" t="e">
        <f>(BB180-'ModelParams Lw'!R$10)/'ModelParams Lw'!R$11</f>
        <v>#DIV/0!</v>
      </c>
      <c r="BM180" s="24" t="e">
        <f>(BC180-'ModelParams Lw'!S$10)/'ModelParams Lw'!S$11</f>
        <v>#DIV/0!</v>
      </c>
      <c r="BN180" s="24" t="e">
        <f>(BD180-'ModelParams Lw'!T$10)/'ModelParams Lw'!T$11</f>
        <v>#DIV/0!</v>
      </c>
      <c r="BO180" s="24" t="e">
        <f>(BE180-'ModelParams Lw'!U$10)/'ModelParams Lw'!U$11</f>
        <v>#DIV/0!</v>
      </c>
      <c r="BP180" s="24" t="e">
        <f>(BF180-'ModelParams Lw'!V$10)/'ModelParams Lw'!V$11</f>
        <v>#DIV/0!</v>
      </c>
      <c r="BQ180" s="24">
        <f>IF(Calcul!$F185="SW",'ModelParams Lw'!C$18+'ModelParams Lw'!C$19*LOG(BQ$3)+'ModelParams Lw'!C$20*($D180*$E180),IF('ModelParams Lw'!C$21+'ModelParams Lw'!C$22*LOG(BQ$3)+'ModelParams Lw'!C$23*($D180*$E180)&lt;'ModelParams Lw'!C$18+'ModelParams Lw'!C$19*LOG(BQ$3)+'ModelParams Lw'!C$20*($D180*$E180),'ModelParams Lw'!C$18+'ModelParams Lw'!C$19*LOG(BQ$3)+'ModelParams Lw'!C$20*($D180*$E180),'ModelParams Lw'!C$21+'ModelParams Lw'!C$22*LOG(BQ$3)+'ModelParams Lw'!C$23*($D180*$E180)))</f>
        <v>29.232362061604213</v>
      </c>
      <c r="BR180" s="24">
        <f>IF(Calcul!$F185="SW",'ModelParams Lw'!D$18+'ModelParams Lw'!D$19*LOG(BR$3)+'ModelParams Lw'!D$20*($D180*$E180),IF('ModelParams Lw'!D$21+'ModelParams Lw'!D$22*LOG(BR$3)+'ModelParams Lw'!D$23*($D180*$E180)&lt;'ModelParams Lw'!D$18+'ModelParams Lw'!D$19*LOG(BR$3)+'ModelParams Lw'!D$20*($D180*$E180),'ModelParams Lw'!D$18+'ModelParams Lw'!D$19*LOG(BR$3)+'ModelParams Lw'!D$20*($D180*$E180),'ModelParams Lw'!D$21+'ModelParams Lw'!D$22*LOG(BR$3)+'ModelParams Lw'!D$23*($D180*$E180)))</f>
        <v>20.87664435983303</v>
      </c>
      <c r="BS180" s="24">
        <f>IF(Calcul!$F185="SW",'ModelParams Lw'!E$18+'ModelParams Lw'!E$19*LOG(BS$3)+'ModelParams Lw'!E$20*($D180*$E180),IF('ModelParams Lw'!E$21+'ModelParams Lw'!E$22*LOG(BS$3)+'ModelParams Lw'!E$23*($D180*$E180)&lt;'ModelParams Lw'!E$18+'ModelParams Lw'!E$19*LOG(BS$3)+'ModelParams Lw'!E$20*($D180*$E180),'ModelParams Lw'!E$18+'ModelParams Lw'!E$19*LOG(BS$3)+'ModelParams Lw'!E$20*($D180*$E180),'ModelParams Lw'!E$21+'ModelParams Lw'!E$22*LOG(BS$3)+'ModelParams Lw'!E$23*($D180*$E180)))</f>
        <v>19.403052886267911</v>
      </c>
      <c r="BT180" s="24">
        <f>IF(Calcul!$F185="SW",'ModelParams Lw'!F$18+'ModelParams Lw'!F$19*LOG(BT$3)+'ModelParams Lw'!F$20*($D180*$E180),IF('ModelParams Lw'!F$21+'ModelParams Lw'!F$22*LOG(BT$3)+'ModelParams Lw'!F$23*($D180*$E180)&lt;'ModelParams Lw'!F$18+'ModelParams Lw'!F$19*LOG(BT$3)+'ModelParams Lw'!F$20*($D180*$E180),'ModelParams Lw'!F$18+'ModelParams Lw'!F$19*LOG(BT$3)+'ModelParams Lw'!F$20*($D180*$E180),'ModelParams Lw'!F$21+'ModelParams Lw'!F$22*LOG(BT$3)+'ModelParams Lw'!F$23*($D180*$E180)))</f>
        <v>19.168948557312724</v>
      </c>
      <c r="BU180" s="24">
        <f>IF(Calcul!$F185="SW",'ModelParams Lw'!G$18+'ModelParams Lw'!G$19*LOG(BU$3)+'ModelParams Lw'!G$20*($D180*$E180),IF('ModelParams Lw'!G$21+'ModelParams Lw'!G$22*LOG(BU$3)+'ModelParams Lw'!G$23*($D180*$E180)&lt;'ModelParams Lw'!G$18+'ModelParams Lw'!G$19*LOG(BU$3)+'ModelParams Lw'!G$20*($D180*$E180),'ModelParams Lw'!G$18+'ModelParams Lw'!G$19*LOG(BU$3)+'ModelParams Lw'!G$20*($D180*$E180),'ModelParams Lw'!G$21+'ModelParams Lw'!G$22*LOG(BU$3)+'ModelParams Lw'!G$23*($D180*$E180)))</f>
        <v>19.253827318462619</v>
      </c>
      <c r="BV180" s="24">
        <f>IF(Calcul!$F185="SW",'ModelParams Lw'!H$18+'ModelParams Lw'!H$19*LOG(BV$3)+'ModelParams Lw'!H$20*($D180*$E180),IF('ModelParams Lw'!H$21+'ModelParams Lw'!H$22*LOG(BV$3)+'ModelParams Lw'!H$23*($D180*$E180)&lt;'ModelParams Lw'!H$18+'ModelParams Lw'!H$19*LOG(BV$3)+'ModelParams Lw'!H$20*($D180*$E180),'ModelParams Lw'!H$18+'ModelParams Lw'!H$19*LOG(BV$3)+'ModelParams Lw'!H$20*($D180*$E180),'ModelParams Lw'!H$21+'ModelParams Lw'!H$22*LOG(BV$3)+'ModelParams Lw'!H$23*($D180*$E180)))</f>
        <v>18.450549841027573</v>
      </c>
      <c r="BW180" s="24">
        <f>IF(Calcul!$F185="SW",'ModelParams Lw'!I$18+'ModelParams Lw'!I$19*LOG(BW$3)+'ModelParams Lw'!I$20*($D180*$E180),IF('ModelParams Lw'!I$21+'ModelParams Lw'!I$22*LOG(BW$3)+'ModelParams Lw'!I$23*($D180*$E180)&lt;'ModelParams Lw'!I$18+'ModelParams Lw'!I$19*LOG(BW$3)+'ModelParams Lw'!I$20*($D180*$E180),'ModelParams Lw'!I$18+'ModelParams Lw'!I$19*LOG(BW$3)+'ModelParams Lw'!I$20*($D180*$E180),'ModelParams Lw'!I$21+'ModelParams Lw'!I$22*LOG(BW$3)+'ModelParams Lw'!I$23*($D180*$E180)))</f>
        <v>24.339570323731252</v>
      </c>
      <c r="BX180" s="24">
        <f>IF(Calcul!$F185="SW",'ModelParams Lw'!J$18+'ModelParams Lw'!J$19*LOG(BX$3)+'ModelParams Lw'!J$20*($D180*$E180),IF('ModelParams Lw'!J$21+'ModelParams Lw'!J$22*LOG(BX$3)+'ModelParams Lw'!J$23*($D180*$E180)&lt;'ModelParams Lw'!J$18+'ModelParams Lw'!J$19*LOG(BX$3)+'ModelParams Lw'!J$20*($D180*$E180),'ModelParams Lw'!J$18+'ModelParams Lw'!J$19*LOG(BX$3)+'ModelParams Lw'!J$20*($D180*$E180),'ModelParams Lw'!J$21+'ModelParams Lw'!J$22*LOG(BX$3)+'ModelParams Lw'!J$23*($D180*$E180)))</f>
        <v>22.505852524315557</v>
      </c>
      <c r="BY180" s="24" t="e">
        <f t="shared" si="57"/>
        <v>#DIV/0!</v>
      </c>
      <c r="BZ180" s="24" t="e">
        <f t="shared" si="58"/>
        <v>#DIV/0!</v>
      </c>
      <c r="CA180" s="24" t="e">
        <f t="shared" si="59"/>
        <v>#DIV/0!</v>
      </c>
      <c r="CB180" s="24" t="e">
        <f t="shared" si="60"/>
        <v>#DIV/0!</v>
      </c>
      <c r="CC180" s="24" t="e">
        <f t="shared" si="61"/>
        <v>#DIV/0!</v>
      </c>
      <c r="CD180" s="24" t="e">
        <f t="shared" si="62"/>
        <v>#DIV/0!</v>
      </c>
      <c r="CE180" s="24" t="e">
        <f t="shared" si="63"/>
        <v>#DIV/0!</v>
      </c>
      <c r="CF180" s="24" t="e">
        <f t="shared" si="64"/>
        <v>#DIV/0!</v>
      </c>
      <c r="CG180" s="24" t="e">
        <f>10*LOG10(IF(BY180="",0,POWER(10,((BY180+'ModelParams Lw'!$O$4)/10))) +IF(BZ180="",0,POWER(10,((BZ180+'ModelParams Lw'!$P$4)/10))) +IF(CA180="",0,POWER(10,((CA180+'ModelParams Lw'!$Q$4)/10))) +IF(CB180="",0,POWER(10,((CB180+'ModelParams Lw'!$R$4)/10))) +IF(CC180="",0,POWER(10,((CC180+'ModelParams Lw'!$S$4)/10))) +IF(CD180="",0,POWER(10,((CD180+'ModelParams Lw'!$T$4)/10))) +IF(CE180="",0,POWER(10,((CE180+'ModelParams Lw'!$U$4)/10)))+IF(CF180="",0,POWER(10,((CF180+'ModelParams Lw'!$V$4)/10))))</f>
        <v>#DIV/0!</v>
      </c>
      <c r="CH180" s="24" t="e">
        <f t="shared" si="71"/>
        <v>#DIV/0!</v>
      </c>
      <c r="CI180" s="24" t="e">
        <f>(BY180-'ModelParams Lw'!$O$10)/'ModelParams Lw'!$O$11</f>
        <v>#DIV/0!</v>
      </c>
      <c r="CJ180" s="24" t="e">
        <f>(BZ180-'ModelParams Lw'!$P$10)/'ModelParams Lw'!$P$11</f>
        <v>#DIV/0!</v>
      </c>
      <c r="CK180" s="24" t="e">
        <f>(CA180-'ModelParams Lw'!$Q$10)/'ModelParams Lw'!$Q$11</f>
        <v>#DIV/0!</v>
      </c>
      <c r="CL180" s="24" t="e">
        <f>(CB180-'ModelParams Lw'!$R$10)/'ModelParams Lw'!$R$11</f>
        <v>#DIV/0!</v>
      </c>
      <c r="CM180" s="24" t="e">
        <f>(CC180-'ModelParams Lw'!$S$10)/'ModelParams Lw'!$S$11</f>
        <v>#DIV/0!</v>
      </c>
      <c r="CN180" s="24" t="e">
        <f>(CD180-'ModelParams Lw'!$T$10)/'ModelParams Lw'!$T$11</f>
        <v>#DIV/0!</v>
      </c>
      <c r="CO180" s="24" t="e">
        <f>(CE180-'ModelParams Lw'!$U$10)/'ModelParams Lw'!$U$11</f>
        <v>#DIV/0!</v>
      </c>
      <c r="CP180" s="24" t="e">
        <f>(CF180-'ModelParams Lw'!$V$10)/'ModelParams Lw'!$V$11</f>
        <v>#DIV/0!</v>
      </c>
    </row>
    <row r="181" spans="1:94" x14ac:dyDescent="0.2">
      <c r="A181" s="12">
        <f>Calcul!B183</f>
        <v>0</v>
      </c>
      <c r="B181" s="12">
        <f t="shared" si="65"/>
        <v>0</v>
      </c>
      <c r="C181" s="12">
        <f>Calcul!C183</f>
        <v>0</v>
      </c>
      <c r="D181" s="12">
        <f>Calcul!D183/1000</f>
        <v>0</v>
      </c>
      <c r="E181" s="12">
        <f>Calcul!E183/1000</f>
        <v>0</v>
      </c>
      <c r="F181" s="12">
        <f t="shared" si="66"/>
        <v>0</v>
      </c>
      <c r="G181" s="24" t="e">
        <f t="shared" si="67"/>
        <v>#DIV/0!</v>
      </c>
      <c r="H181" s="21" t="e">
        <f>'ModelParams Lw'!$B$6*(LN(H$3/(($B181/3600/($D181*$F181))^0.4*$G181^0.3)))^2+'ModelParams Lw'!$B$7*LN(H$3/(($B181/3600/($D181*$F181))^0.4*$G181^0.3))+'ModelParams Lw'!$B$8</f>
        <v>#DIV/0!</v>
      </c>
      <c r="I181" s="21" t="e">
        <f>'ModelParams Lw'!$B$6*(LN(I$3/(($B181/3600/($D181*$F181))^0.4*$G181^0.3)))^2+'ModelParams Lw'!$B$7*LN(I$3/(($B181/3600/($D181*$F181))^0.4*$G181^0.3))+'ModelParams Lw'!$B$8</f>
        <v>#DIV/0!</v>
      </c>
      <c r="J181" s="21" t="e">
        <f>'ModelParams Lw'!$B$6*(LN(J$3/(($B181/3600/($D181*$F181))^0.4*$G181^0.3)))^2+'ModelParams Lw'!$B$7*LN(J$3/(($B181/3600/($D181*$F181))^0.4*$G181^0.3))+'ModelParams Lw'!$B$8</f>
        <v>#DIV/0!</v>
      </c>
      <c r="K181" s="21" t="e">
        <f>'ModelParams Lw'!$B$6*(LN(K$3/(($B181/3600/($D181*$F181))^0.4*$G181^0.3)))^2+'ModelParams Lw'!$B$7*LN(K$3/(($B181/3600/($D181*$F181))^0.4*$G181^0.3))+'ModelParams Lw'!$B$8</f>
        <v>#DIV/0!</v>
      </c>
      <c r="L181" s="21" t="e">
        <f>'ModelParams Lw'!$B$6*(LN(L$3/(($B181/3600/($D181*$F181))^0.4*$G181^0.3)))^2+'ModelParams Lw'!$B$7*LN(L$3/(($B181/3600/($D181*$F181))^0.4*$G181^0.3))+'ModelParams Lw'!$B$8</f>
        <v>#DIV/0!</v>
      </c>
      <c r="M181" s="21" t="e">
        <f>'ModelParams Lw'!$B$6*(LN(M$3/(($B181/3600/($D181*$F181))^0.4*$G181^0.3)))^2+'ModelParams Lw'!$B$7*LN(M$3/(($B181/3600/($D181*$F181))^0.4*$G181^0.3))+'ModelParams Lw'!$B$8</f>
        <v>#DIV/0!</v>
      </c>
      <c r="N181" s="21" t="e">
        <f>'ModelParams Lw'!$B$6*(LN(N$3/(($B181/3600/($D181*$F181))^0.4*$G181^0.3)))^2+'ModelParams Lw'!$B$7*LN(N$3/(($B181/3600/($D181*$F181))^0.4*$G181^0.3))+'ModelParams Lw'!$B$8</f>
        <v>#DIV/0!</v>
      </c>
      <c r="O181" s="21" t="e">
        <f>'ModelParams Lw'!$B$6*(LN(O$3/(($B181/3600/($D181*$F181))^0.4*$G181^0.3)))^2+'ModelParams Lw'!$B$7*LN(O$3/(($B181/3600/($D181*$F181))^0.4*$G181^0.3))+'ModelParams Lw'!$B$8</f>
        <v>#DIV/0!</v>
      </c>
      <c r="P181" s="24" t="e">
        <f>'ModelParams Lw'!$B$3+'ModelParams Lw'!$B$4*LOG10($B181/3600/($D181*$F181))+'ModelParams Lw'!$B$5*LOG10(2*$G181/(1.2*($B181/3600/($D181*$F181))^2)+1)+10*LOG10($D181*$F181)+H181</f>
        <v>#DIV/0!</v>
      </c>
      <c r="Q181" s="24" t="e">
        <f>'ModelParams Lw'!$B$3+'ModelParams Lw'!$B$4*LOG10($B181/3600/($D181*$F181))+'ModelParams Lw'!$B$5*LOG10(2*$G181/(1.2*($B181/3600/($D181*$F181))^2)+1)+10*LOG10($D181*$F181)+I181</f>
        <v>#DIV/0!</v>
      </c>
      <c r="R181" s="24" t="e">
        <f>'ModelParams Lw'!$B$3+'ModelParams Lw'!$B$4*LOG10($B181/3600/($D181*$F181))+'ModelParams Lw'!$B$5*LOG10(2*$G181/(1.2*($B181/3600/($D181*$F181))^2)+1)+10*LOG10($D181*$F181)+J181</f>
        <v>#DIV/0!</v>
      </c>
      <c r="S181" s="24" t="e">
        <f>'ModelParams Lw'!$B$3+'ModelParams Lw'!$B$4*LOG10($B181/3600/($D181*$F181))+'ModelParams Lw'!$B$5*LOG10(2*$G181/(1.2*($B181/3600/($D181*$F181))^2)+1)+10*LOG10($D181*$F181)+K181</f>
        <v>#DIV/0!</v>
      </c>
      <c r="T181" s="24" t="e">
        <f>'ModelParams Lw'!$B$3+'ModelParams Lw'!$B$4*LOG10($B181/3600/($D181*$F181))+'ModelParams Lw'!$B$5*LOG10(2*$G181/(1.2*($B181/3600/($D181*$F181))^2)+1)+10*LOG10($D181*$F181)+L181</f>
        <v>#DIV/0!</v>
      </c>
      <c r="U181" s="24" t="e">
        <f>'ModelParams Lw'!$B$3+'ModelParams Lw'!$B$4*LOG10($B181/3600/($D181*$F181))+'ModelParams Lw'!$B$5*LOG10(2*$G181/(1.2*($B181/3600/($D181*$F181))^2)+1)+10*LOG10($D181*$F181)+M181</f>
        <v>#DIV/0!</v>
      </c>
      <c r="V181" s="24" t="e">
        <f>'ModelParams Lw'!$B$3+'ModelParams Lw'!$B$4*LOG10($B181/3600/($D181*$F181))+'ModelParams Lw'!$B$5*LOG10(2*$G181/(1.2*($B181/3600/($D181*$F181))^2)+1)+10*LOG10($D181*$F181)+N181</f>
        <v>#DIV/0!</v>
      </c>
      <c r="W181" s="24" t="e">
        <f>'ModelParams Lw'!$B$3+'ModelParams Lw'!$B$4*LOG10($B181/3600/($D181*$F181))+'ModelParams Lw'!$B$5*LOG10(2*$G181/(1.2*($B181/3600/($D181*$F181))^2)+1)+10*LOG10($D181*$F181)+O181</f>
        <v>#DIV/0!</v>
      </c>
      <c r="X181" s="24" t="e">
        <f>10*LOG10(IF(P181="",0,POWER(10,((P181+'ModelParams Lw'!$O$4)/10))) +IF(Q181="",0,POWER(10,((Q181+'ModelParams Lw'!$P$4)/10))) +IF(R181="",0,POWER(10,((R181+'ModelParams Lw'!$Q$4)/10))) +IF(S181="",0,POWER(10,((S181+'ModelParams Lw'!$R$4)/10))) +IF(T181="",0,POWER(10,((T181+'ModelParams Lw'!$S$4)/10))) +IF(U181="",0,POWER(10,((U181+'ModelParams Lw'!$T$4)/10))) +IF(V181="",0,POWER(10,((V181+'ModelParams Lw'!$U$4)/10)))+IF(W181="",0,POWER(10,((W181+'ModelParams Lw'!$V$4)/10))))</f>
        <v>#DIV/0!</v>
      </c>
      <c r="Y181" s="24" t="e">
        <f t="shared" si="68"/>
        <v>#DIV/0!</v>
      </c>
      <c r="Z181" s="24" t="e">
        <f>(P181-'ModelParams Lw'!O$10)/'ModelParams Lw'!O$11</f>
        <v>#DIV/0!</v>
      </c>
      <c r="AA181" s="24" t="e">
        <f>(Q181-'ModelParams Lw'!P$10)/'ModelParams Lw'!P$11</f>
        <v>#DIV/0!</v>
      </c>
      <c r="AB181" s="24" t="e">
        <f>(R181-'ModelParams Lw'!Q$10)/'ModelParams Lw'!Q$11</f>
        <v>#DIV/0!</v>
      </c>
      <c r="AC181" s="24" t="e">
        <f>(S181-'ModelParams Lw'!R$10)/'ModelParams Lw'!R$11</f>
        <v>#DIV/0!</v>
      </c>
      <c r="AD181" s="24" t="e">
        <f>(T181-'ModelParams Lw'!S$10)/'ModelParams Lw'!S$11</f>
        <v>#DIV/0!</v>
      </c>
      <c r="AE181" s="24" t="e">
        <f>(U181-'ModelParams Lw'!T$10)/'ModelParams Lw'!T$11</f>
        <v>#DIV/0!</v>
      </c>
      <c r="AF181" s="24" t="e">
        <f>(V181-'ModelParams Lw'!U$10)/'ModelParams Lw'!U$11</f>
        <v>#DIV/0!</v>
      </c>
      <c r="AG181" s="24" t="e">
        <f>(W181-'ModelParams Lw'!V$10)/'ModelParams Lw'!V$11</f>
        <v>#DIV/0!</v>
      </c>
      <c r="AH181" s="24" t="e">
        <f t="shared" si="69"/>
        <v>#DIV/0!</v>
      </c>
      <c r="AI181" s="24" t="str">
        <f>IF(OR(Calcul!$D186="",Calcul!$E186=""),"",VLOOKUP(CONCATENATE(Calcul!$D186,Calcul!$E186),SilencerParams!$D$4:$R$82,8,FALSE))</f>
        <v/>
      </c>
      <c r="AJ181" s="24" t="str">
        <f>IF(OR(Calcul!$D186="",Calcul!$E186=""),"",VLOOKUP(CONCATENATE(Calcul!$D186,Calcul!$E186),SilencerParams!$D$4:$R$82,9,FALSE))</f>
        <v/>
      </c>
      <c r="AK181" s="24" t="str">
        <f>IF(OR(Calcul!$D186="",Calcul!$E186=""),"",VLOOKUP(CONCATENATE(Calcul!$D186,Calcul!$E186),SilencerParams!$D$4:$R$82,10,FALSE))</f>
        <v/>
      </c>
      <c r="AL181" s="24" t="str">
        <f>IF(OR(Calcul!$D186="",Calcul!$E186=""),"",VLOOKUP(CONCATENATE(Calcul!$D186,Calcul!$E186),SilencerParams!$D$4:$R$82,11,FALSE))</f>
        <v/>
      </c>
      <c r="AM181" s="24" t="str">
        <f>IF(OR(Calcul!$D186="",Calcul!$E186=""),"",VLOOKUP(CONCATENATE(Calcul!$D186,Calcul!$E186),SilencerParams!$D$4:$R$82,12,FALSE))</f>
        <v/>
      </c>
      <c r="AN181" s="24" t="str">
        <f>IF(OR(Calcul!$D186="",Calcul!$E186=""),"",VLOOKUP(CONCATENATE(Calcul!$D186,Calcul!$E186),SilencerParams!$D$4:$R$82,13,FALSE))</f>
        <v/>
      </c>
      <c r="AO181" s="24" t="str">
        <f>IF(OR(Calcul!$D186="",Calcul!$E186=""),"",VLOOKUP(CONCATENATE(Calcul!$D186,Calcul!$E186),SilencerParams!$D$4:$R$82,14,FALSE))</f>
        <v/>
      </c>
      <c r="AP181" s="24" t="str">
        <f>IF(OR(Calcul!$D186="",Calcul!$E186=""),"",VLOOKUP(CONCATENATE(Calcul!$D186,Calcul!$E186),SilencerParams!$D$4:$R$82,15,FALSE))</f>
        <v/>
      </c>
      <c r="AQ181" s="24" t="str">
        <f>IF(OR(Calcul!$D186="",Calcul!$E186=""),"",VLOOKUP(CONCATENATE(Calcul!$D186,Calcul!$E186),SilencerParams!$D$4:$Z$82,16,FALSE)*LOG($AH181)+VLOOKUP(CONCATENATE(Calcul!$D186,Calcul!$E186),SilencerParams!$D$4:$AH$82,24,FALSE))</f>
        <v/>
      </c>
      <c r="AR181" s="24" t="str">
        <f>IF(OR(Calcul!$D186="",Calcul!$E186=""),"",VLOOKUP(CONCATENATE(Calcul!$D186,Calcul!$E186),SilencerParams!$D$4:$Z$82,17,FALSE)*LOG($AH181)+VLOOKUP(CONCATENATE(Calcul!$D186,Calcul!$E186),SilencerParams!$D$4:$AH$82,25,FALSE))</f>
        <v/>
      </c>
      <c r="AS181" s="24" t="str">
        <f>IF(OR(Calcul!$D186="",Calcul!$E186=""),"",VLOOKUP(CONCATENATE(Calcul!$D186,Calcul!$E186),SilencerParams!$D$4:$Z$82,18,FALSE)*LOG($AH181)+VLOOKUP(CONCATENATE(Calcul!$D186,Calcul!$E186),SilencerParams!$D$4:$AH$82,26,FALSE))</f>
        <v/>
      </c>
      <c r="AT181" s="24" t="str">
        <f>IF(OR(Calcul!$D186="",Calcul!$E186=""),"",VLOOKUP(CONCATENATE(Calcul!$D186,Calcul!$E186),SilencerParams!$D$4:$Z$82,19,FALSE)*LOG($AH181)+VLOOKUP(CONCATENATE(Calcul!$D186,Calcul!$E186),SilencerParams!$D$4:$AH$82,27,FALSE))</f>
        <v/>
      </c>
      <c r="AU181" s="24" t="str">
        <f>IF(OR(Calcul!$D186="",Calcul!$E186=""),"",VLOOKUP(CONCATENATE(Calcul!$D186,Calcul!$E186),SilencerParams!$D$4:$Z$82,20,FALSE)*LOG($AH181)+VLOOKUP(CONCATENATE(Calcul!$D186,Calcul!$E186),SilencerParams!$D$4:$AH$82,28,FALSE))</f>
        <v/>
      </c>
      <c r="AV181" s="24" t="str">
        <f>IF(OR(Calcul!$D186="",Calcul!$E186=""),"",VLOOKUP(CONCATENATE(Calcul!$D186,Calcul!$E186),SilencerParams!$D$4:$Z$82,21,FALSE)*LOG($AH181)+VLOOKUP(CONCATENATE(Calcul!$D186,Calcul!$E186),SilencerParams!$D$4:$AH$82,29,FALSE))</f>
        <v/>
      </c>
      <c r="AW181" s="24" t="str">
        <f>IF(OR(Calcul!$D186="",Calcul!$E186=""),"",VLOOKUP(CONCATENATE(Calcul!$D186,Calcul!$E186),SilencerParams!$D$4:$Z$82,22,FALSE)*LOG($AH181)+VLOOKUP(CONCATENATE(Calcul!$D186,Calcul!$E186),SilencerParams!$D$4:$AH$82,30,FALSE))</f>
        <v/>
      </c>
      <c r="AX181" s="24" t="str">
        <f>IF(OR(Calcul!$D186="",Calcul!$E186=""),"",VLOOKUP(CONCATENATE(Calcul!$D186,Calcul!$E186),SilencerParams!$D$4:$Z$82,23,FALSE)*LOG($AH181)+VLOOKUP(CONCATENATE(Calcul!$D186,Calcul!$E186),SilencerParams!$D$4:$AH$82,31,FALSE))</f>
        <v/>
      </c>
      <c r="AY181" s="24" t="e">
        <f t="shared" si="49"/>
        <v>#DIV/0!</v>
      </c>
      <c r="AZ181" s="24" t="e">
        <f t="shared" si="50"/>
        <v>#DIV/0!</v>
      </c>
      <c r="BA181" s="24" t="e">
        <f t="shared" si="51"/>
        <v>#DIV/0!</v>
      </c>
      <c r="BB181" s="24" t="e">
        <f t="shared" si="52"/>
        <v>#DIV/0!</v>
      </c>
      <c r="BC181" s="24" t="e">
        <f t="shared" si="53"/>
        <v>#DIV/0!</v>
      </c>
      <c r="BD181" s="24" t="e">
        <f t="shared" si="54"/>
        <v>#DIV/0!</v>
      </c>
      <c r="BE181" s="24" t="e">
        <f t="shared" si="55"/>
        <v>#DIV/0!</v>
      </c>
      <c r="BF181" s="24" t="e">
        <f t="shared" si="56"/>
        <v>#DIV/0!</v>
      </c>
      <c r="BG181" s="24" t="e">
        <f>10*LOG10(IF(AY181="",0,POWER(10,((AY181+'ModelParams Lw'!$O$4)/10))) +IF(AZ181="",0,POWER(10,((AZ181+'ModelParams Lw'!$P$4)/10))) +IF(BA181="",0,POWER(10,((BA181+'ModelParams Lw'!$Q$4)/10))) +IF(BB181="",0,POWER(10,((BB181+'ModelParams Lw'!$R$4)/10))) +IF(BC181="",0,POWER(10,((BC181+'ModelParams Lw'!$S$4)/10))) +IF(BD181="",0,POWER(10,((BD181+'ModelParams Lw'!$T$4)/10))) +IF(BE181="",0,POWER(10,((BE181+'ModelParams Lw'!$U$4)/10)))+IF(BF181="",0,POWER(10,((BF181+'ModelParams Lw'!$V$4)/10))))</f>
        <v>#DIV/0!</v>
      </c>
      <c r="BH181" s="24" t="e">
        <f t="shared" si="70"/>
        <v>#DIV/0!</v>
      </c>
      <c r="BI181" s="24" t="e">
        <f>(AY181-'ModelParams Lw'!O$10)/'ModelParams Lw'!O$11</f>
        <v>#DIV/0!</v>
      </c>
      <c r="BJ181" s="24" t="e">
        <f>(AZ181-'ModelParams Lw'!P$10)/'ModelParams Lw'!P$11</f>
        <v>#DIV/0!</v>
      </c>
      <c r="BK181" s="24" t="e">
        <f>(BA181-'ModelParams Lw'!Q$10)/'ModelParams Lw'!Q$11</f>
        <v>#DIV/0!</v>
      </c>
      <c r="BL181" s="24" t="e">
        <f>(BB181-'ModelParams Lw'!R$10)/'ModelParams Lw'!R$11</f>
        <v>#DIV/0!</v>
      </c>
      <c r="BM181" s="24" t="e">
        <f>(BC181-'ModelParams Lw'!S$10)/'ModelParams Lw'!S$11</f>
        <v>#DIV/0!</v>
      </c>
      <c r="BN181" s="24" t="e">
        <f>(BD181-'ModelParams Lw'!T$10)/'ModelParams Lw'!T$11</f>
        <v>#DIV/0!</v>
      </c>
      <c r="BO181" s="24" t="e">
        <f>(BE181-'ModelParams Lw'!U$10)/'ModelParams Lw'!U$11</f>
        <v>#DIV/0!</v>
      </c>
      <c r="BP181" s="24" t="e">
        <f>(BF181-'ModelParams Lw'!V$10)/'ModelParams Lw'!V$11</f>
        <v>#DIV/0!</v>
      </c>
      <c r="BQ181" s="24">
        <f>IF(Calcul!$F186="SW",'ModelParams Lw'!C$18+'ModelParams Lw'!C$19*LOG(BQ$3)+'ModelParams Lw'!C$20*($D181*$E181),IF('ModelParams Lw'!C$21+'ModelParams Lw'!C$22*LOG(BQ$3)+'ModelParams Lw'!C$23*($D181*$E181)&lt;'ModelParams Lw'!C$18+'ModelParams Lw'!C$19*LOG(BQ$3)+'ModelParams Lw'!C$20*($D181*$E181),'ModelParams Lw'!C$18+'ModelParams Lw'!C$19*LOG(BQ$3)+'ModelParams Lw'!C$20*($D181*$E181),'ModelParams Lw'!C$21+'ModelParams Lw'!C$22*LOG(BQ$3)+'ModelParams Lw'!C$23*($D181*$E181)))</f>
        <v>29.232362061604213</v>
      </c>
      <c r="BR181" s="24">
        <f>IF(Calcul!$F186="SW",'ModelParams Lw'!D$18+'ModelParams Lw'!D$19*LOG(BR$3)+'ModelParams Lw'!D$20*($D181*$E181),IF('ModelParams Lw'!D$21+'ModelParams Lw'!D$22*LOG(BR$3)+'ModelParams Lw'!D$23*($D181*$E181)&lt;'ModelParams Lw'!D$18+'ModelParams Lw'!D$19*LOG(BR$3)+'ModelParams Lw'!D$20*($D181*$E181),'ModelParams Lw'!D$18+'ModelParams Lw'!D$19*LOG(BR$3)+'ModelParams Lw'!D$20*($D181*$E181),'ModelParams Lw'!D$21+'ModelParams Lw'!D$22*LOG(BR$3)+'ModelParams Lw'!D$23*($D181*$E181)))</f>
        <v>20.87664435983303</v>
      </c>
      <c r="BS181" s="24">
        <f>IF(Calcul!$F186="SW",'ModelParams Lw'!E$18+'ModelParams Lw'!E$19*LOG(BS$3)+'ModelParams Lw'!E$20*($D181*$E181),IF('ModelParams Lw'!E$21+'ModelParams Lw'!E$22*LOG(BS$3)+'ModelParams Lw'!E$23*($D181*$E181)&lt;'ModelParams Lw'!E$18+'ModelParams Lw'!E$19*LOG(BS$3)+'ModelParams Lw'!E$20*($D181*$E181),'ModelParams Lw'!E$18+'ModelParams Lw'!E$19*LOG(BS$3)+'ModelParams Lw'!E$20*($D181*$E181),'ModelParams Lw'!E$21+'ModelParams Lw'!E$22*LOG(BS$3)+'ModelParams Lw'!E$23*($D181*$E181)))</f>
        <v>19.403052886267911</v>
      </c>
      <c r="BT181" s="24">
        <f>IF(Calcul!$F186="SW",'ModelParams Lw'!F$18+'ModelParams Lw'!F$19*LOG(BT$3)+'ModelParams Lw'!F$20*($D181*$E181),IF('ModelParams Lw'!F$21+'ModelParams Lw'!F$22*LOG(BT$3)+'ModelParams Lw'!F$23*($D181*$E181)&lt;'ModelParams Lw'!F$18+'ModelParams Lw'!F$19*LOG(BT$3)+'ModelParams Lw'!F$20*($D181*$E181),'ModelParams Lw'!F$18+'ModelParams Lw'!F$19*LOG(BT$3)+'ModelParams Lw'!F$20*($D181*$E181),'ModelParams Lw'!F$21+'ModelParams Lw'!F$22*LOG(BT$3)+'ModelParams Lw'!F$23*($D181*$E181)))</f>
        <v>19.168948557312724</v>
      </c>
      <c r="BU181" s="24">
        <f>IF(Calcul!$F186="SW",'ModelParams Lw'!G$18+'ModelParams Lw'!G$19*LOG(BU$3)+'ModelParams Lw'!G$20*($D181*$E181),IF('ModelParams Lw'!G$21+'ModelParams Lw'!G$22*LOG(BU$3)+'ModelParams Lw'!G$23*($D181*$E181)&lt;'ModelParams Lw'!G$18+'ModelParams Lw'!G$19*LOG(BU$3)+'ModelParams Lw'!G$20*($D181*$E181),'ModelParams Lw'!G$18+'ModelParams Lw'!G$19*LOG(BU$3)+'ModelParams Lw'!G$20*($D181*$E181),'ModelParams Lw'!G$21+'ModelParams Lw'!G$22*LOG(BU$3)+'ModelParams Lw'!G$23*($D181*$E181)))</f>
        <v>19.253827318462619</v>
      </c>
      <c r="BV181" s="24">
        <f>IF(Calcul!$F186="SW",'ModelParams Lw'!H$18+'ModelParams Lw'!H$19*LOG(BV$3)+'ModelParams Lw'!H$20*($D181*$E181),IF('ModelParams Lw'!H$21+'ModelParams Lw'!H$22*LOG(BV$3)+'ModelParams Lw'!H$23*($D181*$E181)&lt;'ModelParams Lw'!H$18+'ModelParams Lw'!H$19*LOG(BV$3)+'ModelParams Lw'!H$20*($D181*$E181),'ModelParams Lw'!H$18+'ModelParams Lw'!H$19*LOG(BV$3)+'ModelParams Lw'!H$20*($D181*$E181),'ModelParams Lw'!H$21+'ModelParams Lw'!H$22*LOG(BV$3)+'ModelParams Lw'!H$23*($D181*$E181)))</f>
        <v>18.450549841027573</v>
      </c>
      <c r="BW181" s="24">
        <f>IF(Calcul!$F186="SW",'ModelParams Lw'!I$18+'ModelParams Lw'!I$19*LOG(BW$3)+'ModelParams Lw'!I$20*($D181*$E181),IF('ModelParams Lw'!I$21+'ModelParams Lw'!I$22*LOG(BW$3)+'ModelParams Lw'!I$23*($D181*$E181)&lt;'ModelParams Lw'!I$18+'ModelParams Lw'!I$19*LOG(BW$3)+'ModelParams Lw'!I$20*($D181*$E181),'ModelParams Lw'!I$18+'ModelParams Lw'!I$19*LOG(BW$3)+'ModelParams Lw'!I$20*($D181*$E181),'ModelParams Lw'!I$21+'ModelParams Lw'!I$22*LOG(BW$3)+'ModelParams Lw'!I$23*($D181*$E181)))</f>
        <v>24.339570323731252</v>
      </c>
      <c r="BX181" s="24">
        <f>IF(Calcul!$F186="SW",'ModelParams Lw'!J$18+'ModelParams Lw'!J$19*LOG(BX$3)+'ModelParams Lw'!J$20*($D181*$E181),IF('ModelParams Lw'!J$21+'ModelParams Lw'!J$22*LOG(BX$3)+'ModelParams Lw'!J$23*($D181*$E181)&lt;'ModelParams Lw'!J$18+'ModelParams Lw'!J$19*LOG(BX$3)+'ModelParams Lw'!J$20*($D181*$E181),'ModelParams Lw'!J$18+'ModelParams Lw'!J$19*LOG(BX$3)+'ModelParams Lw'!J$20*($D181*$E181),'ModelParams Lw'!J$21+'ModelParams Lw'!J$22*LOG(BX$3)+'ModelParams Lw'!J$23*($D181*$E181)))</f>
        <v>22.505852524315557</v>
      </c>
      <c r="BY181" s="24" t="e">
        <f t="shared" si="57"/>
        <v>#DIV/0!</v>
      </c>
      <c r="BZ181" s="24" t="e">
        <f t="shared" si="58"/>
        <v>#DIV/0!</v>
      </c>
      <c r="CA181" s="24" t="e">
        <f t="shared" si="59"/>
        <v>#DIV/0!</v>
      </c>
      <c r="CB181" s="24" t="e">
        <f t="shared" si="60"/>
        <v>#DIV/0!</v>
      </c>
      <c r="CC181" s="24" t="e">
        <f t="shared" si="61"/>
        <v>#DIV/0!</v>
      </c>
      <c r="CD181" s="24" t="e">
        <f t="shared" si="62"/>
        <v>#DIV/0!</v>
      </c>
      <c r="CE181" s="24" t="e">
        <f t="shared" si="63"/>
        <v>#DIV/0!</v>
      </c>
      <c r="CF181" s="24" t="e">
        <f t="shared" si="64"/>
        <v>#DIV/0!</v>
      </c>
      <c r="CG181" s="24" t="e">
        <f>10*LOG10(IF(BY181="",0,POWER(10,((BY181+'ModelParams Lw'!$O$4)/10))) +IF(BZ181="",0,POWER(10,((BZ181+'ModelParams Lw'!$P$4)/10))) +IF(CA181="",0,POWER(10,((CA181+'ModelParams Lw'!$Q$4)/10))) +IF(CB181="",0,POWER(10,((CB181+'ModelParams Lw'!$R$4)/10))) +IF(CC181="",0,POWER(10,((CC181+'ModelParams Lw'!$S$4)/10))) +IF(CD181="",0,POWER(10,((CD181+'ModelParams Lw'!$T$4)/10))) +IF(CE181="",0,POWER(10,((CE181+'ModelParams Lw'!$U$4)/10)))+IF(CF181="",0,POWER(10,((CF181+'ModelParams Lw'!$V$4)/10))))</f>
        <v>#DIV/0!</v>
      </c>
      <c r="CH181" s="24" t="e">
        <f t="shared" si="71"/>
        <v>#DIV/0!</v>
      </c>
      <c r="CI181" s="24" t="e">
        <f>(BY181-'ModelParams Lw'!$O$10)/'ModelParams Lw'!$O$11</f>
        <v>#DIV/0!</v>
      </c>
      <c r="CJ181" s="24" t="e">
        <f>(BZ181-'ModelParams Lw'!$P$10)/'ModelParams Lw'!$P$11</f>
        <v>#DIV/0!</v>
      </c>
      <c r="CK181" s="24" t="e">
        <f>(CA181-'ModelParams Lw'!$Q$10)/'ModelParams Lw'!$Q$11</f>
        <v>#DIV/0!</v>
      </c>
      <c r="CL181" s="24" t="e">
        <f>(CB181-'ModelParams Lw'!$R$10)/'ModelParams Lw'!$R$11</f>
        <v>#DIV/0!</v>
      </c>
      <c r="CM181" s="24" t="e">
        <f>(CC181-'ModelParams Lw'!$S$10)/'ModelParams Lw'!$S$11</f>
        <v>#DIV/0!</v>
      </c>
      <c r="CN181" s="24" t="e">
        <f>(CD181-'ModelParams Lw'!$T$10)/'ModelParams Lw'!$T$11</f>
        <v>#DIV/0!</v>
      </c>
      <c r="CO181" s="24" t="e">
        <f>(CE181-'ModelParams Lw'!$U$10)/'ModelParams Lw'!$U$11</f>
        <v>#DIV/0!</v>
      </c>
      <c r="CP181" s="24" t="e">
        <f>(CF181-'ModelParams Lw'!$V$10)/'ModelParams Lw'!$V$11</f>
        <v>#DIV/0!</v>
      </c>
    </row>
    <row r="182" spans="1:94" x14ac:dyDescent="0.2">
      <c r="A182" s="12">
        <f>Calcul!B184</f>
        <v>0</v>
      </c>
      <c r="B182" s="12">
        <f t="shared" si="65"/>
        <v>0</v>
      </c>
      <c r="C182" s="12">
        <f>Calcul!C184</f>
        <v>0</v>
      </c>
      <c r="D182" s="12">
        <f>Calcul!D184/1000</f>
        <v>0</v>
      </c>
      <c r="E182" s="12">
        <f>Calcul!E184/1000</f>
        <v>0</v>
      </c>
      <c r="F182" s="12">
        <f t="shared" si="66"/>
        <v>0</v>
      </c>
      <c r="G182" s="24" t="e">
        <f t="shared" si="67"/>
        <v>#DIV/0!</v>
      </c>
      <c r="H182" s="21" t="e">
        <f>'ModelParams Lw'!$B$6*(LN(H$3/(($B182/3600/($D182*$F182))^0.4*$G182^0.3)))^2+'ModelParams Lw'!$B$7*LN(H$3/(($B182/3600/($D182*$F182))^0.4*$G182^0.3))+'ModelParams Lw'!$B$8</f>
        <v>#DIV/0!</v>
      </c>
      <c r="I182" s="21" t="e">
        <f>'ModelParams Lw'!$B$6*(LN(I$3/(($B182/3600/($D182*$F182))^0.4*$G182^0.3)))^2+'ModelParams Lw'!$B$7*LN(I$3/(($B182/3600/($D182*$F182))^0.4*$G182^0.3))+'ModelParams Lw'!$B$8</f>
        <v>#DIV/0!</v>
      </c>
      <c r="J182" s="21" t="e">
        <f>'ModelParams Lw'!$B$6*(LN(J$3/(($B182/3600/($D182*$F182))^0.4*$G182^0.3)))^2+'ModelParams Lw'!$B$7*LN(J$3/(($B182/3600/($D182*$F182))^0.4*$G182^0.3))+'ModelParams Lw'!$B$8</f>
        <v>#DIV/0!</v>
      </c>
      <c r="K182" s="21" t="e">
        <f>'ModelParams Lw'!$B$6*(LN(K$3/(($B182/3600/($D182*$F182))^0.4*$G182^0.3)))^2+'ModelParams Lw'!$B$7*LN(K$3/(($B182/3600/($D182*$F182))^0.4*$G182^0.3))+'ModelParams Lw'!$B$8</f>
        <v>#DIV/0!</v>
      </c>
      <c r="L182" s="21" t="e">
        <f>'ModelParams Lw'!$B$6*(LN(L$3/(($B182/3600/($D182*$F182))^0.4*$G182^0.3)))^2+'ModelParams Lw'!$B$7*LN(L$3/(($B182/3600/($D182*$F182))^0.4*$G182^0.3))+'ModelParams Lw'!$B$8</f>
        <v>#DIV/0!</v>
      </c>
      <c r="M182" s="21" t="e">
        <f>'ModelParams Lw'!$B$6*(LN(M$3/(($B182/3600/($D182*$F182))^0.4*$G182^0.3)))^2+'ModelParams Lw'!$B$7*LN(M$3/(($B182/3600/($D182*$F182))^0.4*$G182^0.3))+'ModelParams Lw'!$B$8</f>
        <v>#DIV/0!</v>
      </c>
      <c r="N182" s="21" t="e">
        <f>'ModelParams Lw'!$B$6*(LN(N$3/(($B182/3600/($D182*$F182))^0.4*$G182^0.3)))^2+'ModelParams Lw'!$B$7*LN(N$3/(($B182/3600/($D182*$F182))^0.4*$G182^0.3))+'ModelParams Lw'!$B$8</f>
        <v>#DIV/0!</v>
      </c>
      <c r="O182" s="21" t="e">
        <f>'ModelParams Lw'!$B$6*(LN(O$3/(($B182/3600/($D182*$F182))^0.4*$G182^0.3)))^2+'ModelParams Lw'!$B$7*LN(O$3/(($B182/3600/($D182*$F182))^0.4*$G182^0.3))+'ModelParams Lw'!$B$8</f>
        <v>#DIV/0!</v>
      </c>
      <c r="P182" s="24" t="e">
        <f>'ModelParams Lw'!$B$3+'ModelParams Lw'!$B$4*LOG10($B182/3600/($D182*$F182))+'ModelParams Lw'!$B$5*LOG10(2*$G182/(1.2*($B182/3600/($D182*$F182))^2)+1)+10*LOG10($D182*$F182)+H182</f>
        <v>#DIV/0!</v>
      </c>
      <c r="Q182" s="24" t="e">
        <f>'ModelParams Lw'!$B$3+'ModelParams Lw'!$B$4*LOG10($B182/3600/($D182*$F182))+'ModelParams Lw'!$B$5*LOG10(2*$G182/(1.2*($B182/3600/($D182*$F182))^2)+1)+10*LOG10($D182*$F182)+I182</f>
        <v>#DIV/0!</v>
      </c>
      <c r="R182" s="24" t="e">
        <f>'ModelParams Lw'!$B$3+'ModelParams Lw'!$B$4*LOG10($B182/3600/($D182*$F182))+'ModelParams Lw'!$B$5*LOG10(2*$G182/(1.2*($B182/3600/($D182*$F182))^2)+1)+10*LOG10($D182*$F182)+J182</f>
        <v>#DIV/0!</v>
      </c>
      <c r="S182" s="24" t="e">
        <f>'ModelParams Lw'!$B$3+'ModelParams Lw'!$B$4*LOG10($B182/3600/($D182*$F182))+'ModelParams Lw'!$B$5*LOG10(2*$G182/(1.2*($B182/3600/($D182*$F182))^2)+1)+10*LOG10($D182*$F182)+K182</f>
        <v>#DIV/0!</v>
      </c>
      <c r="T182" s="24" t="e">
        <f>'ModelParams Lw'!$B$3+'ModelParams Lw'!$B$4*LOG10($B182/3600/($D182*$F182))+'ModelParams Lw'!$B$5*LOG10(2*$G182/(1.2*($B182/3600/($D182*$F182))^2)+1)+10*LOG10($D182*$F182)+L182</f>
        <v>#DIV/0!</v>
      </c>
      <c r="U182" s="24" t="e">
        <f>'ModelParams Lw'!$B$3+'ModelParams Lw'!$B$4*LOG10($B182/3600/($D182*$F182))+'ModelParams Lw'!$B$5*LOG10(2*$G182/(1.2*($B182/3600/($D182*$F182))^2)+1)+10*LOG10($D182*$F182)+M182</f>
        <v>#DIV/0!</v>
      </c>
      <c r="V182" s="24" t="e">
        <f>'ModelParams Lw'!$B$3+'ModelParams Lw'!$B$4*LOG10($B182/3600/($D182*$F182))+'ModelParams Lw'!$B$5*LOG10(2*$G182/(1.2*($B182/3600/($D182*$F182))^2)+1)+10*LOG10($D182*$F182)+N182</f>
        <v>#DIV/0!</v>
      </c>
      <c r="W182" s="24" t="e">
        <f>'ModelParams Lw'!$B$3+'ModelParams Lw'!$B$4*LOG10($B182/3600/($D182*$F182))+'ModelParams Lw'!$B$5*LOG10(2*$G182/(1.2*($B182/3600/($D182*$F182))^2)+1)+10*LOG10($D182*$F182)+O182</f>
        <v>#DIV/0!</v>
      </c>
      <c r="X182" s="24" t="e">
        <f>10*LOG10(IF(P182="",0,POWER(10,((P182+'ModelParams Lw'!$O$4)/10))) +IF(Q182="",0,POWER(10,((Q182+'ModelParams Lw'!$P$4)/10))) +IF(R182="",0,POWER(10,((R182+'ModelParams Lw'!$Q$4)/10))) +IF(S182="",0,POWER(10,((S182+'ModelParams Lw'!$R$4)/10))) +IF(T182="",0,POWER(10,((T182+'ModelParams Lw'!$S$4)/10))) +IF(U182="",0,POWER(10,((U182+'ModelParams Lw'!$T$4)/10))) +IF(V182="",0,POWER(10,((V182+'ModelParams Lw'!$U$4)/10)))+IF(W182="",0,POWER(10,((W182+'ModelParams Lw'!$V$4)/10))))</f>
        <v>#DIV/0!</v>
      </c>
      <c r="Y182" s="24" t="e">
        <f t="shared" si="68"/>
        <v>#DIV/0!</v>
      </c>
      <c r="Z182" s="24" t="e">
        <f>(P182-'ModelParams Lw'!O$10)/'ModelParams Lw'!O$11</f>
        <v>#DIV/0!</v>
      </c>
      <c r="AA182" s="24" t="e">
        <f>(Q182-'ModelParams Lw'!P$10)/'ModelParams Lw'!P$11</f>
        <v>#DIV/0!</v>
      </c>
      <c r="AB182" s="24" t="e">
        <f>(R182-'ModelParams Lw'!Q$10)/'ModelParams Lw'!Q$11</f>
        <v>#DIV/0!</v>
      </c>
      <c r="AC182" s="24" t="e">
        <f>(S182-'ModelParams Lw'!R$10)/'ModelParams Lw'!R$11</f>
        <v>#DIV/0!</v>
      </c>
      <c r="AD182" s="24" t="e">
        <f>(T182-'ModelParams Lw'!S$10)/'ModelParams Lw'!S$11</f>
        <v>#DIV/0!</v>
      </c>
      <c r="AE182" s="24" t="e">
        <f>(U182-'ModelParams Lw'!T$10)/'ModelParams Lw'!T$11</f>
        <v>#DIV/0!</v>
      </c>
      <c r="AF182" s="24" t="e">
        <f>(V182-'ModelParams Lw'!U$10)/'ModelParams Lw'!U$11</f>
        <v>#DIV/0!</v>
      </c>
      <c r="AG182" s="24" t="e">
        <f>(W182-'ModelParams Lw'!V$10)/'ModelParams Lw'!V$11</f>
        <v>#DIV/0!</v>
      </c>
      <c r="AH182" s="24" t="e">
        <f t="shared" si="69"/>
        <v>#DIV/0!</v>
      </c>
      <c r="AI182" s="24" t="str">
        <f>IF(OR(Calcul!$D187="",Calcul!$E187=""),"",VLOOKUP(CONCATENATE(Calcul!$D187,Calcul!$E187),SilencerParams!$D$4:$R$82,8,FALSE))</f>
        <v/>
      </c>
      <c r="AJ182" s="24" t="str">
        <f>IF(OR(Calcul!$D187="",Calcul!$E187=""),"",VLOOKUP(CONCATENATE(Calcul!$D187,Calcul!$E187),SilencerParams!$D$4:$R$82,9,FALSE))</f>
        <v/>
      </c>
      <c r="AK182" s="24" t="str">
        <f>IF(OR(Calcul!$D187="",Calcul!$E187=""),"",VLOOKUP(CONCATENATE(Calcul!$D187,Calcul!$E187),SilencerParams!$D$4:$R$82,10,FALSE))</f>
        <v/>
      </c>
      <c r="AL182" s="24" t="str">
        <f>IF(OR(Calcul!$D187="",Calcul!$E187=""),"",VLOOKUP(CONCATENATE(Calcul!$D187,Calcul!$E187),SilencerParams!$D$4:$R$82,11,FALSE))</f>
        <v/>
      </c>
      <c r="AM182" s="24" t="str">
        <f>IF(OR(Calcul!$D187="",Calcul!$E187=""),"",VLOOKUP(CONCATENATE(Calcul!$D187,Calcul!$E187),SilencerParams!$D$4:$R$82,12,FALSE))</f>
        <v/>
      </c>
      <c r="AN182" s="24" t="str">
        <f>IF(OR(Calcul!$D187="",Calcul!$E187=""),"",VLOOKUP(CONCATENATE(Calcul!$D187,Calcul!$E187),SilencerParams!$D$4:$R$82,13,FALSE))</f>
        <v/>
      </c>
      <c r="AO182" s="24" t="str">
        <f>IF(OR(Calcul!$D187="",Calcul!$E187=""),"",VLOOKUP(CONCATENATE(Calcul!$D187,Calcul!$E187),SilencerParams!$D$4:$R$82,14,FALSE))</f>
        <v/>
      </c>
      <c r="AP182" s="24" t="str">
        <f>IF(OR(Calcul!$D187="",Calcul!$E187=""),"",VLOOKUP(CONCATENATE(Calcul!$D187,Calcul!$E187),SilencerParams!$D$4:$R$82,15,FALSE))</f>
        <v/>
      </c>
      <c r="AQ182" s="24" t="str">
        <f>IF(OR(Calcul!$D187="",Calcul!$E187=""),"",VLOOKUP(CONCATENATE(Calcul!$D187,Calcul!$E187),SilencerParams!$D$4:$Z$82,16,FALSE)*LOG($AH182)+VLOOKUP(CONCATENATE(Calcul!$D187,Calcul!$E187),SilencerParams!$D$4:$AH$82,24,FALSE))</f>
        <v/>
      </c>
      <c r="AR182" s="24" t="str">
        <f>IF(OR(Calcul!$D187="",Calcul!$E187=""),"",VLOOKUP(CONCATENATE(Calcul!$D187,Calcul!$E187),SilencerParams!$D$4:$Z$82,17,FALSE)*LOG($AH182)+VLOOKUP(CONCATENATE(Calcul!$D187,Calcul!$E187),SilencerParams!$D$4:$AH$82,25,FALSE))</f>
        <v/>
      </c>
      <c r="AS182" s="24" t="str">
        <f>IF(OR(Calcul!$D187="",Calcul!$E187=""),"",VLOOKUP(CONCATENATE(Calcul!$D187,Calcul!$E187),SilencerParams!$D$4:$Z$82,18,FALSE)*LOG($AH182)+VLOOKUP(CONCATENATE(Calcul!$D187,Calcul!$E187),SilencerParams!$D$4:$AH$82,26,FALSE))</f>
        <v/>
      </c>
      <c r="AT182" s="24" t="str">
        <f>IF(OR(Calcul!$D187="",Calcul!$E187=""),"",VLOOKUP(CONCATENATE(Calcul!$D187,Calcul!$E187),SilencerParams!$D$4:$Z$82,19,FALSE)*LOG($AH182)+VLOOKUP(CONCATENATE(Calcul!$D187,Calcul!$E187),SilencerParams!$D$4:$AH$82,27,FALSE))</f>
        <v/>
      </c>
      <c r="AU182" s="24" t="str">
        <f>IF(OR(Calcul!$D187="",Calcul!$E187=""),"",VLOOKUP(CONCATENATE(Calcul!$D187,Calcul!$E187),SilencerParams!$D$4:$Z$82,20,FALSE)*LOG($AH182)+VLOOKUP(CONCATENATE(Calcul!$D187,Calcul!$E187),SilencerParams!$D$4:$AH$82,28,FALSE))</f>
        <v/>
      </c>
      <c r="AV182" s="24" t="str">
        <f>IF(OR(Calcul!$D187="",Calcul!$E187=""),"",VLOOKUP(CONCATENATE(Calcul!$D187,Calcul!$E187),SilencerParams!$D$4:$Z$82,21,FALSE)*LOG($AH182)+VLOOKUP(CONCATENATE(Calcul!$D187,Calcul!$E187),SilencerParams!$D$4:$AH$82,29,FALSE))</f>
        <v/>
      </c>
      <c r="AW182" s="24" t="str">
        <f>IF(OR(Calcul!$D187="",Calcul!$E187=""),"",VLOOKUP(CONCATENATE(Calcul!$D187,Calcul!$E187),SilencerParams!$D$4:$Z$82,22,FALSE)*LOG($AH182)+VLOOKUP(CONCATENATE(Calcul!$D187,Calcul!$E187),SilencerParams!$D$4:$AH$82,30,FALSE))</f>
        <v/>
      </c>
      <c r="AX182" s="24" t="str">
        <f>IF(OR(Calcul!$D187="",Calcul!$E187=""),"",VLOOKUP(CONCATENATE(Calcul!$D187,Calcul!$E187),SilencerParams!$D$4:$Z$82,23,FALSE)*LOG($AH182)+VLOOKUP(CONCATENATE(Calcul!$D187,Calcul!$E187),SilencerParams!$D$4:$AH$82,31,FALSE))</f>
        <v/>
      </c>
      <c r="AY182" s="24" t="e">
        <f t="shared" si="49"/>
        <v>#DIV/0!</v>
      </c>
      <c r="AZ182" s="24" t="e">
        <f t="shared" si="50"/>
        <v>#DIV/0!</v>
      </c>
      <c r="BA182" s="24" t="e">
        <f t="shared" si="51"/>
        <v>#DIV/0!</v>
      </c>
      <c r="BB182" s="24" t="e">
        <f t="shared" si="52"/>
        <v>#DIV/0!</v>
      </c>
      <c r="BC182" s="24" t="e">
        <f t="shared" si="53"/>
        <v>#DIV/0!</v>
      </c>
      <c r="BD182" s="24" t="e">
        <f t="shared" si="54"/>
        <v>#DIV/0!</v>
      </c>
      <c r="BE182" s="24" t="e">
        <f t="shared" si="55"/>
        <v>#DIV/0!</v>
      </c>
      <c r="BF182" s="24" t="e">
        <f t="shared" si="56"/>
        <v>#DIV/0!</v>
      </c>
      <c r="BG182" s="24" t="e">
        <f>10*LOG10(IF(AY182="",0,POWER(10,((AY182+'ModelParams Lw'!$O$4)/10))) +IF(AZ182="",0,POWER(10,((AZ182+'ModelParams Lw'!$P$4)/10))) +IF(BA182="",0,POWER(10,((BA182+'ModelParams Lw'!$Q$4)/10))) +IF(BB182="",0,POWER(10,((BB182+'ModelParams Lw'!$R$4)/10))) +IF(BC182="",0,POWER(10,((BC182+'ModelParams Lw'!$S$4)/10))) +IF(BD182="",0,POWER(10,((BD182+'ModelParams Lw'!$T$4)/10))) +IF(BE182="",0,POWER(10,((BE182+'ModelParams Lw'!$U$4)/10)))+IF(BF182="",0,POWER(10,((BF182+'ModelParams Lw'!$V$4)/10))))</f>
        <v>#DIV/0!</v>
      </c>
      <c r="BH182" s="24" t="e">
        <f t="shared" si="70"/>
        <v>#DIV/0!</v>
      </c>
      <c r="BI182" s="24" t="e">
        <f>(AY182-'ModelParams Lw'!O$10)/'ModelParams Lw'!O$11</f>
        <v>#DIV/0!</v>
      </c>
      <c r="BJ182" s="24" t="e">
        <f>(AZ182-'ModelParams Lw'!P$10)/'ModelParams Lw'!P$11</f>
        <v>#DIV/0!</v>
      </c>
      <c r="BK182" s="24" t="e">
        <f>(BA182-'ModelParams Lw'!Q$10)/'ModelParams Lw'!Q$11</f>
        <v>#DIV/0!</v>
      </c>
      <c r="BL182" s="24" t="e">
        <f>(BB182-'ModelParams Lw'!R$10)/'ModelParams Lw'!R$11</f>
        <v>#DIV/0!</v>
      </c>
      <c r="BM182" s="24" t="e">
        <f>(BC182-'ModelParams Lw'!S$10)/'ModelParams Lw'!S$11</f>
        <v>#DIV/0!</v>
      </c>
      <c r="BN182" s="24" t="e">
        <f>(BD182-'ModelParams Lw'!T$10)/'ModelParams Lw'!T$11</f>
        <v>#DIV/0!</v>
      </c>
      <c r="BO182" s="24" t="e">
        <f>(BE182-'ModelParams Lw'!U$10)/'ModelParams Lw'!U$11</f>
        <v>#DIV/0!</v>
      </c>
      <c r="BP182" s="24" t="e">
        <f>(BF182-'ModelParams Lw'!V$10)/'ModelParams Lw'!V$11</f>
        <v>#DIV/0!</v>
      </c>
      <c r="BQ182" s="24">
        <f>IF(Calcul!$F187="SW",'ModelParams Lw'!C$18+'ModelParams Lw'!C$19*LOG(BQ$3)+'ModelParams Lw'!C$20*($D182*$E182),IF('ModelParams Lw'!C$21+'ModelParams Lw'!C$22*LOG(BQ$3)+'ModelParams Lw'!C$23*($D182*$E182)&lt;'ModelParams Lw'!C$18+'ModelParams Lw'!C$19*LOG(BQ$3)+'ModelParams Lw'!C$20*($D182*$E182),'ModelParams Lw'!C$18+'ModelParams Lw'!C$19*LOG(BQ$3)+'ModelParams Lw'!C$20*($D182*$E182),'ModelParams Lw'!C$21+'ModelParams Lw'!C$22*LOG(BQ$3)+'ModelParams Lw'!C$23*($D182*$E182)))</f>
        <v>29.232362061604213</v>
      </c>
      <c r="BR182" s="24">
        <f>IF(Calcul!$F187="SW",'ModelParams Lw'!D$18+'ModelParams Lw'!D$19*LOG(BR$3)+'ModelParams Lw'!D$20*($D182*$E182),IF('ModelParams Lw'!D$21+'ModelParams Lw'!D$22*LOG(BR$3)+'ModelParams Lw'!D$23*($D182*$E182)&lt;'ModelParams Lw'!D$18+'ModelParams Lw'!D$19*LOG(BR$3)+'ModelParams Lw'!D$20*($D182*$E182),'ModelParams Lw'!D$18+'ModelParams Lw'!D$19*LOG(BR$3)+'ModelParams Lw'!D$20*($D182*$E182),'ModelParams Lw'!D$21+'ModelParams Lw'!D$22*LOG(BR$3)+'ModelParams Lw'!D$23*($D182*$E182)))</f>
        <v>20.87664435983303</v>
      </c>
      <c r="BS182" s="24">
        <f>IF(Calcul!$F187="SW",'ModelParams Lw'!E$18+'ModelParams Lw'!E$19*LOG(BS$3)+'ModelParams Lw'!E$20*($D182*$E182),IF('ModelParams Lw'!E$21+'ModelParams Lw'!E$22*LOG(BS$3)+'ModelParams Lw'!E$23*($D182*$E182)&lt;'ModelParams Lw'!E$18+'ModelParams Lw'!E$19*LOG(BS$3)+'ModelParams Lw'!E$20*($D182*$E182),'ModelParams Lw'!E$18+'ModelParams Lw'!E$19*LOG(BS$3)+'ModelParams Lw'!E$20*($D182*$E182),'ModelParams Lw'!E$21+'ModelParams Lw'!E$22*LOG(BS$3)+'ModelParams Lw'!E$23*($D182*$E182)))</f>
        <v>19.403052886267911</v>
      </c>
      <c r="BT182" s="24">
        <f>IF(Calcul!$F187="SW",'ModelParams Lw'!F$18+'ModelParams Lw'!F$19*LOG(BT$3)+'ModelParams Lw'!F$20*($D182*$E182),IF('ModelParams Lw'!F$21+'ModelParams Lw'!F$22*LOG(BT$3)+'ModelParams Lw'!F$23*($D182*$E182)&lt;'ModelParams Lw'!F$18+'ModelParams Lw'!F$19*LOG(BT$3)+'ModelParams Lw'!F$20*($D182*$E182),'ModelParams Lw'!F$18+'ModelParams Lw'!F$19*LOG(BT$3)+'ModelParams Lw'!F$20*($D182*$E182),'ModelParams Lw'!F$21+'ModelParams Lw'!F$22*LOG(BT$3)+'ModelParams Lw'!F$23*($D182*$E182)))</f>
        <v>19.168948557312724</v>
      </c>
      <c r="BU182" s="24">
        <f>IF(Calcul!$F187="SW",'ModelParams Lw'!G$18+'ModelParams Lw'!G$19*LOG(BU$3)+'ModelParams Lw'!G$20*($D182*$E182),IF('ModelParams Lw'!G$21+'ModelParams Lw'!G$22*LOG(BU$3)+'ModelParams Lw'!G$23*($D182*$E182)&lt;'ModelParams Lw'!G$18+'ModelParams Lw'!G$19*LOG(BU$3)+'ModelParams Lw'!G$20*($D182*$E182),'ModelParams Lw'!G$18+'ModelParams Lw'!G$19*LOG(BU$3)+'ModelParams Lw'!G$20*($D182*$E182),'ModelParams Lw'!G$21+'ModelParams Lw'!G$22*LOG(BU$3)+'ModelParams Lw'!G$23*($D182*$E182)))</f>
        <v>19.253827318462619</v>
      </c>
      <c r="BV182" s="24">
        <f>IF(Calcul!$F187="SW",'ModelParams Lw'!H$18+'ModelParams Lw'!H$19*LOG(BV$3)+'ModelParams Lw'!H$20*($D182*$E182),IF('ModelParams Lw'!H$21+'ModelParams Lw'!H$22*LOG(BV$3)+'ModelParams Lw'!H$23*($D182*$E182)&lt;'ModelParams Lw'!H$18+'ModelParams Lw'!H$19*LOG(BV$3)+'ModelParams Lw'!H$20*($D182*$E182),'ModelParams Lw'!H$18+'ModelParams Lw'!H$19*LOG(BV$3)+'ModelParams Lw'!H$20*($D182*$E182),'ModelParams Lw'!H$21+'ModelParams Lw'!H$22*LOG(BV$3)+'ModelParams Lw'!H$23*($D182*$E182)))</f>
        <v>18.450549841027573</v>
      </c>
      <c r="BW182" s="24">
        <f>IF(Calcul!$F187="SW",'ModelParams Lw'!I$18+'ModelParams Lw'!I$19*LOG(BW$3)+'ModelParams Lw'!I$20*($D182*$E182),IF('ModelParams Lw'!I$21+'ModelParams Lw'!I$22*LOG(BW$3)+'ModelParams Lw'!I$23*($D182*$E182)&lt;'ModelParams Lw'!I$18+'ModelParams Lw'!I$19*LOG(BW$3)+'ModelParams Lw'!I$20*($D182*$E182),'ModelParams Lw'!I$18+'ModelParams Lw'!I$19*LOG(BW$3)+'ModelParams Lw'!I$20*($D182*$E182),'ModelParams Lw'!I$21+'ModelParams Lw'!I$22*LOG(BW$3)+'ModelParams Lw'!I$23*($D182*$E182)))</f>
        <v>24.339570323731252</v>
      </c>
      <c r="BX182" s="24">
        <f>IF(Calcul!$F187="SW",'ModelParams Lw'!J$18+'ModelParams Lw'!J$19*LOG(BX$3)+'ModelParams Lw'!J$20*($D182*$E182),IF('ModelParams Lw'!J$21+'ModelParams Lw'!J$22*LOG(BX$3)+'ModelParams Lw'!J$23*($D182*$E182)&lt;'ModelParams Lw'!J$18+'ModelParams Lw'!J$19*LOG(BX$3)+'ModelParams Lw'!J$20*($D182*$E182),'ModelParams Lw'!J$18+'ModelParams Lw'!J$19*LOG(BX$3)+'ModelParams Lw'!J$20*($D182*$E182),'ModelParams Lw'!J$21+'ModelParams Lw'!J$22*LOG(BX$3)+'ModelParams Lw'!J$23*($D182*$E182)))</f>
        <v>22.505852524315557</v>
      </c>
      <c r="BY182" s="24" t="e">
        <f t="shared" si="57"/>
        <v>#DIV/0!</v>
      </c>
      <c r="BZ182" s="24" t="e">
        <f t="shared" si="58"/>
        <v>#DIV/0!</v>
      </c>
      <c r="CA182" s="24" t="e">
        <f t="shared" si="59"/>
        <v>#DIV/0!</v>
      </c>
      <c r="CB182" s="24" t="e">
        <f t="shared" si="60"/>
        <v>#DIV/0!</v>
      </c>
      <c r="CC182" s="24" t="e">
        <f t="shared" si="61"/>
        <v>#DIV/0!</v>
      </c>
      <c r="CD182" s="24" t="e">
        <f t="shared" si="62"/>
        <v>#DIV/0!</v>
      </c>
      <c r="CE182" s="24" t="e">
        <f t="shared" si="63"/>
        <v>#DIV/0!</v>
      </c>
      <c r="CF182" s="24" t="e">
        <f t="shared" si="64"/>
        <v>#DIV/0!</v>
      </c>
      <c r="CG182" s="24" t="e">
        <f>10*LOG10(IF(BY182="",0,POWER(10,((BY182+'ModelParams Lw'!$O$4)/10))) +IF(BZ182="",0,POWER(10,((BZ182+'ModelParams Lw'!$P$4)/10))) +IF(CA182="",0,POWER(10,((CA182+'ModelParams Lw'!$Q$4)/10))) +IF(CB182="",0,POWER(10,((CB182+'ModelParams Lw'!$R$4)/10))) +IF(CC182="",0,POWER(10,((CC182+'ModelParams Lw'!$S$4)/10))) +IF(CD182="",0,POWER(10,((CD182+'ModelParams Lw'!$T$4)/10))) +IF(CE182="",0,POWER(10,((CE182+'ModelParams Lw'!$U$4)/10)))+IF(CF182="",0,POWER(10,((CF182+'ModelParams Lw'!$V$4)/10))))</f>
        <v>#DIV/0!</v>
      </c>
      <c r="CH182" s="24" t="e">
        <f t="shared" si="71"/>
        <v>#DIV/0!</v>
      </c>
      <c r="CI182" s="24" t="e">
        <f>(BY182-'ModelParams Lw'!$O$10)/'ModelParams Lw'!$O$11</f>
        <v>#DIV/0!</v>
      </c>
      <c r="CJ182" s="24" t="e">
        <f>(BZ182-'ModelParams Lw'!$P$10)/'ModelParams Lw'!$P$11</f>
        <v>#DIV/0!</v>
      </c>
      <c r="CK182" s="24" t="e">
        <f>(CA182-'ModelParams Lw'!$Q$10)/'ModelParams Lw'!$Q$11</f>
        <v>#DIV/0!</v>
      </c>
      <c r="CL182" s="24" t="e">
        <f>(CB182-'ModelParams Lw'!$R$10)/'ModelParams Lw'!$R$11</f>
        <v>#DIV/0!</v>
      </c>
      <c r="CM182" s="24" t="e">
        <f>(CC182-'ModelParams Lw'!$S$10)/'ModelParams Lw'!$S$11</f>
        <v>#DIV/0!</v>
      </c>
      <c r="CN182" s="24" t="e">
        <f>(CD182-'ModelParams Lw'!$T$10)/'ModelParams Lw'!$T$11</f>
        <v>#DIV/0!</v>
      </c>
      <c r="CO182" s="24" t="e">
        <f>(CE182-'ModelParams Lw'!$U$10)/'ModelParams Lw'!$U$11</f>
        <v>#DIV/0!</v>
      </c>
      <c r="CP182" s="24" t="e">
        <f>(CF182-'ModelParams Lw'!$V$10)/'ModelParams Lw'!$V$11</f>
        <v>#DIV/0!</v>
      </c>
    </row>
    <row r="183" spans="1:94" x14ac:dyDescent="0.2">
      <c r="A183" s="12">
        <f>Calcul!B185</f>
        <v>0</v>
      </c>
      <c r="B183" s="12">
        <f t="shared" si="65"/>
        <v>0</v>
      </c>
      <c r="C183" s="12">
        <f>Calcul!C185</f>
        <v>0</v>
      </c>
      <c r="D183" s="12">
        <f>Calcul!D185/1000</f>
        <v>0</v>
      </c>
      <c r="E183" s="12">
        <f>Calcul!E185/1000</f>
        <v>0</v>
      </c>
      <c r="F183" s="12">
        <f t="shared" si="66"/>
        <v>0</v>
      </c>
      <c r="G183" s="24" t="e">
        <f t="shared" si="67"/>
        <v>#DIV/0!</v>
      </c>
      <c r="H183" s="21" t="e">
        <f>'ModelParams Lw'!$B$6*(LN(H$3/(($B183/3600/($D183*$F183))^0.4*$G183^0.3)))^2+'ModelParams Lw'!$B$7*LN(H$3/(($B183/3600/($D183*$F183))^0.4*$G183^0.3))+'ModelParams Lw'!$B$8</f>
        <v>#DIV/0!</v>
      </c>
      <c r="I183" s="21" t="e">
        <f>'ModelParams Lw'!$B$6*(LN(I$3/(($B183/3600/($D183*$F183))^0.4*$G183^0.3)))^2+'ModelParams Lw'!$B$7*LN(I$3/(($B183/3600/($D183*$F183))^0.4*$G183^0.3))+'ModelParams Lw'!$B$8</f>
        <v>#DIV/0!</v>
      </c>
      <c r="J183" s="21" t="e">
        <f>'ModelParams Lw'!$B$6*(LN(J$3/(($B183/3600/($D183*$F183))^0.4*$G183^0.3)))^2+'ModelParams Lw'!$B$7*LN(J$3/(($B183/3600/($D183*$F183))^0.4*$G183^0.3))+'ModelParams Lw'!$B$8</f>
        <v>#DIV/0!</v>
      </c>
      <c r="K183" s="21" t="e">
        <f>'ModelParams Lw'!$B$6*(LN(K$3/(($B183/3600/($D183*$F183))^0.4*$G183^0.3)))^2+'ModelParams Lw'!$B$7*LN(K$3/(($B183/3600/($D183*$F183))^0.4*$G183^0.3))+'ModelParams Lw'!$B$8</f>
        <v>#DIV/0!</v>
      </c>
      <c r="L183" s="21" t="e">
        <f>'ModelParams Lw'!$B$6*(LN(L$3/(($B183/3600/($D183*$F183))^0.4*$G183^0.3)))^2+'ModelParams Lw'!$B$7*LN(L$3/(($B183/3600/($D183*$F183))^0.4*$G183^0.3))+'ModelParams Lw'!$B$8</f>
        <v>#DIV/0!</v>
      </c>
      <c r="M183" s="21" t="e">
        <f>'ModelParams Lw'!$B$6*(LN(M$3/(($B183/3600/($D183*$F183))^0.4*$G183^0.3)))^2+'ModelParams Lw'!$B$7*LN(M$3/(($B183/3600/($D183*$F183))^0.4*$G183^0.3))+'ModelParams Lw'!$B$8</f>
        <v>#DIV/0!</v>
      </c>
      <c r="N183" s="21" t="e">
        <f>'ModelParams Lw'!$B$6*(LN(N$3/(($B183/3600/($D183*$F183))^0.4*$G183^0.3)))^2+'ModelParams Lw'!$B$7*LN(N$3/(($B183/3600/($D183*$F183))^0.4*$G183^0.3))+'ModelParams Lw'!$B$8</f>
        <v>#DIV/0!</v>
      </c>
      <c r="O183" s="21" t="e">
        <f>'ModelParams Lw'!$B$6*(LN(O$3/(($B183/3600/($D183*$F183))^0.4*$G183^0.3)))^2+'ModelParams Lw'!$B$7*LN(O$3/(($B183/3600/($D183*$F183))^0.4*$G183^0.3))+'ModelParams Lw'!$B$8</f>
        <v>#DIV/0!</v>
      </c>
      <c r="P183" s="24" t="e">
        <f>'ModelParams Lw'!$B$3+'ModelParams Lw'!$B$4*LOG10($B183/3600/($D183*$F183))+'ModelParams Lw'!$B$5*LOG10(2*$G183/(1.2*($B183/3600/($D183*$F183))^2)+1)+10*LOG10($D183*$F183)+H183</f>
        <v>#DIV/0!</v>
      </c>
      <c r="Q183" s="24" t="e">
        <f>'ModelParams Lw'!$B$3+'ModelParams Lw'!$B$4*LOG10($B183/3600/($D183*$F183))+'ModelParams Lw'!$B$5*LOG10(2*$G183/(1.2*($B183/3600/($D183*$F183))^2)+1)+10*LOG10($D183*$F183)+I183</f>
        <v>#DIV/0!</v>
      </c>
      <c r="R183" s="24" t="e">
        <f>'ModelParams Lw'!$B$3+'ModelParams Lw'!$B$4*LOG10($B183/3600/($D183*$F183))+'ModelParams Lw'!$B$5*LOG10(2*$G183/(1.2*($B183/3600/($D183*$F183))^2)+1)+10*LOG10($D183*$F183)+J183</f>
        <v>#DIV/0!</v>
      </c>
      <c r="S183" s="24" t="e">
        <f>'ModelParams Lw'!$B$3+'ModelParams Lw'!$B$4*LOG10($B183/3600/($D183*$F183))+'ModelParams Lw'!$B$5*LOG10(2*$G183/(1.2*($B183/3600/($D183*$F183))^2)+1)+10*LOG10($D183*$F183)+K183</f>
        <v>#DIV/0!</v>
      </c>
      <c r="T183" s="24" t="e">
        <f>'ModelParams Lw'!$B$3+'ModelParams Lw'!$B$4*LOG10($B183/3600/($D183*$F183))+'ModelParams Lw'!$B$5*LOG10(2*$G183/(1.2*($B183/3600/($D183*$F183))^2)+1)+10*LOG10($D183*$F183)+L183</f>
        <v>#DIV/0!</v>
      </c>
      <c r="U183" s="24" t="e">
        <f>'ModelParams Lw'!$B$3+'ModelParams Lw'!$B$4*LOG10($B183/3600/($D183*$F183))+'ModelParams Lw'!$B$5*LOG10(2*$G183/(1.2*($B183/3600/($D183*$F183))^2)+1)+10*LOG10($D183*$F183)+M183</f>
        <v>#DIV/0!</v>
      </c>
      <c r="V183" s="24" t="e">
        <f>'ModelParams Lw'!$B$3+'ModelParams Lw'!$B$4*LOG10($B183/3600/($D183*$F183))+'ModelParams Lw'!$B$5*LOG10(2*$G183/(1.2*($B183/3600/($D183*$F183))^2)+1)+10*LOG10($D183*$F183)+N183</f>
        <v>#DIV/0!</v>
      </c>
      <c r="W183" s="24" t="e">
        <f>'ModelParams Lw'!$B$3+'ModelParams Lw'!$B$4*LOG10($B183/3600/($D183*$F183))+'ModelParams Lw'!$B$5*LOG10(2*$G183/(1.2*($B183/3600/($D183*$F183))^2)+1)+10*LOG10($D183*$F183)+O183</f>
        <v>#DIV/0!</v>
      </c>
      <c r="X183" s="24" t="e">
        <f>10*LOG10(IF(P183="",0,POWER(10,((P183+'ModelParams Lw'!$O$4)/10))) +IF(Q183="",0,POWER(10,((Q183+'ModelParams Lw'!$P$4)/10))) +IF(R183="",0,POWER(10,((R183+'ModelParams Lw'!$Q$4)/10))) +IF(S183="",0,POWER(10,((S183+'ModelParams Lw'!$R$4)/10))) +IF(T183="",0,POWER(10,((T183+'ModelParams Lw'!$S$4)/10))) +IF(U183="",0,POWER(10,((U183+'ModelParams Lw'!$T$4)/10))) +IF(V183="",0,POWER(10,((V183+'ModelParams Lw'!$U$4)/10)))+IF(W183="",0,POWER(10,((W183+'ModelParams Lw'!$V$4)/10))))</f>
        <v>#DIV/0!</v>
      </c>
      <c r="Y183" s="24" t="e">
        <f t="shared" si="68"/>
        <v>#DIV/0!</v>
      </c>
      <c r="Z183" s="24" t="e">
        <f>(P183-'ModelParams Lw'!O$10)/'ModelParams Lw'!O$11</f>
        <v>#DIV/0!</v>
      </c>
      <c r="AA183" s="24" t="e">
        <f>(Q183-'ModelParams Lw'!P$10)/'ModelParams Lw'!P$11</f>
        <v>#DIV/0!</v>
      </c>
      <c r="AB183" s="24" t="e">
        <f>(R183-'ModelParams Lw'!Q$10)/'ModelParams Lw'!Q$11</f>
        <v>#DIV/0!</v>
      </c>
      <c r="AC183" s="24" t="e">
        <f>(S183-'ModelParams Lw'!R$10)/'ModelParams Lw'!R$11</f>
        <v>#DIV/0!</v>
      </c>
      <c r="AD183" s="24" t="e">
        <f>(T183-'ModelParams Lw'!S$10)/'ModelParams Lw'!S$11</f>
        <v>#DIV/0!</v>
      </c>
      <c r="AE183" s="24" t="e">
        <f>(U183-'ModelParams Lw'!T$10)/'ModelParams Lw'!T$11</f>
        <v>#DIV/0!</v>
      </c>
      <c r="AF183" s="24" t="e">
        <f>(V183-'ModelParams Lw'!U$10)/'ModelParams Lw'!U$11</f>
        <v>#DIV/0!</v>
      </c>
      <c r="AG183" s="24" t="e">
        <f>(W183-'ModelParams Lw'!V$10)/'ModelParams Lw'!V$11</f>
        <v>#DIV/0!</v>
      </c>
      <c r="AH183" s="24" t="e">
        <f t="shared" si="69"/>
        <v>#DIV/0!</v>
      </c>
      <c r="AI183" s="24" t="str">
        <f>IF(OR(Calcul!$D188="",Calcul!$E188=""),"",VLOOKUP(CONCATENATE(Calcul!$D188,Calcul!$E188),SilencerParams!$D$4:$R$82,8,FALSE))</f>
        <v/>
      </c>
      <c r="AJ183" s="24" t="str">
        <f>IF(OR(Calcul!$D188="",Calcul!$E188=""),"",VLOOKUP(CONCATENATE(Calcul!$D188,Calcul!$E188),SilencerParams!$D$4:$R$82,9,FALSE))</f>
        <v/>
      </c>
      <c r="AK183" s="24" t="str">
        <f>IF(OR(Calcul!$D188="",Calcul!$E188=""),"",VLOOKUP(CONCATENATE(Calcul!$D188,Calcul!$E188),SilencerParams!$D$4:$R$82,10,FALSE))</f>
        <v/>
      </c>
      <c r="AL183" s="24" t="str">
        <f>IF(OR(Calcul!$D188="",Calcul!$E188=""),"",VLOOKUP(CONCATENATE(Calcul!$D188,Calcul!$E188),SilencerParams!$D$4:$R$82,11,FALSE))</f>
        <v/>
      </c>
      <c r="AM183" s="24" t="str">
        <f>IF(OR(Calcul!$D188="",Calcul!$E188=""),"",VLOOKUP(CONCATENATE(Calcul!$D188,Calcul!$E188),SilencerParams!$D$4:$R$82,12,FALSE))</f>
        <v/>
      </c>
      <c r="AN183" s="24" t="str">
        <f>IF(OR(Calcul!$D188="",Calcul!$E188=""),"",VLOOKUP(CONCATENATE(Calcul!$D188,Calcul!$E188),SilencerParams!$D$4:$R$82,13,FALSE))</f>
        <v/>
      </c>
      <c r="AO183" s="24" t="str">
        <f>IF(OR(Calcul!$D188="",Calcul!$E188=""),"",VLOOKUP(CONCATENATE(Calcul!$D188,Calcul!$E188),SilencerParams!$D$4:$R$82,14,FALSE))</f>
        <v/>
      </c>
      <c r="AP183" s="24" t="str">
        <f>IF(OR(Calcul!$D188="",Calcul!$E188=""),"",VLOOKUP(CONCATENATE(Calcul!$D188,Calcul!$E188),SilencerParams!$D$4:$R$82,15,FALSE))</f>
        <v/>
      </c>
      <c r="AQ183" s="24" t="str">
        <f>IF(OR(Calcul!$D188="",Calcul!$E188=""),"",VLOOKUP(CONCATENATE(Calcul!$D188,Calcul!$E188),SilencerParams!$D$4:$Z$82,16,FALSE)*LOG($AH183)+VLOOKUP(CONCATENATE(Calcul!$D188,Calcul!$E188),SilencerParams!$D$4:$AH$82,24,FALSE))</f>
        <v/>
      </c>
      <c r="AR183" s="24" t="str">
        <f>IF(OR(Calcul!$D188="",Calcul!$E188=""),"",VLOOKUP(CONCATENATE(Calcul!$D188,Calcul!$E188),SilencerParams!$D$4:$Z$82,17,FALSE)*LOG($AH183)+VLOOKUP(CONCATENATE(Calcul!$D188,Calcul!$E188),SilencerParams!$D$4:$AH$82,25,FALSE))</f>
        <v/>
      </c>
      <c r="AS183" s="24" t="str">
        <f>IF(OR(Calcul!$D188="",Calcul!$E188=""),"",VLOOKUP(CONCATENATE(Calcul!$D188,Calcul!$E188),SilencerParams!$D$4:$Z$82,18,FALSE)*LOG($AH183)+VLOOKUP(CONCATENATE(Calcul!$D188,Calcul!$E188),SilencerParams!$D$4:$AH$82,26,FALSE))</f>
        <v/>
      </c>
      <c r="AT183" s="24" t="str">
        <f>IF(OR(Calcul!$D188="",Calcul!$E188=""),"",VLOOKUP(CONCATENATE(Calcul!$D188,Calcul!$E188),SilencerParams!$D$4:$Z$82,19,FALSE)*LOG($AH183)+VLOOKUP(CONCATENATE(Calcul!$D188,Calcul!$E188),SilencerParams!$D$4:$AH$82,27,FALSE))</f>
        <v/>
      </c>
      <c r="AU183" s="24" t="str">
        <f>IF(OR(Calcul!$D188="",Calcul!$E188=""),"",VLOOKUP(CONCATENATE(Calcul!$D188,Calcul!$E188),SilencerParams!$D$4:$Z$82,20,FALSE)*LOG($AH183)+VLOOKUP(CONCATENATE(Calcul!$D188,Calcul!$E188),SilencerParams!$D$4:$AH$82,28,FALSE))</f>
        <v/>
      </c>
      <c r="AV183" s="24" t="str">
        <f>IF(OR(Calcul!$D188="",Calcul!$E188=""),"",VLOOKUP(CONCATENATE(Calcul!$D188,Calcul!$E188),SilencerParams!$D$4:$Z$82,21,FALSE)*LOG($AH183)+VLOOKUP(CONCATENATE(Calcul!$D188,Calcul!$E188),SilencerParams!$D$4:$AH$82,29,FALSE))</f>
        <v/>
      </c>
      <c r="AW183" s="24" t="str">
        <f>IF(OR(Calcul!$D188="",Calcul!$E188=""),"",VLOOKUP(CONCATENATE(Calcul!$D188,Calcul!$E188),SilencerParams!$D$4:$Z$82,22,FALSE)*LOG($AH183)+VLOOKUP(CONCATENATE(Calcul!$D188,Calcul!$E188),SilencerParams!$D$4:$AH$82,30,FALSE))</f>
        <v/>
      </c>
      <c r="AX183" s="24" t="str">
        <f>IF(OR(Calcul!$D188="",Calcul!$E188=""),"",VLOOKUP(CONCATENATE(Calcul!$D188,Calcul!$E188),SilencerParams!$D$4:$Z$82,23,FALSE)*LOG($AH183)+VLOOKUP(CONCATENATE(Calcul!$D188,Calcul!$E188),SilencerParams!$D$4:$AH$82,31,FALSE))</f>
        <v/>
      </c>
      <c r="AY183" s="24" t="e">
        <f t="shared" si="49"/>
        <v>#DIV/0!</v>
      </c>
      <c r="AZ183" s="24" t="e">
        <f t="shared" si="50"/>
        <v>#DIV/0!</v>
      </c>
      <c r="BA183" s="24" t="e">
        <f t="shared" si="51"/>
        <v>#DIV/0!</v>
      </c>
      <c r="BB183" s="24" t="e">
        <f t="shared" si="52"/>
        <v>#DIV/0!</v>
      </c>
      <c r="BC183" s="24" t="e">
        <f t="shared" si="53"/>
        <v>#DIV/0!</v>
      </c>
      <c r="BD183" s="24" t="e">
        <f t="shared" si="54"/>
        <v>#DIV/0!</v>
      </c>
      <c r="BE183" s="24" t="e">
        <f t="shared" si="55"/>
        <v>#DIV/0!</v>
      </c>
      <c r="BF183" s="24" t="e">
        <f t="shared" si="56"/>
        <v>#DIV/0!</v>
      </c>
      <c r="BG183" s="24" t="e">
        <f>10*LOG10(IF(AY183="",0,POWER(10,((AY183+'ModelParams Lw'!$O$4)/10))) +IF(AZ183="",0,POWER(10,((AZ183+'ModelParams Lw'!$P$4)/10))) +IF(BA183="",0,POWER(10,((BA183+'ModelParams Lw'!$Q$4)/10))) +IF(BB183="",0,POWER(10,((BB183+'ModelParams Lw'!$R$4)/10))) +IF(BC183="",0,POWER(10,((BC183+'ModelParams Lw'!$S$4)/10))) +IF(BD183="",0,POWER(10,((BD183+'ModelParams Lw'!$T$4)/10))) +IF(BE183="",0,POWER(10,((BE183+'ModelParams Lw'!$U$4)/10)))+IF(BF183="",0,POWER(10,((BF183+'ModelParams Lw'!$V$4)/10))))</f>
        <v>#DIV/0!</v>
      </c>
      <c r="BH183" s="24" t="e">
        <f t="shared" si="70"/>
        <v>#DIV/0!</v>
      </c>
      <c r="BI183" s="24" t="e">
        <f>(AY183-'ModelParams Lw'!O$10)/'ModelParams Lw'!O$11</f>
        <v>#DIV/0!</v>
      </c>
      <c r="BJ183" s="24" t="e">
        <f>(AZ183-'ModelParams Lw'!P$10)/'ModelParams Lw'!P$11</f>
        <v>#DIV/0!</v>
      </c>
      <c r="BK183" s="24" t="e">
        <f>(BA183-'ModelParams Lw'!Q$10)/'ModelParams Lw'!Q$11</f>
        <v>#DIV/0!</v>
      </c>
      <c r="BL183" s="24" t="e">
        <f>(BB183-'ModelParams Lw'!R$10)/'ModelParams Lw'!R$11</f>
        <v>#DIV/0!</v>
      </c>
      <c r="BM183" s="24" t="e">
        <f>(BC183-'ModelParams Lw'!S$10)/'ModelParams Lw'!S$11</f>
        <v>#DIV/0!</v>
      </c>
      <c r="BN183" s="24" t="e">
        <f>(BD183-'ModelParams Lw'!T$10)/'ModelParams Lw'!T$11</f>
        <v>#DIV/0!</v>
      </c>
      <c r="BO183" s="24" t="e">
        <f>(BE183-'ModelParams Lw'!U$10)/'ModelParams Lw'!U$11</f>
        <v>#DIV/0!</v>
      </c>
      <c r="BP183" s="24" t="e">
        <f>(BF183-'ModelParams Lw'!V$10)/'ModelParams Lw'!V$11</f>
        <v>#DIV/0!</v>
      </c>
      <c r="BQ183" s="24">
        <f>IF(Calcul!$F188="SW",'ModelParams Lw'!C$18+'ModelParams Lw'!C$19*LOG(BQ$3)+'ModelParams Lw'!C$20*($D183*$E183),IF('ModelParams Lw'!C$21+'ModelParams Lw'!C$22*LOG(BQ$3)+'ModelParams Lw'!C$23*($D183*$E183)&lt;'ModelParams Lw'!C$18+'ModelParams Lw'!C$19*LOG(BQ$3)+'ModelParams Lw'!C$20*($D183*$E183),'ModelParams Lw'!C$18+'ModelParams Lw'!C$19*LOG(BQ$3)+'ModelParams Lw'!C$20*($D183*$E183),'ModelParams Lw'!C$21+'ModelParams Lw'!C$22*LOG(BQ$3)+'ModelParams Lw'!C$23*($D183*$E183)))</f>
        <v>29.232362061604213</v>
      </c>
      <c r="BR183" s="24">
        <f>IF(Calcul!$F188="SW",'ModelParams Lw'!D$18+'ModelParams Lw'!D$19*LOG(BR$3)+'ModelParams Lw'!D$20*($D183*$E183),IF('ModelParams Lw'!D$21+'ModelParams Lw'!D$22*LOG(BR$3)+'ModelParams Lw'!D$23*($D183*$E183)&lt;'ModelParams Lw'!D$18+'ModelParams Lw'!D$19*LOG(BR$3)+'ModelParams Lw'!D$20*($D183*$E183),'ModelParams Lw'!D$18+'ModelParams Lw'!D$19*LOG(BR$3)+'ModelParams Lw'!D$20*($D183*$E183),'ModelParams Lw'!D$21+'ModelParams Lw'!D$22*LOG(BR$3)+'ModelParams Lw'!D$23*($D183*$E183)))</f>
        <v>20.87664435983303</v>
      </c>
      <c r="BS183" s="24">
        <f>IF(Calcul!$F188="SW",'ModelParams Lw'!E$18+'ModelParams Lw'!E$19*LOG(BS$3)+'ModelParams Lw'!E$20*($D183*$E183),IF('ModelParams Lw'!E$21+'ModelParams Lw'!E$22*LOG(BS$3)+'ModelParams Lw'!E$23*($D183*$E183)&lt;'ModelParams Lw'!E$18+'ModelParams Lw'!E$19*LOG(BS$3)+'ModelParams Lw'!E$20*($D183*$E183),'ModelParams Lw'!E$18+'ModelParams Lw'!E$19*LOG(BS$3)+'ModelParams Lw'!E$20*($D183*$E183),'ModelParams Lw'!E$21+'ModelParams Lw'!E$22*LOG(BS$3)+'ModelParams Lw'!E$23*($D183*$E183)))</f>
        <v>19.403052886267911</v>
      </c>
      <c r="BT183" s="24">
        <f>IF(Calcul!$F188="SW",'ModelParams Lw'!F$18+'ModelParams Lw'!F$19*LOG(BT$3)+'ModelParams Lw'!F$20*($D183*$E183),IF('ModelParams Lw'!F$21+'ModelParams Lw'!F$22*LOG(BT$3)+'ModelParams Lw'!F$23*($D183*$E183)&lt;'ModelParams Lw'!F$18+'ModelParams Lw'!F$19*LOG(BT$3)+'ModelParams Lw'!F$20*($D183*$E183),'ModelParams Lw'!F$18+'ModelParams Lw'!F$19*LOG(BT$3)+'ModelParams Lw'!F$20*($D183*$E183),'ModelParams Lw'!F$21+'ModelParams Lw'!F$22*LOG(BT$3)+'ModelParams Lw'!F$23*($D183*$E183)))</f>
        <v>19.168948557312724</v>
      </c>
      <c r="BU183" s="24">
        <f>IF(Calcul!$F188="SW",'ModelParams Lw'!G$18+'ModelParams Lw'!G$19*LOG(BU$3)+'ModelParams Lw'!G$20*($D183*$E183),IF('ModelParams Lw'!G$21+'ModelParams Lw'!G$22*LOG(BU$3)+'ModelParams Lw'!G$23*($D183*$E183)&lt;'ModelParams Lw'!G$18+'ModelParams Lw'!G$19*LOG(BU$3)+'ModelParams Lw'!G$20*($D183*$E183),'ModelParams Lw'!G$18+'ModelParams Lw'!G$19*LOG(BU$3)+'ModelParams Lw'!G$20*($D183*$E183),'ModelParams Lw'!G$21+'ModelParams Lw'!G$22*LOG(BU$3)+'ModelParams Lw'!G$23*($D183*$E183)))</f>
        <v>19.253827318462619</v>
      </c>
      <c r="BV183" s="24">
        <f>IF(Calcul!$F188="SW",'ModelParams Lw'!H$18+'ModelParams Lw'!H$19*LOG(BV$3)+'ModelParams Lw'!H$20*($D183*$E183),IF('ModelParams Lw'!H$21+'ModelParams Lw'!H$22*LOG(BV$3)+'ModelParams Lw'!H$23*($D183*$E183)&lt;'ModelParams Lw'!H$18+'ModelParams Lw'!H$19*LOG(BV$3)+'ModelParams Lw'!H$20*($D183*$E183),'ModelParams Lw'!H$18+'ModelParams Lw'!H$19*LOG(BV$3)+'ModelParams Lw'!H$20*($D183*$E183),'ModelParams Lw'!H$21+'ModelParams Lw'!H$22*LOG(BV$3)+'ModelParams Lw'!H$23*($D183*$E183)))</f>
        <v>18.450549841027573</v>
      </c>
      <c r="BW183" s="24">
        <f>IF(Calcul!$F188="SW",'ModelParams Lw'!I$18+'ModelParams Lw'!I$19*LOG(BW$3)+'ModelParams Lw'!I$20*($D183*$E183),IF('ModelParams Lw'!I$21+'ModelParams Lw'!I$22*LOG(BW$3)+'ModelParams Lw'!I$23*($D183*$E183)&lt;'ModelParams Lw'!I$18+'ModelParams Lw'!I$19*LOG(BW$3)+'ModelParams Lw'!I$20*($D183*$E183),'ModelParams Lw'!I$18+'ModelParams Lw'!I$19*LOG(BW$3)+'ModelParams Lw'!I$20*($D183*$E183),'ModelParams Lw'!I$21+'ModelParams Lw'!I$22*LOG(BW$3)+'ModelParams Lw'!I$23*($D183*$E183)))</f>
        <v>24.339570323731252</v>
      </c>
      <c r="BX183" s="24">
        <f>IF(Calcul!$F188="SW",'ModelParams Lw'!J$18+'ModelParams Lw'!J$19*LOG(BX$3)+'ModelParams Lw'!J$20*($D183*$E183),IF('ModelParams Lw'!J$21+'ModelParams Lw'!J$22*LOG(BX$3)+'ModelParams Lw'!J$23*($D183*$E183)&lt;'ModelParams Lw'!J$18+'ModelParams Lw'!J$19*LOG(BX$3)+'ModelParams Lw'!J$20*($D183*$E183),'ModelParams Lw'!J$18+'ModelParams Lw'!J$19*LOG(BX$3)+'ModelParams Lw'!J$20*($D183*$E183),'ModelParams Lw'!J$21+'ModelParams Lw'!J$22*LOG(BX$3)+'ModelParams Lw'!J$23*($D183*$E183)))</f>
        <v>22.505852524315557</v>
      </c>
      <c r="BY183" s="24" t="e">
        <f t="shared" si="57"/>
        <v>#DIV/0!</v>
      </c>
      <c r="BZ183" s="24" t="e">
        <f t="shared" si="58"/>
        <v>#DIV/0!</v>
      </c>
      <c r="CA183" s="24" t="e">
        <f t="shared" si="59"/>
        <v>#DIV/0!</v>
      </c>
      <c r="CB183" s="24" t="e">
        <f t="shared" si="60"/>
        <v>#DIV/0!</v>
      </c>
      <c r="CC183" s="24" t="e">
        <f t="shared" si="61"/>
        <v>#DIV/0!</v>
      </c>
      <c r="CD183" s="24" t="e">
        <f t="shared" si="62"/>
        <v>#DIV/0!</v>
      </c>
      <c r="CE183" s="24" t="e">
        <f t="shared" si="63"/>
        <v>#DIV/0!</v>
      </c>
      <c r="CF183" s="24" t="e">
        <f t="shared" si="64"/>
        <v>#DIV/0!</v>
      </c>
      <c r="CG183" s="24" t="e">
        <f>10*LOG10(IF(BY183="",0,POWER(10,((BY183+'ModelParams Lw'!$O$4)/10))) +IF(BZ183="",0,POWER(10,((BZ183+'ModelParams Lw'!$P$4)/10))) +IF(CA183="",0,POWER(10,((CA183+'ModelParams Lw'!$Q$4)/10))) +IF(CB183="",0,POWER(10,((CB183+'ModelParams Lw'!$R$4)/10))) +IF(CC183="",0,POWER(10,((CC183+'ModelParams Lw'!$S$4)/10))) +IF(CD183="",0,POWER(10,((CD183+'ModelParams Lw'!$T$4)/10))) +IF(CE183="",0,POWER(10,((CE183+'ModelParams Lw'!$U$4)/10)))+IF(CF183="",0,POWER(10,((CF183+'ModelParams Lw'!$V$4)/10))))</f>
        <v>#DIV/0!</v>
      </c>
      <c r="CH183" s="24" t="e">
        <f t="shared" si="71"/>
        <v>#DIV/0!</v>
      </c>
      <c r="CI183" s="24" t="e">
        <f>(BY183-'ModelParams Lw'!$O$10)/'ModelParams Lw'!$O$11</f>
        <v>#DIV/0!</v>
      </c>
      <c r="CJ183" s="24" t="e">
        <f>(BZ183-'ModelParams Lw'!$P$10)/'ModelParams Lw'!$P$11</f>
        <v>#DIV/0!</v>
      </c>
      <c r="CK183" s="24" t="e">
        <f>(CA183-'ModelParams Lw'!$Q$10)/'ModelParams Lw'!$Q$11</f>
        <v>#DIV/0!</v>
      </c>
      <c r="CL183" s="24" t="e">
        <f>(CB183-'ModelParams Lw'!$R$10)/'ModelParams Lw'!$R$11</f>
        <v>#DIV/0!</v>
      </c>
      <c r="CM183" s="24" t="e">
        <f>(CC183-'ModelParams Lw'!$S$10)/'ModelParams Lw'!$S$11</f>
        <v>#DIV/0!</v>
      </c>
      <c r="CN183" s="24" t="e">
        <f>(CD183-'ModelParams Lw'!$T$10)/'ModelParams Lw'!$T$11</f>
        <v>#DIV/0!</v>
      </c>
      <c r="CO183" s="24" t="e">
        <f>(CE183-'ModelParams Lw'!$U$10)/'ModelParams Lw'!$U$11</f>
        <v>#DIV/0!</v>
      </c>
      <c r="CP183" s="24" t="e">
        <f>(CF183-'ModelParams Lw'!$V$10)/'ModelParams Lw'!$V$11</f>
        <v>#DIV/0!</v>
      </c>
    </row>
    <row r="184" spans="1:94" x14ac:dyDescent="0.2">
      <c r="A184" s="12">
        <f>Calcul!B186</f>
        <v>0</v>
      </c>
      <c r="B184" s="12">
        <f t="shared" si="65"/>
        <v>0</v>
      </c>
      <c r="C184" s="12">
        <f>Calcul!C186</f>
        <v>0</v>
      </c>
      <c r="D184" s="12">
        <f>Calcul!D186/1000</f>
        <v>0</v>
      </c>
      <c r="E184" s="12">
        <f>Calcul!E186/1000</f>
        <v>0</v>
      </c>
      <c r="F184" s="12">
        <f t="shared" si="66"/>
        <v>0</v>
      </c>
      <c r="G184" s="24" t="e">
        <f t="shared" si="67"/>
        <v>#DIV/0!</v>
      </c>
      <c r="H184" s="21" t="e">
        <f>'ModelParams Lw'!$B$6*(LN(H$3/(($B184/3600/($D184*$F184))^0.4*$G184^0.3)))^2+'ModelParams Lw'!$B$7*LN(H$3/(($B184/3600/($D184*$F184))^0.4*$G184^0.3))+'ModelParams Lw'!$B$8</f>
        <v>#DIV/0!</v>
      </c>
      <c r="I184" s="21" t="e">
        <f>'ModelParams Lw'!$B$6*(LN(I$3/(($B184/3600/($D184*$F184))^0.4*$G184^0.3)))^2+'ModelParams Lw'!$B$7*LN(I$3/(($B184/3600/($D184*$F184))^0.4*$G184^0.3))+'ModelParams Lw'!$B$8</f>
        <v>#DIV/0!</v>
      </c>
      <c r="J184" s="21" t="e">
        <f>'ModelParams Lw'!$B$6*(LN(J$3/(($B184/3600/($D184*$F184))^0.4*$G184^0.3)))^2+'ModelParams Lw'!$B$7*LN(J$3/(($B184/3600/($D184*$F184))^0.4*$G184^0.3))+'ModelParams Lw'!$B$8</f>
        <v>#DIV/0!</v>
      </c>
      <c r="K184" s="21" t="e">
        <f>'ModelParams Lw'!$B$6*(LN(K$3/(($B184/3600/($D184*$F184))^0.4*$G184^0.3)))^2+'ModelParams Lw'!$B$7*LN(K$3/(($B184/3600/($D184*$F184))^0.4*$G184^0.3))+'ModelParams Lw'!$B$8</f>
        <v>#DIV/0!</v>
      </c>
      <c r="L184" s="21" t="e">
        <f>'ModelParams Lw'!$B$6*(LN(L$3/(($B184/3600/($D184*$F184))^0.4*$G184^0.3)))^2+'ModelParams Lw'!$B$7*LN(L$3/(($B184/3600/($D184*$F184))^0.4*$G184^0.3))+'ModelParams Lw'!$B$8</f>
        <v>#DIV/0!</v>
      </c>
      <c r="M184" s="21" t="e">
        <f>'ModelParams Lw'!$B$6*(LN(M$3/(($B184/3600/($D184*$F184))^0.4*$G184^0.3)))^2+'ModelParams Lw'!$B$7*LN(M$3/(($B184/3600/($D184*$F184))^0.4*$G184^0.3))+'ModelParams Lw'!$B$8</f>
        <v>#DIV/0!</v>
      </c>
      <c r="N184" s="21" t="e">
        <f>'ModelParams Lw'!$B$6*(LN(N$3/(($B184/3600/($D184*$F184))^0.4*$G184^0.3)))^2+'ModelParams Lw'!$B$7*LN(N$3/(($B184/3600/($D184*$F184))^0.4*$G184^0.3))+'ModelParams Lw'!$B$8</f>
        <v>#DIV/0!</v>
      </c>
      <c r="O184" s="21" t="e">
        <f>'ModelParams Lw'!$B$6*(LN(O$3/(($B184/3600/($D184*$F184))^0.4*$G184^0.3)))^2+'ModelParams Lw'!$B$7*LN(O$3/(($B184/3600/($D184*$F184))^0.4*$G184^0.3))+'ModelParams Lw'!$B$8</f>
        <v>#DIV/0!</v>
      </c>
      <c r="P184" s="24" t="e">
        <f>'ModelParams Lw'!$B$3+'ModelParams Lw'!$B$4*LOG10($B184/3600/($D184*$F184))+'ModelParams Lw'!$B$5*LOG10(2*$G184/(1.2*($B184/3600/($D184*$F184))^2)+1)+10*LOG10($D184*$F184)+H184</f>
        <v>#DIV/0!</v>
      </c>
      <c r="Q184" s="24" t="e">
        <f>'ModelParams Lw'!$B$3+'ModelParams Lw'!$B$4*LOG10($B184/3600/($D184*$F184))+'ModelParams Lw'!$B$5*LOG10(2*$G184/(1.2*($B184/3600/($D184*$F184))^2)+1)+10*LOG10($D184*$F184)+I184</f>
        <v>#DIV/0!</v>
      </c>
      <c r="R184" s="24" t="e">
        <f>'ModelParams Lw'!$B$3+'ModelParams Lw'!$B$4*LOG10($B184/3600/($D184*$F184))+'ModelParams Lw'!$B$5*LOG10(2*$G184/(1.2*($B184/3600/($D184*$F184))^2)+1)+10*LOG10($D184*$F184)+J184</f>
        <v>#DIV/0!</v>
      </c>
      <c r="S184" s="24" t="e">
        <f>'ModelParams Lw'!$B$3+'ModelParams Lw'!$B$4*LOG10($B184/3600/($D184*$F184))+'ModelParams Lw'!$B$5*LOG10(2*$G184/(1.2*($B184/3600/($D184*$F184))^2)+1)+10*LOG10($D184*$F184)+K184</f>
        <v>#DIV/0!</v>
      </c>
      <c r="T184" s="24" t="e">
        <f>'ModelParams Lw'!$B$3+'ModelParams Lw'!$B$4*LOG10($B184/3600/($D184*$F184))+'ModelParams Lw'!$B$5*LOG10(2*$G184/(1.2*($B184/3600/($D184*$F184))^2)+1)+10*LOG10($D184*$F184)+L184</f>
        <v>#DIV/0!</v>
      </c>
      <c r="U184" s="24" t="e">
        <f>'ModelParams Lw'!$B$3+'ModelParams Lw'!$B$4*LOG10($B184/3600/($D184*$F184))+'ModelParams Lw'!$B$5*LOG10(2*$G184/(1.2*($B184/3600/($D184*$F184))^2)+1)+10*LOG10($D184*$F184)+M184</f>
        <v>#DIV/0!</v>
      </c>
      <c r="V184" s="24" t="e">
        <f>'ModelParams Lw'!$B$3+'ModelParams Lw'!$B$4*LOG10($B184/3600/($D184*$F184))+'ModelParams Lw'!$B$5*LOG10(2*$G184/(1.2*($B184/3600/($D184*$F184))^2)+1)+10*LOG10($D184*$F184)+N184</f>
        <v>#DIV/0!</v>
      </c>
      <c r="W184" s="24" t="e">
        <f>'ModelParams Lw'!$B$3+'ModelParams Lw'!$B$4*LOG10($B184/3600/($D184*$F184))+'ModelParams Lw'!$B$5*LOG10(2*$G184/(1.2*($B184/3600/($D184*$F184))^2)+1)+10*LOG10($D184*$F184)+O184</f>
        <v>#DIV/0!</v>
      </c>
      <c r="X184" s="24" t="e">
        <f>10*LOG10(IF(P184="",0,POWER(10,((P184+'ModelParams Lw'!$O$4)/10))) +IF(Q184="",0,POWER(10,((Q184+'ModelParams Lw'!$P$4)/10))) +IF(R184="",0,POWER(10,((R184+'ModelParams Lw'!$Q$4)/10))) +IF(S184="",0,POWER(10,((S184+'ModelParams Lw'!$R$4)/10))) +IF(T184="",0,POWER(10,((T184+'ModelParams Lw'!$S$4)/10))) +IF(U184="",0,POWER(10,((U184+'ModelParams Lw'!$T$4)/10))) +IF(V184="",0,POWER(10,((V184+'ModelParams Lw'!$U$4)/10)))+IF(W184="",0,POWER(10,((W184+'ModelParams Lw'!$V$4)/10))))</f>
        <v>#DIV/0!</v>
      </c>
      <c r="Y184" s="24" t="e">
        <f t="shared" si="68"/>
        <v>#DIV/0!</v>
      </c>
      <c r="Z184" s="24" t="e">
        <f>(P184-'ModelParams Lw'!O$10)/'ModelParams Lw'!O$11</f>
        <v>#DIV/0!</v>
      </c>
      <c r="AA184" s="24" t="e">
        <f>(Q184-'ModelParams Lw'!P$10)/'ModelParams Lw'!P$11</f>
        <v>#DIV/0!</v>
      </c>
      <c r="AB184" s="24" t="e">
        <f>(R184-'ModelParams Lw'!Q$10)/'ModelParams Lw'!Q$11</f>
        <v>#DIV/0!</v>
      </c>
      <c r="AC184" s="24" t="e">
        <f>(S184-'ModelParams Lw'!R$10)/'ModelParams Lw'!R$11</f>
        <v>#DIV/0!</v>
      </c>
      <c r="AD184" s="24" t="e">
        <f>(T184-'ModelParams Lw'!S$10)/'ModelParams Lw'!S$11</f>
        <v>#DIV/0!</v>
      </c>
      <c r="AE184" s="24" t="e">
        <f>(U184-'ModelParams Lw'!T$10)/'ModelParams Lw'!T$11</f>
        <v>#DIV/0!</v>
      </c>
      <c r="AF184" s="24" t="e">
        <f>(V184-'ModelParams Lw'!U$10)/'ModelParams Lw'!U$11</f>
        <v>#DIV/0!</v>
      </c>
      <c r="AG184" s="24" t="e">
        <f>(W184-'ModelParams Lw'!V$10)/'ModelParams Lw'!V$11</f>
        <v>#DIV/0!</v>
      </c>
      <c r="AH184" s="24" t="e">
        <f t="shared" si="69"/>
        <v>#DIV/0!</v>
      </c>
      <c r="AI184" s="24" t="str">
        <f>IF(OR(Calcul!$D189="",Calcul!$E189=""),"",VLOOKUP(CONCATENATE(Calcul!$D189,Calcul!$E189),SilencerParams!$D$4:$R$82,8,FALSE))</f>
        <v/>
      </c>
      <c r="AJ184" s="24" t="str">
        <f>IF(OR(Calcul!$D189="",Calcul!$E189=""),"",VLOOKUP(CONCATENATE(Calcul!$D189,Calcul!$E189),SilencerParams!$D$4:$R$82,9,FALSE))</f>
        <v/>
      </c>
      <c r="AK184" s="24" t="str">
        <f>IF(OR(Calcul!$D189="",Calcul!$E189=""),"",VLOOKUP(CONCATENATE(Calcul!$D189,Calcul!$E189),SilencerParams!$D$4:$R$82,10,FALSE))</f>
        <v/>
      </c>
      <c r="AL184" s="24" t="str">
        <f>IF(OR(Calcul!$D189="",Calcul!$E189=""),"",VLOOKUP(CONCATENATE(Calcul!$D189,Calcul!$E189),SilencerParams!$D$4:$R$82,11,FALSE))</f>
        <v/>
      </c>
      <c r="AM184" s="24" t="str">
        <f>IF(OR(Calcul!$D189="",Calcul!$E189=""),"",VLOOKUP(CONCATENATE(Calcul!$D189,Calcul!$E189),SilencerParams!$D$4:$R$82,12,FALSE))</f>
        <v/>
      </c>
      <c r="AN184" s="24" t="str">
        <f>IF(OR(Calcul!$D189="",Calcul!$E189=""),"",VLOOKUP(CONCATENATE(Calcul!$D189,Calcul!$E189),SilencerParams!$D$4:$R$82,13,FALSE))</f>
        <v/>
      </c>
      <c r="AO184" s="24" t="str">
        <f>IF(OR(Calcul!$D189="",Calcul!$E189=""),"",VLOOKUP(CONCATENATE(Calcul!$D189,Calcul!$E189),SilencerParams!$D$4:$R$82,14,FALSE))</f>
        <v/>
      </c>
      <c r="AP184" s="24" t="str">
        <f>IF(OR(Calcul!$D189="",Calcul!$E189=""),"",VLOOKUP(CONCATENATE(Calcul!$D189,Calcul!$E189),SilencerParams!$D$4:$R$82,15,FALSE))</f>
        <v/>
      </c>
      <c r="AQ184" s="24" t="str">
        <f>IF(OR(Calcul!$D189="",Calcul!$E189=""),"",VLOOKUP(CONCATENATE(Calcul!$D189,Calcul!$E189),SilencerParams!$D$4:$Z$82,16,FALSE)*LOG($AH184)+VLOOKUP(CONCATENATE(Calcul!$D189,Calcul!$E189),SilencerParams!$D$4:$AH$82,24,FALSE))</f>
        <v/>
      </c>
      <c r="AR184" s="24" t="str">
        <f>IF(OR(Calcul!$D189="",Calcul!$E189=""),"",VLOOKUP(CONCATENATE(Calcul!$D189,Calcul!$E189),SilencerParams!$D$4:$Z$82,17,FALSE)*LOG($AH184)+VLOOKUP(CONCATENATE(Calcul!$D189,Calcul!$E189),SilencerParams!$D$4:$AH$82,25,FALSE))</f>
        <v/>
      </c>
      <c r="AS184" s="24" t="str">
        <f>IF(OR(Calcul!$D189="",Calcul!$E189=""),"",VLOOKUP(CONCATENATE(Calcul!$D189,Calcul!$E189),SilencerParams!$D$4:$Z$82,18,FALSE)*LOG($AH184)+VLOOKUP(CONCATENATE(Calcul!$D189,Calcul!$E189),SilencerParams!$D$4:$AH$82,26,FALSE))</f>
        <v/>
      </c>
      <c r="AT184" s="24" t="str">
        <f>IF(OR(Calcul!$D189="",Calcul!$E189=""),"",VLOOKUP(CONCATENATE(Calcul!$D189,Calcul!$E189),SilencerParams!$D$4:$Z$82,19,FALSE)*LOG($AH184)+VLOOKUP(CONCATENATE(Calcul!$D189,Calcul!$E189),SilencerParams!$D$4:$AH$82,27,FALSE))</f>
        <v/>
      </c>
      <c r="AU184" s="24" t="str">
        <f>IF(OR(Calcul!$D189="",Calcul!$E189=""),"",VLOOKUP(CONCATENATE(Calcul!$D189,Calcul!$E189),SilencerParams!$D$4:$Z$82,20,FALSE)*LOG($AH184)+VLOOKUP(CONCATENATE(Calcul!$D189,Calcul!$E189),SilencerParams!$D$4:$AH$82,28,FALSE))</f>
        <v/>
      </c>
      <c r="AV184" s="24" t="str">
        <f>IF(OR(Calcul!$D189="",Calcul!$E189=""),"",VLOOKUP(CONCATENATE(Calcul!$D189,Calcul!$E189),SilencerParams!$D$4:$Z$82,21,FALSE)*LOG($AH184)+VLOOKUP(CONCATENATE(Calcul!$D189,Calcul!$E189),SilencerParams!$D$4:$AH$82,29,FALSE))</f>
        <v/>
      </c>
      <c r="AW184" s="24" t="str">
        <f>IF(OR(Calcul!$D189="",Calcul!$E189=""),"",VLOOKUP(CONCATENATE(Calcul!$D189,Calcul!$E189),SilencerParams!$D$4:$Z$82,22,FALSE)*LOG($AH184)+VLOOKUP(CONCATENATE(Calcul!$D189,Calcul!$E189),SilencerParams!$D$4:$AH$82,30,FALSE))</f>
        <v/>
      </c>
      <c r="AX184" s="24" t="str">
        <f>IF(OR(Calcul!$D189="",Calcul!$E189=""),"",VLOOKUP(CONCATENATE(Calcul!$D189,Calcul!$E189),SilencerParams!$D$4:$Z$82,23,FALSE)*LOG($AH184)+VLOOKUP(CONCATENATE(Calcul!$D189,Calcul!$E189),SilencerParams!$D$4:$AH$82,31,FALSE))</f>
        <v/>
      </c>
      <c r="AY184" s="24" t="e">
        <f t="shared" si="49"/>
        <v>#DIV/0!</v>
      </c>
      <c r="AZ184" s="24" t="e">
        <f t="shared" si="50"/>
        <v>#DIV/0!</v>
      </c>
      <c r="BA184" s="24" t="e">
        <f t="shared" si="51"/>
        <v>#DIV/0!</v>
      </c>
      <c r="BB184" s="24" t="e">
        <f t="shared" si="52"/>
        <v>#DIV/0!</v>
      </c>
      <c r="BC184" s="24" t="e">
        <f t="shared" si="53"/>
        <v>#DIV/0!</v>
      </c>
      <c r="BD184" s="24" t="e">
        <f t="shared" si="54"/>
        <v>#DIV/0!</v>
      </c>
      <c r="BE184" s="24" t="e">
        <f t="shared" si="55"/>
        <v>#DIV/0!</v>
      </c>
      <c r="BF184" s="24" t="e">
        <f t="shared" si="56"/>
        <v>#DIV/0!</v>
      </c>
      <c r="BG184" s="24" t="e">
        <f>10*LOG10(IF(AY184="",0,POWER(10,((AY184+'ModelParams Lw'!$O$4)/10))) +IF(AZ184="",0,POWER(10,((AZ184+'ModelParams Lw'!$P$4)/10))) +IF(BA184="",0,POWER(10,((BA184+'ModelParams Lw'!$Q$4)/10))) +IF(BB184="",0,POWER(10,((BB184+'ModelParams Lw'!$R$4)/10))) +IF(BC184="",0,POWER(10,((BC184+'ModelParams Lw'!$S$4)/10))) +IF(BD184="",0,POWER(10,((BD184+'ModelParams Lw'!$T$4)/10))) +IF(BE184="",0,POWER(10,((BE184+'ModelParams Lw'!$U$4)/10)))+IF(BF184="",0,POWER(10,((BF184+'ModelParams Lw'!$V$4)/10))))</f>
        <v>#DIV/0!</v>
      </c>
      <c r="BH184" s="24" t="e">
        <f t="shared" si="70"/>
        <v>#DIV/0!</v>
      </c>
      <c r="BI184" s="24" t="e">
        <f>(AY184-'ModelParams Lw'!O$10)/'ModelParams Lw'!O$11</f>
        <v>#DIV/0!</v>
      </c>
      <c r="BJ184" s="24" t="e">
        <f>(AZ184-'ModelParams Lw'!P$10)/'ModelParams Lw'!P$11</f>
        <v>#DIV/0!</v>
      </c>
      <c r="BK184" s="24" t="e">
        <f>(BA184-'ModelParams Lw'!Q$10)/'ModelParams Lw'!Q$11</f>
        <v>#DIV/0!</v>
      </c>
      <c r="BL184" s="24" t="e">
        <f>(BB184-'ModelParams Lw'!R$10)/'ModelParams Lw'!R$11</f>
        <v>#DIV/0!</v>
      </c>
      <c r="BM184" s="24" t="e">
        <f>(BC184-'ModelParams Lw'!S$10)/'ModelParams Lw'!S$11</f>
        <v>#DIV/0!</v>
      </c>
      <c r="BN184" s="24" t="e">
        <f>(BD184-'ModelParams Lw'!T$10)/'ModelParams Lw'!T$11</f>
        <v>#DIV/0!</v>
      </c>
      <c r="BO184" s="24" t="e">
        <f>(BE184-'ModelParams Lw'!U$10)/'ModelParams Lw'!U$11</f>
        <v>#DIV/0!</v>
      </c>
      <c r="BP184" s="24" t="e">
        <f>(BF184-'ModelParams Lw'!V$10)/'ModelParams Lw'!V$11</f>
        <v>#DIV/0!</v>
      </c>
      <c r="BQ184" s="24">
        <f>IF(Calcul!$F189="SW",'ModelParams Lw'!C$18+'ModelParams Lw'!C$19*LOG(BQ$3)+'ModelParams Lw'!C$20*($D184*$E184),IF('ModelParams Lw'!C$21+'ModelParams Lw'!C$22*LOG(BQ$3)+'ModelParams Lw'!C$23*($D184*$E184)&lt;'ModelParams Lw'!C$18+'ModelParams Lw'!C$19*LOG(BQ$3)+'ModelParams Lw'!C$20*($D184*$E184),'ModelParams Lw'!C$18+'ModelParams Lw'!C$19*LOG(BQ$3)+'ModelParams Lw'!C$20*($D184*$E184),'ModelParams Lw'!C$21+'ModelParams Lw'!C$22*LOG(BQ$3)+'ModelParams Lw'!C$23*($D184*$E184)))</f>
        <v>29.232362061604213</v>
      </c>
      <c r="BR184" s="24">
        <f>IF(Calcul!$F189="SW",'ModelParams Lw'!D$18+'ModelParams Lw'!D$19*LOG(BR$3)+'ModelParams Lw'!D$20*($D184*$E184),IF('ModelParams Lw'!D$21+'ModelParams Lw'!D$22*LOG(BR$3)+'ModelParams Lw'!D$23*($D184*$E184)&lt;'ModelParams Lw'!D$18+'ModelParams Lw'!D$19*LOG(BR$3)+'ModelParams Lw'!D$20*($D184*$E184),'ModelParams Lw'!D$18+'ModelParams Lw'!D$19*LOG(BR$3)+'ModelParams Lw'!D$20*($D184*$E184),'ModelParams Lw'!D$21+'ModelParams Lw'!D$22*LOG(BR$3)+'ModelParams Lw'!D$23*($D184*$E184)))</f>
        <v>20.87664435983303</v>
      </c>
      <c r="BS184" s="24">
        <f>IF(Calcul!$F189="SW",'ModelParams Lw'!E$18+'ModelParams Lw'!E$19*LOG(BS$3)+'ModelParams Lw'!E$20*($D184*$E184),IF('ModelParams Lw'!E$21+'ModelParams Lw'!E$22*LOG(BS$3)+'ModelParams Lw'!E$23*($D184*$E184)&lt;'ModelParams Lw'!E$18+'ModelParams Lw'!E$19*LOG(BS$3)+'ModelParams Lw'!E$20*($D184*$E184),'ModelParams Lw'!E$18+'ModelParams Lw'!E$19*LOG(BS$3)+'ModelParams Lw'!E$20*($D184*$E184),'ModelParams Lw'!E$21+'ModelParams Lw'!E$22*LOG(BS$3)+'ModelParams Lw'!E$23*($D184*$E184)))</f>
        <v>19.403052886267911</v>
      </c>
      <c r="BT184" s="24">
        <f>IF(Calcul!$F189="SW",'ModelParams Lw'!F$18+'ModelParams Lw'!F$19*LOG(BT$3)+'ModelParams Lw'!F$20*($D184*$E184),IF('ModelParams Lw'!F$21+'ModelParams Lw'!F$22*LOG(BT$3)+'ModelParams Lw'!F$23*($D184*$E184)&lt;'ModelParams Lw'!F$18+'ModelParams Lw'!F$19*LOG(BT$3)+'ModelParams Lw'!F$20*($D184*$E184),'ModelParams Lw'!F$18+'ModelParams Lw'!F$19*LOG(BT$3)+'ModelParams Lw'!F$20*($D184*$E184),'ModelParams Lw'!F$21+'ModelParams Lw'!F$22*LOG(BT$3)+'ModelParams Lw'!F$23*($D184*$E184)))</f>
        <v>19.168948557312724</v>
      </c>
      <c r="BU184" s="24">
        <f>IF(Calcul!$F189="SW",'ModelParams Lw'!G$18+'ModelParams Lw'!G$19*LOG(BU$3)+'ModelParams Lw'!G$20*($D184*$E184),IF('ModelParams Lw'!G$21+'ModelParams Lw'!G$22*LOG(BU$3)+'ModelParams Lw'!G$23*($D184*$E184)&lt;'ModelParams Lw'!G$18+'ModelParams Lw'!G$19*LOG(BU$3)+'ModelParams Lw'!G$20*($D184*$E184),'ModelParams Lw'!G$18+'ModelParams Lw'!G$19*LOG(BU$3)+'ModelParams Lw'!G$20*($D184*$E184),'ModelParams Lw'!G$21+'ModelParams Lw'!G$22*LOG(BU$3)+'ModelParams Lw'!G$23*($D184*$E184)))</f>
        <v>19.253827318462619</v>
      </c>
      <c r="BV184" s="24">
        <f>IF(Calcul!$F189="SW",'ModelParams Lw'!H$18+'ModelParams Lw'!H$19*LOG(BV$3)+'ModelParams Lw'!H$20*($D184*$E184),IF('ModelParams Lw'!H$21+'ModelParams Lw'!H$22*LOG(BV$3)+'ModelParams Lw'!H$23*($D184*$E184)&lt;'ModelParams Lw'!H$18+'ModelParams Lw'!H$19*LOG(BV$3)+'ModelParams Lw'!H$20*($D184*$E184),'ModelParams Lw'!H$18+'ModelParams Lw'!H$19*LOG(BV$3)+'ModelParams Lw'!H$20*($D184*$E184),'ModelParams Lw'!H$21+'ModelParams Lw'!H$22*LOG(BV$3)+'ModelParams Lw'!H$23*($D184*$E184)))</f>
        <v>18.450549841027573</v>
      </c>
      <c r="BW184" s="24">
        <f>IF(Calcul!$F189="SW",'ModelParams Lw'!I$18+'ModelParams Lw'!I$19*LOG(BW$3)+'ModelParams Lw'!I$20*($D184*$E184),IF('ModelParams Lw'!I$21+'ModelParams Lw'!I$22*LOG(BW$3)+'ModelParams Lw'!I$23*($D184*$E184)&lt;'ModelParams Lw'!I$18+'ModelParams Lw'!I$19*LOG(BW$3)+'ModelParams Lw'!I$20*($D184*$E184),'ModelParams Lw'!I$18+'ModelParams Lw'!I$19*LOG(BW$3)+'ModelParams Lw'!I$20*($D184*$E184),'ModelParams Lw'!I$21+'ModelParams Lw'!I$22*LOG(BW$3)+'ModelParams Lw'!I$23*($D184*$E184)))</f>
        <v>24.339570323731252</v>
      </c>
      <c r="BX184" s="24">
        <f>IF(Calcul!$F189="SW",'ModelParams Lw'!J$18+'ModelParams Lw'!J$19*LOG(BX$3)+'ModelParams Lw'!J$20*($D184*$E184),IF('ModelParams Lw'!J$21+'ModelParams Lw'!J$22*LOG(BX$3)+'ModelParams Lw'!J$23*($D184*$E184)&lt;'ModelParams Lw'!J$18+'ModelParams Lw'!J$19*LOG(BX$3)+'ModelParams Lw'!J$20*($D184*$E184),'ModelParams Lw'!J$18+'ModelParams Lw'!J$19*LOG(BX$3)+'ModelParams Lw'!J$20*($D184*$E184),'ModelParams Lw'!J$21+'ModelParams Lw'!J$22*LOG(BX$3)+'ModelParams Lw'!J$23*($D184*$E184)))</f>
        <v>22.505852524315557</v>
      </c>
      <c r="BY184" s="24" t="e">
        <f t="shared" si="57"/>
        <v>#DIV/0!</v>
      </c>
      <c r="BZ184" s="24" t="e">
        <f t="shared" si="58"/>
        <v>#DIV/0!</v>
      </c>
      <c r="CA184" s="24" t="e">
        <f t="shared" si="59"/>
        <v>#DIV/0!</v>
      </c>
      <c r="CB184" s="24" t="e">
        <f t="shared" si="60"/>
        <v>#DIV/0!</v>
      </c>
      <c r="CC184" s="24" t="e">
        <f t="shared" si="61"/>
        <v>#DIV/0!</v>
      </c>
      <c r="CD184" s="24" t="e">
        <f t="shared" si="62"/>
        <v>#DIV/0!</v>
      </c>
      <c r="CE184" s="24" t="e">
        <f t="shared" si="63"/>
        <v>#DIV/0!</v>
      </c>
      <c r="CF184" s="24" t="e">
        <f t="shared" si="64"/>
        <v>#DIV/0!</v>
      </c>
      <c r="CG184" s="24" t="e">
        <f>10*LOG10(IF(BY184="",0,POWER(10,((BY184+'ModelParams Lw'!$O$4)/10))) +IF(BZ184="",0,POWER(10,((BZ184+'ModelParams Lw'!$P$4)/10))) +IF(CA184="",0,POWER(10,((CA184+'ModelParams Lw'!$Q$4)/10))) +IF(CB184="",0,POWER(10,((CB184+'ModelParams Lw'!$R$4)/10))) +IF(CC184="",0,POWER(10,((CC184+'ModelParams Lw'!$S$4)/10))) +IF(CD184="",0,POWER(10,((CD184+'ModelParams Lw'!$T$4)/10))) +IF(CE184="",0,POWER(10,((CE184+'ModelParams Lw'!$U$4)/10)))+IF(CF184="",0,POWER(10,((CF184+'ModelParams Lw'!$V$4)/10))))</f>
        <v>#DIV/0!</v>
      </c>
      <c r="CH184" s="24" t="e">
        <f t="shared" si="71"/>
        <v>#DIV/0!</v>
      </c>
      <c r="CI184" s="24" t="e">
        <f>(BY184-'ModelParams Lw'!$O$10)/'ModelParams Lw'!$O$11</f>
        <v>#DIV/0!</v>
      </c>
      <c r="CJ184" s="24" t="e">
        <f>(BZ184-'ModelParams Lw'!$P$10)/'ModelParams Lw'!$P$11</f>
        <v>#DIV/0!</v>
      </c>
      <c r="CK184" s="24" t="e">
        <f>(CA184-'ModelParams Lw'!$Q$10)/'ModelParams Lw'!$Q$11</f>
        <v>#DIV/0!</v>
      </c>
      <c r="CL184" s="24" t="e">
        <f>(CB184-'ModelParams Lw'!$R$10)/'ModelParams Lw'!$R$11</f>
        <v>#DIV/0!</v>
      </c>
      <c r="CM184" s="24" t="e">
        <f>(CC184-'ModelParams Lw'!$S$10)/'ModelParams Lw'!$S$11</f>
        <v>#DIV/0!</v>
      </c>
      <c r="CN184" s="24" t="e">
        <f>(CD184-'ModelParams Lw'!$T$10)/'ModelParams Lw'!$T$11</f>
        <v>#DIV/0!</v>
      </c>
      <c r="CO184" s="24" t="e">
        <f>(CE184-'ModelParams Lw'!$U$10)/'ModelParams Lw'!$U$11</f>
        <v>#DIV/0!</v>
      </c>
      <c r="CP184" s="24" t="e">
        <f>(CF184-'ModelParams Lw'!$V$10)/'ModelParams Lw'!$V$11</f>
        <v>#DIV/0!</v>
      </c>
    </row>
    <row r="185" spans="1:94" x14ac:dyDescent="0.2">
      <c r="A185" s="12">
        <f>Calcul!B187</f>
        <v>0</v>
      </c>
      <c r="B185" s="12">
        <f t="shared" si="65"/>
        <v>0</v>
      </c>
      <c r="C185" s="12">
        <f>Calcul!C187</f>
        <v>0</v>
      </c>
      <c r="D185" s="12">
        <f>Calcul!D187/1000</f>
        <v>0</v>
      </c>
      <c r="E185" s="12">
        <f>Calcul!E187/1000</f>
        <v>0</v>
      </c>
      <c r="F185" s="12">
        <f t="shared" si="66"/>
        <v>0</v>
      </c>
      <c r="G185" s="24" t="e">
        <f t="shared" si="67"/>
        <v>#DIV/0!</v>
      </c>
      <c r="H185" s="21" t="e">
        <f>'ModelParams Lw'!$B$6*(LN(H$3/(($B185/3600/($D185*$F185))^0.4*$G185^0.3)))^2+'ModelParams Lw'!$B$7*LN(H$3/(($B185/3600/($D185*$F185))^0.4*$G185^0.3))+'ModelParams Lw'!$B$8</f>
        <v>#DIV/0!</v>
      </c>
      <c r="I185" s="21" t="e">
        <f>'ModelParams Lw'!$B$6*(LN(I$3/(($B185/3600/($D185*$F185))^0.4*$G185^0.3)))^2+'ModelParams Lw'!$B$7*LN(I$3/(($B185/3600/($D185*$F185))^0.4*$G185^0.3))+'ModelParams Lw'!$B$8</f>
        <v>#DIV/0!</v>
      </c>
      <c r="J185" s="21" t="e">
        <f>'ModelParams Lw'!$B$6*(LN(J$3/(($B185/3600/($D185*$F185))^0.4*$G185^0.3)))^2+'ModelParams Lw'!$B$7*LN(J$3/(($B185/3600/($D185*$F185))^0.4*$G185^0.3))+'ModelParams Lw'!$B$8</f>
        <v>#DIV/0!</v>
      </c>
      <c r="K185" s="21" t="e">
        <f>'ModelParams Lw'!$B$6*(LN(K$3/(($B185/3600/($D185*$F185))^0.4*$G185^0.3)))^2+'ModelParams Lw'!$B$7*LN(K$3/(($B185/3600/($D185*$F185))^0.4*$G185^0.3))+'ModelParams Lw'!$B$8</f>
        <v>#DIV/0!</v>
      </c>
      <c r="L185" s="21" t="e">
        <f>'ModelParams Lw'!$B$6*(LN(L$3/(($B185/3600/($D185*$F185))^0.4*$G185^0.3)))^2+'ModelParams Lw'!$B$7*LN(L$3/(($B185/3600/($D185*$F185))^0.4*$G185^0.3))+'ModelParams Lw'!$B$8</f>
        <v>#DIV/0!</v>
      </c>
      <c r="M185" s="21" t="e">
        <f>'ModelParams Lw'!$B$6*(LN(M$3/(($B185/3600/($D185*$F185))^0.4*$G185^0.3)))^2+'ModelParams Lw'!$B$7*LN(M$3/(($B185/3600/($D185*$F185))^0.4*$G185^0.3))+'ModelParams Lw'!$B$8</f>
        <v>#DIV/0!</v>
      </c>
      <c r="N185" s="21" t="e">
        <f>'ModelParams Lw'!$B$6*(LN(N$3/(($B185/3600/($D185*$F185))^0.4*$G185^0.3)))^2+'ModelParams Lw'!$B$7*LN(N$3/(($B185/3600/($D185*$F185))^0.4*$G185^0.3))+'ModelParams Lw'!$B$8</f>
        <v>#DIV/0!</v>
      </c>
      <c r="O185" s="21" t="e">
        <f>'ModelParams Lw'!$B$6*(LN(O$3/(($B185/3600/($D185*$F185))^0.4*$G185^0.3)))^2+'ModelParams Lw'!$B$7*LN(O$3/(($B185/3600/($D185*$F185))^0.4*$G185^0.3))+'ModelParams Lw'!$B$8</f>
        <v>#DIV/0!</v>
      </c>
      <c r="P185" s="24" t="e">
        <f>'ModelParams Lw'!$B$3+'ModelParams Lw'!$B$4*LOG10($B185/3600/($D185*$F185))+'ModelParams Lw'!$B$5*LOG10(2*$G185/(1.2*($B185/3600/($D185*$F185))^2)+1)+10*LOG10($D185*$F185)+H185</f>
        <v>#DIV/0!</v>
      </c>
      <c r="Q185" s="24" t="e">
        <f>'ModelParams Lw'!$B$3+'ModelParams Lw'!$B$4*LOG10($B185/3600/($D185*$F185))+'ModelParams Lw'!$B$5*LOG10(2*$G185/(1.2*($B185/3600/($D185*$F185))^2)+1)+10*LOG10($D185*$F185)+I185</f>
        <v>#DIV/0!</v>
      </c>
      <c r="R185" s="24" t="e">
        <f>'ModelParams Lw'!$B$3+'ModelParams Lw'!$B$4*LOG10($B185/3600/($D185*$F185))+'ModelParams Lw'!$B$5*LOG10(2*$G185/(1.2*($B185/3600/($D185*$F185))^2)+1)+10*LOG10($D185*$F185)+J185</f>
        <v>#DIV/0!</v>
      </c>
      <c r="S185" s="24" t="e">
        <f>'ModelParams Lw'!$B$3+'ModelParams Lw'!$B$4*LOG10($B185/3600/($D185*$F185))+'ModelParams Lw'!$B$5*LOG10(2*$G185/(1.2*($B185/3600/($D185*$F185))^2)+1)+10*LOG10($D185*$F185)+K185</f>
        <v>#DIV/0!</v>
      </c>
      <c r="T185" s="24" t="e">
        <f>'ModelParams Lw'!$B$3+'ModelParams Lw'!$B$4*LOG10($B185/3600/($D185*$F185))+'ModelParams Lw'!$B$5*LOG10(2*$G185/(1.2*($B185/3600/($D185*$F185))^2)+1)+10*LOG10($D185*$F185)+L185</f>
        <v>#DIV/0!</v>
      </c>
      <c r="U185" s="24" t="e">
        <f>'ModelParams Lw'!$B$3+'ModelParams Lw'!$B$4*LOG10($B185/3600/($D185*$F185))+'ModelParams Lw'!$B$5*LOG10(2*$G185/(1.2*($B185/3600/($D185*$F185))^2)+1)+10*LOG10($D185*$F185)+M185</f>
        <v>#DIV/0!</v>
      </c>
      <c r="V185" s="24" t="e">
        <f>'ModelParams Lw'!$B$3+'ModelParams Lw'!$B$4*LOG10($B185/3600/($D185*$F185))+'ModelParams Lw'!$B$5*LOG10(2*$G185/(1.2*($B185/3600/($D185*$F185))^2)+1)+10*LOG10($D185*$F185)+N185</f>
        <v>#DIV/0!</v>
      </c>
      <c r="W185" s="24" t="e">
        <f>'ModelParams Lw'!$B$3+'ModelParams Lw'!$B$4*LOG10($B185/3600/($D185*$F185))+'ModelParams Lw'!$B$5*LOG10(2*$G185/(1.2*($B185/3600/($D185*$F185))^2)+1)+10*LOG10($D185*$F185)+O185</f>
        <v>#DIV/0!</v>
      </c>
      <c r="X185" s="24" t="e">
        <f>10*LOG10(IF(P185="",0,POWER(10,((P185+'ModelParams Lw'!$O$4)/10))) +IF(Q185="",0,POWER(10,((Q185+'ModelParams Lw'!$P$4)/10))) +IF(R185="",0,POWER(10,((R185+'ModelParams Lw'!$Q$4)/10))) +IF(S185="",0,POWER(10,((S185+'ModelParams Lw'!$R$4)/10))) +IF(T185="",0,POWER(10,((T185+'ModelParams Lw'!$S$4)/10))) +IF(U185="",0,POWER(10,((U185+'ModelParams Lw'!$T$4)/10))) +IF(V185="",0,POWER(10,((V185+'ModelParams Lw'!$U$4)/10)))+IF(W185="",0,POWER(10,((W185+'ModelParams Lw'!$V$4)/10))))</f>
        <v>#DIV/0!</v>
      </c>
      <c r="Y185" s="24" t="e">
        <f t="shared" si="68"/>
        <v>#DIV/0!</v>
      </c>
      <c r="Z185" s="24" t="e">
        <f>(P185-'ModelParams Lw'!O$10)/'ModelParams Lw'!O$11</f>
        <v>#DIV/0!</v>
      </c>
      <c r="AA185" s="24" t="e">
        <f>(Q185-'ModelParams Lw'!P$10)/'ModelParams Lw'!P$11</f>
        <v>#DIV/0!</v>
      </c>
      <c r="AB185" s="24" t="e">
        <f>(R185-'ModelParams Lw'!Q$10)/'ModelParams Lw'!Q$11</f>
        <v>#DIV/0!</v>
      </c>
      <c r="AC185" s="24" t="e">
        <f>(S185-'ModelParams Lw'!R$10)/'ModelParams Lw'!R$11</f>
        <v>#DIV/0!</v>
      </c>
      <c r="AD185" s="24" t="e">
        <f>(T185-'ModelParams Lw'!S$10)/'ModelParams Lw'!S$11</f>
        <v>#DIV/0!</v>
      </c>
      <c r="AE185" s="24" t="e">
        <f>(U185-'ModelParams Lw'!T$10)/'ModelParams Lw'!T$11</f>
        <v>#DIV/0!</v>
      </c>
      <c r="AF185" s="24" t="e">
        <f>(V185-'ModelParams Lw'!U$10)/'ModelParams Lw'!U$11</f>
        <v>#DIV/0!</v>
      </c>
      <c r="AG185" s="24" t="e">
        <f>(W185-'ModelParams Lw'!V$10)/'ModelParams Lw'!V$11</f>
        <v>#DIV/0!</v>
      </c>
      <c r="AH185" s="24" t="e">
        <f t="shared" si="69"/>
        <v>#DIV/0!</v>
      </c>
      <c r="AI185" s="24" t="str">
        <f>IF(OR(Calcul!$D190="",Calcul!$E190=""),"",VLOOKUP(CONCATENATE(Calcul!$D190,Calcul!$E190),SilencerParams!$D$4:$R$82,8,FALSE))</f>
        <v/>
      </c>
      <c r="AJ185" s="24" t="str">
        <f>IF(OR(Calcul!$D190="",Calcul!$E190=""),"",VLOOKUP(CONCATENATE(Calcul!$D190,Calcul!$E190),SilencerParams!$D$4:$R$82,9,FALSE))</f>
        <v/>
      </c>
      <c r="AK185" s="24" t="str">
        <f>IF(OR(Calcul!$D190="",Calcul!$E190=""),"",VLOOKUP(CONCATENATE(Calcul!$D190,Calcul!$E190),SilencerParams!$D$4:$R$82,10,FALSE))</f>
        <v/>
      </c>
      <c r="AL185" s="24" t="str">
        <f>IF(OR(Calcul!$D190="",Calcul!$E190=""),"",VLOOKUP(CONCATENATE(Calcul!$D190,Calcul!$E190),SilencerParams!$D$4:$R$82,11,FALSE))</f>
        <v/>
      </c>
      <c r="AM185" s="24" t="str">
        <f>IF(OR(Calcul!$D190="",Calcul!$E190=""),"",VLOOKUP(CONCATENATE(Calcul!$D190,Calcul!$E190),SilencerParams!$D$4:$R$82,12,FALSE))</f>
        <v/>
      </c>
      <c r="AN185" s="24" t="str">
        <f>IF(OR(Calcul!$D190="",Calcul!$E190=""),"",VLOOKUP(CONCATENATE(Calcul!$D190,Calcul!$E190),SilencerParams!$D$4:$R$82,13,FALSE))</f>
        <v/>
      </c>
      <c r="AO185" s="24" t="str">
        <f>IF(OR(Calcul!$D190="",Calcul!$E190=""),"",VLOOKUP(CONCATENATE(Calcul!$D190,Calcul!$E190),SilencerParams!$D$4:$R$82,14,FALSE))</f>
        <v/>
      </c>
      <c r="AP185" s="24" t="str">
        <f>IF(OR(Calcul!$D190="",Calcul!$E190=""),"",VLOOKUP(CONCATENATE(Calcul!$D190,Calcul!$E190),SilencerParams!$D$4:$R$82,15,FALSE))</f>
        <v/>
      </c>
      <c r="AQ185" s="24" t="str">
        <f>IF(OR(Calcul!$D190="",Calcul!$E190=""),"",VLOOKUP(CONCATENATE(Calcul!$D190,Calcul!$E190),SilencerParams!$D$4:$Z$82,16,FALSE)*LOG($AH185)+VLOOKUP(CONCATENATE(Calcul!$D190,Calcul!$E190),SilencerParams!$D$4:$AH$82,24,FALSE))</f>
        <v/>
      </c>
      <c r="AR185" s="24" t="str">
        <f>IF(OR(Calcul!$D190="",Calcul!$E190=""),"",VLOOKUP(CONCATENATE(Calcul!$D190,Calcul!$E190),SilencerParams!$D$4:$Z$82,17,FALSE)*LOG($AH185)+VLOOKUP(CONCATENATE(Calcul!$D190,Calcul!$E190),SilencerParams!$D$4:$AH$82,25,FALSE))</f>
        <v/>
      </c>
      <c r="AS185" s="24" t="str">
        <f>IF(OR(Calcul!$D190="",Calcul!$E190=""),"",VLOOKUP(CONCATENATE(Calcul!$D190,Calcul!$E190),SilencerParams!$D$4:$Z$82,18,FALSE)*LOG($AH185)+VLOOKUP(CONCATENATE(Calcul!$D190,Calcul!$E190),SilencerParams!$D$4:$AH$82,26,FALSE))</f>
        <v/>
      </c>
      <c r="AT185" s="24" t="str">
        <f>IF(OR(Calcul!$D190="",Calcul!$E190=""),"",VLOOKUP(CONCATENATE(Calcul!$D190,Calcul!$E190),SilencerParams!$D$4:$Z$82,19,FALSE)*LOG($AH185)+VLOOKUP(CONCATENATE(Calcul!$D190,Calcul!$E190),SilencerParams!$D$4:$AH$82,27,FALSE))</f>
        <v/>
      </c>
      <c r="AU185" s="24" t="str">
        <f>IF(OR(Calcul!$D190="",Calcul!$E190=""),"",VLOOKUP(CONCATENATE(Calcul!$D190,Calcul!$E190),SilencerParams!$D$4:$Z$82,20,FALSE)*LOG($AH185)+VLOOKUP(CONCATENATE(Calcul!$D190,Calcul!$E190),SilencerParams!$D$4:$AH$82,28,FALSE))</f>
        <v/>
      </c>
      <c r="AV185" s="24" t="str">
        <f>IF(OR(Calcul!$D190="",Calcul!$E190=""),"",VLOOKUP(CONCATENATE(Calcul!$D190,Calcul!$E190),SilencerParams!$D$4:$Z$82,21,FALSE)*LOG($AH185)+VLOOKUP(CONCATENATE(Calcul!$D190,Calcul!$E190),SilencerParams!$D$4:$AH$82,29,FALSE))</f>
        <v/>
      </c>
      <c r="AW185" s="24" t="str">
        <f>IF(OR(Calcul!$D190="",Calcul!$E190=""),"",VLOOKUP(CONCATENATE(Calcul!$D190,Calcul!$E190),SilencerParams!$D$4:$Z$82,22,FALSE)*LOG($AH185)+VLOOKUP(CONCATENATE(Calcul!$D190,Calcul!$E190),SilencerParams!$D$4:$AH$82,30,FALSE))</f>
        <v/>
      </c>
      <c r="AX185" s="24" t="str">
        <f>IF(OR(Calcul!$D190="",Calcul!$E190=""),"",VLOOKUP(CONCATENATE(Calcul!$D190,Calcul!$E190),SilencerParams!$D$4:$Z$82,23,FALSE)*LOG($AH185)+VLOOKUP(CONCATENATE(Calcul!$D190,Calcul!$E190),SilencerParams!$D$4:$AH$82,31,FALSE))</f>
        <v/>
      </c>
      <c r="AY185" s="24" t="e">
        <f t="shared" si="49"/>
        <v>#DIV/0!</v>
      </c>
      <c r="AZ185" s="24" t="e">
        <f t="shared" si="50"/>
        <v>#DIV/0!</v>
      </c>
      <c r="BA185" s="24" t="e">
        <f t="shared" si="51"/>
        <v>#DIV/0!</v>
      </c>
      <c r="BB185" s="24" t="e">
        <f t="shared" si="52"/>
        <v>#DIV/0!</v>
      </c>
      <c r="BC185" s="24" t="e">
        <f t="shared" si="53"/>
        <v>#DIV/0!</v>
      </c>
      <c r="BD185" s="24" t="e">
        <f t="shared" si="54"/>
        <v>#DIV/0!</v>
      </c>
      <c r="BE185" s="24" t="e">
        <f t="shared" si="55"/>
        <v>#DIV/0!</v>
      </c>
      <c r="BF185" s="24" t="e">
        <f t="shared" si="56"/>
        <v>#DIV/0!</v>
      </c>
      <c r="BG185" s="24" t="e">
        <f>10*LOG10(IF(AY185="",0,POWER(10,((AY185+'ModelParams Lw'!$O$4)/10))) +IF(AZ185="",0,POWER(10,((AZ185+'ModelParams Lw'!$P$4)/10))) +IF(BA185="",0,POWER(10,((BA185+'ModelParams Lw'!$Q$4)/10))) +IF(BB185="",0,POWER(10,((BB185+'ModelParams Lw'!$R$4)/10))) +IF(BC185="",0,POWER(10,((BC185+'ModelParams Lw'!$S$4)/10))) +IF(BD185="",0,POWER(10,((BD185+'ModelParams Lw'!$T$4)/10))) +IF(BE185="",0,POWER(10,((BE185+'ModelParams Lw'!$U$4)/10)))+IF(BF185="",0,POWER(10,((BF185+'ModelParams Lw'!$V$4)/10))))</f>
        <v>#DIV/0!</v>
      </c>
      <c r="BH185" s="24" t="e">
        <f t="shared" si="70"/>
        <v>#DIV/0!</v>
      </c>
      <c r="BI185" s="24" t="e">
        <f>(AY185-'ModelParams Lw'!O$10)/'ModelParams Lw'!O$11</f>
        <v>#DIV/0!</v>
      </c>
      <c r="BJ185" s="24" t="e">
        <f>(AZ185-'ModelParams Lw'!P$10)/'ModelParams Lw'!P$11</f>
        <v>#DIV/0!</v>
      </c>
      <c r="BK185" s="24" t="e">
        <f>(BA185-'ModelParams Lw'!Q$10)/'ModelParams Lw'!Q$11</f>
        <v>#DIV/0!</v>
      </c>
      <c r="BL185" s="24" t="e">
        <f>(BB185-'ModelParams Lw'!R$10)/'ModelParams Lw'!R$11</f>
        <v>#DIV/0!</v>
      </c>
      <c r="BM185" s="24" t="e">
        <f>(BC185-'ModelParams Lw'!S$10)/'ModelParams Lw'!S$11</f>
        <v>#DIV/0!</v>
      </c>
      <c r="BN185" s="24" t="e">
        <f>(BD185-'ModelParams Lw'!T$10)/'ModelParams Lw'!T$11</f>
        <v>#DIV/0!</v>
      </c>
      <c r="BO185" s="24" t="e">
        <f>(BE185-'ModelParams Lw'!U$10)/'ModelParams Lw'!U$11</f>
        <v>#DIV/0!</v>
      </c>
      <c r="BP185" s="24" t="e">
        <f>(BF185-'ModelParams Lw'!V$10)/'ModelParams Lw'!V$11</f>
        <v>#DIV/0!</v>
      </c>
      <c r="BQ185" s="24">
        <f>IF(Calcul!$F190="SW",'ModelParams Lw'!C$18+'ModelParams Lw'!C$19*LOG(BQ$3)+'ModelParams Lw'!C$20*($D185*$E185),IF('ModelParams Lw'!C$21+'ModelParams Lw'!C$22*LOG(BQ$3)+'ModelParams Lw'!C$23*($D185*$E185)&lt;'ModelParams Lw'!C$18+'ModelParams Lw'!C$19*LOG(BQ$3)+'ModelParams Lw'!C$20*($D185*$E185),'ModelParams Lw'!C$18+'ModelParams Lw'!C$19*LOG(BQ$3)+'ModelParams Lw'!C$20*($D185*$E185),'ModelParams Lw'!C$21+'ModelParams Lw'!C$22*LOG(BQ$3)+'ModelParams Lw'!C$23*($D185*$E185)))</f>
        <v>29.232362061604213</v>
      </c>
      <c r="BR185" s="24">
        <f>IF(Calcul!$F190="SW",'ModelParams Lw'!D$18+'ModelParams Lw'!D$19*LOG(BR$3)+'ModelParams Lw'!D$20*($D185*$E185),IF('ModelParams Lw'!D$21+'ModelParams Lw'!D$22*LOG(BR$3)+'ModelParams Lw'!D$23*($D185*$E185)&lt;'ModelParams Lw'!D$18+'ModelParams Lw'!D$19*LOG(BR$3)+'ModelParams Lw'!D$20*($D185*$E185),'ModelParams Lw'!D$18+'ModelParams Lw'!D$19*LOG(BR$3)+'ModelParams Lw'!D$20*($D185*$E185),'ModelParams Lw'!D$21+'ModelParams Lw'!D$22*LOG(BR$3)+'ModelParams Lw'!D$23*($D185*$E185)))</f>
        <v>20.87664435983303</v>
      </c>
      <c r="BS185" s="24">
        <f>IF(Calcul!$F190="SW",'ModelParams Lw'!E$18+'ModelParams Lw'!E$19*LOG(BS$3)+'ModelParams Lw'!E$20*($D185*$E185),IF('ModelParams Lw'!E$21+'ModelParams Lw'!E$22*LOG(BS$3)+'ModelParams Lw'!E$23*($D185*$E185)&lt;'ModelParams Lw'!E$18+'ModelParams Lw'!E$19*LOG(BS$3)+'ModelParams Lw'!E$20*($D185*$E185),'ModelParams Lw'!E$18+'ModelParams Lw'!E$19*LOG(BS$3)+'ModelParams Lw'!E$20*($D185*$E185),'ModelParams Lw'!E$21+'ModelParams Lw'!E$22*LOG(BS$3)+'ModelParams Lw'!E$23*($D185*$E185)))</f>
        <v>19.403052886267911</v>
      </c>
      <c r="BT185" s="24">
        <f>IF(Calcul!$F190="SW",'ModelParams Lw'!F$18+'ModelParams Lw'!F$19*LOG(BT$3)+'ModelParams Lw'!F$20*($D185*$E185),IF('ModelParams Lw'!F$21+'ModelParams Lw'!F$22*LOG(BT$3)+'ModelParams Lw'!F$23*($D185*$E185)&lt;'ModelParams Lw'!F$18+'ModelParams Lw'!F$19*LOG(BT$3)+'ModelParams Lw'!F$20*($D185*$E185),'ModelParams Lw'!F$18+'ModelParams Lw'!F$19*LOG(BT$3)+'ModelParams Lw'!F$20*($D185*$E185),'ModelParams Lw'!F$21+'ModelParams Lw'!F$22*LOG(BT$3)+'ModelParams Lw'!F$23*($D185*$E185)))</f>
        <v>19.168948557312724</v>
      </c>
      <c r="BU185" s="24">
        <f>IF(Calcul!$F190="SW",'ModelParams Lw'!G$18+'ModelParams Lw'!G$19*LOG(BU$3)+'ModelParams Lw'!G$20*($D185*$E185),IF('ModelParams Lw'!G$21+'ModelParams Lw'!G$22*LOG(BU$3)+'ModelParams Lw'!G$23*($D185*$E185)&lt;'ModelParams Lw'!G$18+'ModelParams Lw'!G$19*LOG(BU$3)+'ModelParams Lw'!G$20*($D185*$E185),'ModelParams Lw'!G$18+'ModelParams Lw'!G$19*LOG(BU$3)+'ModelParams Lw'!G$20*($D185*$E185),'ModelParams Lw'!G$21+'ModelParams Lw'!G$22*LOG(BU$3)+'ModelParams Lw'!G$23*($D185*$E185)))</f>
        <v>19.253827318462619</v>
      </c>
      <c r="BV185" s="24">
        <f>IF(Calcul!$F190="SW",'ModelParams Lw'!H$18+'ModelParams Lw'!H$19*LOG(BV$3)+'ModelParams Lw'!H$20*($D185*$E185),IF('ModelParams Lw'!H$21+'ModelParams Lw'!H$22*LOG(BV$3)+'ModelParams Lw'!H$23*($D185*$E185)&lt;'ModelParams Lw'!H$18+'ModelParams Lw'!H$19*LOG(BV$3)+'ModelParams Lw'!H$20*($D185*$E185),'ModelParams Lw'!H$18+'ModelParams Lw'!H$19*LOG(BV$3)+'ModelParams Lw'!H$20*($D185*$E185),'ModelParams Lw'!H$21+'ModelParams Lw'!H$22*LOG(BV$3)+'ModelParams Lw'!H$23*($D185*$E185)))</f>
        <v>18.450549841027573</v>
      </c>
      <c r="BW185" s="24">
        <f>IF(Calcul!$F190="SW",'ModelParams Lw'!I$18+'ModelParams Lw'!I$19*LOG(BW$3)+'ModelParams Lw'!I$20*($D185*$E185),IF('ModelParams Lw'!I$21+'ModelParams Lw'!I$22*LOG(BW$3)+'ModelParams Lw'!I$23*($D185*$E185)&lt;'ModelParams Lw'!I$18+'ModelParams Lw'!I$19*LOG(BW$3)+'ModelParams Lw'!I$20*($D185*$E185),'ModelParams Lw'!I$18+'ModelParams Lw'!I$19*LOG(BW$3)+'ModelParams Lw'!I$20*($D185*$E185),'ModelParams Lw'!I$21+'ModelParams Lw'!I$22*LOG(BW$3)+'ModelParams Lw'!I$23*($D185*$E185)))</f>
        <v>24.339570323731252</v>
      </c>
      <c r="BX185" s="24">
        <f>IF(Calcul!$F190="SW",'ModelParams Lw'!J$18+'ModelParams Lw'!J$19*LOG(BX$3)+'ModelParams Lw'!J$20*($D185*$E185),IF('ModelParams Lw'!J$21+'ModelParams Lw'!J$22*LOG(BX$3)+'ModelParams Lw'!J$23*($D185*$E185)&lt;'ModelParams Lw'!J$18+'ModelParams Lw'!J$19*LOG(BX$3)+'ModelParams Lw'!J$20*($D185*$E185),'ModelParams Lw'!J$18+'ModelParams Lw'!J$19*LOG(BX$3)+'ModelParams Lw'!J$20*($D185*$E185),'ModelParams Lw'!J$21+'ModelParams Lw'!J$22*LOG(BX$3)+'ModelParams Lw'!J$23*($D185*$E185)))</f>
        <v>22.505852524315557</v>
      </c>
      <c r="BY185" s="24" t="e">
        <f t="shared" si="57"/>
        <v>#DIV/0!</v>
      </c>
      <c r="BZ185" s="24" t="e">
        <f t="shared" si="58"/>
        <v>#DIV/0!</v>
      </c>
      <c r="CA185" s="24" t="e">
        <f t="shared" si="59"/>
        <v>#DIV/0!</v>
      </c>
      <c r="CB185" s="24" t="e">
        <f t="shared" si="60"/>
        <v>#DIV/0!</v>
      </c>
      <c r="CC185" s="24" t="e">
        <f t="shared" si="61"/>
        <v>#DIV/0!</v>
      </c>
      <c r="CD185" s="24" t="e">
        <f t="shared" si="62"/>
        <v>#DIV/0!</v>
      </c>
      <c r="CE185" s="24" t="e">
        <f t="shared" si="63"/>
        <v>#DIV/0!</v>
      </c>
      <c r="CF185" s="24" t="e">
        <f t="shared" si="64"/>
        <v>#DIV/0!</v>
      </c>
      <c r="CG185" s="24" t="e">
        <f>10*LOG10(IF(BY185="",0,POWER(10,((BY185+'ModelParams Lw'!$O$4)/10))) +IF(BZ185="",0,POWER(10,((BZ185+'ModelParams Lw'!$P$4)/10))) +IF(CA185="",0,POWER(10,((CA185+'ModelParams Lw'!$Q$4)/10))) +IF(CB185="",0,POWER(10,((CB185+'ModelParams Lw'!$R$4)/10))) +IF(CC185="",0,POWER(10,((CC185+'ModelParams Lw'!$S$4)/10))) +IF(CD185="",0,POWER(10,((CD185+'ModelParams Lw'!$T$4)/10))) +IF(CE185="",0,POWER(10,((CE185+'ModelParams Lw'!$U$4)/10)))+IF(CF185="",0,POWER(10,((CF185+'ModelParams Lw'!$V$4)/10))))</f>
        <v>#DIV/0!</v>
      </c>
      <c r="CH185" s="24" t="e">
        <f t="shared" si="71"/>
        <v>#DIV/0!</v>
      </c>
      <c r="CI185" s="24" t="e">
        <f>(BY185-'ModelParams Lw'!$O$10)/'ModelParams Lw'!$O$11</f>
        <v>#DIV/0!</v>
      </c>
      <c r="CJ185" s="24" t="e">
        <f>(BZ185-'ModelParams Lw'!$P$10)/'ModelParams Lw'!$P$11</f>
        <v>#DIV/0!</v>
      </c>
      <c r="CK185" s="24" t="e">
        <f>(CA185-'ModelParams Lw'!$Q$10)/'ModelParams Lw'!$Q$11</f>
        <v>#DIV/0!</v>
      </c>
      <c r="CL185" s="24" t="e">
        <f>(CB185-'ModelParams Lw'!$R$10)/'ModelParams Lw'!$R$11</f>
        <v>#DIV/0!</v>
      </c>
      <c r="CM185" s="24" t="e">
        <f>(CC185-'ModelParams Lw'!$S$10)/'ModelParams Lw'!$S$11</f>
        <v>#DIV/0!</v>
      </c>
      <c r="CN185" s="24" t="e">
        <f>(CD185-'ModelParams Lw'!$T$10)/'ModelParams Lw'!$T$11</f>
        <v>#DIV/0!</v>
      </c>
      <c r="CO185" s="24" t="e">
        <f>(CE185-'ModelParams Lw'!$U$10)/'ModelParams Lw'!$U$11</f>
        <v>#DIV/0!</v>
      </c>
      <c r="CP185" s="24" t="e">
        <f>(CF185-'ModelParams Lw'!$V$10)/'ModelParams Lw'!$V$11</f>
        <v>#DIV/0!</v>
      </c>
    </row>
    <row r="186" spans="1:94" x14ac:dyDescent="0.2">
      <c r="A186" s="12">
        <f>Calcul!B188</f>
        <v>0</v>
      </c>
      <c r="B186" s="12">
        <f t="shared" si="65"/>
        <v>0</v>
      </c>
      <c r="C186" s="12">
        <f>Calcul!C188</f>
        <v>0</v>
      </c>
      <c r="D186" s="12">
        <f>Calcul!D188/1000</f>
        <v>0</v>
      </c>
      <c r="E186" s="12">
        <f>Calcul!E188/1000</f>
        <v>0</v>
      </c>
      <c r="F186" s="12">
        <f t="shared" si="66"/>
        <v>0</v>
      </c>
      <c r="G186" s="24" t="e">
        <f t="shared" si="67"/>
        <v>#DIV/0!</v>
      </c>
      <c r="H186" s="21" t="e">
        <f>'ModelParams Lw'!$B$6*(LN(H$3/(($B186/3600/($D186*$F186))^0.4*$G186^0.3)))^2+'ModelParams Lw'!$B$7*LN(H$3/(($B186/3600/($D186*$F186))^0.4*$G186^0.3))+'ModelParams Lw'!$B$8</f>
        <v>#DIV/0!</v>
      </c>
      <c r="I186" s="21" t="e">
        <f>'ModelParams Lw'!$B$6*(LN(I$3/(($B186/3600/($D186*$F186))^0.4*$G186^0.3)))^2+'ModelParams Lw'!$B$7*LN(I$3/(($B186/3600/($D186*$F186))^0.4*$G186^0.3))+'ModelParams Lw'!$B$8</f>
        <v>#DIV/0!</v>
      </c>
      <c r="J186" s="21" t="e">
        <f>'ModelParams Lw'!$B$6*(LN(J$3/(($B186/3600/($D186*$F186))^0.4*$G186^0.3)))^2+'ModelParams Lw'!$B$7*LN(J$3/(($B186/3600/($D186*$F186))^0.4*$G186^0.3))+'ModelParams Lw'!$B$8</f>
        <v>#DIV/0!</v>
      </c>
      <c r="K186" s="21" t="e">
        <f>'ModelParams Lw'!$B$6*(LN(K$3/(($B186/3600/($D186*$F186))^0.4*$G186^0.3)))^2+'ModelParams Lw'!$B$7*LN(K$3/(($B186/3600/($D186*$F186))^0.4*$G186^0.3))+'ModelParams Lw'!$B$8</f>
        <v>#DIV/0!</v>
      </c>
      <c r="L186" s="21" t="e">
        <f>'ModelParams Lw'!$B$6*(LN(L$3/(($B186/3600/($D186*$F186))^0.4*$G186^0.3)))^2+'ModelParams Lw'!$B$7*LN(L$3/(($B186/3600/($D186*$F186))^0.4*$G186^0.3))+'ModelParams Lw'!$B$8</f>
        <v>#DIV/0!</v>
      </c>
      <c r="M186" s="21" t="e">
        <f>'ModelParams Lw'!$B$6*(LN(M$3/(($B186/3600/($D186*$F186))^0.4*$G186^0.3)))^2+'ModelParams Lw'!$B$7*LN(M$3/(($B186/3600/($D186*$F186))^0.4*$G186^0.3))+'ModelParams Lw'!$B$8</f>
        <v>#DIV/0!</v>
      </c>
      <c r="N186" s="21" t="e">
        <f>'ModelParams Lw'!$B$6*(LN(N$3/(($B186/3600/($D186*$F186))^0.4*$G186^0.3)))^2+'ModelParams Lw'!$B$7*LN(N$3/(($B186/3600/($D186*$F186))^0.4*$G186^0.3))+'ModelParams Lw'!$B$8</f>
        <v>#DIV/0!</v>
      </c>
      <c r="O186" s="21" t="e">
        <f>'ModelParams Lw'!$B$6*(LN(O$3/(($B186/3600/($D186*$F186))^0.4*$G186^0.3)))^2+'ModelParams Lw'!$B$7*LN(O$3/(($B186/3600/($D186*$F186))^0.4*$G186^0.3))+'ModelParams Lw'!$B$8</f>
        <v>#DIV/0!</v>
      </c>
      <c r="P186" s="24" t="e">
        <f>'ModelParams Lw'!$B$3+'ModelParams Lw'!$B$4*LOG10($B186/3600/($D186*$F186))+'ModelParams Lw'!$B$5*LOG10(2*$G186/(1.2*($B186/3600/($D186*$F186))^2)+1)+10*LOG10($D186*$F186)+H186</f>
        <v>#DIV/0!</v>
      </c>
      <c r="Q186" s="24" t="e">
        <f>'ModelParams Lw'!$B$3+'ModelParams Lw'!$B$4*LOG10($B186/3600/($D186*$F186))+'ModelParams Lw'!$B$5*LOG10(2*$G186/(1.2*($B186/3600/($D186*$F186))^2)+1)+10*LOG10($D186*$F186)+I186</f>
        <v>#DIV/0!</v>
      </c>
      <c r="R186" s="24" t="e">
        <f>'ModelParams Lw'!$B$3+'ModelParams Lw'!$B$4*LOG10($B186/3600/($D186*$F186))+'ModelParams Lw'!$B$5*LOG10(2*$G186/(1.2*($B186/3600/($D186*$F186))^2)+1)+10*LOG10($D186*$F186)+J186</f>
        <v>#DIV/0!</v>
      </c>
      <c r="S186" s="24" t="e">
        <f>'ModelParams Lw'!$B$3+'ModelParams Lw'!$B$4*LOG10($B186/3600/($D186*$F186))+'ModelParams Lw'!$B$5*LOG10(2*$G186/(1.2*($B186/3600/($D186*$F186))^2)+1)+10*LOG10($D186*$F186)+K186</f>
        <v>#DIV/0!</v>
      </c>
      <c r="T186" s="24" t="e">
        <f>'ModelParams Lw'!$B$3+'ModelParams Lw'!$B$4*LOG10($B186/3600/($D186*$F186))+'ModelParams Lw'!$B$5*LOG10(2*$G186/(1.2*($B186/3600/($D186*$F186))^2)+1)+10*LOG10($D186*$F186)+L186</f>
        <v>#DIV/0!</v>
      </c>
      <c r="U186" s="24" t="e">
        <f>'ModelParams Lw'!$B$3+'ModelParams Lw'!$B$4*LOG10($B186/3600/($D186*$F186))+'ModelParams Lw'!$B$5*LOG10(2*$G186/(1.2*($B186/3600/($D186*$F186))^2)+1)+10*LOG10($D186*$F186)+M186</f>
        <v>#DIV/0!</v>
      </c>
      <c r="V186" s="24" t="e">
        <f>'ModelParams Lw'!$B$3+'ModelParams Lw'!$B$4*LOG10($B186/3600/($D186*$F186))+'ModelParams Lw'!$B$5*LOG10(2*$G186/(1.2*($B186/3600/($D186*$F186))^2)+1)+10*LOG10($D186*$F186)+N186</f>
        <v>#DIV/0!</v>
      </c>
      <c r="W186" s="24" t="e">
        <f>'ModelParams Lw'!$B$3+'ModelParams Lw'!$B$4*LOG10($B186/3600/($D186*$F186))+'ModelParams Lw'!$B$5*LOG10(2*$G186/(1.2*($B186/3600/($D186*$F186))^2)+1)+10*LOG10($D186*$F186)+O186</f>
        <v>#DIV/0!</v>
      </c>
      <c r="X186" s="24" t="e">
        <f>10*LOG10(IF(P186="",0,POWER(10,((P186+'ModelParams Lw'!$O$4)/10))) +IF(Q186="",0,POWER(10,((Q186+'ModelParams Lw'!$P$4)/10))) +IF(R186="",0,POWER(10,((R186+'ModelParams Lw'!$Q$4)/10))) +IF(S186="",0,POWER(10,((S186+'ModelParams Lw'!$R$4)/10))) +IF(T186="",0,POWER(10,((T186+'ModelParams Lw'!$S$4)/10))) +IF(U186="",0,POWER(10,((U186+'ModelParams Lw'!$T$4)/10))) +IF(V186="",0,POWER(10,((V186+'ModelParams Lw'!$U$4)/10)))+IF(W186="",0,POWER(10,((W186+'ModelParams Lw'!$V$4)/10))))</f>
        <v>#DIV/0!</v>
      </c>
      <c r="Y186" s="24" t="e">
        <f t="shared" si="68"/>
        <v>#DIV/0!</v>
      </c>
      <c r="Z186" s="24" t="e">
        <f>(P186-'ModelParams Lw'!O$10)/'ModelParams Lw'!O$11</f>
        <v>#DIV/0!</v>
      </c>
      <c r="AA186" s="24" t="e">
        <f>(Q186-'ModelParams Lw'!P$10)/'ModelParams Lw'!P$11</f>
        <v>#DIV/0!</v>
      </c>
      <c r="AB186" s="24" t="e">
        <f>(R186-'ModelParams Lw'!Q$10)/'ModelParams Lw'!Q$11</f>
        <v>#DIV/0!</v>
      </c>
      <c r="AC186" s="24" t="e">
        <f>(S186-'ModelParams Lw'!R$10)/'ModelParams Lw'!R$11</f>
        <v>#DIV/0!</v>
      </c>
      <c r="AD186" s="24" t="e">
        <f>(T186-'ModelParams Lw'!S$10)/'ModelParams Lw'!S$11</f>
        <v>#DIV/0!</v>
      </c>
      <c r="AE186" s="24" t="e">
        <f>(U186-'ModelParams Lw'!T$10)/'ModelParams Lw'!T$11</f>
        <v>#DIV/0!</v>
      </c>
      <c r="AF186" s="24" t="e">
        <f>(V186-'ModelParams Lw'!U$10)/'ModelParams Lw'!U$11</f>
        <v>#DIV/0!</v>
      </c>
      <c r="AG186" s="24" t="e">
        <f>(W186-'ModelParams Lw'!V$10)/'ModelParams Lw'!V$11</f>
        <v>#DIV/0!</v>
      </c>
      <c r="AH186" s="24" t="e">
        <f t="shared" si="69"/>
        <v>#DIV/0!</v>
      </c>
      <c r="AI186" s="24" t="str">
        <f>IF(OR(Calcul!$D191="",Calcul!$E191=""),"",VLOOKUP(CONCATENATE(Calcul!$D191,Calcul!$E191),SilencerParams!$D$4:$R$82,8,FALSE))</f>
        <v/>
      </c>
      <c r="AJ186" s="24" t="str">
        <f>IF(OR(Calcul!$D191="",Calcul!$E191=""),"",VLOOKUP(CONCATENATE(Calcul!$D191,Calcul!$E191),SilencerParams!$D$4:$R$82,9,FALSE))</f>
        <v/>
      </c>
      <c r="AK186" s="24" t="str">
        <f>IF(OR(Calcul!$D191="",Calcul!$E191=""),"",VLOOKUP(CONCATENATE(Calcul!$D191,Calcul!$E191),SilencerParams!$D$4:$R$82,10,FALSE))</f>
        <v/>
      </c>
      <c r="AL186" s="24" t="str">
        <f>IF(OR(Calcul!$D191="",Calcul!$E191=""),"",VLOOKUP(CONCATENATE(Calcul!$D191,Calcul!$E191),SilencerParams!$D$4:$R$82,11,FALSE))</f>
        <v/>
      </c>
      <c r="AM186" s="24" t="str">
        <f>IF(OR(Calcul!$D191="",Calcul!$E191=""),"",VLOOKUP(CONCATENATE(Calcul!$D191,Calcul!$E191),SilencerParams!$D$4:$R$82,12,FALSE))</f>
        <v/>
      </c>
      <c r="AN186" s="24" t="str">
        <f>IF(OR(Calcul!$D191="",Calcul!$E191=""),"",VLOOKUP(CONCATENATE(Calcul!$D191,Calcul!$E191),SilencerParams!$D$4:$R$82,13,FALSE))</f>
        <v/>
      </c>
      <c r="AO186" s="24" t="str">
        <f>IF(OR(Calcul!$D191="",Calcul!$E191=""),"",VLOOKUP(CONCATENATE(Calcul!$D191,Calcul!$E191),SilencerParams!$D$4:$R$82,14,FALSE))</f>
        <v/>
      </c>
      <c r="AP186" s="24" t="str">
        <f>IF(OR(Calcul!$D191="",Calcul!$E191=""),"",VLOOKUP(CONCATENATE(Calcul!$D191,Calcul!$E191),SilencerParams!$D$4:$R$82,15,FALSE))</f>
        <v/>
      </c>
      <c r="AQ186" s="24" t="str">
        <f>IF(OR(Calcul!$D191="",Calcul!$E191=""),"",VLOOKUP(CONCATENATE(Calcul!$D191,Calcul!$E191),SilencerParams!$D$4:$Z$82,16,FALSE)*LOG($AH186)+VLOOKUP(CONCATENATE(Calcul!$D191,Calcul!$E191),SilencerParams!$D$4:$AH$82,24,FALSE))</f>
        <v/>
      </c>
      <c r="AR186" s="24" t="str">
        <f>IF(OR(Calcul!$D191="",Calcul!$E191=""),"",VLOOKUP(CONCATENATE(Calcul!$D191,Calcul!$E191),SilencerParams!$D$4:$Z$82,17,FALSE)*LOG($AH186)+VLOOKUP(CONCATENATE(Calcul!$D191,Calcul!$E191),SilencerParams!$D$4:$AH$82,25,FALSE))</f>
        <v/>
      </c>
      <c r="AS186" s="24" t="str">
        <f>IF(OR(Calcul!$D191="",Calcul!$E191=""),"",VLOOKUP(CONCATENATE(Calcul!$D191,Calcul!$E191),SilencerParams!$D$4:$Z$82,18,FALSE)*LOG($AH186)+VLOOKUP(CONCATENATE(Calcul!$D191,Calcul!$E191),SilencerParams!$D$4:$AH$82,26,FALSE))</f>
        <v/>
      </c>
      <c r="AT186" s="24" t="str">
        <f>IF(OR(Calcul!$D191="",Calcul!$E191=""),"",VLOOKUP(CONCATENATE(Calcul!$D191,Calcul!$E191),SilencerParams!$D$4:$Z$82,19,FALSE)*LOG($AH186)+VLOOKUP(CONCATENATE(Calcul!$D191,Calcul!$E191),SilencerParams!$D$4:$AH$82,27,FALSE))</f>
        <v/>
      </c>
      <c r="AU186" s="24" t="str">
        <f>IF(OR(Calcul!$D191="",Calcul!$E191=""),"",VLOOKUP(CONCATENATE(Calcul!$D191,Calcul!$E191),SilencerParams!$D$4:$Z$82,20,FALSE)*LOG($AH186)+VLOOKUP(CONCATENATE(Calcul!$D191,Calcul!$E191),SilencerParams!$D$4:$AH$82,28,FALSE))</f>
        <v/>
      </c>
      <c r="AV186" s="24" t="str">
        <f>IF(OR(Calcul!$D191="",Calcul!$E191=""),"",VLOOKUP(CONCATENATE(Calcul!$D191,Calcul!$E191),SilencerParams!$D$4:$Z$82,21,FALSE)*LOG($AH186)+VLOOKUP(CONCATENATE(Calcul!$D191,Calcul!$E191),SilencerParams!$D$4:$AH$82,29,FALSE))</f>
        <v/>
      </c>
      <c r="AW186" s="24" t="str">
        <f>IF(OR(Calcul!$D191="",Calcul!$E191=""),"",VLOOKUP(CONCATENATE(Calcul!$D191,Calcul!$E191),SilencerParams!$D$4:$Z$82,22,FALSE)*LOG($AH186)+VLOOKUP(CONCATENATE(Calcul!$D191,Calcul!$E191),SilencerParams!$D$4:$AH$82,30,FALSE))</f>
        <v/>
      </c>
      <c r="AX186" s="24" t="str">
        <f>IF(OR(Calcul!$D191="",Calcul!$E191=""),"",VLOOKUP(CONCATENATE(Calcul!$D191,Calcul!$E191),SilencerParams!$D$4:$Z$82,23,FALSE)*LOG($AH186)+VLOOKUP(CONCATENATE(Calcul!$D191,Calcul!$E191),SilencerParams!$D$4:$AH$82,31,FALSE))</f>
        <v/>
      </c>
      <c r="AY186" s="24" t="e">
        <f t="shared" si="49"/>
        <v>#DIV/0!</v>
      </c>
      <c r="AZ186" s="24" t="e">
        <f t="shared" si="50"/>
        <v>#DIV/0!</v>
      </c>
      <c r="BA186" s="24" t="e">
        <f t="shared" si="51"/>
        <v>#DIV/0!</v>
      </c>
      <c r="BB186" s="24" t="e">
        <f t="shared" si="52"/>
        <v>#DIV/0!</v>
      </c>
      <c r="BC186" s="24" t="e">
        <f t="shared" si="53"/>
        <v>#DIV/0!</v>
      </c>
      <c r="BD186" s="24" t="e">
        <f t="shared" si="54"/>
        <v>#DIV/0!</v>
      </c>
      <c r="BE186" s="24" t="e">
        <f t="shared" si="55"/>
        <v>#DIV/0!</v>
      </c>
      <c r="BF186" s="24" t="e">
        <f t="shared" si="56"/>
        <v>#DIV/0!</v>
      </c>
      <c r="BG186" s="24" t="e">
        <f>10*LOG10(IF(AY186="",0,POWER(10,((AY186+'ModelParams Lw'!$O$4)/10))) +IF(AZ186="",0,POWER(10,((AZ186+'ModelParams Lw'!$P$4)/10))) +IF(BA186="",0,POWER(10,((BA186+'ModelParams Lw'!$Q$4)/10))) +IF(BB186="",0,POWER(10,((BB186+'ModelParams Lw'!$R$4)/10))) +IF(BC186="",0,POWER(10,((BC186+'ModelParams Lw'!$S$4)/10))) +IF(BD186="",0,POWER(10,((BD186+'ModelParams Lw'!$T$4)/10))) +IF(BE186="",0,POWER(10,((BE186+'ModelParams Lw'!$U$4)/10)))+IF(BF186="",0,POWER(10,((BF186+'ModelParams Lw'!$V$4)/10))))</f>
        <v>#DIV/0!</v>
      </c>
      <c r="BH186" s="24" t="e">
        <f t="shared" si="70"/>
        <v>#DIV/0!</v>
      </c>
      <c r="BI186" s="24" t="e">
        <f>(AY186-'ModelParams Lw'!O$10)/'ModelParams Lw'!O$11</f>
        <v>#DIV/0!</v>
      </c>
      <c r="BJ186" s="24" t="e">
        <f>(AZ186-'ModelParams Lw'!P$10)/'ModelParams Lw'!P$11</f>
        <v>#DIV/0!</v>
      </c>
      <c r="BK186" s="24" t="e">
        <f>(BA186-'ModelParams Lw'!Q$10)/'ModelParams Lw'!Q$11</f>
        <v>#DIV/0!</v>
      </c>
      <c r="BL186" s="24" t="e">
        <f>(BB186-'ModelParams Lw'!R$10)/'ModelParams Lw'!R$11</f>
        <v>#DIV/0!</v>
      </c>
      <c r="BM186" s="24" t="e">
        <f>(BC186-'ModelParams Lw'!S$10)/'ModelParams Lw'!S$11</f>
        <v>#DIV/0!</v>
      </c>
      <c r="BN186" s="24" t="e">
        <f>(BD186-'ModelParams Lw'!T$10)/'ModelParams Lw'!T$11</f>
        <v>#DIV/0!</v>
      </c>
      <c r="BO186" s="24" t="e">
        <f>(BE186-'ModelParams Lw'!U$10)/'ModelParams Lw'!U$11</f>
        <v>#DIV/0!</v>
      </c>
      <c r="BP186" s="24" t="e">
        <f>(BF186-'ModelParams Lw'!V$10)/'ModelParams Lw'!V$11</f>
        <v>#DIV/0!</v>
      </c>
      <c r="BQ186" s="24">
        <f>IF(Calcul!$F191="SW",'ModelParams Lw'!C$18+'ModelParams Lw'!C$19*LOG(BQ$3)+'ModelParams Lw'!C$20*($D186*$E186),IF('ModelParams Lw'!C$21+'ModelParams Lw'!C$22*LOG(BQ$3)+'ModelParams Lw'!C$23*($D186*$E186)&lt;'ModelParams Lw'!C$18+'ModelParams Lw'!C$19*LOG(BQ$3)+'ModelParams Lw'!C$20*($D186*$E186),'ModelParams Lw'!C$18+'ModelParams Lw'!C$19*LOG(BQ$3)+'ModelParams Lw'!C$20*($D186*$E186),'ModelParams Lw'!C$21+'ModelParams Lw'!C$22*LOG(BQ$3)+'ModelParams Lw'!C$23*($D186*$E186)))</f>
        <v>29.232362061604213</v>
      </c>
      <c r="BR186" s="24">
        <f>IF(Calcul!$F191="SW",'ModelParams Lw'!D$18+'ModelParams Lw'!D$19*LOG(BR$3)+'ModelParams Lw'!D$20*($D186*$E186),IF('ModelParams Lw'!D$21+'ModelParams Lw'!D$22*LOG(BR$3)+'ModelParams Lw'!D$23*($D186*$E186)&lt;'ModelParams Lw'!D$18+'ModelParams Lw'!D$19*LOG(BR$3)+'ModelParams Lw'!D$20*($D186*$E186),'ModelParams Lw'!D$18+'ModelParams Lw'!D$19*LOG(BR$3)+'ModelParams Lw'!D$20*($D186*$E186),'ModelParams Lw'!D$21+'ModelParams Lw'!D$22*LOG(BR$3)+'ModelParams Lw'!D$23*($D186*$E186)))</f>
        <v>20.87664435983303</v>
      </c>
      <c r="BS186" s="24">
        <f>IF(Calcul!$F191="SW",'ModelParams Lw'!E$18+'ModelParams Lw'!E$19*LOG(BS$3)+'ModelParams Lw'!E$20*($D186*$E186),IF('ModelParams Lw'!E$21+'ModelParams Lw'!E$22*LOG(BS$3)+'ModelParams Lw'!E$23*($D186*$E186)&lt;'ModelParams Lw'!E$18+'ModelParams Lw'!E$19*LOG(BS$3)+'ModelParams Lw'!E$20*($D186*$E186),'ModelParams Lw'!E$18+'ModelParams Lw'!E$19*LOG(BS$3)+'ModelParams Lw'!E$20*($D186*$E186),'ModelParams Lw'!E$21+'ModelParams Lw'!E$22*LOG(BS$3)+'ModelParams Lw'!E$23*($D186*$E186)))</f>
        <v>19.403052886267911</v>
      </c>
      <c r="BT186" s="24">
        <f>IF(Calcul!$F191="SW",'ModelParams Lw'!F$18+'ModelParams Lw'!F$19*LOG(BT$3)+'ModelParams Lw'!F$20*($D186*$E186),IF('ModelParams Lw'!F$21+'ModelParams Lw'!F$22*LOG(BT$3)+'ModelParams Lw'!F$23*($D186*$E186)&lt;'ModelParams Lw'!F$18+'ModelParams Lw'!F$19*LOG(BT$3)+'ModelParams Lw'!F$20*($D186*$E186),'ModelParams Lw'!F$18+'ModelParams Lw'!F$19*LOG(BT$3)+'ModelParams Lw'!F$20*($D186*$E186),'ModelParams Lw'!F$21+'ModelParams Lw'!F$22*LOG(BT$3)+'ModelParams Lw'!F$23*($D186*$E186)))</f>
        <v>19.168948557312724</v>
      </c>
      <c r="BU186" s="24">
        <f>IF(Calcul!$F191="SW",'ModelParams Lw'!G$18+'ModelParams Lw'!G$19*LOG(BU$3)+'ModelParams Lw'!G$20*($D186*$E186),IF('ModelParams Lw'!G$21+'ModelParams Lw'!G$22*LOG(BU$3)+'ModelParams Lw'!G$23*($D186*$E186)&lt;'ModelParams Lw'!G$18+'ModelParams Lw'!G$19*LOG(BU$3)+'ModelParams Lw'!G$20*($D186*$E186),'ModelParams Lw'!G$18+'ModelParams Lw'!G$19*LOG(BU$3)+'ModelParams Lw'!G$20*($D186*$E186),'ModelParams Lw'!G$21+'ModelParams Lw'!G$22*LOG(BU$3)+'ModelParams Lw'!G$23*($D186*$E186)))</f>
        <v>19.253827318462619</v>
      </c>
      <c r="BV186" s="24">
        <f>IF(Calcul!$F191="SW",'ModelParams Lw'!H$18+'ModelParams Lw'!H$19*LOG(BV$3)+'ModelParams Lw'!H$20*($D186*$E186),IF('ModelParams Lw'!H$21+'ModelParams Lw'!H$22*LOG(BV$3)+'ModelParams Lw'!H$23*($D186*$E186)&lt;'ModelParams Lw'!H$18+'ModelParams Lw'!H$19*LOG(BV$3)+'ModelParams Lw'!H$20*($D186*$E186),'ModelParams Lw'!H$18+'ModelParams Lw'!H$19*LOG(BV$3)+'ModelParams Lw'!H$20*($D186*$E186),'ModelParams Lw'!H$21+'ModelParams Lw'!H$22*LOG(BV$3)+'ModelParams Lw'!H$23*($D186*$E186)))</f>
        <v>18.450549841027573</v>
      </c>
      <c r="BW186" s="24">
        <f>IF(Calcul!$F191="SW",'ModelParams Lw'!I$18+'ModelParams Lw'!I$19*LOG(BW$3)+'ModelParams Lw'!I$20*($D186*$E186),IF('ModelParams Lw'!I$21+'ModelParams Lw'!I$22*LOG(BW$3)+'ModelParams Lw'!I$23*($D186*$E186)&lt;'ModelParams Lw'!I$18+'ModelParams Lw'!I$19*LOG(BW$3)+'ModelParams Lw'!I$20*($D186*$E186),'ModelParams Lw'!I$18+'ModelParams Lw'!I$19*LOG(BW$3)+'ModelParams Lw'!I$20*($D186*$E186),'ModelParams Lw'!I$21+'ModelParams Lw'!I$22*LOG(BW$3)+'ModelParams Lw'!I$23*($D186*$E186)))</f>
        <v>24.339570323731252</v>
      </c>
      <c r="BX186" s="24">
        <f>IF(Calcul!$F191="SW",'ModelParams Lw'!J$18+'ModelParams Lw'!J$19*LOG(BX$3)+'ModelParams Lw'!J$20*($D186*$E186),IF('ModelParams Lw'!J$21+'ModelParams Lw'!J$22*LOG(BX$3)+'ModelParams Lw'!J$23*($D186*$E186)&lt;'ModelParams Lw'!J$18+'ModelParams Lw'!J$19*LOG(BX$3)+'ModelParams Lw'!J$20*($D186*$E186),'ModelParams Lw'!J$18+'ModelParams Lw'!J$19*LOG(BX$3)+'ModelParams Lw'!J$20*($D186*$E186),'ModelParams Lw'!J$21+'ModelParams Lw'!J$22*LOG(BX$3)+'ModelParams Lw'!J$23*($D186*$E186)))</f>
        <v>22.505852524315557</v>
      </c>
      <c r="BY186" s="24" t="e">
        <f t="shared" si="57"/>
        <v>#DIV/0!</v>
      </c>
      <c r="BZ186" s="24" t="e">
        <f t="shared" si="58"/>
        <v>#DIV/0!</v>
      </c>
      <c r="CA186" s="24" t="e">
        <f t="shared" si="59"/>
        <v>#DIV/0!</v>
      </c>
      <c r="CB186" s="24" t="e">
        <f t="shared" si="60"/>
        <v>#DIV/0!</v>
      </c>
      <c r="CC186" s="24" t="e">
        <f t="shared" si="61"/>
        <v>#DIV/0!</v>
      </c>
      <c r="CD186" s="24" t="e">
        <f t="shared" si="62"/>
        <v>#DIV/0!</v>
      </c>
      <c r="CE186" s="24" t="e">
        <f t="shared" si="63"/>
        <v>#DIV/0!</v>
      </c>
      <c r="CF186" s="24" t="e">
        <f t="shared" si="64"/>
        <v>#DIV/0!</v>
      </c>
      <c r="CG186" s="24" t="e">
        <f>10*LOG10(IF(BY186="",0,POWER(10,((BY186+'ModelParams Lw'!$O$4)/10))) +IF(BZ186="",0,POWER(10,((BZ186+'ModelParams Lw'!$P$4)/10))) +IF(CA186="",0,POWER(10,((CA186+'ModelParams Lw'!$Q$4)/10))) +IF(CB186="",0,POWER(10,((CB186+'ModelParams Lw'!$R$4)/10))) +IF(CC186="",0,POWER(10,((CC186+'ModelParams Lw'!$S$4)/10))) +IF(CD186="",0,POWER(10,((CD186+'ModelParams Lw'!$T$4)/10))) +IF(CE186="",0,POWER(10,((CE186+'ModelParams Lw'!$U$4)/10)))+IF(CF186="",0,POWER(10,((CF186+'ModelParams Lw'!$V$4)/10))))</f>
        <v>#DIV/0!</v>
      </c>
      <c r="CH186" s="24" t="e">
        <f t="shared" si="71"/>
        <v>#DIV/0!</v>
      </c>
      <c r="CI186" s="24" t="e">
        <f>(BY186-'ModelParams Lw'!$O$10)/'ModelParams Lw'!$O$11</f>
        <v>#DIV/0!</v>
      </c>
      <c r="CJ186" s="24" t="e">
        <f>(BZ186-'ModelParams Lw'!$P$10)/'ModelParams Lw'!$P$11</f>
        <v>#DIV/0!</v>
      </c>
      <c r="CK186" s="24" t="e">
        <f>(CA186-'ModelParams Lw'!$Q$10)/'ModelParams Lw'!$Q$11</f>
        <v>#DIV/0!</v>
      </c>
      <c r="CL186" s="24" t="e">
        <f>(CB186-'ModelParams Lw'!$R$10)/'ModelParams Lw'!$R$11</f>
        <v>#DIV/0!</v>
      </c>
      <c r="CM186" s="24" t="e">
        <f>(CC186-'ModelParams Lw'!$S$10)/'ModelParams Lw'!$S$11</f>
        <v>#DIV/0!</v>
      </c>
      <c r="CN186" s="24" t="e">
        <f>(CD186-'ModelParams Lw'!$T$10)/'ModelParams Lw'!$T$11</f>
        <v>#DIV/0!</v>
      </c>
      <c r="CO186" s="24" t="e">
        <f>(CE186-'ModelParams Lw'!$U$10)/'ModelParams Lw'!$U$11</f>
        <v>#DIV/0!</v>
      </c>
      <c r="CP186" s="24" t="e">
        <f>(CF186-'ModelParams Lw'!$V$10)/'ModelParams Lw'!$V$11</f>
        <v>#DIV/0!</v>
      </c>
    </row>
    <row r="187" spans="1:94" x14ac:dyDescent="0.2">
      <c r="A187" s="12">
        <f>Calcul!B189</f>
        <v>0</v>
      </c>
      <c r="B187" s="12">
        <f t="shared" si="65"/>
        <v>0</v>
      </c>
      <c r="C187" s="12">
        <f>Calcul!C189</f>
        <v>0</v>
      </c>
      <c r="D187" s="12">
        <f>Calcul!D189/1000</f>
        <v>0</v>
      </c>
      <c r="E187" s="12">
        <f>Calcul!E189/1000</f>
        <v>0</v>
      </c>
      <c r="F187" s="12">
        <f t="shared" si="66"/>
        <v>0</v>
      </c>
      <c r="G187" s="24" t="e">
        <f t="shared" si="67"/>
        <v>#DIV/0!</v>
      </c>
      <c r="H187" s="21" t="e">
        <f>'ModelParams Lw'!$B$6*(LN(H$3/(($B187/3600/($D187*$F187))^0.4*$G187^0.3)))^2+'ModelParams Lw'!$B$7*LN(H$3/(($B187/3600/($D187*$F187))^0.4*$G187^0.3))+'ModelParams Lw'!$B$8</f>
        <v>#DIV/0!</v>
      </c>
      <c r="I187" s="21" t="e">
        <f>'ModelParams Lw'!$B$6*(LN(I$3/(($B187/3600/($D187*$F187))^0.4*$G187^0.3)))^2+'ModelParams Lw'!$B$7*LN(I$3/(($B187/3600/($D187*$F187))^0.4*$G187^0.3))+'ModelParams Lw'!$B$8</f>
        <v>#DIV/0!</v>
      </c>
      <c r="J187" s="21" t="e">
        <f>'ModelParams Lw'!$B$6*(LN(J$3/(($B187/3600/($D187*$F187))^0.4*$G187^0.3)))^2+'ModelParams Lw'!$B$7*LN(J$3/(($B187/3600/($D187*$F187))^0.4*$G187^0.3))+'ModelParams Lw'!$B$8</f>
        <v>#DIV/0!</v>
      </c>
      <c r="K187" s="21" t="e">
        <f>'ModelParams Lw'!$B$6*(LN(K$3/(($B187/3600/($D187*$F187))^0.4*$G187^0.3)))^2+'ModelParams Lw'!$B$7*LN(K$3/(($B187/3600/($D187*$F187))^0.4*$G187^0.3))+'ModelParams Lw'!$B$8</f>
        <v>#DIV/0!</v>
      </c>
      <c r="L187" s="21" t="e">
        <f>'ModelParams Lw'!$B$6*(LN(L$3/(($B187/3600/($D187*$F187))^0.4*$G187^0.3)))^2+'ModelParams Lw'!$B$7*LN(L$3/(($B187/3600/($D187*$F187))^0.4*$G187^0.3))+'ModelParams Lw'!$B$8</f>
        <v>#DIV/0!</v>
      </c>
      <c r="M187" s="21" t="e">
        <f>'ModelParams Lw'!$B$6*(LN(M$3/(($B187/3600/($D187*$F187))^0.4*$G187^0.3)))^2+'ModelParams Lw'!$B$7*LN(M$3/(($B187/3600/($D187*$F187))^0.4*$G187^0.3))+'ModelParams Lw'!$B$8</f>
        <v>#DIV/0!</v>
      </c>
      <c r="N187" s="21" t="e">
        <f>'ModelParams Lw'!$B$6*(LN(N$3/(($B187/3600/($D187*$F187))^0.4*$G187^0.3)))^2+'ModelParams Lw'!$B$7*LN(N$3/(($B187/3600/($D187*$F187))^0.4*$G187^0.3))+'ModelParams Lw'!$B$8</f>
        <v>#DIV/0!</v>
      </c>
      <c r="O187" s="21" t="e">
        <f>'ModelParams Lw'!$B$6*(LN(O$3/(($B187/3600/($D187*$F187))^0.4*$G187^0.3)))^2+'ModelParams Lw'!$B$7*LN(O$3/(($B187/3600/($D187*$F187))^0.4*$G187^0.3))+'ModelParams Lw'!$B$8</f>
        <v>#DIV/0!</v>
      </c>
      <c r="P187" s="24" t="e">
        <f>'ModelParams Lw'!$B$3+'ModelParams Lw'!$B$4*LOG10($B187/3600/($D187*$F187))+'ModelParams Lw'!$B$5*LOG10(2*$G187/(1.2*($B187/3600/($D187*$F187))^2)+1)+10*LOG10($D187*$F187)+H187</f>
        <v>#DIV/0!</v>
      </c>
      <c r="Q187" s="24" t="e">
        <f>'ModelParams Lw'!$B$3+'ModelParams Lw'!$B$4*LOG10($B187/3600/($D187*$F187))+'ModelParams Lw'!$B$5*LOG10(2*$G187/(1.2*($B187/3600/($D187*$F187))^2)+1)+10*LOG10($D187*$F187)+I187</f>
        <v>#DIV/0!</v>
      </c>
      <c r="R187" s="24" t="e">
        <f>'ModelParams Lw'!$B$3+'ModelParams Lw'!$B$4*LOG10($B187/3600/($D187*$F187))+'ModelParams Lw'!$B$5*LOG10(2*$G187/(1.2*($B187/3600/($D187*$F187))^2)+1)+10*LOG10($D187*$F187)+J187</f>
        <v>#DIV/0!</v>
      </c>
      <c r="S187" s="24" t="e">
        <f>'ModelParams Lw'!$B$3+'ModelParams Lw'!$B$4*LOG10($B187/3600/($D187*$F187))+'ModelParams Lw'!$B$5*LOG10(2*$G187/(1.2*($B187/3600/($D187*$F187))^2)+1)+10*LOG10($D187*$F187)+K187</f>
        <v>#DIV/0!</v>
      </c>
      <c r="T187" s="24" t="e">
        <f>'ModelParams Lw'!$B$3+'ModelParams Lw'!$B$4*LOG10($B187/3600/($D187*$F187))+'ModelParams Lw'!$B$5*LOG10(2*$G187/(1.2*($B187/3600/($D187*$F187))^2)+1)+10*LOG10($D187*$F187)+L187</f>
        <v>#DIV/0!</v>
      </c>
      <c r="U187" s="24" t="e">
        <f>'ModelParams Lw'!$B$3+'ModelParams Lw'!$B$4*LOG10($B187/3600/($D187*$F187))+'ModelParams Lw'!$B$5*LOG10(2*$G187/(1.2*($B187/3600/($D187*$F187))^2)+1)+10*LOG10($D187*$F187)+M187</f>
        <v>#DIV/0!</v>
      </c>
      <c r="V187" s="24" t="e">
        <f>'ModelParams Lw'!$B$3+'ModelParams Lw'!$B$4*LOG10($B187/3600/($D187*$F187))+'ModelParams Lw'!$B$5*LOG10(2*$G187/(1.2*($B187/3600/($D187*$F187))^2)+1)+10*LOG10($D187*$F187)+N187</f>
        <v>#DIV/0!</v>
      </c>
      <c r="W187" s="24" t="e">
        <f>'ModelParams Lw'!$B$3+'ModelParams Lw'!$B$4*LOG10($B187/3600/($D187*$F187))+'ModelParams Lw'!$B$5*LOG10(2*$G187/(1.2*($B187/3600/($D187*$F187))^2)+1)+10*LOG10($D187*$F187)+O187</f>
        <v>#DIV/0!</v>
      </c>
      <c r="X187" s="24" t="e">
        <f>10*LOG10(IF(P187="",0,POWER(10,((P187+'ModelParams Lw'!$O$4)/10))) +IF(Q187="",0,POWER(10,((Q187+'ModelParams Lw'!$P$4)/10))) +IF(R187="",0,POWER(10,((R187+'ModelParams Lw'!$Q$4)/10))) +IF(S187="",0,POWER(10,((S187+'ModelParams Lw'!$R$4)/10))) +IF(T187="",0,POWER(10,((T187+'ModelParams Lw'!$S$4)/10))) +IF(U187="",0,POWER(10,((U187+'ModelParams Lw'!$T$4)/10))) +IF(V187="",0,POWER(10,((V187+'ModelParams Lw'!$U$4)/10)))+IF(W187="",0,POWER(10,((W187+'ModelParams Lw'!$V$4)/10))))</f>
        <v>#DIV/0!</v>
      </c>
      <c r="Y187" s="24" t="e">
        <f t="shared" si="68"/>
        <v>#DIV/0!</v>
      </c>
      <c r="Z187" s="24" t="e">
        <f>(P187-'ModelParams Lw'!O$10)/'ModelParams Lw'!O$11</f>
        <v>#DIV/0!</v>
      </c>
      <c r="AA187" s="24" t="e">
        <f>(Q187-'ModelParams Lw'!P$10)/'ModelParams Lw'!P$11</f>
        <v>#DIV/0!</v>
      </c>
      <c r="AB187" s="24" t="e">
        <f>(R187-'ModelParams Lw'!Q$10)/'ModelParams Lw'!Q$11</f>
        <v>#DIV/0!</v>
      </c>
      <c r="AC187" s="24" t="e">
        <f>(S187-'ModelParams Lw'!R$10)/'ModelParams Lw'!R$11</f>
        <v>#DIV/0!</v>
      </c>
      <c r="AD187" s="24" t="e">
        <f>(T187-'ModelParams Lw'!S$10)/'ModelParams Lw'!S$11</f>
        <v>#DIV/0!</v>
      </c>
      <c r="AE187" s="24" t="e">
        <f>(U187-'ModelParams Lw'!T$10)/'ModelParams Lw'!T$11</f>
        <v>#DIV/0!</v>
      </c>
      <c r="AF187" s="24" t="e">
        <f>(V187-'ModelParams Lw'!U$10)/'ModelParams Lw'!U$11</f>
        <v>#DIV/0!</v>
      </c>
      <c r="AG187" s="24" t="e">
        <f>(W187-'ModelParams Lw'!V$10)/'ModelParams Lw'!V$11</f>
        <v>#DIV/0!</v>
      </c>
      <c r="AH187" s="24" t="e">
        <f t="shared" si="69"/>
        <v>#DIV/0!</v>
      </c>
      <c r="AI187" s="24" t="str">
        <f>IF(OR(Calcul!$D192="",Calcul!$E192=""),"",VLOOKUP(CONCATENATE(Calcul!$D192,Calcul!$E192),SilencerParams!$D$4:$R$82,8,FALSE))</f>
        <v/>
      </c>
      <c r="AJ187" s="24" t="str">
        <f>IF(OR(Calcul!$D192="",Calcul!$E192=""),"",VLOOKUP(CONCATENATE(Calcul!$D192,Calcul!$E192),SilencerParams!$D$4:$R$82,9,FALSE))</f>
        <v/>
      </c>
      <c r="AK187" s="24" t="str">
        <f>IF(OR(Calcul!$D192="",Calcul!$E192=""),"",VLOOKUP(CONCATENATE(Calcul!$D192,Calcul!$E192),SilencerParams!$D$4:$R$82,10,FALSE))</f>
        <v/>
      </c>
      <c r="AL187" s="24" t="str">
        <f>IF(OR(Calcul!$D192="",Calcul!$E192=""),"",VLOOKUP(CONCATENATE(Calcul!$D192,Calcul!$E192),SilencerParams!$D$4:$R$82,11,FALSE))</f>
        <v/>
      </c>
      <c r="AM187" s="24" t="str">
        <f>IF(OR(Calcul!$D192="",Calcul!$E192=""),"",VLOOKUP(CONCATENATE(Calcul!$D192,Calcul!$E192),SilencerParams!$D$4:$R$82,12,FALSE))</f>
        <v/>
      </c>
      <c r="AN187" s="24" t="str">
        <f>IF(OR(Calcul!$D192="",Calcul!$E192=""),"",VLOOKUP(CONCATENATE(Calcul!$D192,Calcul!$E192),SilencerParams!$D$4:$R$82,13,FALSE))</f>
        <v/>
      </c>
      <c r="AO187" s="24" t="str">
        <f>IF(OR(Calcul!$D192="",Calcul!$E192=""),"",VLOOKUP(CONCATENATE(Calcul!$D192,Calcul!$E192),SilencerParams!$D$4:$R$82,14,FALSE))</f>
        <v/>
      </c>
      <c r="AP187" s="24" t="str">
        <f>IF(OR(Calcul!$D192="",Calcul!$E192=""),"",VLOOKUP(CONCATENATE(Calcul!$D192,Calcul!$E192),SilencerParams!$D$4:$R$82,15,FALSE))</f>
        <v/>
      </c>
      <c r="AQ187" s="24" t="str">
        <f>IF(OR(Calcul!$D192="",Calcul!$E192=""),"",VLOOKUP(CONCATENATE(Calcul!$D192,Calcul!$E192),SilencerParams!$D$4:$Z$82,16,FALSE)*LOG($AH187)+VLOOKUP(CONCATENATE(Calcul!$D192,Calcul!$E192),SilencerParams!$D$4:$AH$82,24,FALSE))</f>
        <v/>
      </c>
      <c r="AR187" s="24" t="str">
        <f>IF(OR(Calcul!$D192="",Calcul!$E192=""),"",VLOOKUP(CONCATENATE(Calcul!$D192,Calcul!$E192),SilencerParams!$D$4:$Z$82,17,FALSE)*LOG($AH187)+VLOOKUP(CONCATENATE(Calcul!$D192,Calcul!$E192),SilencerParams!$D$4:$AH$82,25,FALSE))</f>
        <v/>
      </c>
      <c r="AS187" s="24" t="str">
        <f>IF(OR(Calcul!$D192="",Calcul!$E192=""),"",VLOOKUP(CONCATENATE(Calcul!$D192,Calcul!$E192),SilencerParams!$D$4:$Z$82,18,FALSE)*LOG($AH187)+VLOOKUP(CONCATENATE(Calcul!$D192,Calcul!$E192),SilencerParams!$D$4:$AH$82,26,FALSE))</f>
        <v/>
      </c>
      <c r="AT187" s="24" t="str">
        <f>IF(OR(Calcul!$D192="",Calcul!$E192=""),"",VLOOKUP(CONCATENATE(Calcul!$D192,Calcul!$E192),SilencerParams!$D$4:$Z$82,19,FALSE)*LOG($AH187)+VLOOKUP(CONCATENATE(Calcul!$D192,Calcul!$E192),SilencerParams!$D$4:$AH$82,27,FALSE))</f>
        <v/>
      </c>
      <c r="AU187" s="24" t="str">
        <f>IF(OR(Calcul!$D192="",Calcul!$E192=""),"",VLOOKUP(CONCATENATE(Calcul!$D192,Calcul!$E192),SilencerParams!$D$4:$Z$82,20,FALSE)*LOG($AH187)+VLOOKUP(CONCATENATE(Calcul!$D192,Calcul!$E192),SilencerParams!$D$4:$AH$82,28,FALSE))</f>
        <v/>
      </c>
      <c r="AV187" s="24" t="str">
        <f>IF(OR(Calcul!$D192="",Calcul!$E192=""),"",VLOOKUP(CONCATENATE(Calcul!$D192,Calcul!$E192),SilencerParams!$D$4:$Z$82,21,FALSE)*LOG($AH187)+VLOOKUP(CONCATENATE(Calcul!$D192,Calcul!$E192),SilencerParams!$D$4:$AH$82,29,FALSE))</f>
        <v/>
      </c>
      <c r="AW187" s="24" t="str">
        <f>IF(OR(Calcul!$D192="",Calcul!$E192=""),"",VLOOKUP(CONCATENATE(Calcul!$D192,Calcul!$E192),SilencerParams!$D$4:$Z$82,22,FALSE)*LOG($AH187)+VLOOKUP(CONCATENATE(Calcul!$D192,Calcul!$E192),SilencerParams!$D$4:$AH$82,30,FALSE))</f>
        <v/>
      </c>
      <c r="AX187" s="24" t="str">
        <f>IF(OR(Calcul!$D192="",Calcul!$E192=""),"",VLOOKUP(CONCATENATE(Calcul!$D192,Calcul!$E192),SilencerParams!$D$4:$Z$82,23,FALSE)*LOG($AH187)+VLOOKUP(CONCATENATE(Calcul!$D192,Calcul!$E192),SilencerParams!$D$4:$AH$82,31,FALSE))</f>
        <v/>
      </c>
      <c r="AY187" s="24" t="e">
        <f t="shared" si="49"/>
        <v>#DIV/0!</v>
      </c>
      <c r="AZ187" s="24" t="e">
        <f t="shared" si="50"/>
        <v>#DIV/0!</v>
      </c>
      <c r="BA187" s="24" t="e">
        <f t="shared" si="51"/>
        <v>#DIV/0!</v>
      </c>
      <c r="BB187" s="24" t="e">
        <f t="shared" si="52"/>
        <v>#DIV/0!</v>
      </c>
      <c r="BC187" s="24" t="e">
        <f t="shared" si="53"/>
        <v>#DIV/0!</v>
      </c>
      <c r="BD187" s="24" t="e">
        <f t="shared" si="54"/>
        <v>#DIV/0!</v>
      </c>
      <c r="BE187" s="24" t="e">
        <f t="shared" si="55"/>
        <v>#DIV/0!</v>
      </c>
      <c r="BF187" s="24" t="e">
        <f t="shared" si="56"/>
        <v>#DIV/0!</v>
      </c>
      <c r="BG187" s="24" t="e">
        <f>10*LOG10(IF(AY187="",0,POWER(10,((AY187+'ModelParams Lw'!$O$4)/10))) +IF(AZ187="",0,POWER(10,((AZ187+'ModelParams Lw'!$P$4)/10))) +IF(BA187="",0,POWER(10,((BA187+'ModelParams Lw'!$Q$4)/10))) +IF(BB187="",0,POWER(10,((BB187+'ModelParams Lw'!$R$4)/10))) +IF(BC187="",0,POWER(10,((BC187+'ModelParams Lw'!$S$4)/10))) +IF(BD187="",0,POWER(10,((BD187+'ModelParams Lw'!$T$4)/10))) +IF(BE187="",0,POWER(10,((BE187+'ModelParams Lw'!$U$4)/10)))+IF(BF187="",0,POWER(10,((BF187+'ModelParams Lw'!$V$4)/10))))</f>
        <v>#DIV/0!</v>
      </c>
      <c r="BH187" s="24" t="e">
        <f t="shared" si="70"/>
        <v>#DIV/0!</v>
      </c>
      <c r="BI187" s="24" t="e">
        <f>(AY187-'ModelParams Lw'!O$10)/'ModelParams Lw'!O$11</f>
        <v>#DIV/0!</v>
      </c>
      <c r="BJ187" s="24" t="e">
        <f>(AZ187-'ModelParams Lw'!P$10)/'ModelParams Lw'!P$11</f>
        <v>#DIV/0!</v>
      </c>
      <c r="BK187" s="24" t="e">
        <f>(BA187-'ModelParams Lw'!Q$10)/'ModelParams Lw'!Q$11</f>
        <v>#DIV/0!</v>
      </c>
      <c r="BL187" s="24" t="e">
        <f>(BB187-'ModelParams Lw'!R$10)/'ModelParams Lw'!R$11</f>
        <v>#DIV/0!</v>
      </c>
      <c r="BM187" s="24" t="e">
        <f>(BC187-'ModelParams Lw'!S$10)/'ModelParams Lw'!S$11</f>
        <v>#DIV/0!</v>
      </c>
      <c r="BN187" s="24" t="e">
        <f>(BD187-'ModelParams Lw'!T$10)/'ModelParams Lw'!T$11</f>
        <v>#DIV/0!</v>
      </c>
      <c r="BO187" s="24" t="e">
        <f>(BE187-'ModelParams Lw'!U$10)/'ModelParams Lw'!U$11</f>
        <v>#DIV/0!</v>
      </c>
      <c r="BP187" s="24" t="e">
        <f>(BF187-'ModelParams Lw'!V$10)/'ModelParams Lw'!V$11</f>
        <v>#DIV/0!</v>
      </c>
      <c r="BQ187" s="24">
        <f>IF(Calcul!$F192="SW",'ModelParams Lw'!C$18+'ModelParams Lw'!C$19*LOG(BQ$3)+'ModelParams Lw'!C$20*($D187*$E187),IF('ModelParams Lw'!C$21+'ModelParams Lw'!C$22*LOG(BQ$3)+'ModelParams Lw'!C$23*($D187*$E187)&lt;'ModelParams Lw'!C$18+'ModelParams Lw'!C$19*LOG(BQ$3)+'ModelParams Lw'!C$20*($D187*$E187),'ModelParams Lw'!C$18+'ModelParams Lw'!C$19*LOG(BQ$3)+'ModelParams Lw'!C$20*($D187*$E187),'ModelParams Lw'!C$21+'ModelParams Lw'!C$22*LOG(BQ$3)+'ModelParams Lw'!C$23*($D187*$E187)))</f>
        <v>29.232362061604213</v>
      </c>
      <c r="BR187" s="24">
        <f>IF(Calcul!$F192="SW",'ModelParams Lw'!D$18+'ModelParams Lw'!D$19*LOG(BR$3)+'ModelParams Lw'!D$20*($D187*$E187),IF('ModelParams Lw'!D$21+'ModelParams Lw'!D$22*LOG(BR$3)+'ModelParams Lw'!D$23*($D187*$E187)&lt;'ModelParams Lw'!D$18+'ModelParams Lw'!D$19*LOG(BR$3)+'ModelParams Lw'!D$20*($D187*$E187),'ModelParams Lw'!D$18+'ModelParams Lw'!D$19*LOG(BR$3)+'ModelParams Lw'!D$20*($D187*$E187),'ModelParams Lw'!D$21+'ModelParams Lw'!D$22*LOG(BR$3)+'ModelParams Lw'!D$23*($D187*$E187)))</f>
        <v>20.87664435983303</v>
      </c>
      <c r="BS187" s="24">
        <f>IF(Calcul!$F192="SW",'ModelParams Lw'!E$18+'ModelParams Lw'!E$19*LOG(BS$3)+'ModelParams Lw'!E$20*($D187*$E187),IF('ModelParams Lw'!E$21+'ModelParams Lw'!E$22*LOG(BS$3)+'ModelParams Lw'!E$23*($D187*$E187)&lt;'ModelParams Lw'!E$18+'ModelParams Lw'!E$19*LOG(BS$3)+'ModelParams Lw'!E$20*($D187*$E187),'ModelParams Lw'!E$18+'ModelParams Lw'!E$19*LOG(BS$3)+'ModelParams Lw'!E$20*($D187*$E187),'ModelParams Lw'!E$21+'ModelParams Lw'!E$22*LOG(BS$3)+'ModelParams Lw'!E$23*($D187*$E187)))</f>
        <v>19.403052886267911</v>
      </c>
      <c r="BT187" s="24">
        <f>IF(Calcul!$F192="SW",'ModelParams Lw'!F$18+'ModelParams Lw'!F$19*LOG(BT$3)+'ModelParams Lw'!F$20*($D187*$E187),IF('ModelParams Lw'!F$21+'ModelParams Lw'!F$22*LOG(BT$3)+'ModelParams Lw'!F$23*($D187*$E187)&lt;'ModelParams Lw'!F$18+'ModelParams Lw'!F$19*LOG(BT$3)+'ModelParams Lw'!F$20*($D187*$E187),'ModelParams Lw'!F$18+'ModelParams Lw'!F$19*LOG(BT$3)+'ModelParams Lw'!F$20*($D187*$E187),'ModelParams Lw'!F$21+'ModelParams Lw'!F$22*LOG(BT$3)+'ModelParams Lw'!F$23*($D187*$E187)))</f>
        <v>19.168948557312724</v>
      </c>
      <c r="BU187" s="24">
        <f>IF(Calcul!$F192="SW",'ModelParams Lw'!G$18+'ModelParams Lw'!G$19*LOG(BU$3)+'ModelParams Lw'!G$20*($D187*$E187),IF('ModelParams Lw'!G$21+'ModelParams Lw'!G$22*LOG(BU$3)+'ModelParams Lw'!G$23*($D187*$E187)&lt;'ModelParams Lw'!G$18+'ModelParams Lw'!G$19*LOG(BU$3)+'ModelParams Lw'!G$20*($D187*$E187),'ModelParams Lw'!G$18+'ModelParams Lw'!G$19*LOG(BU$3)+'ModelParams Lw'!G$20*($D187*$E187),'ModelParams Lw'!G$21+'ModelParams Lw'!G$22*LOG(BU$3)+'ModelParams Lw'!G$23*($D187*$E187)))</f>
        <v>19.253827318462619</v>
      </c>
      <c r="BV187" s="24">
        <f>IF(Calcul!$F192="SW",'ModelParams Lw'!H$18+'ModelParams Lw'!H$19*LOG(BV$3)+'ModelParams Lw'!H$20*($D187*$E187),IF('ModelParams Lw'!H$21+'ModelParams Lw'!H$22*LOG(BV$3)+'ModelParams Lw'!H$23*($D187*$E187)&lt;'ModelParams Lw'!H$18+'ModelParams Lw'!H$19*LOG(BV$3)+'ModelParams Lw'!H$20*($D187*$E187),'ModelParams Lw'!H$18+'ModelParams Lw'!H$19*LOG(BV$3)+'ModelParams Lw'!H$20*($D187*$E187),'ModelParams Lw'!H$21+'ModelParams Lw'!H$22*LOG(BV$3)+'ModelParams Lw'!H$23*($D187*$E187)))</f>
        <v>18.450549841027573</v>
      </c>
      <c r="BW187" s="24">
        <f>IF(Calcul!$F192="SW",'ModelParams Lw'!I$18+'ModelParams Lw'!I$19*LOG(BW$3)+'ModelParams Lw'!I$20*($D187*$E187),IF('ModelParams Lw'!I$21+'ModelParams Lw'!I$22*LOG(BW$3)+'ModelParams Lw'!I$23*($D187*$E187)&lt;'ModelParams Lw'!I$18+'ModelParams Lw'!I$19*LOG(BW$3)+'ModelParams Lw'!I$20*($D187*$E187),'ModelParams Lw'!I$18+'ModelParams Lw'!I$19*LOG(BW$3)+'ModelParams Lw'!I$20*($D187*$E187),'ModelParams Lw'!I$21+'ModelParams Lw'!I$22*LOG(BW$3)+'ModelParams Lw'!I$23*($D187*$E187)))</f>
        <v>24.339570323731252</v>
      </c>
      <c r="BX187" s="24">
        <f>IF(Calcul!$F192="SW",'ModelParams Lw'!J$18+'ModelParams Lw'!J$19*LOG(BX$3)+'ModelParams Lw'!J$20*($D187*$E187),IF('ModelParams Lw'!J$21+'ModelParams Lw'!J$22*LOG(BX$3)+'ModelParams Lw'!J$23*($D187*$E187)&lt;'ModelParams Lw'!J$18+'ModelParams Lw'!J$19*LOG(BX$3)+'ModelParams Lw'!J$20*($D187*$E187),'ModelParams Lw'!J$18+'ModelParams Lw'!J$19*LOG(BX$3)+'ModelParams Lw'!J$20*($D187*$E187),'ModelParams Lw'!J$21+'ModelParams Lw'!J$22*LOG(BX$3)+'ModelParams Lw'!J$23*($D187*$E187)))</f>
        <v>22.505852524315557</v>
      </c>
      <c r="BY187" s="24" t="e">
        <f t="shared" si="57"/>
        <v>#DIV/0!</v>
      </c>
      <c r="BZ187" s="24" t="e">
        <f t="shared" si="58"/>
        <v>#DIV/0!</v>
      </c>
      <c r="CA187" s="24" t="e">
        <f t="shared" si="59"/>
        <v>#DIV/0!</v>
      </c>
      <c r="CB187" s="24" t="e">
        <f t="shared" si="60"/>
        <v>#DIV/0!</v>
      </c>
      <c r="CC187" s="24" t="e">
        <f t="shared" si="61"/>
        <v>#DIV/0!</v>
      </c>
      <c r="CD187" s="24" t="e">
        <f t="shared" si="62"/>
        <v>#DIV/0!</v>
      </c>
      <c r="CE187" s="24" t="e">
        <f t="shared" si="63"/>
        <v>#DIV/0!</v>
      </c>
      <c r="CF187" s="24" t="e">
        <f t="shared" si="64"/>
        <v>#DIV/0!</v>
      </c>
      <c r="CG187" s="24" t="e">
        <f>10*LOG10(IF(BY187="",0,POWER(10,((BY187+'ModelParams Lw'!$O$4)/10))) +IF(BZ187="",0,POWER(10,((BZ187+'ModelParams Lw'!$P$4)/10))) +IF(CA187="",0,POWER(10,((CA187+'ModelParams Lw'!$Q$4)/10))) +IF(CB187="",0,POWER(10,((CB187+'ModelParams Lw'!$R$4)/10))) +IF(CC187="",0,POWER(10,((CC187+'ModelParams Lw'!$S$4)/10))) +IF(CD187="",0,POWER(10,((CD187+'ModelParams Lw'!$T$4)/10))) +IF(CE187="",0,POWER(10,((CE187+'ModelParams Lw'!$U$4)/10)))+IF(CF187="",0,POWER(10,((CF187+'ModelParams Lw'!$V$4)/10))))</f>
        <v>#DIV/0!</v>
      </c>
      <c r="CH187" s="24" t="e">
        <f t="shared" si="71"/>
        <v>#DIV/0!</v>
      </c>
      <c r="CI187" s="24" t="e">
        <f>(BY187-'ModelParams Lw'!$O$10)/'ModelParams Lw'!$O$11</f>
        <v>#DIV/0!</v>
      </c>
      <c r="CJ187" s="24" t="e">
        <f>(BZ187-'ModelParams Lw'!$P$10)/'ModelParams Lw'!$P$11</f>
        <v>#DIV/0!</v>
      </c>
      <c r="CK187" s="24" t="e">
        <f>(CA187-'ModelParams Lw'!$Q$10)/'ModelParams Lw'!$Q$11</f>
        <v>#DIV/0!</v>
      </c>
      <c r="CL187" s="24" t="e">
        <f>(CB187-'ModelParams Lw'!$R$10)/'ModelParams Lw'!$R$11</f>
        <v>#DIV/0!</v>
      </c>
      <c r="CM187" s="24" t="e">
        <f>(CC187-'ModelParams Lw'!$S$10)/'ModelParams Lw'!$S$11</f>
        <v>#DIV/0!</v>
      </c>
      <c r="CN187" s="24" t="e">
        <f>(CD187-'ModelParams Lw'!$T$10)/'ModelParams Lw'!$T$11</f>
        <v>#DIV/0!</v>
      </c>
      <c r="CO187" s="24" t="e">
        <f>(CE187-'ModelParams Lw'!$U$10)/'ModelParams Lw'!$U$11</f>
        <v>#DIV/0!</v>
      </c>
      <c r="CP187" s="24" t="e">
        <f>(CF187-'ModelParams Lw'!$V$10)/'ModelParams Lw'!$V$11</f>
        <v>#DIV/0!</v>
      </c>
    </row>
    <row r="188" spans="1:94" x14ac:dyDescent="0.2">
      <c r="A188" s="12">
        <f>Calcul!B190</f>
        <v>0</v>
      </c>
      <c r="B188" s="12">
        <f t="shared" si="65"/>
        <v>0</v>
      </c>
      <c r="C188" s="12">
        <f>Calcul!C190</f>
        <v>0</v>
      </c>
      <c r="D188" s="12">
        <f>Calcul!D190/1000</f>
        <v>0</v>
      </c>
      <c r="E188" s="12">
        <f>Calcul!E190/1000</f>
        <v>0</v>
      </c>
      <c r="F188" s="12">
        <f t="shared" si="66"/>
        <v>0</v>
      </c>
      <c r="G188" s="24" t="e">
        <f t="shared" si="67"/>
        <v>#DIV/0!</v>
      </c>
      <c r="H188" s="21" t="e">
        <f>'ModelParams Lw'!$B$6*(LN(H$3/(($B188/3600/($D188*$F188))^0.4*$G188^0.3)))^2+'ModelParams Lw'!$B$7*LN(H$3/(($B188/3600/($D188*$F188))^0.4*$G188^0.3))+'ModelParams Lw'!$B$8</f>
        <v>#DIV/0!</v>
      </c>
      <c r="I188" s="21" t="e">
        <f>'ModelParams Lw'!$B$6*(LN(I$3/(($B188/3600/($D188*$F188))^0.4*$G188^0.3)))^2+'ModelParams Lw'!$B$7*LN(I$3/(($B188/3600/($D188*$F188))^0.4*$G188^0.3))+'ModelParams Lw'!$B$8</f>
        <v>#DIV/0!</v>
      </c>
      <c r="J188" s="21" t="e">
        <f>'ModelParams Lw'!$B$6*(LN(J$3/(($B188/3600/($D188*$F188))^0.4*$G188^0.3)))^2+'ModelParams Lw'!$B$7*LN(J$3/(($B188/3600/($D188*$F188))^0.4*$G188^0.3))+'ModelParams Lw'!$B$8</f>
        <v>#DIV/0!</v>
      </c>
      <c r="K188" s="21" t="e">
        <f>'ModelParams Lw'!$B$6*(LN(K$3/(($B188/3600/($D188*$F188))^0.4*$G188^0.3)))^2+'ModelParams Lw'!$B$7*LN(K$3/(($B188/3600/($D188*$F188))^0.4*$G188^0.3))+'ModelParams Lw'!$B$8</f>
        <v>#DIV/0!</v>
      </c>
      <c r="L188" s="21" t="e">
        <f>'ModelParams Lw'!$B$6*(LN(L$3/(($B188/3600/($D188*$F188))^0.4*$G188^0.3)))^2+'ModelParams Lw'!$B$7*LN(L$3/(($B188/3600/($D188*$F188))^0.4*$G188^0.3))+'ModelParams Lw'!$B$8</f>
        <v>#DIV/0!</v>
      </c>
      <c r="M188" s="21" t="e">
        <f>'ModelParams Lw'!$B$6*(LN(M$3/(($B188/3600/($D188*$F188))^0.4*$G188^0.3)))^2+'ModelParams Lw'!$B$7*LN(M$3/(($B188/3600/($D188*$F188))^0.4*$G188^0.3))+'ModelParams Lw'!$B$8</f>
        <v>#DIV/0!</v>
      </c>
      <c r="N188" s="21" t="e">
        <f>'ModelParams Lw'!$B$6*(LN(N$3/(($B188/3600/($D188*$F188))^0.4*$G188^0.3)))^2+'ModelParams Lw'!$B$7*LN(N$3/(($B188/3600/($D188*$F188))^0.4*$G188^0.3))+'ModelParams Lw'!$B$8</f>
        <v>#DIV/0!</v>
      </c>
      <c r="O188" s="21" t="e">
        <f>'ModelParams Lw'!$B$6*(LN(O$3/(($B188/3600/($D188*$F188))^0.4*$G188^0.3)))^2+'ModelParams Lw'!$B$7*LN(O$3/(($B188/3600/($D188*$F188))^0.4*$G188^0.3))+'ModelParams Lw'!$B$8</f>
        <v>#DIV/0!</v>
      </c>
      <c r="P188" s="24" t="e">
        <f>'ModelParams Lw'!$B$3+'ModelParams Lw'!$B$4*LOG10($B188/3600/($D188*$F188))+'ModelParams Lw'!$B$5*LOG10(2*$G188/(1.2*($B188/3600/($D188*$F188))^2)+1)+10*LOG10($D188*$F188)+H188</f>
        <v>#DIV/0!</v>
      </c>
      <c r="Q188" s="24" t="e">
        <f>'ModelParams Lw'!$B$3+'ModelParams Lw'!$B$4*LOG10($B188/3600/($D188*$F188))+'ModelParams Lw'!$B$5*LOG10(2*$G188/(1.2*($B188/3600/($D188*$F188))^2)+1)+10*LOG10($D188*$F188)+I188</f>
        <v>#DIV/0!</v>
      </c>
      <c r="R188" s="24" t="e">
        <f>'ModelParams Lw'!$B$3+'ModelParams Lw'!$B$4*LOG10($B188/3600/($D188*$F188))+'ModelParams Lw'!$B$5*LOG10(2*$G188/(1.2*($B188/3600/($D188*$F188))^2)+1)+10*LOG10($D188*$F188)+J188</f>
        <v>#DIV/0!</v>
      </c>
      <c r="S188" s="24" t="e">
        <f>'ModelParams Lw'!$B$3+'ModelParams Lw'!$B$4*LOG10($B188/3600/($D188*$F188))+'ModelParams Lw'!$B$5*LOG10(2*$G188/(1.2*($B188/3600/($D188*$F188))^2)+1)+10*LOG10($D188*$F188)+K188</f>
        <v>#DIV/0!</v>
      </c>
      <c r="T188" s="24" t="e">
        <f>'ModelParams Lw'!$B$3+'ModelParams Lw'!$B$4*LOG10($B188/3600/($D188*$F188))+'ModelParams Lw'!$B$5*LOG10(2*$G188/(1.2*($B188/3600/($D188*$F188))^2)+1)+10*LOG10($D188*$F188)+L188</f>
        <v>#DIV/0!</v>
      </c>
      <c r="U188" s="24" t="e">
        <f>'ModelParams Lw'!$B$3+'ModelParams Lw'!$B$4*LOG10($B188/3600/($D188*$F188))+'ModelParams Lw'!$B$5*LOG10(2*$G188/(1.2*($B188/3600/($D188*$F188))^2)+1)+10*LOG10($D188*$F188)+M188</f>
        <v>#DIV/0!</v>
      </c>
      <c r="V188" s="24" t="e">
        <f>'ModelParams Lw'!$B$3+'ModelParams Lw'!$B$4*LOG10($B188/3600/($D188*$F188))+'ModelParams Lw'!$B$5*LOG10(2*$G188/(1.2*($B188/3600/($D188*$F188))^2)+1)+10*LOG10($D188*$F188)+N188</f>
        <v>#DIV/0!</v>
      </c>
      <c r="W188" s="24" t="e">
        <f>'ModelParams Lw'!$B$3+'ModelParams Lw'!$B$4*LOG10($B188/3600/($D188*$F188))+'ModelParams Lw'!$B$5*LOG10(2*$G188/(1.2*($B188/3600/($D188*$F188))^2)+1)+10*LOG10($D188*$F188)+O188</f>
        <v>#DIV/0!</v>
      </c>
      <c r="X188" s="24" t="e">
        <f>10*LOG10(IF(P188="",0,POWER(10,((P188+'ModelParams Lw'!$O$4)/10))) +IF(Q188="",0,POWER(10,((Q188+'ModelParams Lw'!$P$4)/10))) +IF(R188="",0,POWER(10,((R188+'ModelParams Lw'!$Q$4)/10))) +IF(S188="",0,POWER(10,((S188+'ModelParams Lw'!$R$4)/10))) +IF(T188="",0,POWER(10,((T188+'ModelParams Lw'!$S$4)/10))) +IF(U188="",0,POWER(10,((U188+'ModelParams Lw'!$T$4)/10))) +IF(V188="",0,POWER(10,((V188+'ModelParams Lw'!$U$4)/10)))+IF(W188="",0,POWER(10,((W188+'ModelParams Lw'!$V$4)/10))))</f>
        <v>#DIV/0!</v>
      </c>
      <c r="Y188" s="24" t="e">
        <f t="shared" si="68"/>
        <v>#DIV/0!</v>
      </c>
      <c r="Z188" s="24" t="e">
        <f>(P188-'ModelParams Lw'!O$10)/'ModelParams Lw'!O$11</f>
        <v>#DIV/0!</v>
      </c>
      <c r="AA188" s="24" t="e">
        <f>(Q188-'ModelParams Lw'!P$10)/'ModelParams Lw'!P$11</f>
        <v>#DIV/0!</v>
      </c>
      <c r="AB188" s="24" t="e">
        <f>(R188-'ModelParams Lw'!Q$10)/'ModelParams Lw'!Q$11</f>
        <v>#DIV/0!</v>
      </c>
      <c r="AC188" s="24" t="e">
        <f>(S188-'ModelParams Lw'!R$10)/'ModelParams Lw'!R$11</f>
        <v>#DIV/0!</v>
      </c>
      <c r="AD188" s="24" t="e">
        <f>(T188-'ModelParams Lw'!S$10)/'ModelParams Lw'!S$11</f>
        <v>#DIV/0!</v>
      </c>
      <c r="AE188" s="24" t="e">
        <f>(U188-'ModelParams Lw'!T$10)/'ModelParams Lw'!T$11</f>
        <v>#DIV/0!</v>
      </c>
      <c r="AF188" s="24" t="e">
        <f>(V188-'ModelParams Lw'!U$10)/'ModelParams Lw'!U$11</f>
        <v>#DIV/0!</v>
      </c>
      <c r="AG188" s="24" t="e">
        <f>(W188-'ModelParams Lw'!V$10)/'ModelParams Lw'!V$11</f>
        <v>#DIV/0!</v>
      </c>
      <c r="AH188" s="24" t="e">
        <f t="shared" si="69"/>
        <v>#DIV/0!</v>
      </c>
      <c r="AI188" s="24" t="str">
        <f>IF(OR(Calcul!$D193="",Calcul!$E193=""),"",VLOOKUP(CONCATENATE(Calcul!$D193,Calcul!$E193),SilencerParams!$D$4:$R$82,8,FALSE))</f>
        <v/>
      </c>
      <c r="AJ188" s="24" t="str">
        <f>IF(OR(Calcul!$D193="",Calcul!$E193=""),"",VLOOKUP(CONCATENATE(Calcul!$D193,Calcul!$E193),SilencerParams!$D$4:$R$82,9,FALSE))</f>
        <v/>
      </c>
      <c r="AK188" s="24" t="str">
        <f>IF(OR(Calcul!$D193="",Calcul!$E193=""),"",VLOOKUP(CONCATENATE(Calcul!$D193,Calcul!$E193),SilencerParams!$D$4:$R$82,10,FALSE))</f>
        <v/>
      </c>
      <c r="AL188" s="24" t="str">
        <f>IF(OR(Calcul!$D193="",Calcul!$E193=""),"",VLOOKUP(CONCATENATE(Calcul!$D193,Calcul!$E193),SilencerParams!$D$4:$R$82,11,FALSE))</f>
        <v/>
      </c>
      <c r="AM188" s="24" t="str">
        <f>IF(OR(Calcul!$D193="",Calcul!$E193=""),"",VLOOKUP(CONCATENATE(Calcul!$D193,Calcul!$E193),SilencerParams!$D$4:$R$82,12,FALSE))</f>
        <v/>
      </c>
      <c r="AN188" s="24" t="str">
        <f>IF(OR(Calcul!$D193="",Calcul!$E193=""),"",VLOOKUP(CONCATENATE(Calcul!$D193,Calcul!$E193),SilencerParams!$D$4:$R$82,13,FALSE))</f>
        <v/>
      </c>
      <c r="AO188" s="24" t="str">
        <f>IF(OR(Calcul!$D193="",Calcul!$E193=""),"",VLOOKUP(CONCATENATE(Calcul!$D193,Calcul!$E193),SilencerParams!$D$4:$R$82,14,FALSE))</f>
        <v/>
      </c>
      <c r="AP188" s="24" t="str">
        <f>IF(OR(Calcul!$D193="",Calcul!$E193=""),"",VLOOKUP(CONCATENATE(Calcul!$D193,Calcul!$E193),SilencerParams!$D$4:$R$82,15,FALSE))</f>
        <v/>
      </c>
      <c r="AQ188" s="24" t="str">
        <f>IF(OR(Calcul!$D193="",Calcul!$E193=""),"",VLOOKUP(CONCATENATE(Calcul!$D193,Calcul!$E193),SilencerParams!$D$4:$Z$82,16,FALSE)*LOG($AH188)+VLOOKUP(CONCATENATE(Calcul!$D193,Calcul!$E193),SilencerParams!$D$4:$AH$82,24,FALSE))</f>
        <v/>
      </c>
      <c r="AR188" s="24" t="str">
        <f>IF(OR(Calcul!$D193="",Calcul!$E193=""),"",VLOOKUP(CONCATENATE(Calcul!$D193,Calcul!$E193),SilencerParams!$D$4:$Z$82,17,FALSE)*LOG($AH188)+VLOOKUP(CONCATENATE(Calcul!$D193,Calcul!$E193),SilencerParams!$D$4:$AH$82,25,FALSE))</f>
        <v/>
      </c>
      <c r="AS188" s="24" t="str">
        <f>IF(OR(Calcul!$D193="",Calcul!$E193=""),"",VLOOKUP(CONCATENATE(Calcul!$D193,Calcul!$E193),SilencerParams!$D$4:$Z$82,18,FALSE)*LOG($AH188)+VLOOKUP(CONCATENATE(Calcul!$D193,Calcul!$E193),SilencerParams!$D$4:$AH$82,26,FALSE))</f>
        <v/>
      </c>
      <c r="AT188" s="24" t="str">
        <f>IF(OR(Calcul!$D193="",Calcul!$E193=""),"",VLOOKUP(CONCATENATE(Calcul!$D193,Calcul!$E193),SilencerParams!$D$4:$Z$82,19,FALSE)*LOG($AH188)+VLOOKUP(CONCATENATE(Calcul!$D193,Calcul!$E193),SilencerParams!$D$4:$AH$82,27,FALSE))</f>
        <v/>
      </c>
      <c r="AU188" s="24" t="str">
        <f>IF(OR(Calcul!$D193="",Calcul!$E193=""),"",VLOOKUP(CONCATENATE(Calcul!$D193,Calcul!$E193),SilencerParams!$D$4:$Z$82,20,FALSE)*LOG($AH188)+VLOOKUP(CONCATENATE(Calcul!$D193,Calcul!$E193),SilencerParams!$D$4:$AH$82,28,FALSE))</f>
        <v/>
      </c>
      <c r="AV188" s="24" t="str">
        <f>IF(OR(Calcul!$D193="",Calcul!$E193=""),"",VLOOKUP(CONCATENATE(Calcul!$D193,Calcul!$E193),SilencerParams!$D$4:$Z$82,21,FALSE)*LOG($AH188)+VLOOKUP(CONCATENATE(Calcul!$D193,Calcul!$E193),SilencerParams!$D$4:$AH$82,29,FALSE))</f>
        <v/>
      </c>
      <c r="AW188" s="24" t="str">
        <f>IF(OR(Calcul!$D193="",Calcul!$E193=""),"",VLOOKUP(CONCATENATE(Calcul!$D193,Calcul!$E193),SilencerParams!$D$4:$Z$82,22,FALSE)*LOG($AH188)+VLOOKUP(CONCATENATE(Calcul!$D193,Calcul!$E193),SilencerParams!$D$4:$AH$82,30,FALSE))</f>
        <v/>
      </c>
      <c r="AX188" s="24" t="str">
        <f>IF(OR(Calcul!$D193="",Calcul!$E193=""),"",VLOOKUP(CONCATENATE(Calcul!$D193,Calcul!$E193),SilencerParams!$D$4:$Z$82,23,FALSE)*LOG($AH188)+VLOOKUP(CONCATENATE(Calcul!$D193,Calcul!$E193),SilencerParams!$D$4:$AH$82,31,FALSE))</f>
        <v/>
      </c>
      <c r="AY188" s="24" t="e">
        <f t="shared" si="49"/>
        <v>#DIV/0!</v>
      </c>
      <c r="AZ188" s="24" t="e">
        <f t="shared" si="50"/>
        <v>#DIV/0!</v>
      </c>
      <c r="BA188" s="24" t="e">
        <f t="shared" si="51"/>
        <v>#DIV/0!</v>
      </c>
      <c r="BB188" s="24" t="e">
        <f t="shared" si="52"/>
        <v>#DIV/0!</v>
      </c>
      <c r="BC188" s="24" t="e">
        <f t="shared" si="53"/>
        <v>#DIV/0!</v>
      </c>
      <c r="BD188" s="24" t="e">
        <f t="shared" si="54"/>
        <v>#DIV/0!</v>
      </c>
      <c r="BE188" s="24" t="e">
        <f t="shared" si="55"/>
        <v>#DIV/0!</v>
      </c>
      <c r="BF188" s="24" t="e">
        <f t="shared" si="56"/>
        <v>#DIV/0!</v>
      </c>
      <c r="BG188" s="24" t="e">
        <f>10*LOG10(IF(AY188="",0,POWER(10,((AY188+'ModelParams Lw'!$O$4)/10))) +IF(AZ188="",0,POWER(10,((AZ188+'ModelParams Lw'!$P$4)/10))) +IF(BA188="",0,POWER(10,((BA188+'ModelParams Lw'!$Q$4)/10))) +IF(BB188="",0,POWER(10,((BB188+'ModelParams Lw'!$R$4)/10))) +IF(BC188="",0,POWER(10,((BC188+'ModelParams Lw'!$S$4)/10))) +IF(BD188="",0,POWER(10,((BD188+'ModelParams Lw'!$T$4)/10))) +IF(BE188="",0,POWER(10,((BE188+'ModelParams Lw'!$U$4)/10)))+IF(BF188="",0,POWER(10,((BF188+'ModelParams Lw'!$V$4)/10))))</f>
        <v>#DIV/0!</v>
      </c>
      <c r="BH188" s="24" t="e">
        <f t="shared" si="70"/>
        <v>#DIV/0!</v>
      </c>
      <c r="BI188" s="24" t="e">
        <f>(AY188-'ModelParams Lw'!O$10)/'ModelParams Lw'!O$11</f>
        <v>#DIV/0!</v>
      </c>
      <c r="BJ188" s="24" t="e">
        <f>(AZ188-'ModelParams Lw'!P$10)/'ModelParams Lw'!P$11</f>
        <v>#DIV/0!</v>
      </c>
      <c r="BK188" s="24" t="e">
        <f>(BA188-'ModelParams Lw'!Q$10)/'ModelParams Lw'!Q$11</f>
        <v>#DIV/0!</v>
      </c>
      <c r="BL188" s="24" t="e">
        <f>(BB188-'ModelParams Lw'!R$10)/'ModelParams Lw'!R$11</f>
        <v>#DIV/0!</v>
      </c>
      <c r="BM188" s="24" t="e">
        <f>(BC188-'ModelParams Lw'!S$10)/'ModelParams Lw'!S$11</f>
        <v>#DIV/0!</v>
      </c>
      <c r="BN188" s="24" t="e">
        <f>(BD188-'ModelParams Lw'!T$10)/'ModelParams Lw'!T$11</f>
        <v>#DIV/0!</v>
      </c>
      <c r="BO188" s="24" t="e">
        <f>(BE188-'ModelParams Lw'!U$10)/'ModelParams Lw'!U$11</f>
        <v>#DIV/0!</v>
      </c>
      <c r="BP188" s="24" t="e">
        <f>(BF188-'ModelParams Lw'!V$10)/'ModelParams Lw'!V$11</f>
        <v>#DIV/0!</v>
      </c>
      <c r="BQ188" s="24">
        <f>IF(Calcul!$F193="SW",'ModelParams Lw'!C$18+'ModelParams Lw'!C$19*LOG(BQ$3)+'ModelParams Lw'!C$20*($D188*$E188),IF('ModelParams Lw'!C$21+'ModelParams Lw'!C$22*LOG(BQ$3)+'ModelParams Lw'!C$23*($D188*$E188)&lt;'ModelParams Lw'!C$18+'ModelParams Lw'!C$19*LOG(BQ$3)+'ModelParams Lw'!C$20*($D188*$E188),'ModelParams Lw'!C$18+'ModelParams Lw'!C$19*LOG(BQ$3)+'ModelParams Lw'!C$20*($D188*$E188),'ModelParams Lw'!C$21+'ModelParams Lw'!C$22*LOG(BQ$3)+'ModelParams Lw'!C$23*($D188*$E188)))</f>
        <v>29.232362061604213</v>
      </c>
      <c r="BR188" s="24">
        <f>IF(Calcul!$F193="SW",'ModelParams Lw'!D$18+'ModelParams Lw'!D$19*LOG(BR$3)+'ModelParams Lw'!D$20*($D188*$E188),IF('ModelParams Lw'!D$21+'ModelParams Lw'!D$22*LOG(BR$3)+'ModelParams Lw'!D$23*($D188*$E188)&lt;'ModelParams Lw'!D$18+'ModelParams Lw'!D$19*LOG(BR$3)+'ModelParams Lw'!D$20*($D188*$E188),'ModelParams Lw'!D$18+'ModelParams Lw'!D$19*LOG(BR$3)+'ModelParams Lw'!D$20*($D188*$E188),'ModelParams Lw'!D$21+'ModelParams Lw'!D$22*LOG(BR$3)+'ModelParams Lw'!D$23*($D188*$E188)))</f>
        <v>20.87664435983303</v>
      </c>
      <c r="BS188" s="24">
        <f>IF(Calcul!$F193="SW",'ModelParams Lw'!E$18+'ModelParams Lw'!E$19*LOG(BS$3)+'ModelParams Lw'!E$20*($D188*$E188),IF('ModelParams Lw'!E$21+'ModelParams Lw'!E$22*LOG(BS$3)+'ModelParams Lw'!E$23*($D188*$E188)&lt;'ModelParams Lw'!E$18+'ModelParams Lw'!E$19*LOG(BS$3)+'ModelParams Lw'!E$20*($D188*$E188),'ModelParams Lw'!E$18+'ModelParams Lw'!E$19*LOG(BS$3)+'ModelParams Lw'!E$20*($D188*$E188),'ModelParams Lw'!E$21+'ModelParams Lw'!E$22*LOG(BS$3)+'ModelParams Lw'!E$23*($D188*$E188)))</f>
        <v>19.403052886267911</v>
      </c>
      <c r="BT188" s="24">
        <f>IF(Calcul!$F193="SW",'ModelParams Lw'!F$18+'ModelParams Lw'!F$19*LOG(BT$3)+'ModelParams Lw'!F$20*($D188*$E188),IF('ModelParams Lw'!F$21+'ModelParams Lw'!F$22*LOG(BT$3)+'ModelParams Lw'!F$23*($D188*$E188)&lt;'ModelParams Lw'!F$18+'ModelParams Lw'!F$19*LOG(BT$3)+'ModelParams Lw'!F$20*($D188*$E188),'ModelParams Lw'!F$18+'ModelParams Lw'!F$19*LOG(BT$3)+'ModelParams Lw'!F$20*($D188*$E188),'ModelParams Lw'!F$21+'ModelParams Lw'!F$22*LOG(BT$3)+'ModelParams Lw'!F$23*($D188*$E188)))</f>
        <v>19.168948557312724</v>
      </c>
      <c r="BU188" s="24">
        <f>IF(Calcul!$F193="SW",'ModelParams Lw'!G$18+'ModelParams Lw'!G$19*LOG(BU$3)+'ModelParams Lw'!G$20*($D188*$E188),IF('ModelParams Lw'!G$21+'ModelParams Lw'!G$22*LOG(BU$3)+'ModelParams Lw'!G$23*($D188*$E188)&lt;'ModelParams Lw'!G$18+'ModelParams Lw'!G$19*LOG(BU$3)+'ModelParams Lw'!G$20*($D188*$E188),'ModelParams Lw'!G$18+'ModelParams Lw'!G$19*LOG(BU$3)+'ModelParams Lw'!G$20*($D188*$E188),'ModelParams Lw'!G$21+'ModelParams Lw'!G$22*LOG(BU$3)+'ModelParams Lw'!G$23*($D188*$E188)))</f>
        <v>19.253827318462619</v>
      </c>
      <c r="BV188" s="24">
        <f>IF(Calcul!$F193="SW",'ModelParams Lw'!H$18+'ModelParams Lw'!H$19*LOG(BV$3)+'ModelParams Lw'!H$20*($D188*$E188),IF('ModelParams Lw'!H$21+'ModelParams Lw'!H$22*LOG(BV$3)+'ModelParams Lw'!H$23*($D188*$E188)&lt;'ModelParams Lw'!H$18+'ModelParams Lw'!H$19*LOG(BV$3)+'ModelParams Lw'!H$20*($D188*$E188),'ModelParams Lw'!H$18+'ModelParams Lw'!H$19*LOG(BV$3)+'ModelParams Lw'!H$20*($D188*$E188),'ModelParams Lw'!H$21+'ModelParams Lw'!H$22*LOG(BV$3)+'ModelParams Lw'!H$23*($D188*$E188)))</f>
        <v>18.450549841027573</v>
      </c>
      <c r="BW188" s="24">
        <f>IF(Calcul!$F193="SW",'ModelParams Lw'!I$18+'ModelParams Lw'!I$19*LOG(BW$3)+'ModelParams Lw'!I$20*($D188*$E188),IF('ModelParams Lw'!I$21+'ModelParams Lw'!I$22*LOG(BW$3)+'ModelParams Lw'!I$23*($D188*$E188)&lt;'ModelParams Lw'!I$18+'ModelParams Lw'!I$19*LOG(BW$3)+'ModelParams Lw'!I$20*($D188*$E188),'ModelParams Lw'!I$18+'ModelParams Lw'!I$19*LOG(BW$3)+'ModelParams Lw'!I$20*($D188*$E188),'ModelParams Lw'!I$21+'ModelParams Lw'!I$22*LOG(BW$3)+'ModelParams Lw'!I$23*($D188*$E188)))</f>
        <v>24.339570323731252</v>
      </c>
      <c r="BX188" s="24">
        <f>IF(Calcul!$F193="SW",'ModelParams Lw'!J$18+'ModelParams Lw'!J$19*LOG(BX$3)+'ModelParams Lw'!J$20*($D188*$E188),IF('ModelParams Lw'!J$21+'ModelParams Lw'!J$22*LOG(BX$3)+'ModelParams Lw'!J$23*($D188*$E188)&lt;'ModelParams Lw'!J$18+'ModelParams Lw'!J$19*LOG(BX$3)+'ModelParams Lw'!J$20*($D188*$E188),'ModelParams Lw'!J$18+'ModelParams Lw'!J$19*LOG(BX$3)+'ModelParams Lw'!J$20*($D188*$E188),'ModelParams Lw'!J$21+'ModelParams Lw'!J$22*LOG(BX$3)+'ModelParams Lw'!J$23*($D188*$E188)))</f>
        <v>22.505852524315557</v>
      </c>
      <c r="BY188" s="24" t="e">
        <f t="shared" si="57"/>
        <v>#DIV/0!</v>
      </c>
      <c r="BZ188" s="24" t="e">
        <f t="shared" si="58"/>
        <v>#DIV/0!</v>
      </c>
      <c r="CA188" s="24" t="e">
        <f t="shared" si="59"/>
        <v>#DIV/0!</v>
      </c>
      <c r="CB188" s="24" t="e">
        <f t="shared" si="60"/>
        <v>#DIV/0!</v>
      </c>
      <c r="CC188" s="24" t="e">
        <f t="shared" si="61"/>
        <v>#DIV/0!</v>
      </c>
      <c r="CD188" s="24" t="e">
        <f t="shared" si="62"/>
        <v>#DIV/0!</v>
      </c>
      <c r="CE188" s="24" t="e">
        <f t="shared" si="63"/>
        <v>#DIV/0!</v>
      </c>
      <c r="CF188" s="24" t="e">
        <f t="shared" si="64"/>
        <v>#DIV/0!</v>
      </c>
      <c r="CG188" s="24" t="e">
        <f>10*LOG10(IF(BY188="",0,POWER(10,((BY188+'ModelParams Lw'!$O$4)/10))) +IF(BZ188="",0,POWER(10,((BZ188+'ModelParams Lw'!$P$4)/10))) +IF(CA188="",0,POWER(10,((CA188+'ModelParams Lw'!$Q$4)/10))) +IF(CB188="",0,POWER(10,((CB188+'ModelParams Lw'!$R$4)/10))) +IF(CC188="",0,POWER(10,((CC188+'ModelParams Lw'!$S$4)/10))) +IF(CD188="",0,POWER(10,((CD188+'ModelParams Lw'!$T$4)/10))) +IF(CE188="",0,POWER(10,((CE188+'ModelParams Lw'!$U$4)/10)))+IF(CF188="",0,POWER(10,((CF188+'ModelParams Lw'!$V$4)/10))))</f>
        <v>#DIV/0!</v>
      </c>
      <c r="CH188" s="24" t="e">
        <f t="shared" si="71"/>
        <v>#DIV/0!</v>
      </c>
      <c r="CI188" s="24" t="e">
        <f>(BY188-'ModelParams Lw'!$O$10)/'ModelParams Lw'!$O$11</f>
        <v>#DIV/0!</v>
      </c>
      <c r="CJ188" s="24" t="e">
        <f>(BZ188-'ModelParams Lw'!$P$10)/'ModelParams Lw'!$P$11</f>
        <v>#DIV/0!</v>
      </c>
      <c r="CK188" s="24" t="e">
        <f>(CA188-'ModelParams Lw'!$Q$10)/'ModelParams Lw'!$Q$11</f>
        <v>#DIV/0!</v>
      </c>
      <c r="CL188" s="24" t="e">
        <f>(CB188-'ModelParams Lw'!$R$10)/'ModelParams Lw'!$R$11</f>
        <v>#DIV/0!</v>
      </c>
      <c r="CM188" s="24" t="e">
        <f>(CC188-'ModelParams Lw'!$S$10)/'ModelParams Lw'!$S$11</f>
        <v>#DIV/0!</v>
      </c>
      <c r="CN188" s="24" t="e">
        <f>(CD188-'ModelParams Lw'!$T$10)/'ModelParams Lw'!$T$11</f>
        <v>#DIV/0!</v>
      </c>
      <c r="CO188" s="24" t="e">
        <f>(CE188-'ModelParams Lw'!$U$10)/'ModelParams Lw'!$U$11</f>
        <v>#DIV/0!</v>
      </c>
      <c r="CP188" s="24" t="e">
        <f>(CF188-'ModelParams Lw'!$V$10)/'ModelParams Lw'!$V$11</f>
        <v>#DIV/0!</v>
      </c>
    </row>
    <row r="189" spans="1:94" x14ac:dyDescent="0.2">
      <c r="A189" s="12">
        <f>Calcul!B191</f>
        <v>0</v>
      </c>
      <c r="B189" s="12">
        <f t="shared" si="65"/>
        <v>0</v>
      </c>
      <c r="C189" s="12">
        <f>Calcul!C191</f>
        <v>0</v>
      </c>
      <c r="D189" s="12">
        <f>Calcul!D191/1000</f>
        <v>0</v>
      </c>
      <c r="E189" s="12">
        <f>Calcul!E191/1000</f>
        <v>0</v>
      </c>
      <c r="F189" s="12">
        <f t="shared" si="66"/>
        <v>0</v>
      </c>
      <c r="G189" s="24" t="e">
        <f t="shared" si="67"/>
        <v>#DIV/0!</v>
      </c>
      <c r="H189" s="21" t="e">
        <f>'ModelParams Lw'!$B$6*(LN(H$3/(($B189/3600/($D189*$F189))^0.4*$G189^0.3)))^2+'ModelParams Lw'!$B$7*LN(H$3/(($B189/3600/($D189*$F189))^0.4*$G189^0.3))+'ModelParams Lw'!$B$8</f>
        <v>#DIV/0!</v>
      </c>
      <c r="I189" s="21" t="e">
        <f>'ModelParams Lw'!$B$6*(LN(I$3/(($B189/3600/($D189*$F189))^0.4*$G189^0.3)))^2+'ModelParams Lw'!$B$7*LN(I$3/(($B189/3600/($D189*$F189))^0.4*$G189^0.3))+'ModelParams Lw'!$B$8</f>
        <v>#DIV/0!</v>
      </c>
      <c r="J189" s="21" t="e">
        <f>'ModelParams Lw'!$B$6*(LN(J$3/(($B189/3600/($D189*$F189))^0.4*$G189^0.3)))^2+'ModelParams Lw'!$B$7*LN(J$3/(($B189/3600/($D189*$F189))^0.4*$G189^0.3))+'ModelParams Lw'!$B$8</f>
        <v>#DIV/0!</v>
      </c>
      <c r="K189" s="21" t="e">
        <f>'ModelParams Lw'!$B$6*(LN(K$3/(($B189/3600/($D189*$F189))^0.4*$G189^0.3)))^2+'ModelParams Lw'!$B$7*LN(K$3/(($B189/3600/($D189*$F189))^0.4*$G189^0.3))+'ModelParams Lw'!$B$8</f>
        <v>#DIV/0!</v>
      </c>
      <c r="L189" s="21" t="e">
        <f>'ModelParams Lw'!$B$6*(LN(L$3/(($B189/3600/($D189*$F189))^0.4*$G189^0.3)))^2+'ModelParams Lw'!$B$7*LN(L$3/(($B189/3600/($D189*$F189))^0.4*$G189^0.3))+'ModelParams Lw'!$B$8</f>
        <v>#DIV/0!</v>
      </c>
      <c r="M189" s="21" t="e">
        <f>'ModelParams Lw'!$B$6*(LN(M$3/(($B189/3600/($D189*$F189))^0.4*$G189^0.3)))^2+'ModelParams Lw'!$B$7*LN(M$3/(($B189/3600/($D189*$F189))^0.4*$G189^0.3))+'ModelParams Lw'!$B$8</f>
        <v>#DIV/0!</v>
      </c>
      <c r="N189" s="21" t="e">
        <f>'ModelParams Lw'!$B$6*(LN(N$3/(($B189/3600/($D189*$F189))^0.4*$G189^0.3)))^2+'ModelParams Lw'!$B$7*LN(N$3/(($B189/3600/($D189*$F189))^0.4*$G189^0.3))+'ModelParams Lw'!$B$8</f>
        <v>#DIV/0!</v>
      </c>
      <c r="O189" s="21" t="e">
        <f>'ModelParams Lw'!$B$6*(LN(O$3/(($B189/3600/($D189*$F189))^0.4*$G189^0.3)))^2+'ModelParams Lw'!$B$7*LN(O$3/(($B189/3600/($D189*$F189))^0.4*$G189^0.3))+'ModelParams Lw'!$B$8</f>
        <v>#DIV/0!</v>
      </c>
      <c r="P189" s="24" t="e">
        <f>'ModelParams Lw'!$B$3+'ModelParams Lw'!$B$4*LOG10($B189/3600/($D189*$F189))+'ModelParams Lw'!$B$5*LOG10(2*$G189/(1.2*($B189/3600/($D189*$F189))^2)+1)+10*LOG10($D189*$F189)+H189</f>
        <v>#DIV/0!</v>
      </c>
      <c r="Q189" s="24" t="e">
        <f>'ModelParams Lw'!$B$3+'ModelParams Lw'!$B$4*LOG10($B189/3600/($D189*$F189))+'ModelParams Lw'!$B$5*LOG10(2*$G189/(1.2*($B189/3600/($D189*$F189))^2)+1)+10*LOG10($D189*$F189)+I189</f>
        <v>#DIV/0!</v>
      </c>
      <c r="R189" s="24" t="e">
        <f>'ModelParams Lw'!$B$3+'ModelParams Lw'!$B$4*LOG10($B189/3600/($D189*$F189))+'ModelParams Lw'!$B$5*LOG10(2*$G189/(1.2*($B189/3600/($D189*$F189))^2)+1)+10*LOG10($D189*$F189)+J189</f>
        <v>#DIV/0!</v>
      </c>
      <c r="S189" s="24" t="e">
        <f>'ModelParams Lw'!$B$3+'ModelParams Lw'!$B$4*LOG10($B189/3600/($D189*$F189))+'ModelParams Lw'!$B$5*LOG10(2*$G189/(1.2*($B189/3600/($D189*$F189))^2)+1)+10*LOG10($D189*$F189)+K189</f>
        <v>#DIV/0!</v>
      </c>
      <c r="T189" s="24" t="e">
        <f>'ModelParams Lw'!$B$3+'ModelParams Lw'!$B$4*LOG10($B189/3600/($D189*$F189))+'ModelParams Lw'!$B$5*LOG10(2*$G189/(1.2*($B189/3600/($D189*$F189))^2)+1)+10*LOG10($D189*$F189)+L189</f>
        <v>#DIV/0!</v>
      </c>
      <c r="U189" s="24" t="e">
        <f>'ModelParams Lw'!$B$3+'ModelParams Lw'!$B$4*LOG10($B189/3600/($D189*$F189))+'ModelParams Lw'!$B$5*LOG10(2*$G189/(1.2*($B189/3600/($D189*$F189))^2)+1)+10*LOG10($D189*$F189)+M189</f>
        <v>#DIV/0!</v>
      </c>
      <c r="V189" s="24" t="e">
        <f>'ModelParams Lw'!$B$3+'ModelParams Lw'!$B$4*LOG10($B189/3600/($D189*$F189))+'ModelParams Lw'!$B$5*LOG10(2*$G189/(1.2*($B189/3600/($D189*$F189))^2)+1)+10*LOG10($D189*$F189)+N189</f>
        <v>#DIV/0!</v>
      </c>
      <c r="W189" s="24" t="e">
        <f>'ModelParams Lw'!$B$3+'ModelParams Lw'!$B$4*LOG10($B189/3600/($D189*$F189))+'ModelParams Lw'!$B$5*LOG10(2*$G189/(1.2*($B189/3600/($D189*$F189))^2)+1)+10*LOG10($D189*$F189)+O189</f>
        <v>#DIV/0!</v>
      </c>
      <c r="X189" s="24" t="e">
        <f>10*LOG10(IF(P189="",0,POWER(10,((P189+'ModelParams Lw'!$O$4)/10))) +IF(Q189="",0,POWER(10,((Q189+'ModelParams Lw'!$P$4)/10))) +IF(R189="",0,POWER(10,((R189+'ModelParams Lw'!$Q$4)/10))) +IF(S189="",0,POWER(10,((S189+'ModelParams Lw'!$R$4)/10))) +IF(T189="",0,POWER(10,((T189+'ModelParams Lw'!$S$4)/10))) +IF(U189="",0,POWER(10,((U189+'ModelParams Lw'!$T$4)/10))) +IF(V189="",0,POWER(10,((V189+'ModelParams Lw'!$U$4)/10)))+IF(W189="",0,POWER(10,((W189+'ModelParams Lw'!$V$4)/10))))</f>
        <v>#DIV/0!</v>
      </c>
      <c r="Y189" s="24" t="e">
        <f t="shared" si="68"/>
        <v>#DIV/0!</v>
      </c>
      <c r="Z189" s="24" t="e">
        <f>(P189-'ModelParams Lw'!O$10)/'ModelParams Lw'!O$11</f>
        <v>#DIV/0!</v>
      </c>
      <c r="AA189" s="24" t="e">
        <f>(Q189-'ModelParams Lw'!P$10)/'ModelParams Lw'!P$11</f>
        <v>#DIV/0!</v>
      </c>
      <c r="AB189" s="24" t="e">
        <f>(R189-'ModelParams Lw'!Q$10)/'ModelParams Lw'!Q$11</f>
        <v>#DIV/0!</v>
      </c>
      <c r="AC189" s="24" t="e">
        <f>(S189-'ModelParams Lw'!R$10)/'ModelParams Lw'!R$11</f>
        <v>#DIV/0!</v>
      </c>
      <c r="AD189" s="24" t="e">
        <f>(T189-'ModelParams Lw'!S$10)/'ModelParams Lw'!S$11</f>
        <v>#DIV/0!</v>
      </c>
      <c r="AE189" s="24" t="e">
        <f>(U189-'ModelParams Lw'!T$10)/'ModelParams Lw'!T$11</f>
        <v>#DIV/0!</v>
      </c>
      <c r="AF189" s="24" t="e">
        <f>(V189-'ModelParams Lw'!U$10)/'ModelParams Lw'!U$11</f>
        <v>#DIV/0!</v>
      </c>
      <c r="AG189" s="24" t="e">
        <f>(W189-'ModelParams Lw'!V$10)/'ModelParams Lw'!V$11</f>
        <v>#DIV/0!</v>
      </c>
      <c r="AH189" s="24" t="e">
        <f t="shared" si="69"/>
        <v>#DIV/0!</v>
      </c>
      <c r="AI189" s="24" t="str">
        <f>IF(OR(Calcul!$D194="",Calcul!$E194=""),"",VLOOKUP(CONCATENATE(Calcul!$D194,Calcul!$E194),SilencerParams!$D$4:$R$82,8,FALSE))</f>
        <v/>
      </c>
      <c r="AJ189" s="24" t="str">
        <f>IF(OR(Calcul!$D194="",Calcul!$E194=""),"",VLOOKUP(CONCATENATE(Calcul!$D194,Calcul!$E194),SilencerParams!$D$4:$R$82,9,FALSE))</f>
        <v/>
      </c>
      <c r="AK189" s="24" t="str">
        <f>IF(OR(Calcul!$D194="",Calcul!$E194=""),"",VLOOKUP(CONCATENATE(Calcul!$D194,Calcul!$E194),SilencerParams!$D$4:$R$82,10,FALSE))</f>
        <v/>
      </c>
      <c r="AL189" s="24" t="str">
        <f>IF(OR(Calcul!$D194="",Calcul!$E194=""),"",VLOOKUP(CONCATENATE(Calcul!$D194,Calcul!$E194),SilencerParams!$D$4:$R$82,11,FALSE))</f>
        <v/>
      </c>
      <c r="AM189" s="24" t="str">
        <f>IF(OR(Calcul!$D194="",Calcul!$E194=""),"",VLOOKUP(CONCATENATE(Calcul!$D194,Calcul!$E194),SilencerParams!$D$4:$R$82,12,FALSE))</f>
        <v/>
      </c>
      <c r="AN189" s="24" t="str">
        <f>IF(OR(Calcul!$D194="",Calcul!$E194=""),"",VLOOKUP(CONCATENATE(Calcul!$D194,Calcul!$E194),SilencerParams!$D$4:$R$82,13,FALSE))</f>
        <v/>
      </c>
      <c r="AO189" s="24" t="str">
        <f>IF(OR(Calcul!$D194="",Calcul!$E194=""),"",VLOOKUP(CONCATENATE(Calcul!$D194,Calcul!$E194),SilencerParams!$D$4:$R$82,14,FALSE))</f>
        <v/>
      </c>
      <c r="AP189" s="24" t="str">
        <f>IF(OR(Calcul!$D194="",Calcul!$E194=""),"",VLOOKUP(CONCATENATE(Calcul!$D194,Calcul!$E194),SilencerParams!$D$4:$R$82,15,FALSE))</f>
        <v/>
      </c>
      <c r="AQ189" s="24" t="str">
        <f>IF(OR(Calcul!$D194="",Calcul!$E194=""),"",VLOOKUP(CONCATENATE(Calcul!$D194,Calcul!$E194),SilencerParams!$D$4:$Z$82,16,FALSE)*LOG($AH189)+VLOOKUP(CONCATENATE(Calcul!$D194,Calcul!$E194),SilencerParams!$D$4:$AH$82,24,FALSE))</f>
        <v/>
      </c>
      <c r="AR189" s="24" t="str">
        <f>IF(OR(Calcul!$D194="",Calcul!$E194=""),"",VLOOKUP(CONCATENATE(Calcul!$D194,Calcul!$E194),SilencerParams!$D$4:$Z$82,17,FALSE)*LOG($AH189)+VLOOKUP(CONCATENATE(Calcul!$D194,Calcul!$E194),SilencerParams!$D$4:$AH$82,25,FALSE))</f>
        <v/>
      </c>
      <c r="AS189" s="24" t="str">
        <f>IF(OR(Calcul!$D194="",Calcul!$E194=""),"",VLOOKUP(CONCATENATE(Calcul!$D194,Calcul!$E194),SilencerParams!$D$4:$Z$82,18,FALSE)*LOG($AH189)+VLOOKUP(CONCATENATE(Calcul!$D194,Calcul!$E194),SilencerParams!$D$4:$AH$82,26,FALSE))</f>
        <v/>
      </c>
      <c r="AT189" s="24" t="str">
        <f>IF(OR(Calcul!$D194="",Calcul!$E194=""),"",VLOOKUP(CONCATENATE(Calcul!$D194,Calcul!$E194),SilencerParams!$D$4:$Z$82,19,FALSE)*LOG($AH189)+VLOOKUP(CONCATENATE(Calcul!$D194,Calcul!$E194),SilencerParams!$D$4:$AH$82,27,FALSE))</f>
        <v/>
      </c>
      <c r="AU189" s="24" t="str">
        <f>IF(OR(Calcul!$D194="",Calcul!$E194=""),"",VLOOKUP(CONCATENATE(Calcul!$D194,Calcul!$E194),SilencerParams!$D$4:$Z$82,20,FALSE)*LOG($AH189)+VLOOKUP(CONCATENATE(Calcul!$D194,Calcul!$E194),SilencerParams!$D$4:$AH$82,28,FALSE))</f>
        <v/>
      </c>
      <c r="AV189" s="24" t="str">
        <f>IF(OR(Calcul!$D194="",Calcul!$E194=""),"",VLOOKUP(CONCATENATE(Calcul!$D194,Calcul!$E194),SilencerParams!$D$4:$Z$82,21,FALSE)*LOG($AH189)+VLOOKUP(CONCATENATE(Calcul!$D194,Calcul!$E194),SilencerParams!$D$4:$AH$82,29,FALSE))</f>
        <v/>
      </c>
      <c r="AW189" s="24" t="str">
        <f>IF(OR(Calcul!$D194="",Calcul!$E194=""),"",VLOOKUP(CONCATENATE(Calcul!$D194,Calcul!$E194),SilencerParams!$D$4:$Z$82,22,FALSE)*LOG($AH189)+VLOOKUP(CONCATENATE(Calcul!$D194,Calcul!$E194),SilencerParams!$D$4:$AH$82,30,FALSE))</f>
        <v/>
      </c>
      <c r="AX189" s="24" t="str">
        <f>IF(OR(Calcul!$D194="",Calcul!$E194=""),"",VLOOKUP(CONCATENATE(Calcul!$D194,Calcul!$E194),SilencerParams!$D$4:$Z$82,23,FALSE)*LOG($AH189)+VLOOKUP(CONCATENATE(Calcul!$D194,Calcul!$E194),SilencerParams!$D$4:$AH$82,31,FALSE))</f>
        <v/>
      </c>
      <c r="AY189" s="24" t="e">
        <f t="shared" si="49"/>
        <v>#DIV/0!</v>
      </c>
      <c r="AZ189" s="24" t="e">
        <f t="shared" si="50"/>
        <v>#DIV/0!</v>
      </c>
      <c r="BA189" s="24" t="e">
        <f t="shared" si="51"/>
        <v>#DIV/0!</v>
      </c>
      <c r="BB189" s="24" t="e">
        <f t="shared" si="52"/>
        <v>#DIV/0!</v>
      </c>
      <c r="BC189" s="24" t="e">
        <f t="shared" si="53"/>
        <v>#DIV/0!</v>
      </c>
      <c r="BD189" s="24" t="e">
        <f t="shared" si="54"/>
        <v>#DIV/0!</v>
      </c>
      <c r="BE189" s="24" t="e">
        <f t="shared" si="55"/>
        <v>#DIV/0!</v>
      </c>
      <c r="BF189" s="24" t="e">
        <f t="shared" si="56"/>
        <v>#DIV/0!</v>
      </c>
      <c r="BG189" s="24" t="e">
        <f>10*LOG10(IF(AY189="",0,POWER(10,((AY189+'ModelParams Lw'!$O$4)/10))) +IF(AZ189="",0,POWER(10,((AZ189+'ModelParams Lw'!$P$4)/10))) +IF(BA189="",0,POWER(10,((BA189+'ModelParams Lw'!$Q$4)/10))) +IF(BB189="",0,POWER(10,((BB189+'ModelParams Lw'!$R$4)/10))) +IF(BC189="",0,POWER(10,((BC189+'ModelParams Lw'!$S$4)/10))) +IF(BD189="",0,POWER(10,((BD189+'ModelParams Lw'!$T$4)/10))) +IF(BE189="",0,POWER(10,((BE189+'ModelParams Lw'!$U$4)/10)))+IF(BF189="",0,POWER(10,((BF189+'ModelParams Lw'!$V$4)/10))))</f>
        <v>#DIV/0!</v>
      </c>
      <c r="BH189" s="24" t="e">
        <f t="shared" si="70"/>
        <v>#DIV/0!</v>
      </c>
      <c r="BI189" s="24" t="e">
        <f>(AY189-'ModelParams Lw'!O$10)/'ModelParams Lw'!O$11</f>
        <v>#DIV/0!</v>
      </c>
      <c r="BJ189" s="24" t="e">
        <f>(AZ189-'ModelParams Lw'!P$10)/'ModelParams Lw'!P$11</f>
        <v>#DIV/0!</v>
      </c>
      <c r="BK189" s="24" t="e">
        <f>(BA189-'ModelParams Lw'!Q$10)/'ModelParams Lw'!Q$11</f>
        <v>#DIV/0!</v>
      </c>
      <c r="BL189" s="24" t="e">
        <f>(BB189-'ModelParams Lw'!R$10)/'ModelParams Lw'!R$11</f>
        <v>#DIV/0!</v>
      </c>
      <c r="BM189" s="24" t="e">
        <f>(BC189-'ModelParams Lw'!S$10)/'ModelParams Lw'!S$11</f>
        <v>#DIV/0!</v>
      </c>
      <c r="BN189" s="24" t="e">
        <f>(BD189-'ModelParams Lw'!T$10)/'ModelParams Lw'!T$11</f>
        <v>#DIV/0!</v>
      </c>
      <c r="BO189" s="24" t="e">
        <f>(BE189-'ModelParams Lw'!U$10)/'ModelParams Lw'!U$11</f>
        <v>#DIV/0!</v>
      </c>
      <c r="BP189" s="24" t="e">
        <f>(BF189-'ModelParams Lw'!V$10)/'ModelParams Lw'!V$11</f>
        <v>#DIV/0!</v>
      </c>
      <c r="BQ189" s="24">
        <f>IF(Calcul!$F194="SW",'ModelParams Lw'!C$18+'ModelParams Lw'!C$19*LOG(BQ$3)+'ModelParams Lw'!C$20*($D189*$E189),IF('ModelParams Lw'!C$21+'ModelParams Lw'!C$22*LOG(BQ$3)+'ModelParams Lw'!C$23*($D189*$E189)&lt;'ModelParams Lw'!C$18+'ModelParams Lw'!C$19*LOG(BQ$3)+'ModelParams Lw'!C$20*($D189*$E189),'ModelParams Lw'!C$18+'ModelParams Lw'!C$19*LOG(BQ$3)+'ModelParams Lw'!C$20*($D189*$E189),'ModelParams Lw'!C$21+'ModelParams Lw'!C$22*LOG(BQ$3)+'ModelParams Lw'!C$23*($D189*$E189)))</f>
        <v>29.232362061604213</v>
      </c>
      <c r="BR189" s="24">
        <f>IF(Calcul!$F194="SW",'ModelParams Lw'!D$18+'ModelParams Lw'!D$19*LOG(BR$3)+'ModelParams Lw'!D$20*($D189*$E189),IF('ModelParams Lw'!D$21+'ModelParams Lw'!D$22*LOG(BR$3)+'ModelParams Lw'!D$23*($D189*$E189)&lt;'ModelParams Lw'!D$18+'ModelParams Lw'!D$19*LOG(BR$3)+'ModelParams Lw'!D$20*($D189*$E189),'ModelParams Lw'!D$18+'ModelParams Lw'!D$19*LOG(BR$3)+'ModelParams Lw'!D$20*($D189*$E189),'ModelParams Lw'!D$21+'ModelParams Lw'!D$22*LOG(BR$3)+'ModelParams Lw'!D$23*($D189*$E189)))</f>
        <v>20.87664435983303</v>
      </c>
      <c r="BS189" s="24">
        <f>IF(Calcul!$F194="SW",'ModelParams Lw'!E$18+'ModelParams Lw'!E$19*LOG(BS$3)+'ModelParams Lw'!E$20*($D189*$E189),IF('ModelParams Lw'!E$21+'ModelParams Lw'!E$22*LOG(BS$3)+'ModelParams Lw'!E$23*($D189*$E189)&lt;'ModelParams Lw'!E$18+'ModelParams Lw'!E$19*LOG(BS$3)+'ModelParams Lw'!E$20*($D189*$E189),'ModelParams Lw'!E$18+'ModelParams Lw'!E$19*LOG(BS$3)+'ModelParams Lw'!E$20*($D189*$E189),'ModelParams Lw'!E$21+'ModelParams Lw'!E$22*LOG(BS$3)+'ModelParams Lw'!E$23*($D189*$E189)))</f>
        <v>19.403052886267911</v>
      </c>
      <c r="BT189" s="24">
        <f>IF(Calcul!$F194="SW",'ModelParams Lw'!F$18+'ModelParams Lw'!F$19*LOG(BT$3)+'ModelParams Lw'!F$20*($D189*$E189),IF('ModelParams Lw'!F$21+'ModelParams Lw'!F$22*LOG(BT$3)+'ModelParams Lw'!F$23*($D189*$E189)&lt;'ModelParams Lw'!F$18+'ModelParams Lw'!F$19*LOG(BT$3)+'ModelParams Lw'!F$20*($D189*$E189),'ModelParams Lw'!F$18+'ModelParams Lw'!F$19*LOG(BT$3)+'ModelParams Lw'!F$20*($D189*$E189),'ModelParams Lw'!F$21+'ModelParams Lw'!F$22*LOG(BT$3)+'ModelParams Lw'!F$23*($D189*$E189)))</f>
        <v>19.168948557312724</v>
      </c>
      <c r="BU189" s="24">
        <f>IF(Calcul!$F194="SW",'ModelParams Lw'!G$18+'ModelParams Lw'!G$19*LOG(BU$3)+'ModelParams Lw'!G$20*($D189*$E189),IF('ModelParams Lw'!G$21+'ModelParams Lw'!G$22*LOG(BU$3)+'ModelParams Lw'!G$23*($D189*$E189)&lt;'ModelParams Lw'!G$18+'ModelParams Lw'!G$19*LOG(BU$3)+'ModelParams Lw'!G$20*($D189*$E189),'ModelParams Lw'!G$18+'ModelParams Lw'!G$19*LOG(BU$3)+'ModelParams Lw'!G$20*($D189*$E189),'ModelParams Lw'!G$21+'ModelParams Lw'!G$22*LOG(BU$3)+'ModelParams Lw'!G$23*($D189*$E189)))</f>
        <v>19.253827318462619</v>
      </c>
      <c r="BV189" s="24">
        <f>IF(Calcul!$F194="SW",'ModelParams Lw'!H$18+'ModelParams Lw'!H$19*LOG(BV$3)+'ModelParams Lw'!H$20*($D189*$E189),IF('ModelParams Lw'!H$21+'ModelParams Lw'!H$22*LOG(BV$3)+'ModelParams Lw'!H$23*($D189*$E189)&lt;'ModelParams Lw'!H$18+'ModelParams Lw'!H$19*LOG(BV$3)+'ModelParams Lw'!H$20*($D189*$E189),'ModelParams Lw'!H$18+'ModelParams Lw'!H$19*LOG(BV$3)+'ModelParams Lw'!H$20*($D189*$E189),'ModelParams Lw'!H$21+'ModelParams Lw'!H$22*LOG(BV$3)+'ModelParams Lw'!H$23*($D189*$E189)))</f>
        <v>18.450549841027573</v>
      </c>
      <c r="BW189" s="24">
        <f>IF(Calcul!$F194="SW",'ModelParams Lw'!I$18+'ModelParams Lw'!I$19*LOG(BW$3)+'ModelParams Lw'!I$20*($D189*$E189),IF('ModelParams Lw'!I$21+'ModelParams Lw'!I$22*LOG(BW$3)+'ModelParams Lw'!I$23*($D189*$E189)&lt;'ModelParams Lw'!I$18+'ModelParams Lw'!I$19*LOG(BW$3)+'ModelParams Lw'!I$20*($D189*$E189),'ModelParams Lw'!I$18+'ModelParams Lw'!I$19*LOG(BW$3)+'ModelParams Lw'!I$20*($D189*$E189),'ModelParams Lw'!I$21+'ModelParams Lw'!I$22*LOG(BW$3)+'ModelParams Lw'!I$23*($D189*$E189)))</f>
        <v>24.339570323731252</v>
      </c>
      <c r="BX189" s="24">
        <f>IF(Calcul!$F194="SW",'ModelParams Lw'!J$18+'ModelParams Lw'!J$19*LOG(BX$3)+'ModelParams Lw'!J$20*($D189*$E189),IF('ModelParams Lw'!J$21+'ModelParams Lw'!J$22*LOG(BX$3)+'ModelParams Lw'!J$23*($D189*$E189)&lt;'ModelParams Lw'!J$18+'ModelParams Lw'!J$19*LOG(BX$3)+'ModelParams Lw'!J$20*($D189*$E189),'ModelParams Lw'!J$18+'ModelParams Lw'!J$19*LOG(BX$3)+'ModelParams Lw'!J$20*($D189*$E189),'ModelParams Lw'!J$21+'ModelParams Lw'!J$22*LOG(BX$3)+'ModelParams Lw'!J$23*($D189*$E189)))</f>
        <v>22.505852524315557</v>
      </c>
      <c r="BY189" s="24" t="e">
        <f t="shared" si="57"/>
        <v>#DIV/0!</v>
      </c>
      <c r="BZ189" s="24" t="e">
        <f t="shared" si="58"/>
        <v>#DIV/0!</v>
      </c>
      <c r="CA189" s="24" t="e">
        <f t="shared" si="59"/>
        <v>#DIV/0!</v>
      </c>
      <c r="CB189" s="24" t="e">
        <f t="shared" si="60"/>
        <v>#DIV/0!</v>
      </c>
      <c r="CC189" s="24" t="e">
        <f t="shared" si="61"/>
        <v>#DIV/0!</v>
      </c>
      <c r="CD189" s="24" t="e">
        <f t="shared" si="62"/>
        <v>#DIV/0!</v>
      </c>
      <c r="CE189" s="24" t="e">
        <f t="shared" si="63"/>
        <v>#DIV/0!</v>
      </c>
      <c r="CF189" s="24" t="e">
        <f t="shared" si="64"/>
        <v>#DIV/0!</v>
      </c>
      <c r="CG189" s="24" t="e">
        <f>10*LOG10(IF(BY189="",0,POWER(10,((BY189+'ModelParams Lw'!$O$4)/10))) +IF(BZ189="",0,POWER(10,((BZ189+'ModelParams Lw'!$P$4)/10))) +IF(CA189="",0,POWER(10,((CA189+'ModelParams Lw'!$Q$4)/10))) +IF(CB189="",0,POWER(10,((CB189+'ModelParams Lw'!$R$4)/10))) +IF(CC189="",0,POWER(10,((CC189+'ModelParams Lw'!$S$4)/10))) +IF(CD189="",0,POWER(10,((CD189+'ModelParams Lw'!$T$4)/10))) +IF(CE189="",0,POWER(10,((CE189+'ModelParams Lw'!$U$4)/10)))+IF(CF189="",0,POWER(10,((CF189+'ModelParams Lw'!$V$4)/10))))</f>
        <v>#DIV/0!</v>
      </c>
      <c r="CH189" s="24" t="e">
        <f t="shared" si="71"/>
        <v>#DIV/0!</v>
      </c>
      <c r="CI189" s="24" t="e">
        <f>(BY189-'ModelParams Lw'!$O$10)/'ModelParams Lw'!$O$11</f>
        <v>#DIV/0!</v>
      </c>
      <c r="CJ189" s="24" t="e">
        <f>(BZ189-'ModelParams Lw'!$P$10)/'ModelParams Lw'!$P$11</f>
        <v>#DIV/0!</v>
      </c>
      <c r="CK189" s="24" t="e">
        <f>(CA189-'ModelParams Lw'!$Q$10)/'ModelParams Lw'!$Q$11</f>
        <v>#DIV/0!</v>
      </c>
      <c r="CL189" s="24" t="e">
        <f>(CB189-'ModelParams Lw'!$R$10)/'ModelParams Lw'!$R$11</f>
        <v>#DIV/0!</v>
      </c>
      <c r="CM189" s="24" t="e">
        <f>(CC189-'ModelParams Lw'!$S$10)/'ModelParams Lw'!$S$11</f>
        <v>#DIV/0!</v>
      </c>
      <c r="CN189" s="24" t="e">
        <f>(CD189-'ModelParams Lw'!$T$10)/'ModelParams Lw'!$T$11</f>
        <v>#DIV/0!</v>
      </c>
      <c r="CO189" s="24" t="e">
        <f>(CE189-'ModelParams Lw'!$U$10)/'ModelParams Lw'!$U$11</f>
        <v>#DIV/0!</v>
      </c>
      <c r="CP189" s="24" t="e">
        <f>(CF189-'ModelParams Lw'!$V$10)/'ModelParams Lw'!$V$11</f>
        <v>#DIV/0!</v>
      </c>
    </row>
    <row r="190" spans="1:94" x14ac:dyDescent="0.2">
      <c r="A190" s="12">
        <f>Calcul!B192</f>
        <v>0</v>
      </c>
      <c r="B190" s="12">
        <f t="shared" si="65"/>
        <v>0</v>
      </c>
      <c r="C190" s="12">
        <f>Calcul!C192</f>
        <v>0</v>
      </c>
      <c r="D190" s="12">
        <f>Calcul!D192/1000</f>
        <v>0</v>
      </c>
      <c r="E190" s="12">
        <f>Calcul!E192/1000</f>
        <v>0</v>
      </c>
      <c r="F190" s="12">
        <f t="shared" si="66"/>
        <v>0</v>
      </c>
      <c r="G190" s="24" t="e">
        <f t="shared" si="67"/>
        <v>#DIV/0!</v>
      </c>
      <c r="H190" s="21" t="e">
        <f>'ModelParams Lw'!$B$6*(LN(H$3/(($B190/3600/($D190*$F190))^0.4*$G190^0.3)))^2+'ModelParams Lw'!$B$7*LN(H$3/(($B190/3600/($D190*$F190))^0.4*$G190^0.3))+'ModelParams Lw'!$B$8</f>
        <v>#DIV/0!</v>
      </c>
      <c r="I190" s="21" t="e">
        <f>'ModelParams Lw'!$B$6*(LN(I$3/(($B190/3600/($D190*$F190))^0.4*$G190^0.3)))^2+'ModelParams Lw'!$B$7*LN(I$3/(($B190/3600/($D190*$F190))^0.4*$G190^0.3))+'ModelParams Lw'!$B$8</f>
        <v>#DIV/0!</v>
      </c>
      <c r="J190" s="21" t="e">
        <f>'ModelParams Lw'!$B$6*(LN(J$3/(($B190/3600/($D190*$F190))^0.4*$G190^0.3)))^2+'ModelParams Lw'!$B$7*LN(J$3/(($B190/3600/($D190*$F190))^0.4*$G190^0.3))+'ModelParams Lw'!$B$8</f>
        <v>#DIV/0!</v>
      </c>
      <c r="K190" s="21" t="e">
        <f>'ModelParams Lw'!$B$6*(LN(K$3/(($B190/3600/($D190*$F190))^0.4*$G190^0.3)))^2+'ModelParams Lw'!$B$7*LN(K$3/(($B190/3600/($D190*$F190))^0.4*$G190^0.3))+'ModelParams Lw'!$B$8</f>
        <v>#DIV/0!</v>
      </c>
      <c r="L190" s="21" t="e">
        <f>'ModelParams Lw'!$B$6*(LN(L$3/(($B190/3600/($D190*$F190))^0.4*$G190^0.3)))^2+'ModelParams Lw'!$B$7*LN(L$3/(($B190/3600/($D190*$F190))^0.4*$G190^0.3))+'ModelParams Lw'!$B$8</f>
        <v>#DIV/0!</v>
      </c>
      <c r="M190" s="21" t="e">
        <f>'ModelParams Lw'!$B$6*(LN(M$3/(($B190/3600/($D190*$F190))^0.4*$G190^0.3)))^2+'ModelParams Lw'!$B$7*LN(M$3/(($B190/3600/($D190*$F190))^0.4*$G190^0.3))+'ModelParams Lw'!$B$8</f>
        <v>#DIV/0!</v>
      </c>
      <c r="N190" s="21" t="e">
        <f>'ModelParams Lw'!$B$6*(LN(N$3/(($B190/3600/($D190*$F190))^0.4*$G190^0.3)))^2+'ModelParams Lw'!$B$7*LN(N$3/(($B190/3600/($D190*$F190))^0.4*$G190^0.3))+'ModelParams Lw'!$B$8</f>
        <v>#DIV/0!</v>
      </c>
      <c r="O190" s="21" t="e">
        <f>'ModelParams Lw'!$B$6*(LN(O$3/(($B190/3600/($D190*$F190))^0.4*$G190^0.3)))^2+'ModelParams Lw'!$B$7*LN(O$3/(($B190/3600/($D190*$F190))^0.4*$G190^0.3))+'ModelParams Lw'!$B$8</f>
        <v>#DIV/0!</v>
      </c>
      <c r="P190" s="24" t="e">
        <f>'ModelParams Lw'!$B$3+'ModelParams Lw'!$B$4*LOG10($B190/3600/($D190*$F190))+'ModelParams Lw'!$B$5*LOG10(2*$G190/(1.2*($B190/3600/($D190*$F190))^2)+1)+10*LOG10($D190*$F190)+H190</f>
        <v>#DIV/0!</v>
      </c>
      <c r="Q190" s="24" t="e">
        <f>'ModelParams Lw'!$B$3+'ModelParams Lw'!$B$4*LOG10($B190/3600/($D190*$F190))+'ModelParams Lw'!$B$5*LOG10(2*$G190/(1.2*($B190/3600/($D190*$F190))^2)+1)+10*LOG10($D190*$F190)+I190</f>
        <v>#DIV/0!</v>
      </c>
      <c r="R190" s="24" t="e">
        <f>'ModelParams Lw'!$B$3+'ModelParams Lw'!$B$4*LOG10($B190/3600/($D190*$F190))+'ModelParams Lw'!$B$5*LOG10(2*$G190/(1.2*($B190/3600/($D190*$F190))^2)+1)+10*LOG10($D190*$F190)+J190</f>
        <v>#DIV/0!</v>
      </c>
      <c r="S190" s="24" t="e">
        <f>'ModelParams Lw'!$B$3+'ModelParams Lw'!$B$4*LOG10($B190/3600/($D190*$F190))+'ModelParams Lw'!$B$5*LOG10(2*$G190/(1.2*($B190/3600/($D190*$F190))^2)+1)+10*LOG10($D190*$F190)+K190</f>
        <v>#DIV/0!</v>
      </c>
      <c r="T190" s="24" t="e">
        <f>'ModelParams Lw'!$B$3+'ModelParams Lw'!$B$4*LOG10($B190/3600/($D190*$F190))+'ModelParams Lw'!$B$5*LOG10(2*$G190/(1.2*($B190/3600/($D190*$F190))^2)+1)+10*LOG10($D190*$F190)+L190</f>
        <v>#DIV/0!</v>
      </c>
      <c r="U190" s="24" t="e">
        <f>'ModelParams Lw'!$B$3+'ModelParams Lw'!$B$4*LOG10($B190/3600/($D190*$F190))+'ModelParams Lw'!$B$5*LOG10(2*$G190/(1.2*($B190/3600/($D190*$F190))^2)+1)+10*LOG10($D190*$F190)+M190</f>
        <v>#DIV/0!</v>
      </c>
      <c r="V190" s="24" t="e">
        <f>'ModelParams Lw'!$B$3+'ModelParams Lw'!$B$4*LOG10($B190/3600/($D190*$F190))+'ModelParams Lw'!$B$5*LOG10(2*$G190/(1.2*($B190/3600/($D190*$F190))^2)+1)+10*LOG10($D190*$F190)+N190</f>
        <v>#DIV/0!</v>
      </c>
      <c r="W190" s="24" t="e">
        <f>'ModelParams Lw'!$B$3+'ModelParams Lw'!$B$4*LOG10($B190/3600/($D190*$F190))+'ModelParams Lw'!$B$5*LOG10(2*$G190/(1.2*($B190/3600/($D190*$F190))^2)+1)+10*LOG10($D190*$F190)+O190</f>
        <v>#DIV/0!</v>
      </c>
      <c r="X190" s="24" t="e">
        <f>10*LOG10(IF(P190="",0,POWER(10,((P190+'ModelParams Lw'!$O$4)/10))) +IF(Q190="",0,POWER(10,((Q190+'ModelParams Lw'!$P$4)/10))) +IF(R190="",0,POWER(10,((R190+'ModelParams Lw'!$Q$4)/10))) +IF(S190="",0,POWER(10,((S190+'ModelParams Lw'!$R$4)/10))) +IF(T190="",0,POWER(10,((T190+'ModelParams Lw'!$S$4)/10))) +IF(U190="",0,POWER(10,((U190+'ModelParams Lw'!$T$4)/10))) +IF(V190="",0,POWER(10,((V190+'ModelParams Lw'!$U$4)/10)))+IF(W190="",0,POWER(10,((W190+'ModelParams Lw'!$V$4)/10))))</f>
        <v>#DIV/0!</v>
      </c>
      <c r="Y190" s="24" t="e">
        <f t="shared" si="68"/>
        <v>#DIV/0!</v>
      </c>
      <c r="Z190" s="24" t="e">
        <f>(P190-'ModelParams Lw'!O$10)/'ModelParams Lw'!O$11</f>
        <v>#DIV/0!</v>
      </c>
      <c r="AA190" s="24" t="e">
        <f>(Q190-'ModelParams Lw'!P$10)/'ModelParams Lw'!P$11</f>
        <v>#DIV/0!</v>
      </c>
      <c r="AB190" s="24" t="e">
        <f>(R190-'ModelParams Lw'!Q$10)/'ModelParams Lw'!Q$11</f>
        <v>#DIV/0!</v>
      </c>
      <c r="AC190" s="24" t="e">
        <f>(S190-'ModelParams Lw'!R$10)/'ModelParams Lw'!R$11</f>
        <v>#DIV/0!</v>
      </c>
      <c r="AD190" s="24" t="e">
        <f>(T190-'ModelParams Lw'!S$10)/'ModelParams Lw'!S$11</f>
        <v>#DIV/0!</v>
      </c>
      <c r="AE190" s="24" t="e">
        <f>(U190-'ModelParams Lw'!T$10)/'ModelParams Lw'!T$11</f>
        <v>#DIV/0!</v>
      </c>
      <c r="AF190" s="24" t="e">
        <f>(V190-'ModelParams Lw'!U$10)/'ModelParams Lw'!U$11</f>
        <v>#DIV/0!</v>
      </c>
      <c r="AG190" s="24" t="e">
        <f>(W190-'ModelParams Lw'!V$10)/'ModelParams Lw'!V$11</f>
        <v>#DIV/0!</v>
      </c>
      <c r="AH190" s="24" t="e">
        <f t="shared" si="69"/>
        <v>#DIV/0!</v>
      </c>
      <c r="AI190" s="24" t="str">
        <f>IF(OR(Calcul!$D195="",Calcul!$E195=""),"",VLOOKUP(CONCATENATE(Calcul!$D195,Calcul!$E195),SilencerParams!$D$4:$R$82,8,FALSE))</f>
        <v/>
      </c>
      <c r="AJ190" s="24" t="str">
        <f>IF(OR(Calcul!$D195="",Calcul!$E195=""),"",VLOOKUP(CONCATENATE(Calcul!$D195,Calcul!$E195),SilencerParams!$D$4:$R$82,9,FALSE))</f>
        <v/>
      </c>
      <c r="AK190" s="24" t="str">
        <f>IF(OR(Calcul!$D195="",Calcul!$E195=""),"",VLOOKUP(CONCATENATE(Calcul!$D195,Calcul!$E195),SilencerParams!$D$4:$R$82,10,FALSE))</f>
        <v/>
      </c>
      <c r="AL190" s="24" t="str">
        <f>IF(OR(Calcul!$D195="",Calcul!$E195=""),"",VLOOKUP(CONCATENATE(Calcul!$D195,Calcul!$E195),SilencerParams!$D$4:$R$82,11,FALSE))</f>
        <v/>
      </c>
      <c r="AM190" s="24" t="str">
        <f>IF(OR(Calcul!$D195="",Calcul!$E195=""),"",VLOOKUP(CONCATENATE(Calcul!$D195,Calcul!$E195),SilencerParams!$D$4:$R$82,12,FALSE))</f>
        <v/>
      </c>
      <c r="AN190" s="24" t="str">
        <f>IF(OR(Calcul!$D195="",Calcul!$E195=""),"",VLOOKUP(CONCATENATE(Calcul!$D195,Calcul!$E195),SilencerParams!$D$4:$R$82,13,FALSE))</f>
        <v/>
      </c>
      <c r="AO190" s="24" t="str">
        <f>IF(OR(Calcul!$D195="",Calcul!$E195=""),"",VLOOKUP(CONCATENATE(Calcul!$D195,Calcul!$E195),SilencerParams!$D$4:$R$82,14,FALSE))</f>
        <v/>
      </c>
      <c r="AP190" s="24" t="str">
        <f>IF(OR(Calcul!$D195="",Calcul!$E195=""),"",VLOOKUP(CONCATENATE(Calcul!$D195,Calcul!$E195),SilencerParams!$D$4:$R$82,15,FALSE))</f>
        <v/>
      </c>
      <c r="AQ190" s="24" t="str">
        <f>IF(OR(Calcul!$D195="",Calcul!$E195=""),"",VLOOKUP(CONCATENATE(Calcul!$D195,Calcul!$E195),SilencerParams!$D$4:$Z$82,16,FALSE)*LOG($AH190)+VLOOKUP(CONCATENATE(Calcul!$D195,Calcul!$E195),SilencerParams!$D$4:$AH$82,24,FALSE))</f>
        <v/>
      </c>
      <c r="AR190" s="24" t="str">
        <f>IF(OR(Calcul!$D195="",Calcul!$E195=""),"",VLOOKUP(CONCATENATE(Calcul!$D195,Calcul!$E195),SilencerParams!$D$4:$Z$82,17,FALSE)*LOG($AH190)+VLOOKUP(CONCATENATE(Calcul!$D195,Calcul!$E195),SilencerParams!$D$4:$AH$82,25,FALSE))</f>
        <v/>
      </c>
      <c r="AS190" s="24" t="str">
        <f>IF(OR(Calcul!$D195="",Calcul!$E195=""),"",VLOOKUP(CONCATENATE(Calcul!$D195,Calcul!$E195),SilencerParams!$D$4:$Z$82,18,FALSE)*LOG($AH190)+VLOOKUP(CONCATENATE(Calcul!$D195,Calcul!$E195),SilencerParams!$D$4:$AH$82,26,FALSE))</f>
        <v/>
      </c>
      <c r="AT190" s="24" t="str">
        <f>IF(OR(Calcul!$D195="",Calcul!$E195=""),"",VLOOKUP(CONCATENATE(Calcul!$D195,Calcul!$E195),SilencerParams!$D$4:$Z$82,19,FALSE)*LOG($AH190)+VLOOKUP(CONCATENATE(Calcul!$D195,Calcul!$E195),SilencerParams!$D$4:$AH$82,27,FALSE))</f>
        <v/>
      </c>
      <c r="AU190" s="24" t="str">
        <f>IF(OR(Calcul!$D195="",Calcul!$E195=""),"",VLOOKUP(CONCATENATE(Calcul!$D195,Calcul!$E195),SilencerParams!$D$4:$Z$82,20,FALSE)*LOG($AH190)+VLOOKUP(CONCATENATE(Calcul!$D195,Calcul!$E195),SilencerParams!$D$4:$AH$82,28,FALSE))</f>
        <v/>
      </c>
      <c r="AV190" s="24" t="str">
        <f>IF(OR(Calcul!$D195="",Calcul!$E195=""),"",VLOOKUP(CONCATENATE(Calcul!$D195,Calcul!$E195),SilencerParams!$D$4:$Z$82,21,FALSE)*LOG($AH190)+VLOOKUP(CONCATENATE(Calcul!$D195,Calcul!$E195),SilencerParams!$D$4:$AH$82,29,FALSE))</f>
        <v/>
      </c>
      <c r="AW190" s="24" t="str">
        <f>IF(OR(Calcul!$D195="",Calcul!$E195=""),"",VLOOKUP(CONCATENATE(Calcul!$D195,Calcul!$E195),SilencerParams!$D$4:$Z$82,22,FALSE)*LOG($AH190)+VLOOKUP(CONCATENATE(Calcul!$D195,Calcul!$E195),SilencerParams!$D$4:$AH$82,30,FALSE))</f>
        <v/>
      </c>
      <c r="AX190" s="24" t="str">
        <f>IF(OR(Calcul!$D195="",Calcul!$E195=""),"",VLOOKUP(CONCATENATE(Calcul!$D195,Calcul!$E195),SilencerParams!$D$4:$Z$82,23,FALSE)*LOG($AH190)+VLOOKUP(CONCATENATE(Calcul!$D195,Calcul!$E195),SilencerParams!$D$4:$AH$82,31,FALSE))</f>
        <v/>
      </c>
      <c r="AY190" s="24" t="e">
        <f t="shared" si="49"/>
        <v>#DIV/0!</v>
      </c>
      <c r="AZ190" s="24" t="e">
        <f t="shared" si="50"/>
        <v>#DIV/0!</v>
      </c>
      <c r="BA190" s="24" t="e">
        <f t="shared" si="51"/>
        <v>#DIV/0!</v>
      </c>
      <c r="BB190" s="24" t="e">
        <f t="shared" si="52"/>
        <v>#DIV/0!</v>
      </c>
      <c r="BC190" s="24" t="e">
        <f t="shared" si="53"/>
        <v>#DIV/0!</v>
      </c>
      <c r="BD190" s="24" t="e">
        <f t="shared" si="54"/>
        <v>#DIV/0!</v>
      </c>
      <c r="BE190" s="24" t="e">
        <f t="shared" si="55"/>
        <v>#DIV/0!</v>
      </c>
      <c r="BF190" s="24" t="e">
        <f t="shared" si="56"/>
        <v>#DIV/0!</v>
      </c>
      <c r="BG190" s="24" t="e">
        <f>10*LOG10(IF(AY190="",0,POWER(10,((AY190+'ModelParams Lw'!$O$4)/10))) +IF(AZ190="",0,POWER(10,((AZ190+'ModelParams Lw'!$P$4)/10))) +IF(BA190="",0,POWER(10,((BA190+'ModelParams Lw'!$Q$4)/10))) +IF(BB190="",0,POWER(10,((BB190+'ModelParams Lw'!$R$4)/10))) +IF(BC190="",0,POWER(10,((BC190+'ModelParams Lw'!$S$4)/10))) +IF(BD190="",0,POWER(10,((BD190+'ModelParams Lw'!$T$4)/10))) +IF(BE190="",0,POWER(10,((BE190+'ModelParams Lw'!$U$4)/10)))+IF(BF190="",0,POWER(10,((BF190+'ModelParams Lw'!$V$4)/10))))</f>
        <v>#DIV/0!</v>
      </c>
      <c r="BH190" s="24" t="e">
        <f t="shared" si="70"/>
        <v>#DIV/0!</v>
      </c>
      <c r="BI190" s="24" t="e">
        <f>(AY190-'ModelParams Lw'!O$10)/'ModelParams Lw'!O$11</f>
        <v>#DIV/0!</v>
      </c>
      <c r="BJ190" s="24" t="e">
        <f>(AZ190-'ModelParams Lw'!P$10)/'ModelParams Lw'!P$11</f>
        <v>#DIV/0!</v>
      </c>
      <c r="BK190" s="24" t="e">
        <f>(BA190-'ModelParams Lw'!Q$10)/'ModelParams Lw'!Q$11</f>
        <v>#DIV/0!</v>
      </c>
      <c r="BL190" s="24" t="e">
        <f>(BB190-'ModelParams Lw'!R$10)/'ModelParams Lw'!R$11</f>
        <v>#DIV/0!</v>
      </c>
      <c r="BM190" s="24" t="e">
        <f>(BC190-'ModelParams Lw'!S$10)/'ModelParams Lw'!S$11</f>
        <v>#DIV/0!</v>
      </c>
      <c r="BN190" s="24" t="e">
        <f>(BD190-'ModelParams Lw'!T$10)/'ModelParams Lw'!T$11</f>
        <v>#DIV/0!</v>
      </c>
      <c r="BO190" s="24" t="e">
        <f>(BE190-'ModelParams Lw'!U$10)/'ModelParams Lw'!U$11</f>
        <v>#DIV/0!</v>
      </c>
      <c r="BP190" s="24" t="e">
        <f>(BF190-'ModelParams Lw'!V$10)/'ModelParams Lw'!V$11</f>
        <v>#DIV/0!</v>
      </c>
      <c r="BQ190" s="24">
        <f>IF(Calcul!$F195="SW",'ModelParams Lw'!C$18+'ModelParams Lw'!C$19*LOG(BQ$3)+'ModelParams Lw'!C$20*($D190*$E190),IF('ModelParams Lw'!C$21+'ModelParams Lw'!C$22*LOG(BQ$3)+'ModelParams Lw'!C$23*($D190*$E190)&lt;'ModelParams Lw'!C$18+'ModelParams Lw'!C$19*LOG(BQ$3)+'ModelParams Lw'!C$20*($D190*$E190),'ModelParams Lw'!C$18+'ModelParams Lw'!C$19*LOG(BQ$3)+'ModelParams Lw'!C$20*($D190*$E190),'ModelParams Lw'!C$21+'ModelParams Lw'!C$22*LOG(BQ$3)+'ModelParams Lw'!C$23*($D190*$E190)))</f>
        <v>29.232362061604213</v>
      </c>
      <c r="BR190" s="24">
        <f>IF(Calcul!$F195="SW",'ModelParams Lw'!D$18+'ModelParams Lw'!D$19*LOG(BR$3)+'ModelParams Lw'!D$20*($D190*$E190),IF('ModelParams Lw'!D$21+'ModelParams Lw'!D$22*LOG(BR$3)+'ModelParams Lw'!D$23*($D190*$E190)&lt;'ModelParams Lw'!D$18+'ModelParams Lw'!D$19*LOG(BR$3)+'ModelParams Lw'!D$20*($D190*$E190),'ModelParams Lw'!D$18+'ModelParams Lw'!D$19*LOG(BR$3)+'ModelParams Lw'!D$20*($D190*$E190),'ModelParams Lw'!D$21+'ModelParams Lw'!D$22*LOG(BR$3)+'ModelParams Lw'!D$23*($D190*$E190)))</f>
        <v>20.87664435983303</v>
      </c>
      <c r="BS190" s="24">
        <f>IF(Calcul!$F195="SW",'ModelParams Lw'!E$18+'ModelParams Lw'!E$19*LOG(BS$3)+'ModelParams Lw'!E$20*($D190*$E190),IF('ModelParams Lw'!E$21+'ModelParams Lw'!E$22*LOG(BS$3)+'ModelParams Lw'!E$23*($D190*$E190)&lt;'ModelParams Lw'!E$18+'ModelParams Lw'!E$19*LOG(BS$3)+'ModelParams Lw'!E$20*($D190*$E190),'ModelParams Lw'!E$18+'ModelParams Lw'!E$19*LOG(BS$3)+'ModelParams Lw'!E$20*($D190*$E190),'ModelParams Lw'!E$21+'ModelParams Lw'!E$22*LOG(BS$3)+'ModelParams Lw'!E$23*($D190*$E190)))</f>
        <v>19.403052886267911</v>
      </c>
      <c r="BT190" s="24">
        <f>IF(Calcul!$F195="SW",'ModelParams Lw'!F$18+'ModelParams Lw'!F$19*LOG(BT$3)+'ModelParams Lw'!F$20*($D190*$E190),IF('ModelParams Lw'!F$21+'ModelParams Lw'!F$22*LOG(BT$3)+'ModelParams Lw'!F$23*($D190*$E190)&lt;'ModelParams Lw'!F$18+'ModelParams Lw'!F$19*LOG(BT$3)+'ModelParams Lw'!F$20*($D190*$E190),'ModelParams Lw'!F$18+'ModelParams Lw'!F$19*LOG(BT$3)+'ModelParams Lw'!F$20*($D190*$E190),'ModelParams Lw'!F$21+'ModelParams Lw'!F$22*LOG(BT$3)+'ModelParams Lw'!F$23*($D190*$E190)))</f>
        <v>19.168948557312724</v>
      </c>
      <c r="BU190" s="24">
        <f>IF(Calcul!$F195="SW",'ModelParams Lw'!G$18+'ModelParams Lw'!G$19*LOG(BU$3)+'ModelParams Lw'!G$20*($D190*$E190),IF('ModelParams Lw'!G$21+'ModelParams Lw'!G$22*LOG(BU$3)+'ModelParams Lw'!G$23*($D190*$E190)&lt;'ModelParams Lw'!G$18+'ModelParams Lw'!G$19*LOG(BU$3)+'ModelParams Lw'!G$20*($D190*$E190),'ModelParams Lw'!G$18+'ModelParams Lw'!G$19*LOG(BU$3)+'ModelParams Lw'!G$20*($D190*$E190),'ModelParams Lw'!G$21+'ModelParams Lw'!G$22*LOG(BU$3)+'ModelParams Lw'!G$23*($D190*$E190)))</f>
        <v>19.253827318462619</v>
      </c>
      <c r="BV190" s="24">
        <f>IF(Calcul!$F195="SW",'ModelParams Lw'!H$18+'ModelParams Lw'!H$19*LOG(BV$3)+'ModelParams Lw'!H$20*($D190*$E190),IF('ModelParams Lw'!H$21+'ModelParams Lw'!H$22*LOG(BV$3)+'ModelParams Lw'!H$23*($D190*$E190)&lt;'ModelParams Lw'!H$18+'ModelParams Lw'!H$19*LOG(BV$3)+'ModelParams Lw'!H$20*($D190*$E190),'ModelParams Lw'!H$18+'ModelParams Lw'!H$19*LOG(BV$3)+'ModelParams Lw'!H$20*($D190*$E190),'ModelParams Lw'!H$21+'ModelParams Lw'!H$22*LOG(BV$3)+'ModelParams Lw'!H$23*($D190*$E190)))</f>
        <v>18.450549841027573</v>
      </c>
      <c r="BW190" s="24">
        <f>IF(Calcul!$F195="SW",'ModelParams Lw'!I$18+'ModelParams Lw'!I$19*LOG(BW$3)+'ModelParams Lw'!I$20*($D190*$E190),IF('ModelParams Lw'!I$21+'ModelParams Lw'!I$22*LOG(BW$3)+'ModelParams Lw'!I$23*($D190*$E190)&lt;'ModelParams Lw'!I$18+'ModelParams Lw'!I$19*LOG(BW$3)+'ModelParams Lw'!I$20*($D190*$E190),'ModelParams Lw'!I$18+'ModelParams Lw'!I$19*LOG(BW$3)+'ModelParams Lw'!I$20*($D190*$E190),'ModelParams Lw'!I$21+'ModelParams Lw'!I$22*LOG(BW$3)+'ModelParams Lw'!I$23*($D190*$E190)))</f>
        <v>24.339570323731252</v>
      </c>
      <c r="BX190" s="24">
        <f>IF(Calcul!$F195="SW",'ModelParams Lw'!J$18+'ModelParams Lw'!J$19*LOG(BX$3)+'ModelParams Lw'!J$20*($D190*$E190),IF('ModelParams Lw'!J$21+'ModelParams Lw'!J$22*LOG(BX$3)+'ModelParams Lw'!J$23*($D190*$E190)&lt;'ModelParams Lw'!J$18+'ModelParams Lw'!J$19*LOG(BX$3)+'ModelParams Lw'!J$20*($D190*$E190),'ModelParams Lw'!J$18+'ModelParams Lw'!J$19*LOG(BX$3)+'ModelParams Lw'!J$20*($D190*$E190),'ModelParams Lw'!J$21+'ModelParams Lw'!J$22*LOG(BX$3)+'ModelParams Lw'!J$23*($D190*$E190)))</f>
        <v>22.505852524315557</v>
      </c>
      <c r="BY190" s="24" t="e">
        <f t="shared" si="57"/>
        <v>#DIV/0!</v>
      </c>
      <c r="BZ190" s="24" t="e">
        <f t="shared" si="58"/>
        <v>#DIV/0!</v>
      </c>
      <c r="CA190" s="24" t="e">
        <f t="shared" si="59"/>
        <v>#DIV/0!</v>
      </c>
      <c r="CB190" s="24" t="e">
        <f t="shared" si="60"/>
        <v>#DIV/0!</v>
      </c>
      <c r="CC190" s="24" t="e">
        <f t="shared" si="61"/>
        <v>#DIV/0!</v>
      </c>
      <c r="CD190" s="24" t="e">
        <f t="shared" si="62"/>
        <v>#DIV/0!</v>
      </c>
      <c r="CE190" s="24" t="e">
        <f t="shared" si="63"/>
        <v>#DIV/0!</v>
      </c>
      <c r="CF190" s="24" t="e">
        <f t="shared" si="64"/>
        <v>#DIV/0!</v>
      </c>
      <c r="CG190" s="24" t="e">
        <f>10*LOG10(IF(BY190="",0,POWER(10,((BY190+'ModelParams Lw'!$O$4)/10))) +IF(BZ190="",0,POWER(10,((BZ190+'ModelParams Lw'!$P$4)/10))) +IF(CA190="",0,POWER(10,((CA190+'ModelParams Lw'!$Q$4)/10))) +IF(CB190="",0,POWER(10,((CB190+'ModelParams Lw'!$R$4)/10))) +IF(CC190="",0,POWER(10,((CC190+'ModelParams Lw'!$S$4)/10))) +IF(CD190="",0,POWER(10,((CD190+'ModelParams Lw'!$T$4)/10))) +IF(CE190="",0,POWER(10,((CE190+'ModelParams Lw'!$U$4)/10)))+IF(CF190="",0,POWER(10,((CF190+'ModelParams Lw'!$V$4)/10))))</f>
        <v>#DIV/0!</v>
      </c>
      <c r="CH190" s="24" t="e">
        <f t="shared" si="71"/>
        <v>#DIV/0!</v>
      </c>
      <c r="CI190" s="24" t="e">
        <f>(BY190-'ModelParams Lw'!$O$10)/'ModelParams Lw'!$O$11</f>
        <v>#DIV/0!</v>
      </c>
      <c r="CJ190" s="24" t="e">
        <f>(BZ190-'ModelParams Lw'!$P$10)/'ModelParams Lw'!$P$11</f>
        <v>#DIV/0!</v>
      </c>
      <c r="CK190" s="24" t="e">
        <f>(CA190-'ModelParams Lw'!$Q$10)/'ModelParams Lw'!$Q$11</f>
        <v>#DIV/0!</v>
      </c>
      <c r="CL190" s="24" t="e">
        <f>(CB190-'ModelParams Lw'!$R$10)/'ModelParams Lw'!$R$11</f>
        <v>#DIV/0!</v>
      </c>
      <c r="CM190" s="24" t="e">
        <f>(CC190-'ModelParams Lw'!$S$10)/'ModelParams Lw'!$S$11</f>
        <v>#DIV/0!</v>
      </c>
      <c r="CN190" s="24" t="e">
        <f>(CD190-'ModelParams Lw'!$T$10)/'ModelParams Lw'!$T$11</f>
        <v>#DIV/0!</v>
      </c>
      <c r="CO190" s="24" t="e">
        <f>(CE190-'ModelParams Lw'!$U$10)/'ModelParams Lw'!$U$11</f>
        <v>#DIV/0!</v>
      </c>
      <c r="CP190" s="24" t="e">
        <f>(CF190-'ModelParams Lw'!$V$10)/'ModelParams Lw'!$V$11</f>
        <v>#DIV/0!</v>
      </c>
    </row>
    <row r="191" spans="1:94" x14ac:dyDescent="0.2">
      <c r="A191" s="12">
        <f>Calcul!B193</f>
        <v>0</v>
      </c>
      <c r="B191" s="12">
        <f t="shared" si="65"/>
        <v>0</v>
      </c>
      <c r="C191" s="12">
        <f>Calcul!C193</f>
        <v>0</v>
      </c>
      <c r="D191" s="12">
        <f>Calcul!D193/1000</f>
        <v>0</v>
      </c>
      <c r="E191" s="12">
        <f>Calcul!E193/1000</f>
        <v>0</v>
      </c>
      <c r="F191" s="12">
        <f t="shared" si="66"/>
        <v>0</v>
      </c>
      <c r="G191" s="24" t="e">
        <f t="shared" si="67"/>
        <v>#DIV/0!</v>
      </c>
      <c r="H191" s="21" t="e">
        <f>'ModelParams Lw'!$B$6*(LN(H$3/(($B191/3600/($D191*$F191))^0.4*$G191^0.3)))^2+'ModelParams Lw'!$B$7*LN(H$3/(($B191/3600/($D191*$F191))^0.4*$G191^0.3))+'ModelParams Lw'!$B$8</f>
        <v>#DIV/0!</v>
      </c>
      <c r="I191" s="21" t="e">
        <f>'ModelParams Lw'!$B$6*(LN(I$3/(($B191/3600/($D191*$F191))^0.4*$G191^0.3)))^2+'ModelParams Lw'!$B$7*LN(I$3/(($B191/3600/($D191*$F191))^0.4*$G191^0.3))+'ModelParams Lw'!$B$8</f>
        <v>#DIV/0!</v>
      </c>
      <c r="J191" s="21" t="e">
        <f>'ModelParams Lw'!$B$6*(LN(J$3/(($B191/3600/($D191*$F191))^0.4*$G191^0.3)))^2+'ModelParams Lw'!$B$7*LN(J$3/(($B191/3600/($D191*$F191))^0.4*$G191^0.3))+'ModelParams Lw'!$B$8</f>
        <v>#DIV/0!</v>
      </c>
      <c r="K191" s="21" t="e">
        <f>'ModelParams Lw'!$B$6*(LN(K$3/(($B191/3600/($D191*$F191))^0.4*$G191^0.3)))^2+'ModelParams Lw'!$B$7*LN(K$3/(($B191/3600/($D191*$F191))^0.4*$G191^0.3))+'ModelParams Lw'!$B$8</f>
        <v>#DIV/0!</v>
      </c>
      <c r="L191" s="21" t="e">
        <f>'ModelParams Lw'!$B$6*(LN(L$3/(($B191/3600/($D191*$F191))^0.4*$G191^0.3)))^2+'ModelParams Lw'!$B$7*LN(L$3/(($B191/3600/($D191*$F191))^0.4*$G191^0.3))+'ModelParams Lw'!$B$8</f>
        <v>#DIV/0!</v>
      </c>
      <c r="M191" s="21" t="e">
        <f>'ModelParams Lw'!$B$6*(LN(M$3/(($B191/3600/($D191*$F191))^0.4*$G191^0.3)))^2+'ModelParams Lw'!$B$7*LN(M$3/(($B191/3600/($D191*$F191))^0.4*$G191^0.3))+'ModelParams Lw'!$B$8</f>
        <v>#DIV/0!</v>
      </c>
      <c r="N191" s="21" t="e">
        <f>'ModelParams Lw'!$B$6*(LN(N$3/(($B191/3600/($D191*$F191))^0.4*$G191^0.3)))^2+'ModelParams Lw'!$B$7*LN(N$3/(($B191/3600/($D191*$F191))^0.4*$G191^0.3))+'ModelParams Lw'!$B$8</f>
        <v>#DIV/0!</v>
      </c>
      <c r="O191" s="21" t="e">
        <f>'ModelParams Lw'!$B$6*(LN(O$3/(($B191/3600/($D191*$F191))^0.4*$G191^0.3)))^2+'ModelParams Lw'!$B$7*LN(O$3/(($B191/3600/($D191*$F191))^0.4*$G191^0.3))+'ModelParams Lw'!$B$8</f>
        <v>#DIV/0!</v>
      </c>
      <c r="P191" s="24" t="e">
        <f>'ModelParams Lw'!$B$3+'ModelParams Lw'!$B$4*LOG10($B191/3600/($D191*$F191))+'ModelParams Lw'!$B$5*LOG10(2*$G191/(1.2*($B191/3600/($D191*$F191))^2)+1)+10*LOG10($D191*$F191)+H191</f>
        <v>#DIV/0!</v>
      </c>
      <c r="Q191" s="24" t="e">
        <f>'ModelParams Lw'!$B$3+'ModelParams Lw'!$B$4*LOG10($B191/3600/($D191*$F191))+'ModelParams Lw'!$B$5*LOG10(2*$G191/(1.2*($B191/3600/($D191*$F191))^2)+1)+10*LOG10($D191*$F191)+I191</f>
        <v>#DIV/0!</v>
      </c>
      <c r="R191" s="24" t="e">
        <f>'ModelParams Lw'!$B$3+'ModelParams Lw'!$B$4*LOG10($B191/3600/($D191*$F191))+'ModelParams Lw'!$B$5*LOG10(2*$G191/(1.2*($B191/3600/($D191*$F191))^2)+1)+10*LOG10($D191*$F191)+J191</f>
        <v>#DIV/0!</v>
      </c>
      <c r="S191" s="24" t="e">
        <f>'ModelParams Lw'!$B$3+'ModelParams Lw'!$B$4*LOG10($B191/3600/($D191*$F191))+'ModelParams Lw'!$B$5*LOG10(2*$G191/(1.2*($B191/3600/($D191*$F191))^2)+1)+10*LOG10($D191*$F191)+K191</f>
        <v>#DIV/0!</v>
      </c>
      <c r="T191" s="24" t="e">
        <f>'ModelParams Lw'!$B$3+'ModelParams Lw'!$B$4*LOG10($B191/3600/($D191*$F191))+'ModelParams Lw'!$B$5*LOG10(2*$G191/(1.2*($B191/3600/($D191*$F191))^2)+1)+10*LOG10($D191*$F191)+L191</f>
        <v>#DIV/0!</v>
      </c>
      <c r="U191" s="24" t="e">
        <f>'ModelParams Lw'!$B$3+'ModelParams Lw'!$B$4*LOG10($B191/3600/($D191*$F191))+'ModelParams Lw'!$B$5*LOG10(2*$G191/(1.2*($B191/3600/($D191*$F191))^2)+1)+10*LOG10($D191*$F191)+M191</f>
        <v>#DIV/0!</v>
      </c>
      <c r="V191" s="24" t="e">
        <f>'ModelParams Lw'!$B$3+'ModelParams Lw'!$B$4*LOG10($B191/3600/($D191*$F191))+'ModelParams Lw'!$B$5*LOG10(2*$G191/(1.2*($B191/3600/($D191*$F191))^2)+1)+10*LOG10($D191*$F191)+N191</f>
        <v>#DIV/0!</v>
      </c>
      <c r="W191" s="24" t="e">
        <f>'ModelParams Lw'!$B$3+'ModelParams Lw'!$B$4*LOG10($B191/3600/($D191*$F191))+'ModelParams Lw'!$B$5*LOG10(2*$G191/(1.2*($B191/3600/($D191*$F191))^2)+1)+10*LOG10($D191*$F191)+O191</f>
        <v>#DIV/0!</v>
      </c>
      <c r="X191" s="24" t="e">
        <f>10*LOG10(IF(P191="",0,POWER(10,((P191+'ModelParams Lw'!$O$4)/10))) +IF(Q191="",0,POWER(10,((Q191+'ModelParams Lw'!$P$4)/10))) +IF(R191="",0,POWER(10,((R191+'ModelParams Lw'!$Q$4)/10))) +IF(S191="",0,POWER(10,((S191+'ModelParams Lw'!$R$4)/10))) +IF(T191="",0,POWER(10,((T191+'ModelParams Lw'!$S$4)/10))) +IF(U191="",0,POWER(10,((U191+'ModelParams Lw'!$T$4)/10))) +IF(V191="",0,POWER(10,((V191+'ModelParams Lw'!$U$4)/10)))+IF(W191="",0,POWER(10,((W191+'ModelParams Lw'!$V$4)/10))))</f>
        <v>#DIV/0!</v>
      </c>
      <c r="Y191" s="24" t="e">
        <f t="shared" si="68"/>
        <v>#DIV/0!</v>
      </c>
      <c r="Z191" s="24" t="e">
        <f>(P191-'ModelParams Lw'!O$10)/'ModelParams Lw'!O$11</f>
        <v>#DIV/0!</v>
      </c>
      <c r="AA191" s="24" t="e">
        <f>(Q191-'ModelParams Lw'!P$10)/'ModelParams Lw'!P$11</f>
        <v>#DIV/0!</v>
      </c>
      <c r="AB191" s="24" t="e">
        <f>(R191-'ModelParams Lw'!Q$10)/'ModelParams Lw'!Q$11</f>
        <v>#DIV/0!</v>
      </c>
      <c r="AC191" s="24" t="e">
        <f>(S191-'ModelParams Lw'!R$10)/'ModelParams Lw'!R$11</f>
        <v>#DIV/0!</v>
      </c>
      <c r="AD191" s="24" t="e">
        <f>(T191-'ModelParams Lw'!S$10)/'ModelParams Lw'!S$11</f>
        <v>#DIV/0!</v>
      </c>
      <c r="AE191" s="24" t="e">
        <f>(U191-'ModelParams Lw'!T$10)/'ModelParams Lw'!T$11</f>
        <v>#DIV/0!</v>
      </c>
      <c r="AF191" s="24" t="e">
        <f>(V191-'ModelParams Lw'!U$10)/'ModelParams Lw'!U$11</f>
        <v>#DIV/0!</v>
      </c>
      <c r="AG191" s="24" t="e">
        <f>(W191-'ModelParams Lw'!V$10)/'ModelParams Lw'!V$11</f>
        <v>#DIV/0!</v>
      </c>
      <c r="AH191" s="24" t="e">
        <f t="shared" si="69"/>
        <v>#DIV/0!</v>
      </c>
      <c r="AI191" s="24" t="str">
        <f>IF(OR(Calcul!$D196="",Calcul!$E196=""),"",VLOOKUP(CONCATENATE(Calcul!$D196,Calcul!$E196),SilencerParams!$D$4:$R$82,8,FALSE))</f>
        <v/>
      </c>
      <c r="AJ191" s="24" t="str">
        <f>IF(OR(Calcul!$D196="",Calcul!$E196=""),"",VLOOKUP(CONCATENATE(Calcul!$D196,Calcul!$E196),SilencerParams!$D$4:$R$82,9,FALSE))</f>
        <v/>
      </c>
      <c r="AK191" s="24" t="str">
        <f>IF(OR(Calcul!$D196="",Calcul!$E196=""),"",VLOOKUP(CONCATENATE(Calcul!$D196,Calcul!$E196),SilencerParams!$D$4:$R$82,10,FALSE))</f>
        <v/>
      </c>
      <c r="AL191" s="24" t="str">
        <f>IF(OR(Calcul!$D196="",Calcul!$E196=""),"",VLOOKUP(CONCATENATE(Calcul!$D196,Calcul!$E196),SilencerParams!$D$4:$R$82,11,FALSE))</f>
        <v/>
      </c>
      <c r="AM191" s="24" t="str">
        <f>IF(OR(Calcul!$D196="",Calcul!$E196=""),"",VLOOKUP(CONCATENATE(Calcul!$D196,Calcul!$E196),SilencerParams!$D$4:$R$82,12,FALSE))</f>
        <v/>
      </c>
      <c r="AN191" s="24" t="str">
        <f>IF(OR(Calcul!$D196="",Calcul!$E196=""),"",VLOOKUP(CONCATENATE(Calcul!$D196,Calcul!$E196),SilencerParams!$D$4:$R$82,13,FALSE))</f>
        <v/>
      </c>
      <c r="AO191" s="24" t="str">
        <f>IF(OR(Calcul!$D196="",Calcul!$E196=""),"",VLOOKUP(CONCATENATE(Calcul!$D196,Calcul!$E196),SilencerParams!$D$4:$R$82,14,FALSE))</f>
        <v/>
      </c>
      <c r="AP191" s="24" t="str">
        <f>IF(OR(Calcul!$D196="",Calcul!$E196=""),"",VLOOKUP(CONCATENATE(Calcul!$D196,Calcul!$E196),SilencerParams!$D$4:$R$82,15,FALSE))</f>
        <v/>
      </c>
      <c r="AQ191" s="24" t="str">
        <f>IF(OR(Calcul!$D196="",Calcul!$E196=""),"",VLOOKUP(CONCATENATE(Calcul!$D196,Calcul!$E196),SilencerParams!$D$4:$Z$82,16,FALSE)*LOG($AH191)+VLOOKUP(CONCATENATE(Calcul!$D196,Calcul!$E196),SilencerParams!$D$4:$AH$82,24,FALSE))</f>
        <v/>
      </c>
      <c r="AR191" s="24" t="str">
        <f>IF(OR(Calcul!$D196="",Calcul!$E196=""),"",VLOOKUP(CONCATENATE(Calcul!$D196,Calcul!$E196),SilencerParams!$D$4:$Z$82,17,FALSE)*LOG($AH191)+VLOOKUP(CONCATENATE(Calcul!$D196,Calcul!$E196),SilencerParams!$D$4:$AH$82,25,FALSE))</f>
        <v/>
      </c>
      <c r="AS191" s="24" t="str">
        <f>IF(OR(Calcul!$D196="",Calcul!$E196=""),"",VLOOKUP(CONCATENATE(Calcul!$D196,Calcul!$E196),SilencerParams!$D$4:$Z$82,18,FALSE)*LOG($AH191)+VLOOKUP(CONCATENATE(Calcul!$D196,Calcul!$E196),SilencerParams!$D$4:$AH$82,26,FALSE))</f>
        <v/>
      </c>
      <c r="AT191" s="24" t="str">
        <f>IF(OR(Calcul!$D196="",Calcul!$E196=""),"",VLOOKUP(CONCATENATE(Calcul!$D196,Calcul!$E196),SilencerParams!$D$4:$Z$82,19,FALSE)*LOG($AH191)+VLOOKUP(CONCATENATE(Calcul!$D196,Calcul!$E196),SilencerParams!$D$4:$AH$82,27,FALSE))</f>
        <v/>
      </c>
      <c r="AU191" s="24" t="str">
        <f>IF(OR(Calcul!$D196="",Calcul!$E196=""),"",VLOOKUP(CONCATENATE(Calcul!$D196,Calcul!$E196),SilencerParams!$D$4:$Z$82,20,FALSE)*LOG($AH191)+VLOOKUP(CONCATENATE(Calcul!$D196,Calcul!$E196),SilencerParams!$D$4:$AH$82,28,FALSE))</f>
        <v/>
      </c>
      <c r="AV191" s="24" t="str">
        <f>IF(OR(Calcul!$D196="",Calcul!$E196=""),"",VLOOKUP(CONCATENATE(Calcul!$D196,Calcul!$E196),SilencerParams!$D$4:$Z$82,21,FALSE)*LOG($AH191)+VLOOKUP(CONCATENATE(Calcul!$D196,Calcul!$E196),SilencerParams!$D$4:$AH$82,29,FALSE))</f>
        <v/>
      </c>
      <c r="AW191" s="24" t="str">
        <f>IF(OR(Calcul!$D196="",Calcul!$E196=""),"",VLOOKUP(CONCATENATE(Calcul!$D196,Calcul!$E196),SilencerParams!$D$4:$Z$82,22,FALSE)*LOG($AH191)+VLOOKUP(CONCATENATE(Calcul!$D196,Calcul!$E196),SilencerParams!$D$4:$AH$82,30,FALSE))</f>
        <v/>
      </c>
      <c r="AX191" s="24" t="str">
        <f>IF(OR(Calcul!$D196="",Calcul!$E196=""),"",VLOOKUP(CONCATENATE(Calcul!$D196,Calcul!$E196),SilencerParams!$D$4:$Z$82,23,FALSE)*LOG($AH191)+VLOOKUP(CONCATENATE(Calcul!$D196,Calcul!$E196),SilencerParams!$D$4:$AH$82,31,FALSE))</f>
        <v/>
      </c>
      <c r="AY191" s="24" t="e">
        <f t="shared" si="49"/>
        <v>#DIV/0!</v>
      </c>
      <c r="AZ191" s="24" t="e">
        <f t="shared" si="50"/>
        <v>#DIV/0!</v>
      </c>
      <c r="BA191" s="24" t="e">
        <f t="shared" si="51"/>
        <v>#DIV/0!</v>
      </c>
      <c r="BB191" s="24" t="e">
        <f t="shared" si="52"/>
        <v>#DIV/0!</v>
      </c>
      <c r="BC191" s="24" t="e">
        <f t="shared" si="53"/>
        <v>#DIV/0!</v>
      </c>
      <c r="BD191" s="24" t="e">
        <f t="shared" si="54"/>
        <v>#DIV/0!</v>
      </c>
      <c r="BE191" s="24" t="e">
        <f t="shared" si="55"/>
        <v>#DIV/0!</v>
      </c>
      <c r="BF191" s="24" t="e">
        <f t="shared" si="56"/>
        <v>#DIV/0!</v>
      </c>
      <c r="BG191" s="24" t="e">
        <f>10*LOG10(IF(AY191="",0,POWER(10,((AY191+'ModelParams Lw'!$O$4)/10))) +IF(AZ191="",0,POWER(10,((AZ191+'ModelParams Lw'!$P$4)/10))) +IF(BA191="",0,POWER(10,((BA191+'ModelParams Lw'!$Q$4)/10))) +IF(BB191="",0,POWER(10,((BB191+'ModelParams Lw'!$R$4)/10))) +IF(BC191="",0,POWER(10,((BC191+'ModelParams Lw'!$S$4)/10))) +IF(BD191="",0,POWER(10,((BD191+'ModelParams Lw'!$T$4)/10))) +IF(BE191="",0,POWER(10,((BE191+'ModelParams Lw'!$U$4)/10)))+IF(BF191="",0,POWER(10,((BF191+'ModelParams Lw'!$V$4)/10))))</f>
        <v>#DIV/0!</v>
      </c>
      <c r="BH191" s="24" t="e">
        <f t="shared" si="70"/>
        <v>#DIV/0!</v>
      </c>
      <c r="BI191" s="24" t="e">
        <f>(AY191-'ModelParams Lw'!O$10)/'ModelParams Lw'!O$11</f>
        <v>#DIV/0!</v>
      </c>
      <c r="BJ191" s="24" t="e">
        <f>(AZ191-'ModelParams Lw'!P$10)/'ModelParams Lw'!P$11</f>
        <v>#DIV/0!</v>
      </c>
      <c r="BK191" s="24" t="e">
        <f>(BA191-'ModelParams Lw'!Q$10)/'ModelParams Lw'!Q$11</f>
        <v>#DIV/0!</v>
      </c>
      <c r="BL191" s="24" t="e">
        <f>(BB191-'ModelParams Lw'!R$10)/'ModelParams Lw'!R$11</f>
        <v>#DIV/0!</v>
      </c>
      <c r="BM191" s="24" t="e">
        <f>(BC191-'ModelParams Lw'!S$10)/'ModelParams Lw'!S$11</f>
        <v>#DIV/0!</v>
      </c>
      <c r="BN191" s="24" t="e">
        <f>(BD191-'ModelParams Lw'!T$10)/'ModelParams Lw'!T$11</f>
        <v>#DIV/0!</v>
      </c>
      <c r="BO191" s="24" t="e">
        <f>(BE191-'ModelParams Lw'!U$10)/'ModelParams Lw'!U$11</f>
        <v>#DIV/0!</v>
      </c>
      <c r="BP191" s="24" t="e">
        <f>(BF191-'ModelParams Lw'!V$10)/'ModelParams Lw'!V$11</f>
        <v>#DIV/0!</v>
      </c>
      <c r="BQ191" s="24">
        <f>IF(Calcul!$F196="SW",'ModelParams Lw'!C$18+'ModelParams Lw'!C$19*LOG(BQ$3)+'ModelParams Lw'!C$20*($D191*$E191),IF('ModelParams Lw'!C$21+'ModelParams Lw'!C$22*LOG(BQ$3)+'ModelParams Lw'!C$23*($D191*$E191)&lt;'ModelParams Lw'!C$18+'ModelParams Lw'!C$19*LOG(BQ$3)+'ModelParams Lw'!C$20*($D191*$E191),'ModelParams Lw'!C$18+'ModelParams Lw'!C$19*LOG(BQ$3)+'ModelParams Lw'!C$20*($D191*$E191),'ModelParams Lw'!C$21+'ModelParams Lw'!C$22*LOG(BQ$3)+'ModelParams Lw'!C$23*($D191*$E191)))</f>
        <v>29.232362061604213</v>
      </c>
      <c r="BR191" s="24">
        <f>IF(Calcul!$F196="SW",'ModelParams Lw'!D$18+'ModelParams Lw'!D$19*LOG(BR$3)+'ModelParams Lw'!D$20*($D191*$E191),IF('ModelParams Lw'!D$21+'ModelParams Lw'!D$22*LOG(BR$3)+'ModelParams Lw'!D$23*($D191*$E191)&lt;'ModelParams Lw'!D$18+'ModelParams Lw'!D$19*LOG(BR$3)+'ModelParams Lw'!D$20*($D191*$E191),'ModelParams Lw'!D$18+'ModelParams Lw'!D$19*LOG(BR$3)+'ModelParams Lw'!D$20*($D191*$E191),'ModelParams Lw'!D$21+'ModelParams Lw'!D$22*LOG(BR$3)+'ModelParams Lw'!D$23*($D191*$E191)))</f>
        <v>20.87664435983303</v>
      </c>
      <c r="BS191" s="24">
        <f>IF(Calcul!$F196="SW",'ModelParams Lw'!E$18+'ModelParams Lw'!E$19*LOG(BS$3)+'ModelParams Lw'!E$20*($D191*$E191),IF('ModelParams Lw'!E$21+'ModelParams Lw'!E$22*LOG(BS$3)+'ModelParams Lw'!E$23*($D191*$E191)&lt;'ModelParams Lw'!E$18+'ModelParams Lw'!E$19*LOG(BS$3)+'ModelParams Lw'!E$20*($D191*$E191),'ModelParams Lw'!E$18+'ModelParams Lw'!E$19*LOG(BS$3)+'ModelParams Lw'!E$20*($D191*$E191),'ModelParams Lw'!E$21+'ModelParams Lw'!E$22*LOG(BS$3)+'ModelParams Lw'!E$23*($D191*$E191)))</f>
        <v>19.403052886267911</v>
      </c>
      <c r="BT191" s="24">
        <f>IF(Calcul!$F196="SW",'ModelParams Lw'!F$18+'ModelParams Lw'!F$19*LOG(BT$3)+'ModelParams Lw'!F$20*($D191*$E191),IF('ModelParams Lw'!F$21+'ModelParams Lw'!F$22*LOG(BT$3)+'ModelParams Lw'!F$23*($D191*$E191)&lt;'ModelParams Lw'!F$18+'ModelParams Lw'!F$19*LOG(BT$3)+'ModelParams Lw'!F$20*($D191*$E191),'ModelParams Lw'!F$18+'ModelParams Lw'!F$19*LOG(BT$3)+'ModelParams Lw'!F$20*($D191*$E191),'ModelParams Lw'!F$21+'ModelParams Lw'!F$22*LOG(BT$3)+'ModelParams Lw'!F$23*($D191*$E191)))</f>
        <v>19.168948557312724</v>
      </c>
      <c r="BU191" s="24">
        <f>IF(Calcul!$F196="SW",'ModelParams Lw'!G$18+'ModelParams Lw'!G$19*LOG(BU$3)+'ModelParams Lw'!G$20*($D191*$E191),IF('ModelParams Lw'!G$21+'ModelParams Lw'!G$22*LOG(BU$3)+'ModelParams Lw'!G$23*($D191*$E191)&lt;'ModelParams Lw'!G$18+'ModelParams Lw'!G$19*LOG(BU$3)+'ModelParams Lw'!G$20*($D191*$E191),'ModelParams Lw'!G$18+'ModelParams Lw'!G$19*LOG(BU$3)+'ModelParams Lw'!G$20*($D191*$E191),'ModelParams Lw'!G$21+'ModelParams Lw'!G$22*LOG(BU$3)+'ModelParams Lw'!G$23*($D191*$E191)))</f>
        <v>19.253827318462619</v>
      </c>
      <c r="BV191" s="24">
        <f>IF(Calcul!$F196="SW",'ModelParams Lw'!H$18+'ModelParams Lw'!H$19*LOG(BV$3)+'ModelParams Lw'!H$20*($D191*$E191),IF('ModelParams Lw'!H$21+'ModelParams Lw'!H$22*LOG(BV$3)+'ModelParams Lw'!H$23*($D191*$E191)&lt;'ModelParams Lw'!H$18+'ModelParams Lw'!H$19*LOG(BV$3)+'ModelParams Lw'!H$20*($D191*$E191),'ModelParams Lw'!H$18+'ModelParams Lw'!H$19*LOG(BV$3)+'ModelParams Lw'!H$20*($D191*$E191),'ModelParams Lw'!H$21+'ModelParams Lw'!H$22*LOG(BV$3)+'ModelParams Lw'!H$23*($D191*$E191)))</f>
        <v>18.450549841027573</v>
      </c>
      <c r="BW191" s="24">
        <f>IF(Calcul!$F196="SW",'ModelParams Lw'!I$18+'ModelParams Lw'!I$19*LOG(BW$3)+'ModelParams Lw'!I$20*($D191*$E191),IF('ModelParams Lw'!I$21+'ModelParams Lw'!I$22*LOG(BW$3)+'ModelParams Lw'!I$23*($D191*$E191)&lt;'ModelParams Lw'!I$18+'ModelParams Lw'!I$19*LOG(BW$3)+'ModelParams Lw'!I$20*($D191*$E191),'ModelParams Lw'!I$18+'ModelParams Lw'!I$19*LOG(BW$3)+'ModelParams Lw'!I$20*($D191*$E191),'ModelParams Lw'!I$21+'ModelParams Lw'!I$22*LOG(BW$3)+'ModelParams Lw'!I$23*($D191*$E191)))</f>
        <v>24.339570323731252</v>
      </c>
      <c r="BX191" s="24">
        <f>IF(Calcul!$F196="SW",'ModelParams Lw'!J$18+'ModelParams Lw'!J$19*LOG(BX$3)+'ModelParams Lw'!J$20*($D191*$E191),IF('ModelParams Lw'!J$21+'ModelParams Lw'!J$22*LOG(BX$3)+'ModelParams Lw'!J$23*($D191*$E191)&lt;'ModelParams Lw'!J$18+'ModelParams Lw'!J$19*LOG(BX$3)+'ModelParams Lw'!J$20*($D191*$E191),'ModelParams Lw'!J$18+'ModelParams Lw'!J$19*LOG(BX$3)+'ModelParams Lw'!J$20*($D191*$E191),'ModelParams Lw'!J$21+'ModelParams Lw'!J$22*LOG(BX$3)+'ModelParams Lw'!J$23*($D191*$E191)))</f>
        <v>22.505852524315557</v>
      </c>
      <c r="BY191" s="24" t="e">
        <f t="shared" si="57"/>
        <v>#DIV/0!</v>
      </c>
      <c r="BZ191" s="24" t="e">
        <f t="shared" si="58"/>
        <v>#DIV/0!</v>
      </c>
      <c r="CA191" s="24" t="e">
        <f t="shared" si="59"/>
        <v>#DIV/0!</v>
      </c>
      <c r="CB191" s="24" t="e">
        <f t="shared" si="60"/>
        <v>#DIV/0!</v>
      </c>
      <c r="CC191" s="24" t="e">
        <f t="shared" si="61"/>
        <v>#DIV/0!</v>
      </c>
      <c r="CD191" s="24" t="e">
        <f t="shared" si="62"/>
        <v>#DIV/0!</v>
      </c>
      <c r="CE191" s="24" t="e">
        <f t="shared" si="63"/>
        <v>#DIV/0!</v>
      </c>
      <c r="CF191" s="24" t="e">
        <f t="shared" si="64"/>
        <v>#DIV/0!</v>
      </c>
      <c r="CG191" s="24" t="e">
        <f>10*LOG10(IF(BY191="",0,POWER(10,((BY191+'ModelParams Lw'!$O$4)/10))) +IF(BZ191="",0,POWER(10,((BZ191+'ModelParams Lw'!$P$4)/10))) +IF(CA191="",0,POWER(10,((CA191+'ModelParams Lw'!$Q$4)/10))) +IF(CB191="",0,POWER(10,((CB191+'ModelParams Lw'!$R$4)/10))) +IF(CC191="",0,POWER(10,((CC191+'ModelParams Lw'!$S$4)/10))) +IF(CD191="",0,POWER(10,((CD191+'ModelParams Lw'!$T$4)/10))) +IF(CE191="",0,POWER(10,((CE191+'ModelParams Lw'!$U$4)/10)))+IF(CF191="",0,POWER(10,((CF191+'ModelParams Lw'!$V$4)/10))))</f>
        <v>#DIV/0!</v>
      </c>
      <c r="CH191" s="24" t="e">
        <f t="shared" si="71"/>
        <v>#DIV/0!</v>
      </c>
      <c r="CI191" s="24" t="e">
        <f>(BY191-'ModelParams Lw'!$O$10)/'ModelParams Lw'!$O$11</f>
        <v>#DIV/0!</v>
      </c>
      <c r="CJ191" s="24" t="e">
        <f>(BZ191-'ModelParams Lw'!$P$10)/'ModelParams Lw'!$P$11</f>
        <v>#DIV/0!</v>
      </c>
      <c r="CK191" s="24" t="e">
        <f>(CA191-'ModelParams Lw'!$Q$10)/'ModelParams Lw'!$Q$11</f>
        <v>#DIV/0!</v>
      </c>
      <c r="CL191" s="24" t="e">
        <f>(CB191-'ModelParams Lw'!$R$10)/'ModelParams Lw'!$R$11</f>
        <v>#DIV/0!</v>
      </c>
      <c r="CM191" s="24" t="e">
        <f>(CC191-'ModelParams Lw'!$S$10)/'ModelParams Lw'!$S$11</f>
        <v>#DIV/0!</v>
      </c>
      <c r="CN191" s="24" t="e">
        <f>(CD191-'ModelParams Lw'!$T$10)/'ModelParams Lw'!$T$11</f>
        <v>#DIV/0!</v>
      </c>
      <c r="CO191" s="24" t="e">
        <f>(CE191-'ModelParams Lw'!$U$10)/'ModelParams Lw'!$U$11</f>
        <v>#DIV/0!</v>
      </c>
      <c r="CP191" s="24" t="e">
        <f>(CF191-'ModelParams Lw'!$V$10)/'ModelParams Lw'!$V$11</f>
        <v>#DIV/0!</v>
      </c>
    </row>
    <row r="192" spans="1:94" x14ac:dyDescent="0.2">
      <c r="A192" s="12">
        <f>Calcul!B194</f>
        <v>0</v>
      </c>
      <c r="B192" s="12">
        <f t="shared" si="65"/>
        <v>0</v>
      </c>
      <c r="C192" s="12">
        <f>Calcul!C194</f>
        <v>0</v>
      </c>
      <c r="D192" s="12">
        <f>Calcul!D194/1000</f>
        <v>0</v>
      </c>
      <c r="E192" s="12">
        <f>Calcul!E194/1000</f>
        <v>0</v>
      </c>
      <c r="F192" s="12">
        <f t="shared" si="66"/>
        <v>0</v>
      </c>
      <c r="G192" s="24" t="e">
        <f t="shared" si="67"/>
        <v>#DIV/0!</v>
      </c>
      <c r="H192" s="21" t="e">
        <f>'ModelParams Lw'!$B$6*(LN(H$3/(($B192/3600/($D192*$F192))^0.4*$G192^0.3)))^2+'ModelParams Lw'!$B$7*LN(H$3/(($B192/3600/($D192*$F192))^0.4*$G192^0.3))+'ModelParams Lw'!$B$8</f>
        <v>#DIV/0!</v>
      </c>
      <c r="I192" s="21" t="e">
        <f>'ModelParams Lw'!$B$6*(LN(I$3/(($B192/3600/($D192*$F192))^0.4*$G192^0.3)))^2+'ModelParams Lw'!$B$7*LN(I$3/(($B192/3600/($D192*$F192))^0.4*$G192^0.3))+'ModelParams Lw'!$B$8</f>
        <v>#DIV/0!</v>
      </c>
      <c r="J192" s="21" t="e">
        <f>'ModelParams Lw'!$B$6*(LN(J$3/(($B192/3600/($D192*$F192))^0.4*$G192^0.3)))^2+'ModelParams Lw'!$B$7*LN(J$3/(($B192/3600/($D192*$F192))^0.4*$G192^0.3))+'ModelParams Lw'!$B$8</f>
        <v>#DIV/0!</v>
      </c>
      <c r="K192" s="21" t="e">
        <f>'ModelParams Lw'!$B$6*(LN(K$3/(($B192/3600/($D192*$F192))^0.4*$G192^0.3)))^2+'ModelParams Lw'!$B$7*LN(K$3/(($B192/3600/($D192*$F192))^0.4*$G192^0.3))+'ModelParams Lw'!$B$8</f>
        <v>#DIV/0!</v>
      </c>
      <c r="L192" s="21" t="e">
        <f>'ModelParams Lw'!$B$6*(LN(L$3/(($B192/3600/($D192*$F192))^0.4*$G192^0.3)))^2+'ModelParams Lw'!$B$7*LN(L$3/(($B192/3600/($D192*$F192))^0.4*$G192^0.3))+'ModelParams Lw'!$B$8</f>
        <v>#DIV/0!</v>
      </c>
      <c r="M192" s="21" t="e">
        <f>'ModelParams Lw'!$B$6*(LN(M$3/(($B192/3600/($D192*$F192))^0.4*$G192^0.3)))^2+'ModelParams Lw'!$B$7*LN(M$3/(($B192/3600/($D192*$F192))^0.4*$G192^0.3))+'ModelParams Lw'!$B$8</f>
        <v>#DIV/0!</v>
      </c>
      <c r="N192" s="21" t="e">
        <f>'ModelParams Lw'!$B$6*(LN(N$3/(($B192/3600/($D192*$F192))^0.4*$G192^0.3)))^2+'ModelParams Lw'!$B$7*LN(N$3/(($B192/3600/($D192*$F192))^0.4*$G192^0.3))+'ModelParams Lw'!$B$8</f>
        <v>#DIV/0!</v>
      </c>
      <c r="O192" s="21" t="e">
        <f>'ModelParams Lw'!$B$6*(LN(O$3/(($B192/3600/($D192*$F192))^0.4*$G192^0.3)))^2+'ModelParams Lw'!$B$7*LN(O$3/(($B192/3600/($D192*$F192))^0.4*$G192^0.3))+'ModelParams Lw'!$B$8</f>
        <v>#DIV/0!</v>
      </c>
      <c r="P192" s="24" t="e">
        <f>'ModelParams Lw'!$B$3+'ModelParams Lw'!$B$4*LOG10($B192/3600/($D192*$F192))+'ModelParams Lw'!$B$5*LOG10(2*$G192/(1.2*($B192/3600/($D192*$F192))^2)+1)+10*LOG10($D192*$F192)+H192</f>
        <v>#DIV/0!</v>
      </c>
      <c r="Q192" s="24" t="e">
        <f>'ModelParams Lw'!$B$3+'ModelParams Lw'!$B$4*LOG10($B192/3600/($D192*$F192))+'ModelParams Lw'!$B$5*LOG10(2*$G192/(1.2*($B192/3600/($D192*$F192))^2)+1)+10*LOG10($D192*$F192)+I192</f>
        <v>#DIV/0!</v>
      </c>
      <c r="R192" s="24" t="e">
        <f>'ModelParams Lw'!$B$3+'ModelParams Lw'!$B$4*LOG10($B192/3600/($D192*$F192))+'ModelParams Lw'!$B$5*LOG10(2*$G192/(1.2*($B192/3600/($D192*$F192))^2)+1)+10*LOG10($D192*$F192)+J192</f>
        <v>#DIV/0!</v>
      </c>
      <c r="S192" s="24" t="e">
        <f>'ModelParams Lw'!$B$3+'ModelParams Lw'!$B$4*LOG10($B192/3600/($D192*$F192))+'ModelParams Lw'!$B$5*LOG10(2*$G192/(1.2*($B192/3600/($D192*$F192))^2)+1)+10*LOG10($D192*$F192)+K192</f>
        <v>#DIV/0!</v>
      </c>
      <c r="T192" s="24" t="e">
        <f>'ModelParams Lw'!$B$3+'ModelParams Lw'!$B$4*LOG10($B192/3600/($D192*$F192))+'ModelParams Lw'!$B$5*LOG10(2*$G192/(1.2*($B192/3600/($D192*$F192))^2)+1)+10*LOG10($D192*$F192)+L192</f>
        <v>#DIV/0!</v>
      </c>
      <c r="U192" s="24" t="e">
        <f>'ModelParams Lw'!$B$3+'ModelParams Lw'!$B$4*LOG10($B192/3600/($D192*$F192))+'ModelParams Lw'!$B$5*LOG10(2*$G192/(1.2*($B192/3600/($D192*$F192))^2)+1)+10*LOG10($D192*$F192)+M192</f>
        <v>#DIV/0!</v>
      </c>
      <c r="V192" s="24" t="e">
        <f>'ModelParams Lw'!$B$3+'ModelParams Lw'!$B$4*LOG10($B192/3600/($D192*$F192))+'ModelParams Lw'!$B$5*LOG10(2*$G192/(1.2*($B192/3600/($D192*$F192))^2)+1)+10*LOG10($D192*$F192)+N192</f>
        <v>#DIV/0!</v>
      </c>
      <c r="W192" s="24" t="e">
        <f>'ModelParams Lw'!$B$3+'ModelParams Lw'!$B$4*LOG10($B192/3600/($D192*$F192))+'ModelParams Lw'!$B$5*LOG10(2*$G192/(1.2*($B192/3600/($D192*$F192))^2)+1)+10*LOG10($D192*$F192)+O192</f>
        <v>#DIV/0!</v>
      </c>
      <c r="X192" s="24" t="e">
        <f>10*LOG10(IF(P192="",0,POWER(10,((P192+'ModelParams Lw'!$O$4)/10))) +IF(Q192="",0,POWER(10,((Q192+'ModelParams Lw'!$P$4)/10))) +IF(R192="",0,POWER(10,((R192+'ModelParams Lw'!$Q$4)/10))) +IF(S192="",0,POWER(10,((S192+'ModelParams Lw'!$R$4)/10))) +IF(T192="",0,POWER(10,((T192+'ModelParams Lw'!$S$4)/10))) +IF(U192="",0,POWER(10,((U192+'ModelParams Lw'!$T$4)/10))) +IF(V192="",0,POWER(10,((V192+'ModelParams Lw'!$U$4)/10)))+IF(W192="",0,POWER(10,((W192+'ModelParams Lw'!$V$4)/10))))</f>
        <v>#DIV/0!</v>
      </c>
      <c r="Y192" s="24" t="e">
        <f t="shared" si="68"/>
        <v>#DIV/0!</v>
      </c>
      <c r="Z192" s="24" t="e">
        <f>(P192-'ModelParams Lw'!O$10)/'ModelParams Lw'!O$11</f>
        <v>#DIV/0!</v>
      </c>
      <c r="AA192" s="24" t="e">
        <f>(Q192-'ModelParams Lw'!P$10)/'ModelParams Lw'!P$11</f>
        <v>#DIV/0!</v>
      </c>
      <c r="AB192" s="24" t="e">
        <f>(R192-'ModelParams Lw'!Q$10)/'ModelParams Lw'!Q$11</f>
        <v>#DIV/0!</v>
      </c>
      <c r="AC192" s="24" t="e">
        <f>(S192-'ModelParams Lw'!R$10)/'ModelParams Lw'!R$11</f>
        <v>#DIV/0!</v>
      </c>
      <c r="AD192" s="24" t="e">
        <f>(T192-'ModelParams Lw'!S$10)/'ModelParams Lw'!S$11</f>
        <v>#DIV/0!</v>
      </c>
      <c r="AE192" s="24" t="e">
        <f>(U192-'ModelParams Lw'!T$10)/'ModelParams Lw'!T$11</f>
        <v>#DIV/0!</v>
      </c>
      <c r="AF192" s="24" t="e">
        <f>(V192-'ModelParams Lw'!U$10)/'ModelParams Lw'!U$11</f>
        <v>#DIV/0!</v>
      </c>
      <c r="AG192" s="24" t="e">
        <f>(W192-'ModelParams Lw'!V$10)/'ModelParams Lw'!V$11</f>
        <v>#DIV/0!</v>
      </c>
      <c r="AH192" s="24" t="e">
        <f t="shared" si="69"/>
        <v>#DIV/0!</v>
      </c>
      <c r="AI192" s="24" t="str">
        <f>IF(OR(Calcul!$D197="",Calcul!$E197=""),"",VLOOKUP(CONCATENATE(Calcul!$D197,Calcul!$E197),SilencerParams!$D$4:$R$82,8,FALSE))</f>
        <v/>
      </c>
      <c r="AJ192" s="24" t="str">
        <f>IF(OR(Calcul!$D197="",Calcul!$E197=""),"",VLOOKUP(CONCATENATE(Calcul!$D197,Calcul!$E197),SilencerParams!$D$4:$R$82,9,FALSE))</f>
        <v/>
      </c>
      <c r="AK192" s="24" t="str">
        <f>IF(OR(Calcul!$D197="",Calcul!$E197=""),"",VLOOKUP(CONCATENATE(Calcul!$D197,Calcul!$E197),SilencerParams!$D$4:$R$82,10,FALSE))</f>
        <v/>
      </c>
      <c r="AL192" s="24" t="str">
        <f>IF(OR(Calcul!$D197="",Calcul!$E197=""),"",VLOOKUP(CONCATENATE(Calcul!$D197,Calcul!$E197),SilencerParams!$D$4:$R$82,11,FALSE))</f>
        <v/>
      </c>
      <c r="AM192" s="24" t="str">
        <f>IF(OR(Calcul!$D197="",Calcul!$E197=""),"",VLOOKUP(CONCATENATE(Calcul!$D197,Calcul!$E197),SilencerParams!$D$4:$R$82,12,FALSE))</f>
        <v/>
      </c>
      <c r="AN192" s="24" t="str">
        <f>IF(OR(Calcul!$D197="",Calcul!$E197=""),"",VLOOKUP(CONCATENATE(Calcul!$D197,Calcul!$E197),SilencerParams!$D$4:$R$82,13,FALSE))</f>
        <v/>
      </c>
      <c r="AO192" s="24" t="str">
        <f>IF(OR(Calcul!$D197="",Calcul!$E197=""),"",VLOOKUP(CONCATENATE(Calcul!$D197,Calcul!$E197),SilencerParams!$D$4:$R$82,14,FALSE))</f>
        <v/>
      </c>
      <c r="AP192" s="24" t="str">
        <f>IF(OR(Calcul!$D197="",Calcul!$E197=""),"",VLOOKUP(CONCATENATE(Calcul!$D197,Calcul!$E197),SilencerParams!$D$4:$R$82,15,FALSE))</f>
        <v/>
      </c>
      <c r="AQ192" s="24" t="str">
        <f>IF(OR(Calcul!$D197="",Calcul!$E197=""),"",VLOOKUP(CONCATENATE(Calcul!$D197,Calcul!$E197),SilencerParams!$D$4:$Z$82,16,FALSE)*LOG($AH192)+VLOOKUP(CONCATENATE(Calcul!$D197,Calcul!$E197),SilencerParams!$D$4:$AH$82,24,FALSE))</f>
        <v/>
      </c>
      <c r="AR192" s="24" t="str">
        <f>IF(OR(Calcul!$D197="",Calcul!$E197=""),"",VLOOKUP(CONCATENATE(Calcul!$D197,Calcul!$E197),SilencerParams!$D$4:$Z$82,17,FALSE)*LOG($AH192)+VLOOKUP(CONCATENATE(Calcul!$D197,Calcul!$E197),SilencerParams!$D$4:$AH$82,25,FALSE))</f>
        <v/>
      </c>
      <c r="AS192" s="24" t="str">
        <f>IF(OR(Calcul!$D197="",Calcul!$E197=""),"",VLOOKUP(CONCATENATE(Calcul!$D197,Calcul!$E197),SilencerParams!$D$4:$Z$82,18,FALSE)*LOG($AH192)+VLOOKUP(CONCATENATE(Calcul!$D197,Calcul!$E197),SilencerParams!$D$4:$AH$82,26,FALSE))</f>
        <v/>
      </c>
      <c r="AT192" s="24" t="str">
        <f>IF(OR(Calcul!$D197="",Calcul!$E197=""),"",VLOOKUP(CONCATENATE(Calcul!$D197,Calcul!$E197),SilencerParams!$D$4:$Z$82,19,FALSE)*LOG($AH192)+VLOOKUP(CONCATENATE(Calcul!$D197,Calcul!$E197),SilencerParams!$D$4:$AH$82,27,FALSE))</f>
        <v/>
      </c>
      <c r="AU192" s="24" t="str">
        <f>IF(OR(Calcul!$D197="",Calcul!$E197=""),"",VLOOKUP(CONCATENATE(Calcul!$D197,Calcul!$E197),SilencerParams!$D$4:$Z$82,20,FALSE)*LOG($AH192)+VLOOKUP(CONCATENATE(Calcul!$D197,Calcul!$E197),SilencerParams!$D$4:$AH$82,28,FALSE))</f>
        <v/>
      </c>
      <c r="AV192" s="24" t="str">
        <f>IF(OR(Calcul!$D197="",Calcul!$E197=""),"",VLOOKUP(CONCATENATE(Calcul!$D197,Calcul!$E197),SilencerParams!$D$4:$Z$82,21,FALSE)*LOG($AH192)+VLOOKUP(CONCATENATE(Calcul!$D197,Calcul!$E197),SilencerParams!$D$4:$AH$82,29,FALSE))</f>
        <v/>
      </c>
      <c r="AW192" s="24" t="str">
        <f>IF(OR(Calcul!$D197="",Calcul!$E197=""),"",VLOOKUP(CONCATENATE(Calcul!$D197,Calcul!$E197),SilencerParams!$D$4:$Z$82,22,FALSE)*LOG($AH192)+VLOOKUP(CONCATENATE(Calcul!$D197,Calcul!$E197),SilencerParams!$D$4:$AH$82,30,FALSE))</f>
        <v/>
      </c>
      <c r="AX192" s="24" t="str">
        <f>IF(OR(Calcul!$D197="",Calcul!$E197=""),"",VLOOKUP(CONCATENATE(Calcul!$D197,Calcul!$E197),SilencerParams!$D$4:$Z$82,23,FALSE)*LOG($AH192)+VLOOKUP(CONCATENATE(Calcul!$D197,Calcul!$E197),SilencerParams!$D$4:$AH$82,31,FALSE))</f>
        <v/>
      </c>
      <c r="AY192" s="24" t="e">
        <f t="shared" si="49"/>
        <v>#DIV/0!</v>
      </c>
      <c r="AZ192" s="24" t="e">
        <f t="shared" si="50"/>
        <v>#DIV/0!</v>
      </c>
      <c r="BA192" s="24" t="e">
        <f t="shared" si="51"/>
        <v>#DIV/0!</v>
      </c>
      <c r="BB192" s="24" t="e">
        <f t="shared" si="52"/>
        <v>#DIV/0!</v>
      </c>
      <c r="BC192" s="24" t="e">
        <f t="shared" si="53"/>
        <v>#DIV/0!</v>
      </c>
      <c r="BD192" s="24" t="e">
        <f t="shared" si="54"/>
        <v>#DIV/0!</v>
      </c>
      <c r="BE192" s="24" t="e">
        <f t="shared" si="55"/>
        <v>#DIV/0!</v>
      </c>
      <c r="BF192" s="24" t="e">
        <f t="shared" si="56"/>
        <v>#DIV/0!</v>
      </c>
      <c r="BG192" s="24" t="e">
        <f>10*LOG10(IF(AY192="",0,POWER(10,((AY192+'ModelParams Lw'!$O$4)/10))) +IF(AZ192="",0,POWER(10,((AZ192+'ModelParams Lw'!$P$4)/10))) +IF(BA192="",0,POWER(10,((BA192+'ModelParams Lw'!$Q$4)/10))) +IF(BB192="",0,POWER(10,((BB192+'ModelParams Lw'!$R$4)/10))) +IF(BC192="",0,POWER(10,((BC192+'ModelParams Lw'!$S$4)/10))) +IF(BD192="",0,POWER(10,((BD192+'ModelParams Lw'!$T$4)/10))) +IF(BE192="",0,POWER(10,((BE192+'ModelParams Lw'!$U$4)/10)))+IF(BF192="",0,POWER(10,((BF192+'ModelParams Lw'!$V$4)/10))))</f>
        <v>#DIV/0!</v>
      </c>
      <c r="BH192" s="24" t="e">
        <f t="shared" si="70"/>
        <v>#DIV/0!</v>
      </c>
      <c r="BI192" s="24" t="e">
        <f>(AY192-'ModelParams Lw'!O$10)/'ModelParams Lw'!O$11</f>
        <v>#DIV/0!</v>
      </c>
      <c r="BJ192" s="24" t="e">
        <f>(AZ192-'ModelParams Lw'!P$10)/'ModelParams Lw'!P$11</f>
        <v>#DIV/0!</v>
      </c>
      <c r="BK192" s="24" t="e">
        <f>(BA192-'ModelParams Lw'!Q$10)/'ModelParams Lw'!Q$11</f>
        <v>#DIV/0!</v>
      </c>
      <c r="BL192" s="24" t="e">
        <f>(BB192-'ModelParams Lw'!R$10)/'ModelParams Lw'!R$11</f>
        <v>#DIV/0!</v>
      </c>
      <c r="BM192" s="24" t="e">
        <f>(BC192-'ModelParams Lw'!S$10)/'ModelParams Lw'!S$11</f>
        <v>#DIV/0!</v>
      </c>
      <c r="BN192" s="24" t="e">
        <f>(BD192-'ModelParams Lw'!T$10)/'ModelParams Lw'!T$11</f>
        <v>#DIV/0!</v>
      </c>
      <c r="BO192" s="24" t="e">
        <f>(BE192-'ModelParams Lw'!U$10)/'ModelParams Lw'!U$11</f>
        <v>#DIV/0!</v>
      </c>
      <c r="BP192" s="24" t="e">
        <f>(BF192-'ModelParams Lw'!V$10)/'ModelParams Lw'!V$11</f>
        <v>#DIV/0!</v>
      </c>
      <c r="BQ192" s="24">
        <f>IF(Calcul!$F197="SW",'ModelParams Lw'!C$18+'ModelParams Lw'!C$19*LOG(BQ$3)+'ModelParams Lw'!C$20*($D192*$E192),IF('ModelParams Lw'!C$21+'ModelParams Lw'!C$22*LOG(BQ$3)+'ModelParams Lw'!C$23*($D192*$E192)&lt;'ModelParams Lw'!C$18+'ModelParams Lw'!C$19*LOG(BQ$3)+'ModelParams Lw'!C$20*($D192*$E192),'ModelParams Lw'!C$18+'ModelParams Lw'!C$19*LOG(BQ$3)+'ModelParams Lw'!C$20*($D192*$E192),'ModelParams Lw'!C$21+'ModelParams Lw'!C$22*LOG(BQ$3)+'ModelParams Lw'!C$23*($D192*$E192)))</f>
        <v>29.232362061604213</v>
      </c>
      <c r="BR192" s="24">
        <f>IF(Calcul!$F197="SW",'ModelParams Lw'!D$18+'ModelParams Lw'!D$19*LOG(BR$3)+'ModelParams Lw'!D$20*($D192*$E192),IF('ModelParams Lw'!D$21+'ModelParams Lw'!D$22*LOG(BR$3)+'ModelParams Lw'!D$23*($D192*$E192)&lt;'ModelParams Lw'!D$18+'ModelParams Lw'!D$19*LOG(BR$3)+'ModelParams Lw'!D$20*($D192*$E192),'ModelParams Lw'!D$18+'ModelParams Lw'!D$19*LOG(BR$3)+'ModelParams Lw'!D$20*($D192*$E192),'ModelParams Lw'!D$21+'ModelParams Lw'!D$22*LOG(BR$3)+'ModelParams Lw'!D$23*($D192*$E192)))</f>
        <v>20.87664435983303</v>
      </c>
      <c r="BS192" s="24">
        <f>IF(Calcul!$F197="SW",'ModelParams Lw'!E$18+'ModelParams Lw'!E$19*LOG(BS$3)+'ModelParams Lw'!E$20*($D192*$E192),IF('ModelParams Lw'!E$21+'ModelParams Lw'!E$22*LOG(BS$3)+'ModelParams Lw'!E$23*($D192*$E192)&lt;'ModelParams Lw'!E$18+'ModelParams Lw'!E$19*LOG(BS$3)+'ModelParams Lw'!E$20*($D192*$E192),'ModelParams Lw'!E$18+'ModelParams Lw'!E$19*LOG(BS$3)+'ModelParams Lw'!E$20*($D192*$E192),'ModelParams Lw'!E$21+'ModelParams Lw'!E$22*LOG(BS$3)+'ModelParams Lw'!E$23*($D192*$E192)))</f>
        <v>19.403052886267911</v>
      </c>
      <c r="BT192" s="24">
        <f>IF(Calcul!$F197="SW",'ModelParams Lw'!F$18+'ModelParams Lw'!F$19*LOG(BT$3)+'ModelParams Lw'!F$20*($D192*$E192),IF('ModelParams Lw'!F$21+'ModelParams Lw'!F$22*LOG(BT$3)+'ModelParams Lw'!F$23*($D192*$E192)&lt;'ModelParams Lw'!F$18+'ModelParams Lw'!F$19*LOG(BT$3)+'ModelParams Lw'!F$20*($D192*$E192),'ModelParams Lw'!F$18+'ModelParams Lw'!F$19*LOG(BT$3)+'ModelParams Lw'!F$20*($D192*$E192),'ModelParams Lw'!F$21+'ModelParams Lw'!F$22*LOG(BT$3)+'ModelParams Lw'!F$23*($D192*$E192)))</f>
        <v>19.168948557312724</v>
      </c>
      <c r="BU192" s="24">
        <f>IF(Calcul!$F197="SW",'ModelParams Lw'!G$18+'ModelParams Lw'!G$19*LOG(BU$3)+'ModelParams Lw'!G$20*($D192*$E192),IF('ModelParams Lw'!G$21+'ModelParams Lw'!G$22*LOG(BU$3)+'ModelParams Lw'!G$23*($D192*$E192)&lt;'ModelParams Lw'!G$18+'ModelParams Lw'!G$19*LOG(BU$3)+'ModelParams Lw'!G$20*($D192*$E192),'ModelParams Lw'!G$18+'ModelParams Lw'!G$19*LOG(BU$3)+'ModelParams Lw'!G$20*($D192*$E192),'ModelParams Lw'!G$21+'ModelParams Lw'!G$22*LOG(BU$3)+'ModelParams Lw'!G$23*($D192*$E192)))</f>
        <v>19.253827318462619</v>
      </c>
      <c r="BV192" s="24">
        <f>IF(Calcul!$F197="SW",'ModelParams Lw'!H$18+'ModelParams Lw'!H$19*LOG(BV$3)+'ModelParams Lw'!H$20*($D192*$E192),IF('ModelParams Lw'!H$21+'ModelParams Lw'!H$22*LOG(BV$3)+'ModelParams Lw'!H$23*($D192*$E192)&lt;'ModelParams Lw'!H$18+'ModelParams Lw'!H$19*LOG(BV$3)+'ModelParams Lw'!H$20*($D192*$E192),'ModelParams Lw'!H$18+'ModelParams Lw'!H$19*LOG(BV$3)+'ModelParams Lw'!H$20*($D192*$E192),'ModelParams Lw'!H$21+'ModelParams Lw'!H$22*LOG(BV$3)+'ModelParams Lw'!H$23*($D192*$E192)))</f>
        <v>18.450549841027573</v>
      </c>
      <c r="BW192" s="24">
        <f>IF(Calcul!$F197="SW",'ModelParams Lw'!I$18+'ModelParams Lw'!I$19*LOG(BW$3)+'ModelParams Lw'!I$20*($D192*$E192),IF('ModelParams Lw'!I$21+'ModelParams Lw'!I$22*LOG(BW$3)+'ModelParams Lw'!I$23*($D192*$E192)&lt;'ModelParams Lw'!I$18+'ModelParams Lw'!I$19*LOG(BW$3)+'ModelParams Lw'!I$20*($D192*$E192),'ModelParams Lw'!I$18+'ModelParams Lw'!I$19*LOG(BW$3)+'ModelParams Lw'!I$20*($D192*$E192),'ModelParams Lw'!I$21+'ModelParams Lw'!I$22*LOG(BW$3)+'ModelParams Lw'!I$23*($D192*$E192)))</f>
        <v>24.339570323731252</v>
      </c>
      <c r="BX192" s="24">
        <f>IF(Calcul!$F197="SW",'ModelParams Lw'!J$18+'ModelParams Lw'!J$19*LOG(BX$3)+'ModelParams Lw'!J$20*($D192*$E192),IF('ModelParams Lw'!J$21+'ModelParams Lw'!J$22*LOG(BX$3)+'ModelParams Lw'!J$23*($D192*$E192)&lt;'ModelParams Lw'!J$18+'ModelParams Lw'!J$19*LOG(BX$3)+'ModelParams Lw'!J$20*($D192*$E192),'ModelParams Lw'!J$18+'ModelParams Lw'!J$19*LOG(BX$3)+'ModelParams Lw'!J$20*($D192*$E192),'ModelParams Lw'!J$21+'ModelParams Lw'!J$22*LOG(BX$3)+'ModelParams Lw'!J$23*($D192*$E192)))</f>
        <v>22.505852524315557</v>
      </c>
      <c r="BY192" s="24" t="e">
        <f t="shared" si="57"/>
        <v>#DIV/0!</v>
      </c>
      <c r="BZ192" s="24" t="e">
        <f t="shared" si="58"/>
        <v>#DIV/0!</v>
      </c>
      <c r="CA192" s="24" t="e">
        <f t="shared" si="59"/>
        <v>#DIV/0!</v>
      </c>
      <c r="CB192" s="24" t="e">
        <f t="shared" si="60"/>
        <v>#DIV/0!</v>
      </c>
      <c r="CC192" s="24" t="e">
        <f t="shared" si="61"/>
        <v>#DIV/0!</v>
      </c>
      <c r="CD192" s="24" t="e">
        <f t="shared" si="62"/>
        <v>#DIV/0!</v>
      </c>
      <c r="CE192" s="24" t="e">
        <f t="shared" si="63"/>
        <v>#DIV/0!</v>
      </c>
      <c r="CF192" s="24" t="e">
        <f t="shared" si="64"/>
        <v>#DIV/0!</v>
      </c>
      <c r="CG192" s="24" t="e">
        <f>10*LOG10(IF(BY192="",0,POWER(10,((BY192+'ModelParams Lw'!$O$4)/10))) +IF(BZ192="",0,POWER(10,((BZ192+'ModelParams Lw'!$P$4)/10))) +IF(CA192="",0,POWER(10,((CA192+'ModelParams Lw'!$Q$4)/10))) +IF(CB192="",0,POWER(10,((CB192+'ModelParams Lw'!$R$4)/10))) +IF(CC192="",0,POWER(10,((CC192+'ModelParams Lw'!$S$4)/10))) +IF(CD192="",0,POWER(10,((CD192+'ModelParams Lw'!$T$4)/10))) +IF(CE192="",0,POWER(10,((CE192+'ModelParams Lw'!$U$4)/10)))+IF(CF192="",0,POWER(10,((CF192+'ModelParams Lw'!$V$4)/10))))</f>
        <v>#DIV/0!</v>
      </c>
      <c r="CH192" s="24" t="e">
        <f t="shared" si="71"/>
        <v>#DIV/0!</v>
      </c>
      <c r="CI192" s="24" t="e">
        <f>(BY192-'ModelParams Lw'!$O$10)/'ModelParams Lw'!$O$11</f>
        <v>#DIV/0!</v>
      </c>
      <c r="CJ192" s="24" t="e">
        <f>(BZ192-'ModelParams Lw'!$P$10)/'ModelParams Lw'!$P$11</f>
        <v>#DIV/0!</v>
      </c>
      <c r="CK192" s="24" t="e">
        <f>(CA192-'ModelParams Lw'!$Q$10)/'ModelParams Lw'!$Q$11</f>
        <v>#DIV/0!</v>
      </c>
      <c r="CL192" s="24" t="e">
        <f>(CB192-'ModelParams Lw'!$R$10)/'ModelParams Lw'!$R$11</f>
        <v>#DIV/0!</v>
      </c>
      <c r="CM192" s="24" t="e">
        <f>(CC192-'ModelParams Lw'!$S$10)/'ModelParams Lw'!$S$11</f>
        <v>#DIV/0!</v>
      </c>
      <c r="CN192" s="24" t="e">
        <f>(CD192-'ModelParams Lw'!$T$10)/'ModelParams Lw'!$T$11</f>
        <v>#DIV/0!</v>
      </c>
      <c r="CO192" s="24" t="e">
        <f>(CE192-'ModelParams Lw'!$U$10)/'ModelParams Lw'!$U$11</f>
        <v>#DIV/0!</v>
      </c>
      <c r="CP192" s="24" t="e">
        <f>(CF192-'ModelParams Lw'!$V$10)/'ModelParams Lw'!$V$11</f>
        <v>#DIV/0!</v>
      </c>
    </row>
    <row r="193" spans="1:94" x14ac:dyDescent="0.2">
      <c r="A193" s="12">
        <f>Calcul!B195</f>
        <v>0</v>
      </c>
      <c r="B193" s="12">
        <f t="shared" si="65"/>
        <v>0</v>
      </c>
      <c r="C193" s="12">
        <f>Calcul!C195</f>
        <v>0</v>
      </c>
      <c r="D193" s="12">
        <f>Calcul!D195/1000</f>
        <v>0</v>
      </c>
      <c r="E193" s="12">
        <f>Calcul!E195/1000</f>
        <v>0</v>
      </c>
      <c r="F193" s="12">
        <f t="shared" si="66"/>
        <v>0</v>
      </c>
      <c r="G193" s="24" t="e">
        <f t="shared" si="67"/>
        <v>#DIV/0!</v>
      </c>
      <c r="H193" s="21" t="e">
        <f>'ModelParams Lw'!$B$6*(LN(H$3/(($B193/3600/($D193*$F193))^0.4*$G193^0.3)))^2+'ModelParams Lw'!$B$7*LN(H$3/(($B193/3600/($D193*$F193))^0.4*$G193^0.3))+'ModelParams Lw'!$B$8</f>
        <v>#DIV/0!</v>
      </c>
      <c r="I193" s="21" t="e">
        <f>'ModelParams Lw'!$B$6*(LN(I$3/(($B193/3600/($D193*$F193))^0.4*$G193^0.3)))^2+'ModelParams Lw'!$B$7*LN(I$3/(($B193/3600/($D193*$F193))^0.4*$G193^0.3))+'ModelParams Lw'!$B$8</f>
        <v>#DIV/0!</v>
      </c>
      <c r="J193" s="21" t="e">
        <f>'ModelParams Lw'!$B$6*(LN(J$3/(($B193/3600/($D193*$F193))^0.4*$G193^0.3)))^2+'ModelParams Lw'!$B$7*LN(J$3/(($B193/3600/($D193*$F193))^0.4*$G193^0.3))+'ModelParams Lw'!$B$8</f>
        <v>#DIV/0!</v>
      </c>
      <c r="K193" s="21" t="e">
        <f>'ModelParams Lw'!$B$6*(LN(K$3/(($B193/3600/($D193*$F193))^0.4*$G193^0.3)))^2+'ModelParams Lw'!$B$7*LN(K$3/(($B193/3600/($D193*$F193))^0.4*$G193^0.3))+'ModelParams Lw'!$B$8</f>
        <v>#DIV/0!</v>
      </c>
      <c r="L193" s="21" t="e">
        <f>'ModelParams Lw'!$B$6*(LN(L$3/(($B193/3600/($D193*$F193))^0.4*$G193^0.3)))^2+'ModelParams Lw'!$B$7*LN(L$3/(($B193/3600/($D193*$F193))^0.4*$G193^0.3))+'ModelParams Lw'!$B$8</f>
        <v>#DIV/0!</v>
      </c>
      <c r="M193" s="21" t="e">
        <f>'ModelParams Lw'!$B$6*(LN(M$3/(($B193/3600/($D193*$F193))^0.4*$G193^0.3)))^2+'ModelParams Lw'!$B$7*LN(M$3/(($B193/3600/($D193*$F193))^0.4*$G193^0.3))+'ModelParams Lw'!$B$8</f>
        <v>#DIV/0!</v>
      </c>
      <c r="N193" s="21" t="e">
        <f>'ModelParams Lw'!$B$6*(LN(N$3/(($B193/3600/($D193*$F193))^0.4*$G193^0.3)))^2+'ModelParams Lw'!$B$7*LN(N$3/(($B193/3600/($D193*$F193))^0.4*$G193^0.3))+'ModelParams Lw'!$B$8</f>
        <v>#DIV/0!</v>
      </c>
      <c r="O193" s="21" t="e">
        <f>'ModelParams Lw'!$B$6*(LN(O$3/(($B193/3600/($D193*$F193))^0.4*$G193^0.3)))^2+'ModelParams Lw'!$B$7*LN(O$3/(($B193/3600/($D193*$F193))^0.4*$G193^0.3))+'ModelParams Lw'!$B$8</f>
        <v>#DIV/0!</v>
      </c>
      <c r="P193" s="24" t="e">
        <f>'ModelParams Lw'!$B$3+'ModelParams Lw'!$B$4*LOG10($B193/3600/($D193*$F193))+'ModelParams Lw'!$B$5*LOG10(2*$G193/(1.2*($B193/3600/($D193*$F193))^2)+1)+10*LOG10($D193*$F193)+H193</f>
        <v>#DIV/0!</v>
      </c>
      <c r="Q193" s="24" t="e">
        <f>'ModelParams Lw'!$B$3+'ModelParams Lw'!$B$4*LOG10($B193/3600/($D193*$F193))+'ModelParams Lw'!$B$5*LOG10(2*$G193/(1.2*($B193/3600/($D193*$F193))^2)+1)+10*LOG10($D193*$F193)+I193</f>
        <v>#DIV/0!</v>
      </c>
      <c r="R193" s="24" t="e">
        <f>'ModelParams Lw'!$B$3+'ModelParams Lw'!$B$4*LOG10($B193/3600/($D193*$F193))+'ModelParams Lw'!$B$5*LOG10(2*$G193/(1.2*($B193/3600/($D193*$F193))^2)+1)+10*LOG10($D193*$F193)+J193</f>
        <v>#DIV/0!</v>
      </c>
      <c r="S193" s="24" t="e">
        <f>'ModelParams Lw'!$B$3+'ModelParams Lw'!$B$4*LOG10($B193/3600/($D193*$F193))+'ModelParams Lw'!$B$5*LOG10(2*$G193/(1.2*($B193/3600/($D193*$F193))^2)+1)+10*LOG10($D193*$F193)+K193</f>
        <v>#DIV/0!</v>
      </c>
      <c r="T193" s="24" t="e">
        <f>'ModelParams Lw'!$B$3+'ModelParams Lw'!$B$4*LOG10($B193/3600/($D193*$F193))+'ModelParams Lw'!$B$5*LOG10(2*$G193/(1.2*($B193/3600/($D193*$F193))^2)+1)+10*LOG10($D193*$F193)+L193</f>
        <v>#DIV/0!</v>
      </c>
      <c r="U193" s="24" t="e">
        <f>'ModelParams Lw'!$B$3+'ModelParams Lw'!$B$4*LOG10($B193/3600/($D193*$F193))+'ModelParams Lw'!$B$5*LOG10(2*$G193/(1.2*($B193/3600/($D193*$F193))^2)+1)+10*LOG10($D193*$F193)+M193</f>
        <v>#DIV/0!</v>
      </c>
      <c r="V193" s="24" t="e">
        <f>'ModelParams Lw'!$B$3+'ModelParams Lw'!$B$4*LOG10($B193/3600/($D193*$F193))+'ModelParams Lw'!$B$5*LOG10(2*$G193/(1.2*($B193/3600/($D193*$F193))^2)+1)+10*LOG10($D193*$F193)+N193</f>
        <v>#DIV/0!</v>
      </c>
      <c r="W193" s="24" t="e">
        <f>'ModelParams Lw'!$B$3+'ModelParams Lw'!$B$4*LOG10($B193/3600/($D193*$F193))+'ModelParams Lw'!$B$5*LOG10(2*$G193/(1.2*($B193/3600/($D193*$F193))^2)+1)+10*LOG10($D193*$F193)+O193</f>
        <v>#DIV/0!</v>
      </c>
      <c r="X193" s="24" t="e">
        <f>10*LOG10(IF(P193="",0,POWER(10,((P193+'ModelParams Lw'!$O$4)/10))) +IF(Q193="",0,POWER(10,((Q193+'ModelParams Lw'!$P$4)/10))) +IF(R193="",0,POWER(10,((R193+'ModelParams Lw'!$Q$4)/10))) +IF(S193="",0,POWER(10,((S193+'ModelParams Lw'!$R$4)/10))) +IF(T193="",0,POWER(10,((T193+'ModelParams Lw'!$S$4)/10))) +IF(U193="",0,POWER(10,((U193+'ModelParams Lw'!$T$4)/10))) +IF(V193="",0,POWER(10,((V193+'ModelParams Lw'!$U$4)/10)))+IF(W193="",0,POWER(10,((W193+'ModelParams Lw'!$V$4)/10))))</f>
        <v>#DIV/0!</v>
      </c>
      <c r="Y193" s="24" t="e">
        <f t="shared" si="68"/>
        <v>#DIV/0!</v>
      </c>
      <c r="Z193" s="24" t="e">
        <f>(P193-'ModelParams Lw'!O$10)/'ModelParams Lw'!O$11</f>
        <v>#DIV/0!</v>
      </c>
      <c r="AA193" s="24" t="e">
        <f>(Q193-'ModelParams Lw'!P$10)/'ModelParams Lw'!P$11</f>
        <v>#DIV/0!</v>
      </c>
      <c r="AB193" s="24" t="e">
        <f>(R193-'ModelParams Lw'!Q$10)/'ModelParams Lw'!Q$11</f>
        <v>#DIV/0!</v>
      </c>
      <c r="AC193" s="24" t="e">
        <f>(S193-'ModelParams Lw'!R$10)/'ModelParams Lw'!R$11</f>
        <v>#DIV/0!</v>
      </c>
      <c r="AD193" s="24" t="e">
        <f>(T193-'ModelParams Lw'!S$10)/'ModelParams Lw'!S$11</f>
        <v>#DIV/0!</v>
      </c>
      <c r="AE193" s="24" t="e">
        <f>(U193-'ModelParams Lw'!T$10)/'ModelParams Lw'!T$11</f>
        <v>#DIV/0!</v>
      </c>
      <c r="AF193" s="24" t="e">
        <f>(V193-'ModelParams Lw'!U$10)/'ModelParams Lw'!U$11</f>
        <v>#DIV/0!</v>
      </c>
      <c r="AG193" s="24" t="e">
        <f>(W193-'ModelParams Lw'!V$10)/'ModelParams Lw'!V$11</f>
        <v>#DIV/0!</v>
      </c>
      <c r="AH193" s="24" t="e">
        <f t="shared" si="69"/>
        <v>#DIV/0!</v>
      </c>
      <c r="AI193" s="24" t="str">
        <f>IF(OR(Calcul!$D198="",Calcul!$E198=""),"",VLOOKUP(CONCATENATE(Calcul!$D198,Calcul!$E198),SilencerParams!$D$4:$R$82,8,FALSE))</f>
        <v/>
      </c>
      <c r="AJ193" s="24" t="str">
        <f>IF(OR(Calcul!$D198="",Calcul!$E198=""),"",VLOOKUP(CONCATENATE(Calcul!$D198,Calcul!$E198),SilencerParams!$D$4:$R$82,9,FALSE))</f>
        <v/>
      </c>
      <c r="AK193" s="24" t="str">
        <f>IF(OR(Calcul!$D198="",Calcul!$E198=""),"",VLOOKUP(CONCATENATE(Calcul!$D198,Calcul!$E198),SilencerParams!$D$4:$R$82,10,FALSE))</f>
        <v/>
      </c>
      <c r="AL193" s="24" t="str">
        <f>IF(OR(Calcul!$D198="",Calcul!$E198=""),"",VLOOKUP(CONCATENATE(Calcul!$D198,Calcul!$E198),SilencerParams!$D$4:$R$82,11,FALSE))</f>
        <v/>
      </c>
      <c r="AM193" s="24" t="str">
        <f>IF(OR(Calcul!$D198="",Calcul!$E198=""),"",VLOOKUP(CONCATENATE(Calcul!$D198,Calcul!$E198),SilencerParams!$D$4:$R$82,12,FALSE))</f>
        <v/>
      </c>
      <c r="AN193" s="24" t="str">
        <f>IF(OR(Calcul!$D198="",Calcul!$E198=""),"",VLOOKUP(CONCATENATE(Calcul!$D198,Calcul!$E198),SilencerParams!$D$4:$R$82,13,FALSE))</f>
        <v/>
      </c>
      <c r="AO193" s="24" t="str">
        <f>IF(OR(Calcul!$D198="",Calcul!$E198=""),"",VLOOKUP(CONCATENATE(Calcul!$D198,Calcul!$E198),SilencerParams!$D$4:$R$82,14,FALSE))</f>
        <v/>
      </c>
      <c r="AP193" s="24" t="str">
        <f>IF(OR(Calcul!$D198="",Calcul!$E198=""),"",VLOOKUP(CONCATENATE(Calcul!$D198,Calcul!$E198),SilencerParams!$D$4:$R$82,15,FALSE))</f>
        <v/>
      </c>
      <c r="AQ193" s="24" t="str">
        <f>IF(OR(Calcul!$D198="",Calcul!$E198=""),"",VLOOKUP(CONCATENATE(Calcul!$D198,Calcul!$E198),SilencerParams!$D$4:$Z$82,16,FALSE)*LOG($AH193)+VLOOKUP(CONCATENATE(Calcul!$D198,Calcul!$E198),SilencerParams!$D$4:$AH$82,24,FALSE))</f>
        <v/>
      </c>
      <c r="AR193" s="24" t="str">
        <f>IF(OR(Calcul!$D198="",Calcul!$E198=""),"",VLOOKUP(CONCATENATE(Calcul!$D198,Calcul!$E198),SilencerParams!$D$4:$Z$82,17,FALSE)*LOG($AH193)+VLOOKUP(CONCATENATE(Calcul!$D198,Calcul!$E198),SilencerParams!$D$4:$AH$82,25,FALSE))</f>
        <v/>
      </c>
      <c r="AS193" s="24" t="str">
        <f>IF(OR(Calcul!$D198="",Calcul!$E198=""),"",VLOOKUP(CONCATENATE(Calcul!$D198,Calcul!$E198),SilencerParams!$D$4:$Z$82,18,FALSE)*LOG($AH193)+VLOOKUP(CONCATENATE(Calcul!$D198,Calcul!$E198),SilencerParams!$D$4:$AH$82,26,FALSE))</f>
        <v/>
      </c>
      <c r="AT193" s="24" t="str">
        <f>IF(OR(Calcul!$D198="",Calcul!$E198=""),"",VLOOKUP(CONCATENATE(Calcul!$D198,Calcul!$E198),SilencerParams!$D$4:$Z$82,19,FALSE)*LOG($AH193)+VLOOKUP(CONCATENATE(Calcul!$D198,Calcul!$E198),SilencerParams!$D$4:$AH$82,27,FALSE))</f>
        <v/>
      </c>
      <c r="AU193" s="24" t="str">
        <f>IF(OR(Calcul!$D198="",Calcul!$E198=""),"",VLOOKUP(CONCATENATE(Calcul!$D198,Calcul!$E198),SilencerParams!$D$4:$Z$82,20,FALSE)*LOG($AH193)+VLOOKUP(CONCATENATE(Calcul!$D198,Calcul!$E198),SilencerParams!$D$4:$AH$82,28,FALSE))</f>
        <v/>
      </c>
      <c r="AV193" s="24" t="str">
        <f>IF(OR(Calcul!$D198="",Calcul!$E198=""),"",VLOOKUP(CONCATENATE(Calcul!$D198,Calcul!$E198),SilencerParams!$D$4:$Z$82,21,FALSE)*LOG($AH193)+VLOOKUP(CONCATENATE(Calcul!$D198,Calcul!$E198),SilencerParams!$D$4:$AH$82,29,FALSE))</f>
        <v/>
      </c>
      <c r="AW193" s="24" t="str">
        <f>IF(OR(Calcul!$D198="",Calcul!$E198=""),"",VLOOKUP(CONCATENATE(Calcul!$D198,Calcul!$E198),SilencerParams!$D$4:$Z$82,22,FALSE)*LOG($AH193)+VLOOKUP(CONCATENATE(Calcul!$D198,Calcul!$E198),SilencerParams!$D$4:$AH$82,30,FALSE))</f>
        <v/>
      </c>
      <c r="AX193" s="24" t="str">
        <f>IF(OR(Calcul!$D198="",Calcul!$E198=""),"",VLOOKUP(CONCATENATE(Calcul!$D198,Calcul!$E198),SilencerParams!$D$4:$Z$82,23,FALSE)*LOG($AH193)+VLOOKUP(CONCATENATE(Calcul!$D198,Calcul!$E198),SilencerParams!$D$4:$AH$82,31,FALSE))</f>
        <v/>
      </c>
      <c r="AY193" s="24" t="e">
        <f t="shared" si="49"/>
        <v>#DIV/0!</v>
      </c>
      <c r="AZ193" s="24" t="e">
        <f t="shared" si="50"/>
        <v>#DIV/0!</v>
      </c>
      <c r="BA193" s="24" t="e">
        <f t="shared" si="51"/>
        <v>#DIV/0!</v>
      </c>
      <c r="BB193" s="24" t="e">
        <f t="shared" si="52"/>
        <v>#DIV/0!</v>
      </c>
      <c r="BC193" s="24" t="e">
        <f t="shared" si="53"/>
        <v>#DIV/0!</v>
      </c>
      <c r="BD193" s="24" t="e">
        <f t="shared" si="54"/>
        <v>#DIV/0!</v>
      </c>
      <c r="BE193" s="24" t="e">
        <f t="shared" si="55"/>
        <v>#DIV/0!</v>
      </c>
      <c r="BF193" s="24" t="e">
        <f t="shared" si="56"/>
        <v>#DIV/0!</v>
      </c>
      <c r="BG193" s="24" t="e">
        <f>10*LOG10(IF(AY193="",0,POWER(10,((AY193+'ModelParams Lw'!$O$4)/10))) +IF(AZ193="",0,POWER(10,((AZ193+'ModelParams Lw'!$P$4)/10))) +IF(BA193="",0,POWER(10,((BA193+'ModelParams Lw'!$Q$4)/10))) +IF(BB193="",0,POWER(10,((BB193+'ModelParams Lw'!$R$4)/10))) +IF(BC193="",0,POWER(10,((BC193+'ModelParams Lw'!$S$4)/10))) +IF(BD193="",0,POWER(10,((BD193+'ModelParams Lw'!$T$4)/10))) +IF(BE193="",0,POWER(10,((BE193+'ModelParams Lw'!$U$4)/10)))+IF(BF193="",0,POWER(10,((BF193+'ModelParams Lw'!$V$4)/10))))</f>
        <v>#DIV/0!</v>
      </c>
      <c r="BH193" s="24" t="e">
        <f t="shared" si="70"/>
        <v>#DIV/0!</v>
      </c>
      <c r="BI193" s="24" t="e">
        <f>(AY193-'ModelParams Lw'!O$10)/'ModelParams Lw'!O$11</f>
        <v>#DIV/0!</v>
      </c>
      <c r="BJ193" s="24" t="e">
        <f>(AZ193-'ModelParams Lw'!P$10)/'ModelParams Lw'!P$11</f>
        <v>#DIV/0!</v>
      </c>
      <c r="BK193" s="24" t="e">
        <f>(BA193-'ModelParams Lw'!Q$10)/'ModelParams Lw'!Q$11</f>
        <v>#DIV/0!</v>
      </c>
      <c r="BL193" s="24" t="e">
        <f>(BB193-'ModelParams Lw'!R$10)/'ModelParams Lw'!R$11</f>
        <v>#DIV/0!</v>
      </c>
      <c r="BM193" s="24" t="e">
        <f>(BC193-'ModelParams Lw'!S$10)/'ModelParams Lw'!S$11</f>
        <v>#DIV/0!</v>
      </c>
      <c r="BN193" s="24" t="e">
        <f>(BD193-'ModelParams Lw'!T$10)/'ModelParams Lw'!T$11</f>
        <v>#DIV/0!</v>
      </c>
      <c r="BO193" s="24" t="e">
        <f>(BE193-'ModelParams Lw'!U$10)/'ModelParams Lw'!U$11</f>
        <v>#DIV/0!</v>
      </c>
      <c r="BP193" s="24" t="e">
        <f>(BF193-'ModelParams Lw'!V$10)/'ModelParams Lw'!V$11</f>
        <v>#DIV/0!</v>
      </c>
      <c r="BQ193" s="24">
        <f>IF(Calcul!$F198="SW",'ModelParams Lw'!C$18+'ModelParams Lw'!C$19*LOG(BQ$3)+'ModelParams Lw'!C$20*($D193*$E193),IF('ModelParams Lw'!C$21+'ModelParams Lw'!C$22*LOG(BQ$3)+'ModelParams Lw'!C$23*($D193*$E193)&lt;'ModelParams Lw'!C$18+'ModelParams Lw'!C$19*LOG(BQ$3)+'ModelParams Lw'!C$20*($D193*$E193),'ModelParams Lw'!C$18+'ModelParams Lw'!C$19*LOG(BQ$3)+'ModelParams Lw'!C$20*($D193*$E193),'ModelParams Lw'!C$21+'ModelParams Lw'!C$22*LOG(BQ$3)+'ModelParams Lw'!C$23*($D193*$E193)))</f>
        <v>29.232362061604213</v>
      </c>
      <c r="BR193" s="24">
        <f>IF(Calcul!$F198="SW",'ModelParams Lw'!D$18+'ModelParams Lw'!D$19*LOG(BR$3)+'ModelParams Lw'!D$20*($D193*$E193),IF('ModelParams Lw'!D$21+'ModelParams Lw'!D$22*LOG(BR$3)+'ModelParams Lw'!D$23*($D193*$E193)&lt;'ModelParams Lw'!D$18+'ModelParams Lw'!D$19*LOG(BR$3)+'ModelParams Lw'!D$20*($D193*$E193),'ModelParams Lw'!D$18+'ModelParams Lw'!D$19*LOG(BR$3)+'ModelParams Lw'!D$20*($D193*$E193),'ModelParams Lw'!D$21+'ModelParams Lw'!D$22*LOG(BR$3)+'ModelParams Lw'!D$23*($D193*$E193)))</f>
        <v>20.87664435983303</v>
      </c>
      <c r="BS193" s="24">
        <f>IF(Calcul!$F198="SW",'ModelParams Lw'!E$18+'ModelParams Lw'!E$19*LOG(BS$3)+'ModelParams Lw'!E$20*($D193*$E193),IF('ModelParams Lw'!E$21+'ModelParams Lw'!E$22*LOG(BS$3)+'ModelParams Lw'!E$23*($D193*$E193)&lt;'ModelParams Lw'!E$18+'ModelParams Lw'!E$19*LOG(BS$3)+'ModelParams Lw'!E$20*($D193*$E193),'ModelParams Lw'!E$18+'ModelParams Lw'!E$19*LOG(BS$3)+'ModelParams Lw'!E$20*($D193*$E193),'ModelParams Lw'!E$21+'ModelParams Lw'!E$22*LOG(BS$3)+'ModelParams Lw'!E$23*($D193*$E193)))</f>
        <v>19.403052886267911</v>
      </c>
      <c r="BT193" s="24">
        <f>IF(Calcul!$F198="SW",'ModelParams Lw'!F$18+'ModelParams Lw'!F$19*LOG(BT$3)+'ModelParams Lw'!F$20*($D193*$E193),IF('ModelParams Lw'!F$21+'ModelParams Lw'!F$22*LOG(BT$3)+'ModelParams Lw'!F$23*($D193*$E193)&lt;'ModelParams Lw'!F$18+'ModelParams Lw'!F$19*LOG(BT$3)+'ModelParams Lw'!F$20*($D193*$E193),'ModelParams Lw'!F$18+'ModelParams Lw'!F$19*LOG(BT$3)+'ModelParams Lw'!F$20*($D193*$E193),'ModelParams Lw'!F$21+'ModelParams Lw'!F$22*LOG(BT$3)+'ModelParams Lw'!F$23*($D193*$E193)))</f>
        <v>19.168948557312724</v>
      </c>
      <c r="BU193" s="24">
        <f>IF(Calcul!$F198="SW",'ModelParams Lw'!G$18+'ModelParams Lw'!G$19*LOG(BU$3)+'ModelParams Lw'!G$20*($D193*$E193),IF('ModelParams Lw'!G$21+'ModelParams Lw'!G$22*LOG(BU$3)+'ModelParams Lw'!G$23*($D193*$E193)&lt;'ModelParams Lw'!G$18+'ModelParams Lw'!G$19*LOG(BU$3)+'ModelParams Lw'!G$20*($D193*$E193),'ModelParams Lw'!G$18+'ModelParams Lw'!G$19*LOG(BU$3)+'ModelParams Lw'!G$20*($D193*$E193),'ModelParams Lw'!G$21+'ModelParams Lw'!G$22*LOG(BU$3)+'ModelParams Lw'!G$23*($D193*$E193)))</f>
        <v>19.253827318462619</v>
      </c>
      <c r="BV193" s="24">
        <f>IF(Calcul!$F198="SW",'ModelParams Lw'!H$18+'ModelParams Lw'!H$19*LOG(BV$3)+'ModelParams Lw'!H$20*($D193*$E193),IF('ModelParams Lw'!H$21+'ModelParams Lw'!H$22*LOG(BV$3)+'ModelParams Lw'!H$23*($D193*$E193)&lt;'ModelParams Lw'!H$18+'ModelParams Lw'!H$19*LOG(BV$3)+'ModelParams Lw'!H$20*($D193*$E193),'ModelParams Lw'!H$18+'ModelParams Lw'!H$19*LOG(BV$3)+'ModelParams Lw'!H$20*($D193*$E193),'ModelParams Lw'!H$21+'ModelParams Lw'!H$22*LOG(BV$3)+'ModelParams Lw'!H$23*($D193*$E193)))</f>
        <v>18.450549841027573</v>
      </c>
      <c r="BW193" s="24">
        <f>IF(Calcul!$F198="SW",'ModelParams Lw'!I$18+'ModelParams Lw'!I$19*LOG(BW$3)+'ModelParams Lw'!I$20*($D193*$E193),IF('ModelParams Lw'!I$21+'ModelParams Lw'!I$22*LOG(BW$3)+'ModelParams Lw'!I$23*($D193*$E193)&lt;'ModelParams Lw'!I$18+'ModelParams Lw'!I$19*LOG(BW$3)+'ModelParams Lw'!I$20*($D193*$E193),'ModelParams Lw'!I$18+'ModelParams Lw'!I$19*LOG(BW$3)+'ModelParams Lw'!I$20*($D193*$E193),'ModelParams Lw'!I$21+'ModelParams Lw'!I$22*LOG(BW$3)+'ModelParams Lw'!I$23*($D193*$E193)))</f>
        <v>24.339570323731252</v>
      </c>
      <c r="BX193" s="24">
        <f>IF(Calcul!$F198="SW",'ModelParams Lw'!J$18+'ModelParams Lw'!J$19*LOG(BX$3)+'ModelParams Lw'!J$20*($D193*$E193),IF('ModelParams Lw'!J$21+'ModelParams Lw'!J$22*LOG(BX$3)+'ModelParams Lw'!J$23*($D193*$E193)&lt;'ModelParams Lw'!J$18+'ModelParams Lw'!J$19*LOG(BX$3)+'ModelParams Lw'!J$20*($D193*$E193),'ModelParams Lw'!J$18+'ModelParams Lw'!J$19*LOG(BX$3)+'ModelParams Lw'!J$20*($D193*$E193),'ModelParams Lw'!J$21+'ModelParams Lw'!J$22*LOG(BX$3)+'ModelParams Lw'!J$23*($D193*$E193)))</f>
        <v>22.505852524315557</v>
      </c>
      <c r="BY193" s="24" t="e">
        <f t="shared" si="57"/>
        <v>#DIV/0!</v>
      </c>
      <c r="BZ193" s="24" t="e">
        <f t="shared" si="58"/>
        <v>#DIV/0!</v>
      </c>
      <c r="CA193" s="24" t="e">
        <f t="shared" si="59"/>
        <v>#DIV/0!</v>
      </c>
      <c r="CB193" s="24" t="e">
        <f t="shared" si="60"/>
        <v>#DIV/0!</v>
      </c>
      <c r="CC193" s="24" t="e">
        <f t="shared" si="61"/>
        <v>#DIV/0!</v>
      </c>
      <c r="CD193" s="24" t="e">
        <f t="shared" si="62"/>
        <v>#DIV/0!</v>
      </c>
      <c r="CE193" s="24" t="e">
        <f t="shared" si="63"/>
        <v>#DIV/0!</v>
      </c>
      <c r="CF193" s="24" t="e">
        <f t="shared" si="64"/>
        <v>#DIV/0!</v>
      </c>
      <c r="CG193" s="24" t="e">
        <f>10*LOG10(IF(BY193="",0,POWER(10,((BY193+'ModelParams Lw'!$O$4)/10))) +IF(BZ193="",0,POWER(10,((BZ193+'ModelParams Lw'!$P$4)/10))) +IF(CA193="",0,POWER(10,((CA193+'ModelParams Lw'!$Q$4)/10))) +IF(CB193="",0,POWER(10,((CB193+'ModelParams Lw'!$R$4)/10))) +IF(CC193="",0,POWER(10,((CC193+'ModelParams Lw'!$S$4)/10))) +IF(CD193="",0,POWER(10,((CD193+'ModelParams Lw'!$T$4)/10))) +IF(CE193="",0,POWER(10,((CE193+'ModelParams Lw'!$U$4)/10)))+IF(CF193="",0,POWER(10,((CF193+'ModelParams Lw'!$V$4)/10))))</f>
        <v>#DIV/0!</v>
      </c>
      <c r="CH193" s="24" t="e">
        <f t="shared" si="71"/>
        <v>#DIV/0!</v>
      </c>
      <c r="CI193" s="24" t="e">
        <f>(BY193-'ModelParams Lw'!$O$10)/'ModelParams Lw'!$O$11</f>
        <v>#DIV/0!</v>
      </c>
      <c r="CJ193" s="24" t="e">
        <f>(BZ193-'ModelParams Lw'!$P$10)/'ModelParams Lw'!$P$11</f>
        <v>#DIV/0!</v>
      </c>
      <c r="CK193" s="24" t="e">
        <f>(CA193-'ModelParams Lw'!$Q$10)/'ModelParams Lw'!$Q$11</f>
        <v>#DIV/0!</v>
      </c>
      <c r="CL193" s="24" t="e">
        <f>(CB193-'ModelParams Lw'!$R$10)/'ModelParams Lw'!$R$11</f>
        <v>#DIV/0!</v>
      </c>
      <c r="CM193" s="24" t="e">
        <f>(CC193-'ModelParams Lw'!$S$10)/'ModelParams Lw'!$S$11</f>
        <v>#DIV/0!</v>
      </c>
      <c r="CN193" s="24" t="e">
        <f>(CD193-'ModelParams Lw'!$T$10)/'ModelParams Lw'!$T$11</f>
        <v>#DIV/0!</v>
      </c>
      <c r="CO193" s="24" t="e">
        <f>(CE193-'ModelParams Lw'!$U$10)/'ModelParams Lw'!$U$11</f>
        <v>#DIV/0!</v>
      </c>
      <c r="CP193" s="24" t="e">
        <f>(CF193-'ModelParams Lw'!$V$10)/'ModelParams Lw'!$V$11</f>
        <v>#DIV/0!</v>
      </c>
    </row>
    <row r="194" spans="1:94" x14ac:dyDescent="0.2">
      <c r="A194" s="12">
        <f>Calcul!B196</f>
        <v>0</v>
      </c>
      <c r="B194" s="12">
        <f t="shared" si="65"/>
        <v>0</v>
      </c>
      <c r="C194" s="12">
        <f>Calcul!C196</f>
        <v>0</v>
      </c>
      <c r="D194" s="12">
        <f>Calcul!D196/1000</f>
        <v>0</v>
      </c>
      <c r="E194" s="12">
        <f>Calcul!E196/1000</f>
        <v>0</v>
      </c>
      <c r="F194" s="12">
        <f t="shared" si="66"/>
        <v>0</v>
      </c>
      <c r="G194" s="24" t="e">
        <f t="shared" si="67"/>
        <v>#DIV/0!</v>
      </c>
      <c r="H194" s="21" t="e">
        <f>'ModelParams Lw'!$B$6*(LN(H$3/(($B194/3600/($D194*$F194))^0.4*$G194^0.3)))^2+'ModelParams Lw'!$B$7*LN(H$3/(($B194/3600/($D194*$F194))^0.4*$G194^0.3))+'ModelParams Lw'!$B$8</f>
        <v>#DIV/0!</v>
      </c>
      <c r="I194" s="21" t="e">
        <f>'ModelParams Lw'!$B$6*(LN(I$3/(($B194/3600/($D194*$F194))^0.4*$G194^0.3)))^2+'ModelParams Lw'!$B$7*LN(I$3/(($B194/3600/($D194*$F194))^0.4*$G194^0.3))+'ModelParams Lw'!$B$8</f>
        <v>#DIV/0!</v>
      </c>
      <c r="J194" s="21" t="e">
        <f>'ModelParams Lw'!$B$6*(LN(J$3/(($B194/3600/($D194*$F194))^0.4*$G194^0.3)))^2+'ModelParams Lw'!$B$7*LN(J$3/(($B194/3600/($D194*$F194))^0.4*$G194^0.3))+'ModelParams Lw'!$B$8</f>
        <v>#DIV/0!</v>
      </c>
      <c r="K194" s="21" t="e">
        <f>'ModelParams Lw'!$B$6*(LN(K$3/(($B194/3600/($D194*$F194))^0.4*$G194^0.3)))^2+'ModelParams Lw'!$B$7*LN(K$3/(($B194/3600/($D194*$F194))^0.4*$G194^0.3))+'ModelParams Lw'!$B$8</f>
        <v>#DIV/0!</v>
      </c>
      <c r="L194" s="21" t="e">
        <f>'ModelParams Lw'!$B$6*(LN(L$3/(($B194/3600/($D194*$F194))^0.4*$G194^0.3)))^2+'ModelParams Lw'!$B$7*LN(L$3/(($B194/3600/($D194*$F194))^0.4*$G194^0.3))+'ModelParams Lw'!$B$8</f>
        <v>#DIV/0!</v>
      </c>
      <c r="M194" s="21" t="e">
        <f>'ModelParams Lw'!$B$6*(LN(M$3/(($B194/3600/($D194*$F194))^0.4*$G194^0.3)))^2+'ModelParams Lw'!$B$7*LN(M$3/(($B194/3600/($D194*$F194))^0.4*$G194^0.3))+'ModelParams Lw'!$B$8</f>
        <v>#DIV/0!</v>
      </c>
      <c r="N194" s="21" t="e">
        <f>'ModelParams Lw'!$B$6*(LN(N$3/(($B194/3600/($D194*$F194))^0.4*$G194^0.3)))^2+'ModelParams Lw'!$B$7*LN(N$3/(($B194/3600/($D194*$F194))^0.4*$G194^0.3))+'ModelParams Lw'!$B$8</f>
        <v>#DIV/0!</v>
      </c>
      <c r="O194" s="21" t="e">
        <f>'ModelParams Lw'!$B$6*(LN(O$3/(($B194/3600/($D194*$F194))^0.4*$G194^0.3)))^2+'ModelParams Lw'!$B$7*LN(O$3/(($B194/3600/($D194*$F194))^0.4*$G194^0.3))+'ModelParams Lw'!$B$8</f>
        <v>#DIV/0!</v>
      </c>
      <c r="P194" s="24" t="e">
        <f>'ModelParams Lw'!$B$3+'ModelParams Lw'!$B$4*LOG10($B194/3600/($D194*$F194))+'ModelParams Lw'!$B$5*LOG10(2*$G194/(1.2*($B194/3600/($D194*$F194))^2)+1)+10*LOG10($D194*$F194)+H194</f>
        <v>#DIV/0!</v>
      </c>
      <c r="Q194" s="24" t="e">
        <f>'ModelParams Lw'!$B$3+'ModelParams Lw'!$B$4*LOG10($B194/3600/($D194*$F194))+'ModelParams Lw'!$B$5*LOG10(2*$G194/(1.2*($B194/3600/($D194*$F194))^2)+1)+10*LOG10($D194*$F194)+I194</f>
        <v>#DIV/0!</v>
      </c>
      <c r="R194" s="24" t="e">
        <f>'ModelParams Lw'!$B$3+'ModelParams Lw'!$B$4*LOG10($B194/3600/($D194*$F194))+'ModelParams Lw'!$B$5*LOG10(2*$G194/(1.2*($B194/3600/($D194*$F194))^2)+1)+10*LOG10($D194*$F194)+J194</f>
        <v>#DIV/0!</v>
      </c>
      <c r="S194" s="24" t="e">
        <f>'ModelParams Lw'!$B$3+'ModelParams Lw'!$B$4*LOG10($B194/3600/($D194*$F194))+'ModelParams Lw'!$B$5*LOG10(2*$G194/(1.2*($B194/3600/($D194*$F194))^2)+1)+10*LOG10($D194*$F194)+K194</f>
        <v>#DIV/0!</v>
      </c>
      <c r="T194" s="24" t="e">
        <f>'ModelParams Lw'!$B$3+'ModelParams Lw'!$B$4*LOG10($B194/3600/($D194*$F194))+'ModelParams Lw'!$B$5*LOG10(2*$G194/(1.2*($B194/3600/($D194*$F194))^2)+1)+10*LOG10($D194*$F194)+L194</f>
        <v>#DIV/0!</v>
      </c>
      <c r="U194" s="24" t="e">
        <f>'ModelParams Lw'!$B$3+'ModelParams Lw'!$B$4*LOG10($B194/3600/($D194*$F194))+'ModelParams Lw'!$B$5*LOG10(2*$G194/(1.2*($B194/3600/($D194*$F194))^2)+1)+10*LOG10($D194*$F194)+M194</f>
        <v>#DIV/0!</v>
      </c>
      <c r="V194" s="24" t="e">
        <f>'ModelParams Lw'!$B$3+'ModelParams Lw'!$B$4*LOG10($B194/3600/($D194*$F194))+'ModelParams Lw'!$B$5*LOG10(2*$G194/(1.2*($B194/3600/($D194*$F194))^2)+1)+10*LOG10($D194*$F194)+N194</f>
        <v>#DIV/0!</v>
      </c>
      <c r="W194" s="24" t="e">
        <f>'ModelParams Lw'!$B$3+'ModelParams Lw'!$B$4*LOG10($B194/3600/($D194*$F194))+'ModelParams Lw'!$B$5*LOG10(2*$G194/(1.2*($B194/3600/($D194*$F194))^2)+1)+10*LOG10($D194*$F194)+O194</f>
        <v>#DIV/0!</v>
      </c>
      <c r="X194" s="24" t="e">
        <f>10*LOG10(IF(P194="",0,POWER(10,((P194+'ModelParams Lw'!$O$4)/10))) +IF(Q194="",0,POWER(10,((Q194+'ModelParams Lw'!$P$4)/10))) +IF(R194="",0,POWER(10,((R194+'ModelParams Lw'!$Q$4)/10))) +IF(S194="",0,POWER(10,((S194+'ModelParams Lw'!$R$4)/10))) +IF(T194="",0,POWER(10,((T194+'ModelParams Lw'!$S$4)/10))) +IF(U194="",0,POWER(10,((U194+'ModelParams Lw'!$T$4)/10))) +IF(V194="",0,POWER(10,((V194+'ModelParams Lw'!$U$4)/10)))+IF(W194="",0,POWER(10,((W194+'ModelParams Lw'!$V$4)/10))))</f>
        <v>#DIV/0!</v>
      </c>
      <c r="Y194" s="24" t="e">
        <f t="shared" si="68"/>
        <v>#DIV/0!</v>
      </c>
      <c r="Z194" s="24" t="e">
        <f>(P194-'ModelParams Lw'!O$10)/'ModelParams Lw'!O$11</f>
        <v>#DIV/0!</v>
      </c>
      <c r="AA194" s="24" t="e">
        <f>(Q194-'ModelParams Lw'!P$10)/'ModelParams Lw'!P$11</f>
        <v>#DIV/0!</v>
      </c>
      <c r="AB194" s="24" t="e">
        <f>(R194-'ModelParams Lw'!Q$10)/'ModelParams Lw'!Q$11</f>
        <v>#DIV/0!</v>
      </c>
      <c r="AC194" s="24" t="e">
        <f>(S194-'ModelParams Lw'!R$10)/'ModelParams Lw'!R$11</f>
        <v>#DIV/0!</v>
      </c>
      <c r="AD194" s="24" t="e">
        <f>(T194-'ModelParams Lw'!S$10)/'ModelParams Lw'!S$11</f>
        <v>#DIV/0!</v>
      </c>
      <c r="AE194" s="24" t="e">
        <f>(U194-'ModelParams Lw'!T$10)/'ModelParams Lw'!T$11</f>
        <v>#DIV/0!</v>
      </c>
      <c r="AF194" s="24" t="e">
        <f>(V194-'ModelParams Lw'!U$10)/'ModelParams Lw'!U$11</f>
        <v>#DIV/0!</v>
      </c>
      <c r="AG194" s="24" t="e">
        <f>(W194-'ModelParams Lw'!V$10)/'ModelParams Lw'!V$11</f>
        <v>#DIV/0!</v>
      </c>
      <c r="AH194" s="24" t="e">
        <f t="shared" si="69"/>
        <v>#DIV/0!</v>
      </c>
      <c r="AI194" s="24" t="str">
        <f>IF(OR(Calcul!$D199="",Calcul!$E199=""),"",VLOOKUP(CONCATENATE(Calcul!$D199,Calcul!$E199),SilencerParams!$D$4:$R$82,8,FALSE))</f>
        <v/>
      </c>
      <c r="AJ194" s="24" t="str">
        <f>IF(OR(Calcul!$D199="",Calcul!$E199=""),"",VLOOKUP(CONCATENATE(Calcul!$D199,Calcul!$E199),SilencerParams!$D$4:$R$82,9,FALSE))</f>
        <v/>
      </c>
      <c r="AK194" s="24" t="str">
        <f>IF(OR(Calcul!$D199="",Calcul!$E199=""),"",VLOOKUP(CONCATENATE(Calcul!$D199,Calcul!$E199),SilencerParams!$D$4:$R$82,10,FALSE))</f>
        <v/>
      </c>
      <c r="AL194" s="24" t="str">
        <f>IF(OR(Calcul!$D199="",Calcul!$E199=""),"",VLOOKUP(CONCATENATE(Calcul!$D199,Calcul!$E199),SilencerParams!$D$4:$R$82,11,FALSE))</f>
        <v/>
      </c>
      <c r="AM194" s="24" t="str">
        <f>IF(OR(Calcul!$D199="",Calcul!$E199=""),"",VLOOKUP(CONCATENATE(Calcul!$D199,Calcul!$E199),SilencerParams!$D$4:$R$82,12,FALSE))</f>
        <v/>
      </c>
      <c r="AN194" s="24" t="str">
        <f>IF(OR(Calcul!$D199="",Calcul!$E199=""),"",VLOOKUP(CONCATENATE(Calcul!$D199,Calcul!$E199),SilencerParams!$D$4:$R$82,13,FALSE))</f>
        <v/>
      </c>
      <c r="AO194" s="24" t="str">
        <f>IF(OR(Calcul!$D199="",Calcul!$E199=""),"",VLOOKUP(CONCATENATE(Calcul!$D199,Calcul!$E199),SilencerParams!$D$4:$R$82,14,FALSE))</f>
        <v/>
      </c>
      <c r="AP194" s="24" t="str">
        <f>IF(OR(Calcul!$D199="",Calcul!$E199=""),"",VLOOKUP(CONCATENATE(Calcul!$D199,Calcul!$E199),SilencerParams!$D$4:$R$82,15,FALSE))</f>
        <v/>
      </c>
      <c r="AQ194" s="24" t="str">
        <f>IF(OR(Calcul!$D199="",Calcul!$E199=""),"",VLOOKUP(CONCATENATE(Calcul!$D199,Calcul!$E199),SilencerParams!$D$4:$Z$82,16,FALSE)*LOG($AH194)+VLOOKUP(CONCATENATE(Calcul!$D199,Calcul!$E199),SilencerParams!$D$4:$AH$82,24,FALSE))</f>
        <v/>
      </c>
      <c r="AR194" s="24" t="str">
        <f>IF(OR(Calcul!$D199="",Calcul!$E199=""),"",VLOOKUP(CONCATENATE(Calcul!$D199,Calcul!$E199),SilencerParams!$D$4:$Z$82,17,FALSE)*LOG($AH194)+VLOOKUP(CONCATENATE(Calcul!$D199,Calcul!$E199),SilencerParams!$D$4:$AH$82,25,FALSE))</f>
        <v/>
      </c>
      <c r="AS194" s="24" t="str">
        <f>IF(OR(Calcul!$D199="",Calcul!$E199=""),"",VLOOKUP(CONCATENATE(Calcul!$D199,Calcul!$E199),SilencerParams!$D$4:$Z$82,18,FALSE)*LOG($AH194)+VLOOKUP(CONCATENATE(Calcul!$D199,Calcul!$E199),SilencerParams!$D$4:$AH$82,26,FALSE))</f>
        <v/>
      </c>
      <c r="AT194" s="24" t="str">
        <f>IF(OR(Calcul!$D199="",Calcul!$E199=""),"",VLOOKUP(CONCATENATE(Calcul!$D199,Calcul!$E199),SilencerParams!$D$4:$Z$82,19,FALSE)*LOG($AH194)+VLOOKUP(CONCATENATE(Calcul!$D199,Calcul!$E199),SilencerParams!$D$4:$AH$82,27,FALSE))</f>
        <v/>
      </c>
      <c r="AU194" s="24" t="str">
        <f>IF(OR(Calcul!$D199="",Calcul!$E199=""),"",VLOOKUP(CONCATENATE(Calcul!$D199,Calcul!$E199),SilencerParams!$D$4:$Z$82,20,FALSE)*LOG($AH194)+VLOOKUP(CONCATENATE(Calcul!$D199,Calcul!$E199),SilencerParams!$D$4:$AH$82,28,FALSE))</f>
        <v/>
      </c>
      <c r="AV194" s="24" t="str">
        <f>IF(OR(Calcul!$D199="",Calcul!$E199=""),"",VLOOKUP(CONCATENATE(Calcul!$D199,Calcul!$E199),SilencerParams!$D$4:$Z$82,21,FALSE)*LOG($AH194)+VLOOKUP(CONCATENATE(Calcul!$D199,Calcul!$E199),SilencerParams!$D$4:$AH$82,29,FALSE))</f>
        <v/>
      </c>
      <c r="AW194" s="24" t="str">
        <f>IF(OR(Calcul!$D199="",Calcul!$E199=""),"",VLOOKUP(CONCATENATE(Calcul!$D199,Calcul!$E199),SilencerParams!$D$4:$Z$82,22,FALSE)*LOG($AH194)+VLOOKUP(CONCATENATE(Calcul!$D199,Calcul!$E199),SilencerParams!$D$4:$AH$82,30,FALSE))</f>
        <v/>
      </c>
      <c r="AX194" s="24" t="str">
        <f>IF(OR(Calcul!$D199="",Calcul!$E199=""),"",VLOOKUP(CONCATENATE(Calcul!$D199,Calcul!$E199),SilencerParams!$D$4:$Z$82,23,FALSE)*LOG($AH194)+VLOOKUP(CONCATENATE(Calcul!$D199,Calcul!$E199),SilencerParams!$D$4:$AH$82,31,FALSE))</f>
        <v/>
      </c>
      <c r="AY194" s="24" t="e">
        <f t="shared" si="49"/>
        <v>#DIV/0!</v>
      </c>
      <c r="AZ194" s="24" t="e">
        <f t="shared" si="50"/>
        <v>#DIV/0!</v>
      </c>
      <c r="BA194" s="24" t="e">
        <f t="shared" si="51"/>
        <v>#DIV/0!</v>
      </c>
      <c r="BB194" s="24" t="e">
        <f t="shared" si="52"/>
        <v>#DIV/0!</v>
      </c>
      <c r="BC194" s="24" t="e">
        <f t="shared" si="53"/>
        <v>#DIV/0!</v>
      </c>
      <c r="BD194" s="24" t="e">
        <f t="shared" si="54"/>
        <v>#DIV/0!</v>
      </c>
      <c r="BE194" s="24" t="e">
        <f t="shared" si="55"/>
        <v>#DIV/0!</v>
      </c>
      <c r="BF194" s="24" t="e">
        <f t="shared" si="56"/>
        <v>#DIV/0!</v>
      </c>
      <c r="BG194" s="24" t="e">
        <f>10*LOG10(IF(AY194="",0,POWER(10,((AY194+'ModelParams Lw'!$O$4)/10))) +IF(AZ194="",0,POWER(10,((AZ194+'ModelParams Lw'!$P$4)/10))) +IF(BA194="",0,POWER(10,((BA194+'ModelParams Lw'!$Q$4)/10))) +IF(BB194="",0,POWER(10,((BB194+'ModelParams Lw'!$R$4)/10))) +IF(BC194="",0,POWER(10,((BC194+'ModelParams Lw'!$S$4)/10))) +IF(BD194="",0,POWER(10,((BD194+'ModelParams Lw'!$T$4)/10))) +IF(BE194="",0,POWER(10,((BE194+'ModelParams Lw'!$U$4)/10)))+IF(BF194="",0,POWER(10,((BF194+'ModelParams Lw'!$V$4)/10))))</f>
        <v>#DIV/0!</v>
      </c>
      <c r="BH194" s="24" t="e">
        <f t="shared" si="70"/>
        <v>#DIV/0!</v>
      </c>
      <c r="BI194" s="24" t="e">
        <f>(AY194-'ModelParams Lw'!O$10)/'ModelParams Lw'!O$11</f>
        <v>#DIV/0!</v>
      </c>
      <c r="BJ194" s="24" t="e">
        <f>(AZ194-'ModelParams Lw'!P$10)/'ModelParams Lw'!P$11</f>
        <v>#DIV/0!</v>
      </c>
      <c r="BK194" s="24" t="e">
        <f>(BA194-'ModelParams Lw'!Q$10)/'ModelParams Lw'!Q$11</f>
        <v>#DIV/0!</v>
      </c>
      <c r="BL194" s="24" t="e">
        <f>(BB194-'ModelParams Lw'!R$10)/'ModelParams Lw'!R$11</f>
        <v>#DIV/0!</v>
      </c>
      <c r="BM194" s="24" t="e">
        <f>(BC194-'ModelParams Lw'!S$10)/'ModelParams Lw'!S$11</f>
        <v>#DIV/0!</v>
      </c>
      <c r="BN194" s="24" t="e">
        <f>(BD194-'ModelParams Lw'!T$10)/'ModelParams Lw'!T$11</f>
        <v>#DIV/0!</v>
      </c>
      <c r="BO194" s="24" t="e">
        <f>(BE194-'ModelParams Lw'!U$10)/'ModelParams Lw'!U$11</f>
        <v>#DIV/0!</v>
      </c>
      <c r="BP194" s="24" t="e">
        <f>(BF194-'ModelParams Lw'!V$10)/'ModelParams Lw'!V$11</f>
        <v>#DIV/0!</v>
      </c>
      <c r="BQ194" s="24">
        <f>IF(Calcul!$F199="SW",'ModelParams Lw'!C$18+'ModelParams Lw'!C$19*LOG(BQ$3)+'ModelParams Lw'!C$20*($D194*$E194),IF('ModelParams Lw'!C$21+'ModelParams Lw'!C$22*LOG(BQ$3)+'ModelParams Lw'!C$23*($D194*$E194)&lt;'ModelParams Lw'!C$18+'ModelParams Lw'!C$19*LOG(BQ$3)+'ModelParams Lw'!C$20*($D194*$E194),'ModelParams Lw'!C$18+'ModelParams Lw'!C$19*LOG(BQ$3)+'ModelParams Lw'!C$20*($D194*$E194),'ModelParams Lw'!C$21+'ModelParams Lw'!C$22*LOG(BQ$3)+'ModelParams Lw'!C$23*($D194*$E194)))</f>
        <v>29.232362061604213</v>
      </c>
      <c r="BR194" s="24">
        <f>IF(Calcul!$F199="SW",'ModelParams Lw'!D$18+'ModelParams Lw'!D$19*LOG(BR$3)+'ModelParams Lw'!D$20*($D194*$E194),IF('ModelParams Lw'!D$21+'ModelParams Lw'!D$22*LOG(BR$3)+'ModelParams Lw'!D$23*($D194*$E194)&lt;'ModelParams Lw'!D$18+'ModelParams Lw'!D$19*LOG(BR$3)+'ModelParams Lw'!D$20*($D194*$E194),'ModelParams Lw'!D$18+'ModelParams Lw'!D$19*LOG(BR$3)+'ModelParams Lw'!D$20*($D194*$E194),'ModelParams Lw'!D$21+'ModelParams Lw'!D$22*LOG(BR$3)+'ModelParams Lw'!D$23*($D194*$E194)))</f>
        <v>20.87664435983303</v>
      </c>
      <c r="BS194" s="24">
        <f>IF(Calcul!$F199="SW",'ModelParams Lw'!E$18+'ModelParams Lw'!E$19*LOG(BS$3)+'ModelParams Lw'!E$20*($D194*$E194),IF('ModelParams Lw'!E$21+'ModelParams Lw'!E$22*LOG(BS$3)+'ModelParams Lw'!E$23*($D194*$E194)&lt;'ModelParams Lw'!E$18+'ModelParams Lw'!E$19*LOG(BS$3)+'ModelParams Lw'!E$20*($D194*$E194),'ModelParams Lw'!E$18+'ModelParams Lw'!E$19*LOG(BS$3)+'ModelParams Lw'!E$20*($D194*$E194),'ModelParams Lw'!E$21+'ModelParams Lw'!E$22*LOG(BS$3)+'ModelParams Lw'!E$23*($D194*$E194)))</f>
        <v>19.403052886267911</v>
      </c>
      <c r="BT194" s="24">
        <f>IF(Calcul!$F199="SW",'ModelParams Lw'!F$18+'ModelParams Lw'!F$19*LOG(BT$3)+'ModelParams Lw'!F$20*($D194*$E194),IF('ModelParams Lw'!F$21+'ModelParams Lw'!F$22*LOG(BT$3)+'ModelParams Lw'!F$23*($D194*$E194)&lt;'ModelParams Lw'!F$18+'ModelParams Lw'!F$19*LOG(BT$3)+'ModelParams Lw'!F$20*($D194*$E194),'ModelParams Lw'!F$18+'ModelParams Lw'!F$19*LOG(BT$3)+'ModelParams Lw'!F$20*($D194*$E194),'ModelParams Lw'!F$21+'ModelParams Lw'!F$22*LOG(BT$3)+'ModelParams Lw'!F$23*($D194*$E194)))</f>
        <v>19.168948557312724</v>
      </c>
      <c r="BU194" s="24">
        <f>IF(Calcul!$F199="SW",'ModelParams Lw'!G$18+'ModelParams Lw'!G$19*LOG(BU$3)+'ModelParams Lw'!G$20*($D194*$E194),IF('ModelParams Lw'!G$21+'ModelParams Lw'!G$22*LOG(BU$3)+'ModelParams Lw'!G$23*($D194*$E194)&lt;'ModelParams Lw'!G$18+'ModelParams Lw'!G$19*LOG(BU$3)+'ModelParams Lw'!G$20*($D194*$E194),'ModelParams Lw'!G$18+'ModelParams Lw'!G$19*LOG(BU$3)+'ModelParams Lw'!G$20*($D194*$E194),'ModelParams Lw'!G$21+'ModelParams Lw'!G$22*LOG(BU$3)+'ModelParams Lw'!G$23*($D194*$E194)))</f>
        <v>19.253827318462619</v>
      </c>
      <c r="BV194" s="24">
        <f>IF(Calcul!$F199="SW",'ModelParams Lw'!H$18+'ModelParams Lw'!H$19*LOG(BV$3)+'ModelParams Lw'!H$20*($D194*$E194),IF('ModelParams Lw'!H$21+'ModelParams Lw'!H$22*LOG(BV$3)+'ModelParams Lw'!H$23*($D194*$E194)&lt;'ModelParams Lw'!H$18+'ModelParams Lw'!H$19*LOG(BV$3)+'ModelParams Lw'!H$20*($D194*$E194),'ModelParams Lw'!H$18+'ModelParams Lw'!H$19*LOG(BV$3)+'ModelParams Lw'!H$20*($D194*$E194),'ModelParams Lw'!H$21+'ModelParams Lw'!H$22*LOG(BV$3)+'ModelParams Lw'!H$23*($D194*$E194)))</f>
        <v>18.450549841027573</v>
      </c>
      <c r="BW194" s="24">
        <f>IF(Calcul!$F199="SW",'ModelParams Lw'!I$18+'ModelParams Lw'!I$19*LOG(BW$3)+'ModelParams Lw'!I$20*($D194*$E194),IF('ModelParams Lw'!I$21+'ModelParams Lw'!I$22*LOG(BW$3)+'ModelParams Lw'!I$23*($D194*$E194)&lt;'ModelParams Lw'!I$18+'ModelParams Lw'!I$19*LOG(BW$3)+'ModelParams Lw'!I$20*($D194*$E194),'ModelParams Lw'!I$18+'ModelParams Lw'!I$19*LOG(BW$3)+'ModelParams Lw'!I$20*($D194*$E194),'ModelParams Lw'!I$21+'ModelParams Lw'!I$22*LOG(BW$3)+'ModelParams Lw'!I$23*($D194*$E194)))</f>
        <v>24.339570323731252</v>
      </c>
      <c r="BX194" s="24">
        <f>IF(Calcul!$F199="SW",'ModelParams Lw'!J$18+'ModelParams Lw'!J$19*LOG(BX$3)+'ModelParams Lw'!J$20*($D194*$E194),IF('ModelParams Lw'!J$21+'ModelParams Lw'!J$22*LOG(BX$3)+'ModelParams Lw'!J$23*($D194*$E194)&lt;'ModelParams Lw'!J$18+'ModelParams Lw'!J$19*LOG(BX$3)+'ModelParams Lw'!J$20*($D194*$E194),'ModelParams Lw'!J$18+'ModelParams Lw'!J$19*LOG(BX$3)+'ModelParams Lw'!J$20*($D194*$E194),'ModelParams Lw'!J$21+'ModelParams Lw'!J$22*LOG(BX$3)+'ModelParams Lw'!J$23*($D194*$E194)))</f>
        <v>22.505852524315557</v>
      </c>
      <c r="BY194" s="24" t="e">
        <f t="shared" si="57"/>
        <v>#DIV/0!</v>
      </c>
      <c r="BZ194" s="24" t="e">
        <f t="shared" si="58"/>
        <v>#DIV/0!</v>
      </c>
      <c r="CA194" s="24" t="e">
        <f t="shared" si="59"/>
        <v>#DIV/0!</v>
      </c>
      <c r="CB194" s="24" t="e">
        <f t="shared" si="60"/>
        <v>#DIV/0!</v>
      </c>
      <c r="CC194" s="24" t="e">
        <f t="shared" si="61"/>
        <v>#DIV/0!</v>
      </c>
      <c r="CD194" s="24" t="e">
        <f t="shared" si="62"/>
        <v>#DIV/0!</v>
      </c>
      <c r="CE194" s="24" t="e">
        <f t="shared" si="63"/>
        <v>#DIV/0!</v>
      </c>
      <c r="CF194" s="24" t="e">
        <f t="shared" si="64"/>
        <v>#DIV/0!</v>
      </c>
      <c r="CG194" s="24" t="e">
        <f>10*LOG10(IF(BY194="",0,POWER(10,((BY194+'ModelParams Lw'!$O$4)/10))) +IF(BZ194="",0,POWER(10,((BZ194+'ModelParams Lw'!$P$4)/10))) +IF(CA194="",0,POWER(10,((CA194+'ModelParams Lw'!$Q$4)/10))) +IF(CB194="",0,POWER(10,((CB194+'ModelParams Lw'!$R$4)/10))) +IF(CC194="",0,POWER(10,((CC194+'ModelParams Lw'!$S$4)/10))) +IF(CD194="",0,POWER(10,((CD194+'ModelParams Lw'!$T$4)/10))) +IF(CE194="",0,POWER(10,((CE194+'ModelParams Lw'!$U$4)/10)))+IF(CF194="",0,POWER(10,((CF194+'ModelParams Lw'!$V$4)/10))))</f>
        <v>#DIV/0!</v>
      </c>
      <c r="CH194" s="24" t="e">
        <f t="shared" si="71"/>
        <v>#DIV/0!</v>
      </c>
      <c r="CI194" s="24" t="e">
        <f>(BY194-'ModelParams Lw'!$O$10)/'ModelParams Lw'!$O$11</f>
        <v>#DIV/0!</v>
      </c>
      <c r="CJ194" s="24" t="e">
        <f>(BZ194-'ModelParams Lw'!$P$10)/'ModelParams Lw'!$P$11</f>
        <v>#DIV/0!</v>
      </c>
      <c r="CK194" s="24" t="e">
        <f>(CA194-'ModelParams Lw'!$Q$10)/'ModelParams Lw'!$Q$11</f>
        <v>#DIV/0!</v>
      </c>
      <c r="CL194" s="24" t="e">
        <f>(CB194-'ModelParams Lw'!$R$10)/'ModelParams Lw'!$R$11</f>
        <v>#DIV/0!</v>
      </c>
      <c r="CM194" s="24" t="e">
        <f>(CC194-'ModelParams Lw'!$S$10)/'ModelParams Lw'!$S$11</f>
        <v>#DIV/0!</v>
      </c>
      <c r="CN194" s="24" t="e">
        <f>(CD194-'ModelParams Lw'!$T$10)/'ModelParams Lw'!$T$11</f>
        <v>#DIV/0!</v>
      </c>
      <c r="CO194" s="24" t="e">
        <f>(CE194-'ModelParams Lw'!$U$10)/'ModelParams Lw'!$U$11</f>
        <v>#DIV/0!</v>
      </c>
      <c r="CP194" s="24" t="e">
        <f>(CF194-'ModelParams Lw'!$V$10)/'ModelParams Lw'!$V$11</f>
        <v>#DIV/0!</v>
      </c>
    </row>
    <row r="195" spans="1:94" x14ac:dyDescent="0.2">
      <c r="A195" s="12">
        <f>Calcul!B197</f>
        <v>0</v>
      </c>
      <c r="B195" s="12">
        <f t="shared" si="65"/>
        <v>0</v>
      </c>
      <c r="C195" s="12">
        <f>Calcul!C197</f>
        <v>0</v>
      </c>
      <c r="D195" s="12">
        <f>Calcul!D197/1000</f>
        <v>0</v>
      </c>
      <c r="E195" s="12">
        <f>Calcul!E197/1000</f>
        <v>0</v>
      </c>
      <c r="F195" s="12">
        <f t="shared" si="66"/>
        <v>0</v>
      </c>
      <c r="G195" s="24" t="e">
        <f t="shared" si="67"/>
        <v>#DIV/0!</v>
      </c>
      <c r="H195" s="21" t="e">
        <f>'ModelParams Lw'!$B$6*(LN(H$3/(($B195/3600/($D195*$F195))^0.4*$G195^0.3)))^2+'ModelParams Lw'!$B$7*LN(H$3/(($B195/3600/($D195*$F195))^0.4*$G195^0.3))+'ModelParams Lw'!$B$8</f>
        <v>#DIV/0!</v>
      </c>
      <c r="I195" s="21" t="e">
        <f>'ModelParams Lw'!$B$6*(LN(I$3/(($B195/3600/($D195*$F195))^0.4*$G195^0.3)))^2+'ModelParams Lw'!$B$7*LN(I$3/(($B195/3600/($D195*$F195))^0.4*$G195^0.3))+'ModelParams Lw'!$B$8</f>
        <v>#DIV/0!</v>
      </c>
      <c r="J195" s="21" t="e">
        <f>'ModelParams Lw'!$B$6*(LN(J$3/(($B195/3600/($D195*$F195))^0.4*$G195^0.3)))^2+'ModelParams Lw'!$B$7*LN(J$3/(($B195/3600/($D195*$F195))^0.4*$G195^0.3))+'ModelParams Lw'!$B$8</f>
        <v>#DIV/0!</v>
      </c>
      <c r="K195" s="21" t="e">
        <f>'ModelParams Lw'!$B$6*(LN(K$3/(($B195/3600/($D195*$F195))^0.4*$G195^0.3)))^2+'ModelParams Lw'!$B$7*LN(K$3/(($B195/3600/($D195*$F195))^0.4*$G195^0.3))+'ModelParams Lw'!$B$8</f>
        <v>#DIV/0!</v>
      </c>
      <c r="L195" s="21" t="e">
        <f>'ModelParams Lw'!$B$6*(LN(L$3/(($B195/3600/($D195*$F195))^0.4*$G195^0.3)))^2+'ModelParams Lw'!$B$7*LN(L$3/(($B195/3600/($D195*$F195))^0.4*$G195^0.3))+'ModelParams Lw'!$B$8</f>
        <v>#DIV/0!</v>
      </c>
      <c r="M195" s="21" t="e">
        <f>'ModelParams Lw'!$B$6*(LN(M$3/(($B195/3600/($D195*$F195))^0.4*$G195^0.3)))^2+'ModelParams Lw'!$B$7*LN(M$3/(($B195/3600/($D195*$F195))^0.4*$G195^0.3))+'ModelParams Lw'!$B$8</f>
        <v>#DIV/0!</v>
      </c>
      <c r="N195" s="21" t="e">
        <f>'ModelParams Lw'!$B$6*(LN(N$3/(($B195/3600/($D195*$F195))^0.4*$G195^0.3)))^2+'ModelParams Lw'!$B$7*LN(N$3/(($B195/3600/($D195*$F195))^0.4*$G195^0.3))+'ModelParams Lw'!$B$8</f>
        <v>#DIV/0!</v>
      </c>
      <c r="O195" s="21" t="e">
        <f>'ModelParams Lw'!$B$6*(LN(O$3/(($B195/3600/($D195*$F195))^0.4*$G195^0.3)))^2+'ModelParams Lw'!$B$7*LN(O$3/(($B195/3600/($D195*$F195))^0.4*$G195^0.3))+'ModelParams Lw'!$B$8</f>
        <v>#DIV/0!</v>
      </c>
      <c r="P195" s="24" t="e">
        <f>'ModelParams Lw'!$B$3+'ModelParams Lw'!$B$4*LOG10($B195/3600/($D195*$F195))+'ModelParams Lw'!$B$5*LOG10(2*$G195/(1.2*($B195/3600/($D195*$F195))^2)+1)+10*LOG10($D195*$F195)+H195</f>
        <v>#DIV/0!</v>
      </c>
      <c r="Q195" s="24" t="e">
        <f>'ModelParams Lw'!$B$3+'ModelParams Lw'!$B$4*LOG10($B195/3600/($D195*$F195))+'ModelParams Lw'!$B$5*LOG10(2*$G195/(1.2*($B195/3600/($D195*$F195))^2)+1)+10*LOG10($D195*$F195)+I195</f>
        <v>#DIV/0!</v>
      </c>
      <c r="R195" s="24" t="e">
        <f>'ModelParams Lw'!$B$3+'ModelParams Lw'!$B$4*LOG10($B195/3600/($D195*$F195))+'ModelParams Lw'!$B$5*LOG10(2*$G195/(1.2*($B195/3600/($D195*$F195))^2)+1)+10*LOG10($D195*$F195)+J195</f>
        <v>#DIV/0!</v>
      </c>
      <c r="S195" s="24" t="e">
        <f>'ModelParams Lw'!$B$3+'ModelParams Lw'!$B$4*LOG10($B195/3600/($D195*$F195))+'ModelParams Lw'!$B$5*LOG10(2*$G195/(1.2*($B195/3600/($D195*$F195))^2)+1)+10*LOG10($D195*$F195)+K195</f>
        <v>#DIV/0!</v>
      </c>
      <c r="T195" s="24" t="e">
        <f>'ModelParams Lw'!$B$3+'ModelParams Lw'!$B$4*LOG10($B195/3600/($D195*$F195))+'ModelParams Lw'!$B$5*LOG10(2*$G195/(1.2*($B195/3600/($D195*$F195))^2)+1)+10*LOG10($D195*$F195)+L195</f>
        <v>#DIV/0!</v>
      </c>
      <c r="U195" s="24" t="e">
        <f>'ModelParams Lw'!$B$3+'ModelParams Lw'!$B$4*LOG10($B195/3600/($D195*$F195))+'ModelParams Lw'!$B$5*LOG10(2*$G195/(1.2*($B195/3600/($D195*$F195))^2)+1)+10*LOG10($D195*$F195)+M195</f>
        <v>#DIV/0!</v>
      </c>
      <c r="V195" s="24" t="e">
        <f>'ModelParams Lw'!$B$3+'ModelParams Lw'!$B$4*LOG10($B195/3600/($D195*$F195))+'ModelParams Lw'!$B$5*LOG10(2*$G195/(1.2*($B195/3600/($D195*$F195))^2)+1)+10*LOG10($D195*$F195)+N195</f>
        <v>#DIV/0!</v>
      </c>
      <c r="W195" s="24" t="e">
        <f>'ModelParams Lw'!$B$3+'ModelParams Lw'!$B$4*LOG10($B195/3600/($D195*$F195))+'ModelParams Lw'!$B$5*LOG10(2*$G195/(1.2*($B195/3600/($D195*$F195))^2)+1)+10*LOG10($D195*$F195)+O195</f>
        <v>#DIV/0!</v>
      </c>
      <c r="X195" s="24" t="e">
        <f>10*LOG10(IF(P195="",0,POWER(10,((P195+'ModelParams Lw'!$O$4)/10))) +IF(Q195="",0,POWER(10,((Q195+'ModelParams Lw'!$P$4)/10))) +IF(R195="",0,POWER(10,((R195+'ModelParams Lw'!$Q$4)/10))) +IF(S195="",0,POWER(10,((S195+'ModelParams Lw'!$R$4)/10))) +IF(T195="",0,POWER(10,((T195+'ModelParams Lw'!$S$4)/10))) +IF(U195="",0,POWER(10,((U195+'ModelParams Lw'!$T$4)/10))) +IF(V195="",0,POWER(10,((V195+'ModelParams Lw'!$U$4)/10)))+IF(W195="",0,POWER(10,((W195+'ModelParams Lw'!$V$4)/10))))</f>
        <v>#DIV/0!</v>
      </c>
      <c r="Y195" s="24" t="e">
        <f t="shared" si="68"/>
        <v>#DIV/0!</v>
      </c>
      <c r="Z195" s="24" t="e">
        <f>(P195-'ModelParams Lw'!O$10)/'ModelParams Lw'!O$11</f>
        <v>#DIV/0!</v>
      </c>
      <c r="AA195" s="24" t="e">
        <f>(Q195-'ModelParams Lw'!P$10)/'ModelParams Lw'!P$11</f>
        <v>#DIV/0!</v>
      </c>
      <c r="AB195" s="24" t="e">
        <f>(R195-'ModelParams Lw'!Q$10)/'ModelParams Lw'!Q$11</f>
        <v>#DIV/0!</v>
      </c>
      <c r="AC195" s="24" t="e">
        <f>(S195-'ModelParams Lw'!R$10)/'ModelParams Lw'!R$11</f>
        <v>#DIV/0!</v>
      </c>
      <c r="AD195" s="24" t="e">
        <f>(T195-'ModelParams Lw'!S$10)/'ModelParams Lw'!S$11</f>
        <v>#DIV/0!</v>
      </c>
      <c r="AE195" s="24" t="e">
        <f>(U195-'ModelParams Lw'!T$10)/'ModelParams Lw'!T$11</f>
        <v>#DIV/0!</v>
      </c>
      <c r="AF195" s="24" t="e">
        <f>(V195-'ModelParams Lw'!U$10)/'ModelParams Lw'!U$11</f>
        <v>#DIV/0!</v>
      </c>
      <c r="AG195" s="24" t="e">
        <f>(W195-'ModelParams Lw'!V$10)/'ModelParams Lw'!V$11</f>
        <v>#DIV/0!</v>
      </c>
      <c r="AH195" s="24" t="e">
        <f t="shared" si="69"/>
        <v>#DIV/0!</v>
      </c>
      <c r="AI195" s="24" t="str">
        <f>IF(OR(Calcul!$D200="",Calcul!$E200=""),"",VLOOKUP(CONCATENATE(Calcul!$D200,Calcul!$E200),SilencerParams!$D$4:$R$82,8,FALSE))</f>
        <v/>
      </c>
      <c r="AJ195" s="24" t="str">
        <f>IF(OR(Calcul!$D200="",Calcul!$E200=""),"",VLOOKUP(CONCATENATE(Calcul!$D200,Calcul!$E200),SilencerParams!$D$4:$R$82,9,FALSE))</f>
        <v/>
      </c>
      <c r="AK195" s="24" t="str">
        <f>IF(OR(Calcul!$D200="",Calcul!$E200=""),"",VLOOKUP(CONCATENATE(Calcul!$D200,Calcul!$E200),SilencerParams!$D$4:$R$82,10,FALSE))</f>
        <v/>
      </c>
      <c r="AL195" s="24" t="str">
        <f>IF(OR(Calcul!$D200="",Calcul!$E200=""),"",VLOOKUP(CONCATENATE(Calcul!$D200,Calcul!$E200),SilencerParams!$D$4:$R$82,11,FALSE))</f>
        <v/>
      </c>
      <c r="AM195" s="24" t="str">
        <f>IF(OR(Calcul!$D200="",Calcul!$E200=""),"",VLOOKUP(CONCATENATE(Calcul!$D200,Calcul!$E200),SilencerParams!$D$4:$R$82,12,FALSE))</f>
        <v/>
      </c>
      <c r="AN195" s="24" t="str">
        <f>IF(OR(Calcul!$D200="",Calcul!$E200=""),"",VLOOKUP(CONCATENATE(Calcul!$D200,Calcul!$E200),SilencerParams!$D$4:$R$82,13,FALSE))</f>
        <v/>
      </c>
      <c r="AO195" s="24" t="str">
        <f>IF(OR(Calcul!$D200="",Calcul!$E200=""),"",VLOOKUP(CONCATENATE(Calcul!$D200,Calcul!$E200),SilencerParams!$D$4:$R$82,14,FALSE))</f>
        <v/>
      </c>
      <c r="AP195" s="24" t="str">
        <f>IF(OR(Calcul!$D200="",Calcul!$E200=""),"",VLOOKUP(CONCATENATE(Calcul!$D200,Calcul!$E200),SilencerParams!$D$4:$R$82,15,FALSE))</f>
        <v/>
      </c>
      <c r="AQ195" s="24" t="str">
        <f>IF(OR(Calcul!$D200="",Calcul!$E200=""),"",VLOOKUP(CONCATENATE(Calcul!$D200,Calcul!$E200),SilencerParams!$D$4:$Z$82,16,FALSE)*LOG($AH195)+VLOOKUP(CONCATENATE(Calcul!$D200,Calcul!$E200),SilencerParams!$D$4:$AH$82,24,FALSE))</f>
        <v/>
      </c>
      <c r="AR195" s="24" t="str">
        <f>IF(OR(Calcul!$D200="",Calcul!$E200=""),"",VLOOKUP(CONCATENATE(Calcul!$D200,Calcul!$E200),SilencerParams!$D$4:$Z$82,17,FALSE)*LOG($AH195)+VLOOKUP(CONCATENATE(Calcul!$D200,Calcul!$E200),SilencerParams!$D$4:$AH$82,25,FALSE))</f>
        <v/>
      </c>
      <c r="AS195" s="24" t="str">
        <f>IF(OR(Calcul!$D200="",Calcul!$E200=""),"",VLOOKUP(CONCATENATE(Calcul!$D200,Calcul!$E200),SilencerParams!$D$4:$Z$82,18,FALSE)*LOG($AH195)+VLOOKUP(CONCATENATE(Calcul!$D200,Calcul!$E200),SilencerParams!$D$4:$AH$82,26,FALSE))</f>
        <v/>
      </c>
      <c r="AT195" s="24" t="str">
        <f>IF(OR(Calcul!$D200="",Calcul!$E200=""),"",VLOOKUP(CONCATENATE(Calcul!$D200,Calcul!$E200),SilencerParams!$D$4:$Z$82,19,FALSE)*LOG($AH195)+VLOOKUP(CONCATENATE(Calcul!$D200,Calcul!$E200),SilencerParams!$D$4:$AH$82,27,FALSE))</f>
        <v/>
      </c>
      <c r="AU195" s="24" t="str">
        <f>IF(OR(Calcul!$D200="",Calcul!$E200=""),"",VLOOKUP(CONCATENATE(Calcul!$D200,Calcul!$E200),SilencerParams!$D$4:$Z$82,20,FALSE)*LOG($AH195)+VLOOKUP(CONCATENATE(Calcul!$D200,Calcul!$E200),SilencerParams!$D$4:$AH$82,28,FALSE))</f>
        <v/>
      </c>
      <c r="AV195" s="24" t="str">
        <f>IF(OR(Calcul!$D200="",Calcul!$E200=""),"",VLOOKUP(CONCATENATE(Calcul!$D200,Calcul!$E200),SilencerParams!$D$4:$Z$82,21,FALSE)*LOG($AH195)+VLOOKUP(CONCATENATE(Calcul!$D200,Calcul!$E200),SilencerParams!$D$4:$AH$82,29,FALSE))</f>
        <v/>
      </c>
      <c r="AW195" s="24" t="str">
        <f>IF(OR(Calcul!$D200="",Calcul!$E200=""),"",VLOOKUP(CONCATENATE(Calcul!$D200,Calcul!$E200),SilencerParams!$D$4:$Z$82,22,FALSE)*LOG($AH195)+VLOOKUP(CONCATENATE(Calcul!$D200,Calcul!$E200),SilencerParams!$D$4:$AH$82,30,FALSE))</f>
        <v/>
      </c>
      <c r="AX195" s="24" t="str">
        <f>IF(OR(Calcul!$D200="",Calcul!$E200=""),"",VLOOKUP(CONCATENATE(Calcul!$D200,Calcul!$E200),SilencerParams!$D$4:$Z$82,23,FALSE)*LOG($AH195)+VLOOKUP(CONCATENATE(Calcul!$D200,Calcul!$E200),SilencerParams!$D$4:$AH$82,31,FALSE))</f>
        <v/>
      </c>
      <c r="AY195" s="24" t="e">
        <f t="shared" si="49"/>
        <v>#DIV/0!</v>
      </c>
      <c r="AZ195" s="24" t="e">
        <f t="shared" si="50"/>
        <v>#DIV/0!</v>
      </c>
      <c r="BA195" s="24" t="e">
        <f t="shared" si="51"/>
        <v>#DIV/0!</v>
      </c>
      <c r="BB195" s="24" t="e">
        <f t="shared" si="52"/>
        <v>#DIV/0!</v>
      </c>
      <c r="BC195" s="24" t="e">
        <f t="shared" si="53"/>
        <v>#DIV/0!</v>
      </c>
      <c r="BD195" s="24" t="e">
        <f t="shared" si="54"/>
        <v>#DIV/0!</v>
      </c>
      <c r="BE195" s="24" t="e">
        <f t="shared" si="55"/>
        <v>#DIV/0!</v>
      </c>
      <c r="BF195" s="24" t="e">
        <f t="shared" si="56"/>
        <v>#DIV/0!</v>
      </c>
      <c r="BG195" s="24" t="e">
        <f>10*LOG10(IF(AY195="",0,POWER(10,((AY195+'ModelParams Lw'!$O$4)/10))) +IF(AZ195="",0,POWER(10,((AZ195+'ModelParams Lw'!$P$4)/10))) +IF(BA195="",0,POWER(10,((BA195+'ModelParams Lw'!$Q$4)/10))) +IF(BB195="",0,POWER(10,((BB195+'ModelParams Lw'!$R$4)/10))) +IF(BC195="",0,POWER(10,((BC195+'ModelParams Lw'!$S$4)/10))) +IF(BD195="",0,POWER(10,((BD195+'ModelParams Lw'!$T$4)/10))) +IF(BE195="",0,POWER(10,((BE195+'ModelParams Lw'!$U$4)/10)))+IF(BF195="",0,POWER(10,((BF195+'ModelParams Lw'!$V$4)/10))))</f>
        <v>#DIV/0!</v>
      </c>
      <c r="BH195" s="24" t="e">
        <f t="shared" si="70"/>
        <v>#DIV/0!</v>
      </c>
      <c r="BI195" s="24" t="e">
        <f>(AY195-'ModelParams Lw'!O$10)/'ModelParams Lw'!O$11</f>
        <v>#DIV/0!</v>
      </c>
      <c r="BJ195" s="24" t="e">
        <f>(AZ195-'ModelParams Lw'!P$10)/'ModelParams Lw'!P$11</f>
        <v>#DIV/0!</v>
      </c>
      <c r="BK195" s="24" t="e">
        <f>(BA195-'ModelParams Lw'!Q$10)/'ModelParams Lw'!Q$11</f>
        <v>#DIV/0!</v>
      </c>
      <c r="BL195" s="24" t="e">
        <f>(BB195-'ModelParams Lw'!R$10)/'ModelParams Lw'!R$11</f>
        <v>#DIV/0!</v>
      </c>
      <c r="BM195" s="24" t="e">
        <f>(BC195-'ModelParams Lw'!S$10)/'ModelParams Lw'!S$11</f>
        <v>#DIV/0!</v>
      </c>
      <c r="BN195" s="24" t="e">
        <f>(BD195-'ModelParams Lw'!T$10)/'ModelParams Lw'!T$11</f>
        <v>#DIV/0!</v>
      </c>
      <c r="BO195" s="24" t="e">
        <f>(BE195-'ModelParams Lw'!U$10)/'ModelParams Lw'!U$11</f>
        <v>#DIV/0!</v>
      </c>
      <c r="BP195" s="24" t="e">
        <f>(BF195-'ModelParams Lw'!V$10)/'ModelParams Lw'!V$11</f>
        <v>#DIV/0!</v>
      </c>
      <c r="BQ195" s="24">
        <f>IF(Calcul!$F200="SW",'ModelParams Lw'!C$18+'ModelParams Lw'!C$19*LOG(BQ$3)+'ModelParams Lw'!C$20*($D195*$E195),IF('ModelParams Lw'!C$21+'ModelParams Lw'!C$22*LOG(BQ$3)+'ModelParams Lw'!C$23*($D195*$E195)&lt;'ModelParams Lw'!C$18+'ModelParams Lw'!C$19*LOG(BQ$3)+'ModelParams Lw'!C$20*($D195*$E195),'ModelParams Lw'!C$18+'ModelParams Lw'!C$19*LOG(BQ$3)+'ModelParams Lw'!C$20*($D195*$E195),'ModelParams Lw'!C$21+'ModelParams Lw'!C$22*LOG(BQ$3)+'ModelParams Lw'!C$23*($D195*$E195)))</f>
        <v>29.232362061604213</v>
      </c>
      <c r="BR195" s="24">
        <f>IF(Calcul!$F200="SW",'ModelParams Lw'!D$18+'ModelParams Lw'!D$19*LOG(BR$3)+'ModelParams Lw'!D$20*($D195*$E195),IF('ModelParams Lw'!D$21+'ModelParams Lw'!D$22*LOG(BR$3)+'ModelParams Lw'!D$23*($D195*$E195)&lt;'ModelParams Lw'!D$18+'ModelParams Lw'!D$19*LOG(BR$3)+'ModelParams Lw'!D$20*($D195*$E195),'ModelParams Lw'!D$18+'ModelParams Lw'!D$19*LOG(BR$3)+'ModelParams Lw'!D$20*($D195*$E195),'ModelParams Lw'!D$21+'ModelParams Lw'!D$22*LOG(BR$3)+'ModelParams Lw'!D$23*($D195*$E195)))</f>
        <v>20.87664435983303</v>
      </c>
      <c r="BS195" s="24">
        <f>IF(Calcul!$F200="SW",'ModelParams Lw'!E$18+'ModelParams Lw'!E$19*LOG(BS$3)+'ModelParams Lw'!E$20*($D195*$E195),IF('ModelParams Lw'!E$21+'ModelParams Lw'!E$22*LOG(BS$3)+'ModelParams Lw'!E$23*($D195*$E195)&lt;'ModelParams Lw'!E$18+'ModelParams Lw'!E$19*LOG(BS$3)+'ModelParams Lw'!E$20*($D195*$E195),'ModelParams Lw'!E$18+'ModelParams Lw'!E$19*LOG(BS$3)+'ModelParams Lw'!E$20*($D195*$E195),'ModelParams Lw'!E$21+'ModelParams Lw'!E$22*LOG(BS$3)+'ModelParams Lw'!E$23*($D195*$E195)))</f>
        <v>19.403052886267911</v>
      </c>
      <c r="BT195" s="24">
        <f>IF(Calcul!$F200="SW",'ModelParams Lw'!F$18+'ModelParams Lw'!F$19*LOG(BT$3)+'ModelParams Lw'!F$20*($D195*$E195),IF('ModelParams Lw'!F$21+'ModelParams Lw'!F$22*LOG(BT$3)+'ModelParams Lw'!F$23*($D195*$E195)&lt;'ModelParams Lw'!F$18+'ModelParams Lw'!F$19*LOG(BT$3)+'ModelParams Lw'!F$20*($D195*$E195),'ModelParams Lw'!F$18+'ModelParams Lw'!F$19*LOG(BT$3)+'ModelParams Lw'!F$20*($D195*$E195),'ModelParams Lw'!F$21+'ModelParams Lw'!F$22*LOG(BT$3)+'ModelParams Lw'!F$23*($D195*$E195)))</f>
        <v>19.168948557312724</v>
      </c>
      <c r="BU195" s="24">
        <f>IF(Calcul!$F200="SW",'ModelParams Lw'!G$18+'ModelParams Lw'!G$19*LOG(BU$3)+'ModelParams Lw'!G$20*($D195*$E195),IF('ModelParams Lw'!G$21+'ModelParams Lw'!G$22*LOG(BU$3)+'ModelParams Lw'!G$23*($D195*$E195)&lt;'ModelParams Lw'!G$18+'ModelParams Lw'!G$19*LOG(BU$3)+'ModelParams Lw'!G$20*($D195*$E195),'ModelParams Lw'!G$18+'ModelParams Lw'!G$19*LOG(BU$3)+'ModelParams Lw'!G$20*($D195*$E195),'ModelParams Lw'!G$21+'ModelParams Lw'!G$22*LOG(BU$3)+'ModelParams Lw'!G$23*($D195*$E195)))</f>
        <v>19.253827318462619</v>
      </c>
      <c r="BV195" s="24">
        <f>IF(Calcul!$F200="SW",'ModelParams Lw'!H$18+'ModelParams Lw'!H$19*LOG(BV$3)+'ModelParams Lw'!H$20*($D195*$E195),IF('ModelParams Lw'!H$21+'ModelParams Lw'!H$22*LOG(BV$3)+'ModelParams Lw'!H$23*($D195*$E195)&lt;'ModelParams Lw'!H$18+'ModelParams Lw'!H$19*LOG(BV$3)+'ModelParams Lw'!H$20*($D195*$E195),'ModelParams Lw'!H$18+'ModelParams Lw'!H$19*LOG(BV$3)+'ModelParams Lw'!H$20*($D195*$E195),'ModelParams Lw'!H$21+'ModelParams Lw'!H$22*LOG(BV$3)+'ModelParams Lw'!H$23*($D195*$E195)))</f>
        <v>18.450549841027573</v>
      </c>
      <c r="BW195" s="24">
        <f>IF(Calcul!$F200="SW",'ModelParams Lw'!I$18+'ModelParams Lw'!I$19*LOG(BW$3)+'ModelParams Lw'!I$20*($D195*$E195),IF('ModelParams Lw'!I$21+'ModelParams Lw'!I$22*LOG(BW$3)+'ModelParams Lw'!I$23*($D195*$E195)&lt;'ModelParams Lw'!I$18+'ModelParams Lw'!I$19*LOG(BW$3)+'ModelParams Lw'!I$20*($D195*$E195),'ModelParams Lw'!I$18+'ModelParams Lw'!I$19*LOG(BW$3)+'ModelParams Lw'!I$20*($D195*$E195),'ModelParams Lw'!I$21+'ModelParams Lw'!I$22*LOG(BW$3)+'ModelParams Lw'!I$23*($D195*$E195)))</f>
        <v>24.339570323731252</v>
      </c>
      <c r="BX195" s="24">
        <f>IF(Calcul!$F200="SW",'ModelParams Lw'!J$18+'ModelParams Lw'!J$19*LOG(BX$3)+'ModelParams Lw'!J$20*($D195*$E195),IF('ModelParams Lw'!J$21+'ModelParams Lw'!J$22*LOG(BX$3)+'ModelParams Lw'!J$23*($D195*$E195)&lt;'ModelParams Lw'!J$18+'ModelParams Lw'!J$19*LOG(BX$3)+'ModelParams Lw'!J$20*($D195*$E195),'ModelParams Lw'!J$18+'ModelParams Lw'!J$19*LOG(BX$3)+'ModelParams Lw'!J$20*($D195*$E195),'ModelParams Lw'!J$21+'ModelParams Lw'!J$22*LOG(BX$3)+'ModelParams Lw'!J$23*($D195*$E195)))</f>
        <v>22.505852524315557</v>
      </c>
      <c r="BY195" s="24" t="e">
        <f t="shared" si="57"/>
        <v>#DIV/0!</v>
      </c>
      <c r="BZ195" s="24" t="e">
        <f t="shared" si="58"/>
        <v>#DIV/0!</v>
      </c>
      <c r="CA195" s="24" t="e">
        <f t="shared" si="59"/>
        <v>#DIV/0!</v>
      </c>
      <c r="CB195" s="24" t="e">
        <f t="shared" si="60"/>
        <v>#DIV/0!</v>
      </c>
      <c r="CC195" s="24" t="e">
        <f t="shared" si="61"/>
        <v>#DIV/0!</v>
      </c>
      <c r="CD195" s="24" t="e">
        <f t="shared" si="62"/>
        <v>#DIV/0!</v>
      </c>
      <c r="CE195" s="24" t="e">
        <f t="shared" si="63"/>
        <v>#DIV/0!</v>
      </c>
      <c r="CF195" s="24" t="e">
        <f t="shared" si="64"/>
        <v>#DIV/0!</v>
      </c>
      <c r="CG195" s="24" t="e">
        <f>10*LOG10(IF(BY195="",0,POWER(10,((BY195+'ModelParams Lw'!$O$4)/10))) +IF(BZ195="",0,POWER(10,((BZ195+'ModelParams Lw'!$P$4)/10))) +IF(CA195="",0,POWER(10,((CA195+'ModelParams Lw'!$Q$4)/10))) +IF(CB195="",0,POWER(10,((CB195+'ModelParams Lw'!$R$4)/10))) +IF(CC195="",0,POWER(10,((CC195+'ModelParams Lw'!$S$4)/10))) +IF(CD195="",0,POWER(10,((CD195+'ModelParams Lw'!$T$4)/10))) +IF(CE195="",0,POWER(10,((CE195+'ModelParams Lw'!$U$4)/10)))+IF(CF195="",0,POWER(10,((CF195+'ModelParams Lw'!$V$4)/10))))</f>
        <v>#DIV/0!</v>
      </c>
      <c r="CH195" s="24" t="e">
        <f t="shared" si="71"/>
        <v>#DIV/0!</v>
      </c>
      <c r="CI195" s="24" t="e">
        <f>(BY195-'ModelParams Lw'!$O$10)/'ModelParams Lw'!$O$11</f>
        <v>#DIV/0!</v>
      </c>
      <c r="CJ195" s="24" t="e">
        <f>(BZ195-'ModelParams Lw'!$P$10)/'ModelParams Lw'!$P$11</f>
        <v>#DIV/0!</v>
      </c>
      <c r="CK195" s="24" t="e">
        <f>(CA195-'ModelParams Lw'!$Q$10)/'ModelParams Lw'!$Q$11</f>
        <v>#DIV/0!</v>
      </c>
      <c r="CL195" s="24" t="e">
        <f>(CB195-'ModelParams Lw'!$R$10)/'ModelParams Lw'!$R$11</f>
        <v>#DIV/0!</v>
      </c>
      <c r="CM195" s="24" t="e">
        <f>(CC195-'ModelParams Lw'!$S$10)/'ModelParams Lw'!$S$11</f>
        <v>#DIV/0!</v>
      </c>
      <c r="CN195" s="24" t="e">
        <f>(CD195-'ModelParams Lw'!$T$10)/'ModelParams Lw'!$T$11</f>
        <v>#DIV/0!</v>
      </c>
      <c r="CO195" s="24" t="e">
        <f>(CE195-'ModelParams Lw'!$U$10)/'ModelParams Lw'!$U$11</f>
        <v>#DIV/0!</v>
      </c>
      <c r="CP195" s="24" t="e">
        <f>(CF195-'ModelParams Lw'!$V$10)/'ModelParams Lw'!$V$11</f>
        <v>#DIV/0!</v>
      </c>
    </row>
    <row r="196" spans="1:94" x14ac:dyDescent="0.2">
      <c r="A196" s="12">
        <f>Calcul!B198</f>
        <v>0</v>
      </c>
      <c r="B196" s="12">
        <f t="shared" si="65"/>
        <v>0</v>
      </c>
      <c r="C196" s="12">
        <f>Calcul!C198</f>
        <v>0</v>
      </c>
      <c r="D196" s="12">
        <f>Calcul!D198/1000</f>
        <v>0</v>
      </c>
      <c r="E196" s="12">
        <f>Calcul!E198/1000</f>
        <v>0</v>
      </c>
      <c r="F196" s="12">
        <f t="shared" si="66"/>
        <v>0</v>
      </c>
      <c r="G196" s="24" t="e">
        <f t="shared" si="67"/>
        <v>#DIV/0!</v>
      </c>
      <c r="H196" s="21" t="e">
        <f>'ModelParams Lw'!$B$6*(LN(H$3/(($B196/3600/($D196*$F196))^0.4*$G196^0.3)))^2+'ModelParams Lw'!$B$7*LN(H$3/(($B196/3600/($D196*$F196))^0.4*$G196^0.3))+'ModelParams Lw'!$B$8</f>
        <v>#DIV/0!</v>
      </c>
      <c r="I196" s="21" t="e">
        <f>'ModelParams Lw'!$B$6*(LN(I$3/(($B196/3600/($D196*$F196))^0.4*$G196^0.3)))^2+'ModelParams Lw'!$B$7*LN(I$3/(($B196/3600/($D196*$F196))^0.4*$G196^0.3))+'ModelParams Lw'!$B$8</f>
        <v>#DIV/0!</v>
      </c>
      <c r="J196" s="21" t="e">
        <f>'ModelParams Lw'!$B$6*(LN(J$3/(($B196/3600/($D196*$F196))^0.4*$G196^0.3)))^2+'ModelParams Lw'!$B$7*LN(J$3/(($B196/3600/($D196*$F196))^0.4*$G196^0.3))+'ModelParams Lw'!$B$8</f>
        <v>#DIV/0!</v>
      </c>
      <c r="K196" s="21" t="e">
        <f>'ModelParams Lw'!$B$6*(LN(K$3/(($B196/3600/($D196*$F196))^0.4*$G196^0.3)))^2+'ModelParams Lw'!$B$7*LN(K$3/(($B196/3600/($D196*$F196))^0.4*$G196^0.3))+'ModelParams Lw'!$B$8</f>
        <v>#DIV/0!</v>
      </c>
      <c r="L196" s="21" t="e">
        <f>'ModelParams Lw'!$B$6*(LN(L$3/(($B196/3600/($D196*$F196))^0.4*$G196^0.3)))^2+'ModelParams Lw'!$B$7*LN(L$3/(($B196/3600/($D196*$F196))^0.4*$G196^0.3))+'ModelParams Lw'!$B$8</f>
        <v>#DIV/0!</v>
      </c>
      <c r="M196" s="21" t="e">
        <f>'ModelParams Lw'!$B$6*(LN(M$3/(($B196/3600/($D196*$F196))^0.4*$G196^0.3)))^2+'ModelParams Lw'!$B$7*LN(M$3/(($B196/3600/($D196*$F196))^0.4*$G196^0.3))+'ModelParams Lw'!$B$8</f>
        <v>#DIV/0!</v>
      </c>
      <c r="N196" s="21" t="e">
        <f>'ModelParams Lw'!$B$6*(LN(N$3/(($B196/3600/($D196*$F196))^0.4*$G196^0.3)))^2+'ModelParams Lw'!$B$7*LN(N$3/(($B196/3600/($D196*$F196))^0.4*$G196^0.3))+'ModelParams Lw'!$B$8</f>
        <v>#DIV/0!</v>
      </c>
      <c r="O196" s="21" t="e">
        <f>'ModelParams Lw'!$B$6*(LN(O$3/(($B196/3600/($D196*$F196))^0.4*$G196^0.3)))^2+'ModelParams Lw'!$B$7*LN(O$3/(($B196/3600/($D196*$F196))^0.4*$G196^0.3))+'ModelParams Lw'!$B$8</f>
        <v>#DIV/0!</v>
      </c>
      <c r="P196" s="24" t="e">
        <f>'ModelParams Lw'!$B$3+'ModelParams Lw'!$B$4*LOG10($B196/3600/($D196*$F196))+'ModelParams Lw'!$B$5*LOG10(2*$G196/(1.2*($B196/3600/($D196*$F196))^2)+1)+10*LOG10($D196*$F196)+H196</f>
        <v>#DIV/0!</v>
      </c>
      <c r="Q196" s="24" t="e">
        <f>'ModelParams Lw'!$B$3+'ModelParams Lw'!$B$4*LOG10($B196/3600/($D196*$F196))+'ModelParams Lw'!$B$5*LOG10(2*$G196/(1.2*($B196/3600/($D196*$F196))^2)+1)+10*LOG10($D196*$F196)+I196</f>
        <v>#DIV/0!</v>
      </c>
      <c r="R196" s="24" t="e">
        <f>'ModelParams Lw'!$B$3+'ModelParams Lw'!$B$4*LOG10($B196/3600/($D196*$F196))+'ModelParams Lw'!$B$5*LOG10(2*$G196/(1.2*($B196/3600/($D196*$F196))^2)+1)+10*LOG10($D196*$F196)+J196</f>
        <v>#DIV/0!</v>
      </c>
      <c r="S196" s="24" t="e">
        <f>'ModelParams Lw'!$B$3+'ModelParams Lw'!$B$4*LOG10($B196/3600/($D196*$F196))+'ModelParams Lw'!$B$5*LOG10(2*$G196/(1.2*($B196/3600/($D196*$F196))^2)+1)+10*LOG10($D196*$F196)+K196</f>
        <v>#DIV/0!</v>
      </c>
      <c r="T196" s="24" t="e">
        <f>'ModelParams Lw'!$B$3+'ModelParams Lw'!$B$4*LOG10($B196/3600/($D196*$F196))+'ModelParams Lw'!$B$5*LOG10(2*$G196/(1.2*($B196/3600/($D196*$F196))^2)+1)+10*LOG10($D196*$F196)+L196</f>
        <v>#DIV/0!</v>
      </c>
      <c r="U196" s="24" t="e">
        <f>'ModelParams Lw'!$B$3+'ModelParams Lw'!$B$4*LOG10($B196/3600/($D196*$F196))+'ModelParams Lw'!$B$5*LOG10(2*$G196/(1.2*($B196/3600/($D196*$F196))^2)+1)+10*LOG10($D196*$F196)+M196</f>
        <v>#DIV/0!</v>
      </c>
      <c r="V196" s="24" t="e">
        <f>'ModelParams Lw'!$B$3+'ModelParams Lw'!$B$4*LOG10($B196/3600/($D196*$F196))+'ModelParams Lw'!$B$5*LOG10(2*$G196/(1.2*($B196/3600/($D196*$F196))^2)+1)+10*LOG10($D196*$F196)+N196</f>
        <v>#DIV/0!</v>
      </c>
      <c r="W196" s="24" t="e">
        <f>'ModelParams Lw'!$B$3+'ModelParams Lw'!$B$4*LOG10($B196/3600/($D196*$F196))+'ModelParams Lw'!$B$5*LOG10(2*$G196/(1.2*($B196/3600/($D196*$F196))^2)+1)+10*LOG10($D196*$F196)+O196</f>
        <v>#DIV/0!</v>
      </c>
      <c r="X196" s="24" t="e">
        <f>10*LOG10(IF(P196="",0,POWER(10,((P196+'ModelParams Lw'!$O$4)/10))) +IF(Q196="",0,POWER(10,((Q196+'ModelParams Lw'!$P$4)/10))) +IF(R196="",0,POWER(10,((R196+'ModelParams Lw'!$Q$4)/10))) +IF(S196="",0,POWER(10,((S196+'ModelParams Lw'!$R$4)/10))) +IF(T196="",0,POWER(10,((T196+'ModelParams Lw'!$S$4)/10))) +IF(U196="",0,POWER(10,((U196+'ModelParams Lw'!$T$4)/10))) +IF(V196="",0,POWER(10,((V196+'ModelParams Lw'!$U$4)/10)))+IF(W196="",0,POWER(10,((W196+'ModelParams Lw'!$V$4)/10))))</f>
        <v>#DIV/0!</v>
      </c>
      <c r="Y196" s="24" t="e">
        <f t="shared" si="68"/>
        <v>#DIV/0!</v>
      </c>
      <c r="Z196" s="24" t="e">
        <f>(P196-'ModelParams Lw'!O$10)/'ModelParams Lw'!O$11</f>
        <v>#DIV/0!</v>
      </c>
      <c r="AA196" s="24" t="e">
        <f>(Q196-'ModelParams Lw'!P$10)/'ModelParams Lw'!P$11</f>
        <v>#DIV/0!</v>
      </c>
      <c r="AB196" s="24" t="e">
        <f>(R196-'ModelParams Lw'!Q$10)/'ModelParams Lw'!Q$11</f>
        <v>#DIV/0!</v>
      </c>
      <c r="AC196" s="24" t="e">
        <f>(S196-'ModelParams Lw'!R$10)/'ModelParams Lw'!R$11</f>
        <v>#DIV/0!</v>
      </c>
      <c r="AD196" s="24" t="e">
        <f>(T196-'ModelParams Lw'!S$10)/'ModelParams Lw'!S$11</f>
        <v>#DIV/0!</v>
      </c>
      <c r="AE196" s="24" t="e">
        <f>(U196-'ModelParams Lw'!T$10)/'ModelParams Lw'!T$11</f>
        <v>#DIV/0!</v>
      </c>
      <c r="AF196" s="24" t="e">
        <f>(V196-'ModelParams Lw'!U$10)/'ModelParams Lw'!U$11</f>
        <v>#DIV/0!</v>
      </c>
      <c r="AG196" s="24" t="e">
        <f>(W196-'ModelParams Lw'!V$10)/'ModelParams Lw'!V$11</f>
        <v>#DIV/0!</v>
      </c>
      <c r="AH196" s="24" t="e">
        <f t="shared" si="69"/>
        <v>#DIV/0!</v>
      </c>
      <c r="AI196" s="24" t="str">
        <f>IF(OR(Calcul!$D201="",Calcul!$E201=""),"",VLOOKUP(CONCATENATE(Calcul!$D201,Calcul!$E201),SilencerParams!$D$4:$R$82,8,FALSE))</f>
        <v/>
      </c>
      <c r="AJ196" s="24" t="str">
        <f>IF(OR(Calcul!$D201="",Calcul!$E201=""),"",VLOOKUP(CONCATENATE(Calcul!$D201,Calcul!$E201),SilencerParams!$D$4:$R$82,9,FALSE))</f>
        <v/>
      </c>
      <c r="AK196" s="24" t="str">
        <f>IF(OR(Calcul!$D201="",Calcul!$E201=""),"",VLOOKUP(CONCATENATE(Calcul!$D201,Calcul!$E201),SilencerParams!$D$4:$R$82,10,FALSE))</f>
        <v/>
      </c>
      <c r="AL196" s="24" t="str">
        <f>IF(OR(Calcul!$D201="",Calcul!$E201=""),"",VLOOKUP(CONCATENATE(Calcul!$D201,Calcul!$E201),SilencerParams!$D$4:$R$82,11,FALSE))</f>
        <v/>
      </c>
      <c r="AM196" s="24" t="str">
        <f>IF(OR(Calcul!$D201="",Calcul!$E201=""),"",VLOOKUP(CONCATENATE(Calcul!$D201,Calcul!$E201),SilencerParams!$D$4:$R$82,12,FALSE))</f>
        <v/>
      </c>
      <c r="AN196" s="24" t="str">
        <f>IF(OR(Calcul!$D201="",Calcul!$E201=""),"",VLOOKUP(CONCATENATE(Calcul!$D201,Calcul!$E201),SilencerParams!$D$4:$R$82,13,FALSE))</f>
        <v/>
      </c>
      <c r="AO196" s="24" t="str">
        <f>IF(OR(Calcul!$D201="",Calcul!$E201=""),"",VLOOKUP(CONCATENATE(Calcul!$D201,Calcul!$E201),SilencerParams!$D$4:$R$82,14,FALSE))</f>
        <v/>
      </c>
      <c r="AP196" s="24" t="str">
        <f>IF(OR(Calcul!$D201="",Calcul!$E201=""),"",VLOOKUP(CONCATENATE(Calcul!$D201,Calcul!$E201),SilencerParams!$D$4:$R$82,15,FALSE))</f>
        <v/>
      </c>
      <c r="AQ196" s="24" t="str">
        <f>IF(OR(Calcul!$D201="",Calcul!$E201=""),"",VLOOKUP(CONCATENATE(Calcul!$D201,Calcul!$E201),SilencerParams!$D$4:$Z$82,16,FALSE)*LOG($AH196)+VLOOKUP(CONCATENATE(Calcul!$D201,Calcul!$E201),SilencerParams!$D$4:$AH$82,24,FALSE))</f>
        <v/>
      </c>
      <c r="AR196" s="24" t="str">
        <f>IF(OR(Calcul!$D201="",Calcul!$E201=""),"",VLOOKUP(CONCATENATE(Calcul!$D201,Calcul!$E201),SilencerParams!$D$4:$Z$82,17,FALSE)*LOG($AH196)+VLOOKUP(CONCATENATE(Calcul!$D201,Calcul!$E201),SilencerParams!$D$4:$AH$82,25,FALSE))</f>
        <v/>
      </c>
      <c r="AS196" s="24" t="str">
        <f>IF(OR(Calcul!$D201="",Calcul!$E201=""),"",VLOOKUP(CONCATENATE(Calcul!$D201,Calcul!$E201),SilencerParams!$D$4:$Z$82,18,FALSE)*LOG($AH196)+VLOOKUP(CONCATENATE(Calcul!$D201,Calcul!$E201),SilencerParams!$D$4:$AH$82,26,FALSE))</f>
        <v/>
      </c>
      <c r="AT196" s="24" t="str">
        <f>IF(OR(Calcul!$D201="",Calcul!$E201=""),"",VLOOKUP(CONCATENATE(Calcul!$D201,Calcul!$E201),SilencerParams!$D$4:$Z$82,19,FALSE)*LOG($AH196)+VLOOKUP(CONCATENATE(Calcul!$D201,Calcul!$E201),SilencerParams!$D$4:$AH$82,27,FALSE))</f>
        <v/>
      </c>
      <c r="AU196" s="24" t="str">
        <f>IF(OR(Calcul!$D201="",Calcul!$E201=""),"",VLOOKUP(CONCATENATE(Calcul!$D201,Calcul!$E201),SilencerParams!$D$4:$Z$82,20,FALSE)*LOG($AH196)+VLOOKUP(CONCATENATE(Calcul!$D201,Calcul!$E201),SilencerParams!$D$4:$AH$82,28,FALSE))</f>
        <v/>
      </c>
      <c r="AV196" s="24" t="str">
        <f>IF(OR(Calcul!$D201="",Calcul!$E201=""),"",VLOOKUP(CONCATENATE(Calcul!$D201,Calcul!$E201),SilencerParams!$D$4:$Z$82,21,FALSE)*LOG($AH196)+VLOOKUP(CONCATENATE(Calcul!$D201,Calcul!$E201),SilencerParams!$D$4:$AH$82,29,FALSE))</f>
        <v/>
      </c>
      <c r="AW196" s="24" t="str">
        <f>IF(OR(Calcul!$D201="",Calcul!$E201=""),"",VLOOKUP(CONCATENATE(Calcul!$D201,Calcul!$E201),SilencerParams!$D$4:$Z$82,22,FALSE)*LOG($AH196)+VLOOKUP(CONCATENATE(Calcul!$D201,Calcul!$E201),SilencerParams!$D$4:$AH$82,30,FALSE))</f>
        <v/>
      </c>
      <c r="AX196" s="24" t="str">
        <f>IF(OR(Calcul!$D201="",Calcul!$E201=""),"",VLOOKUP(CONCATENATE(Calcul!$D201,Calcul!$E201),SilencerParams!$D$4:$Z$82,23,FALSE)*LOG($AH196)+VLOOKUP(CONCATENATE(Calcul!$D201,Calcul!$E201),SilencerParams!$D$4:$AH$82,31,FALSE))</f>
        <v/>
      </c>
      <c r="AY196" s="24" t="e">
        <f t="shared" ref="AY196:AY259" si="72">10*LOG(10^(P196/10-AI196/10)+10^(AQ196/10))</f>
        <v>#DIV/0!</v>
      </c>
      <c r="AZ196" s="24" t="e">
        <f t="shared" ref="AZ196:AZ259" si="73">10*LOG(10^(Q196/10-AJ196/10)+10^(AR196/10))</f>
        <v>#DIV/0!</v>
      </c>
      <c r="BA196" s="24" t="e">
        <f t="shared" ref="BA196:BA259" si="74">10*LOG(10^(R196/10-AK196/10)+10^(AS196/10))</f>
        <v>#DIV/0!</v>
      </c>
      <c r="BB196" s="24" t="e">
        <f t="shared" ref="BB196:BB259" si="75">10*LOG(10^(S196/10-AL196/10)+10^(AT196/10))</f>
        <v>#DIV/0!</v>
      </c>
      <c r="BC196" s="24" t="e">
        <f t="shared" ref="BC196:BC259" si="76">10*LOG(10^(T196/10-AM196/10)+10^(AU196/10))</f>
        <v>#DIV/0!</v>
      </c>
      <c r="BD196" s="24" t="e">
        <f t="shared" ref="BD196:BD259" si="77">10*LOG(10^(U196/10-AN196/10)+10^(AV196/10))</f>
        <v>#DIV/0!</v>
      </c>
      <c r="BE196" s="24" t="e">
        <f t="shared" ref="BE196:BE259" si="78">10*LOG(10^(V196/10-AO196/10)+10^(AW196/10))</f>
        <v>#DIV/0!</v>
      </c>
      <c r="BF196" s="24" t="e">
        <f t="shared" ref="BF196:BF259" si="79">10*LOG(10^(W196/10-AP196/10)+10^(AX196/10))</f>
        <v>#DIV/0!</v>
      </c>
      <c r="BG196" s="24" t="e">
        <f>10*LOG10(IF(AY196="",0,POWER(10,((AY196+'ModelParams Lw'!$O$4)/10))) +IF(AZ196="",0,POWER(10,((AZ196+'ModelParams Lw'!$P$4)/10))) +IF(BA196="",0,POWER(10,((BA196+'ModelParams Lw'!$Q$4)/10))) +IF(BB196="",0,POWER(10,((BB196+'ModelParams Lw'!$R$4)/10))) +IF(BC196="",0,POWER(10,((BC196+'ModelParams Lw'!$S$4)/10))) +IF(BD196="",0,POWER(10,((BD196+'ModelParams Lw'!$T$4)/10))) +IF(BE196="",0,POWER(10,((BE196+'ModelParams Lw'!$U$4)/10)))+IF(BF196="",0,POWER(10,((BF196+'ModelParams Lw'!$V$4)/10))))</f>
        <v>#DIV/0!</v>
      </c>
      <c r="BH196" s="24" t="e">
        <f t="shared" si="70"/>
        <v>#DIV/0!</v>
      </c>
      <c r="BI196" s="24" t="e">
        <f>(AY196-'ModelParams Lw'!O$10)/'ModelParams Lw'!O$11</f>
        <v>#DIV/0!</v>
      </c>
      <c r="BJ196" s="24" t="e">
        <f>(AZ196-'ModelParams Lw'!P$10)/'ModelParams Lw'!P$11</f>
        <v>#DIV/0!</v>
      </c>
      <c r="BK196" s="24" t="e">
        <f>(BA196-'ModelParams Lw'!Q$10)/'ModelParams Lw'!Q$11</f>
        <v>#DIV/0!</v>
      </c>
      <c r="BL196" s="24" t="e">
        <f>(BB196-'ModelParams Lw'!R$10)/'ModelParams Lw'!R$11</f>
        <v>#DIV/0!</v>
      </c>
      <c r="BM196" s="24" t="e">
        <f>(BC196-'ModelParams Lw'!S$10)/'ModelParams Lw'!S$11</f>
        <v>#DIV/0!</v>
      </c>
      <c r="BN196" s="24" t="e">
        <f>(BD196-'ModelParams Lw'!T$10)/'ModelParams Lw'!T$11</f>
        <v>#DIV/0!</v>
      </c>
      <c r="BO196" s="24" t="e">
        <f>(BE196-'ModelParams Lw'!U$10)/'ModelParams Lw'!U$11</f>
        <v>#DIV/0!</v>
      </c>
      <c r="BP196" s="24" t="e">
        <f>(BF196-'ModelParams Lw'!V$10)/'ModelParams Lw'!V$11</f>
        <v>#DIV/0!</v>
      </c>
      <c r="BQ196" s="24">
        <f>IF(Calcul!$F201="SW",'ModelParams Lw'!C$18+'ModelParams Lw'!C$19*LOG(BQ$3)+'ModelParams Lw'!C$20*($D196*$E196),IF('ModelParams Lw'!C$21+'ModelParams Lw'!C$22*LOG(BQ$3)+'ModelParams Lw'!C$23*($D196*$E196)&lt;'ModelParams Lw'!C$18+'ModelParams Lw'!C$19*LOG(BQ$3)+'ModelParams Lw'!C$20*($D196*$E196),'ModelParams Lw'!C$18+'ModelParams Lw'!C$19*LOG(BQ$3)+'ModelParams Lw'!C$20*($D196*$E196),'ModelParams Lw'!C$21+'ModelParams Lw'!C$22*LOG(BQ$3)+'ModelParams Lw'!C$23*($D196*$E196)))</f>
        <v>29.232362061604213</v>
      </c>
      <c r="BR196" s="24">
        <f>IF(Calcul!$F201="SW",'ModelParams Lw'!D$18+'ModelParams Lw'!D$19*LOG(BR$3)+'ModelParams Lw'!D$20*($D196*$E196),IF('ModelParams Lw'!D$21+'ModelParams Lw'!D$22*LOG(BR$3)+'ModelParams Lw'!D$23*($D196*$E196)&lt;'ModelParams Lw'!D$18+'ModelParams Lw'!D$19*LOG(BR$3)+'ModelParams Lw'!D$20*($D196*$E196),'ModelParams Lw'!D$18+'ModelParams Lw'!D$19*LOG(BR$3)+'ModelParams Lw'!D$20*($D196*$E196),'ModelParams Lw'!D$21+'ModelParams Lw'!D$22*LOG(BR$3)+'ModelParams Lw'!D$23*($D196*$E196)))</f>
        <v>20.87664435983303</v>
      </c>
      <c r="BS196" s="24">
        <f>IF(Calcul!$F201="SW",'ModelParams Lw'!E$18+'ModelParams Lw'!E$19*LOG(BS$3)+'ModelParams Lw'!E$20*($D196*$E196),IF('ModelParams Lw'!E$21+'ModelParams Lw'!E$22*LOG(BS$3)+'ModelParams Lw'!E$23*($D196*$E196)&lt;'ModelParams Lw'!E$18+'ModelParams Lw'!E$19*LOG(BS$3)+'ModelParams Lw'!E$20*($D196*$E196),'ModelParams Lw'!E$18+'ModelParams Lw'!E$19*LOG(BS$3)+'ModelParams Lw'!E$20*($D196*$E196),'ModelParams Lw'!E$21+'ModelParams Lw'!E$22*LOG(BS$3)+'ModelParams Lw'!E$23*($D196*$E196)))</f>
        <v>19.403052886267911</v>
      </c>
      <c r="BT196" s="24">
        <f>IF(Calcul!$F201="SW",'ModelParams Lw'!F$18+'ModelParams Lw'!F$19*LOG(BT$3)+'ModelParams Lw'!F$20*($D196*$E196),IF('ModelParams Lw'!F$21+'ModelParams Lw'!F$22*LOG(BT$3)+'ModelParams Lw'!F$23*($D196*$E196)&lt;'ModelParams Lw'!F$18+'ModelParams Lw'!F$19*LOG(BT$3)+'ModelParams Lw'!F$20*($D196*$E196),'ModelParams Lw'!F$18+'ModelParams Lw'!F$19*LOG(BT$3)+'ModelParams Lw'!F$20*($D196*$E196),'ModelParams Lw'!F$21+'ModelParams Lw'!F$22*LOG(BT$3)+'ModelParams Lw'!F$23*($D196*$E196)))</f>
        <v>19.168948557312724</v>
      </c>
      <c r="BU196" s="24">
        <f>IF(Calcul!$F201="SW",'ModelParams Lw'!G$18+'ModelParams Lw'!G$19*LOG(BU$3)+'ModelParams Lw'!G$20*($D196*$E196),IF('ModelParams Lw'!G$21+'ModelParams Lw'!G$22*LOG(BU$3)+'ModelParams Lw'!G$23*($D196*$E196)&lt;'ModelParams Lw'!G$18+'ModelParams Lw'!G$19*LOG(BU$3)+'ModelParams Lw'!G$20*($D196*$E196),'ModelParams Lw'!G$18+'ModelParams Lw'!G$19*LOG(BU$3)+'ModelParams Lw'!G$20*($D196*$E196),'ModelParams Lw'!G$21+'ModelParams Lw'!G$22*LOG(BU$3)+'ModelParams Lw'!G$23*($D196*$E196)))</f>
        <v>19.253827318462619</v>
      </c>
      <c r="BV196" s="24">
        <f>IF(Calcul!$F201="SW",'ModelParams Lw'!H$18+'ModelParams Lw'!H$19*LOG(BV$3)+'ModelParams Lw'!H$20*($D196*$E196),IF('ModelParams Lw'!H$21+'ModelParams Lw'!H$22*LOG(BV$3)+'ModelParams Lw'!H$23*($D196*$E196)&lt;'ModelParams Lw'!H$18+'ModelParams Lw'!H$19*LOG(BV$3)+'ModelParams Lw'!H$20*($D196*$E196),'ModelParams Lw'!H$18+'ModelParams Lw'!H$19*LOG(BV$3)+'ModelParams Lw'!H$20*($D196*$E196),'ModelParams Lw'!H$21+'ModelParams Lw'!H$22*LOG(BV$3)+'ModelParams Lw'!H$23*($D196*$E196)))</f>
        <v>18.450549841027573</v>
      </c>
      <c r="BW196" s="24">
        <f>IF(Calcul!$F201="SW",'ModelParams Lw'!I$18+'ModelParams Lw'!I$19*LOG(BW$3)+'ModelParams Lw'!I$20*($D196*$E196),IF('ModelParams Lw'!I$21+'ModelParams Lw'!I$22*LOG(BW$3)+'ModelParams Lw'!I$23*($D196*$E196)&lt;'ModelParams Lw'!I$18+'ModelParams Lw'!I$19*LOG(BW$3)+'ModelParams Lw'!I$20*($D196*$E196),'ModelParams Lw'!I$18+'ModelParams Lw'!I$19*LOG(BW$3)+'ModelParams Lw'!I$20*($D196*$E196),'ModelParams Lw'!I$21+'ModelParams Lw'!I$22*LOG(BW$3)+'ModelParams Lw'!I$23*($D196*$E196)))</f>
        <v>24.339570323731252</v>
      </c>
      <c r="BX196" s="24">
        <f>IF(Calcul!$F201="SW",'ModelParams Lw'!J$18+'ModelParams Lw'!J$19*LOG(BX$3)+'ModelParams Lw'!J$20*($D196*$E196),IF('ModelParams Lw'!J$21+'ModelParams Lw'!J$22*LOG(BX$3)+'ModelParams Lw'!J$23*($D196*$E196)&lt;'ModelParams Lw'!J$18+'ModelParams Lw'!J$19*LOG(BX$3)+'ModelParams Lw'!J$20*($D196*$E196),'ModelParams Lw'!J$18+'ModelParams Lw'!J$19*LOG(BX$3)+'ModelParams Lw'!J$20*($D196*$E196),'ModelParams Lw'!J$21+'ModelParams Lw'!J$22*LOG(BX$3)+'ModelParams Lw'!J$23*($D196*$E196)))</f>
        <v>22.505852524315557</v>
      </c>
      <c r="BY196" s="24" t="e">
        <f t="shared" ref="BY196:BY259" si="80">P196+10*LOG((2*0.4*$D196+2*0.4*$E196)/($D196*$E196))-BQ196</f>
        <v>#DIV/0!</v>
      </c>
      <c r="BZ196" s="24" t="e">
        <f t="shared" ref="BZ196:BZ259" si="81">Q196+10*LOG((2*0.4*$D196+2*0.4*$E196)/($D196*$E196))-BR196</f>
        <v>#DIV/0!</v>
      </c>
      <c r="CA196" s="24" t="e">
        <f t="shared" ref="CA196:CA259" si="82">R196+10*LOG((2*0.4*$D196+2*0.4*$E196)/($D196*$E196))-BS196</f>
        <v>#DIV/0!</v>
      </c>
      <c r="CB196" s="24" t="e">
        <f t="shared" ref="CB196:CB259" si="83">S196+10*LOG((2*0.4*$D196+2*0.4*$E196)/($D196*$E196))-BT196</f>
        <v>#DIV/0!</v>
      </c>
      <c r="CC196" s="24" t="e">
        <f t="shared" ref="CC196:CC259" si="84">T196+10*LOG((2*0.4*$D196+2*0.4*$E196)/($D196*$E196))-BU196</f>
        <v>#DIV/0!</v>
      </c>
      <c r="CD196" s="24" t="e">
        <f t="shared" ref="CD196:CD259" si="85">U196+10*LOG((2*0.4*$D196+2*0.4*$E196)/($D196*$E196))-BV196</f>
        <v>#DIV/0!</v>
      </c>
      <c r="CE196" s="24" t="e">
        <f t="shared" ref="CE196:CE259" si="86">V196+10*LOG((2*0.4*$D196+2*0.4*$E196)/($D196*$E196))-BW196</f>
        <v>#DIV/0!</v>
      </c>
      <c r="CF196" s="24" t="e">
        <f t="shared" ref="CF196:CF259" si="87">W196+10*LOG((2*0.4*$D196+2*0.4*$E196)/($D196*$E196))-BX196</f>
        <v>#DIV/0!</v>
      </c>
      <c r="CG196" s="24" t="e">
        <f>10*LOG10(IF(BY196="",0,POWER(10,((BY196+'ModelParams Lw'!$O$4)/10))) +IF(BZ196="",0,POWER(10,((BZ196+'ModelParams Lw'!$P$4)/10))) +IF(CA196="",0,POWER(10,((CA196+'ModelParams Lw'!$Q$4)/10))) +IF(CB196="",0,POWER(10,((CB196+'ModelParams Lw'!$R$4)/10))) +IF(CC196="",0,POWER(10,((CC196+'ModelParams Lw'!$S$4)/10))) +IF(CD196="",0,POWER(10,((CD196+'ModelParams Lw'!$T$4)/10))) +IF(CE196="",0,POWER(10,((CE196+'ModelParams Lw'!$U$4)/10)))+IF(CF196="",0,POWER(10,((CF196+'ModelParams Lw'!$V$4)/10))))</f>
        <v>#DIV/0!</v>
      </c>
      <c r="CH196" s="24" t="e">
        <f t="shared" si="71"/>
        <v>#DIV/0!</v>
      </c>
      <c r="CI196" s="24" t="e">
        <f>(BY196-'ModelParams Lw'!$O$10)/'ModelParams Lw'!$O$11</f>
        <v>#DIV/0!</v>
      </c>
      <c r="CJ196" s="24" t="e">
        <f>(BZ196-'ModelParams Lw'!$P$10)/'ModelParams Lw'!$P$11</f>
        <v>#DIV/0!</v>
      </c>
      <c r="CK196" s="24" t="e">
        <f>(CA196-'ModelParams Lw'!$Q$10)/'ModelParams Lw'!$Q$11</f>
        <v>#DIV/0!</v>
      </c>
      <c r="CL196" s="24" t="e">
        <f>(CB196-'ModelParams Lw'!$R$10)/'ModelParams Lw'!$R$11</f>
        <v>#DIV/0!</v>
      </c>
      <c r="CM196" s="24" t="e">
        <f>(CC196-'ModelParams Lw'!$S$10)/'ModelParams Lw'!$S$11</f>
        <v>#DIV/0!</v>
      </c>
      <c r="CN196" s="24" t="e">
        <f>(CD196-'ModelParams Lw'!$T$10)/'ModelParams Lw'!$T$11</f>
        <v>#DIV/0!</v>
      </c>
      <c r="CO196" s="24" t="e">
        <f>(CE196-'ModelParams Lw'!$U$10)/'ModelParams Lw'!$U$11</f>
        <v>#DIV/0!</v>
      </c>
      <c r="CP196" s="24" t="e">
        <f>(CF196-'ModelParams Lw'!$V$10)/'ModelParams Lw'!$V$11</f>
        <v>#DIV/0!</v>
      </c>
    </row>
    <row r="197" spans="1:94" x14ac:dyDescent="0.2">
      <c r="A197" s="12">
        <f>Calcul!B199</f>
        <v>0</v>
      </c>
      <c r="B197" s="12">
        <f t="shared" ref="B197:B260" si="88">A197*IF(A196="[L/s]",3.6,IF(A196="[m³/s]",1/3600,1))</f>
        <v>0</v>
      </c>
      <c r="C197" s="12">
        <f>Calcul!C199</f>
        <v>0</v>
      </c>
      <c r="D197" s="12">
        <f>Calcul!D199/1000</f>
        <v>0</v>
      </c>
      <c r="E197" s="12">
        <f>Calcul!E199/1000</f>
        <v>0</v>
      </c>
      <c r="F197" s="12">
        <f t="shared" ref="F197:F260" si="89">_xlfn.CEILING.MATH(E197*1000,100)/1000</f>
        <v>0</v>
      </c>
      <c r="G197" s="24" t="e">
        <f t="shared" ref="G197:G260" si="90">C197+0.5*1.2*($B197/3600/($D197*$F197))^2</f>
        <v>#DIV/0!</v>
      </c>
      <c r="H197" s="21" t="e">
        <f>'ModelParams Lw'!$B$6*(LN(H$3/(($B197/3600/($D197*$F197))^0.4*$G197^0.3)))^2+'ModelParams Lw'!$B$7*LN(H$3/(($B197/3600/($D197*$F197))^0.4*$G197^0.3))+'ModelParams Lw'!$B$8</f>
        <v>#DIV/0!</v>
      </c>
      <c r="I197" s="21" t="e">
        <f>'ModelParams Lw'!$B$6*(LN(I$3/(($B197/3600/($D197*$F197))^0.4*$G197^0.3)))^2+'ModelParams Lw'!$B$7*LN(I$3/(($B197/3600/($D197*$F197))^0.4*$G197^0.3))+'ModelParams Lw'!$B$8</f>
        <v>#DIV/0!</v>
      </c>
      <c r="J197" s="21" t="e">
        <f>'ModelParams Lw'!$B$6*(LN(J$3/(($B197/3600/($D197*$F197))^0.4*$G197^0.3)))^2+'ModelParams Lw'!$B$7*LN(J$3/(($B197/3600/($D197*$F197))^0.4*$G197^0.3))+'ModelParams Lw'!$B$8</f>
        <v>#DIV/0!</v>
      </c>
      <c r="K197" s="21" t="e">
        <f>'ModelParams Lw'!$B$6*(LN(K$3/(($B197/3600/($D197*$F197))^0.4*$G197^0.3)))^2+'ModelParams Lw'!$B$7*LN(K$3/(($B197/3600/($D197*$F197))^0.4*$G197^0.3))+'ModelParams Lw'!$B$8</f>
        <v>#DIV/0!</v>
      </c>
      <c r="L197" s="21" t="e">
        <f>'ModelParams Lw'!$B$6*(LN(L$3/(($B197/3600/($D197*$F197))^0.4*$G197^0.3)))^2+'ModelParams Lw'!$B$7*LN(L$3/(($B197/3600/($D197*$F197))^0.4*$G197^0.3))+'ModelParams Lw'!$B$8</f>
        <v>#DIV/0!</v>
      </c>
      <c r="M197" s="21" t="e">
        <f>'ModelParams Lw'!$B$6*(LN(M$3/(($B197/3600/($D197*$F197))^0.4*$G197^0.3)))^2+'ModelParams Lw'!$B$7*LN(M$3/(($B197/3600/($D197*$F197))^0.4*$G197^0.3))+'ModelParams Lw'!$B$8</f>
        <v>#DIV/0!</v>
      </c>
      <c r="N197" s="21" t="e">
        <f>'ModelParams Lw'!$B$6*(LN(N$3/(($B197/3600/($D197*$F197))^0.4*$G197^0.3)))^2+'ModelParams Lw'!$B$7*LN(N$3/(($B197/3600/($D197*$F197))^0.4*$G197^0.3))+'ModelParams Lw'!$B$8</f>
        <v>#DIV/0!</v>
      </c>
      <c r="O197" s="21" t="e">
        <f>'ModelParams Lw'!$B$6*(LN(O$3/(($B197/3600/($D197*$F197))^0.4*$G197^0.3)))^2+'ModelParams Lw'!$B$7*LN(O$3/(($B197/3600/($D197*$F197))^0.4*$G197^0.3))+'ModelParams Lw'!$B$8</f>
        <v>#DIV/0!</v>
      </c>
      <c r="P197" s="24" t="e">
        <f>'ModelParams Lw'!$B$3+'ModelParams Lw'!$B$4*LOG10($B197/3600/($D197*$F197))+'ModelParams Lw'!$B$5*LOG10(2*$G197/(1.2*($B197/3600/($D197*$F197))^2)+1)+10*LOG10($D197*$F197)+H197</f>
        <v>#DIV/0!</v>
      </c>
      <c r="Q197" s="24" t="e">
        <f>'ModelParams Lw'!$B$3+'ModelParams Lw'!$B$4*LOG10($B197/3600/($D197*$F197))+'ModelParams Lw'!$B$5*LOG10(2*$G197/(1.2*($B197/3600/($D197*$F197))^2)+1)+10*LOG10($D197*$F197)+I197</f>
        <v>#DIV/0!</v>
      </c>
      <c r="R197" s="24" t="e">
        <f>'ModelParams Lw'!$B$3+'ModelParams Lw'!$B$4*LOG10($B197/3600/($D197*$F197))+'ModelParams Lw'!$B$5*LOG10(2*$G197/(1.2*($B197/3600/($D197*$F197))^2)+1)+10*LOG10($D197*$F197)+J197</f>
        <v>#DIV/0!</v>
      </c>
      <c r="S197" s="24" t="e">
        <f>'ModelParams Lw'!$B$3+'ModelParams Lw'!$B$4*LOG10($B197/3600/($D197*$F197))+'ModelParams Lw'!$B$5*LOG10(2*$G197/(1.2*($B197/3600/($D197*$F197))^2)+1)+10*LOG10($D197*$F197)+K197</f>
        <v>#DIV/0!</v>
      </c>
      <c r="T197" s="24" t="e">
        <f>'ModelParams Lw'!$B$3+'ModelParams Lw'!$B$4*LOG10($B197/3600/($D197*$F197))+'ModelParams Lw'!$B$5*LOG10(2*$G197/(1.2*($B197/3600/($D197*$F197))^2)+1)+10*LOG10($D197*$F197)+L197</f>
        <v>#DIV/0!</v>
      </c>
      <c r="U197" s="24" t="e">
        <f>'ModelParams Lw'!$B$3+'ModelParams Lw'!$B$4*LOG10($B197/3600/($D197*$F197))+'ModelParams Lw'!$B$5*LOG10(2*$G197/(1.2*($B197/3600/($D197*$F197))^2)+1)+10*LOG10($D197*$F197)+M197</f>
        <v>#DIV/0!</v>
      </c>
      <c r="V197" s="24" t="e">
        <f>'ModelParams Lw'!$B$3+'ModelParams Lw'!$B$4*LOG10($B197/3600/($D197*$F197))+'ModelParams Lw'!$B$5*LOG10(2*$G197/(1.2*($B197/3600/($D197*$F197))^2)+1)+10*LOG10($D197*$F197)+N197</f>
        <v>#DIV/0!</v>
      </c>
      <c r="W197" s="24" t="e">
        <f>'ModelParams Lw'!$B$3+'ModelParams Lw'!$B$4*LOG10($B197/3600/($D197*$F197))+'ModelParams Lw'!$B$5*LOG10(2*$G197/(1.2*($B197/3600/($D197*$F197))^2)+1)+10*LOG10($D197*$F197)+O197</f>
        <v>#DIV/0!</v>
      </c>
      <c r="X197" s="24" t="e">
        <f>10*LOG10(IF(P197="",0,POWER(10,((P197+'ModelParams Lw'!$O$4)/10))) +IF(Q197="",0,POWER(10,((Q197+'ModelParams Lw'!$P$4)/10))) +IF(R197="",0,POWER(10,((R197+'ModelParams Lw'!$Q$4)/10))) +IF(S197="",0,POWER(10,((S197+'ModelParams Lw'!$R$4)/10))) +IF(T197="",0,POWER(10,((T197+'ModelParams Lw'!$S$4)/10))) +IF(U197="",0,POWER(10,((U197+'ModelParams Lw'!$T$4)/10))) +IF(V197="",0,POWER(10,((V197+'ModelParams Lw'!$U$4)/10)))+IF(W197="",0,POWER(10,((W197+'ModelParams Lw'!$V$4)/10))))</f>
        <v>#DIV/0!</v>
      </c>
      <c r="Y197" s="24" t="e">
        <f t="shared" ref="Y197:Y260" si="91">MAX(Z197:AG197)</f>
        <v>#DIV/0!</v>
      </c>
      <c r="Z197" s="24" t="e">
        <f>(P197-'ModelParams Lw'!O$10)/'ModelParams Lw'!O$11</f>
        <v>#DIV/0!</v>
      </c>
      <c r="AA197" s="24" t="e">
        <f>(Q197-'ModelParams Lw'!P$10)/'ModelParams Lw'!P$11</f>
        <v>#DIV/0!</v>
      </c>
      <c r="AB197" s="24" t="e">
        <f>(R197-'ModelParams Lw'!Q$10)/'ModelParams Lw'!Q$11</f>
        <v>#DIV/0!</v>
      </c>
      <c r="AC197" s="24" t="e">
        <f>(S197-'ModelParams Lw'!R$10)/'ModelParams Lw'!R$11</f>
        <v>#DIV/0!</v>
      </c>
      <c r="AD197" s="24" t="e">
        <f>(T197-'ModelParams Lw'!S$10)/'ModelParams Lw'!S$11</f>
        <v>#DIV/0!</v>
      </c>
      <c r="AE197" s="24" t="e">
        <f>(U197-'ModelParams Lw'!T$10)/'ModelParams Lw'!T$11</f>
        <v>#DIV/0!</v>
      </c>
      <c r="AF197" s="24" t="e">
        <f>(V197-'ModelParams Lw'!U$10)/'ModelParams Lw'!U$11</f>
        <v>#DIV/0!</v>
      </c>
      <c r="AG197" s="24" t="e">
        <f>(W197-'ModelParams Lw'!V$10)/'ModelParams Lw'!V$11</f>
        <v>#DIV/0!</v>
      </c>
      <c r="AH197" s="24" t="e">
        <f t="shared" si="69"/>
        <v>#DIV/0!</v>
      </c>
      <c r="AI197" s="24" t="str">
        <f>IF(OR(Calcul!$D202="",Calcul!$E202=""),"",VLOOKUP(CONCATENATE(Calcul!$D202,Calcul!$E202),SilencerParams!$D$4:$R$82,8,FALSE))</f>
        <v/>
      </c>
      <c r="AJ197" s="24" t="str">
        <f>IF(OR(Calcul!$D202="",Calcul!$E202=""),"",VLOOKUP(CONCATENATE(Calcul!$D202,Calcul!$E202),SilencerParams!$D$4:$R$82,9,FALSE))</f>
        <v/>
      </c>
      <c r="AK197" s="24" t="str">
        <f>IF(OR(Calcul!$D202="",Calcul!$E202=""),"",VLOOKUP(CONCATENATE(Calcul!$D202,Calcul!$E202),SilencerParams!$D$4:$R$82,10,FALSE))</f>
        <v/>
      </c>
      <c r="AL197" s="24" t="str">
        <f>IF(OR(Calcul!$D202="",Calcul!$E202=""),"",VLOOKUP(CONCATENATE(Calcul!$D202,Calcul!$E202),SilencerParams!$D$4:$R$82,11,FALSE))</f>
        <v/>
      </c>
      <c r="AM197" s="24" t="str">
        <f>IF(OR(Calcul!$D202="",Calcul!$E202=""),"",VLOOKUP(CONCATENATE(Calcul!$D202,Calcul!$E202),SilencerParams!$D$4:$R$82,12,FALSE))</f>
        <v/>
      </c>
      <c r="AN197" s="24" t="str">
        <f>IF(OR(Calcul!$D202="",Calcul!$E202=""),"",VLOOKUP(CONCATENATE(Calcul!$D202,Calcul!$E202),SilencerParams!$D$4:$R$82,13,FALSE))</f>
        <v/>
      </c>
      <c r="AO197" s="24" t="str">
        <f>IF(OR(Calcul!$D202="",Calcul!$E202=""),"",VLOOKUP(CONCATENATE(Calcul!$D202,Calcul!$E202),SilencerParams!$D$4:$R$82,14,FALSE))</f>
        <v/>
      </c>
      <c r="AP197" s="24" t="str">
        <f>IF(OR(Calcul!$D202="",Calcul!$E202=""),"",VLOOKUP(CONCATENATE(Calcul!$D202,Calcul!$E202),SilencerParams!$D$4:$R$82,15,FALSE))</f>
        <v/>
      </c>
      <c r="AQ197" s="24" t="str">
        <f>IF(OR(Calcul!$D202="",Calcul!$E202=""),"",VLOOKUP(CONCATENATE(Calcul!$D202,Calcul!$E202),SilencerParams!$D$4:$Z$82,16,FALSE)*LOG($AH197)+VLOOKUP(CONCATENATE(Calcul!$D202,Calcul!$E202),SilencerParams!$D$4:$AH$82,24,FALSE))</f>
        <v/>
      </c>
      <c r="AR197" s="24" t="str">
        <f>IF(OR(Calcul!$D202="",Calcul!$E202=""),"",VLOOKUP(CONCATENATE(Calcul!$D202,Calcul!$E202),SilencerParams!$D$4:$Z$82,17,FALSE)*LOG($AH197)+VLOOKUP(CONCATENATE(Calcul!$D202,Calcul!$E202),SilencerParams!$D$4:$AH$82,25,FALSE))</f>
        <v/>
      </c>
      <c r="AS197" s="24" t="str">
        <f>IF(OR(Calcul!$D202="",Calcul!$E202=""),"",VLOOKUP(CONCATENATE(Calcul!$D202,Calcul!$E202),SilencerParams!$D$4:$Z$82,18,FALSE)*LOG($AH197)+VLOOKUP(CONCATENATE(Calcul!$D202,Calcul!$E202),SilencerParams!$D$4:$AH$82,26,FALSE))</f>
        <v/>
      </c>
      <c r="AT197" s="24" t="str">
        <f>IF(OR(Calcul!$D202="",Calcul!$E202=""),"",VLOOKUP(CONCATENATE(Calcul!$D202,Calcul!$E202),SilencerParams!$D$4:$Z$82,19,FALSE)*LOG($AH197)+VLOOKUP(CONCATENATE(Calcul!$D202,Calcul!$E202),SilencerParams!$D$4:$AH$82,27,FALSE))</f>
        <v/>
      </c>
      <c r="AU197" s="24" t="str">
        <f>IF(OR(Calcul!$D202="",Calcul!$E202=""),"",VLOOKUP(CONCATENATE(Calcul!$D202,Calcul!$E202),SilencerParams!$D$4:$Z$82,20,FALSE)*LOG($AH197)+VLOOKUP(CONCATENATE(Calcul!$D202,Calcul!$E202),SilencerParams!$D$4:$AH$82,28,FALSE))</f>
        <v/>
      </c>
      <c r="AV197" s="24" t="str">
        <f>IF(OR(Calcul!$D202="",Calcul!$E202=""),"",VLOOKUP(CONCATENATE(Calcul!$D202,Calcul!$E202),SilencerParams!$D$4:$Z$82,21,FALSE)*LOG($AH197)+VLOOKUP(CONCATENATE(Calcul!$D202,Calcul!$E202),SilencerParams!$D$4:$AH$82,29,FALSE))</f>
        <v/>
      </c>
      <c r="AW197" s="24" t="str">
        <f>IF(OR(Calcul!$D202="",Calcul!$E202=""),"",VLOOKUP(CONCATENATE(Calcul!$D202,Calcul!$E202),SilencerParams!$D$4:$Z$82,22,FALSE)*LOG($AH197)+VLOOKUP(CONCATENATE(Calcul!$D202,Calcul!$E202),SilencerParams!$D$4:$AH$82,30,FALSE))</f>
        <v/>
      </c>
      <c r="AX197" s="24" t="str">
        <f>IF(OR(Calcul!$D202="",Calcul!$E202=""),"",VLOOKUP(CONCATENATE(Calcul!$D202,Calcul!$E202),SilencerParams!$D$4:$Z$82,23,FALSE)*LOG($AH197)+VLOOKUP(CONCATENATE(Calcul!$D202,Calcul!$E202),SilencerParams!$D$4:$AH$82,31,FALSE))</f>
        <v/>
      </c>
      <c r="AY197" s="24" t="e">
        <f t="shared" si="72"/>
        <v>#DIV/0!</v>
      </c>
      <c r="AZ197" s="24" t="e">
        <f t="shared" si="73"/>
        <v>#DIV/0!</v>
      </c>
      <c r="BA197" s="24" t="e">
        <f t="shared" si="74"/>
        <v>#DIV/0!</v>
      </c>
      <c r="BB197" s="24" t="e">
        <f t="shared" si="75"/>
        <v>#DIV/0!</v>
      </c>
      <c r="BC197" s="24" t="e">
        <f t="shared" si="76"/>
        <v>#DIV/0!</v>
      </c>
      <c r="BD197" s="24" t="e">
        <f t="shared" si="77"/>
        <v>#DIV/0!</v>
      </c>
      <c r="BE197" s="24" t="e">
        <f t="shared" si="78"/>
        <v>#DIV/0!</v>
      </c>
      <c r="BF197" s="24" t="e">
        <f t="shared" si="79"/>
        <v>#DIV/0!</v>
      </c>
      <c r="BG197" s="24" t="e">
        <f>10*LOG10(IF(AY197="",0,POWER(10,((AY197+'ModelParams Lw'!$O$4)/10))) +IF(AZ197="",0,POWER(10,((AZ197+'ModelParams Lw'!$P$4)/10))) +IF(BA197="",0,POWER(10,((BA197+'ModelParams Lw'!$Q$4)/10))) +IF(BB197="",0,POWER(10,((BB197+'ModelParams Lw'!$R$4)/10))) +IF(BC197="",0,POWER(10,((BC197+'ModelParams Lw'!$S$4)/10))) +IF(BD197="",0,POWER(10,((BD197+'ModelParams Lw'!$T$4)/10))) +IF(BE197="",0,POWER(10,((BE197+'ModelParams Lw'!$U$4)/10)))+IF(BF197="",0,POWER(10,((BF197+'ModelParams Lw'!$V$4)/10))))</f>
        <v>#DIV/0!</v>
      </c>
      <c r="BH197" s="24" t="e">
        <f t="shared" si="70"/>
        <v>#DIV/0!</v>
      </c>
      <c r="BI197" s="24" t="e">
        <f>(AY197-'ModelParams Lw'!O$10)/'ModelParams Lw'!O$11</f>
        <v>#DIV/0!</v>
      </c>
      <c r="BJ197" s="24" t="e">
        <f>(AZ197-'ModelParams Lw'!P$10)/'ModelParams Lw'!P$11</f>
        <v>#DIV/0!</v>
      </c>
      <c r="BK197" s="24" t="e">
        <f>(BA197-'ModelParams Lw'!Q$10)/'ModelParams Lw'!Q$11</f>
        <v>#DIV/0!</v>
      </c>
      <c r="BL197" s="24" t="e">
        <f>(BB197-'ModelParams Lw'!R$10)/'ModelParams Lw'!R$11</f>
        <v>#DIV/0!</v>
      </c>
      <c r="BM197" s="24" t="e">
        <f>(BC197-'ModelParams Lw'!S$10)/'ModelParams Lw'!S$11</f>
        <v>#DIV/0!</v>
      </c>
      <c r="BN197" s="24" t="e">
        <f>(BD197-'ModelParams Lw'!T$10)/'ModelParams Lw'!T$11</f>
        <v>#DIV/0!</v>
      </c>
      <c r="BO197" s="24" t="e">
        <f>(BE197-'ModelParams Lw'!U$10)/'ModelParams Lw'!U$11</f>
        <v>#DIV/0!</v>
      </c>
      <c r="BP197" s="24" t="e">
        <f>(BF197-'ModelParams Lw'!V$10)/'ModelParams Lw'!V$11</f>
        <v>#DIV/0!</v>
      </c>
      <c r="BQ197" s="24">
        <f>IF(Calcul!$F202="SW",'ModelParams Lw'!C$18+'ModelParams Lw'!C$19*LOG(BQ$3)+'ModelParams Lw'!C$20*($D197*$E197),IF('ModelParams Lw'!C$21+'ModelParams Lw'!C$22*LOG(BQ$3)+'ModelParams Lw'!C$23*($D197*$E197)&lt;'ModelParams Lw'!C$18+'ModelParams Lw'!C$19*LOG(BQ$3)+'ModelParams Lw'!C$20*($D197*$E197),'ModelParams Lw'!C$18+'ModelParams Lw'!C$19*LOG(BQ$3)+'ModelParams Lw'!C$20*($D197*$E197),'ModelParams Lw'!C$21+'ModelParams Lw'!C$22*LOG(BQ$3)+'ModelParams Lw'!C$23*($D197*$E197)))</f>
        <v>29.232362061604213</v>
      </c>
      <c r="BR197" s="24">
        <f>IF(Calcul!$F202="SW",'ModelParams Lw'!D$18+'ModelParams Lw'!D$19*LOG(BR$3)+'ModelParams Lw'!D$20*($D197*$E197),IF('ModelParams Lw'!D$21+'ModelParams Lw'!D$22*LOG(BR$3)+'ModelParams Lw'!D$23*($D197*$E197)&lt;'ModelParams Lw'!D$18+'ModelParams Lw'!D$19*LOG(BR$3)+'ModelParams Lw'!D$20*($D197*$E197),'ModelParams Lw'!D$18+'ModelParams Lw'!D$19*LOG(BR$3)+'ModelParams Lw'!D$20*($D197*$E197),'ModelParams Lw'!D$21+'ModelParams Lw'!D$22*LOG(BR$3)+'ModelParams Lw'!D$23*($D197*$E197)))</f>
        <v>20.87664435983303</v>
      </c>
      <c r="BS197" s="24">
        <f>IF(Calcul!$F202="SW",'ModelParams Lw'!E$18+'ModelParams Lw'!E$19*LOG(BS$3)+'ModelParams Lw'!E$20*($D197*$E197),IF('ModelParams Lw'!E$21+'ModelParams Lw'!E$22*LOG(BS$3)+'ModelParams Lw'!E$23*($D197*$E197)&lt;'ModelParams Lw'!E$18+'ModelParams Lw'!E$19*LOG(BS$3)+'ModelParams Lw'!E$20*($D197*$E197),'ModelParams Lw'!E$18+'ModelParams Lw'!E$19*LOG(BS$3)+'ModelParams Lw'!E$20*($D197*$E197),'ModelParams Lw'!E$21+'ModelParams Lw'!E$22*LOG(BS$3)+'ModelParams Lw'!E$23*($D197*$E197)))</f>
        <v>19.403052886267911</v>
      </c>
      <c r="BT197" s="24">
        <f>IF(Calcul!$F202="SW",'ModelParams Lw'!F$18+'ModelParams Lw'!F$19*LOG(BT$3)+'ModelParams Lw'!F$20*($D197*$E197),IF('ModelParams Lw'!F$21+'ModelParams Lw'!F$22*LOG(BT$3)+'ModelParams Lw'!F$23*($D197*$E197)&lt;'ModelParams Lw'!F$18+'ModelParams Lw'!F$19*LOG(BT$3)+'ModelParams Lw'!F$20*($D197*$E197),'ModelParams Lw'!F$18+'ModelParams Lw'!F$19*LOG(BT$3)+'ModelParams Lw'!F$20*($D197*$E197),'ModelParams Lw'!F$21+'ModelParams Lw'!F$22*LOG(BT$3)+'ModelParams Lw'!F$23*($D197*$E197)))</f>
        <v>19.168948557312724</v>
      </c>
      <c r="BU197" s="24">
        <f>IF(Calcul!$F202="SW",'ModelParams Lw'!G$18+'ModelParams Lw'!G$19*LOG(BU$3)+'ModelParams Lw'!G$20*($D197*$E197),IF('ModelParams Lw'!G$21+'ModelParams Lw'!G$22*LOG(BU$3)+'ModelParams Lw'!G$23*($D197*$E197)&lt;'ModelParams Lw'!G$18+'ModelParams Lw'!G$19*LOG(BU$3)+'ModelParams Lw'!G$20*($D197*$E197),'ModelParams Lw'!G$18+'ModelParams Lw'!G$19*LOG(BU$3)+'ModelParams Lw'!G$20*($D197*$E197),'ModelParams Lw'!G$21+'ModelParams Lw'!G$22*LOG(BU$3)+'ModelParams Lw'!G$23*($D197*$E197)))</f>
        <v>19.253827318462619</v>
      </c>
      <c r="BV197" s="24">
        <f>IF(Calcul!$F202="SW",'ModelParams Lw'!H$18+'ModelParams Lw'!H$19*LOG(BV$3)+'ModelParams Lw'!H$20*($D197*$E197),IF('ModelParams Lw'!H$21+'ModelParams Lw'!H$22*LOG(BV$3)+'ModelParams Lw'!H$23*($D197*$E197)&lt;'ModelParams Lw'!H$18+'ModelParams Lw'!H$19*LOG(BV$3)+'ModelParams Lw'!H$20*($D197*$E197),'ModelParams Lw'!H$18+'ModelParams Lw'!H$19*LOG(BV$3)+'ModelParams Lw'!H$20*($D197*$E197),'ModelParams Lw'!H$21+'ModelParams Lw'!H$22*LOG(BV$3)+'ModelParams Lw'!H$23*($D197*$E197)))</f>
        <v>18.450549841027573</v>
      </c>
      <c r="BW197" s="24">
        <f>IF(Calcul!$F202="SW",'ModelParams Lw'!I$18+'ModelParams Lw'!I$19*LOG(BW$3)+'ModelParams Lw'!I$20*($D197*$E197),IF('ModelParams Lw'!I$21+'ModelParams Lw'!I$22*LOG(BW$3)+'ModelParams Lw'!I$23*($D197*$E197)&lt;'ModelParams Lw'!I$18+'ModelParams Lw'!I$19*LOG(BW$3)+'ModelParams Lw'!I$20*($D197*$E197),'ModelParams Lw'!I$18+'ModelParams Lw'!I$19*LOG(BW$3)+'ModelParams Lw'!I$20*($D197*$E197),'ModelParams Lw'!I$21+'ModelParams Lw'!I$22*LOG(BW$3)+'ModelParams Lw'!I$23*($D197*$E197)))</f>
        <v>24.339570323731252</v>
      </c>
      <c r="BX197" s="24">
        <f>IF(Calcul!$F202="SW",'ModelParams Lw'!J$18+'ModelParams Lw'!J$19*LOG(BX$3)+'ModelParams Lw'!J$20*($D197*$E197),IF('ModelParams Lw'!J$21+'ModelParams Lw'!J$22*LOG(BX$3)+'ModelParams Lw'!J$23*($D197*$E197)&lt;'ModelParams Lw'!J$18+'ModelParams Lw'!J$19*LOG(BX$3)+'ModelParams Lw'!J$20*($D197*$E197),'ModelParams Lw'!J$18+'ModelParams Lw'!J$19*LOG(BX$3)+'ModelParams Lw'!J$20*($D197*$E197),'ModelParams Lw'!J$21+'ModelParams Lw'!J$22*LOG(BX$3)+'ModelParams Lw'!J$23*($D197*$E197)))</f>
        <v>22.505852524315557</v>
      </c>
      <c r="BY197" s="24" t="e">
        <f t="shared" si="80"/>
        <v>#DIV/0!</v>
      </c>
      <c r="BZ197" s="24" t="e">
        <f t="shared" si="81"/>
        <v>#DIV/0!</v>
      </c>
      <c r="CA197" s="24" t="e">
        <f t="shared" si="82"/>
        <v>#DIV/0!</v>
      </c>
      <c r="CB197" s="24" t="e">
        <f t="shared" si="83"/>
        <v>#DIV/0!</v>
      </c>
      <c r="CC197" s="24" t="e">
        <f t="shared" si="84"/>
        <v>#DIV/0!</v>
      </c>
      <c r="CD197" s="24" t="e">
        <f t="shared" si="85"/>
        <v>#DIV/0!</v>
      </c>
      <c r="CE197" s="24" t="e">
        <f t="shared" si="86"/>
        <v>#DIV/0!</v>
      </c>
      <c r="CF197" s="24" t="e">
        <f t="shared" si="87"/>
        <v>#DIV/0!</v>
      </c>
      <c r="CG197" s="24" t="e">
        <f>10*LOG10(IF(BY197="",0,POWER(10,((BY197+'ModelParams Lw'!$O$4)/10))) +IF(BZ197="",0,POWER(10,((BZ197+'ModelParams Lw'!$P$4)/10))) +IF(CA197="",0,POWER(10,((CA197+'ModelParams Lw'!$Q$4)/10))) +IF(CB197="",0,POWER(10,((CB197+'ModelParams Lw'!$R$4)/10))) +IF(CC197="",0,POWER(10,((CC197+'ModelParams Lw'!$S$4)/10))) +IF(CD197="",0,POWER(10,((CD197+'ModelParams Lw'!$T$4)/10))) +IF(CE197="",0,POWER(10,((CE197+'ModelParams Lw'!$U$4)/10)))+IF(CF197="",0,POWER(10,((CF197+'ModelParams Lw'!$V$4)/10))))</f>
        <v>#DIV/0!</v>
      </c>
      <c r="CH197" s="24" t="e">
        <f t="shared" si="71"/>
        <v>#DIV/0!</v>
      </c>
      <c r="CI197" s="24" t="e">
        <f>(BY197-'ModelParams Lw'!$O$10)/'ModelParams Lw'!$O$11</f>
        <v>#DIV/0!</v>
      </c>
      <c r="CJ197" s="24" t="e">
        <f>(BZ197-'ModelParams Lw'!$P$10)/'ModelParams Lw'!$P$11</f>
        <v>#DIV/0!</v>
      </c>
      <c r="CK197" s="24" t="e">
        <f>(CA197-'ModelParams Lw'!$Q$10)/'ModelParams Lw'!$Q$11</f>
        <v>#DIV/0!</v>
      </c>
      <c r="CL197" s="24" t="e">
        <f>(CB197-'ModelParams Lw'!$R$10)/'ModelParams Lw'!$R$11</f>
        <v>#DIV/0!</v>
      </c>
      <c r="CM197" s="24" t="e">
        <f>(CC197-'ModelParams Lw'!$S$10)/'ModelParams Lw'!$S$11</f>
        <v>#DIV/0!</v>
      </c>
      <c r="CN197" s="24" t="e">
        <f>(CD197-'ModelParams Lw'!$T$10)/'ModelParams Lw'!$T$11</f>
        <v>#DIV/0!</v>
      </c>
      <c r="CO197" s="24" t="e">
        <f>(CE197-'ModelParams Lw'!$U$10)/'ModelParams Lw'!$U$11</f>
        <v>#DIV/0!</v>
      </c>
      <c r="CP197" s="24" t="e">
        <f>(CF197-'ModelParams Lw'!$V$10)/'ModelParams Lw'!$V$11</f>
        <v>#DIV/0!</v>
      </c>
    </row>
    <row r="198" spans="1:94" x14ac:dyDescent="0.2">
      <c r="A198" s="12">
        <f>Calcul!B200</f>
        <v>0</v>
      </c>
      <c r="B198" s="12">
        <f t="shared" si="88"/>
        <v>0</v>
      </c>
      <c r="C198" s="12">
        <f>Calcul!C200</f>
        <v>0</v>
      </c>
      <c r="D198" s="12">
        <f>Calcul!D200/1000</f>
        <v>0</v>
      </c>
      <c r="E198" s="12">
        <f>Calcul!E200/1000</f>
        <v>0</v>
      </c>
      <c r="F198" s="12">
        <f t="shared" si="89"/>
        <v>0</v>
      </c>
      <c r="G198" s="24" t="e">
        <f t="shared" si="90"/>
        <v>#DIV/0!</v>
      </c>
      <c r="H198" s="21" t="e">
        <f>'ModelParams Lw'!$B$6*(LN(H$3/(($B198/3600/($D198*$F198))^0.4*$G198^0.3)))^2+'ModelParams Lw'!$B$7*LN(H$3/(($B198/3600/($D198*$F198))^0.4*$G198^0.3))+'ModelParams Lw'!$B$8</f>
        <v>#DIV/0!</v>
      </c>
      <c r="I198" s="21" t="e">
        <f>'ModelParams Lw'!$B$6*(LN(I$3/(($B198/3600/($D198*$F198))^0.4*$G198^0.3)))^2+'ModelParams Lw'!$B$7*LN(I$3/(($B198/3600/($D198*$F198))^0.4*$G198^0.3))+'ModelParams Lw'!$B$8</f>
        <v>#DIV/0!</v>
      </c>
      <c r="J198" s="21" t="e">
        <f>'ModelParams Lw'!$B$6*(LN(J$3/(($B198/3600/($D198*$F198))^0.4*$G198^0.3)))^2+'ModelParams Lw'!$B$7*LN(J$3/(($B198/3600/($D198*$F198))^0.4*$G198^0.3))+'ModelParams Lw'!$B$8</f>
        <v>#DIV/0!</v>
      </c>
      <c r="K198" s="21" t="e">
        <f>'ModelParams Lw'!$B$6*(LN(K$3/(($B198/3600/($D198*$F198))^0.4*$G198^0.3)))^2+'ModelParams Lw'!$B$7*LN(K$3/(($B198/3600/($D198*$F198))^0.4*$G198^0.3))+'ModelParams Lw'!$B$8</f>
        <v>#DIV/0!</v>
      </c>
      <c r="L198" s="21" t="e">
        <f>'ModelParams Lw'!$B$6*(LN(L$3/(($B198/3600/($D198*$F198))^0.4*$G198^0.3)))^2+'ModelParams Lw'!$B$7*LN(L$3/(($B198/3600/($D198*$F198))^0.4*$G198^0.3))+'ModelParams Lw'!$B$8</f>
        <v>#DIV/0!</v>
      </c>
      <c r="M198" s="21" t="e">
        <f>'ModelParams Lw'!$B$6*(LN(M$3/(($B198/3600/($D198*$F198))^0.4*$G198^0.3)))^2+'ModelParams Lw'!$B$7*LN(M$3/(($B198/3600/($D198*$F198))^0.4*$G198^0.3))+'ModelParams Lw'!$B$8</f>
        <v>#DIV/0!</v>
      </c>
      <c r="N198" s="21" t="e">
        <f>'ModelParams Lw'!$B$6*(LN(N$3/(($B198/3600/($D198*$F198))^0.4*$G198^0.3)))^2+'ModelParams Lw'!$B$7*LN(N$3/(($B198/3600/($D198*$F198))^0.4*$G198^0.3))+'ModelParams Lw'!$B$8</f>
        <v>#DIV/0!</v>
      </c>
      <c r="O198" s="21" t="e">
        <f>'ModelParams Lw'!$B$6*(LN(O$3/(($B198/3600/($D198*$F198))^0.4*$G198^0.3)))^2+'ModelParams Lw'!$B$7*LN(O$3/(($B198/3600/($D198*$F198))^0.4*$G198^0.3))+'ModelParams Lw'!$B$8</f>
        <v>#DIV/0!</v>
      </c>
      <c r="P198" s="24" t="e">
        <f>'ModelParams Lw'!$B$3+'ModelParams Lw'!$B$4*LOG10($B198/3600/($D198*$F198))+'ModelParams Lw'!$B$5*LOG10(2*$G198/(1.2*($B198/3600/($D198*$F198))^2)+1)+10*LOG10($D198*$F198)+H198</f>
        <v>#DIV/0!</v>
      </c>
      <c r="Q198" s="24" t="e">
        <f>'ModelParams Lw'!$B$3+'ModelParams Lw'!$B$4*LOG10($B198/3600/($D198*$F198))+'ModelParams Lw'!$B$5*LOG10(2*$G198/(1.2*($B198/3600/($D198*$F198))^2)+1)+10*LOG10($D198*$F198)+I198</f>
        <v>#DIV/0!</v>
      </c>
      <c r="R198" s="24" t="e">
        <f>'ModelParams Lw'!$B$3+'ModelParams Lw'!$B$4*LOG10($B198/3600/($D198*$F198))+'ModelParams Lw'!$B$5*LOG10(2*$G198/(1.2*($B198/3600/($D198*$F198))^2)+1)+10*LOG10($D198*$F198)+J198</f>
        <v>#DIV/0!</v>
      </c>
      <c r="S198" s="24" t="e">
        <f>'ModelParams Lw'!$B$3+'ModelParams Lw'!$B$4*LOG10($B198/3600/($D198*$F198))+'ModelParams Lw'!$B$5*LOG10(2*$G198/(1.2*($B198/3600/($D198*$F198))^2)+1)+10*LOG10($D198*$F198)+K198</f>
        <v>#DIV/0!</v>
      </c>
      <c r="T198" s="24" t="e">
        <f>'ModelParams Lw'!$B$3+'ModelParams Lw'!$B$4*LOG10($B198/3600/($D198*$F198))+'ModelParams Lw'!$B$5*LOG10(2*$G198/(1.2*($B198/3600/($D198*$F198))^2)+1)+10*LOG10($D198*$F198)+L198</f>
        <v>#DIV/0!</v>
      </c>
      <c r="U198" s="24" t="e">
        <f>'ModelParams Lw'!$B$3+'ModelParams Lw'!$B$4*LOG10($B198/3600/($D198*$F198))+'ModelParams Lw'!$B$5*LOG10(2*$G198/(1.2*($B198/3600/($D198*$F198))^2)+1)+10*LOG10($D198*$F198)+M198</f>
        <v>#DIV/0!</v>
      </c>
      <c r="V198" s="24" t="e">
        <f>'ModelParams Lw'!$B$3+'ModelParams Lw'!$B$4*LOG10($B198/3600/($D198*$F198))+'ModelParams Lw'!$B$5*LOG10(2*$G198/(1.2*($B198/3600/($D198*$F198))^2)+1)+10*LOG10($D198*$F198)+N198</f>
        <v>#DIV/0!</v>
      </c>
      <c r="W198" s="24" t="e">
        <f>'ModelParams Lw'!$B$3+'ModelParams Lw'!$B$4*LOG10($B198/3600/($D198*$F198))+'ModelParams Lw'!$B$5*LOG10(2*$G198/(1.2*($B198/3600/($D198*$F198))^2)+1)+10*LOG10($D198*$F198)+O198</f>
        <v>#DIV/0!</v>
      </c>
      <c r="X198" s="24" t="e">
        <f>10*LOG10(IF(P198="",0,POWER(10,((P198+'ModelParams Lw'!$O$4)/10))) +IF(Q198="",0,POWER(10,((Q198+'ModelParams Lw'!$P$4)/10))) +IF(R198="",0,POWER(10,((R198+'ModelParams Lw'!$Q$4)/10))) +IF(S198="",0,POWER(10,((S198+'ModelParams Lw'!$R$4)/10))) +IF(T198="",0,POWER(10,((T198+'ModelParams Lw'!$S$4)/10))) +IF(U198="",0,POWER(10,((U198+'ModelParams Lw'!$T$4)/10))) +IF(V198="",0,POWER(10,((V198+'ModelParams Lw'!$U$4)/10)))+IF(W198="",0,POWER(10,((W198+'ModelParams Lw'!$V$4)/10))))</f>
        <v>#DIV/0!</v>
      </c>
      <c r="Y198" s="24" t="e">
        <f t="shared" si="91"/>
        <v>#DIV/0!</v>
      </c>
      <c r="Z198" s="24" t="e">
        <f>(P198-'ModelParams Lw'!O$10)/'ModelParams Lw'!O$11</f>
        <v>#DIV/0!</v>
      </c>
      <c r="AA198" s="24" t="e">
        <f>(Q198-'ModelParams Lw'!P$10)/'ModelParams Lw'!P$11</f>
        <v>#DIV/0!</v>
      </c>
      <c r="AB198" s="24" t="e">
        <f>(R198-'ModelParams Lw'!Q$10)/'ModelParams Lw'!Q$11</f>
        <v>#DIV/0!</v>
      </c>
      <c r="AC198" s="24" t="e">
        <f>(S198-'ModelParams Lw'!R$10)/'ModelParams Lw'!R$11</f>
        <v>#DIV/0!</v>
      </c>
      <c r="AD198" s="24" t="e">
        <f>(T198-'ModelParams Lw'!S$10)/'ModelParams Lw'!S$11</f>
        <v>#DIV/0!</v>
      </c>
      <c r="AE198" s="24" t="e">
        <f>(U198-'ModelParams Lw'!T$10)/'ModelParams Lw'!T$11</f>
        <v>#DIV/0!</v>
      </c>
      <c r="AF198" s="24" t="e">
        <f>(V198-'ModelParams Lw'!U$10)/'ModelParams Lw'!U$11</f>
        <v>#DIV/0!</v>
      </c>
      <c r="AG198" s="24" t="e">
        <f>(W198-'ModelParams Lw'!V$10)/'ModelParams Lw'!V$11</f>
        <v>#DIV/0!</v>
      </c>
      <c r="AH198" s="24" t="e">
        <f t="shared" si="69"/>
        <v>#DIV/0!</v>
      </c>
      <c r="AI198" s="24" t="str">
        <f>IF(OR(Calcul!$D203="",Calcul!$E203=""),"",VLOOKUP(CONCATENATE(Calcul!$D203,Calcul!$E203),SilencerParams!$D$4:$R$82,8,FALSE))</f>
        <v/>
      </c>
      <c r="AJ198" s="24" t="str">
        <f>IF(OR(Calcul!$D203="",Calcul!$E203=""),"",VLOOKUP(CONCATENATE(Calcul!$D203,Calcul!$E203),SilencerParams!$D$4:$R$82,9,FALSE))</f>
        <v/>
      </c>
      <c r="AK198" s="24" t="str">
        <f>IF(OR(Calcul!$D203="",Calcul!$E203=""),"",VLOOKUP(CONCATENATE(Calcul!$D203,Calcul!$E203),SilencerParams!$D$4:$R$82,10,FALSE))</f>
        <v/>
      </c>
      <c r="AL198" s="24" t="str">
        <f>IF(OR(Calcul!$D203="",Calcul!$E203=""),"",VLOOKUP(CONCATENATE(Calcul!$D203,Calcul!$E203),SilencerParams!$D$4:$R$82,11,FALSE))</f>
        <v/>
      </c>
      <c r="AM198" s="24" t="str">
        <f>IF(OR(Calcul!$D203="",Calcul!$E203=""),"",VLOOKUP(CONCATENATE(Calcul!$D203,Calcul!$E203),SilencerParams!$D$4:$R$82,12,FALSE))</f>
        <v/>
      </c>
      <c r="AN198" s="24" t="str">
        <f>IF(OR(Calcul!$D203="",Calcul!$E203=""),"",VLOOKUP(CONCATENATE(Calcul!$D203,Calcul!$E203),SilencerParams!$D$4:$R$82,13,FALSE))</f>
        <v/>
      </c>
      <c r="AO198" s="24" t="str">
        <f>IF(OR(Calcul!$D203="",Calcul!$E203=""),"",VLOOKUP(CONCATENATE(Calcul!$D203,Calcul!$E203),SilencerParams!$D$4:$R$82,14,FALSE))</f>
        <v/>
      </c>
      <c r="AP198" s="24" t="str">
        <f>IF(OR(Calcul!$D203="",Calcul!$E203=""),"",VLOOKUP(CONCATENATE(Calcul!$D203,Calcul!$E203),SilencerParams!$D$4:$R$82,15,FALSE))</f>
        <v/>
      </c>
      <c r="AQ198" s="24" t="str">
        <f>IF(OR(Calcul!$D203="",Calcul!$E203=""),"",VLOOKUP(CONCATENATE(Calcul!$D203,Calcul!$E203),SilencerParams!$D$4:$Z$82,16,FALSE)*LOG($AH198)+VLOOKUP(CONCATENATE(Calcul!$D203,Calcul!$E203),SilencerParams!$D$4:$AH$82,24,FALSE))</f>
        <v/>
      </c>
      <c r="AR198" s="24" t="str">
        <f>IF(OR(Calcul!$D203="",Calcul!$E203=""),"",VLOOKUP(CONCATENATE(Calcul!$D203,Calcul!$E203),SilencerParams!$D$4:$Z$82,17,FALSE)*LOG($AH198)+VLOOKUP(CONCATENATE(Calcul!$D203,Calcul!$E203),SilencerParams!$D$4:$AH$82,25,FALSE))</f>
        <v/>
      </c>
      <c r="AS198" s="24" t="str">
        <f>IF(OR(Calcul!$D203="",Calcul!$E203=""),"",VLOOKUP(CONCATENATE(Calcul!$D203,Calcul!$E203),SilencerParams!$D$4:$Z$82,18,FALSE)*LOG($AH198)+VLOOKUP(CONCATENATE(Calcul!$D203,Calcul!$E203),SilencerParams!$D$4:$AH$82,26,FALSE))</f>
        <v/>
      </c>
      <c r="AT198" s="24" t="str">
        <f>IF(OR(Calcul!$D203="",Calcul!$E203=""),"",VLOOKUP(CONCATENATE(Calcul!$D203,Calcul!$E203),SilencerParams!$D$4:$Z$82,19,FALSE)*LOG($AH198)+VLOOKUP(CONCATENATE(Calcul!$D203,Calcul!$E203),SilencerParams!$D$4:$AH$82,27,FALSE))</f>
        <v/>
      </c>
      <c r="AU198" s="24" t="str">
        <f>IF(OR(Calcul!$D203="",Calcul!$E203=""),"",VLOOKUP(CONCATENATE(Calcul!$D203,Calcul!$E203),SilencerParams!$D$4:$Z$82,20,FALSE)*LOG($AH198)+VLOOKUP(CONCATENATE(Calcul!$D203,Calcul!$E203),SilencerParams!$D$4:$AH$82,28,FALSE))</f>
        <v/>
      </c>
      <c r="AV198" s="24" t="str">
        <f>IF(OR(Calcul!$D203="",Calcul!$E203=""),"",VLOOKUP(CONCATENATE(Calcul!$D203,Calcul!$E203),SilencerParams!$D$4:$Z$82,21,FALSE)*LOG($AH198)+VLOOKUP(CONCATENATE(Calcul!$D203,Calcul!$E203),SilencerParams!$D$4:$AH$82,29,FALSE))</f>
        <v/>
      </c>
      <c r="AW198" s="24" t="str">
        <f>IF(OR(Calcul!$D203="",Calcul!$E203=""),"",VLOOKUP(CONCATENATE(Calcul!$D203,Calcul!$E203),SilencerParams!$D$4:$Z$82,22,FALSE)*LOG($AH198)+VLOOKUP(CONCATENATE(Calcul!$D203,Calcul!$E203),SilencerParams!$D$4:$AH$82,30,FALSE))</f>
        <v/>
      </c>
      <c r="AX198" s="24" t="str">
        <f>IF(OR(Calcul!$D203="",Calcul!$E203=""),"",VLOOKUP(CONCATENATE(Calcul!$D203,Calcul!$E203),SilencerParams!$D$4:$Z$82,23,FALSE)*LOG($AH198)+VLOOKUP(CONCATENATE(Calcul!$D203,Calcul!$E203),SilencerParams!$D$4:$AH$82,31,FALSE))</f>
        <v/>
      </c>
      <c r="AY198" s="24" t="e">
        <f t="shared" si="72"/>
        <v>#DIV/0!</v>
      </c>
      <c r="AZ198" s="24" t="e">
        <f t="shared" si="73"/>
        <v>#DIV/0!</v>
      </c>
      <c r="BA198" s="24" t="e">
        <f t="shared" si="74"/>
        <v>#DIV/0!</v>
      </c>
      <c r="BB198" s="24" t="e">
        <f t="shared" si="75"/>
        <v>#DIV/0!</v>
      </c>
      <c r="BC198" s="24" t="e">
        <f t="shared" si="76"/>
        <v>#DIV/0!</v>
      </c>
      <c r="BD198" s="24" t="e">
        <f t="shared" si="77"/>
        <v>#DIV/0!</v>
      </c>
      <c r="BE198" s="24" t="e">
        <f t="shared" si="78"/>
        <v>#DIV/0!</v>
      </c>
      <c r="BF198" s="24" t="e">
        <f t="shared" si="79"/>
        <v>#DIV/0!</v>
      </c>
      <c r="BG198" s="24" t="e">
        <f>10*LOG10(IF(AY198="",0,POWER(10,((AY198+'ModelParams Lw'!$O$4)/10))) +IF(AZ198="",0,POWER(10,((AZ198+'ModelParams Lw'!$P$4)/10))) +IF(BA198="",0,POWER(10,((BA198+'ModelParams Lw'!$Q$4)/10))) +IF(BB198="",0,POWER(10,((BB198+'ModelParams Lw'!$R$4)/10))) +IF(BC198="",0,POWER(10,((BC198+'ModelParams Lw'!$S$4)/10))) +IF(BD198="",0,POWER(10,((BD198+'ModelParams Lw'!$T$4)/10))) +IF(BE198="",0,POWER(10,((BE198+'ModelParams Lw'!$U$4)/10)))+IF(BF198="",0,POWER(10,((BF198+'ModelParams Lw'!$V$4)/10))))</f>
        <v>#DIV/0!</v>
      </c>
      <c r="BH198" s="24" t="e">
        <f t="shared" si="70"/>
        <v>#DIV/0!</v>
      </c>
      <c r="BI198" s="24" t="e">
        <f>(AY198-'ModelParams Lw'!O$10)/'ModelParams Lw'!O$11</f>
        <v>#DIV/0!</v>
      </c>
      <c r="BJ198" s="24" t="e">
        <f>(AZ198-'ModelParams Lw'!P$10)/'ModelParams Lw'!P$11</f>
        <v>#DIV/0!</v>
      </c>
      <c r="BK198" s="24" t="e">
        <f>(BA198-'ModelParams Lw'!Q$10)/'ModelParams Lw'!Q$11</f>
        <v>#DIV/0!</v>
      </c>
      <c r="BL198" s="24" t="e">
        <f>(BB198-'ModelParams Lw'!R$10)/'ModelParams Lw'!R$11</f>
        <v>#DIV/0!</v>
      </c>
      <c r="BM198" s="24" t="e">
        <f>(BC198-'ModelParams Lw'!S$10)/'ModelParams Lw'!S$11</f>
        <v>#DIV/0!</v>
      </c>
      <c r="BN198" s="24" t="e">
        <f>(BD198-'ModelParams Lw'!T$10)/'ModelParams Lw'!T$11</f>
        <v>#DIV/0!</v>
      </c>
      <c r="BO198" s="24" t="e">
        <f>(BE198-'ModelParams Lw'!U$10)/'ModelParams Lw'!U$11</f>
        <v>#DIV/0!</v>
      </c>
      <c r="BP198" s="24" t="e">
        <f>(BF198-'ModelParams Lw'!V$10)/'ModelParams Lw'!V$11</f>
        <v>#DIV/0!</v>
      </c>
      <c r="BQ198" s="24">
        <f>IF(Calcul!$F203="SW",'ModelParams Lw'!C$18+'ModelParams Lw'!C$19*LOG(BQ$3)+'ModelParams Lw'!C$20*($D198*$E198),IF('ModelParams Lw'!C$21+'ModelParams Lw'!C$22*LOG(BQ$3)+'ModelParams Lw'!C$23*($D198*$E198)&lt;'ModelParams Lw'!C$18+'ModelParams Lw'!C$19*LOG(BQ$3)+'ModelParams Lw'!C$20*($D198*$E198),'ModelParams Lw'!C$18+'ModelParams Lw'!C$19*LOG(BQ$3)+'ModelParams Lw'!C$20*($D198*$E198),'ModelParams Lw'!C$21+'ModelParams Lw'!C$22*LOG(BQ$3)+'ModelParams Lw'!C$23*($D198*$E198)))</f>
        <v>29.232362061604213</v>
      </c>
      <c r="BR198" s="24">
        <f>IF(Calcul!$F203="SW",'ModelParams Lw'!D$18+'ModelParams Lw'!D$19*LOG(BR$3)+'ModelParams Lw'!D$20*($D198*$E198),IF('ModelParams Lw'!D$21+'ModelParams Lw'!D$22*LOG(BR$3)+'ModelParams Lw'!D$23*($D198*$E198)&lt;'ModelParams Lw'!D$18+'ModelParams Lw'!D$19*LOG(BR$3)+'ModelParams Lw'!D$20*($D198*$E198),'ModelParams Lw'!D$18+'ModelParams Lw'!D$19*LOG(BR$3)+'ModelParams Lw'!D$20*($D198*$E198),'ModelParams Lw'!D$21+'ModelParams Lw'!D$22*LOG(BR$3)+'ModelParams Lw'!D$23*($D198*$E198)))</f>
        <v>20.87664435983303</v>
      </c>
      <c r="BS198" s="24">
        <f>IF(Calcul!$F203="SW",'ModelParams Lw'!E$18+'ModelParams Lw'!E$19*LOG(BS$3)+'ModelParams Lw'!E$20*($D198*$E198),IF('ModelParams Lw'!E$21+'ModelParams Lw'!E$22*LOG(BS$3)+'ModelParams Lw'!E$23*($D198*$E198)&lt;'ModelParams Lw'!E$18+'ModelParams Lw'!E$19*LOG(BS$3)+'ModelParams Lw'!E$20*($D198*$E198),'ModelParams Lw'!E$18+'ModelParams Lw'!E$19*LOG(BS$3)+'ModelParams Lw'!E$20*($D198*$E198),'ModelParams Lw'!E$21+'ModelParams Lw'!E$22*LOG(BS$3)+'ModelParams Lw'!E$23*($D198*$E198)))</f>
        <v>19.403052886267911</v>
      </c>
      <c r="BT198" s="24">
        <f>IF(Calcul!$F203="SW",'ModelParams Lw'!F$18+'ModelParams Lw'!F$19*LOG(BT$3)+'ModelParams Lw'!F$20*($D198*$E198),IF('ModelParams Lw'!F$21+'ModelParams Lw'!F$22*LOG(BT$3)+'ModelParams Lw'!F$23*($D198*$E198)&lt;'ModelParams Lw'!F$18+'ModelParams Lw'!F$19*LOG(BT$3)+'ModelParams Lw'!F$20*($D198*$E198),'ModelParams Lw'!F$18+'ModelParams Lw'!F$19*LOG(BT$3)+'ModelParams Lw'!F$20*($D198*$E198),'ModelParams Lw'!F$21+'ModelParams Lw'!F$22*LOG(BT$3)+'ModelParams Lw'!F$23*($D198*$E198)))</f>
        <v>19.168948557312724</v>
      </c>
      <c r="BU198" s="24">
        <f>IF(Calcul!$F203="SW",'ModelParams Lw'!G$18+'ModelParams Lw'!G$19*LOG(BU$3)+'ModelParams Lw'!G$20*($D198*$E198),IF('ModelParams Lw'!G$21+'ModelParams Lw'!G$22*LOG(BU$3)+'ModelParams Lw'!G$23*($D198*$E198)&lt;'ModelParams Lw'!G$18+'ModelParams Lw'!G$19*LOG(BU$3)+'ModelParams Lw'!G$20*($D198*$E198),'ModelParams Lw'!G$18+'ModelParams Lw'!G$19*LOG(BU$3)+'ModelParams Lw'!G$20*($D198*$E198),'ModelParams Lw'!G$21+'ModelParams Lw'!G$22*LOG(BU$3)+'ModelParams Lw'!G$23*($D198*$E198)))</f>
        <v>19.253827318462619</v>
      </c>
      <c r="BV198" s="24">
        <f>IF(Calcul!$F203="SW",'ModelParams Lw'!H$18+'ModelParams Lw'!H$19*LOG(BV$3)+'ModelParams Lw'!H$20*($D198*$E198),IF('ModelParams Lw'!H$21+'ModelParams Lw'!H$22*LOG(BV$3)+'ModelParams Lw'!H$23*($D198*$E198)&lt;'ModelParams Lw'!H$18+'ModelParams Lw'!H$19*LOG(BV$3)+'ModelParams Lw'!H$20*($D198*$E198),'ModelParams Lw'!H$18+'ModelParams Lw'!H$19*LOG(BV$3)+'ModelParams Lw'!H$20*($D198*$E198),'ModelParams Lw'!H$21+'ModelParams Lw'!H$22*LOG(BV$3)+'ModelParams Lw'!H$23*($D198*$E198)))</f>
        <v>18.450549841027573</v>
      </c>
      <c r="BW198" s="24">
        <f>IF(Calcul!$F203="SW",'ModelParams Lw'!I$18+'ModelParams Lw'!I$19*LOG(BW$3)+'ModelParams Lw'!I$20*($D198*$E198),IF('ModelParams Lw'!I$21+'ModelParams Lw'!I$22*LOG(BW$3)+'ModelParams Lw'!I$23*($D198*$E198)&lt;'ModelParams Lw'!I$18+'ModelParams Lw'!I$19*LOG(BW$3)+'ModelParams Lw'!I$20*($D198*$E198),'ModelParams Lw'!I$18+'ModelParams Lw'!I$19*LOG(BW$3)+'ModelParams Lw'!I$20*($D198*$E198),'ModelParams Lw'!I$21+'ModelParams Lw'!I$22*LOG(BW$3)+'ModelParams Lw'!I$23*($D198*$E198)))</f>
        <v>24.339570323731252</v>
      </c>
      <c r="BX198" s="24">
        <f>IF(Calcul!$F203="SW",'ModelParams Lw'!J$18+'ModelParams Lw'!J$19*LOG(BX$3)+'ModelParams Lw'!J$20*($D198*$E198),IF('ModelParams Lw'!J$21+'ModelParams Lw'!J$22*LOG(BX$3)+'ModelParams Lw'!J$23*($D198*$E198)&lt;'ModelParams Lw'!J$18+'ModelParams Lw'!J$19*LOG(BX$3)+'ModelParams Lw'!J$20*($D198*$E198),'ModelParams Lw'!J$18+'ModelParams Lw'!J$19*LOG(BX$3)+'ModelParams Lw'!J$20*($D198*$E198),'ModelParams Lw'!J$21+'ModelParams Lw'!J$22*LOG(BX$3)+'ModelParams Lw'!J$23*($D198*$E198)))</f>
        <v>22.505852524315557</v>
      </c>
      <c r="BY198" s="24" t="e">
        <f t="shared" si="80"/>
        <v>#DIV/0!</v>
      </c>
      <c r="BZ198" s="24" t="e">
        <f t="shared" si="81"/>
        <v>#DIV/0!</v>
      </c>
      <c r="CA198" s="24" t="e">
        <f t="shared" si="82"/>
        <v>#DIV/0!</v>
      </c>
      <c r="CB198" s="24" t="e">
        <f t="shared" si="83"/>
        <v>#DIV/0!</v>
      </c>
      <c r="CC198" s="24" t="e">
        <f t="shared" si="84"/>
        <v>#DIV/0!</v>
      </c>
      <c r="CD198" s="24" t="e">
        <f t="shared" si="85"/>
        <v>#DIV/0!</v>
      </c>
      <c r="CE198" s="24" t="e">
        <f t="shared" si="86"/>
        <v>#DIV/0!</v>
      </c>
      <c r="CF198" s="24" t="e">
        <f t="shared" si="87"/>
        <v>#DIV/0!</v>
      </c>
      <c r="CG198" s="24" t="e">
        <f>10*LOG10(IF(BY198="",0,POWER(10,((BY198+'ModelParams Lw'!$O$4)/10))) +IF(BZ198="",0,POWER(10,((BZ198+'ModelParams Lw'!$P$4)/10))) +IF(CA198="",0,POWER(10,((CA198+'ModelParams Lw'!$Q$4)/10))) +IF(CB198="",0,POWER(10,((CB198+'ModelParams Lw'!$R$4)/10))) +IF(CC198="",0,POWER(10,((CC198+'ModelParams Lw'!$S$4)/10))) +IF(CD198="",0,POWER(10,((CD198+'ModelParams Lw'!$T$4)/10))) +IF(CE198="",0,POWER(10,((CE198+'ModelParams Lw'!$U$4)/10)))+IF(CF198="",0,POWER(10,((CF198+'ModelParams Lw'!$V$4)/10))))</f>
        <v>#DIV/0!</v>
      </c>
      <c r="CH198" s="24" t="e">
        <f t="shared" si="71"/>
        <v>#DIV/0!</v>
      </c>
      <c r="CI198" s="24" t="e">
        <f>(BY198-'ModelParams Lw'!$O$10)/'ModelParams Lw'!$O$11</f>
        <v>#DIV/0!</v>
      </c>
      <c r="CJ198" s="24" t="e">
        <f>(BZ198-'ModelParams Lw'!$P$10)/'ModelParams Lw'!$P$11</f>
        <v>#DIV/0!</v>
      </c>
      <c r="CK198" s="24" t="e">
        <f>(CA198-'ModelParams Lw'!$Q$10)/'ModelParams Lw'!$Q$11</f>
        <v>#DIV/0!</v>
      </c>
      <c r="CL198" s="24" t="e">
        <f>(CB198-'ModelParams Lw'!$R$10)/'ModelParams Lw'!$R$11</f>
        <v>#DIV/0!</v>
      </c>
      <c r="CM198" s="24" t="e">
        <f>(CC198-'ModelParams Lw'!$S$10)/'ModelParams Lw'!$S$11</f>
        <v>#DIV/0!</v>
      </c>
      <c r="CN198" s="24" t="e">
        <f>(CD198-'ModelParams Lw'!$T$10)/'ModelParams Lw'!$T$11</f>
        <v>#DIV/0!</v>
      </c>
      <c r="CO198" s="24" t="e">
        <f>(CE198-'ModelParams Lw'!$U$10)/'ModelParams Lw'!$U$11</f>
        <v>#DIV/0!</v>
      </c>
      <c r="CP198" s="24" t="e">
        <f>(CF198-'ModelParams Lw'!$V$10)/'ModelParams Lw'!$V$11</f>
        <v>#DIV/0!</v>
      </c>
    </row>
    <row r="199" spans="1:94" x14ac:dyDescent="0.2">
      <c r="A199" s="12">
        <f>Calcul!B201</f>
        <v>0</v>
      </c>
      <c r="B199" s="12">
        <f t="shared" si="88"/>
        <v>0</v>
      </c>
      <c r="C199" s="12">
        <f>Calcul!C201</f>
        <v>0</v>
      </c>
      <c r="D199" s="12">
        <f>Calcul!D201/1000</f>
        <v>0</v>
      </c>
      <c r="E199" s="12">
        <f>Calcul!E201/1000</f>
        <v>0</v>
      </c>
      <c r="F199" s="12">
        <f t="shared" si="89"/>
        <v>0</v>
      </c>
      <c r="G199" s="24" t="e">
        <f t="shared" si="90"/>
        <v>#DIV/0!</v>
      </c>
      <c r="H199" s="21" t="e">
        <f>'ModelParams Lw'!$B$6*(LN(H$3/(($B199/3600/($D199*$F199))^0.4*$G199^0.3)))^2+'ModelParams Lw'!$B$7*LN(H$3/(($B199/3600/($D199*$F199))^0.4*$G199^0.3))+'ModelParams Lw'!$B$8</f>
        <v>#DIV/0!</v>
      </c>
      <c r="I199" s="21" t="e">
        <f>'ModelParams Lw'!$B$6*(LN(I$3/(($B199/3600/($D199*$F199))^0.4*$G199^0.3)))^2+'ModelParams Lw'!$B$7*LN(I$3/(($B199/3600/($D199*$F199))^0.4*$G199^0.3))+'ModelParams Lw'!$B$8</f>
        <v>#DIV/0!</v>
      </c>
      <c r="J199" s="21" t="e">
        <f>'ModelParams Lw'!$B$6*(LN(J$3/(($B199/3600/($D199*$F199))^0.4*$G199^0.3)))^2+'ModelParams Lw'!$B$7*LN(J$3/(($B199/3600/($D199*$F199))^0.4*$G199^0.3))+'ModelParams Lw'!$B$8</f>
        <v>#DIV/0!</v>
      </c>
      <c r="K199" s="21" t="e">
        <f>'ModelParams Lw'!$B$6*(LN(K$3/(($B199/3600/($D199*$F199))^0.4*$G199^0.3)))^2+'ModelParams Lw'!$B$7*LN(K$3/(($B199/3600/($D199*$F199))^0.4*$G199^0.3))+'ModelParams Lw'!$B$8</f>
        <v>#DIV/0!</v>
      </c>
      <c r="L199" s="21" t="e">
        <f>'ModelParams Lw'!$B$6*(LN(L$3/(($B199/3600/($D199*$F199))^0.4*$G199^0.3)))^2+'ModelParams Lw'!$B$7*LN(L$3/(($B199/3600/($D199*$F199))^0.4*$G199^0.3))+'ModelParams Lw'!$B$8</f>
        <v>#DIV/0!</v>
      </c>
      <c r="M199" s="21" t="e">
        <f>'ModelParams Lw'!$B$6*(LN(M$3/(($B199/3600/($D199*$F199))^0.4*$G199^0.3)))^2+'ModelParams Lw'!$B$7*LN(M$3/(($B199/3600/($D199*$F199))^0.4*$G199^0.3))+'ModelParams Lw'!$B$8</f>
        <v>#DIV/0!</v>
      </c>
      <c r="N199" s="21" t="e">
        <f>'ModelParams Lw'!$B$6*(LN(N$3/(($B199/3600/($D199*$F199))^0.4*$G199^0.3)))^2+'ModelParams Lw'!$B$7*LN(N$3/(($B199/3600/($D199*$F199))^0.4*$G199^0.3))+'ModelParams Lw'!$B$8</f>
        <v>#DIV/0!</v>
      </c>
      <c r="O199" s="21" t="e">
        <f>'ModelParams Lw'!$B$6*(LN(O$3/(($B199/3600/($D199*$F199))^0.4*$G199^0.3)))^2+'ModelParams Lw'!$B$7*LN(O$3/(($B199/3600/($D199*$F199))^0.4*$G199^0.3))+'ModelParams Lw'!$B$8</f>
        <v>#DIV/0!</v>
      </c>
      <c r="P199" s="24" t="e">
        <f>'ModelParams Lw'!$B$3+'ModelParams Lw'!$B$4*LOG10($B199/3600/($D199*$F199))+'ModelParams Lw'!$B$5*LOG10(2*$G199/(1.2*($B199/3600/($D199*$F199))^2)+1)+10*LOG10($D199*$F199)+H199</f>
        <v>#DIV/0!</v>
      </c>
      <c r="Q199" s="24" t="e">
        <f>'ModelParams Lw'!$B$3+'ModelParams Lw'!$B$4*LOG10($B199/3600/($D199*$F199))+'ModelParams Lw'!$B$5*LOG10(2*$G199/(1.2*($B199/3600/($D199*$F199))^2)+1)+10*LOG10($D199*$F199)+I199</f>
        <v>#DIV/0!</v>
      </c>
      <c r="R199" s="24" t="e">
        <f>'ModelParams Lw'!$B$3+'ModelParams Lw'!$B$4*LOG10($B199/3600/($D199*$F199))+'ModelParams Lw'!$B$5*LOG10(2*$G199/(1.2*($B199/3600/($D199*$F199))^2)+1)+10*LOG10($D199*$F199)+J199</f>
        <v>#DIV/0!</v>
      </c>
      <c r="S199" s="24" t="e">
        <f>'ModelParams Lw'!$B$3+'ModelParams Lw'!$B$4*LOG10($B199/3600/($D199*$F199))+'ModelParams Lw'!$B$5*LOG10(2*$G199/(1.2*($B199/3600/($D199*$F199))^2)+1)+10*LOG10($D199*$F199)+K199</f>
        <v>#DIV/0!</v>
      </c>
      <c r="T199" s="24" t="e">
        <f>'ModelParams Lw'!$B$3+'ModelParams Lw'!$B$4*LOG10($B199/3600/($D199*$F199))+'ModelParams Lw'!$B$5*LOG10(2*$G199/(1.2*($B199/3600/($D199*$F199))^2)+1)+10*LOG10($D199*$F199)+L199</f>
        <v>#DIV/0!</v>
      </c>
      <c r="U199" s="24" t="e">
        <f>'ModelParams Lw'!$B$3+'ModelParams Lw'!$B$4*LOG10($B199/3600/($D199*$F199))+'ModelParams Lw'!$B$5*LOG10(2*$G199/(1.2*($B199/3600/($D199*$F199))^2)+1)+10*LOG10($D199*$F199)+M199</f>
        <v>#DIV/0!</v>
      </c>
      <c r="V199" s="24" t="e">
        <f>'ModelParams Lw'!$B$3+'ModelParams Lw'!$B$4*LOG10($B199/3600/($D199*$F199))+'ModelParams Lw'!$B$5*LOG10(2*$G199/(1.2*($B199/3600/($D199*$F199))^2)+1)+10*LOG10($D199*$F199)+N199</f>
        <v>#DIV/0!</v>
      </c>
      <c r="W199" s="24" t="e">
        <f>'ModelParams Lw'!$B$3+'ModelParams Lw'!$B$4*LOG10($B199/3600/($D199*$F199))+'ModelParams Lw'!$B$5*LOG10(2*$G199/(1.2*($B199/3600/($D199*$F199))^2)+1)+10*LOG10($D199*$F199)+O199</f>
        <v>#DIV/0!</v>
      </c>
      <c r="X199" s="24" t="e">
        <f>10*LOG10(IF(P199="",0,POWER(10,((P199+'ModelParams Lw'!$O$4)/10))) +IF(Q199="",0,POWER(10,((Q199+'ModelParams Lw'!$P$4)/10))) +IF(R199="",0,POWER(10,((R199+'ModelParams Lw'!$Q$4)/10))) +IF(S199="",0,POWER(10,((S199+'ModelParams Lw'!$R$4)/10))) +IF(T199="",0,POWER(10,((T199+'ModelParams Lw'!$S$4)/10))) +IF(U199="",0,POWER(10,((U199+'ModelParams Lw'!$T$4)/10))) +IF(V199="",0,POWER(10,((V199+'ModelParams Lw'!$U$4)/10)))+IF(W199="",0,POWER(10,((W199+'ModelParams Lw'!$V$4)/10))))</f>
        <v>#DIV/0!</v>
      </c>
      <c r="Y199" s="24" t="e">
        <f t="shared" si="91"/>
        <v>#DIV/0!</v>
      </c>
      <c r="Z199" s="24" t="e">
        <f>(P199-'ModelParams Lw'!O$10)/'ModelParams Lw'!O$11</f>
        <v>#DIV/0!</v>
      </c>
      <c r="AA199" s="24" t="e">
        <f>(Q199-'ModelParams Lw'!P$10)/'ModelParams Lw'!P$11</f>
        <v>#DIV/0!</v>
      </c>
      <c r="AB199" s="24" t="e">
        <f>(R199-'ModelParams Lw'!Q$10)/'ModelParams Lw'!Q$11</f>
        <v>#DIV/0!</v>
      </c>
      <c r="AC199" s="24" t="e">
        <f>(S199-'ModelParams Lw'!R$10)/'ModelParams Lw'!R$11</f>
        <v>#DIV/0!</v>
      </c>
      <c r="AD199" s="24" t="e">
        <f>(T199-'ModelParams Lw'!S$10)/'ModelParams Lw'!S$11</f>
        <v>#DIV/0!</v>
      </c>
      <c r="AE199" s="24" t="e">
        <f>(U199-'ModelParams Lw'!T$10)/'ModelParams Lw'!T$11</f>
        <v>#DIV/0!</v>
      </c>
      <c r="AF199" s="24" t="e">
        <f>(V199-'ModelParams Lw'!U$10)/'ModelParams Lw'!U$11</f>
        <v>#DIV/0!</v>
      </c>
      <c r="AG199" s="24" t="e">
        <f>(W199-'ModelParams Lw'!V$10)/'ModelParams Lw'!V$11</f>
        <v>#DIV/0!</v>
      </c>
      <c r="AH199" s="24" t="e">
        <f t="shared" si="69"/>
        <v>#DIV/0!</v>
      </c>
      <c r="AI199" s="24" t="str">
        <f>IF(OR(Calcul!$D204="",Calcul!$E204=""),"",VLOOKUP(CONCATENATE(Calcul!$D204,Calcul!$E204),SilencerParams!$D$4:$R$82,8,FALSE))</f>
        <v/>
      </c>
      <c r="AJ199" s="24" t="str">
        <f>IF(OR(Calcul!$D204="",Calcul!$E204=""),"",VLOOKUP(CONCATENATE(Calcul!$D204,Calcul!$E204),SilencerParams!$D$4:$R$82,9,FALSE))</f>
        <v/>
      </c>
      <c r="AK199" s="24" t="str">
        <f>IF(OR(Calcul!$D204="",Calcul!$E204=""),"",VLOOKUP(CONCATENATE(Calcul!$D204,Calcul!$E204),SilencerParams!$D$4:$R$82,10,FALSE))</f>
        <v/>
      </c>
      <c r="AL199" s="24" t="str">
        <f>IF(OR(Calcul!$D204="",Calcul!$E204=""),"",VLOOKUP(CONCATENATE(Calcul!$D204,Calcul!$E204),SilencerParams!$D$4:$R$82,11,FALSE))</f>
        <v/>
      </c>
      <c r="AM199" s="24" t="str">
        <f>IF(OR(Calcul!$D204="",Calcul!$E204=""),"",VLOOKUP(CONCATENATE(Calcul!$D204,Calcul!$E204),SilencerParams!$D$4:$R$82,12,FALSE))</f>
        <v/>
      </c>
      <c r="AN199" s="24" t="str">
        <f>IF(OR(Calcul!$D204="",Calcul!$E204=""),"",VLOOKUP(CONCATENATE(Calcul!$D204,Calcul!$E204),SilencerParams!$D$4:$R$82,13,FALSE))</f>
        <v/>
      </c>
      <c r="AO199" s="24" t="str">
        <f>IF(OR(Calcul!$D204="",Calcul!$E204=""),"",VLOOKUP(CONCATENATE(Calcul!$D204,Calcul!$E204),SilencerParams!$D$4:$R$82,14,FALSE))</f>
        <v/>
      </c>
      <c r="AP199" s="24" t="str">
        <f>IF(OR(Calcul!$D204="",Calcul!$E204=""),"",VLOOKUP(CONCATENATE(Calcul!$D204,Calcul!$E204),SilencerParams!$D$4:$R$82,15,FALSE))</f>
        <v/>
      </c>
      <c r="AQ199" s="24" t="str">
        <f>IF(OR(Calcul!$D204="",Calcul!$E204=""),"",VLOOKUP(CONCATENATE(Calcul!$D204,Calcul!$E204),SilencerParams!$D$4:$Z$82,16,FALSE)*LOG($AH199)+VLOOKUP(CONCATENATE(Calcul!$D204,Calcul!$E204),SilencerParams!$D$4:$AH$82,24,FALSE))</f>
        <v/>
      </c>
      <c r="AR199" s="24" t="str">
        <f>IF(OR(Calcul!$D204="",Calcul!$E204=""),"",VLOOKUP(CONCATENATE(Calcul!$D204,Calcul!$E204),SilencerParams!$D$4:$Z$82,17,FALSE)*LOG($AH199)+VLOOKUP(CONCATENATE(Calcul!$D204,Calcul!$E204),SilencerParams!$D$4:$AH$82,25,FALSE))</f>
        <v/>
      </c>
      <c r="AS199" s="24" t="str">
        <f>IF(OR(Calcul!$D204="",Calcul!$E204=""),"",VLOOKUP(CONCATENATE(Calcul!$D204,Calcul!$E204),SilencerParams!$D$4:$Z$82,18,FALSE)*LOG($AH199)+VLOOKUP(CONCATENATE(Calcul!$D204,Calcul!$E204),SilencerParams!$D$4:$AH$82,26,FALSE))</f>
        <v/>
      </c>
      <c r="AT199" s="24" t="str">
        <f>IF(OR(Calcul!$D204="",Calcul!$E204=""),"",VLOOKUP(CONCATENATE(Calcul!$D204,Calcul!$E204),SilencerParams!$D$4:$Z$82,19,FALSE)*LOG($AH199)+VLOOKUP(CONCATENATE(Calcul!$D204,Calcul!$E204),SilencerParams!$D$4:$AH$82,27,FALSE))</f>
        <v/>
      </c>
      <c r="AU199" s="24" t="str">
        <f>IF(OR(Calcul!$D204="",Calcul!$E204=""),"",VLOOKUP(CONCATENATE(Calcul!$D204,Calcul!$E204),SilencerParams!$D$4:$Z$82,20,FALSE)*LOG($AH199)+VLOOKUP(CONCATENATE(Calcul!$D204,Calcul!$E204),SilencerParams!$D$4:$AH$82,28,FALSE))</f>
        <v/>
      </c>
      <c r="AV199" s="24" t="str">
        <f>IF(OR(Calcul!$D204="",Calcul!$E204=""),"",VLOOKUP(CONCATENATE(Calcul!$D204,Calcul!$E204),SilencerParams!$D$4:$Z$82,21,FALSE)*LOG($AH199)+VLOOKUP(CONCATENATE(Calcul!$D204,Calcul!$E204),SilencerParams!$D$4:$AH$82,29,FALSE))</f>
        <v/>
      </c>
      <c r="AW199" s="24" t="str">
        <f>IF(OR(Calcul!$D204="",Calcul!$E204=""),"",VLOOKUP(CONCATENATE(Calcul!$D204,Calcul!$E204),SilencerParams!$D$4:$Z$82,22,FALSE)*LOG($AH199)+VLOOKUP(CONCATENATE(Calcul!$D204,Calcul!$E204),SilencerParams!$D$4:$AH$82,30,FALSE))</f>
        <v/>
      </c>
      <c r="AX199" s="24" t="str">
        <f>IF(OR(Calcul!$D204="",Calcul!$E204=""),"",VLOOKUP(CONCATENATE(Calcul!$D204,Calcul!$E204),SilencerParams!$D$4:$Z$82,23,FALSE)*LOG($AH199)+VLOOKUP(CONCATENATE(Calcul!$D204,Calcul!$E204),SilencerParams!$D$4:$AH$82,31,FALSE))</f>
        <v/>
      </c>
      <c r="AY199" s="24" t="e">
        <f t="shared" si="72"/>
        <v>#DIV/0!</v>
      </c>
      <c r="AZ199" s="24" t="e">
        <f t="shared" si="73"/>
        <v>#DIV/0!</v>
      </c>
      <c r="BA199" s="24" t="e">
        <f t="shared" si="74"/>
        <v>#DIV/0!</v>
      </c>
      <c r="BB199" s="24" t="e">
        <f t="shared" si="75"/>
        <v>#DIV/0!</v>
      </c>
      <c r="BC199" s="24" t="e">
        <f t="shared" si="76"/>
        <v>#DIV/0!</v>
      </c>
      <c r="BD199" s="24" t="e">
        <f t="shared" si="77"/>
        <v>#DIV/0!</v>
      </c>
      <c r="BE199" s="24" t="e">
        <f t="shared" si="78"/>
        <v>#DIV/0!</v>
      </c>
      <c r="BF199" s="24" t="e">
        <f t="shared" si="79"/>
        <v>#DIV/0!</v>
      </c>
      <c r="BG199" s="24" t="e">
        <f>10*LOG10(IF(AY199="",0,POWER(10,((AY199+'ModelParams Lw'!$O$4)/10))) +IF(AZ199="",0,POWER(10,((AZ199+'ModelParams Lw'!$P$4)/10))) +IF(BA199="",0,POWER(10,((BA199+'ModelParams Lw'!$Q$4)/10))) +IF(BB199="",0,POWER(10,((BB199+'ModelParams Lw'!$R$4)/10))) +IF(BC199="",0,POWER(10,((BC199+'ModelParams Lw'!$S$4)/10))) +IF(BD199="",0,POWER(10,((BD199+'ModelParams Lw'!$T$4)/10))) +IF(BE199="",0,POWER(10,((BE199+'ModelParams Lw'!$U$4)/10)))+IF(BF199="",0,POWER(10,((BF199+'ModelParams Lw'!$V$4)/10))))</f>
        <v>#DIV/0!</v>
      </c>
      <c r="BH199" s="24" t="e">
        <f t="shared" si="70"/>
        <v>#DIV/0!</v>
      </c>
      <c r="BI199" s="24" t="e">
        <f>(AY199-'ModelParams Lw'!O$10)/'ModelParams Lw'!O$11</f>
        <v>#DIV/0!</v>
      </c>
      <c r="BJ199" s="24" t="e">
        <f>(AZ199-'ModelParams Lw'!P$10)/'ModelParams Lw'!P$11</f>
        <v>#DIV/0!</v>
      </c>
      <c r="BK199" s="24" t="e">
        <f>(BA199-'ModelParams Lw'!Q$10)/'ModelParams Lw'!Q$11</f>
        <v>#DIV/0!</v>
      </c>
      <c r="BL199" s="24" t="e">
        <f>(BB199-'ModelParams Lw'!R$10)/'ModelParams Lw'!R$11</f>
        <v>#DIV/0!</v>
      </c>
      <c r="BM199" s="24" t="e">
        <f>(BC199-'ModelParams Lw'!S$10)/'ModelParams Lw'!S$11</f>
        <v>#DIV/0!</v>
      </c>
      <c r="BN199" s="24" t="e">
        <f>(BD199-'ModelParams Lw'!T$10)/'ModelParams Lw'!T$11</f>
        <v>#DIV/0!</v>
      </c>
      <c r="BO199" s="24" t="e">
        <f>(BE199-'ModelParams Lw'!U$10)/'ModelParams Lw'!U$11</f>
        <v>#DIV/0!</v>
      </c>
      <c r="BP199" s="24" t="e">
        <f>(BF199-'ModelParams Lw'!V$10)/'ModelParams Lw'!V$11</f>
        <v>#DIV/0!</v>
      </c>
      <c r="BQ199" s="24">
        <f>IF(Calcul!$F204="SW",'ModelParams Lw'!C$18+'ModelParams Lw'!C$19*LOG(BQ$3)+'ModelParams Lw'!C$20*($D199*$E199),IF('ModelParams Lw'!C$21+'ModelParams Lw'!C$22*LOG(BQ$3)+'ModelParams Lw'!C$23*($D199*$E199)&lt;'ModelParams Lw'!C$18+'ModelParams Lw'!C$19*LOG(BQ$3)+'ModelParams Lw'!C$20*($D199*$E199),'ModelParams Lw'!C$18+'ModelParams Lw'!C$19*LOG(BQ$3)+'ModelParams Lw'!C$20*($D199*$E199),'ModelParams Lw'!C$21+'ModelParams Lw'!C$22*LOG(BQ$3)+'ModelParams Lw'!C$23*($D199*$E199)))</f>
        <v>29.232362061604213</v>
      </c>
      <c r="BR199" s="24">
        <f>IF(Calcul!$F204="SW",'ModelParams Lw'!D$18+'ModelParams Lw'!D$19*LOG(BR$3)+'ModelParams Lw'!D$20*($D199*$E199),IF('ModelParams Lw'!D$21+'ModelParams Lw'!D$22*LOG(BR$3)+'ModelParams Lw'!D$23*($D199*$E199)&lt;'ModelParams Lw'!D$18+'ModelParams Lw'!D$19*LOG(BR$3)+'ModelParams Lw'!D$20*($D199*$E199),'ModelParams Lw'!D$18+'ModelParams Lw'!D$19*LOG(BR$3)+'ModelParams Lw'!D$20*($D199*$E199),'ModelParams Lw'!D$21+'ModelParams Lw'!D$22*LOG(BR$3)+'ModelParams Lw'!D$23*($D199*$E199)))</f>
        <v>20.87664435983303</v>
      </c>
      <c r="BS199" s="24">
        <f>IF(Calcul!$F204="SW",'ModelParams Lw'!E$18+'ModelParams Lw'!E$19*LOG(BS$3)+'ModelParams Lw'!E$20*($D199*$E199),IF('ModelParams Lw'!E$21+'ModelParams Lw'!E$22*LOG(BS$3)+'ModelParams Lw'!E$23*($D199*$E199)&lt;'ModelParams Lw'!E$18+'ModelParams Lw'!E$19*LOG(BS$3)+'ModelParams Lw'!E$20*($D199*$E199),'ModelParams Lw'!E$18+'ModelParams Lw'!E$19*LOG(BS$3)+'ModelParams Lw'!E$20*($D199*$E199),'ModelParams Lw'!E$21+'ModelParams Lw'!E$22*LOG(BS$3)+'ModelParams Lw'!E$23*($D199*$E199)))</f>
        <v>19.403052886267911</v>
      </c>
      <c r="BT199" s="24">
        <f>IF(Calcul!$F204="SW",'ModelParams Lw'!F$18+'ModelParams Lw'!F$19*LOG(BT$3)+'ModelParams Lw'!F$20*($D199*$E199),IF('ModelParams Lw'!F$21+'ModelParams Lw'!F$22*LOG(BT$3)+'ModelParams Lw'!F$23*($D199*$E199)&lt;'ModelParams Lw'!F$18+'ModelParams Lw'!F$19*LOG(BT$3)+'ModelParams Lw'!F$20*($D199*$E199),'ModelParams Lw'!F$18+'ModelParams Lw'!F$19*LOG(BT$3)+'ModelParams Lw'!F$20*($D199*$E199),'ModelParams Lw'!F$21+'ModelParams Lw'!F$22*LOG(BT$3)+'ModelParams Lw'!F$23*($D199*$E199)))</f>
        <v>19.168948557312724</v>
      </c>
      <c r="BU199" s="24">
        <f>IF(Calcul!$F204="SW",'ModelParams Lw'!G$18+'ModelParams Lw'!G$19*LOG(BU$3)+'ModelParams Lw'!G$20*($D199*$E199),IF('ModelParams Lw'!G$21+'ModelParams Lw'!G$22*LOG(BU$3)+'ModelParams Lw'!G$23*($D199*$E199)&lt;'ModelParams Lw'!G$18+'ModelParams Lw'!G$19*LOG(BU$3)+'ModelParams Lw'!G$20*($D199*$E199),'ModelParams Lw'!G$18+'ModelParams Lw'!G$19*LOG(BU$3)+'ModelParams Lw'!G$20*($D199*$E199),'ModelParams Lw'!G$21+'ModelParams Lw'!G$22*LOG(BU$3)+'ModelParams Lw'!G$23*($D199*$E199)))</f>
        <v>19.253827318462619</v>
      </c>
      <c r="BV199" s="24">
        <f>IF(Calcul!$F204="SW",'ModelParams Lw'!H$18+'ModelParams Lw'!H$19*LOG(BV$3)+'ModelParams Lw'!H$20*($D199*$E199),IF('ModelParams Lw'!H$21+'ModelParams Lw'!H$22*LOG(BV$3)+'ModelParams Lw'!H$23*($D199*$E199)&lt;'ModelParams Lw'!H$18+'ModelParams Lw'!H$19*LOG(BV$3)+'ModelParams Lw'!H$20*($D199*$E199),'ModelParams Lw'!H$18+'ModelParams Lw'!H$19*LOG(BV$3)+'ModelParams Lw'!H$20*($D199*$E199),'ModelParams Lw'!H$21+'ModelParams Lw'!H$22*LOG(BV$3)+'ModelParams Lw'!H$23*($D199*$E199)))</f>
        <v>18.450549841027573</v>
      </c>
      <c r="BW199" s="24">
        <f>IF(Calcul!$F204="SW",'ModelParams Lw'!I$18+'ModelParams Lw'!I$19*LOG(BW$3)+'ModelParams Lw'!I$20*($D199*$E199),IF('ModelParams Lw'!I$21+'ModelParams Lw'!I$22*LOG(BW$3)+'ModelParams Lw'!I$23*($D199*$E199)&lt;'ModelParams Lw'!I$18+'ModelParams Lw'!I$19*LOG(BW$3)+'ModelParams Lw'!I$20*($D199*$E199),'ModelParams Lw'!I$18+'ModelParams Lw'!I$19*LOG(BW$3)+'ModelParams Lw'!I$20*($D199*$E199),'ModelParams Lw'!I$21+'ModelParams Lw'!I$22*LOG(BW$3)+'ModelParams Lw'!I$23*($D199*$E199)))</f>
        <v>24.339570323731252</v>
      </c>
      <c r="BX199" s="24">
        <f>IF(Calcul!$F204="SW",'ModelParams Lw'!J$18+'ModelParams Lw'!J$19*LOG(BX$3)+'ModelParams Lw'!J$20*($D199*$E199),IF('ModelParams Lw'!J$21+'ModelParams Lw'!J$22*LOG(BX$3)+'ModelParams Lw'!J$23*($D199*$E199)&lt;'ModelParams Lw'!J$18+'ModelParams Lw'!J$19*LOG(BX$3)+'ModelParams Lw'!J$20*($D199*$E199),'ModelParams Lw'!J$18+'ModelParams Lw'!J$19*LOG(BX$3)+'ModelParams Lw'!J$20*($D199*$E199),'ModelParams Lw'!J$21+'ModelParams Lw'!J$22*LOG(BX$3)+'ModelParams Lw'!J$23*($D199*$E199)))</f>
        <v>22.505852524315557</v>
      </c>
      <c r="BY199" s="24" t="e">
        <f t="shared" si="80"/>
        <v>#DIV/0!</v>
      </c>
      <c r="BZ199" s="24" t="e">
        <f t="shared" si="81"/>
        <v>#DIV/0!</v>
      </c>
      <c r="CA199" s="24" t="e">
        <f t="shared" si="82"/>
        <v>#DIV/0!</v>
      </c>
      <c r="CB199" s="24" t="e">
        <f t="shared" si="83"/>
        <v>#DIV/0!</v>
      </c>
      <c r="CC199" s="24" t="e">
        <f t="shared" si="84"/>
        <v>#DIV/0!</v>
      </c>
      <c r="CD199" s="24" t="e">
        <f t="shared" si="85"/>
        <v>#DIV/0!</v>
      </c>
      <c r="CE199" s="24" t="e">
        <f t="shared" si="86"/>
        <v>#DIV/0!</v>
      </c>
      <c r="CF199" s="24" t="e">
        <f t="shared" si="87"/>
        <v>#DIV/0!</v>
      </c>
      <c r="CG199" s="24" t="e">
        <f>10*LOG10(IF(BY199="",0,POWER(10,((BY199+'ModelParams Lw'!$O$4)/10))) +IF(BZ199="",0,POWER(10,((BZ199+'ModelParams Lw'!$P$4)/10))) +IF(CA199="",0,POWER(10,((CA199+'ModelParams Lw'!$Q$4)/10))) +IF(CB199="",0,POWER(10,((CB199+'ModelParams Lw'!$R$4)/10))) +IF(CC199="",0,POWER(10,((CC199+'ModelParams Lw'!$S$4)/10))) +IF(CD199="",0,POWER(10,((CD199+'ModelParams Lw'!$T$4)/10))) +IF(CE199="",0,POWER(10,((CE199+'ModelParams Lw'!$U$4)/10)))+IF(CF199="",0,POWER(10,((CF199+'ModelParams Lw'!$V$4)/10))))</f>
        <v>#DIV/0!</v>
      </c>
      <c r="CH199" s="24" t="e">
        <f t="shared" si="71"/>
        <v>#DIV/0!</v>
      </c>
      <c r="CI199" s="24" t="e">
        <f>(BY199-'ModelParams Lw'!$O$10)/'ModelParams Lw'!$O$11</f>
        <v>#DIV/0!</v>
      </c>
      <c r="CJ199" s="24" t="e">
        <f>(BZ199-'ModelParams Lw'!$P$10)/'ModelParams Lw'!$P$11</f>
        <v>#DIV/0!</v>
      </c>
      <c r="CK199" s="24" t="e">
        <f>(CA199-'ModelParams Lw'!$Q$10)/'ModelParams Lw'!$Q$11</f>
        <v>#DIV/0!</v>
      </c>
      <c r="CL199" s="24" t="e">
        <f>(CB199-'ModelParams Lw'!$R$10)/'ModelParams Lw'!$R$11</f>
        <v>#DIV/0!</v>
      </c>
      <c r="CM199" s="24" t="e">
        <f>(CC199-'ModelParams Lw'!$S$10)/'ModelParams Lw'!$S$11</f>
        <v>#DIV/0!</v>
      </c>
      <c r="CN199" s="24" t="e">
        <f>(CD199-'ModelParams Lw'!$T$10)/'ModelParams Lw'!$T$11</f>
        <v>#DIV/0!</v>
      </c>
      <c r="CO199" s="24" t="e">
        <f>(CE199-'ModelParams Lw'!$U$10)/'ModelParams Lw'!$U$11</f>
        <v>#DIV/0!</v>
      </c>
      <c r="CP199" s="24" t="e">
        <f>(CF199-'ModelParams Lw'!$V$10)/'ModelParams Lw'!$V$11</f>
        <v>#DIV/0!</v>
      </c>
    </row>
    <row r="200" spans="1:94" x14ac:dyDescent="0.2">
      <c r="A200" s="12">
        <f>Calcul!B202</f>
        <v>0</v>
      </c>
      <c r="B200" s="12">
        <f t="shared" si="88"/>
        <v>0</v>
      </c>
      <c r="C200" s="12">
        <f>Calcul!C202</f>
        <v>0</v>
      </c>
      <c r="D200" s="12">
        <f>Calcul!D202/1000</f>
        <v>0</v>
      </c>
      <c r="E200" s="12">
        <f>Calcul!E202/1000</f>
        <v>0</v>
      </c>
      <c r="F200" s="12">
        <f t="shared" si="89"/>
        <v>0</v>
      </c>
      <c r="G200" s="24" t="e">
        <f t="shared" si="90"/>
        <v>#DIV/0!</v>
      </c>
      <c r="H200" s="21" t="e">
        <f>'ModelParams Lw'!$B$6*(LN(H$3/(($B200/3600/($D200*$F200))^0.4*$G200^0.3)))^2+'ModelParams Lw'!$B$7*LN(H$3/(($B200/3600/($D200*$F200))^0.4*$G200^0.3))+'ModelParams Lw'!$B$8</f>
        <v>#DIV/0!</v>
      </c>
      <c r="I200" s="21" t="e">
        <f>'ModelParams Lw'!$B$6*(LN(I$3/(($B200/3600/($D200*$F200))^0.4*$G200^0.3)))^2+'ModelParams Lw'!$B$7*LN(I$3/(($B200/3600/($D200*$F200))^0.4*$G200^0.3))+'ModelParams Lw'!$B$8</f>
        <v>#DIV/0!</v>
      </c>
      <c r="J200" s="21" t="e">
        <f>'ModelParams Lw'!$B$6*(LN(J$3/(($B200/3600/($D200*$F200))^0.4*$G200^0.3)))^2+'ModelParams Lw'!$B$7*LN(J$3/(($B200/3600/($D200*$F200))^0.4*$G200^0.3))+'ModelParams Lw'!$B$8</f>
        <v>#DIV/0!</v>
      </c>
      <c r="K200" s="21" t="e">
        <f>'ModelParams Lw'!$B$6*(LN(K$3/(($B200/3600/($D200*$F200))^0.4*$G200^0.3)))^2+'ModelParams Lw'!$B$7*LN(K$3/(($B200/3600/($D200*$F200))^0.4*$G200^0.3))+'ModelParams Lw'!$B$8</f>
        <v>#DIV/0!</v>
      </c>
      <c r="L200" s="21" t="e">
        <f>'ModelParams Lw'!$B$6*(LN(L$3/(($B200/3600/($D200*$F200))^0.4*$G200^0.3)))^2+'ModelParams Lw'!$B$7*LN(L$3/(($B200/3600/($D200*$F200))^0.4*$G200^0.3))+'ModelParams Lw'!$B$8</f>
        <v>#DIV/0!</v>
      </c>
      <c r="M200" s="21" t="e">
        <f>'ModelParams Lw'!$B$6*(LN(M$3/(($B200/3600/($D200*$F200))^0.4*$G200^0.3)))^2+'ModelParams Lw'!$B$7*LN(M$3/(($B200/3600/($D200*$F200))^0.4*$G200^0.3))+'ModelParams Lw'!$B$8</f>
        <v>#DIV/0!</v>
      </c>
      <c r="N200" s="21" t="e">
        <f>'ModelParams Lw'!$B$6*(LN(N$3/(($B200/3600/($D200*$F200))^0.4*$G200^0.3)))^2+'ModelParams Lw'!$B$7*LN(N$3/(($B200/3600/($D200*$F200))^0.4*$G200^0.3))+'ModelParams Lw'!$B$8</f>
        <v>#DIV/0!</v>
      </c>
      <c r="O200" s="21" t="e">
        <f>'ModelParams Lw'!$B$6*(LN(O$3/(($B200/3600/($D200*$F200))^0.4*$G200^0.3)))^2+'ModelParams Lw'!$B$7*LN(O$3/(($B200/3600/($D200*$F200))^0.4*$G200^0.3))+'ModelParams Lw'!$B$8</f>
        <v>#DIV/0!</v>
      </c>
      <c r="P200" s="24" t="e">
        <f>'ModelParams Lw'!$B$3+'ModelParams Lw'!$B$4*LOG10($B200/3600/($D200*$F200))+'ModelParams Lw'!$B$5*LOG10(2*$G200/(1.2*($B200/3600/($D200*$F200))^2)+1)+10*LOG10($D200*$F200)+H200</f>
        <v>#DIV/0!</v>
      </c>
      <c r="Q200" s="24" t="e">
        <f>'ModelParams Lw'!$B$3+'ModelParams Lw'!$B$4*LOG10($B200/3600/($D200*$F200))+'ModelParams Lw'!$B$5*LOG10(2*$G200/(1.2*($B200/3600/($D200*$F200))^2)+1)+10*LOG10($D200*$F200)+I200</f>
        <v>#DIV/0!</v>
      </c>
      <c r="R200" s="24" t="e">
        <f>'ModelParams Lw'!$B$3+'ModelParams Lw'!$B$4*LOG10($B200/3600/($D200*$F200))+'ModelParams Lw'!$B$5*LOG10(2*$G200/(1.2*($B200/3600/($D200*$F200))^2)+1)+10*LOG10($D200*$F200)+J200</f>
        <v>#DIV/0!</v>
      </c>
      <c r="S200" s="24" t="e">
        <f>'ModelParams Lw'!$B$3+'ModelParams Lw'!$B$4*LOG10($B200/3600/($D200*$F200))+'ModelParams Lw'!$B$5*LOG10(2*$G200/(1.2*($B200/3600/($D200*$F200))^2)+1)+10*LOG10($D200*$F200)+K200</f>
        <v>#DIV/0!</v>
      </c>
      <c r="T200" s="24" t="e">
        <f>'ModelParams Lw'!$B$3+'ModelParams Lw'!$B$4*LOG10($B200/3600/($D200*$F200))+'ModelParams Lw'!$B$5*LOG10(2*$G200/(1.2*($B200/3600/($D200*$F200))^2)+1)+10*LOG10($D200*$F200)+L200</f>
        <v>#DIV/0!</v>
      </c>
      <c r="U200" s="24" t="e">
        <f>'ModelParams Lw'!$B$3+'ModelParams Lw'!$B$4*LOG10($B200/3600/($D200*$F200))+'ModelParams Lw'!$B$5*LOG10(2*$G200/(1.2*($B200/3600/($D200*$F200))^2)+1)+10*LOG10($D200*$F200)+M200</f>
        <v>#DIV/0!</v>
      </c>
      <c r="V200" s="24" t="e">
        <f>'ModelParams Lw'!$B$3+'ModelParams Lw'!$B$4*LOG10($B200/3600/($D200*$F200))+'ModelParams Lw'!$B$5*LOG10(2*$G200/(1.2*($B200/3600/($D200*$F200))^2)+1)+10*LOG10($D200*$F200)+N200</f>
        <v>#DIV/0!</v>
      </c>
      <c r="W200" s="24" t="e">
        <f>'ModelParams Lw'!$B$3+'ModelParams Lw'!$B$4*LOG10($B200/3600/($D200*$F200))+'ModelParams Lw'!$B$5*LOG10(2*$G200/(1.2*($B200/3600/($D200*$F200))^2)+1)+10*LOG10($D200*$F200)+O200</f>
        <v>#DIV/0!</v>
      </c>
      <c r="X200" s="24" t="e">
        <f>10*LOG10(IF(P200="",0,POWER(10,((P200+'ModelParams Lw'!$O$4)/10))) +IF(Q200="",0,POWER(10,((Q200+'ModelParams Lw'!$P$4)/10))) +IF(R200="",0,POWER(10,((R200+'ModelParams Lw'!$Q$4)/10))) +IF(S200="",0,POWER(10,((S200+'ModelParams Lw'!$R$4)/10))) +IF(T200="",0,POWER(10,((T200+'ModelParams Lw'!$S$4)/10))) +IF(U200="",0,POWER(10,((U200+'ModelParams Lw'!$T$4)/10))) +IF(V200="",0,POWER(10,((V200+'ModelParams Lw'!$U$4)/10)))+IF(W200="",0,POWER(10,((W200+'ModelParams Lw'!$V$4)/10))))</f>
        <v>#DIV/0!</v>
      </c>
      <c r="Y200" s="24" t="e">
        <f t="shared" si="91"/>
        <v>#DIV/0!</v>
      </c>
      <c r="Z200" s="24" t="e">
        <f>(P200-'ModelParams Lw'!O$10)/'ModelParams Lw'!O$11</f>
        <v>#DIV/0!</v>
      </c>
      <c r="AA200" s="24" t="e">
        <f>(Q200-'ModelParams Lw'!P$10)/'ModelParams Lw'!P$11</f>
        <v>#DIV/0!</v>
      </c>
      <c r="AB200" s="24" t="e">
        <f>(R200-'ModelParams Lw'!Q$10)/'ModelParams Lw'!Q$11</f>
        <v>#DIV/0!</v>
      </c>
      <c r="AC200" s="24" t="e">
        <f>(S200-'ModelParams Lw'!R$10)/'ModelParams Lw'!R$11</f>
        <v>#DIV/0!</v>
      </c>
      <c r="AD200" s="24" t="e">
        <f>(T200-'ModelParams Lw'!S$10)/'ModelParams Lw'!S$11</f>
        <v>#DIV/0!</v>
      </c>
      <c r="AE200" s="24" t="e">
        <f>(U200-'ModelParams Lw'!T$10)/'ModelParams Lw'!T$11</f>
        <v>#DIV/0!</v>
      </c>
      <c r="AF200" s="24" t="e">
        <f>(V200-'ModelParams Lw'!U$10)/'ModelParams Lw'!U$11</f>
        <v>#DIV/0!</v>
      </c>
      <c r="AG200" s="24" t="e">
        <f>(W200-'ModelParams Lw'!V$10)/'ModelParams Lw'!V$11</f>
        <v>#DIV/0!</v>
      </c>
      <c r="AH200" s="24" t="e">
        <f t="shared" si="69"/>
        <v>#DIV/0!</v>
      </c>
      <c r="AI200" s="24" t="str">
        <f>IF(OR(Calcul!$D205="",Calcul!$E205=""),"",VLOOKUP(CONCATENATE(Calcul!$D205,Calcul!$E205),SilencerParams!$D$4:$R$82,8,FALSE))</f>
        <v/>
      </c>
      <c r="AJ200" s="24" t="str">
        <f>IF(OR(Calcul!$D205="",Calcul!$E205=""),"",VLOOKUP(CONCATENATE(Calcul!$D205,Calcul!$E205),SilencerParams!$D$4:$R$82,9,FALSE))</f>
        <v/>
      </c>
      <c r="AK200" s="24" t="str">
        <f>IF(OR(Calcul!$D205="",Calcul!$E205=""),"",VLOOKUP(CONCATENATE(Calcul!$D205,Calcul!$E205),SilencerParams!$D$4:$R$82,10,FALSE))</f>
        <v/>
      </c>
      <c r="AL200" s="24" t="str">
        <f>IF(OR(Calcul!$D205="",Calcul!$E205=""),"",VLOOKUP(CONCATENATE(Calcul!$D205,Calcul!$E205),SilencerParams!$D$4:$R$82,11,FALSE))</f>
        <v/>
      </c>
      <c r="AM200" s="24" t="str">
        <f>IF(OR(Calcul!$D205="",Calcul!$E205=""),"",VLOOKUP(CONCATENATE(Calcul!$D205,Calcul!$E205),SilencerParams!$D$4:$R$82,12,FALSE))</f>
        <v/>
      </c>
      <c r="AN200" s="24" t="str">
        <f>IF(OR(Calcul!$D205="",Calcul!$E205=""),"",VLOOKUP(CONCATENATE(Calcul!$D205,Calcul!$E205),SilencerParams!$D$4:$R$82,13,FALSE))</f>
        <v/>
      </c>
      <c r="AO200" s="24" t="str">
        <f>IF(OR(Calcul!$D205="",Calcul!$E205=""),"",VLOOKUP(CONCATENATE(Calcul!$D205,Calcul!$E205),SilencerParams!$D$4:$R$82,14,FALSE))</f>
        <v/>
      </c>
      <c r="AP200" s="24" t="str">
        <f>IF(OR(Calcul!$D205="",Calcul!$E205=""),"",VLOOKUP(CONCATENATE(Calcul!$D205,Calcul!$E205),SilencerParams!$D$4:$R$82,15,FALSE))</f>
        <v/>
      </c>
      <c r="AQ200" s="24" t="str">
        <f>IF(OR(Calcul!$D205="",Calcul!$E205=""),"",VLOOKUP(CONCATENATE(Calcul!$D205,Calcul!$E205),SilencerParams!$D$4:$Z$82,16,FALSE)*LOG($AH200)+VLOOKUP(CONCATENATE(Calcul!$D205,Calcul!$E205),SilencerParams!$D$4:$AH$82,24,FALSE))</f>
        <v/>
      </c>
      <c r="AR200" s="24" t="str">
        <f>IF(OR(Calcul!$D205="",Calcul!$E205=""),"",VLOOKUP(CONCATENATE(Calcul!$D205,Calcul!$E205),SilencerParams!$D$4:$Z$82,17,FALSE)*LOG($AH200)+VLOOKUP(CONCATENATE(Calcul!$D205,Calcul!$E205),SilencerParams!$D$4:$AH$82,25,FALSE))</f>
        <v/>
      </c>
      <c r="AS200" s="24" t="str">
        <f>IF(OR(Calcul!$D205="",Calcul!$E205=""),"",VLOOKUP(CONCATENATE(Calcul!$D205,Calcul!$E205),SilencerParams!$D$4:$Z$82,18,FALSE)*LOG($AH200)+VLOOKUP(CONCATENATE(Calcul!$D205,Calcul!$E205),SilencerParams!$D$4:$AH$82,26,FALSE))</f>
        <v/>
      </c>
      <c r="AT200" s="24" t="str">
        <f>IF(OR(Calcul!$D205="",Calcul!$E205=""),"",VLOOKUP(CONCATENATE(Calcul!$D205,Calcul!$E205),SilencerParams!$D$4:$Z$82,19,FALSE)*LOG($AH200)+VLOOKUP(CONCATENATE(Calcul!$D205,Calcul!$E205),SilencerParams!$D$4:$AH$82,27,FALSE))</f>
        <v/>
      </c>
      <c r="AU200" s="24" t="str">
        <f>IF(OR(Calcul!$D205="",Calcul!$E205=""),"",VLOOKUP(CONCATENATE(Calcul!$D205,Calcul!$E205),SilencerParams!$D$4:$Z$82,20,FALSE)*LOG($AH200)+VLOOKUP(CONCATENATE(Calcul!$D205,Calcul!$E205),SilencerParams!$D$4:$AH$82,28,FALSE))</f>
        <v/>
      </c>
      <c r="AV200" s="24" t="str">
        <f>IF(OR(Calcul!$D205="",Calcul!$E205=""),"",VLOOKUP(CONCATENATE(Calcul!$D205,Calcul!$E205),SilencerParams!$D$4:$Z$82,21,FALSE)*LOG($AH200)+VLOOKUP(CONCATENATE(Calcul!$D205,Calcul!$E205),SilencerParams!$D$4:$AH$82,29,FALSE))</f>
        <v/>
      </c>
      <c r="AW200" s="24" t="str">
        <f>IF(OR(Calcul!$D205="",Calcul!$E205=""),"",VLOOKUP(CONCATENATE(Calcul!$D205,Calcul!$E205),SilencerParams!$D$4:$Z$82,22,FALSE)*LOG($AH200)+VLOOKUP(CONCATENATE(Calcul!$D205,Calcul!$E205),SilencerParams!$D$4:$AH$82,30,FALSE))</f>
        <v/>
      </c>
      <c r="AX200" s="24" t="str">
        <f>IF(OR(Calcul!$D205="",Calcul!$E205=""),"",VLOOKUP(CONCATENATE(Calcul!$D205,Calcul!$E205),SilencerParams!$D$4:$Z$82,23,FALSE)*LOG($AH200)+VLOOKUP(CONCATENATE(Calcul!$D205,Calcul!$E205),SilencerParams!$D$4:$AH$82,31,FALSE))</f>
        <v/>
      </c>
      <c r="AY200" s="24" t="e">
        <f t="shared" si="72"/>
        <v>#DIV/0!</v>
      </c>
      <c r="AZ200" s="24" t="e">
        <f t="shared" si="73"/>
        <v>#DIV/0!</v>
      </c>
      <c r="BA200" s="24" t="e">
        <f t="shared" si="74"/>
        <v>#DIV/0!</v>
      </c>
      <c r="BB200" s="24" t="e">
        <f t="shared" si="75"/>
        <v>#DIV/0!</v>
      </c>
      <c r="BC200" s="24" t="e">
        <f t="shared" si="76"/>
        <v>#DIV/0!</v>
      </c>
      <c r="BD200" s="24" t="e">
        <f t="shared" si="77"/>
        <v>#DIV/0!</v>
      </c>
      <c r="BE200" s="24" t="e">
        <f t="shared" si="78"/>
        <v>#DIV/0!</v>
      </c>
      <c r="BF200" s="24" t="e">
        <f t="shared" si="79"/>
        <v>#DIV/0!</v>
      </c>
      <c r="BG200" s="24" t="e">
        <f>10*LOG10(IF(AY200="",0,POWER(10,((AY200+'ModelParams Lw'!$O$4)/10))) +IF(AZ200="",0,POWER(10,((AZ200+'ModelParams Lw'!$P$4)/10))) +IF(BA200="",0,POWER(10,((BA200+'ModelParams Lw'!$Q$4)/10))) +IF(BB200="",0,POWER(10,((BB200+'ModelParams Lw'!$R$4)/10))) +IF(BC200="",0,POWER(10,((BC200+'ModelParams Lw'!$S$4)/10))) +IF(BD200="",0,POWER(10,((BD200+'ModelParams Lw'!$T$4)/10))) +IF(BE200="",0,POWER(10,((BE200+'ModelParams Lw'!$U$4)/10)))+IF(BF200="",0,POWER(10,((BF200+'ModelParams Lw'!$V$4)/10))))</f>
        <v>#DIV/0!</v>
      </c>
      <c r="BH200" s="24" t="e">
        <f t="shared" si="70"/>
        <v>#DIV/0!</v>
      </c>
      <c r="BI200" s="24" t="e">
        <f>(AY200-'ModelParams Lw'!O$10)/'ModelParams Lw'!O$11</f>
        <v>#DIV/0!</v>
      </c>
      <c r="BJ200" s="24" t="e">
        <f>(AZ200-'ModelParams Lw'!P$10)/'ModelParams Lw'!P$11</f>
        <v>#DIV/0!</v>
      </c>
      <c r="BK200" s="24" t="e">
        <f>(BA200-'ModelParams Lw'!Q$10)/'ModelParams Lw'!Q$11</f>
        <v>#DIV/0!</v>
      </c>
      <c r="BL200" s="24" t="e">
        <f>(BB200-'ModelParams Lw'!R$10)/'ModelParams Lw'!R$11</f>
        <v>#DIV/0!</v>
      </c>
      <c r="BM200" s="24" t="e">
        <f>(BC200-'ModelParams Lw'!S$10)/'ModelParams Lw'!S$11</f>
        <v>#DIV/0!</v>
      </c>
      <c r="BN200" s="24" t="e">
        <f>(BD200-'ModelParams Lw'!T$10)/'ModelParams Lw'!T$11</f>
        <v>#DIV/0!</v>
      </c>
      <c r="BO200" s="24" t="e">
        <f>(BE200-'ModelParams Lw'!U$10)/'ModelParams Lw'!U$11</f>
        <v>#DIV/0!</v>
      </c>
      <c r="BP200" s="24" t="e">
        <f>(BF200-'ModelParams Lw'!V$10)/'ModelParams Lw'!V$11</f>
        <v>#DIV/0!</v>
      </c>
      <c r="BQ200" s="24">
        <f>IF(Calcul!$F205="SW",'ModelParams Lw'!C$18+'ModelParams Lw'!C$19*LOG(BQ$3)+'ModelParams Lw'!C$20*($D200*$E200),IF('ModelParams Lw'!C$21+'ModelParams Lw'!C$22*LOG(BQ$3)+'ModelParams Lw'!C$23*($D200*$E200)&lt;'ModelParams Lw'!C$18+'ModelParams Lw'!C$19*LOG(BQ$3)+'ModelParams Lw'!C$20*($D200*$E200),'ModelParams Lw'!C$18+'ModelParams Lw'!C$19*LOG(BQ$3)+'ModelParams Lw'!C$20*($D200*$E200),'ModelParams Lw'!C$21+'ModelParams Lw'!C$22*LOG(BQ$3)+'ModelParams Lw'!C$23*($D200*$E200)))</f>
        <v>29.232362061604213</v>
      </c>
      <c r="BR200" s="24">
        <f>IF(Calcul!$F205="SW",'ModelParams Lw'!D$18+'ModelParams Lw'!D$19*LOG(BR$3)+'ModelParams Lw'!D$20*($D200*$E200),IF('ModelParams Lw'!D$21+'ModelParams Lw'!D$22*LOG(BR$3)+'ModelParams Lw'!D$23*($D200*$E200)&lt;'ModelParams Lw'!D$18+'ModelParams Lw'!D$19*LOG(BR$3)+'ModelParams Lw'!D$20*($D200*$E200),'ModelParams Lw'!D$18+'ModelParams Lw'!D$19*LOG(BR$3)+'ModelParams Lw'!D$20*($D200*$E200),'ModelParams Lw'!D$21+'ModelParams Lw'!D$22*LOG(BR$3)+'ModelParams Lw'!D$23*($D200*$E200)))</f>
        <v>20.87664435983303</v>
      </c>
      <c r="BS200" s="24">
        <f>IF(Calcul!$F205="SW",'ModelParams Lw'!E$18+'ModelParams Lw'!E$19*LOG(BS$3)+'ModelParams Lw'!E$20*($D200*$E200),IF('ModelParams Lw'!E$21+'ModelParams Lw'!E$22*LOG(BS$3)+'ModelParams Lw'!E$23*($D200*$E200)&lt;'ModelParams Lw'!E$18+'ModelParams Lw'!E$19*LOG(BS$3)+'ModelParams Lw'!E$20*($D200*$E200),'ModelParams Lw'!E$18+'ModelParams Lw'!E$19*LOG(BS$3)+'ModelParams Lw'!E$20*($D200*$E200),'ModelParams Lw'!E$21+'ModelParams Lw'!E$22*LOG(BS$3)+'ModelParams Lw'!E$23*($D200*$E200)))</f>
        <v>19.403052886267911</v>
      </c>
      <c r="BT200" s="24">
        <f>IF(Calcul!$F205="SW",'ModelParams Lw'!F$18+'ModelParams Lw'!F$19*LOG(BT$3)+'ModelParams Lw'!F$20*($D200*$E200),IF('ModelParams Lw'!F$21+'ModelParams Lw'!F$22*LOG(BT$3)+'ModelParams Lw'!F$23*($D200*$E200)&lt;'ModelParams Lw'!F$18+'ModelParams Lw'!F$19*LOG(BT$3)+'ModelParams Lw'!F$20*($D200*$E200),'ModelParams Lw'!F$18+'ModelParams Lw'!F$19*LOG(BT$3)+'ModelParams Lw'!F$20*($D200*$E200),'ModelParams Lw'!F$21+'ModelParams Lw'!F$22*LOG(BT$3)+'ModelParams Lw'!F$23*($D200*$E200)))</f>
        <v>19.168948557312724</v>
      </c>
      <c r="BU200" s="24">
        <f>IF(Calcul!$F205="SW",'ModelParams Lw'!G$18+'ModelParams Lw'!G$19*LOG(BU$3)+'ModelParams Lw'!G$20*($D200*$E200),IF('ModelParams Lw'!G$21+'ModelParams Lw'!G$22*LOG(BU$3)+'ModelParams Lw'!G$23*($D200*$E200)&lt;'ModelParams Lw'!G$18+'ModelParams Lw'!G$19*LOG(BU$3)+'ModelParams Lw'!G$20*($D200*$E200),'ModelParams Lw'!G$18+'ModelParams Lw'!G$19*LOG(BU$3)+'ModelParams Lw'!G$20*($D200*$E200),'ModelParams Lw'!G$21+'ModelParams Lw'!G$22*LOG(BU$3)+'ModelParams Lw'!G$23*($D200*$E200)))</f>
        <v>19.253827318462619</v>
      </c>
      <c r="BV200" s="24">
        <f>IF(Calcul!$F205="SW",'ModelParams Lw'!H$18+'ModelParams Lw'!H$19*LOG(BV$3)+'ModelParams Lw'!H$20*($D200*$E200),IF('ModelParams Lw'!H$21+'ModelParams Lw'!H$22*LOG(BV$3)+'ModelParams Lw'!H$23*($D200*$E200)&lt;'ModelParams Lw'!H$18+'ModelParams Lw'!H$19*LOG(BV$3)+'ModelParams Lw'!H$20*($D200*$E200),'ModelParams Lw'!H$18+'ModelParams Lw'!H$19*LOG(BV$3)+'ModelParams Lw'!H$20*($D200*$E200),'ModelParams Lw'!H$21+'ModelParams Lw'!H$22*LOG(BV$3)+'ModelParams Lw'!H$23*($D200*$E200)))</f>
        <v>18.450549841027573</v>
      </c>
      <c r="BW200" s="24">
        <f>IF(Calcul!$F205="SW",'ModelParams Lw'!I$18+'ModelParams Lw'!I$19*LOG(BW$3)+'ModelParams Lw'!I$20*($D200*$E200),IF('ModelParams Lw'!I$21+'ModelParams Lw'!I$22*LOG(BW$3)+'ModelParams Lw'!I$23*($D200*$E200)&lt;'ModelParams Lw'!I$18+'ModelParams Lw'!I$19*LOG(BW$3)+'ModelParams Lw'!I$20*($D200*$E200),'ModelParams Lw'!I$18+'ModelParams Lw'!I$19*LOG(BW$3)+'ModelParams Lw'!I$20*($D200*$E200),'ModelParams Lw'!I$21+'ModelParams Lw'!I$22*LOG(BW$3)+'ModelParams Lw'!I$23*($D200*$E200)))</f>
        <v>24.339570323731252</v>
      </c>
      <c r="BX200" s="24">
        <f>IF(Calcul!$F205="SW",'ModelParams Lw'!J$18+'ModelParams Lw'!J$19*LOG(BX$3)+'ModelParams Lw'!J$20*($D200*$E200),IF('ModelParams Lw'!J$21+'ModelParams Lw'!J$22*LOG(BX$3)+'ModelParams Lw'!J$23*($D200*$E200)&lt;'ModelParams Lw'!J$18+'ModelParams Lw'!J$19*LOG(BX$3)+'ModelParams Lw'!J$20*($D200*$E200),'ModelParams Lw'!J$18+'ModelParams Lw'!J$19*LOG(BX$3)+'ModelParams Lw'!J$20*($D200*$E200),'ModelParams Lw'!J$21+'ModelParams Lw'!J$22*LOG(BX$3)+'ModelParams Lw'!J$23*($D200*$E200)))</f>
        <v>22.505852524315557</v>
      </c>
      <c r="BY200" s="24" t="e">
        <f t="shared" si="80"/>
        <v>#DIV/0!</v>
      </c>
      <c r="BZ200" s="24" t="e">
        <f t="shared" si="81"/>
        <v>#DIV/0!</v>
      </c>
      <c r="CA200" s="24" t="e">
        <f t="shared" si="82"/>
        <v>#DIV/0!</v>
      </c>
      <c r="CB200" s="24" t="e">
        <f t="shared" si="83"/>
        <v>#DIV/0!</v>
      </c>
      <c r="CC200" s="24" t="e">
        <f t="shared" si="84"/>
        <v>#DIV/0!</v>
      </c>
      <c r="CD200" s="24" t="e">
        <f t="shared" si="85"/>
        <v>#DIV/0!</v>
      </c>
      <c r="CE200" s="24" t="e">
        <f t="shared" si="86"/>
        <v>#DIV/0!</v>
      </c>
      <c r="CF200" s="24" t="e">
        <f t="shared" si="87"/>
        <v>#DIV/0!</v>
      </c>
      <c r="CG200" s="24" t="e">
        <f>10*LOG10(IF(BY200="",0,POWER(10,((BY200+'ModelParams Lw'!$O$4)/10))) +IF(BZ200="",0,POWER(10,((BZ200+'ModelParams Lw'!$P$4)/10))) +IF(CA200="",0,POWER(10,((CA200+'ModelParams Lw'!$Q$4)/10))) +IF(CB200="",0,POWER(10,((CB200+'ModelParams Lw'!$R$4)/10))) +IF(CC200="",0,POWER(10,((CC200+'ModelParams Lw'!$S$4)/10))) +IF(CD200="",0,POWER(10,((CD200+'ModelParams Lw'!$T$4)/10))) +IF(CE200="",0,POWER(10,((CE200+'ModelParams Lw'!$U$4)/10)))+IF(CF200="",0,POWER(10,((CF200+'ModelParams Lw'!$V$4)/10))))</f>
        <v>#DIV/0!</v>
      </c>
      <c r="CH200" s="24" t="e">
        <f t="shared" si="71"/>
        <v>#DIV/0!</v>
      </c>
      <c r="CI200" s="24" t="e">
        <f>(BY200-'ModelParams Lw'!$O$10)/'ModelParams Lw'!$O$11</f>
        <v>#DIV/0!</v>
      </c>
      <c r="CJ200" s="24" t="e">
        <f>(BZ200-'ModelParams Lw'!$P$10)/'ModelParams Lw'!$P$11</f>
        <v>#DIV/0!</v>
      </c>
      <c r="CK200" s="24" t="e">
        <f>(CA200-'ModelParams Lw'!$Q$10)/'ModelParams Lw'!$Q$11</f>
        <v>#DIV/0!</v>
      </c>
      <c r="CL200" s="24" t="e">
        <f>(CB200-'ModelParams Lw'!$R$10)/'ModelParams Lw'!$R$11</f>
        <v>#DIV/0!</v>
      </c>
      <c r="CM200" s="24" t="e">
        <f>(CC200-'ModelParams Lw'!$S$10)/'ModelParams Lw'!$S$11</f>
        <v>#DIV/0!</v>
      </c>
      <c r="CN200" s="24" t="e">
        <f>(CD200-'ModelParams Lw'!$T$10)/'ModelParams Lw'!$T$11</f>
        <v>#DIV/0!</v>
      </c>
      <c r="CO200" s="24" t="e">
        <f>(CE200-'ModelParams Lw'!$U$10)/'ModelParams Lw'!$U$11</f>
        <v>#DIV/0!</v>
      </c>
      <c r="CP200" s="24" t="e">
        <f>(CF200-'ModelParams Lw'!$V$10)/'ModelParams Lw'!$V$11</f>
        <v>#DIV/0!</v>
      </c>
    </row>
    <row r="201" spans="1:94" x14ac:dyDescent="0.2">
      <c r="A201" s="12">
        <f>Calcul!B203</f>
        <v>0</v>
      </c>
      <c r="B201" s="12">
        <f t="shared" si="88"/>
        <v>0</v>
      </c>
      <c r="C201" s="12">
        <f>Calcul!C203</f>
        <v>0</v>
      </c>
      <c r="D201" s="12">
        <f>Calcul!D203/1000</f>
        <v>0</v>
      </c>
      <c r="E201" s="12">
        <f>Calcul!E203/1000</f>
        <v>0</v>
      </c>
      <c r="F201" s="12">
        <f t="shared" si="89"/>
        <v>0</v>
      </c>
      <c r="G201" s="24" t="e">
        <f t="shared" si="90"/>
        <v>#DIV/0!</v>
      </c>
      <c r="H201" s="21" t="e">
        <f>'ModelParams Lw'!$B$6*(LN(H$3/(($B201/3600/($D201*$F201))^0.4*$G201^0.3)))^2+'ModelParams Lw'!$B$7*LN(H$3/(($B201/3600/($D201*$F201))^0.4*$G201^0.3))+'ModelParams Lw'!$B$8</f>
        <v>#DIV/0!</v>
      </c>
      <c r="I201" s="21" t="e">
        <f>'ModelParams Lw'!$B$6*(LN(I$3/(($B201/3600/($D201*$F201))^0.4*$G201^0.3)))^2+'ModelParams Lw'!$B$7*LN(I$3/(($B201/3600/($D201*$F201))^0.4*$G201^0.3))+'ModelParams Lw'!$B$8</f>
        <v>#DIV/0!</v>
      </c>
      <c r="J201" s="21" t="e">
        <f>'ModelParams Lw'!$B$6*(LN(J$3/(($B201/3600/($D201*$F201))^0.4*$G201^0.3)))^2+'ModelParams Lw'!$B$7*LN(J$3/(($B201/3600/($D201*$F201))^0.4*$G201^0.3))+'ModelParams Lw'!$B$8</f>
        <v>#DIV/0!</v>
      </c>
      <c r="K201" s="21" t="e">
        <f>'ModelParams Lw'!$B$6*(LN(K$3/(($B201/3600/($D201*$F201))^0.4*$G201^0.3)))^2+'ModelParams Lw'!$B$7*LN(K$3/(($B201/3600/($D201*$F201))^0.4*$G201^0.3))+'ModelParams Lw'!$B$8</f>
        <v>#DIV/0!</v>
      </c>
      <c r="L201" s="21" t="e">
        <f>'ModelParams Lw'!$B$6*(LN(L$3/(($B201/3600/($D201*$F201))^0.4*$G201^0.3)))^2+'ModelParams Lw'!$B$7*LN(L$3/(($B201/3600/($D201*$F201))^0.4*$G201^0.3))+'ModelParams Lw'!$B$8</f>
        <v>#DIV/0!</v>
      </c>
      <c r="M201" s="21" t="e">
        <f>'ModelParams Lw'!$B$6*(LN(M$3/(($B201/3600/($D201*$F201))^0.4*$G201^0.3)))^2+'ModelParams Lw'!$B$7*LN(M$3/(($B201/3600/($D201*$F201))^0.4*$G201^0.3))+'ModelParams Lw'!$B$8</f>
        <v>#DIV/0!</v>
      </c>
      <c r="N201" s="21" t="e">
        <f>'ModelParams Lw'!$B$6*(LN(N$3/(($B201/3600/($D201*$F201))^0.4*$G201^0.3)))^2+'ModelParams Lw'!$B$7*LN(N$3/(($B201/3600/($D201*$F201))^0.4*$G201^0.3))+'ModelParams Lw'!$B$8</f>
        <v>#DIV/0!</v>
      </c>
      <c r="O201" s="21" t="e">
        <f>'ModelParams Lw'!$B$6*(LN(O$3/(($B201/3600/($D201*$F201))^0.4*$G201^0.3)))^2+'ModelParams Lw'!$B$7*LN(O$3/(($B201/3600/($D201*$F201))^0.4*$G201^0.3))+'ModelParams Lw'!$B$8</f>
        <v>#DIV/0!</v>
      </c>
      <c r="P201" s="24" t="e">
        <f>'ModelParams Lw'!$B$3+'ModelParams Lw'!$B$4*LOG10($B201/3600/($D201*$F201))+'ModelParams Lw'!$B$5*LOG10(2*$G201/(1.2*($B201/3600/($D201*$F201))^2)+1)+10*LOG10($D201*$F201)+H201</f>
        <v>#DIV/0!</v>
      </c>
      <c r="Q201" s="24" t="e">
        <f>'ModelParams Lw'!$B$3+'ModelParams Lw'!$B$4*LOG10($B201/3600/($D201*$F201))+'ModelParams Lw'!$B$5*LOG10(2*$G201/(1.2*($B201/3600/($D201*$F201))^2)+1)+10*LOG10($D201*$F201)+I201</f>
        <v>#DIV/0!</v>
      </c>
      <c r="R201" s="24" t="e">
        <f>'ModelParams Lw'!$B$3+'ModelParams Lw'!$B$4*LOG10($B201/3600/($D201*$F201))+'ModelParams Lw'!$B$5*LOG10(2*$G201/(1.2*($B201/3600/($D201*$F201))^2)+1)+10*LOG10($D201*$F201)+J201</f>
        <v>#DIV/0!</v>
      </c>
      <c r="S201" s="24" t="e">
        <f>'ModelParams Lw'!$B$3+'ModelParams Lw'!$B$4*LOG10($B201/3600/($D201*$F201))+'ModelParams Lw'!$B$5*LOG10(2*$G201/(1.2*($B201/3600/($D201*$F201))^2)+1)+10*LOG10($D201*$F201)+K201</f>
        <v>#DIV/0!</v>
      </c>
      <c r="T201" s="24" t="e">
        <f>'ModelParams Lw'!$B$3+'ModelParams Lw'!$B$4*LOG10($B201/3600/($D201*$F201))+'ModelParams Lw'!$B$5*LOG10(2*$G201/(1.2*($B201/3600/($D201*$F201))^2)+1)+10*LOG10($D201*$F201)+L201</f>
        <v>#DIV/0!</v>
      </c>
      <c r="U201" s="24" t="e">
        <f>'ModelParams Lw'!$B$3+'ModelParams Lw'!$B$4*LOG10($B201/3600/($D201*$F201))+'ModelParams Lw'!$B$5*LOG10(2*$G201/(1.2*($B201/3600/($D201*$F201))^2)+1)+10*LOG10($D201*$F201)+M201</f>
        <v>#DIV/0!</v>
      </c>
      <c r="V201" s="24" t="e">
        <f>'ModelParams Lw'!$B$3+'ModelParams Lw'!$B$4*LOG10($B201/3600/($D201*$F201))+'ModelParams Lw'!$B$5*LOG10(2*$G201/(1.2*($B201/3600/($D201*$F201))^2)+1)+10*LOG10($D201*$F201)+N201</f>
        <v>#DIV/0!</v>
      </c>
      <c r="W201" s="24" t="e">
        <f>'ModelParams Lw'!$B$3+'ModelParams Lw'!$B$4*LOG10($B201/3600/($D201*$F201))+'ModelParams Lw'!$B$5*LOG10(2*$G201/(1.2*($B201/3600/($D201*$F201))^2)+1)+10*LOG10($D201*$F201)+O201</f>
        <v>#DIV/0!</v>
      </c>
      <c r="X201" s="24" t="e">
        <f>10*LOG10(IF(P201="",0,POWER(10,((P201+'ModelParams Lw'!$O$4)/10))) +IF(Q201="",0,POWER(10,((Q201+'ModelParams Lw'!$P$4)/10))) +IF(R201="",0,POWER(10,((R201+'ModelParams Lw'!$Q$4)/10))) +IF(S201="",0,POWER(10,((S201+'ModelParams Lw'!$R$4)/10))) +IF(T201="",0,POWER(10,((T201+'ModelParams Lw'!$S$4)/10))) +IF(U201="",0,POWER(10,((U201+'ModelParams Lw'!$T$4)/10))) +IF(V201="",0,POWER(10,((V201+'ModelParams Lw'!$U$4)/10)))+IF(W201="",0,POWER(10,((W201+'ModelParams Lw'!$V$4)/10))))</f>
        <v>#DIV/0!</v>
      </c>
      <c r="Y201" s="24" t="e">
        <f t="shared" si="91"/>
        <v>#DIV/0!</v>
      </c>
      <c r="Z201" s="24" t="e">
        <f>(P201-'ModelParams Lw'!O$10)/'ModelParams Lw'!O$11</f>
        <v>#DIV/0!</v>
      </c>
      <c r="AA201" s="24" t="e">
        <f>(Q201-'ModelParams Lw'!P$10)/'ModelParams Lw'!P$11</f>
        <v>#DIV/0!</v>
      </c>
      <c r="AB201" s="24" t="e">
        <f>(R201-'ModelParams Lw'!Q$10)/'ModelParams Lw'!Q$11</f>
        <v>#DIV/0!</v>
      </c>
      <c r="AC201" s="24" t="e">
        <f>(S201-'ModelParams Lw'!R$10)/'ModelParams Lw'!R$11</f>
        <v>#DIV/0!</v>
      </c>
      <c r="AD201" s="24" t="e">
        <f>(T201-'ModelParams Lw'!S$10)/'ModelParams Lw'!S$11</f>
        <v>#DIV/0!</v>
      </c>
      <c r="AE201" s="24" t="e">
        <f>(U201-'ModelParams Lw'!T$10)/'ModelParams Lw'!T$11</f>
        <v>#DIV/0!</v>
      </c>
      <c r="AF201" s="24" t="e">
        <f>(V201-'ModelParams Lw'!U$10)/'ModelParams Lw'!U$11</f>
        <v>#DIV/0!</v>
      </c>
      <c r="AG201" s="24" t="e">
        <f>(W201-'ModelParams Lw'!V$10)/'ModelParams Lw'!V$11</f>
        <v>#DIV/0!</v>
      </c>
      <c r="AH201" s="24" t="e">
        <f t="shared" si="69"/>
        <v>#DIV/0!</v>
      </c>
      <c r="AI201" s="24" t="str">
        <f>IF(OR(Calcul!$D206="",Calcul!$E206=""),"",VLOOKUP(CONCATENATE(Calcul!$D206,Calcul!$E206),SilencerParams!$D$4:$R$82,8,FALSE))</f>
        <v/>
      </c>
      <c r="AJ201" s="24" t="str">
        <f>IF(OR(Calcul!$D206="",Calcul!$E206=""),"",VLOOKUP(CONCATENATE(Calcul!$D206,Calcul!$E206),SilencerParams!$D$4:$R$82,9,FALSE))</f>
        <v/>
      </c>
      <c r="AK201" s="24" t="str">
        <f>IF(OR(Calcul!$D206="",Calcul!$E206=""),"",VLOOKUP(CONCATENATE(Calcul!$D206,Calcul!$E206),SilencerParams!$D$4:$R$82,10,FALSE))</f>
        <v/>
      </c>
      <c r="AL201" s="24" t="str">
        <f>IF(OR(Calcul!$D206="",Calcul!$E206=""),"",VLOOKUP(CONCATENATE(Calcul!$D206,Calcul!$E206),SilencerParams!$D$4:$R$82,11,FALSE))</f>
        <v/>
      </c>
      <c r="AM201" s="24" t="str">
        <f>IF(OR(Calcul!$D206="",Calcul!$E206=""),"",VLOOKUP(CONCATENATE(Calcul!$D206,Calcul!$E206),SilencerParams!$D$4:$R$82,12,FALSE))</f>
        <v/>
      </c>
      <c r="AN201" s="24" t="str">
        <f>IF(OR(Calcul!$D206="",Calcul!$E206=""),"",VLOOKUP(CONCATENATE(Calcul!$D206,Calcul!$E206),SilencerParams!$D$4:$R$82,13,FALSE))</f>
        <v/>
      </c>
      <c r="AO201" s="24" t="str">
        <f>IF(OR(Calcul!$D206="",Calcul!$E206=""),"",VLOOKUP(CONCATENATE(Calcul!$D206,Calcul!$E206),SilencerParams!$D$4:$R$82,14,FALSE))</f>
        <v/>
      </c>
      <c r="AP201" s="24" t="str">
        <f>IF(OR(Calcul!$D206="",Calcul!$E206=""),"",VLOOKUP(CONCATENATE(Calcul!$D206,Calcul!$E206),SilencerParams!$D$4:$R$82,15,FALSE))</f>
        <v/>
      </c>
      <c r="AQ201" s="24" t="str">
        <f>IF(OR(Calcul!$D206="",Calcul!$E206=""),"",VLOOKUP(CONCATENATE(Calcul!$D206,Calcul!$E206),SilencerParams!$D$4:$Z$82,16,FALSE)*LOG($AH201)+VLOOKUP(CONCATENATE(Calcul!$D206,Calcul!$E206),SilencerParams!$D$4:$AH$82,24,FALSE))</f>
        <v/>
      </c>
      <c r="AR201" s="24" t="str">
        <f>IF(OR(Calcul!$D206="",Calcul!$E206=""),"",VLOOKUP(CONCATENATE(Calcul!$D206,Calcul!$E206),SilencerParams!$D$4:$Z$82,17,FALSE)*LOG($AH201)+VLOOKUP(CONCATENATE(Calcul!$D206,Calcul!$E206),SilencerParams!$D$4:$AH$82,25,FALSE))</f>
        <v/>
      </c>
      <c r="AS201" s="24" t="str">
        <f>IF(OR(Calcul!$D206="",Calcul!$E206=""),"",VLOOKUP(CONCATENATE(Calcul!$D206,Calcul!$E206),SilencerParams!$D$4:$Z$82,18,FALSE)*LOG($AH201)+VLOOKUP(CONCATENATE(Calcul!$D206,Calcul!$E206),SilencerParams!$D$4:$AH$82,26,FALSE))</f>
        <v/>
      </c>
      <c r="AT201" s="24" t="str">
        <f>IF(OR(Calcul!$D206="",Calcul!$E206=""),"",VLOOKUP(CONCATENATE(Calcul!$D206,Calcul!$E206),SilencerParams!$D$4:$Z$82,19,FALSE)*LOG($AH201)+VLOOKUP(CONCATENATE(Calcul!$D206,Calcul!$E206),SilencerParams!$D$4:$AH$82,27,FALSE))</f>
        <v/>
      </c>
      <c r="AU201" s="24" t="str">
        <f>IF(OR(Calcul!$D206="",Calcul!$E206=""),"",VLOOKUP(CONCATENATE(Calcul!$D206,Calcul!$E206),SilencerParams!$D$4:$Z$82,20,FALSE)*LOG($AH201)+VLOOKUP(CONCATENATE(Calcul!$D206,Calcul!$E206),SilencerParams!$D$4:$AH$82,28,FALSE))</f>
        <v/>
      </c>
      <c r="AV201" s="24" t="str">
        <f>IF(OR(Calcul!$D206="",Calcul!$E206=""),"",VLOOKUP(CONCATENATE(Calcul!$D206,Calcul!$E206),SilencerParams!$D$4:$Z$82,21,FALSE)*LOG($AH201)+VLOOKUP(CONCATENATE(Calcul!$D206,Calcul!$E206),SilencerParams!$D$4:$AH$82,29,FALSE))</f>
        <v/>
      </c>
      <c r="AW201" s="24" t="str">
        <f>IF(OR(Calcul!$D206="",Calcul!$E206=""),"",VLOOKUP(CONCATENATE(Calcul!$D206,Calcul!$E206),SilencerParams!$D$4:$Z$82,22,FALSE)*LOG($AH201)+VLOOKUP(CONCATENATE(Calcul!$D206,Calcul!$E206),SilencerParams!$D$4:$AH$82,30,FALSE))</f>
        <v/>
      </c>
      <c r="AX201" s="24" t="str">
        <f>IF(OR(Calcul!$D206="",Calcul!$E206=""),"",VLOOKUP(CONCATENATE(Calcul!$D206,Calcul!$E206),SilencerParams!$D$4:$Z$82,23,FALSE)*LOG($AH201)+VLOOKUP(CONCATENATE(Calcul!$D206,Calcul!$E206),SilencerParams!$D$4:$AH$82,31,FALSE))</f>
        <v/>
      </c>
      <c r="AY201" s="24" t="e">
        <f t="shared" si="72"/>
        <v>#DIV/0!</v>
      </c>
      <c r="AZ201" s="24" t="e">
        <f t="shared" si="73"/>
        <v>#DIV/0!</v>
      </c>
      <c r="BA201" s="24" t="e">
        <f t="shared" si="74"/>
        <v>#DIV/0!</v>
      </c>
      <c r="BB201" s="24" t="e">
        <f t="shared" si="75"/>
        <v>#DIV/0!</v>
      </c>
      <c r="BC201" s="24" t="e">
        <f t="shared" si="76"/>
        <v>#DIV/0!</v>
      </c>
      <c r="BD201" s="24" t="e">
        <f t="shared" si="77"/>
        <v>#DIV/0!</v>
      </c>
      <c r="BE201" s="24" t="e">
        <f t="shared" si="78"/>
        <v>#DIV/0!</v>
      </c>
      <c r="BF201" s="24" t="e">
        <f t="shared" si="79"/>
        <v>#DIV/0!</v>
      </c>
      <c r="BG201" s="24" t="e">
        <f>10*LOG10(IF(AY201="",0,POWER(10,((AY201+'ModelParams Lw'!$O$4)/10))) +IF(AZ201="",0,POWER(10,((AZ201+'ModelParams Lw'!$P$4)/10))) +IF(BA201="",0,POWER(10,((BA201+'ModelParams Lw'!$Q$4)/10))) +IF(BB201="",0,POWER(10,((BB201+'ModelParams Lw'!$R$4)/10))) +IF(BC201="",0,POWER(10,((BC201+'ModelParams Lw'!$S$4)/10))) +IF(BD201="",0,POWER(10,((BD201+'ModelParams Lw'!$T$4)/10))) +IF(BE201="",0,POWER(10,((BE201+'ModelParams Lw'!$U$4)/10)))+IF(BF201="",0,POWER(10,((BF201+'ModelParams Lw'!$V$4)/10))))</f>
        <v>#DIV/0!</v>
      </c>
      <c r="BH201" s="24" t="e">
        <f t="shared" si="70"/>
        <v>#DIV/0!</v>
      </c>
      <c r="BI201" s="24" t="e">
        <f>(AY201-'ModelParams Lw'!O$10)/'ModelParams Lw'!O$11</f>
        <v>#DIV/0!</v>
      </c>
      <c r="BJ201" s="24" t="e">
        <f>(AZ201-'ModelParams Lw'!P$10)/'ModelParams Lw'!P$11</f>
        <v>#DIV/0!</v>
      </c>
      <c r="BK201" s="24" t="e">
        <f>(BA201-'ModelParams Lw'!Q$10)/'ModelParams Lw'!Q$11</f>
        <v>#DIV/0!</v>
      </c>
      <c r="BL201" s="24" t="e">
        <f>(BB201-'ModelParams Lw'!R$10)/'ModelParams Lw'!R$11</f>
        <v>#DIV/0!</v>
      </c>
      <c r="BM201" s="24" t="e">
        <f>(BC201-'ModelParams Lw'!S$10)/'ModelParams Lw'!S$11</f>
        <v>#DIV/0!</v>
      </c>
      <c r="BN201" s="24" t="e">
        <f>(BD201-'ModelParams Lw'!T$10)/'ModelParams Lw'!T$11</f>
        <v>#DIV/0!</v>
      </c>
      <c r="BO201" s="24" t="e">
        <f>(BE201-'ModelParams Lw'!U$10)/'ModelParams Lw'!U$11</f>
        <v>#DIV/0!</v>
      </c>
      <c r="BP201" s="24" t="e">
        <f>(BF201-'ModelParams Lw'!V$10)/'ModelParams Lw'!V$11</f>
        <v>#DIV/0!</v>
      </c>
      <c r="BQ201" s="24">
        <f>IF(Calcul!$F206="SW",'ModelParams Lw'!C$18+'ModelParams Lw'!C$19*LOG(BQ$3)+'ModelParams Lw'!C$20*($D201*$E201),IF('ModelParams Lw'!C$21+'ModelParams Lw'!C$22*LOG(BQ$3)+'ModelParams Lw'!C$23*($D201*$E201)&lt;'ModelParams Lw'!C$18+'ModelParams Lw'!C$19*LOG(BQ$3)+'ModelParams Lw'!C$20*($D201*$E201),'ModelParams Lw'!C$18+'ModelParams Lw'!C$19*LOG(BQ$3)+'ModelParams Lw'!C$20*($D201*$E201),'ModelParams Lw'!C$21+'ModelParams Lw'!C$22*LOG(BQ$3)+'ModelParams Lw'!C$23*($D201*$E201)))</f>
        <v>29.232362061604213</v>
      </c>
      <c r="BR201" s="24">
        <f>IF(Calcul!$F206="SW",'ModelParams Lw'!D$18+'ModelParams Lw'!D$19*LOG(BR$3)+'ModelParams Lw'!D$20*($D201*$E201),IF('ModelParams Lw'!D$21+'ModelParams Lw'!D$22*LOG(BR$3)+'ModelParams Lw'!D$23*($D201*$E201)&lt;'ModelParams Lw'!D$18+'ModelParams Lw'!D$19*LOG(BR$3)+'ModelParams Lw'!D$20*($D201*$E201),'ModelParams Lw'!D$18+'ModelParams Lw'!D$19*LOG(BR$3)+'ModelParams Lw'!D$20*($D201*$E201),'ModelParams Lw'!D$21+'ModelParams Lw'!D$22*LOG(BR$3)+'ModelParams Lw'!D$23*($D201*$E201)))</f>
        <v>20.87664435983303</v>
      </c>
      <c r="BS201" s="24">
        <f>IF(Calcul!$F206="SW",'ModelParams Lw'!E$18+'ModelParams Lw'!E$19*LOG(BS$3)+'ModelParams Lw'!E$20*($D201*$E201),IF('ModelParams Lw'!E$21+'ModelParams Lw'!E$22*LOG(BS$3)+'ModelParams Lw'!E$23*($D201*$E201)&lt;'ModelParams Lw'!E$18+'ModelParams Lw'!E$19*LOG(BS$3)+'ModelParams Lw'!E$20*($D201*$E201),'ModelParams Lw'!E$18+'ModelParams Lw'!E$19*LOG(BS$3)+'ModelParams Lw'!E$20*($D201*$E201),'ModelParams Lw'!E$21+'ModelParams Lw'!E$22*LOG(BS$3)+'ModelParams Lw'!E$23*($D201*$E201)))</f>
        <v>19.403052886267911</v>
      </c>
      <c r="BT201" s="24">
        <f>IF(Calcul!$F206="SW",'ModelParams Lw'!F$18+'ModelParams Lw'!F$19*LOG(BT$3)+'ModelParams Lw'!F$20*($D201*$E201),IF('ModelParams Lw'!F$21+'ModelParams Lw'!F$22*LOG(BT$3)+'ModelParams Lw'!F$23*($D201*$E201)&lt;'ModelParams Lw'!F$18+'ModelParams Lw'!F$19*LOG(BT$3)+'ModelParams Lw'!F$20*($D201*$E201),'ModelParams Lw'!F$18+'ModelParams Lw'!F$19*LOG(BT$3)+'ModelParams Lw'!F$20*($D201*$E201),'ModelParams Lw'!F$21+'ModelParams Lw'!F$22*LOG(BT$3)+'ModelParams Lw'!F$23*($D201*$E201)))</f>
        <v>19.168948557312724</v>
      </c>
      <c r="BU201" s="24">
        <f>IF(Calcul!$F206="SW",'ModelParams Lw'!G$18+'ModelParams Lw'!G$19*LOG(BU$3)+'ModelParams Lw'!G$20*($D201*$E201),IF('ModelParams Lw'!G$21+'ModelParams Lw'!G$22*LOG(BU$3)+'ModelParams Lw'!G$23*($D201*$E201)&lt;'ModelParams Lw'!G$18+'ModelParams Lw'!G$19*LOG(BU$3)+'ModelParams Lw'!G$20*($D201*$E201),'ModelParams Lw'!G$18+'ModelParams Lw'!G$19*LOG(BU$3)+'ModelParams Lw'!G$20*($D201*$E201),'ModelParams Lw'!G$21+'ModelParams Lw'!G$22*LOG(BU$3)+'ModelParams Lw'!G$23*($D201*$E201)))</f>
        <v>19.253827318462619</v>
      </c>
      <c r="BV201" s="24">
        <f>IF(Calcul!$F206="SW",'ModelParams Lw'!H$18+'ModelParams Lw'!H$19*LOG(BV$3)+'ModelParams Lw'!H$20*($D201*$E201),IF('ModelParams Lw'!H$21+'ModelParams Lw'!H$22*LOG(BV$3)+'ModelParams Lw'!H$23*($D201*$E201)&lt;'ModelParams Lw'!H$18+'ModelParams Lw'!H$19*LOG(BV$3)+'ModelParams Lw'!H$20*($D201*$E201),'ModelParams Lw'!H$18+'ModelParams Lw'!H$19*LOG(BV$3)+'ModelParams Lw'!H$20*($D201*$E201),'ModelParams Lw'!H$21+'ModelParams Lw'!H$22*LOG(BV$3)+'ModelParams Lw'!H$23*($D201*$E201)))</f>
        <v>18.450549841027573</v>
      </c>
      <c r="BW201" s="24">
        <f>IF(Calcul!$F206="SW",'ModelParams Lw'!I$18+'ModelParams Lw'!I$19*LOG(BW$3)+'ModelParams Lw'!I$20*($D201*$E201),IF('ModelParams Lw'!I$21+'ModelParams Lw'!I$22*LOG(BW$3)+'ModelParams Lw'!I$23*($D201*$E201)&lt;'ModelParams Lw'!I$18+'ModelParams Lw'!I$19*LOG(BW$3)+'ModelParams Lw'!I$20*($D201*$E201),'ModelParams Lw'!I$18+'ModelParams Lw'!I$19*LOG(BW$3)+'ModelParams Lw'!I$20*($D201*$E201),'ModelParams Lw'!I$21+'ModelParams Lw'!I$22*LOG(BW$3)+'ModelParams Lw'!I$23*($D201*$E201)))</f>
        <v>24.339570323731252</v>
      </c>
      <c r="BX201" s="24">
        <f>IF(Calcul!$F206="SW",'ModelParams Lw'!J$18+'ModelParams Lw'!J$19*LOG(BX$3)+'ModelParams Lw'!J$20*($D201*$E201),IF('ModelParams Lw'!J$21+'ModelParams Lw'!J$22*LOG(BX$3)+'ModelParams Lw'!J$23*($D201*$E201)&lt;'ModelParams Lw'!J$18+'ModelParams Lw'!J$19*LOG(BX$3)+'ModelParams Lw'!J$20*($D201*$E201),'ModelParams Lw'!J$18+'ModelParams Lw'!J$19*LOG(BX$3)+'ModelParams Lw'!J$20*($D201*$E201),'ModelParams Lw'!J$21+'ModelParams Lw'!J$22*LOG(BX$3)+'ModelParams Lw'!J$23*($D201*$E201)))</f>
        <v>22.505852524315557</v>
      </c>
      <c r="BY201" s="24" t="e">
        <f t="shared" si="80"/>
        <v>#DIV/0!</v>
      </c>
      <c r="BZ201" s="24" t="e">
        <f t="shared" si="81"/>
        <v>#DIV/0!</v>
      </c>
      <c r="CA201" s="24" t="e">
        <f t="shared" si="82"/>
        <v>#DIV/0!</v>
      </c>
      <c r="CB201" s="24" t="e">
        <f t="shared" si="83"/>
        <v>#DIV/0!</v>
      </c>
      <c r="CC201" s="24" t="e">
        <f t="shared" si="84"/>
        <v>#DIV/0!</v>
      </c>
      <c r="CD201" s="24" t="e">
        <f t="shared" si="85"/>
        <v>#DIV/0!</v>
      </c>
      <c r="CE201" s="24" t="e">
        <f t="shared" si="86"/>
        <v>#DIV/0!</v>
      </c>
      <c r="CF201" s="24" t="e">
        <f t="shared" si="87"/>
        <v>#DIV/0!</v>
      </c>
      <c r="CG201" s="24" t="e">
        <f>10*LOG10(IF(BY201="",0,POWER(10,((BY201+'ModelParams Lw'!$O$4)/10))) +IF(BZ201="",0,POWER(10,((BZ201+'ModelParams Lw'!$P$4)/10))) +IF(CA201="",0,POWER(10,((CA201+'ModelParams Lw'!$Q$4)/10))) +IF(CB201="",0,POWER(10,((CB201+'ModelParams Lw'!$R$4)/10))) +IF(CC201="",0,POWER(10,((CC201+'ModelParams Lw'!$S$4)/10))) +IF(CD201="",0,POWER(10,((CD201+'ModelParams Lw'!$T$4)/10))) +IF(CE201="",0,POWER(10,((CE201+'ModelParams Lw'!$U$4)/10)))+IF(CF201="",0,POWER(10,((CF201+'ModelParams Lw'!$V$4)/10))))</f>
        <v>#DIV/0!</v>
      </c>
      <c r="CH201" s="24" t="e">
        <f t="shared" si="71"/>
        <v>#DIV/0!</v>
      </c>
      <c r="CI201" s="24" t="e">
        <f>(BY201-'ModelParams Lw'!$O$10)/'ModelParams Lw'!$O$11</f>
        <v>#DIV/0!</v>
      </c>
      <c r="CJ201" s="24" t="e">
        <f>(BZ201-'ModelParams Lw'!$P$10)/'ModelParams Lw'!$P$11</f>
        <v>#DIV/0!</v>
      </c>
      <c r="CK201" s="24" t="e">
        <f>(CA201-'ModelParams Lw'!$Q$10)/'ModelParams Lw'!$Q$11</f>
        <v>#DIV/0!</v>
      </c>
      <c r="CL201" s="24" t="e">
        <f>(CB201-'ModelParams Lw'!$R$10)/'ModelParams Lw'!$R$11</f>
        <v>#DIV/0!</v>
      </c>
      <c r="CM201" s="24" t="e">
        <f>(CC201-'ModelParams Lw'!$S$10)/'ModelParams Lw'!$S$11</f>
        <v>#DIV/0!</v>
      </c>
      <c r="CN201" s="24" t="e">
        <f>(CD201-'ModelParams Lw'!$T$10)/'ModelParams Lw'!$T$11</f>
        <v>#DIV/0!</v>
      </c>
      <c r="CO201" s="24" t="e">
        <f>(CE201-'ModelParams Lw'!$U$10)/'ModelParams Lw'!$U$11</f>
        <v>#DIV/0!</v>
      </c>
      <c r="CP201" s="24" t="e">
        <f>(CF201-'ModelParams Lw'!$V$10)/'ModelParams Lw'!$V$11</f>
        <v>#DIV/0!</v>
      </c>
    </row>
    <row r="202" spans="1:94" x14ac:dyDescent="0.2">
      <c r="A202" s="12">
        <f>Calcul!B204</f>
        <v>0</v>
      </c>
      <c r="B202" s="12">
        <f t="shared" si="88"/>
        <v>0</v>
      </c>
      <c r="C202" s="12">
        <f>Calcul!C204</f>
        <v>0</v>
      </c>
      <c r="D202" s="12">
        <f>Calcul!D204/1000</f>
        <v>0</v>
      </c>
      <c r="E202" s="12">
        <f>Calcul!E204/1000</f>
        <v>0</v>
      </c>
      <c r="F202" s="12">
        <f t="shared" si="89"/>
        <v>0</v>
      </c>
      <c r="G202" s="24" t="e">
        <f t="shared" si="90"/>
        <v>#DIV/0!</v>
      </c>
      <c r="H202" s="21" t="e">
        <f>'ModelParams Lw'!$B$6*(LN(H$3/(($B202/3600/($D202*$F202))^0.4*$G202^0.3)))^2+'ModelParams Lw'!$B$7*LN(H$3/(($B202/3600/($D202*$F202))^0.4*$G202^0.3))+'ModelParams Lw'!$B$8</f>
        <v>#DIV/0!</v>
      </c>
      <c r="I202" s="21" t="e">
        <f>'ModelParams Lw'!$B$6*(LN(I$3/(($B202/3600/($D202*$F202))^0.4*$G202^0.3)))^2+'ModelParams Lw'!$B$7*LN(I$3/(($B202/3600/($D202*$F202))^0.4*$G202^0.3))+'ModelParams Lw'!$B$8</f>
        <v>#DIV/0!</v>
      </c>
      <c r="J202" s="21" t="e">
        <f>'ModelParams Lw'!$B$6*(LN(J$3/(($B202/3600/($D202*$F202))^0.4*$G202^0.3)))^2+'ModelParams Lw'!$B$7*LN(J$3/(($B202/3600/($D202*$F202))^0.4*$G202^0.3))+'ModelParams Lw'!$B$8</f>
        <v>#DIV/0!</v>
      </c>
      <c r="K202" s="21" t="e">
        <f>'ModelParams Lw'!$B$6*(LN(K$3/(($B202/3600/($D202*$F202))^0.4*$G202^0.3)))^2+'ModelParams Lw'!$B$7*LN(K$3/(($B202/3600/($D202*$F202))^0.4*$G202^0.3))+'ModelParams Lw'!$B$8</f>
        <v>#DIV/0!</v>
      </c>
      <c r="L202" s="21" t="e">
        <f>'ModelParams Lw'!$B$6*(LN(L$3/(($B202/3600/($D202*$F202))^0.4*$G202^0.3)))^2+'ModelParams Lw'!$B$7*LN(L$3/(($B202/3600/($D202*$F202))^0.4*$G202^0.3))+'ModelParams Lw'!$B$8</f>
        <v>#DIV/0!</v>
      </c>
      <c r="M202" s="21" t="e">
        <f>'ModelParams Lw'!$B$6*(LN(M$3/(($B202/3600/($D202*$F202))^0.4*$G202^0.3)))^2+'ModelParams Lw'!$B$7*LN(M$3/(($B202/3600/($D202*$F202))^0.4*$G202^0.3))+'ModelParams Lw'!$B$8</f>
        <v>#DIV/0!</v>
      </c>
      <c r="N202" s="21" t="e">
        <f>'ModelParams Lw'!$B$6*(LN(N$3/(($B202/3600/($D202*$F202))^0.4*$G202^0.3)))^2+'ModelParams Lw'!$B$7*LN(N$3/(($B202/3600/($D202*$F202))^0.4*$G202^0.3))+'ModelParams Lw'!$B$8</f>
        <v>#DIV/0!</v>
      </c>
      <c r="O202" s="21" t="e">
        <f>'ModelParams Lw'!$B$6*(LN(O$3/(($B202/3600/($D202*$F202))^0.4*$G202^0.3)))^2+'ModelParams Lw'!$B$7*LN(O$3/(($B202/3600/($D202*$F202))^0.4*$G202^0.3))+'ModelParams Lw'!$B$8</f>
        <v>#DIV/0!</v>
      </c>
      <c r="P202" s="24" t="e">
        <f>'ModelParams Lw'!$B$3+'ModelParams Lw'!$B$4*LOG10($B202/3600/($D202*$F202))+'ModelParams Lw'!$B$5*LOG10(2*$G202/(1.2*($B202/3600/($D202*$F202))^2)+1)+10*LOG10($D202*$F202)+H202</f>
        <v>#DIV/0!</v>
      </c>
      <c r="Q202" s="24" t="e">
        <f>'ModelParams Lw'!$B$3+'ModelParams Lw'!$B$4*LOG10($B202/3600/($D202*$F202))+'ModelParams Lw'!$B$5*LOG10(2*$G202/(1.2*($B202/3600/($D202*$F202))^2)+1)+10*LOG10($D202*$F202)+I202</f>
        <v>#DIV/0!</v>
      </c>
      <c r="R202" s="24" t="e">
        <f>'ModelParams Lw'!$B$3+'ModelParams Lw'!$B$4*LOG10($B202/3600/($D202*$F202))+'ModelParams Lw'!$B$5*LOG10(2*$G202/(1.2*($B202/3600/($D202*$F202))^2)+1)+10*LOG10($D202*$F202)+J202</f>
        <v>#DIV/0!</v>
      </c>
      <c r="S202" s="24" t="e">
        <f>'ModelParams Lw'!$B$3+'ModelParams Lw'!$B$4*LOG10($B202/3600/($D202*$F202))+'ModelParams Lw'!$B$5*LOG10(2*$G202/(1.2*($B202/3600/($D202*$F202))^2)+1)+10*LOG10($D202*$F202)+K202</f>
        <v>#DIV/0!</v>
      </c>
      <c r="T202" s="24" t="e">
        <f>'ModelParams Lw'!$B$3+'ModelParams Lw'!$B$4*LOG10($B202/3600/($D202*$F202))+'ModelParams Lw'!$B$5*LOG10(2*$G202/(1.2*($B202/3600/($D202*$F202))^2)+1)+10*LOG10($D202*$F202)+L202</f>
        <v>#DIV/0!</v>
      </c>
      <c r="U202" s="24" t="e">
        <f>'ModelParams Lw'!$B$3+'ModelParams Lw'!$B$4*LOG10($B202/3600/($D202*$F202))+'ModelParams Lw'!$B$5*LOG10(2*$G202/(1.2*($B202/3600/($D202*$F202))^2)+1)+10*LOG10($D202*$F202)+M202</f>
        <v>#DIV/0!</v>
      </c>
      <c r="V202" s="24" t="e">
        <f>'ModelParams Lw'!$B$3+'ModelParams Lw'!$B$4*LOG10($B202/3600/($D202*$F202))+'ModelParams Lw'!$B$5*LOG10(2*$G202/(1.2*($B202/3600/($D202*$F202))^2)+1)+10*LOG10($D202*$F202)+N202</f>
        <v>#DIV/0!</v>
      </c>
      <c r="W202" s="24" t="e">
        <f>'ModelParams Lw'!$B$3+'ModelParams Lw'!$B$4*LOG10($B202/3600/($D202*$F202))+'ModelParams Lw'!$B$5*LOG10(2*$G202/(1.2*($B202/3600/($D202*$F202))^2)+1)+10*LOG10($D202*$F202)+O202</f>
        <v>#DIV/0!</v>
      </c>
      <c r="X202" s="24" t="e">
        <f>10*LOG10(IF(P202="",0,POWER(10,((P202+'ModelParams Lw'!$O$4)/10))) +IF(Q202="",0,POWER(10,((Q202+'ModelParams Lw'!$P$4)/10))) +IF(R202="",0,POWER(10,((R202+'ModelParams Lw'!$Q$4)/10))) +IF(S202="",0,POWER(10,((S202+'ModelParams Lw'!$R$4)/10))) +IF(T202="",0,POWER(10,((T202+'ModelParams Lw'!$S$4)/10))) +IF(U202="",0,POWER(10,((U202+'ModelParams Lw'!$T$4)/10))) +IF(V202="",0,POWER(10,((V202+'ModelParams Lw'!$U$4)/10)))+IF(W202="",0,POWER(10,((W202+'ModelParams Lw'!$V$4)/10))))</f>
        <v>#DIV/0!</v>
      </c>
      <c r="Y202" s="24" t="e">
        <f t="shared" si="91"/>
        <v>#DIV/0!</v>
      </c>
      <c r="Z202" s="24" t="e">
        <f>(P202-'ModelParams Lw'!O$10)/'ModelParams Lw'!O$11</f>
        <v>#DIV/0!</v>
      </c>
      <c r="AA202" s="24" t="e">
        <f>(Q202-'ModelParams Lw'!P$10)/'ModelParams Lw'!P$11</f>
        <v>#DIV/0!</v>
      </c>
      <c r="AB202" s="24" t="e">
        <f>(R202-'ModelParams Lw'!Q$10)/'ModelParams Lw'!Q$11</f>
        <v>#DIV/0!</v>
      </c>
      <c r="AC202" s="24" t="e">
        <f>(S202-'ModelParams Lw'!R$10)/'ModelParams Lw'!R$11</f>
        <v>#DIV/0!</v>
      </c>
      <c r="AD202" s="24" t="e">
        <f>(T202-'ModelParams Lw'!S$10)/'ModelParams Lw'!S$11</f>
        <v>#DIV/0!</v>
      </c>
      <c r="AE202" s="24" t="e">
        <f>(U202-'ModelParams Lw'!T$10)/'ModelParams Lw'!T$11</f>
        <v>#DIV/0!</v>
      </c>
      <c r="AF202" s="24" t="e">
        <f>(V202-'ModelParams Lw'!U$10)/'ModelParams Lw'!U$11</f>
        <v>#DIV/0!</v>
      </c>
      <c r="AG202" s="24" t="e">
        <f>(W202-'ModelParams Lw'!V$10)/'ModelParams Lw'!V$11</f>
        <v>#DIV/0!</v>
      </c>
      <c r="AH202" s="24" t="e">
        <f t="shared" si="69"/>
        <v>#DIV/0!</v>
      </c>
      <c r="AI202" s="24" t="str">
        <f>IF(OR(Calcul!$D207="",Calcul!$E207=""),"",VLOOKUP(CONCATENATE(Calcul!$D207,Calcul!$E207),SilencerParams!$D$4:$R$82,8,FALSE))</f>
        <v/>
      </c>
      <c r="AJ202" s="24" t="str">
        <f>IF(OR(Calcul!$D207="",Calcul!$E207=""),"",VLOOKUP(CONCATENATE(Calcul!$D207,Calcul!$E207),SilencerParams!$D$4:$R$82,9,FALSE))</f>
        <v/>
      </c>
      <c r="AK202" s="24" t="str">
        <f>IF(OR(Calcul!$D207="",Calcul!$E207=""),"",VLOOKUP(CONCATENATE(Calcul!$D207,Calcul!$E207),SilencerParams!$D$4:$R$82,10,FALSE))</f>
        <v/>
      </c>
      <c r="AL202" s="24" t="str">
        <f>IF(OR(Calcul!$D207="",Calcul!$E207=""),"",VLOOKUP(CONCATENATE(Calcul!$D207,Calcul!$E207),SilencerParams!$D$4:$R$82,11,FALSE))</f>
        <v/>
      </c>
      <c r="AM202" s="24" t="str">
        <f>IF(OR(Calcul!$D207="",Calcul!$E207=""),"",VLOOKUP(CONCATENATE(Calcul!$D207,Calcul!$E207),SilencerParams!$D$4:$R$82,12,FALSE))</f>
        <v/>
      </c>
      <c r="AN202" s="24" t="str">
        <f>IF(OR(Calcul!$D207="",Calcul!$E207=""),"",VLOOKUP(CONCATENATE(Calcul!$D207,Calcul!$E207),SilencerParams!$D$4:$R$82,13,FALSE))</f>
        <v/>
      </c>
      <c r="AO202" s="24" t="str">
        <f>IF(OR(Calcul!$D207="",Calcul!$E207=""),"",VLOOKUP(CONCATENATE(Calcul!$D207,Calcul!$E207),SilencerParams!$D$4:$R$82,14,FALSE))</f>
        <v/>
      </c>
      <c r="AP202" s="24" t="str">
        <f>IF(OR(Calcul!$D207="",Calcul!$E207=""),"",VLOOKUP(CONCATENATE(Calcul!$D207,Calcul!$E207),SilencerParams!$D$4:$R$82,15,FALSE))</f>
        <v/>
      </c>
      <c r="AQ202" s="24" t="str">
        <f>IF(OR(Calcul!$D207="",Calcul!$E207=""),"",VLOOKUP(CONCATENATE(Calcul!$D207,Calcul!$E207),SilencerParams!$D$4:$Z$82,16,FALSE)*LOG($AH202)+VLOOKUP(CONCATENATE(Calcul!$D207,Calcul!$E207),SilencerParams!$D$4:$AH$82,24,FALSE))</f>
        <v/>
      </c>
      <c r="AR202" s="24" t="str">
        <f>IF(OR(Calcul!$D207="",Calcul!$E207=""),"",VLOOKUP(CONCATENATE(Calcul!$D207,Calcul!$E207),SilencerParams!$D$4:$Z$82,17,FALSE)*LOG($AH202)+VLOOKUP(CONCATENATE(Calcul!$D207,Calcul!$E207),SilencerParams!$D$4:$AH$82,25,FALSE))</f>
        <v/>
      </c>
      <c r="AS202" s="24" t="str">
        <f>IF(OR(Calcul!$D207="",Calcul!$E207=""),"",VLOOKUP(CONCATENATE(Calcul!$D207,Calcul!$E207),SilencerParams!$D$4:$Z$82,18,FALSE)*LOG($AH202)+VLOOKUP(CONCATENATE(Calcul!$D207,Calcul!$E207),SilencerParams!$D$4:$AH$82,26,FALSE))</f>
        <v/>
      </c>
      <c r="AT202" s="24" t="str">
        <f>IF(OR(Calcul!$D207="",Calcul!$E207=""),"",VLOOKUP(CONCATENATE(Calcul!$D207,Calcul!$E207),SilencerParams!$D$4:$Z$82,19,FALSE)*LOG($AH202)+VLOOKUP(CONCATENATE(Calcul!$D207,Calcul!$E207),SilencerParams!$D$4:$AH$82,27,FALSE))</f>
        <v/>
      </c>
      <c r="AU202" s="24" t="str">
        <f>IF(OR(Calcul!$D207="",Calcul!$E207=""),"",VLOOKUP(CONCATENATE(Calcul!$D207,Calcul!$E207),SilencerParams!$D$4:$Z$82,20,FALSE)*LOG($AH202)+VLOOKUP(CONCATENATE(Calcul!$D207,Calcul!$E207),SilencerParams!$D$4:$AH$82,28,FALSE))</f>
        <v/>
      </c>
      <c r="AV202" s="24" t="str">
        <f>IF(OR(Calcul!$D207="",Calcul!$E207=""),"",VLOOKUP(CONCATENATE(Calcul!$D207,Calcul!$E207),SilencerParams!$D$4:$Z$82,21,FALSE)*LOG($AH202)+VLOOKUP(CONCATENATE(Calcul!$D207,Calcul!$E207),SilencerParams!$D$4:$AH$82,29,FALSE))</f>
        <v/>
      </c>
      <c r="AW202" s="24" t="str">
        <f>IF(OR(Calcul!$D207="",Calcul!$E207=""),"",VLOOKUP(CONCATENATE(Calcul!$D207,Calcul!$E207),SilencerParams!$D$4:$Z$82,22,FALSE)*LOG($AH202)+VLOOKUP(CONCATENATE(Calcul!$D207,Calcul!$E207),SilencerParams!$D$4:$AH$82,30,FALSE))</f>
        <v/>
      </c>
      <c r="AX202" s="24" t="str">
        <f>IF(OR(Calcul!$D207="",Calcul!$E207=""),"",VLOOKUP(CONCATENATE(Calcul!$D207,Calcul!$E207),SilencerParams!$D$4:$Z$82,23,FALSE)*LOG($AH202)+VLOOKUP(CONCATENATE(Calcul!$D207,Calcul!$E207),SilencerParams!$D$4:$AH$82,31,FALSE))</f>
        <v/>
      </c>
      <c r="AY202" s="24" t="e">
        <f t="shared" si="72"/>
        <v>#DIV/0!</v>
      </c>
      <c r="AZ202" s="24" t="e">
        <f t="shared" si="73"/>
        <v>#DIV/0!</v>
      </c>
      <c r="BA202" s="24" t="e">
        <f t="shared" si="74"/>
        <v>#DIV/0!</v>
      </c>
      <c r="BB202" s="24" t="e">
        <f t="shared" si="75"/>
        <v>#DIV/0!</v>
      </c>
      <c r="BC202" s="24" t="e">
        <f t="shared" si="76"/>
        <v>#DIV/0!</v>
      </c>
      <c r="BD202" s="24" t="e">
        <f t="shared" si="77"/>
        <v>#DIV/0!</v>
      </c>
      <c r="BE202" s="24" t="e">
        <f t="shared" si="78"/>
        <v>#DIV/0!</v>
      </c>
      <c r="BF202" s="24" t="e">
        <f t="shared" si="79"/>
        <v>#DIV/0!</v>
      </c>
      <c r="BG202" s="24" t="e">
        <f>10*LOG10(IF(AY202="",0,POWER(10,((AY202+'ModelParams Lw'!$O$4)/10))) +IF(AZ202="",0,POWER(10,((AZ202+'ModelParams Lw'!$P$4)/10))) +IF(BA202="",0,POWER(10,((BA202+'ModelParams Lw'!$Q$4)/10))) +IF(BB202="",0,POWER(10,((BB202+'ModelParams Lw'!$R$4)/10))) +IF(BC202="",0,POWER(10,((BC202+'ModelParams Lw'!$S$4)/10))) +IF(BD202="",0,POWER(10,((BD202+'ModelParams Lw'!$T$4)/10))) +IF(BE202="",0,POWER(10,((BE202+'ModelParams Lw'!$U$4)/10)))+IF(BF202="",0,POWER(10,((BF202+'ModelParams Lw'!$V$4)/10))))</f>
        <v>#DIV/0!</v>
      </c>
      <c r="BH202" s="24" t="e">
        <f t="shared" si="70"/>
        <v>#DIV/0!</v>
      </c>
      <c r="BI202" s="24" t="e">
        <f>(AY202-'ModelParams Lw'!O$10)/'ModelParams Lw'!O$11</f>
        <v>#DIV/0!</v>
      </c>
      <c r="BJ202" s="24" t="e">
        <f>(AZ202-'ModelParams Lw'!P$10)/'ModelParams Lw'!P$11</f>
        <v>#DIV/0!</v>
      </c>
      <c r="BK202" s="24" t="e">
        <f>(BA202-'ModelParams Lw'!Q$10)/'ModelParams Lw'!Q$11</f>
        <v>#DIV/0!</v>
      </c>
      <c r="BL202" s="24" t="e">
        <f>(BB202-'ModelParams Lw'!R$10)/'ModelParams Lw'!R$11</f>
        <v>#DIV/0!</v>
      </c>
      <c r="BM202" s="24" t="e">
        <f>(BC202-'ModelParams Lw'!S$10)/'ModelParams Lw'!S$11</f>
        <v>#DIV/0!</v>
      </c>
      <c r="BN202" s="24" t="e">
        <f>(BD202-'ModelParams Lw'!T$10)/'ModelParams Lw'!T$11</f>
        <v>#DIV/0!</v>
      </c>
      <c r="BO202" s="24" t="e">
        <f>(BE202-'ModelParams Lw'!U$10)/'ModelParams Lw'!U$11</f>
        <v>#DIV/0!</v>
      </c>
      <c r="BP202" s="24" t="e">
        <f>(BF202-'ModelParams Lw'!V$10)/'ModelParams Lw'!V$11</f>
        <v>#DIV/0!</v>
      </c>
      <c r="BQ202" s="24">
        <f>IF(Calcul!$F207="SW",'ModelParams Lw'!C$18+'ModelParams Lw'!C$19*LOG(BQ$3)+'ModelParams Lw'!C$20*($D202*$E202),IF('ModelParams Lw'!C$21+'ModelParams Lw'!C$22*LOG(BQ$3)+'ModelParams Lw'!C$23*($D202*$E202)&lt;'ModelParams Lw'!C$18+'ModelParams Lw'!C$19*LOG(BQ$3)+'ModelParams Lw'!C$20*($D202*$E202),'ModelParams Lw'!C$18+'ModelParams Lw'!C$19*LOG(BQ$3)+'ModelParams Lw'!C$20*($D202*$E202),'ModelParams Lw'!C$21+'ModelParams Lw'!C$22*LOG(BQ$3)+'ModelParams Lw'!C$23*($D202*$E202)))</f>
        <v>29.232362061604213</v>
      </c>
      <c r="BR202" s="24">
        <f>IF(Calcul!$F207="SW",'ModelParams Lw'!D$18+'ModelParams Lw'!D$19*LOG(BR$3)+'ModelParams Lw'!D$20*($D202*$E202),IF('ModelParams Lw'!D$21+'ModelParams Lw'!D$22*LOG(BR$3)+'ModelParams Lw'!D$23*($D202*$E202)&lt;'ModelParams Lw'!D$18+'ModelParams Lw'!D$19*LOG(BR$3)+'ModelParams Lw'!D$20*($D202*$E202),'ModelParams Lw'!D$18+'ModelParams Lw'!D$19*LOG(BR$3)+'ModelParams Lw'!D$20*($D202*$E202),'ModelParams Lw'!D$21+'ModelParams Lw'!D$22*LOG(BR$3)+'ModelParams Lw'!D$23*($D202*$E202)))</f>
        <v>20.87664435983303</v>
      </c>
      <c r="BS202" s="24">
        <f>IF(Calcul!$F207="SW",'ModelParams Lw'!E$18+'ModelParams Lw'!E$19*LOG(BS$3)+'ModelParams Lw'!E$20*($D202*$E202),IF('ModelParams Lw'!E$21+'ModelParams Lw'!E$22*LOG(BS$3)+'ModelParams Lw'!E$23*($D202*$E202)&lt;'ModelParams Lw'!E$18+'ModelParams Lw'!E$19*LOG(BS$3)+'ModelParams Lw'!E$20*($D202*$E202),'ModelParams Lw'!E$18+'ModelParams Lw'!E$19*LOG(BS$3)+'ModelParams Lw'!E$20*($D202*$E202),'ModelParams Lw'!E$21+'ModelParams Lw'!E$22*LOG(BS$3)+'ModelParams Lw'!E$23*($D202*$E202)))</f>
        <v>19.403052886267911</v>
      </c>
      <c r="BT202" s="24">
        <f>IF(Calcul!$F207="SW",'ModelParams Lw'!F$18+'ModelParams Lw'!F$19*LOG(BT$3)+'ModelParams Lw'!F$20*($D202*$E202),IF('ModelParams Lw'!F$21+'ModelParams Lw'!F$22*LOG(BT$3)+'ModelParams Lw'!F$23*($D202*$E202)&lt;'ModelParams Lw'!F$18+'ModelParams Lw'!F$19*LOG(BT$3)+'ModelParams Lw'!F$20*($D202*$E202),'ModelParams Lw'!F$18+'ModelParams Lw'!F$19*LOG(BT$3)+'ModelParams Lw'!F$20*($D202*$E202),'ModelParams Lw'!F$21+'ModelParams Lw'!F$22*LOG(BT$3)+'ModelParams Lw'!F$23*($D202*$E202)))</f>
        <v>19.168948557312724</v>
      </c>
      <c r="BU202" s="24">
        <f>IF(Calcul!$F207="SW",'ModelParams Lw'!G$18+'ModelParams Lw'!G$19*LOG(BU$3)+'ModelParams Lw'!G$20*($D202*$E202),IF('ModelParams Lw'!G$21+'ModelParams Lw'!G$22*LOG(BU$3)+'ModelParams Lw'!G$23*($D202*$E202)&lt;'ModelParams Lw'!G$18+'ModelParams Lw'!G$19*LOG(BU$3)+'ModelParams Lw'!G$20*($D202*$E202),'ModelParams Lw'!G$18+'ModelParams Lw'!G$19*LOG(BU$3)+'ModelParams Lw'!G$20*($D202*$E202),'ModelParams Lw'!G$21+'ModelParams Lw'!G$22*LOG(BU$3)+'ModelParams Lw'!G$23*($D202*$E202)))</f>
        <v>19.253827318462619</v>
      </c>
      <c r="BV202" s="24">
        <f>IF(Calcul!$F207="SW",'ModelParams Lw'!H$18+'ModelParams Lw'!H$19*LOG(BV$3)+'ModelParams Lw'!H$20*($D202*$E202),IF('ModelParams Lw'!H$21+'ModelParams Lw'!H$22*LOG(BV$3)+'ModelParams Lw'!H$23*($D202*$E202)&lt;'ModelParams Lw'!H$18+'ModelParams Lw'!H$19*LOG(BV$3)+'ModelParams Lw'!H$20*($D202*$E202),'ModelParams Lw'!H$18+'ModelParams Lw'!H$19*LOG(BV$3)+'ModelParams Lw'!H$20*($D202*$E202),'ModelParams Lw'!H$21+'ModelParams Lw'!H$22*LOG(BV$3)+'ModelParams Lw'!H$23*($D202*$E202)))</f>
        <v>18.450549841027573</v>
      </c>
      <c r="BW202" s="24">
        <f>IF(Calcul!$F207="SW",'ModelParams Lw'!I$18+'ModelParams Lw'!I$19*LOG(BW$3)+'ModelParams Lw'!I$20*($D202*$E202),IF('ModelParams Lw'!I$21+'ModelParams Lw'!I$22*LOG(BW$3)+'ModelParams Lw'!I$23*($D202*$E202)&lt;'ModelParams Lw'!I$18+'ModelParams Lw'!I$19*LOG(BW$3)+'ModelParams Lw'!I$20*($D202*$E202),'ModelParams Lw'!I$18+'ModelParams Lw'!I$19*LOG(BW$3)+'ModelParams Lw'!I$20*($D202*$E202),'ModelParams Lw'!I$21+'ModelParams Lw'!I$22*LOG(BW$3)+'ModelParams Lw'!I$23*($D202*$E202)))</f>
        <v>24.339570323731252</v>
      </c>
      <c r="BX202" s="24">
        <f>IF(Calcul!$F207="SW",'ModelParams Lw'!J$18+'ModelParams Lw'!J$19*LOG(BX$3)+'ModelParams Lw'!J$20*($D202*$E202),IF('ModelParams Lw'!J$21+'ModelParams Lw'!J$22*LOG(BX$3)+'ModelParams Lw'!J$23*($D202*$E202)&lt;'ModelParams Lw'!J$18+'ModelParams Lw'!J$19*LOG(BX$3)+'ModelParams Lw'!J$20*($D202*$E202),'ModelParams Lw'!J$18+'ModelParams Lw'!J$19*LOG(BX$3)+'ModelParams Lw'!J$20*($D202*$E202),'ModelParams Lw'!J$21+'ModelParams Lw'!J$22*LOG(BX$3)+'ModelParams Lw'!J$23*($D202*$E202)))</f>
        <v>22.505852524315557</v>
      </c>
      <c r="BY202" s="24" t="e">
        <f t="shared" si="80"/>
        <v>#DIV/0!</v>
      </c>
      <c r="BZ202" s="24" t="e">
        <f t="shared" si="81"/>
        <v>#DIV/0!</v>
      </c>
      <c r="CA202" s="24" t="e">
        <f t="shared" si="82"/>
        <v>#DIV/0!</v>
      </c>
      <c r="CB202" s="24" t="e">
        <f t="shared" si="83"/>
        <v>#DIV/0!</v>
      </c>
      <c r="CC202" s="24" t="e">
        <f t="shared" si="84"/>
        <v>#DIV/0!</v>
      </c>
      <c r="CD202" s="24" t="e">
        <f t="shared" si="85"/>
        <v>#DIV/0!</v>
      </c>
      <c r="CE202" s="24" t="e">
        <f t="shared" si="86"/>
        <v>#DIV/0!</v>
      </c>
      <c r="CF202" s="24" t="e">
        <f t="shared" si="87"/>
        <v>#DIV/0!</v>
      </c>
      <c r="CG202" s="24" t="e">
        <f>10*LOG10(IF(BY202="",0,POWER(10,((BY202+'ModelParams Lw'!$O$4)/10))) +IF(BZ202="",0,POWER(10,((BZ202+'ModelParams Lw'!$P$4)/10))) +IF(CA202="",0,POWER(10,((CA202+'ModelParams Lw'!$Q$4)/10))) +IF(CB202="",0,POWER(10,((CB202+'ModelParams Lw'!$R$4)/10))) +IF(CC202="",0,POWER(10,((CC202+'ModelParams Lw'!$S$4)/10))) +IF(CD202="",0,POWER(10,((CD202+'ModelParams Lw'!$T$4)/10))) +IF(CE202="",0,POWER(10,((CE202+'ModelParams Lw'!$U$4)/10)))+IF(CF202="",0,POWER(10,((CF202+'ModelParams Lw'!$V$4)/10))))</f>
        <v>#DIV/0!</v>
      </c>
      <c r="CH202" s="24" t="e">
        <f t="shared" si="71"/>
        <v>#DIV/0!</v>
      </c>
      <c r="CI202" s="24" t="e">
        <f>(BY202-'ModelParams Lw'!$O$10)/'ModelParams Lw'!$O$11</f>
        <v>#DIV/0!</v>
      </c>
      <c r="CJ202" s="24" t="e">
        <f>(BZ202-'ModelParams Lw'!$P$10)/'ModelParams Lw'!$P$11</f>
        <v>#DIV/0!</v>
      </c>
      <c r="CK202" s="24" t="e">
        <f>(CA202-'ModelParams Lw'!$Q$10)/'ModelParams Lw'!$Q$11</f>
        <v>#DIV/0!</v>
      </c>
      <c r="CL202" s="24" t="e">
        <f>(CB202-'ModelParams Lw'!$R$10)/'ModelParams Lw'!$R$11</f>
        <v>#DIV/0!</v>
      </c>
      <c r="CM202" s="24" t="e">
        <f>(CC202-'ModelParams Lw'!$S$10)/'ModelParams Lw'!$S$11</f>
        <v>#DIV/0!</v>
      </c>
      <c r="CN202" s="24" t="e">
        <f>(CD202-'ModelParams Lw'!$T$10)/'ModelParams Lw'!$T$11</f>
        <v>#DIV/0!</v>
      </c>
      <c r="CO202" s="24" t="e">
        <f>(CE202-'ModelParams Lw'!$U$10)/'ModelParams Lw'!$U$11</f>
        <v>#DIV/0!</v>
      </c>
      <c r="CP202" s="24" t="e">
        <f>(CF202-'ModelParams Lw'!$V$10)/'ModelParams Lw'!$V$11</f>
        <v>#DIV/0!</v>
      </c>
    </row>
    <row r="203" spans="1:94" x14ac:dyDescent="0.2">
      <c r="A203" s="12">
        <f>Calcul!B205</f>
        <v>0</v>
      </c>
      <c r="B203" s="12">
        <f t="shared" si="88"/>
        <v>0</v>
      </c>
      <c r="C203" s="12">
        <f>Calcul!C205</f>
        <v>0</v>
      </c>
      <c r="D203" s="12">
        <f>Calcul!D205/1000</f>
        <v>0</v>
      </c>
      <c r="E203" s="12">
        <f>Calcul!E205/1000</f>
        <v>0</v>
      </c>
      <c r="F203" s="12">
        <f t="shared" si="89"/>
        <v>0</v>
      </c>
      <c r="G203" s="24" t="e">
        <f t="shared" si="90"/>
        <v>#DIV/0!</v>
      </c>
      <c r="H203" s="21" t="e">
        <f>'ModelParams Lw'!$B$6*(LN(H$3/(($B203/3600/($D203*$F203))^0.4*$G203^0.3)))^2+'ModelParams Lw'!$B$7*LN(H$3/(($B203/3600/($D203*$F203))^0.4*$G203^0.3))+'ModelParams Lw'!$B$8</f>
        <v>#DIV/0!</v>
      </c>
      <c r="I203" s="21" t="e">
        <f>'ModelParams Lw'!$B$6*(LN(I$3/(($B203/3600/($D203*$F203))^0.4*$G203^0.3)))^2+'ModelParams Lw'!$B$7*LN(I$3/(($B203/3600/($D203*$F203))^0.4*$G203^0.3))+'ModelParams Lw'!$B$8</f>
        <v>#DIV/0!</v>
      </c>
      <c r="J203" s="21" t="e">
        <f>'ModelParams Lw'!$B$6*(LN(J$3/(($B203/3600/($D203*$F203))^0.4*$G203^0.3)))^2+'ModelParams Lw'!$B$7*LN(J$3/(($B203/3600/($D203*$F203))^0.4*$G203^0.3))+'ModelParams Lw'!$B$8</f>
        <v>#DIV/0!</v>
      </c>
      <c r="K203" s="21" t="e">
        <f>'ModelParams Lw'!$B$6*(LN(K$3/(($B203/3600/($D203*$F203))^0.4*$G203^0.3)))^2+'ModelParams Lw'!$B$7*LN(K$3/(($B203/3600/($D203*$F203))^0.4*$G203^0.3))+'ModelParams Lw'!$B$8</f>
        <v>#DIV/0!</v>
      </c>
      <c r="L203" s="21" t="e">
        <f>'ModelParams Lw'!$B$6*(LN(L$3/(($B203/3600/($D203*$F203))^0.4*$G203^0.3)))^2+'ModelParams Lw'!$B$7*LN(L$3/(($B203/3600/($D203*$F203))^0.4*$G203^0.3))+'ModelParams Lw'!$B$8</f>
        <v>#DIV/0!</v>
      </c>
      <c r="M203" s="21" t="e">
        <f>'ModelParams Lw'!$B$6*(LN(M$3/(($B203/3600/($D203*$F203))^0.4*$G203^0.3)))^2+'ModelParams Lw'!$B$7*LN(M$3/(($B203/3600/($D203*$F203))^0.4*$G203^0.3))+'ModelParams Lw'!$B$8</f>
        <v>#DIV/0!</v>
      </c>
      <c r="N203" s="21" t="e">
        <f>'ModelParams Lw'!$B$6*(LN(N$3/(($B203/3600/($D203*$F203))^0.4*$G203^0.3)))^2+'ModelParams Lw'!$B$7*LN(N$3/(($B203/3600/($D203*$F203))^0.4*$G203^0.3))+'ModelParams Lw'!$B$8</f>
        <v>#DIV/0!</v>
      </c>
      <c r="O203" s="21" t="e">
        <f>'ModelParams Lw'!$B$6*(LN(O$3/(($B203/3600/($D203*$F203))^0.4*$G203^0.3)))^2+'ModelParams Lw'!$B$7*LN(O$3/(($B203/3600/($D203*$F203))^0.4*$G203^0.3))+'ModelParams Lw'!$B$8</f>
        <v>#DIV/0!</v>
      </c>
      <c r="P203" s="24" t="e">
        <f>'ModelParams Lw'!$B$3+'ModelParams Lw'!$B$4*LOG10($B203/3600/($D203*$F203))+'ModelParams Lw'!$B$5*LOG10(2*$G203/(1.2*($B203/3600/($D203*$F203))^2)+1)+10*LOG10($D203*$F203)+H203</f>
        <v>#DIV/0!</v>
      </c>
      <c r="Q203" s="24" t="e">
        <f>'ModelParams Lw'!$B$3+'ModelParams Lw'!$B$4*LOG10($B203/3600/($D203*$F203))+'ModelParams Lw'!$B$5*LOG10(2*$G203/(1.2*($B203/3600/($D203*$F203))^2)+1)+10*LOG10($D203*$F203)+I203</f>
        <v>#DIV/0!</v>
      </c>
      <c r="R203" s="24" t="e">
        <f>'ModelParams Lw'!$B$3+'ModelParams Lw'!$B$4*LOG10($B203/3600/($D203*$F203))+'ModelParams Lw'!$B$5*LOG10(2*$G203/(1.2*($B203/3600/($D203*$F203))^2)+1)+10*LOG10($D203*$F203)+J203</f>
        <v>#DIV/0!</v>
      </c>
      <c r="S203" s="24" t="e">
        <f>'ModelParams Lw'!$B$3+'ModelParams Lw'!$B$4*LOG10($B203/3600/($D203*$F203))+'ModelParams Lw'!$B$5*LOG10(2*$G203/(1.2*($B203/3600/($D203*$F203))^2)+1)+10*LOG10($D203*$F203)+K203</f>
        <v>#DIV/0!</v>
      </c>
      <c r="T203" s="24" t="e">
        <f>'ModelParams Lw'!$B$3+'ModelParams Lw'!$B$4*LOG10($B203/3600/($D203*$F203))+'ModelParams Lw'!$B$5*LOG10(2*$G203/(1.2*($B203/3600/($D203*$F203))^2)+1)+10*LOG10($D203*$F203)+L203</f>
        <v>#DIV/0!</v>
      </c>
      <c r="U203" s="24" t="e">
        <f>'ModelParams Lw'!$B$3+'ModelParams Lw'!$B$4*LOG10($B203/3600/($D203*$F203))+'ModelParams Lw'!$B$5*LOG10(2*$G203/(1.2*($B203/3600/($D203*$F203))^2)+1)+10*LOG10($D203*$F203)+M203</f>
        <v>#DIV/0!</v>
      </c>
      <c r="V203" s="24" t="e">
        <f>'ModelParams Lw'!$B$3+'ModelParams Lw'!$B$4*LOG10($B203/3600/($D203*$F203))+'ModelParams Lw'!$B$5*LOG10(2*$G203/(1.2*($B203/3600/($D203*$F203))^2)+1)+10*LOG10($D203*$F203)+N203</f>
        <v>#DIV/0!</v>
      </c>
      <c r="W203" s="24" t="e">
        <f>'ModelParams Lw'!$B$3+'ModelParams Lw'!$B$4*LOG10($B203/3600/($D203*$F203))+'ModelParams Lw'!$B$5*LOG10(2*$G203/(1.2*($B203/3600/($D203*$F203))^2)+1)+10*LOG10($D203*$F203)+O203</f>
        <v>#DIV/0!</v>
      </c>
      <c r="X203" s="24" t="e">
        <f>10*LOG10(IF(P203="",0,POWER(10,((P203+'ModelParams Lw'!$O$4)/10))) +IF(Q203="",0,POWER(10,((Q203+'ModelParams Lw'!$P$4)/10))) +IF(R203="",0,POWER(10,((R203+'ModelParams Lw'!$Q$4)/10))) +IF(S203="",0,POWER(10,((S203+'ModelParams Lw'!$R$4)/10))) +IF(T203="",0,POWER(10,((T203+'ModelParams Lw'!$S$4)/10))) +IF(U203="",0,POWER(10,((U203+'ModelParams Lw'!$T$4)/10))) +IF(V203="",0,POWER(10,((V203+'ModelParams Lw'!$U$4)/10)))+IF(W203="",0,POWER(10,((W203+'ModelParams Lw'!$V$4)/10))))</f>
        <v>#DIV/0!</v>
      </c>
      <c r="Y203" s="24" t="e">
        <f t="shared" si="91"/>
        <v>#DIV/0!</v>
      </c>
      <c r="Z203" s="24" t="e">
        <f>(P203-'ModelParams Lw'!O$10)/'ModelParams Lw'!O$11</f>
        <v>#DIV/0!</v>
      </c>
      <c r="AA203" s="24" t="e">
        <f>(Q203-'ModelParams Lw'!P$10)/'ModelParams Lw'!P$11</f>
        <v>#DIV/0!</v>
      </c>
      <c r="AB203" s="24" t="e">
        <f>(R203-'ModelParams Lw'!Q$10)/'ModelParams Lw'!Q$11</f>
        <v>#DIV/0!</v>
      </c>
      <c r="AC203" s="24" t="e">
        <f>(S203-'ModelParams Lw'!R$10)/'ModelParams Lw'!R$11</f>
        <v>#DIV/0!</v>
      </c>
      <c r="AD203" s="24" t="e">
        <f>(T203-'ModelParams Lw'!S$10)/'ModelParams Lw'!S$11</f>
        <v>#DIV/0!</v>
      </c>
      <c r="AE203" s="24" t="e">
        <f>(U203-'ModelParams Lw'!T$10)/'ModelParams Lw'!T$11</f>
        <v>#DIV/0!</v>
      </c>
      <c r="AF203" s="24" t="e">
        <f>(V203-'ModelParams Lw'!U$10)/'ModelParams Lw'!U$11</f>
        <v>#DIV/0!</v>
      </c>
      <c r="AG203" s="24" t="e">
        <f>(W203-'ModelParams Lw'!V$10)/'ModelParams Lw'!V$11</f>
        <v>#DIV/0!</v>
      </c>
      <c r="AH203" s="24" t="e">
        <f t="shared" si="69"/>
        <v>#DIV/0!</v>
      </c>
      <c r="AI203" s="24" t="str">
        <f>IF(OR(Calcul!$D208="",Calcul!$E208=""),"",VLOOKUP(CONCATENATE(Calcul!$D208,Calcul!$E208),SilencerParams!$D$4:$R$82,8,FALSE))</f>
        <v/>
      </c>
      <c r="AJ203" s="24" t="str">
        <f>IF(OR(Calcul!$D208="",Calcul!$E208=""),"",VLOOKUP(CONCATENATE(Calcul!$D208,Calcul!$E208),SilencerParams!$D$4:$R$82,9,FALSE))</f>
        <v/>
      </c>
      <c r="AK203" s="24" t="str">
        <f>IF(OR(Calcul!$D208="",Calcul!$E208=""),"",VLOOKUP(CONCATENATE(Calcul!$D208,Calcul!$E208),SilencerParams!$D$4:$R$82,10,FALSE))</f>
        <v/>
      </c>
      <c r="AL203" s="24" t="str">
        <f>IF(OR(Calcul!$D208="",Calcul!$E208=""),"",VLOOKUP(CONCATENATE(Calcul!$D208,Calcul!$E208),SilencerParams!$D$4:$R$82,11,FALSE))</f>
        <v/>
      </c>
      <c r="AM203" s="24" t="str">
        <f>IF(OR(Calcul!$D208="",Calcul!$E208=""),"",VLOOKUP(CONCATENATE(Calcul!$D208,Calcul!$E208),SilencerParams!$D$4:$R$82,12,FALSE))</f>
        <v/>
      </c>
      <c r="AN203" s="24" t="str">
        <f>IF(OR(Calcul!$D208="",Calcul!$E208=""),"",VLOOKUP(CONCATENATE(Calcul!$D208,Calcul!$E208),SilencerParams!$D$4:$R$82,13,FALSE))</f>
        <v/>
      </c>
      <c r="AO203" s="24" t="str">
        <f>IF(OR(Calcul!$D208="",Calcul!$E208=""),"",VLOOKUP(CONCATENATE(Calcul!$D208,Calcul!$E208),SilencerParams!$D$4:$R$82,14,FALSE))</f>
        <v/>
      </c>
      <c r="AP203" s="24" t="str">
        <f>IF(OR(Calcul!$D208="",Calcul!$E208=""),"",VLOOKUP(CONCATENATE(Calcul!$D208,Calcul!$E208),SilencerParams!$D$4:$R$82,15,FALSE))</f>
        <v/>
      </c>
      <c r="AQ203" s="24" t="str">
        <f>IF(OR(Calcul!$D208="",Calcul!$E208=""),"",VLOOKUP(CONCATENATE(Calcul!$D208,Calcul!$E208),SilencerParams!$D$4:$Z$82,16,FALSE)*LOG($AH203)+VLOOKUP(CONCATENATE(Calcul!$D208,Calcul!$E208),SilencerParams!$D$4:$AH$82,24,FALSE))</f>
        <v/>
      </c>
      <c r="AR203" s="24" t="str">
        <f>IF(OR(Calcul!$D208="",Calcul!$E208=""),"",VLOOKUP(CONCATENATE(Calcul!$D208,Calcul!$E208),SilencerParams!$D$4:$Z$82,17,FALSE)*LOG($AH203)+VLOOKUP(CONCATENATE(Calcul!$D208,Calcul!$E208),SilencerParams!$D$4:$AH$82,25,FALSE))</f>
        <v/>
      </c>
      <c r="AS203" s="24" t="str">
        <f>IF(OR(Calcul!$D208="",Calcul!$E208=""),"",VLOOKUP(CONCATENATE(Calcul!$D208,Calcul!$E208),SilencerParams!$D$4:$Z$82,18,FALSE)*LOG($AH203)+VLOOKUP(CONCATENATE(Calcul!$D208,Calcul!$E208),SilencerParams!$D$4:$AH$82,26,FALSE))</f>
        <v/>
      </c>
      <c r="AT203" s="24" t="str">
        <f>IF(OR(Calcul!$D208="",Calcul!$E208=""),"",VLOOKUP(CONCATENATE(Calcul!$D208,Calcul!$E208),SilencerParams!$D$4:$Z$82,19,FALSE)*LOG($AH203)+VLOOKUP(CONCATENATE(Calcul!$D208,Calcul!$E208),SilencerParams!$D$4:$AH$82,27,FALSE))</f>
        <v/>
      </c>
      <c r="AU203" s="24" t="str">
        <f>IF(OR(Calcul!$D208="",Calcul!$E208=""),"",VLOOKUP(CONCATENATE(Calcul!$D208,Calcul!$E208),SilencerParams!$D$4:$Z$82,20,FALSE)*LOG($AH203)+VLOOKUP(CONCATENATE(Calcul!$D208,Calcul!$E208),SilencerParams!$D$4:$AH$82,28,FALSE))</f>
        <v/>
      </c>
      <c r="AV203" s="24" t="str">
        <f>IF(OR(Calcul!$D208="",Calcul!$E208=""),"",VLOOKUP(CONCATENATE(Calcul!$D208,Calcul!$E208),SilencerParams!$D$4:$Z$82,21,FALSE)*LOG($AH203)+VLOOKUP(CONCATENATE(Calcul!$D208,Calcul!$E208),SilencerParams!$D$4:$AH$82,29,FALSE))</f>
        <v/>
      </c>
      <c r="AW203" s="24" t="str">
        <f>IF(OR(Calcul!$D208="",Calcul!$E208=""),"",VLOOKUP(CONCATENATE(Calcul!$D208,Calcul!$E208),SilencerParams!$D$4:$Z$82,22,FALSE)*LOG($AH203)+VLOOKUP(CONCATENATE(Calcul!$D208,Calcul!$E208),SilencerParams!$D$4:$AH$82,30,FALSE))</f>
        <v/>
      </c>
      <c r="AX203" s="24" t="str">
        <f>IF(OR(Calcul!$D208="",Calcul!$E208=""),"",VLOOKUP(CONCATENATE(Calcul!$D208,Calcul!$E208),SilencerParams!$D$4:$Z$82,23,FALSE)*LOG($AH203)+VLOOKUP(CONCATENATE(Calcul!$D208,Calcul!$E208),SilencerParams!$D$4:$AH$82,31,FALSE))</f>
        <v/>
      </c>
      <c r="AY203" s="24" t="e">
        <f t="shared" si="72"/>
        <v>#DIV/0!</v>
      </c>
      <c r="AZ203" s="24" t="e">
        <f t="shared" si="73"/>
        <v>#DIV/0!</v>
      </c>
      <c r="BA203" s="24" t="e">
        <f t="shared" si="74"/>
        <v>#DIV/0!</v>
      </c>
      <c r="BB203" s="24" t="e">
        <f t="shared" si="75"/>
        <v>#DIV/0!</v>
      </c>
      <c r="BC203" s="24" t="e">
        <f t="shared" si="76"/>
        <v>#DIV/0!</v>
      </c>
      <c r="BD203" s="24" t="e">
        <f t="shared" si="77"/>
        <v>#DIV/0!</v>
      </c>
      <c r="BE203" s="24" t="e">
        <f t="shared" si="78"/>
        <v>#DIV/0!</v>
      </c>
      <c r="BF203" s="24" t="e">
        <f t="shared" si="79"/>
        <v>#DIV/0!</v>
      </c>
      <c r="BG203" s="24" t="e">
        <f>10*LOG10(IF(AY203="",0,POWER(10,((AY203+'ModelParams Lw'!$O$4)/10))) +IF(AZ203="",0,POWER(10,((AZ203+'ModelParams Lw'!$P$4)/10))) +IF(BA203="",0,POWER(10,((BA203+'ModelParams Lw'!$Q$4)/10))) +IF(BB203="",0,POWER(10,((BB203+'ModelParams Lw'!$R$4)/10))) +IF(BC203="",0,POWER(10,((BC203+'ModelParams Lw'!$S$4)/10))) +IF(BD203="",0,POWER(10,((BD203+'ModelParams Lw'!$T$4)/10))) +IF(BE203="",0,POWER(10,((BE203+'ModelParams Lw'!$U$4)/10)))+IF(BF203="",0,POWER(10,((BF203+'ModelParams Lw'!$V$4)/10))))</f>
        <v>#DIV/0!</v>
      </c>
      <c r="BH203" s="24" t="e">
        <f t="shared" si="70"/>
        <v>#DIV/0!</v>
      </c>
      <c r="BI203" s="24" t="e">
        <f>(AY203-'ModelParams Lw'!O$10)/'ModelParams Lw'!O$11</f>
        <v>#DIV/0!</v>
      </c>
      <c r="BJ203" s="24" t="e">
        <f>(AZ203-'ModelParams Lw'!P$10)/'ModelParams Lw'!P$11</f>
        <v>#DIV/0!</v>
      </c>
      <c r="BK203" s="24" t="e">
        <f>(BA203-'ModelParams Lw'!Q$10)/'ModelParams Lw'!Q$11</f>
        <v>#DIV/0!</v>
      </c>
      <c r="BL203" s="24" t="e">
        <f>(BB203-'ModelParams Lw'!R$10)/'ModelParams Lw'!R$11</f>
        <v>#DIV/0!</v>
      </c>
      <c r="BM203" s="24" t="e">
        <f>(BC203-'ModelParams Lw'!S$10)/'ModelParams Lw'!S$11</f>
        <v>#DIV/0!</v>
      </c>
      <c r="BN203" s="24" t="e">
        <f>(BD203-'ModelParams Lw'!T$10)/'ModelParams Lw'!T$11</f>
        <v>#DIV/0!</v>
      </c>
      <c r="BO203" s="24" t="e">
        <f>(BE203-'ModelParams Lw'!U$10)/'ModelParams Lw'!U$11</f>
        <v>#DIV/0!</v>
      </c>
      <c r="BP203" s="24" t="e">
        <f>(BF203-'ModelParams Lw'!V$10)/'ModelParams Lw'!V$11</f>
        <v>#DIV/0!</v>
      </c>
      <c r="BQ203" s="24">
        <f>IF(Calcul!$F208="SW",'ModelParams Lw'!C$18+'ModelParams Lw'!C$19*LOG(BQ$3)+'ModelParams Lw'!C$20*($D203*$E203),IF('ModelParams Lw'!C$21+'ModelParams Lw'!C$22*LOG(BQ$3)+'ModelParams Lw'!C$23*($D203*$E203)&lt;'ModelParams Lw'!C$18+'ModelParams Lw'!C$19*LOG(BQ$3)+'ModelParams Lw'!C$20*($D203*$E203),'ModelParams Lw'!C$18+'ModelParams Lw'!C$19*LOG(BQ$3)+'ModelParams Lw'!C$20*($D203*$E203),'ModelParams Lw'!C$21+'ModelParams Lw'!C$22*LOG(BQ$3)+'ModelParams Lw'!C$23*($D203*$E203)))</f>
        <v>29.232362061604213</v>
      </c>
      <c r="BR203" s="24">
        <f>IF(Calcul!$F208="SW",'ModelParams Lw'!D$18+'ModelParams Lw'!D$19*LOG(BR$3)+'ModelParams Lw'!D$20*($D203*$E203),IF('ModelParams Lw'!D$21+'ModelParams Lw'!D$22*LOG(BR$3)+'ModelParams Lw'!D$23*($D203*$E203)&lt;'ModelParams Lw'!D$18+'ModelParams Lw'!D$19*LOG(BR$3)+'ModelParams Lw'!D$20*($D203*$E203),'ModelParams Lw'!D$18+'ModelParams Lw'!D$19*LOG(BR$3)+'ModelParams Lw'!D$20*($D203*$E203),'ModelParams Lw'!D$21+'ModelParams Lw'!D$22*LOG(BR$3)+'ModelParams Lw'!D$23*($D203*$E203)))</f>
        <v>20.87664435983303</v>
      </c>
      <c r="BS203" s="24">
        <f>IF(Calcul!$F208="SW",'ModelParams Lw'!E$18+'ModelParams Lw'!E$19*LOG(BS$3)+'ModelParams Lw'!E$20*($D203*$E203),IF('ModelParams Lw'!E$21+'ModelParams Lw'!E$22*LOG(BS$3)+'ModelParams Lw'!E$23*($D203*$E203)&lt;'ModelParams Lw'!E$18+'ModelParams Lw'!E$19*LOG(BS$3)+'ModelParams Lw'!E$20*($D203*$E203),'ModelParams Lw'!E$18+'ModelParams Lw'!E$19*LOG(BS$3)+'ModelParams Lw'!E$20*($D203*$E203),'ModelParams Lw'!E$21+'ModelParams Lw'!E$22*LOG(BS$3)+'ModelParams Lw'!E$23*($D203*$E203)))</f>
        <v>19.403052886267911</v>
      </c>
      <c r="BT203" s="24">
        <f>IF(Calcul!$F208="SW",'ModelParams Lw'!F$18+'ModelParams Lw'!F$19*LOG(BT$3)+'ModelParams Lw'!F$20*($D203*$E203),IF('ModelParams Lw'!F$21+'ModelParams Lw'!F$22*LOG(BT$3)+'ModelParams Lw'!F$23*($D203*$E203)&lt;'ModelParams Lw'!F$18+'ModelParams Lw'!F$19*LOG(BT$3)+'ModelParams Lw'!F$20*($D203*$E203),'ModelParams Lw'!F$18+'ModelParams Lw'!F$19*LOG(BT$3)+'ModelParams Lw'!F$20*($D203*$E203),'ModelParams Lw'!F$21+'ModelParams Lw'!F$22*LOG(BT$3)+'ModelParams Lw'!F$23*($D203*$E203)))</f>
        <v>19.168948557312724</v>
      </c>
      <c r="BU203" s="24">
        <f>IF(Calcul!$F208="SW",'ModelParams Lw'!G$18+'ModelParams Lw'!G$19*LOG(BU$3)+'ModelParams Lw'!G$20*($D203*$E203),IF('ModelParams Lw'!G$21+'ModelParams Lw'!G$22*LOG(BU$3)+'ModelParams Lw'!G$23*($D203*$E203)&lt;'ModelParams Lw'!G$18+'ModelParams Lw'!G$19*LOG(BU$3)+'ModelParams Lw'!G$20*($D203*$E203),'ModelParams Lw'!G$18+'ModelParams Lw'!G$19*LOG(BU$3)+'ModelParams Lw'!G$20*($D203*$E203),'ModelParams Lw'!G$21+'ModelParams Lw'!G$22*LOG(BU$3)+'ModelParams Lw'!G$23*($D203*$E203)))</f>
        <v>19.253827318462619</v>
      </c>
      <c r="BV203" s="24">
        <f>IF(Calcul!$F208="SW",'ModelParams Lw'!H$18+'ModelParams Lw'!H$19*LOG(BV$3)+'ModelParams Lw'!H$20*($D203*$E203),IF('ModelParams Lw'!H$21+'ModelParams Lw'!H$22*LOG(BV$3)+'ModelParams Lw'!H$23*($D203*$E203)&lt;'ModelParams Lw'!H$18+'ModelParams Lw'!H$19*LOG(BV$3)+'ModelParams Lw'!H$20*($D203*$E203),'ModelParams Lw'!H$18+'ModelParams Lw'!H$19*LOG(BV$3)+'ModelParams Lw'!H$20*($D203*$E203),'ModelParams Lw'!H$21+'ModelParams Lw'!H$22*LOG(BV$3)+'ModelParams Lw'!H$23*($D203*$E203)))</f>
        <v>18.450549841027573</v>
      </c>
      <c r="BW203" s="24">
        <f>IF(Calcul!$F208="SW",'ModelParams Lw'!I$18+'ModelParams Lw'!I$19*LOG(BW$3)+'ModelParams Lw'!I$20*($D203*$E203),IF('ModelParams Lw'!I$21+'ModelParams Lw'!I$22*LOG(BW$3)+'ModelParams Lw'!I$23*($D203*$E203)&lt;'ModelParams Lw'!I$18+'ModelParams Lw'!I$19*LOG(BW$3)+'ModelParams Lw'!I$20*($D203*$E203),'ModelParams Lw'!I$18+'ModelParams Lw'!I$19*LOG(BW$3)+'ModelParams Lw'!I$20*($D203*$E203),'ModelParams Lw'!I$21+'ModelParams Lw'!I$22*LOG(BW$3)+'ModelParams Lw'!I$23*($D203*$E203)))</f>
        <v>24.339570323731252</v>
      </c>
      <c r="BX203" s="24">
        <f>IF(Calcul!$F208="SW",'ModelParams Lw'!J$18+'ModelParams Lw'!J$19*LOG(BX$3)+'ModelParams Lw'!J$20*($D203*$E203),IF('ModelParams Lw'!J$21+'ModelParams Lw'!J$22*LOG(BX$3)+'ModelParams Lw'!J$23*($D203*$E203)&lt;'ModelParams Lw'!J$18+'ModelParams Lw'!J$19*LOG(BX$3)+'ModelParams Lw'!J$20*($D203*$E203),'ModelParams Lw'!J$18+'ModelParams Lw'!J$19*LOG(BX$3)+'ModelParams Lw'!J$20*($D203*$E203),'ModelParams Lw'!J$21+'ModelParams Lw'!J$22*LOG(BX$3)+'ModelParams Lw'!J$23*($D203*$E203)))</f>
        <v>22.505852524315557</v>
      </c>
      <c r="BY203" s="24" t="e">
        <f t="shared" si="80"/>
        <v>#DIV/0!</v>
      </c>
      <c r="BZ203" s="24" t="e">
        <f t="shared" si="81"/>
        <v>#DIV/0!</v>
      </c>
      <c r="CA203" s="24" t="e">
        <f t="shared" si="82"/>
        <v>#DIV/0!</v>
      </c>
      <c r="CB203" s="24" t="e">
        <f t="shared" si="83"/>
        <v>#DIV/0!</v>
      </c>
      <c r="CC203" s="24" t="e">
        <f t="shared" si="84"/>
        <v>#DIV/0!</v>
      </c>
      <c r="CD203" s="24" t="e">
        <f t="shared" si="85"/>
        <v>#DIV/0!</v>
      </c>
      <c r="CE203" s="24" t="e">
        <f t="shared" si="86"/>
        <v>#DIV/0!</v>
      </c>
      <c r="CF203" s="24" t="e">
        <f t="shared" si="87"/>
        <v>#DIV/0!</v>
      </c>
      <c r="CG203" s="24" t="e">
        <f>10*LOG10(IF(BY203="",0,POWER(10,((BY203+'ModelParams Lw'!$O$4)/10))) +IF(BZ203="",0,POWER(10,((BZ203+'ModelParams Lw'!$P$4)/10))) +IF(CA203="",0,POWER(10,((CA203+'ModelParams Lw'!$Q$4)/10))) +IF(CB203="",0,POWER(10,((CB203+'ModelParams Lw'!$R$4)/10))) +IF(CC203="",0,POWER(10,((CC203+'ModelParams Lw'!$S$4)/10))) +IF(CD203="",0,POWER(10,((CD203+'ModelParams Lw'!$T$4)/10))) +IF(CE203="",0,POWER(10,((CE203+'ModelParams Lw'!$U$4)/10)))+IF(CF203="",0,POWER(10,((CF203+'ModelParams Lw'!$V$4)/10))))</f>
        <v>#DIV/0!</v>
      </c>
      <c r="CH203" s="24" t="e">
        <f t="shared" si="71"/>
        <v>#DIV/0!</v>
      </c>
      <c r="CI203" s="24" t="e">
        <f>(BY203-'ModelParams Lw'!$O$10)/'ModelParams Lw'!$O$11</f>
        <v>#DIV/0!</v>
      </c>
      <c r="CJ203" s="24" t="e">
        <f>(BZ203-'ModelParams Lw'!$P$10)/'ModelParams Lw'!$P$11</f>
        <v>#DIV/0!</v>
      </c>
      <c r="CK203" s="24" t="e">
        <f>(CA203-'ModelParams Lw'!$Q$10)/'ModelParams Lw'!$Q$11</f>
        <v>#DIV/0!</v>
      </c>
      <c r="CL203" s="24" t="e">
        <f>(CB203-'ModelParams Lw'!$R$10)/'ModelParams Lw'!$R$11</f>
        <v>#DIV/0!</v>
      </c>
      <c r="CM203" s="24" t="e">
        <f>(CC203-'ModelParams Lw'!$S$10)/'ModelParams Lw'!$S$11</f>
        <v>#DIV/0!</v>
      </c>
      <c r="CN203" s="24" t="e">
        <f>(CD203-'ModelParams Lw'!$T$10)/'ModelParams Lw'!$T$11</f>
        <v>#DIV/0!</v>
      </c>
      <c r="CO203" s="24" t="e">
        <f>(CE203-'ModelParams Lw'!$U$10)/'ModelParams Lw'!$U$11</f>
        <v>#DIV/0!</v>
      </c>
      <c r="CP203" s="24" t="e">
        <f>(CF203-'ModelParams Lw'!$V$10)/'ModelParams Lw'!$V$11</f>
        <v>#DIV/0!</v>
      </c>
    </row>
    <row r="204" spans="1:94" x14ac:dyDescent="0.2">
      <c r="A204" s="12">
        <f>Calcul!B206</f>
        <v>0</v>
      </c>
      <c r="B204" s="12">
        <f t="shared" si="88"/>
        <v>0</v>
      </c>
      <c r="C204" s="12">
        <f>Calcul!C206</f>
        <v>0</v>
      </c>
      <c r="D204" s="12">
        <f>Calcul!D206/1000</f>
        <v>0</v>
      </c>
      <c r="E204" s="12">
        <f>Calcul!E206/1000</f>
        <v>0</v>
      </c>
      <c r="F204" s="12">
        <f t="shared" si="89"/>
        <v>0</v>
      </c>
      <c r="G204" s="24" t="e">
        <f t="shared" si="90"/>
        <v>#DIV/0!</v>
      </c>
      <c r="H204" s="21" t="e">
        <f>'ModelParams Lw'!$B$6*(LN(H$3/(($B204/3600/($D204*$F204))^0.4*$G204^0.3)))^2+'ModelParams Lw'!$B$7*LN(H$3/(($B204/3600/($D204*$F204))^0.4*$G204^0.3))+'ModelParams Lw'!$B$8</f>
        <v>#DIV/0!</v>
      </c>
      <c r="I204" s="21" t="e">
        <f>'ModelParams Lw'!$B$6*(LN(I$3/(($B204/3600/($D204*$F204))^0.4*$G204^0.3)))^2+'ModelParams Lw'!$B$7*LN(I$3/(($B204/3600/($D204*$F204))^0.4*$G204^0.3))+'ModelParams Lw'!$B$8</f>
        <v>#DIV/0!</v>
      </c>
      <c r="J204" s="21" t="e">
        <f>'ModelParams Lw'!$B$6*(LN(J$3/(($B204/3600/($D204*$F204))^0.4*$G204^0.3)))^2+'ModelParams Lw'!$B$7*LN(J$3/(($B204/3600/($D204*$F204))^0.4*$G204^0.3))+'ModelParams Lw'!$B$8</f>
        <v>#DIV/0!</v>
      </c>
      <c r="K204" s="21" t="e">
        <f>'ModelParams Lw'!$B$6*(LN(K$3/(($B204/3600/($D204*$F204))^0.4*$G204^0.3)))^2+'ModelParams Lw'!$B$7*LN(K$3/(($B204/3600/($D204*$F204))^0.4*$G204^0.3))+'ModelParams Lw'!$B$8</f>
        <v>#DIV/0!</v>
      </c>
      <c r="L204" s="21" t="e">
        <f>'ModelParams Lw'!$B$6*(LN(L$3/(($B204/3600/($D204*$F204))^0.4*$G204^0.3)))^2+'ModelParams Lw'!$B$7*LN(L$3/(($B204/3600/($D204*$F204))^0.4*$G204^0.3))+'ModelParams Lw'!$B$8</f>
        <v>#DIV/0!</v>
      </c>
      <c r="M204" s="21" t="e">
        <f>'ModelParams Lw'!$B$6*(LN(M$3/(($B204/3600/($D204*$F204))^0.4*$G204^0.3)))^2+'ModelParams Lw'!$B$7*LN(M$3/(($B204/3600/($D204*$F204))^0.4*$G204^0.3))+'ModelParams Lw'!$B$8</f>
        <v>#DIV/0!</v>
      </c>
      <c r="N204" s="21" t="e">
        <f>'ModelParams Lw'!$B$6*(LN(N$3/(($B204/3600/($D204*$F204))^0.4*$G204^0.3)))^2+'ModelParams Lw'!$B$7*LN(N$3/(($B204/3600/($D204*$F204))^0.4*$G204^0.3))+'ModelParams Lw'!$B$8</f>
        <v>#DIV/0!</v>
      </c>
      <c r="O204" s="21" t="e">
        <f>'ModelParams Lw'!$B$6*(LN(O$3/(($B204/3600/($D204*$F204))^0.4*$G204^0.3)))^2+'ModelParams Lw'!$B$7*LN(O$3/(($B204/3600/($D204*$F204))^0.4*$G204^0.3))+'ModelParams Lw'!$B$8</f>
        <v>#DIV/0!</v>
      </c>
      <c r="P204" s="24" t="e">
        <f>'ModelParams Lw'!$B$3+'ModelParams Lw'!$B$4*LOG10($B204/3600/($D204*$F204))+'ModelParams Lw'!$B$5*LOG10(2*$G204/(1.2*($B204/3600/($D204*$F204))^2)+1)+10*LOG10($D204*$F204)+H204</f>
        <v>#DIV/0!</v>
      </c>
      <c r="Q204" s="24" t="e">
        <f>'ModelParams Lw'!$B$3+'ModelParams Lw'!$B$4*LOG10($B204/3600/($D204*$F204))+'ModelParams Lw'!$B$5*LOG10(2*$G204/(1.2*($B204/3600/($D204*$F204))^2)+1)+10*LOG10($D204*$F204)+I204</f>
        <v>#DIV/0!</v>
      </c>
      <c r="R204" s="24" t="e">
        <f>'ModelParams Lw'!$B$3+'ModelParams Lw'!$B$4*LOG10($B204/3600/($D204*$F204))+'ModelParams Lw'!$B$5*LOG10(2*$G204/(1.2*($B204/3600/($D204*$F204))^2)+1)+10*LOG10($D204*$F204)+J204</f>
        <v>#DIV/0!</v>
      </c>
      <c r="S204" s="24" t="e">
        <f>'ModelParams Lw'!$B$3+'ModelParams Lw'!$B$4*LOG10($B204/3600/($D204*$F204))+'ModelParams Lw'!$B$5*LOG10(2*$G204/(1.2*($B204/3600/($D204*$F204))^2)+1)+10*LOG10($D204*$F204)+K204</f>
        <v>#DIV/0!</v>
      </c>
      <c r="T204" s="24" t="e">
        <f>'ModelParams Lw'!$B$3+'ModelParams Lw'!$B$4*LOG10($B204/3600/($D204*$F204))+'ModelParams Lw'!$B$5*LOG10(2*$G204/(1.2*($B204/3600/($D204*$F204))^2)+1)+10*LOG10($D204*$F204)+L204</f>
        <v>#DIV/0!</v>
      </c>
      <c r="U204" s="24" t="e">
        <f>'ModelParams Lw'!$B$3+'ModelParams Lw'!$B$4*LOG10($B204/3600/($D204*$F204))+'ModelParams Lw'!$B$5*LOG10(2*$G204/(1.2*($B204/3600/($D204*$F204))^2)+1)+10*LOG10($D204*$F204)+M204</f>
        <v>#DIV/0!</v>
      </c>
      <c r="V204" s="24" t="e">
        <f>'ModelParams Lw'!$B$3+'ModelParams Lw'!$B$4*LOG10($B204/3600/($D204*$F204))+'ModelParams Lw'!$B$5*LOG10(2*$G204/(1.2*($B204/3600/($D204*$F204))^2)+1)+10*LOG10($D204*$F204)+N204</f>
        <v>#DIV/0!</v>
      </c>
      <c r="W204" s="24" t="e">
        <f>'ModelParams Lw'!$B$3+'ModelParams Lw'!$B$4*LOG10($B204/3600/($D204*$F204))+'ModelParams Lw'!$B$5*LOG10(2*$G204/(1.2*($B204/3600/($D204*$F204))^2)+1)+10*LOG10($D204*$F204)+O204</f>
        <v>#DIV/0!</v>
      </c>
      <c r="X204" s="24" t="e">
        <f>10*LOG10(IF(P204="",0,POWER(10,((P204+'ModelParams Lw'!$O$4)/10))) +IF(Q204="",0,POWER(10,((Q204+'ModelParams Lw'!$P$4)/10))) +IF(R204="",0,POWER(10,((R204+'ModelParams Lw'!$Q$4)/10))) +IF(S204="",0,POWER(10,((S204+'ModelParams Lw'!$R$4)/10))) +IF(T204="",0,POWER(10,((T204+'ModelParams Lw'!$S$4)/10))) +IF(U204="",0,POWER(10,((U204+'ModelParams Lw'!$T$4)/10))) +IF(V204="",0,POWER(10,((V204+'ModelParams Lw'!$U$4)/10)))+IF(W204="",0,POWER(10,((W204+'ModelParams Lw'!$V$4)/10))))</f>
        <v>#DIV/0!</v>
      </c>
      <c r="Y204" s="24" t="e">
        <f t="shared" si="91"/>
        <v>#DIV/0!</v>
      </c>
      <c r="Z204" s="24" t="e">
        <f>(P204-'ModelParams Lw'!O$10)/'ModelParams Lw'!O$11</f>
        <v>#DIV/0!</v>
      </c>
      <c r="AA204" s="24" t="e">
        <f>(Q204-'ModelParams Lw'!P$10)/'ModelParams Lw'!P$11</f>
        <v>#DIV/0!</v>
      </c>
      <c r="AB204" s="24" t="e">
        <f>(R204-'ModelParams Lw'!Q$10)/'ModelParams Lw'!Q$11</f>
        <v>#DIV/0!</v>
      </c>
      <c r="AC204" s="24" t="e">
        <f>(S204-'ModelParams Lw'!R$10)/'ModelParams Lw'!R$11</f>
        <v>#DIV/0!</v>
      </c>
      <c r="AD204" s="24" t="e">
        <f>(T204-'ModelParams Lw'!S$10)/'ModelParams Lw'!S$11</f>
        <v>#DIV/0!</v>
      </c>
      <c r="AE204" s="24" t="e">
        <f>(U204-'ModelParams Lw'!T$10)/'ModelParams Lw'!T$11</f>
        <v>#DIV/0!</v>
      </c>
      <c r="AF204" s="24" t="e">
        <f>(V204-'ModelParams Lw'!U$10)/'ModelParams Lw'!U$11</f>
        <v>#DIV/0!</v>
      </c>
      <c r="AG204" s="24" t="e">
        <f>(W204-'ModelParams Lw'!V$10)/'ModelParams Lw'!V$11</f>
        <v>#DIV/0!</v>
      </c>
      <c r="AH204" s="24" t="e">
        <f t="shared" si="69"/>
        <v>#DIV/0!</v>
      </c>
      <c r="AI204" s="24" t="str">
        <f>IF(OR(Calcul!$D209="",Calcul!$E209=""),"",VLOOKUP(CONCATENATE(Calcul!$D209,Calcul!$E209),SilencerParams!$D$4:$R$82,8,FALSE))</f>
        <v/>
      </c>
      <c r="AJ204" s="24" t="str">
        <f>IF(OR(Calcul!$D209="",Calcul!$E209=""),"",VLOOKUP(CONCATENATE(Calcul!$D209,Calcul!$E209),SilencerParams!$D$4:$R$82,9,FALSE))</f>
        <v/>
      </c>
      <c r="AK204" s="24" t="str">
        <f>IF(OR(Calcul!$D209="",Calcul!$E209=""),"",VLOOKUP(CONCATENATE(Calcul!$D209,Calcul!$E209),SilencerParams!$D$4:$R$82,10,FALSE))</f>
        <v/>
      </c>
      <c r="AL204" s="24" t="str">
        <f>IF(OR(Calcul!$D209="",Calcul!$E209=""),"",VLOOKUP(CONCATENATE(Calcul!$D209,Calcul!$E209),SilencerParams!$D$4:$R$82,11,FALSE))</f>
        <v/>
      </c>
      <c r="AM204" s="24" t="str">
        <f>IF(OR(Calcul!$D209="",Calcul!$E209=""),"",VLOOKUP(CONCATENATE(Calcul!$D209,Calcul!$E209),SilencerParams!$D$4:$R$82,12,FALSE))</f>
        <v/>
      </c>
      <c r="AN204" s="24" t="str">
        <f>IF(OR(Calcul!$D209="",Calcul!$E209=""),"",VLOOKUP(CONCATENATE(Calcul!$D209,Calcul!$E209),SilencerParams!$D$4:$R$82,13,FALSE))</f>
        <v/>
      </c>
      <c r="AO204" s="24" t="str">
        <f>IF(OR(Calcul!$D209="",Calcul!$E209=""),"",VLOOKUP(CONCATENATE(Calcul!$D209,Calcul!$E209),SilencerParams!$D$4:$R$82,14,FALSE))</f>
        <v/>
      </c>
      <c r="AP204" s="24" t="str">
        <f>IF(OR(Calcul!$D209="",Calcul!$E209=""),"",VLOOKUP(CONCATENATE(Calcul!$D209,Calcul!$E209),SilencerParams!$D$4:$R$82,15,FALSE))</f>
        <v/>
      </c>
      <c r="AQ204" s="24" t="str">
        <f>IF(OR(Calcul!$D209="",Calcul!$E209=""),"",VLOOKUP(CONCATENATE(Calcul!$D209,Calcul!$E209),SilencerParams!$D$4:$Z$82,16,FALSE)*LOG($AH204)+VLOOKUP(CONCATENATE(Calcul!$D209,Calcul!$E209),SilencerParams!$D$4:$AH$82,24,FALSE))</f>
        <v/>
      </c>
      <c r="AR204" s="24" t="str">
        <f>IF(OR(Calcul!$D209="",Calcul!$E209=""),"",VLOOKUP(CONCATENATE(Calcul!$D209,Calcul!$E209),SilencerParams!$D$4:$Z$82,17,FALSE)*LOG($AH204)+VLOOKUP(CONCATENATE(Calcul!$D209,Calcul!$E209),SilencerParams!$D$4:$AH$82,25,FALSE))</f>
        <v/>
      </c>
      <c r="AS204" s="24" t="str">
        <f>IF(OR(Calcul!$D209="",Calcul!$E209=""),"",VLOOKUP(CONCATENATE(Calcul!$D209,Calcul!$E209),SilencerParams!$D$4:$Z$82,18,FALSE)*LOG($AH204)+VLOOKUP(CONCATENATE(Calcul!$D209,Calcul!$E209),SilencerParams!$D$4:$AH$82,26,FALSE))</f>
        <v/>
      </c>
      <c r="AT204" s="24" t="str">
        <f>IF(OR(Calcul!$D209="",Calcul!$E209=""),"",VLOOKUP(CONCATENATE(Calcul!$D209,Calcul!$E209),SilencerParams!$D$4:$Z$82,19,FALSE)*LOG($AH204)+VLOOKUP(CONCATENATE(Calcul!$D209,Calcul!$E209),SilencerParams!$D$4:$AH$82,27,FALSE))</f>
        <v/>
      </c>
      <c r="AU204" s="24" t="str">
        <f>IF(OR(Calcul!$D209="",Calcul!$E209=""),"",VLOOKUP(CONCATENATE(Calcul!$D209,Calcul!$E209),SilencerParams!$D$4:$Z$82,20,FALSE)*LOG($AH204)+VLOOKUP(CONCATENATE(Calcul!$D209,Calcul!$E209),SilencerParams!$D$4:$AH$82,28,FALSE))</f>
        <v/>
      </c>
      <c r="AV204" s="24" t="str">
        <f>IF(OR(Calcul!$D209="",Calcul!$E209=""),"",VLOOKUP(CONCATENATE(Calcul!$D209,Calcul!$E209),SilencerParams!$D$4:$Z$82,21,FALSE)*LOG($AH204)+VLOOKUP(CONCATENATE(Calcul!$D209,Calcul!$E209),SilencerParams!$D$4:$AH$82,29,FALSE))</f>
        <v/>
      </c>
      <c r="AW204" s="24" t="str">
        <f>IF(OR(Calcul!$D209="",Calcul!$E209=""),"",VLOOKUP(CONCATENATE(Calcul!$D209,Calcul!$E209),SilencerParams!$D$4:$Z$82,22,FALSE)*LOG($AH204)+VLOOKUP(CONCATENATE(Calcul!$D209,Calcul!$E209),SilencerParams!$D$4:$AH$82,30,FALSE))</f>
        <v/>
      </c>
      <c r="AX204" s="24" t="str">
        <f>IF(OR(Calcul!$D209="",Calcul!$E209=""),"",VLOOKUP(CONCATENATE(Calcul!$D209,Calcul!$E209),SilencerParams!$D$4:$Z$82,23,FALSE)*LOG($AH204)+VLOOKUP(CONCATENATE(Calcul!$D209,Calcul!$E209),SilencerParams!$D$4:$AH$82,31,FALSE))</f>
        <v/>
      </c>
      <c r="AY204" s="24" t="e">
        <f t="shared" si="72"/>
        <v>#DIV/0!</v>
      </c>
      <c r="AZ204" s="24" t="e">
        <f t="shared" si="73"/>
        <v>#DIV/0!</v>
      </c>
      <c r="BA204" s="24" t="e">
        <f t="shared" si="74"/>
        <v>#DIV/0!</v>
      </c>
      <c r="BB204" s="24" t="e">
        <f t="shared" si="75"/>
        <v>#DIV/0!</v>
      </c>
      <c r="BC204" s="24" t="e">
        <f t="shared" si="76"/>
        <v>#DIV/0!</v>
      </c>
      <c r="BD204" s="24" t="e">
        <f t="shared" si="77"/>
        <v>#DIV/0!</v>
      </c>
      <c r="BE204" s="24" t="e">
        <f t="shared" si="78"/>
        <v>#DIV/0!</v>
      </c>
      <c r="BF204" s="24" t="e">
        <f t="shared" si="79"/>
        <v>#DIV/0!</v>
      </c>
      <c r="BG204" s="24" t="e">
        <f>10*LOG10(IF(AY204="",0,POWER(10,((AY204+'ModelParams Lw'!$O$4)/10))) +IF(AZ204="",0,POWER(10,((AZ204+'ModelParams Lw'!$P$4)/10))) +IF(BA204="",0,POWER(10,((BA204+'ModelParams Lw'!$Q$4)/10))) +IF(BB204="",0,POWER(10,((BB204+'ModelParams Lw'!$R$4)/10))) +IF(BC204="",0,POWER(10,((BC204+'ModelParams Lw'!$S$4)/10))) +IF(BD204="",0,POWER(10,((BD204+'ModelParams Lw'!$T$4)/10))) +IF(BE204="",0,POWER(10,((BE204+'ModelParams Lw'!$U$4)/10)))+IF(BF204="",0,POWER(10,((BF204+'ModelParams Lw'!$V$4)/10))))</f>
        <v>#DIV/0!</v>
      </c>
      <c r="BH204" s="24" t="e">
        <f t="shared" si="70"/>
        <v>#DIV/0!</v>
      </c>
      <c r="BI204" s="24" t="e">
        <f>(AY204-'ModelParams Lw'!O$10)/'ModelParams Lw'!O$11</f>
        <v>#DIV/0!</v>
      </c>
      <c r="BJ204" s="24" t="e">
        <f>(AZ204-'ModelParams Lw'!P$10)/'ModelParams Lw'!P$11</f>
        <v>#DIV/0!</v>
      </c>
      <c r="BK204" s="24" t="e">
        <f>(BA204-'ModelParams Lw'!Q$10)/'ModelParams Lw'!Q$11</f>
        <v>#DIV/0!</v>
      </c>
      <c r="BL204" s="24" t="e">
        <f>(BB204-'ModelParams Lw'!R$10)/'ModelParams Lw'!R$11</f>
        <v>#DIV/0!</v>
      </c>
      <c r="BM204" s="24" t="e">
        <f>(BC204-'ModelParams Lw'!S$10)/'ModelParams Lw'!S$11</f>
        <v>#DIV/0!</v>
      </c>
      <c r="BN204" s="24" t="e">
        <f>(BD204-'ModelParams Lw'!T$10)/'ModelParams Lw'!T$11</f>
        <v>#DIV/0!</v>
      </c>
      <c r="BO204" s="24" t="e">
        <f>(BE204-'ModelParams Lw'!U$10)/'ModelParams Lw'!U$11</f>
        <v>#DIV/0!</v>
      </c>
      <c r="BP204" s="24" t="e">
        <f>(BF204-'ModelParams Lw'!V$10)/'ModelParams Lw'!V$11</f>
        <v>#DIV/0!</v>
      </c>
      <c r="BQ204" s="24">
        <f>IF(Calcul!$F209="SW",'ModelParams Lw'!C$18+'ModelParams Lw'!C$19*LOG(BQ$3)+'ModelParams Lw'!C$20*($D204*$E204),IF('ModelParams Lw'!C$21+'ModelParams Lw'!C$22*LOG(BQ$3)+'ModelParams Lw'!C$23*($D204*$E204)&lt;'ModelParams Lw'!C$18+'ModelParams Lw'!C$19*LOG(BQ$3)+'ModelParams Lw'!C$20*($D204*$E204),'ModelParams Lw'!C$18+'ModelParams Lw'!C$19*LOG(BQ$3)+'ModelParams Lw'!C$20*($D204*$E204),'ModelParams Lw'!C$21+'ModelParams Lw'!C$22*LOG(BQ$3)+'ModelParams Lw'!C$23*($D204*$E204)))</f>
        <v>29.232362061604213</v>
      </c>
      <c r="BR204" s="24">
        <f>IF(Calcul!$F209="SW",'ModelParams Lw'!D$18+'ModelParams Lw'!D$19*LOG(BR$3)+'ModelParams Lw'!D$20*($D204*$E204),IF('ModelParams Lw'!D$21+'ModelParams Lw'!D$22*LOG(BR$3)+'ModelParams Lw'!D$23*($D204*$E204)&lt;'ModelParams Lw'!D$18+'ModelParams Lw'!D$19*LOG(BR$3)+'ModelParams Lw'!D$20*($D204*$E204),'ModelParams Lw'!D$18+'ModelParams Lw'!D$19*LOG(BR$3)+'ModelParams Lw'!D$20*($D204*$E204),'ModelParams Lw'!D$21+'ModelParams Lw'!D$22*LOG(BR$3)+'ModelParams Lw'!D$23*($D204*$E204)))</f>
        <v>20.87664435983303</v>
      </c>
      <c r="BS204" s="24">
        <f>IF(Calcul!$F209="SW",'ModelParams Lw'!E$18+'ModelParams Lw'!E$19*LOG(BS$3)+'ModelParams Lw'!E$20*($D204*$E204),IF('ModelParams Lw'!E$21+'ModelParams Lw'!E$22*LOG(BS$3)+'ModelParams Lw'!E$23*($D204*$E204)&lt;'ModelParams Lw'!E$18+'ModelParams Lw'!E$19*LOG(BS$3)+'ModelParams Lw'!E$20*($D204*$E204),'ModelParams Lw'!E$18+'ModelParams Lw'!E$19*LOG(BS$3)+'ModelParams Lw'!E$20*($D204*$E204),'ModelParams Lw'!E$21+'ModelParams Lw'!E$22*LOG(BS$3)+'ModelParams Lw'!E$23*($D204*$E204)))</f>
        <v>19.403052886267911</v>
      </c>
      <c r="BT204" s="24">
        <f>IF(Calcul!$F209="SW",'ModelParams Lw'!F$18+'ModelParams Lw'!F$19*LOG(BT$3)+'ModelParams Lw'!F$20*($D204*$E204),IF('ModelParams Lw'!F$21+'ModelParams Lw'!F$22*LOG(BT$3)+'ModelParams Lw'!F$23*($D204*$E204)&lt;'ModelParams Lw'!F$18+'ModelParams Lw'!F$19*LOG(BT$3)+'ModelParams Lw'!F$20*($D204*$E204),'ModelParams Lw'!F$18+'ModelParams Lw'!F$19*LOG(BT$3)+'ModelParams Lw'!F$20*($D204*$E204),'ModelParams Lw'!F$21+'ModelParams Lw'!F$22*LOG(BT$3)+'ModelParams Lw'!F$23*($D204*$E204)))</f>
        <v>19.168948557312724</v>
      </c>
      <c r="BU204" s="24">
        <f>IF(Calcul!$F209="SW",'ModelParams Lw'!G$18+'ModelParams Lw'!G$19*LOG(BU$3)+'ModelParams Lw'!G$20*($D204*$E204),IF('ModelParams Lw'!G$21+'ModelParams Lw'!G$22*LOG(BU$3)+'ModelParams Lw'!G$23*($D204*$E204)&lt;'ModelParams Lw'!G$18+'ModelParams Lw'!G$19*LOG(BU$3)+'ModelParams Lw'!G$20*($D204*$E204),'ModelParams Lw'!G$18+'ModelParams Lw'!G$19*LOG(BU$3)+'ModelParams Lw'!G$20*($D204*$E204),'ModelParams Lw'!G$21+'ModelParams Lw'!G$22*LOG(BU$3)+'ModelParams Lw'!G$23*($D204*$E204)))</f>
        <v>19.253827318462619</v>
      </c>
      <c r="BV204" s="24">
        <f>IF(Calcul!$F209="SW",'ModelParams Lw'!H$18+'ModelParams Lw'!H$19*LOG(BV$3)+'ModelParams Lw'!H$20*($D204*$E204),IF('ModelParams Lw'!H$21+'ModelParams Lw'!H$22*LOG(BV$3)+'ModelParams Lw'!H$23*($D204*$E204)&lt;'ModelParams Lw'!H$18+'ModelParams Lw'!H$19*LOG(BV$3)+'ModelParams Lw'!H$20*($D204*$E204),'ModelParams Lw'!H$18+'ModelParams Lw'!H$19*LOG(BV$3)+'ModelParams Lw'!H$20*($D204*$E204),'ModelParams Lw'!H$21+'ModelParams Lw'!H$22*LOG(BV$3)+'ModelParams Lw'!H$23*($D204*$E204)))</f>
        <v>18.450549841027573</v>
      </c>
      <c r="BW204" s="24">
        <f>IF(Calcul!$F209="SW",'ModelParams Lw'!I$18+'ModelParams Lw'!I$19*LOG(BW$3)+'ModelParams Lw'!I$20*($D204*$E204),IF('ModelParams Lw'!I$21+'ModelParams Lw'!I$22*LOG(BW$3)+'ModelParams Lw'!I$23*($D204*$E204)&lt;'ModelParams Lw'!I$18+'ModelParams Lw'!I$19*LOG(BW$3)+'ModelParams Lw'!I$20*($D204*$E204),'ModelParams Lw'!I$18+'ModelParams Lw'!I$19*LOG(BW$3)+'ModelParams Lw'!I$20*($D204*$E204),'ModelParams Lw'!I$21+'ModelParams Lw'!I$22*LOG(BW$3)+'ModelParams Lw'!I$23*($D204*$E204)))</f>
        <v>24.339570323731252</v>
      </c>
      <c r="BX204" s="24">
        <f>IF(Calcul!$F209="SW",'ModelParams Lw'!J$18+'ModelParams Lw'!J$19*LOG(BX$3)+'ModelParams Lw'!J$20*($D204*$E204),IF('ModelParams Lw'!J$21+'ModelParams Lw'!J$22*LOG(BX$3)+'ModelParams Lw'!J$23*($D204*$E204)&lt;'ModelParams Lw'!J$18+'ModelParams Lw'!J$19*LOG(BX$3)+'ModelParams Lw'!J$20*($D204*$E204),'ModelParams Lw'!J$18+'ModelParams Lw'!J$19*LOG(BX$3)+'ModelParams Lw'!J$20*($D204*$E204),'ModelParams Lw'!J$21+'ModelParams Lw'!J$22*LOG(BX$3)+'ModelParams Lw'!J$23*($D204*$E204)))</f>
        <v>22.505852524315557</v>
      </c>
      <c r="BY204" s="24" t="e">
        <f t="shared" si="80"/>
        <v>#DIV/0!</v>
      </c>
      <c r="BZ204" s="24" t="e">
        <f t="shared" si="81"/>
        <v>#DIV/0!</v>
      </c>
      <c r="CA204" s="24" t="e">
        <f t="shared" si="82"/>
        <v>#DIV/0!</v>
      </c>
      <c r="CB204" s="24" t="e">
        <f t="shared" si="83"/>
        <v>#DIV/0!</v>
      </c>
      <c r="CC204" s="24" t="e">
        <f t="shared" si="84"/>
        <v>#DIV/0!</v>
      </c>
      <c r="CD204" s="24" t="e">
        <f t="shared" si="85"/>
        <v>#DIV/0!</v>
      </c>
      <c r="CE204" s="24" t="e">
        <f t="shared" si="86"/>
        <v>#DIV/0!</v>
      </c>
      <c r="CF204" s="24" t="e">
        <f t="shared" si="87"/>
        <v>#DIV/0!</v>
      </c>
      <c r="CG204" s="24" t="e">
        <f>10*LOG10(IF(BY204="",0,POWER(10,((BY204+'ModelParams Lw'!$O$4)/10))) +IF(BZ204="",0,POWER(10,((BZ204+'ModelParams Lw'!$P$4)/10))) +IF(CA204="",0,POWER(10,((CA204+'ModelParams Lw'!$Q$4)/10))) +IF(CB204="",0,POWER(10,((CB204+'ModelParams Lw'!$R$4)/10))) +IF(CC204="",0,POWER(10,((CC204+'ModelParams Lw'!$S$4)/10))) +IF(CD204="",0,POWER(10,((CD204+'ModelParams Lw'!$T$4)/10))) +IF(CE204="",0,POWER(10,((CE204+'ModelParams Lw'!$U$4)/10)))+IF(CF204="",0,POWER(10,((CF204+'ModelParams Lw'!$V$4)/10))))</f>
        <v>#DIV/0!</v>
      </c>
      <c r="CH204" s="24" t="e">
        <f t="shared" si="71"/>
        <v>#DIV/0!</v>
      </c>
      <c r="CI204" s="24" t="e">
        <f>(BY204-'ModelParams Lw'!$O$10)/'ModelParams Lw'!$O$11</f>
        <v>#DIV/0!</v>
      </c>
      <c r="CJ204" s="24" t="e">
        <f>(BZ204-'ModelParams Lw'!$P$10)/'ModelParams Lw'!$P$11</f>
        <v>#DIV/0!</v>
      </c>
      <c r="CK204" s="24" t="e">
        <f>(CA204-'ModelParams Lw'!$Q$10)/'ModelParams Lw'!$Q$11</f>
        <v>#DIV/0!</v>
      </c>
      <c r="CL204" s="24" t="e">
        <f>(CB204-'ModelParams Lw'!$R$10)/'ModelParams Lw'!$R$11</f>
        <v>#DIV/0!</v>
      </c>
      <c r="CM204" s="24" t="e">
        <f>(CC204-'ModelParams Lw'!$S$10)/'ModelParams Lw'!$S$11</f>
        <v>#DIV/0!</v>
      </c>
      <c r="CN204" s="24" t="e">
        <f>(CD204-'ModelParams Lw'!$T$10)/'ModelParams Lw'!$T$11</f>
        <v>#DIV/0!</v>
      </c>
      <c r="CO204" s="24" t="e">
        <f>(CE204-'ModelParams Lw'!$U$10)/'ModelParams Lw'!$U$11</f>
        <v>#DIV/0!</v>
      </c>
      <c r="CP204" s="24" t="e">
        <f>(CF204-'ModelParams Lw'!$V$10)/'ModelParams Lw'!$V$11</f>
        <v>#DIV/0!</v>
      </c>
    </row>
    <row r="205" spans="1:94" x14ac:dyDescent="0.2">
      <c r="A205" s="12">
        <f>Calcul!B207</f>
        <v>0</v>
      </c>
      <c r="B205" s="12">
        <f t="shared" si="88"/>
        <v>0</v>
      </c>
      <c r="C205" s="12">
        <f>Calcul!C207</f>
        <v>0</v>
      </c>
      <c r="D205" s="12">
        <f>Calcul!D207/1000</f>
        <v>0</v>
      </c>
      <c r="E205" s="12">
        <f>Calcul!E207/1000</f>
        <v>0</v>
      </c>
      <c r="F205" s="12">
        <f t="shared" si="89"/>
        <v>0</v>
      </c>
      <c r="G205" s="24" t="e">
        <f t="shared" si="90"/>
        <v>#DIV/0!</v>
      </c>
      <c r="H205" s="21" t="e">
        <f>'ModelParams Lw'!$B$6*(LN(H$3/(($B205/3600/($D205*$F205))^0.4*$G205^0.3)))^2+'ModelParams Lw'!$B$7*LN(H$3/(($B205/3600/($D205*$F205))^0.4*$G205^0.3))+'ModelParams Lw'!$B$8</f>
        <v>#DIV/0!</v>
      </c>
      <c r="I205" s="21" t="e">
        <f>'ModelParams Lw'!$B$6*(LN(I$3/(($B205/3600/($D205*$F205))^0.4*$G205^0.3)))^2+'ModelParams Lw'!$B$7*LN(I$3/(($B205/3600/($D205*$F205))^0.4*$G205^0.3))+'ModelParams Lw'!$B$8</f>
        <v>#DIV/0!</v>
      </c>
      <c r="J205" s="21" t="e">
        <f>'ModelParams Lw'!$B$6*(LN(J$3/(($B205/3600/($D205*$F205))^0.4*$G205^0.3)))^2+'ModelParams Lw'!$B$7*LN(J$3/(($B205/3600/($D205*$F205))^0.4*$G205^0.3))+'ModelParams Lw'!$B$8</f>
        <v>#DIV/0!</v>
      </c>
      <c r="K205" s="21" t="e">
        <f>'ModelParams Lw'!$B$6*(LN(K$3/(($B205/3600/($D205*$F205))^0.4*$G205^0.3)))^2+'ModelParams Lw'!$B$7*LN(K$3/(($B205/3600/($D205*$F205))^0.4*$G205^0.3))+'ModelParams Lw'!$B$8</f>
        <v>#DIV/0!</v>
      </c>
      <c r="L205" s="21" t="e">
        <f>'ModelParams Lw'!$B$6*(LN(L$3/(($B205/3600/($D205*$F205))^0.4*$G205^0.3)))^2+'ModelParams Lw'!$B$7*LN(L$3/(($B205/3600/($D205*$F205))^0.4*$G205^0.3))+'ModelParams Lw'!$B$8</f>
        <v>#DIV/0!</v>
      </c>
      <c r="M205" s="21" t="e">
        <f>'ModelParams Lw'!$B$6*(LN(M$3/(($B205/3600/($D205*$F205))^0.4*$G205^0.3)))^2+'ModelParams Lw'!$B$7*LN(M$3/(($B205/3600/($D205*$F205))^0.4*$G205^0.3))+'ModelParams Lw'!$B$8</f>
        <v>#DIV/0!</v>
      </c>
      <c r="N205" s="21" t="e">
        <f>'ModelParams Lw'!$B$6*(LN(N$3/(($B205/3600/($D205*$F205))^0.4*$G205^0.3)))^2+'ModelParams Lw'!$B$7*LN(N$3/(($B205/3600/($D205*$F205))^0.4*$G205^0.3))+'ModelParams Lw'!$B$8</f>
        <v>#DIV/0!</v>
      </c>
      <c r="O205" s="21" t="e">
        <f>'ModelParams Lw'!$B$6*(LN(O$3/(($B205/3600/($D205*$F205))^0.4*$G205^0.3)))^2+'ModelParams Lw'!$B$7*LN(O$3/(($B205/3600/($D205*$F205))^0.4*$G205^0.3))+'ModelParams Lw'!$B$8</f>
        <v>#DIV/0!</v>
      </c>
      <c r="P205" s="24" t="e">
        <f>'ModelParams Lw'!$B$3+'ModelParams Lw'!$B$4*LOG10($B205/3600/($D205*$F205))+'ModelParams Lw'!$B$5*LOG10(2*$G205/(1.2*($B205/3600/($D205*$F205))^2)+1)+10*LOG10($D205*$F205)+H205</f>
        <v>#DIV/0!</v>
      </c>
      <c r="Q205" s="24" t="e">
        <f>'ModelParams Lw'!$B$3+'ModelParams Lw'!$B$4*LOG10($B205/3600/($D205*$F205))+'ModelParams Lw'!$B$5*LOG10(2*$G205/(1.2*($B205/3600/($D205*$F205))^2)+1)+10*LOG10($D205*$F205)+I205</f>
        <v>#DIV/0!</v>
      </c>
      <c r="R205" s="24" t="e">
        <f>'ModelParams Lw'!$B$3+'ModelParams Lw'!$B$4*LOG10($B205/3600/($D205*$F205))+'ModelParams Lw'!$B$5*LOG10(2*$G205/(1.2*($B205/3600/($D205*$F205))^2)+1)+10*LOG10($D205*$F205)+J205</f>
        <v>#DIV/0!</v>
      </c>
      <c r="S205" s="24" t="e">
        <f>'ModelParams Lw'!$B$3+'ModelParams Lw'!$B$4*LOG10($B205/3600/($D205*$F205))+'ModelParams Lw'!$B$5*LOG10(2*$G205/(1.2*($B205/3600/($D205*$F205))^2)+1)+10*LOG10($D205*$F205)+K205</f>
        <v>#DIV/0!</v>
      </c>
      <c r="T205" s="24" t="e">
        <f>'ModelParams Lw'!$B$3+'ModelParams Lw'!$B$4*LOG10($B205/3600/($D205*$F205))+'ModelParams Lw'!$B$5*LOG10(2*$G205/(1.2*($B205/3600/($D205*$F205))^2)+1)+10*LOG10($D205*$F205)+L205</f>
        <v>#DIV/0!</v>
      </c>
      <c r="U205" s="24" t="e">
        <f>'ModelParams Lw'!$B$3+'ModelParams Lw'!$B$4*LOG10($B205/3600/($D205*$F205))+'ModelParams Lw'!$B$5*LOG10(2*$G205/(1.2*($B205/3600/($D205*$F205))^2)+1)+10*LOG10($D205*$F205)+M205</f>
        <v>#DIV/0!</v>
      </c>
      <c r="V205" s="24" t="e">
        <f>'ModelParams Lw'!$B$3+'ModelParams Lw'!$B$4*LOG10($B205/3600/($D205*$F205))+'ModelParams Lw'!$B$5*LOG10(2*$G205/(1.2*($B205/3600/($D205*$F205))^2)+1)+10*LOG10($D205*$F205)+N205</f>
        <v>#DIV/0!</v>
      </c>
      <c r="W205" s="24" t="e">
        <f>'ModelParams Lw'!$B$3+'ModelParams Lw'!$B$4*LOG10($B205/3600/($D205*$F205))+'ModelParams Lw'!$B$5*LOG10(2*$G205/(1.2*($B205/3600/($D205*$F205))^2)+1)+10*LOG10($D205*$F205)+O205</f>
        <v>#DIV/0!</v>
      </c>
      <c r="X205" s="24" t="e">
        <f>10*LOG10(IF(P205="",0,POWER(10,((P205+'ModelParams Lw'!$O$4)/10))) +IF(Q205="",0,POWER(10,((Q205+'ModelParams Lw'!$P$4)/10))) +IF(R205="",0,POWER(10,((R205+'ModelParams Lw'!$Q$4)/10))) +IF(S205="",0,POWER(10,((S205+'ModelParams Lw'!$R$4)/10))) +IF(T205="",0,POWER(10,((T205+'ModelParams Lw'!$S$4)/10))) +IF(U205="",0,POWER(10,((U205+'ModelParams Lw'!$T$4)/10))) +IF(V205="",0,POWER(10,((V205+'ModelParams Lw'!$U$4)/10)))+IF(W205="",0,POWER(10,((W205+'ModelParams Lw'!$V$4)/10))))</f>
        <v>#DIV/0!</v>
      </c>
      <c r="Y205" s="24" t="e">
        <f t="shared" si="91"/>
        <v>#DIV/0!</v>
      </c>
      <c r="Z205" s="24" t="e">
        <f>(P205-'ModelParams Lw'!O$10)/'ModelParams Lw'!O$11</f>
        <v>#DIV/0!</v>
      </c>
      <c r="AA205" s="24" t="e">
        <f>(Q205-'ModelParams Lw'!P$10)/'ModelParams Lw'!P$11</f>
        <v>#DIV/0!</v>
      </c>
      <c r="AB205" s="24" t="e">
        <f>(R205-'ModelParams Lw'!Q$10)/'ModelParams Lw'!Q$11</f>
        <v>#DIV/0!</v>
      </c>
      <c r="AC205" s="24" t="e">
        <f>(S205-'ModelParams Lw'!R$10)/'ModelParams Lw'!R$11</f>
        <v>#DIV/0!</v>
      </c>
      <c r="AD205" s="24" t="e">
        <f>(T205-'ModelParams Lw'!S$10)/'ModelParams Lw'!S$11</f>
        <v>#DIV/0!</v>
      </c>
      <c r="AE205" s="24" t="e">
        <f>(U205-'ModelParams Lw'!T$10)/'ModelParams Lw'!T$11</f>
        <v>#DIV/0!</v>
      </c>
      <c r="AF205" s="24" t="e">
        <f>(V205-'ModelParams Lw'!U$10)/'ModelParams Lw'!U$11</f>
        <v>#DIV/0!</v>
      </c>
      <c r="AG205" s="24" t="e">
        <f>(W205-'ModelParams Lw'!V$10)/'ModelParams Lw'!V$11</f>
        <v>#DIV/0!</v>
      </c>
      <c r="AH205" s="24" t="e">
        <f t="shared" si="69"/>
        <v>#DIV/0!</v>
      </c>
      <c r="AI205" s="24" t="str">
        <f>IF(OR(Calcul!$D210="",Calcul!$E210=""),"",VLOOKUP(CONCATENATE(Calcul!$D210,Calcul!$E210),SilencerParams!$D$4:$R$82,8,FALSE))</f>
        <v/>
      </c>
      <c r="AJ205" s="24" t="str">
        <f>IF(OR(Calcul!$D210="",Calcul!$E210=""),"",VLOOKUP(CONCATENATE(Calcul!$D210,Calcul!$E210),SilencerParams!$D$4:$R$82,9,FALSE))</f>
        <v/>
      </c>
      <c r="AK205" s="24" t="str">
        <f>IF(OR(Calcul!$D210="",Calcul!$E210=""),"",VLOOKUP(CONCATENATE(Calcul!$D210,Calcul!$E210),SilencerParams!$D$4:$R$82,10,FALSE))</f>
        <v/>
      </c>
      <c r="AL205" s="24" t="str">
        <f>IF(OR(Calcul!$D210="",Calcul!$E210=""),"",VLOOKUP(CONCATENATE(Calcul!$D210,Calcul!$E210),SilencerParams!$D$4:$R$82,11,FALSE))</f>
        <v/>
      </c>
      <c r="AM205" s="24" t="str">
        <f>IF(OR(Calcul!$D210="",Calcul!$E210=""),"",VLOOKUP(CONCATENATE(Calcul!$D210,Calcul!$E210),SilencerParams!$D$4:$R$82,12,FALSE))</f>
        <v/>
      </c>
      <c r="AN205" s="24" t="str">
        <f>IF(OR(Calcul!$D210="",Calcul!$E210=""),"",VLOOKUP(CONCATENATE(Calcul!$D210,Calcul!$E210),SilencerParams!$D$4:$R$82,13,FALSE))</f>
        <v/>
      </c>
      <c r="AO205" s="24" t="str">
        <f>IF(OR(Calcul!$D210="",Calcul!$E210=""),"",VLOOKUP(CONCATENATE(Calcul!$D210,Calcul!$E210),SilencerParams!$D$4:$R$82,14,FALSE))</f>
        <v/>
      </c>
      <c r="AP205" s="24" t="str">
        <f>IF(OR(Calcul!$D210="",Calcul!$E210=""),"",VLOOKUP(CONCATENATE(Calcul!$D210,Calcul!$E210),SilencerParams!$D$4:$R$82,15,FALSE))</f>
        <v/>
      </c>
      <c r="AQ205" s="24" t="str">
        <f>IF(OR(Calcul!$D210="",Calcul!$E210=""),"",VLOOKUP(CONCATENATE(Calcul!$D210,Calcul!$E210),SilencerParams!$D$4:$Z$82,16,FALSE)*LOG($AH205)+VLOOKUP(CONCATENATE(Calcul!$D210,Calcul!$E210),SilencerParams!$D$4:$AH$82,24,FALSE))</f>
        <v/>
      </c>
      <c r="AR205" s="24" t="str">
        <f>IF(OR(Calcul!$D210="",Calcul!$E210=""),"",VLOOKUP(CONCATENATE(Calcul!$D210,Calcul!$E210),SilencerParams!$D$4:$Z$82,17,FALSE)*LOG($AH205)+VLOOKUP(CONCATENATE(Calcul!$D210,Calcul!$E210),SilencerParams!$D$4:$AH$82,25,FALSE))</f>
        <v/>
      </c>
      <c r="AS205" s="24" t="str">
        <f>IF(OR(Calcul!$D210="",Calcul!$E210=""),"",VLOOKUP(CONCATENATE(Calcul!$D210,Calcul!$E210),SilencerParams!$D$4:$Z$82,18,FALSE)*LOG($AH205)+VLOOKUP(CONCATENATE(Calcul!$D210,Calcul!$E210),SilencerParams!$D$4:$AH$82,26,FALSE))</f>
        <v/>
      </c>
      <c r="AT205" s="24" t="str">
        <f>IF(OR(Calcul!$D210="",Calcul!$E210=""),"",VLOOKUP(CONCATENATE(Calcul!$D210,Calcul!$E210),SilencerParams!$D$4:$Z$82,19,FALSE)*LOG($AH205)+VLOOKUP(CONCATENATE(Calcul!$D210,Calcul!$E210),SilencerParams!$D$4:$AH$82,27,FALSE))</f>
        <v/>
      </c>
      <c r="AU205" s="24" t="str">
        <f>IF(OR(Calcul!$D210="",Calcul!$E210=""),"",VLOOKUP(CONCATENATE(Calcul!$D210,Calcul!$E210),SilencerParams!$D$4:$Z$82,20,FALSE)*LOG($AH205)+VLOOKUP(CONCATENATE(Calcul!$D210,Calcul!$E210),SilencerParams!$D$4:$AH$82,28,FALSE))</f>
        <v/>
      </c>
      <c r="AV205" s="24" t="str">
        <f>IF(OR(Calcul!$D210="",Calcul!$E210=""),"",VLOOKUP(CONCATENATE(Calcul!$D210,Calcul!$E210),SilencerParams!$D$4:$Z$82,21,FALSE)*LOG($AH205)+VLOOKUP(CONCATENATE(Calcul!$D210,Calcul!$E210),SilencerParams!$D$4:$AH$82,29,FALSE))</f>
        <v/>
      </c>
      <c r="AW205" s="24" t="str">
        <f>IF(OR(Calcul!$D210="",Calcul!$E210=""),"",VLOOKUP(CONCATENATE(Calcul!$D210,Calcul!$E210),SilencerParams!$D$4:$Z$82,22,FALSE)*LOG($AH205)+VLOOKUP(CONCATENATE(Calcul!$D210,Calcul!$E210),SilencerParams!$D$4:$AH$82,30,FALSE))</f>
        <v/>
      </c>
      <c r="AX205" s="24" t="str">
        <f>IF(OR(Calcul!$D210="",Calcul!$E210=""),"",VLOOKUP(CONCATENATE(Calcul!$D210,Calcul!$E210),SilencerParams!$D$4:$Z$82,23,FALSE)*LOG($AH205)+VLOOKUP(CONCATENATE(Calcul!$D210,Calcul!$E210),SilencerParams!$D$4:$AH$82,31,FALSE))</f>
        <v/>
      </c>
      <c r="AY205" s="24" t="e">
        <f t="shared" si="72"/>
        <v>#DIV/0!</v>
      </c>
      <c r="AZ205" s="24" t="e">
        <f t="shared" si="73"/>
        <v>#DIV/0!</v>
      </c>
      <c r="BA205" s="24" t="e">
        <f t="shared" si="74"/>
        <v>#DIV/0!</v>
      </c>
      <c r="BB205" s="24" t="e">
        <f t="shared" si="75"/>
        <v>#DIV/0!</v>
      </c>
      <c r="BC205" s="24" t="e">
        <f t="shared" si="76"/>
        <v>#DIV/0!</v>
      </c>
      <c r="BD205" s="24" t="e">
        <f t="shared" si="77"/>
        <v>#DIV/0!</v>
      </c>
      <c r="BE205" s="24" t="e">
        <f t="shared" si="78"/>
        <v>#DIV/0!</v>
      </c>
      <c r="BF205" s="24" t="e">
        <f t="shared" si="79"/>
        <v>#DIV/0!</v>
      </c>
      <c r="BG205" s="24" t="e">
        <f>10*LOG10(IF(AY205="",0,POWER(10,((AY205+'ModelParams Lw'!$O$4)/10))) +IF(AZ205="",0,POWER(10,((AZ205+'ModelParams Lw'!$P$4)/10))) +IF(BA205="",0,POWER(10,((BA205+'ModelParams Lw'!$Q$4)/10))) +IF(BB205="",0,POWER(10,((BB205+'ModelParams Lw'!$R$4)/10))) +IF(BC205="",0,POWER(10,((BC205+'ModelParams Lw'!$S$4)/10))) +IF(BD205="",0,POWER(10,((BD205+'ModelParams Lw'!$T$4)/10))) +IF(BE205="",0,POWER(10,((BE205+'ModelParams Lw'!$U$4)/10)))+IF(BF205="",0,POWER(10,((BF205+'ModelParams Lw'!$V$4)/10))))</f>
        <v>#DIV/0!</v>
      </c>
      <c r="BH205" s="24" t="e">
        <f t="shared" si="70"/>
        <v>#DIV/0!</v>
      </c>
      <c r="BI205" s="24" t="e">
        <f>(AY205-'ModelParams Lw'!O$10)/'ModelParams Lw'!O$11</f>
        <v>#DIV/0!</v>
      </c>
      <c r="BJ205" s="24" t="e">
        <f>(AZ205-'ModelParams Lw'!P$10)/'ModelParams Lw'!P$11</f>
        <v>#DIV/0!</v>
      </c>
      <c r="BK205" s="24" t="e">
        <f>(BA205-'ModelParams Lw'!Q$10)/'ModelParams Lw'!Q$11</f>
        <v>#DIV/0!</v>
      </c>
      <c r="BL205" s="24" t="e">
        <f>(BB205-'ModelParams Lw'!R$10)/'ModelParams Lw'!R$11</f>
        <v>#DIV/0!</v>
      </c>
      <c r="BM205" s="24" t="e">
        <f>(BC205-'ModelParams Lw'!S$10)/'ModelParams Lw'!S$11</f>
        <v>#DIV/0!</v>
      </c>
      <c r="BN205" s="24" t="e">
        <f>(BD205-'ModelParams Lw'!T$10)/'ModelParams Lw'!T$11</f>
        <v>#DIV/0!</v>
      </c>
      <c r="BO205" s="24" t="e">
        <f>(BE205-'ModelParams Lw'!U$10)/'ModelParams Lw'!U$11</f>
        <v>#DIV/0!</v>
      </c>
      <c r="BP205" s="24" t="e">
        <f>(BF205-'ModelParams Lw'!V$10)/'ModelParams Lw'!V$11</f>
        <v>#DIV/0!</v>
      </c>
      <c r="BQ205" s="24">
        <f>IF(Calcul!$F210="SW",'ModelParams Lw'!C$18+'ModelParams Lw'!C$19*LOG(BQ$3)+'ModelParams Lw'!C$20*($D205*$E205),IF('ModelParams Lw'!C$21+'ModelParams Lw'!C$22*LOG(BQ$3)+'ModelParams Lw'!C$23*($D205*$E205)&lt;'ModelParams Lw'!C$18+'ModelParams Lw'!C$19*LOG(BQ$3)+'ModelParams Lw'!C$20*($D205*$E205),'ModelParams Lw'!C$18+'ModelParams Lw'!C$19*LOG(BQ$3)+'ModelParams Lw'!C$20*($D205*$E205),'ModelParams Lw'!C$21+'ModelParams Lw'!C$22*LOG(BQ$3)+'ModelParams Lw'!C$23*($D205*$E205)))</f>
        <v>29.232362061604213</v>
      </c>
      <c r="BR205" s="24">
        <f>IF(Calcul!$F210="SW",'ModelParams Lw'!D$18+'ModelParams Lw'!D$19*LOG(BR$3)+'ModelParams Lw'!D$20*($D205*$E205),IF('ModelParams Lw'!D$21+'ModelParams Lw'!D$22*LOG(BR$3)+'ModelParams Lw'!D$23*($D205*$E205)&lt;'ModelParams Lw'!D$18+'ModelParams Lw'!D$19*LOG(BR$3)+'ModelParams Lw'!D$20*($D205*$E205),'ModelParams Lw'!D$18+'ModelParams Lw'!D$19*LOG(BR$3)+'ModelParams Lw'!D$20*($D205*$E205),'ModelParams Lw'!D$21+'ModelParams Lw'!D$22*LOG(BR$3)+'ModelParams Lw'!D$23*($D205*$E205)))</f>
        <v>20.87664435983303</v>
      </c>
      <c r="BS205" s="24">
        <f>IF(Calcul!$F210="SW",'ModelParams Lw'!E$18+'ModelParams Lw'!E$19*LOG(BS$3)+'ModelParams Lw'!E$20*($D205*$E205),IF('ModelParams Lw'!E$21+'ModelParams Lw'!E$22*LOG(BS$3)+'ModelParams Lw'!E$23*($D205*$E205)&lt;'ModelParams Lw'!E$18+'ModelParams Lw'!E$19*LOG(BS$3)+'ModelParams Lw'!E$20*($D205*$E205),'ModelParams Lw'!E$18+'ModelParams Lw'!E$19*LOG(BS$3)+'ModelParams Lw'!E$20*($D205*$E205),'ModelParams Lw'!E$21+'ModelParams Lw'!E$22*LOG(BS$3)+'ModelParams Lw'!E$23*($D205*$E205)))</f>
        <v>19.403052886267911</v>
      </c>
      <c r="BT205" s="24">
        <f>IF(Calcul!$F210="SW",'ModelParams Lw'!F$18+'ModelParams Lw'!F$19*LOG(BT$3)+'ModelParams Lw'!F$20*($D205*$E205),IF('ModelParams Lw'!F$21+'ModelParams Lw'!F$22*LOG(BT$3)+'ModelParams Lw'!F$23*($D205*$E205)&lt;'ModelParams Lw'!F$18+'ModelParams Lw'!F$19*LOG(BT$3)+'ModelParams Lw'!F$20*($D205*$E205),'ModelParams Lw'!F$18+'ModelParams Lw'!F$19*LOG(BT$3)+'ModelParams Lw'!F$20*($D205*$E205),'ModelParams Lw'!F$21+'ModelParams Lw'!F$22*LOG(BT$3)+'ModelParams Lw'!F$23*($D205*$E205)))</f>
        <v>19.168948557312724</v>
      </c>
      <c r="BU205" s="24">
        <f>IF(Calcul!$F210="SW",'ModelParams Lw'!G$18+'ModelParams Lw'!G$19*LOG(BU$3)+'ModelParams Lw'!G$20*($D205*$E205),IF('ModelParams Lw'!G$21+'ModelParams Lw'!G$22*LOG(BU$3)+'ModelParams Lw'!G$23*($D205*$E205)&lt;'ModelParams Lw'!G$18+'ModelParams Lw'!G$19*LOG(BU$3)+'ModelParams Lw'!G$20*($D205*$E205),'ModelParams Lw'!G$18+'ModelParams Lw'!G$19*LOG(BU$3)+'ModelParams Lw'!G$20*($D205*$E205),'ModelParams Lw'!G$21+'ModelParams Lw'!G$22*LOG(BU$3)+'ModelParams Lw'!G$23*($D205*$E205)))</f>
        <v>19.253827318462619</v>
      </c>
      <c r="BV205" s="24">
        <f>IF(Calcul!$F210="SW",'ModelParams Lw'!H$18+'ModelParams Lw'!H$19*LOG(BV$3)+'ModelParams Lw'!H$20*($D205*$E205),IF('ModelParams Lw'!H$21+'ModelParams Lw'!H$22*LOG(BV$3)+'ModelParams Lw'!H$23*($D205*$E205)&lt;'ModelParams Lw'!H$18+'ModelParams Lw'!H$19*LOG(BV$3)+'ModelParams Lw'!H$20*($D205*$E205),'ModelParams Lw'!H$18+'ModelParams Lw'!H$19*LOG(BV$3)+'ModelParams Lw'!H$20*($D205*$E205),'ModelParams Lw'!H$21+'ModelParams Lw'!H$22*LOG(BV$3)+'ModelParams Lw'!H$23*($D205*$E205)))</f>
        <v>18.450549841027573</v>
      </c>
      <c r="BW205" s="24">
        <f>IF(Calcul!$F210="SW",'ModelParams Lw'!I$18+'ModelParams Lw'!I$19*LOG(BW$3)+'ModelParams Lw'!I$20*($D205*$E205),IF('ModelParams Lw'!I$21+'ModelParams Lw'!I$22*LOG(BW$3)+'ModelParams Lw'!I$23*($D205*$E205)&lt;'ModelParams Lw'!I$18+'ModelParams Lw'!I$19*LOG(BW$3)+'ModelParams Lw'!I$20*($D205*$E205),'ModelParams Lw'!I$18+'ModelParams Lw'!I$19*LOG(BW$3)+'ModelParams Lw'!I$20*($D205*$E205),'ModelParams Lw'!I$21+'ModelParams Lw'!I$22*LOG(BW$3)+'ModelParams Lw'!I$23*($D205*$E205)))</f>
        <v>24.339570323731252</v>
      </c>
      <c r="BX205" s="24">
        <f>IF(Calcul!$F210="SW",'ModelParams Lw'!J$18+'ModelParams Lw'!J$19*LOG(BX$3)+'ModelParams Lw'!J$20*($D205*$E205),IF('ModelParams Lw'!J$21+'ModelParams Lw'!J$22*LOG(BX$3)+'ModelParams Lw'!J$23*($D205*$E205)&lt;'ModelParams Lw'!J$18+'ModelParams Lw'!J$19*LOG(BX$3)+'ModelParams Lw'!J$20*($D205*$E205),'ModelParams Lw'!J$18+'ModelParams Lw'!J$19*LOG(BX$3)+'ModelParams Lw'!J$20*($D205*$E205),'ModelParams Lw'!J$21+'ModelParams Lw'!J$22*LOG(BX$3)+'ModelParams Lw'!J$23*($D205*$E205)))</f>
        <v>22.505852524315557</v>
      </c>
      <c r="BY205" s="24" t="e">
        <f t="shared" si="80"/>
        <v>#DIV/0!</v>
      </c>
      <c r="BZ205" s="24" t="e">
        <f t="shared" si="81"/>
        <v>#DIV/0!</v>
      </c>
      <c r="CA205" s="24" t="e">
        <f t="shared" si="82"/>
        <v>#DIV/0!</v>
      </c>
      <c r="CB205" s="24" t="e">
        <f t="shared" si="83"/>
        <v>#DIV/0!</v>
      </c>
      <c r="CC205" s="24" t="e">
        <f t="shared" si="84"/>
        <v>#DIV/0!</v>
      </c>
      <c r="CD205" s="24" t="e">
        <f t="shared" si="85"/>
        <v>#DIV/0!</v>
      </c>
      <c r="CE205" s="24" t="e">
        <f t="shared" si="86"/>
        <v>#DIV/0!</v>
      </c>
      <c r="CF205" s="24" t="e">
        <f t="shared" si="87"/>
        <v>#DIV/0!</v>
      </c>
      <c r="CG205" s="24" t="e">
        <f>10*LOG10(IF(BY205="",0,POWER(10,((BY205+'ModelParams Lw'!$O$4)/10))) +IF(BZ205="",0,POWER(10,((BZ205+'ModelParams Lw'!$P$4)/10))) +IF(CA205="",0,POWER(10,((CA205+'ModelParams Lw'!$Q$4)/10))) +IF(CB205="",0,POWER(10,((CB205+'ModelParams Lw'!$R$4)/10))) +IF(CC205="",0,POWER(10,((CC205+'ModelParams Lw'!$S$4)/10))) +IF(CD205="",0,POWER(10,((CD205+'ModelParams Lw'!$T$4)/10))) +IF(CE205="",0,POWER(10,((CE205+'ModelParams Lw'!$U$4)/10)))+IF(CF205="",0,POWER(10,((CF205+'ModelParams Lw'!$V$4)/10))))</f>
        <v>#DIV/0!</v>
      </c>
      <c r="CH205" s="24" t="e">
        <f t="shared" si="71"/>
        <v>#DIV/0!</v>
      </c>
      <c r="CI205" s="24" t="e">
        <f>(BY205-'ModelParams Lw'!$O$10)/'ModelParams Lw'!$O$11</f>
        <v>#DIV/0!</v>
      </c>
      <c r="CJ205" s="24" t="e">
        <f>(BZ205-'ModelParams Lw'!$P$10)/'ModelParams Lw'!$P$11</f>
        <v>#DIV/0!</v>
      </c>
      <c r="CK205" s="24" t="e">
        <f>(CA205-'ModelParams Lw'!$Q$10)/'ModelParams Lw'!$Q$11</f>
        <v>#DIV/0!</v>
      </c>
      <c r="CL205" s="24" t="e">
        <f>(CB205-'ModelParams Lw'!$R$10)/'ModelParams Lw'!$R$11</f>
        <v>#DIV/0!</v>
      </c>
      <c r="CM205" s="24" t="e">
        <f>(CC205-'ModelParams Lw'!$S$10)/'ModelParams Lw'!$S$11</f>
        <v>#DIV/0!</v>
      </c>
      <c r="CN205" s="24" t="e">
        <f>(CD205-'ModelParams Lw'!$T$10)/'ModelParams Lw'!$T$11</f>
        <v>#DIV/0!</v>
      </c>
      <c r="CO205" s="24" t="e">
        <f>(CE205-'ModelParams Lw'!$U$10)/'ModelParams Lw'!$U$11</f>
        <v>#DIV/0!</v>
      </c>
      <c r="CP205" s="24" t="e">
        <f>(CF205-'ModelParams Lw'!$V$10)/'ModelParams Lw'!$V$11</f>
        <v>#DIV/0!</v>
      </c>
    </row>
    <row r="206" spans="1:94" x14ac:dyDescent="0.2">
      <c r="A206" s="12">
        <f>Calcul!B208</f>
        <v>0</v>
      </c>
      <c r="B206" s="12">
        <f t="shared" si="88"/>
        <v>0</v>
      </c>
      <c r="C206" s="12">
        <f>Calcul!C208</f>
        <v>0</v>
      </c>
      <c r="D206" s="12">
        <f>Calcul!D208/1000</f>
        <v>0</v>
      </c>
      <c r="E206" s="12">
        <f>Calcul!E208/1000</f>
        <v>0</v>
      </c>
      <c r="F206" s="12">
        <f t="shared" si="89"/>
        <v>0</v>
      </c>
      <c r="G206" s="24" t="e">
        <f t="shared" si="90"/>
        <v>#DIV/0!</v>
      </c>
      <c r="H206" s="21" t="e">
        <f>'ModelParams Lw'!$B$6*(LN(H$3/(($B206/3600/($D206*$F206))^0.4*$G206^0.3)))^2+'ModelParams Lw'!$B$7*LN(H$3/(($B206/3600/($D206*$F206))^0.4*$G206^0.3))+'ModelParams Lw'!$B$8</f>
        <v>#DIV/0!</v>
      </c>
      <c r="I206" s="21" t="e">
        <f>'ModelParams Lw'!$B$6*(LN(I$3/(($B206/3600/($D206*$F206))^0.4*$G206^0.3)))^2+'ModelParams Lw'!$B$7*LN(I$3/(($B206/3600/($D206*$F206))^0.4*$G206^0.3))+'ModelParams Lw'!$B$8</f>
        <v>#DIV/0!</v>
      </c>
      <c r="J206" s="21" t="e">
        <f>'ModelParams Lw'!$B$6*(LN(J$3/(($B206/3600/($D206*$F206))^0.4*$G206^0.3)))^2+'ModelParams Lw'!$B$7*LN(J$3/(($B206/3600/($D206*$F206))^0.4*$G206^0.3))+'ModelParams Lw'!$B$8</f>
        <v>#DIV/0!</v>
      </c>
      <c r="K206" s="21" t="e">
        <f>'ModelParams Lw'!$B$6*(LN(K$3/(($B206/3600/($D206*$F206))^0.4*$G206^0.3)))^2+'ModelParams Lw'!$B$7*LN(K$3/(($B206/3600/($D206*$F206))^0.4*$G206^0.3))+'ModelParams Lw'!$B$8</f>
        <v>#DIV/0!</v>
      </c>
      <c r="L206" s="21" t="e">
        <f>'ModelParams Lw'!$B$6*(LN(L$3/(($B206/3600/($D206*$F206))^0.4*$G206^0.3)))^2+'ModelParams Lw'!$B$7*LN(L$3/(($B206/3600/($D206*$F206))^0.4*$G206^0.3))+'ModelParams Lw'!$B$8</f>
        <v>#DIV/0!</v>
      </c>
      <c r="M206" s="21" t="e">
        <f>'ModelParams Lw'!$B$6*(LN(M$3/(($B206/3600/($D206*$F206))^0.4*$G206^0.3)))^2+'ModelParams Lw'!$B$7*LN(M$3/(($B206/3600/($D206*$F206))^0.4*$G206^0.3))+'ModelParams Lw'!$B$8</f>
        <v>#DIV/0!</v>
      </c>
      <c r="N206" s="21" t="e">
        <f>'ModelParams Lw'!$B$6*(LN(N$3/(($B206/3600/($D206*$F206))^0.4*$G206^0.3)))^2+'ModelParams Lw'!$B$7*LN(N$3/(($B206/3600/($D206*$F206))^0.4*$G206^0.3))+'ModelParams Lw'!$B$8</f>
        <v>#DIV/0!</v>
      </c>
      <c r="O206" s="21" t="e">
        <f>'ModelParams Lw'!$B$6*(LN(O$3/(($B206/3600/($D206*$F206))^0.4*$G206^0.3)))^2+'ModelParams Lw'!$B$7*LN(O$3/(($B206/3600/($D206*$F206))^0.4*$G206^0.3))+'ModelParams Lw'!$B$8</f>
        <v>#DIV/0!</v>
      </c>
      <c r="P206" s="24" t="e">
        <f>'ModelParams Lw'!$B$3+'ModelParams Lw'!$B$4*LOG10($B206/3600/($D206*$F206))+'ModelParams Lw'!$B$5*LOG10(2*$G206/(1.2*($B206/3600/($D206*$F206))^2)+1)+10*LOG10($D206*$F206)+H206</f>
        <v>#DIV/0!</v>
      </c>
      <c r="Q206" s="24" t="e">
        <f>'ModelParams Lw'!$B$3+'ModelParams Lw'!$B$4*LOG10($B206/3600/($D206*$F206))+'ModelParams Lw'!$B$5*LOG10(2*$G206/(1.2*($B206/3600/($D206*$F206))^2)+1)+10*LOG10($D206*$F206)+I206</f>
        <v>#DIV/0!</v>
      </c>
      <c r="R206" s="24" t="e">
        <f>'ModelParams Lw'!$B$3+'ModelParams Lw'!$B$4*LOG10($B206/3600/($D206*$F206))+'ModelParams Lw'!$B$5*LOG10(2*$G206/(1.2*($B206/3600/($D206*$F206))^2)+1)+10*LOG10($D206*$F206)+J206</f>
        <v>#DIV/0!</v>
      </c>
      <c r="S206" s="24" t="e">
        <f>'ModelParams Lw'!$B$3+'ModelParams Lw'!$B$4*LOG10($B206/3600/($D206*$F206))+'ModelParams Lw'!$B$5*LOG10(2*$G206/(1.2*($B206/3600/($D206*$F206))^2)+1)+10*LOG10($D206*$F206)+K206</f>
        <v>#DIV/0!</v>
      </c>
      <c r="T206" s="24" t="e">
        <f>'ModelParams Lw'!$B$3+'ModelParams Lw'!$B$4*LOG10($B206/3600/($D206*$F206))+'ModelParams Lw'!$B$5*LOG10(2*$G206/(1.2*($B206/3600/($D206*$F206))^2)+1)+10*LOG10($D206*$F206)+L206</f>
        <v>#DIV/0!</v>
      </c>
      <c r="U206" s="24" t="e">
        <f>'ModelParams Lw'!$B$3+'ModelParams Lw'!$B$4*LOG10($B206/3600/($D206*$F206))+'ModelParams Lw'!$B$5*LOG10(2*$G206/(1.2*($B206/3600/($D206*$F206))^2)+1)+10*LOG10($D206*$F206)+M206</f>
        <v>#DIV/0!</v>
      </c>
      <c r="V206" s="24" t="e">
        <f>'ModelParams Lw'!$B$3+'ModelParams Lw'!$B$4*LOG10($B206/3600/($D206*$F206))+'ModelParams Lw'!$B$5*LOG10(2*$G206/(1.2*($B206/3600/($D206*$F206))^2)+1)+10*LOG10($D206*$F206)+N206</f>
        <v>#DIV/0!</v>
      </c>
      <c r="W206" s="24" t="e">
        <f>'ModelParams Lw'!$B$3+'ModelParams Lw'!$B$4*LOG10($B206/3600/($D206*$F206))+'ModelParams Lw'!$B$5*LOG10(2*$G206/(1.2*($B206/3600/($D206*$F206))^2)+1)+10*LOG10($D206*$F206)+O206</f>
        <v>#DIV/0!</v>
      </c>
      <c r="X206" s="24" t="e">
        <f>10*LOG10(IF(P206="",0,POWER(10,((P206+'ModelParams Lw'!$O$4)/10))) +IF(Q206="",0,POWER(10,((Q206+'ModelParams Lw'!$P$4)/10))) +IF(R206="",0,POWER(10,((R206+'ModelParams Lw'!$Q$4)/10))) +IF(S206="",0,POWER(10,((S206+'ModelParams Lw'!$R$4)/10))) +IF(T206="",0,POWER(10,((T206+'ModelParams Lw'!$S$4)/10))) +IF(U206="",0,POWER(10,((U206+'ModelParams Lw'!$T$4)/10))) +IF(V206="",0,POWER(10,((V206+'ModelParams Lw'!$U$4)/10)))+IF(W206="",0,POWER(10,((W206+'ModelParams Lw'!$V$4)/10))))</f>
        <v>#DIV/0!</v>
      </c>
      <c r="Y206" s="24" t="e">
        <f t="shared" si="91"/>
        <v>#DIV/0!</v>
      </c>
      <c r="Z206" s="24" t="e">
        <f>(P206-'ModelParams Lw'!O$10)/'ModelParams Lw'!O$11</f>
        <v>#DIV/0!</v>
      </c>
      <c r="AA206" s="24" t="e">
        <f>(Q206-'ModelParams Lw'!P$10)/'ModelParams Lw'!P$11</f>
        <v>#DIV/0!</v>
      </c>
      <c r="AB206" s="24" t="e">
        <f>(R206-'ModelParams Lw'!Q$10)/'ModelParams Lw'!Q$11</f>
        <v>#DIV/0!</v>
      </c>
      <c r="AC206" s="24" t="e">
        <f>(S206-'ModelParams Lw'!R$10)/'ModelParams Lw'!R$11</f>
        <v>#DIV/0!</v>
      </c>
      <c r="AD206" s="24" t="e">
        <f>(T206-'ModelParams Lw'!S$10)/'ModelParams Lw'!S$11</f>
        <v>#DIV/0!</v>
      </c>
      <c r="AE206" s="24" t="e">
        <f>(U206-'ModelParams Lw'!T$10)/'ModelParams Lw'!T$11</f>
        <v>#DIV/0!</v>
      </c>
      <c r="AF206" s="24" t="e">
        <f>(V206-'ModelParams Lw'!U$10)/'ModelParams Lw'!U$11</f>
        <v>#DIV/0!</v>
      </c>
      <c r="AG206" s="24" t="e">
        <f>(W206-'ModelParams Lw'!V$10)/'ModelParams Lw'!V$11</f>
        <v>#DIV/0!</v>
      </c>
      <c r="AH206" s="24" t="e">
        <f t="shared" si="69"/>
        <v>#DIV/0!</v>
      </c>
      <c r="AI206" s="24" t="str">
        <f>IF(OR(Calcul!$D211="",Calcul!$E211=""),"",VLOOKUP(CONCATENATE(Calcul!$D211,Calcul!$E211),SilencerParams!$D$4:$R$82,8,FALSE))</f>
        <v/>
      </c>
      <c r="AJ206" s="24" t="str">
        <f>IF(OR(Calcul!$D211="",Calcul!$E211=""),"",VLOOKUP(CONCATENATE(Calcul!$D211,Calcul!$E211),SilencerParams!$D$4:$R$82,9,FALSE))</f>
        <v/>
      </c>
      <c r="AK206" s="24" t="str">
        <f>IF(OR(Calcul!$D211="",Calcul!$E211=""),"",VLOOKUP(CONCATENATE(Calcul!$D211,Calcul!$E211),SilencerParams!$D$4:$R$82,10,FALSE))</f>
        <v/>
      </c>
      <c r="AL206" s="24" t="str">
        <f>IF(OR(Calcul!$D211="",Calcul!$E211=""),"",VLOOKUP(CONCATENATE(Calcul!$D211,Calcul!$E211),SilencerParams!$D$4:$R$82,11,FALSE))</f>
        <v/>
      </c>
      <c r="AM206" s="24" t="str">
        <f>IF(OR(Calcul!$D211="",Calcul!$E211=""),"",VLOOKUP(CONCATENATE(Calcul!$D211,Calcul!$E211),SilencerParams!$D$4:$R$82,12,FALSE))</f>
        <v/>
      </c>
      <c r="AN206" s="24" t="str">
        <f>IF(OR(Calcul!$D211="",Calcul!$E211=""),"",VLOOKUP(CONCATENATE(Calcul!$D211,Calcul!$E211),SilencerParams!$D$4:$R$82,13,FALSE))</f>
        <v/>
      </c>
      <c r="AO206" s="24" t="str">
        <f>IF(OR(Calcul!$D211="",Calcul!$E211=""),"",VLOOKUP(CONCATENATE(Calcul!$D211,Calcul!$E211),SilencerParams!$D$4:$R$82,14,FALSE))</f>
        <v/>
      </c>
      <c r="AP206" s="24" t="str">
        <f>IF(OR(Calcul!$D211="",Calcul!$E211=""),"",VLOOKUP(CONCATENATE(Calcul!$D211,Calcul!$E211),SilencerParams!$D$4:$R$82,15,FALSE))</f>
        <v/>
      </c>
      <c r="AQ206" s="24" t="str">
        <f>IF(OR(Calcul!$D211="",Calcul!$E211=""),"",VLOOKUP(CONCATENATE(Calcul!$D211,Calcul!$E211),SilencerParams!$D$4:$Z$82,16,FALSE)*LOG($AH206)+VLOOKUP(CONCATENATE(Calcul!$D211,Calcul!$E211),SilencerParams!$D$4:$AH$82,24,FALSE))</f>
        <v/>
      </c>
      <c r="AR206" s="24" t="str">
        <f>IF(OR(Calcul!$D211="",Calcul!$E211=""),"",VLOOKUP(CONCATENATE(Calcul!$D211,Calcul!$E211),SilencerParams!$D$4:$Z$82,17,FALSE)*LOG($AH206)+VLOOKUP(CONCATENATE(Calcul!$D211,Calcul!$E211),SilencerParams!$D$4:$AH$82,25,FALSE))</f>
        <v/>
      </c>
      <c r="AS206" s="24" t="str">
        <f>IF(OR(Calcul!$D211="",Calcul!$E211=""),"",VLOOKUP(CONCATENATE(Calcul!$D211,Calcul!$E211),SilencerParams!$D$4:$Z$82,18,FALSE)*LOG($AH206)+VLOOKUP(CONCATENATE(Calcul!$D211,Calcul!$E211),SilencerParams!$D$4:$AH$82,26,FALSE))</f>
        <v/>
      </c>
      <c r="AT206" s="24" t="str">
        <f>IF(OR(Calcul!$D211="",Calcul!$E211=""),"",VLOOKUP(CONCATENATE(Calcul!$D211,Calcul!$E211),SilencerParams!$D$4:$Z$82,19,FALSE)*LOG($AH206)+VLOOKUP(CONCATENATE(Calcul!$D211,Calcul!$E211),SilencerParams!$D$4:$AH$82,27,FALSE))</f>
        <v/>
      </c>
      <c r="AU206" s="24" t="str">
        <f>IF(OR(Calcul!$D211="",Calcul!$E211=""),"",VLOOKUP(CONCATENATE(Calcul!$D211,Calcul!$E211),SilencerParams!$D$4:$Z$82,20,FALSE)*LOG($AH206)+VLOOKUP(CONCATENATE(Calcul!$D211,Calcul!$E211),SilencerParams!$D$4:$AH$82,28,FALSE))</f>
        <v/>
      </c>
      <c r="AV206" s="24" t="str">
        <f>IF(OR(Calcul!$D211="",Calcul!$E211=""),"",VLOOKUP(CONCATENATE(Calcul!$D211,Calcul!$E211),SilencerParams!$D$4:$Z$82,21,FALSE)*LOG($AH206)+VLOOKUP(CONCATENATE(Calcul!$D211,Calcul!$E211),SilencerParams!$D$4:$AH$82,29,FALSE))</f>
        <v/>
      </c>
      <c r="AW206" s="24" t="str">
        <f>IF(OR(Calcul!$D211="",Calcul!$E211=""),"",VLOOKUP(CONCATENATE(Calcul!$D211,Calcul!$E211),SilencerParams!$D$4:$Z$82,22,FALSE)*LOG($AH206)+VLOOKUP(CONCATENATE(Calcul!$D211,Calcul!$E211),SilencerParams!$D$4:$AH$82,30,FALSE))</f>
        <v/>
      </c>
      <c r="AX206" s="24" t="str">
        <f>IF(OR(Calcul!$D211="",Calcul!$E211=""),"",VLOOKUP(CONCATENATE(Calcul!$D211,Calcul!$E211),SilencerParams!$D$4:$Z$82,23,FALSE)*LOG($AH206)+VLOOKUP(CONCATENATE(Calcul!$D211,Calcul!$E211),SilencerParams!$D$4:$AH$82,31,FALSE))</f>
        <v/>
      </c>
      <c r="AY206" s="24" t="e">
        <f t="shared" si="72"/>
        <v>#DIV/0!</v>
      </c>
      <c r="AZ206" s="24" t="e">
        <f t="shared" si="73"/>
        <v>#DIV/0!</v>
      </c>
      <c r="BA206" s="24" t="e">
        <f t="shared" si="74"/>
        <v>#DIV/0!</v>
      </c>
      <c r="BB206" s="24" t="e">
        <f t="shared" si="75"/>
        <v>#DIV/0!</v>
      </c>
      <c r="BC206" s="24" t="e">
        <f t="shared" si="76"/>
        <v>#DIV/0!</v>
      </c>
      <c r="BD206" s="24" t="e">
        <f t="shared" si="77"/>
        <v>#DIV/0!</v>
      </c>
      <c r="BE206" s="24" t="e">
        <f t="shared" si="78"/>
        <v>#DIV/0!</v>
      </c>
      <c r="BF206" s="24" t="e">
        <f t="shared" si="79"/>
        <v>#DIV/0!</v>
      </c>
      <c r="BG206" s="24" t="e">
        <f>10*LOG10(IF(AY206="",0,POWER(10,((AY206+'ModelParams Lw'!$O$4)/10))) +IF(AZ206="",0,POWER(10,((AZ206+'ModelParams Lw'!$P$4)/10))) +IF(BA206="",0,POWER(10,((BA206+'ModelParams Lw'!$Q$4)/10))) +IF(BB206="",0,POWER(10,((BB206+'ModelParams Lw'!$R$4)/10))) +IF(BC206="",0,POWER(10,((BC206+'ModelParams Lw'!$S$4)/10))) +IF(BD206="",0,POWER(10,((BD206+'ModelParams Lw'!$T$4)/10))) +IF(BE206="",0,POWER(10,((BE206+'ModelParams Lw'!$U$4)/10)))+IF(BF206="",0,POWER(10,((BF206+'ModelParams Lw'!$V$4)/10))))</f>
        <v>#DIV/0!</v>
      </c>
      <c r="BH206" s="24" t="e">
        <f t="shared" si="70"/>
        <v>#DIV/0!</v>
      </c>
      <c r="BI206" s="24" t="e">
        <f>(AY206-'ModelParams Lw'!O$10)/'ModelParams Lw'!O$11</f>
        <v>#DIV/0!</v>
      </c>
      <c r="BJ206" s="24" t="e">
        <f>(AZ206-'ModelParams Lw'!P$10)/'ModelParams Lw'!P$11</f>
        <v>#DIV/0!</v>
      </c>
      <c r="BK206" s="24" t="e">
        <f>(BA206-'ModelParams Lw'!Q$10)/'ModelParams Lw'!Q$11</f>
        <v>#DIV/0!</v>
      </c>
      <c r="BL206" s="24" t="e">
        <f>(BB206-'ModelParams Lw'!R$10)/'ModelParams Lw'!R$11</f>
        <v>#DIV/0!</v>
      </c>
      <c r="BM206" s="24" t="e">
        <f>(BC206-'ModelParams Lw'!S$10)/'ModelParams Lw'!S$11</f>
        <v>#DIV/0!</v>
      </c>
      <c r="BN206" s="24" t="e">
        <f>(BD206-'ModelParams Lw'!T$10)/'ModelParams Lw'!T$11</f>
        <v>#DIV/0!</v>
      </c>
      <c r="BO206" s="24" t="e">
        <f>(BE206-'ModelParams Lw'!U$10)/'ModelParams Lw'!U$11</f>
        <v>#DIV/0!</v>
      </c>
      <c r="BP206" s="24" t="e">
        <f>(BF206-'ModelParams Lw'!V$10)/'ModelParams Lw'!V$11</f>
        <v>#DIV/0!</v>
      </c>
      <c r="BQ206" s="24">
        <f>IF(Calcul!$F211="SW",'ModelParams Lw'!C$18+'ModelParams Lw'!C$19*LOG(BQ$3)+'ModelParams Lw'!C$20*($D206*$E206),IF('ModelParams Lw'!C$21+'ModelParams Lw'!C$22*LOG(BQ$3)+'ModelParams Lw'!C$23*($D206*$E206)&lt;'ModelParams Lw'!C$18+'ModelParams Lw'!C$19*LOG(BQ$3)+'ModelParams Lw'!C$20*($D206*$E206),'ModelParams Lw'!C$18+'ModelParams Lw'!C$19*LOG(BQ$3)+'ModelParams Lw'!C$20*($D206*$E206),'ModelParams Lw'!C$21+'ModelParams Lw'!C$22*LOG(BQ$3)+'ModelParams Lw'!C$23*($D206*$E206)))</f>
        <v>29.232362061604213</v>
      </c>
      <c r="BR206" s="24">
        <f>IF(Calcul!$F211="SW",'ModelParams Lw'!D$18+'ModelParams Lw'!D$19*LOG(BR$3)+'ModelParams Lw'!D$20*($D206*$E206),IF('ModelParams Lw'!D$21+'ModelParams Lw'!D$22*LOG(BR$3)+'ModelParams Lw'!D$23*($D206*$E206)&lt;'ModelParams Lw'!D$18+'ModelParams Lw'!D$19*LOG(BR$3)+'ModelParams Lw'!D$20*($D206*$E206),'ModelParams Lw'!D$18+'ModelParams Lw'!D$19*LOG(BR$3)+'ModelParams Lw'!D$20*($D206*$E206),'ModelParams Lw'!D$21+'ModelParams Lw'!D$22*LOG(BR$3)+'ModelParams Lw'!D$23*($D206*$E206)))</f>
        <v>20.87664435983303</v>
      </c>
      <c r="BS206" s="24">
        <f>IF(Calcul!$F211="SW",'ModelParams Lw'!E$18+'ModelParams Lw'!E$19*LOG(BS$3)+'ModelParams Lw'!E$20*($D206*$E206),IF('ModelParams Lw'!E$21+'ModelParams Lw'!E$22*LOG(BS$3)+'ModelParams Lw'!E$23*($D206*$E206)&lt;'ModelParams Lw'!E$18+'ModelParams Lw'!E$19*LOG(BS$3)+'ModelParams Lw'!E$20*($D206*$E206),'ModelParams Lw'!E$18+'ModelParams Lw'!E$19*LOG(BS$3)+'ModelParams Lw'!E$20*($D206*$E206),'ModelParams Lw'!E$21+'ModelParams Lw'!E$22*LOG(BS$3)+'ModelParams Lw'!E$23*($D206*$E206)))</f>
        <v>19.403052886267911</v>
      </c>
      <c r="BT206" s="24">
        <f>IF(Calcul!$F211="SW",'ModelParams Lw'!F$18+'ModelParams Lw'!F$19*LOG(BT$3)+'ModelParams Lw'!F$20*($D206*$E206),IF('ModelParams Lw'!F$21+'ModelParams Lw'!F$22*LOG(BT$3)+'ModelParams Lw'!F$23*($D206*$E206)&lt;'ModelParams Lw'!F$18+'ModelParams Lw'!F$19*LOG(BT$3)+'ModelParams Lw'!F$20*($D206*$E206),'ModelParams Lw'!F$18+'ModelParams Lw'!F$19*LOG(BT$3)+'ModelParams Lw'!F$20*($D206*$E206),'ModelParams Lw'!F$21+'ModelParams Lw'!F$22*LOG(BT$3)+'ModelParams Lw'!F$23*($D206*$E206)))</f>
        <v>19.168948557312724</v>
      </c>
      <c r="BU206" s="24">
        <f>IF(Calcul!$F211="SW",'ModelParams Lw'!G$18+'ModelParams Lw'!G$19*LOG(BU$3)+'ModelParams Lw'!G$20*($D206*$E206),IF('ModelParams Lw'!G$21+'ModelParams Lw'!G$22*LOG(BU$3)+'ModelParams Lw'!G$23*($D206*$E206)&lt;'ModelParams Lw'!G$18+'ModelParams Lw'!G$19*LOG(BU$3)+'ModelParams Lw'!G$20*($D206*$E206),'ModelParams Lw'!G$18+'ModelParams Lw'!G$19*LOG(BU$3)+'ModelParams Lw'!G$20*($D206*$E206),'ModelParams Lw'!G$21+'ModelParams Lw'!G$22*LOG(BU$3)+'ModelParams Lw'!G$23*($D206*$E206)))</f>
        <v>19.253827318462619</v>
      </c>
      <c r="BV206" s="24">
        <f>IF(Calcul!$F211="SW",'ModelParams Lw'!H$18+'ModelParams Lw'!H$19*LOG(BV$3)+'ModelParams Lw'!H$20*($D206*$E206),IF('ModelParams Lw'!H$21+'ModelParams Lw'!H$22*LOG(BV$3)+'ModelParams Lw'!H$23*($D206*$E206)&lt;'ModelParams Lw'!H$18+'ModelParams Lw'!H$19*LOG(BV$3)+'ModelParams Lw'!H$20*($D206*$E206),'ModelParams Lw'!H$18+'ModelParams Lw'!H$19*LOG(BV$3)+'ModelParams Lw'!H$20*($D206*$E206),'ModelParams Lw'!H$21+'ModelParams Lw'!H$22*LOG(BV$3)+'ModelParams Lw'!H$23*($D206*$E206)))</f>
        <v>18.450549841027573</v>
      </c>
      <c r="BW206" s="24">
        <f>IF(Calcul!$F211="SW",'ModelParams Lw'!I$18+'ModelParams Lw'!I$19*LOG(BW$3)+'ModelParams Lw'!I$20*($D206*$E206),IF('ModelParams Lw'!I$21+'ModelParams Lw'!I$22*LOG(BW$3)+'ModelParams Lw'!I$23*($D206*$E206)&lt;'ModelParams Lw'!I$18+'ModelParams Lw'!I$19*LOG(BW$3)+'ModelParams Lw'!I$20*($D206*$E206),'ModelParams Lw'!I$18+'ModelParams Lw'!I$19*LOG(BW$3)+'ModelParams Lw'!I$20*($D206*$E206),'ModelParams Lw'!I$21+'ModelParams Lw'!I$22*LOG(BW$3)+'ModelParams Lw'!I$23*($D206*$E206)))</f>
        <v>24.339570323731252</v>
      </c>
      <c r="BX206" s="24">
        <f>IF(Calcul!$F211="SW",'ModelParams Lw'!J$18+'ModelParams Lw'!J$19*LOG(BX$3)+'ModelParams Lw'!J$20*($D206*$E206),IF('ModelParams Lw'!J$21+'ModelParams Lw'!J$22*LOG(BX$3)+'ModelParams Lw'!J$23*($D206*$E206)&lt;'ModelParams Lw'!J$18+'ModelParams Lw'!J$19*LOG(BX$3)+'ModelParams Lw'!J$20*($D206*$E206),'ModelParams Lw'!J$18+'ModelParams Lw'!J$19*LOG(BX$3)+'ModelParams Lw'!J$20*($D206*$E206),'ModelParams Lw'!J$21+'ModelParams Lw'!J$22*LOG(BX$3)+'ModelParams Lw'!J$23*($D206*$E206)))</f>
        <v>22.505852524315557</v>
      </c>
      <c r="BY206" s="24" t="e">
        <f t="shared" si="80"/>
        <v>#DIV/0!</v>
      </c>
      <c r="BZ206" s="24" t="e">
        <f t="shared" si="81"/>
        <v>#DIV/0!</v>
      </c>
      <c r="CA206" s="24" t="e">
        <f t="shared" si="82"/>
        <v>#DIV/0!</v>
      </c>
      <c r="CB206" s="24" t="e">
        <f t="shared" si="83"/>
        <v>#DIV/0!</v>
      </c>
      <c r="CC206" s="24" t="e">
        <f t="shared" si="84"/>
        <v>#DIV/0!</v>
      </c>
      <c r="CD206" s="24" t="e">
        <f t="shared" si="85"/>
        <v>#DIV/0!</v>
      </c>
      <c r="CE206" s="24" t="e">
        <f t="shared" si="86"/>
        <v>#DIV/0!</v>
      </c>
      <c r="CF206" s="24" t="e">
        <f t="shared" si="87"/>
        <v>#DIV/0!</v>
      </c>
      <c r="CG206" s="24" t="e">
        <f>10*LOG10(IF(BY206="",0,POWER(10,((BY206+'ModelParams Lw'!$O$4)/10))) +IF(BZ206="",0,POWER(10,((BZ206+'ModelParams Lw'!$P$4)/10))) +IF(CA206="",0,POWER(10,((CA206+'ModelParams Lw'!$Q$4)/10))) +IF(CB206="",0,POWER(10,((CB206+'ModelParams Lw'!$R$4)/10))) +IF(CC206="",0,POWER(10,((CC206+'ModelParams Lw'!$S$4)/10))) +IF(CD206="",0,POWER(10,((CD206+'ModelParams Lw'!$T$4)/10))) +IF(CE206="",0,POWER(10,((CE206+'ModelParams Lw'!$U$4)/10)))+IF(CF206="",0,POWER(10,((CF206+'ModelParams Lw'!$V$4)/10))))</f>
        <v>#DIV/0!</v>
      </c>
      <c r="CH206" s="24" t="e">
        <f t="shared" si="71"/>
        <v>#DIV/0!</v>
      </c>
      <c r="CI206" s="24" t="e">
        <f>(BY206-'ModelParams Lw'!$O$10)/'ModelParams Lw'!$O$11</f>
        <v>#DIV/0!</v>
      </c>
      <c r="CJ206" s="24" t="e">
        <f>(BZ206-'ModelParams Lw'!$P$10)/'ModelParams Lw'!$P$11</f>
        <v>#DIV/0!</v>
      </c>
      <c r="CK206" s="24" t="e">
        <f>(CA206-'ModelParams Lw'!$Q$10)/'ModelParams Lw'!$Q$11</f>
        <v>#DIV/0!</v>
      </c>
      <c r="CL206" s="24" t="e">
        <f>(CB206-'ModelParams Lw'!$R$10)/'ModelParams Lw'!$R$11</f>
        <v>#DIV/0!</v>
      </c>
      <c r="CM206" s="24" t="e">
        <f>(CC206-'ModelParams Lw'!$S$10)/'ModelParams Lw'!$S$11</f>
        <v>#DIV/0!</v>
      </c>
      <c r="CN206" s="24" t="e">
        <f>(CD206-'ModelParams Lw'!$T$10)/'ModelParams Lw'!$T$11</f>
        <v>#DIV/0!</v>
      </c>
      <c r="CO206" s="24" t="e">
        <f>(CE206-'ModelParams Lw'!$U$10)/'ModelParams Lw'!$U$11</f>
        <v>#DIV/0!</v>
      </c>
      <c r="CP206" s="24" t="e">
        <f>(CF206-'ModelParams Lw'!$V$10)/'ModelParams Lw'!$V$11</f>
        <v>#DIV/0!</v>
      </c>
    </row>
    <row r="207" spans="1:94" x14ac:dyDescent="0.2">
      <c r="A207" s="12">
        <f>Calcul!B209</f>
        <v>0</v>
      </c>
      <c r="B207" s="12">
        <f t="shared" si="88"/>
        <v>0</v>
      </c>
      <c r="C207" s="12">
        <f>Calcul!C209</f>
        <v>0</v>
      </c>
      <c r="D207" s="12">
        <f>Calcul!D209/1000</f>
        <v>0</v>
      </c>
      <c r="E207" s="12">
        <f>Calcul!E209/1000</f>
        <v>0</v>
      </c>
      <c r="F207" s="12">
        <f t="shared" si="89"/>
        <v>0</v>
      </c>
      <c r="G207" s="24" t="e">
        <f t="shared" si="90"/>
        <v>#DIV/0!</v>
      </c>
      <c r="H207" s="21" t="e">
        <f>'ModelParams Lw'!$B$6*(LN(H$3/(($B207/3600/($D207*$F207))^0.4*$G207^0.3)))^2+'ModelParams Lw'!$B$7*LN(H$3/(($B207/3600/($D207*$F207))^0.4*$G207^0.3))+'ModelParams Lw'!$B$8</f>
        <v>#DIV/0!</v>
      </c>
      <c r="I207" s="21" t="e">
        <f>'ModelParams Lw'!$B$6*(LN(I$3/(($B207/3600/($D207*$F207))^0.4*$G207^0.3)))^2+'ModelParams Lw'!$B$7*LN(I$3/(($B207/3600/($D207*$F207))^0.4*$G207^0.3))+'ModelParams Lw'!$B$8</f>
        <v>#DIV/0!</v>
      </c>
      <c r="J207" s="21" t="e">
        <f>'ModelParams Lw'!$B$6*(LN(J$3/(($B207/3600/($D207*$F207))^0.4*$G207^0.3)))^2+'ModelParams Lw'!$B$7*LN(J$3/(($B207/3600/($D207*$F207))^0.4*$G207^0.3))+'ModelParams Lw'!$B$8</f>
        <v>#DIV/0!</v>
      </c>
      <c r="K207" s="21" t="e">
        <f>'ModelParams Lw'!$B$6*(LN(K$3/(($B207/3600/($D207*$F207))^0.4*$G207^0.3)))^2+'ModelParams Lw'!$B$7*LN(K$3/(($B207/3600/($D207*$F207))^0.4*$G207^0.3))+'ModelParams Lw'!$B$8</f>
        <v>#DIV/0!</v>
      </c>
      <c r="L207" s="21" t="e">
        <f>'ModelParams Lw'!$B$6*(LN(L$3/(($B207/3600/($D207*$F207))^0.4*$G207^0.3)))^2+'ModelParams Lw'!$B$7*LN(L$3/(($B207/3600/($D207*$F207))^0.4*$G207^0.3))+'ModelParams Lw'!$B$8</f>
        <v>#DIV/0!</v>
      </c>
      <c r="M207" s="21" t="e">
        <f>'ModelParams Lw'!$B$6*(LN(M$3/(($B207/3600/($D207*$F207))^0.4*$G207^0.3)))^2+'ModelParams Lw'!$B$7*LN(M$3/(($B207/3600/($D207*$F207))^0.4*$G207^0.3))+'ModelParams Lw'!$B$8</f>
        <v>#DIV/0!</v>
      </c>
      <c r="N207" s="21" t="e">
        <f>'ModelParams Lw'!$B$6*(LN(N$3/(($B207/3600/($D207*$F207))^0.4*$G207^0.3)))^2+'ModelParams Lw'!$B$7*LN(N$3/(($B207/3600/($D207*$F207))^0.4*$G207^0.3))+'ModelParams Lw'!$B$8</f>
        <v>#DIV/0!</v>
      </c>
      <c r="O207" s="21" t="e">
        <f>'ModelParams Lw'!$B$6*(LN(O$3/(($B207/3600/($D207*$F207))^0.4*$G207^0.3)))^2+'ModelParams Lw'!$B$7*LN(O$3/(($B207/3600/($D207*$F207))^0.4*$G207^0.3))+'ModelParams Lw'!$B$8</f>
        <v>#DIV/0!</v>
      </c>
      <c r="P207" s="24" t="e">
        <f>'ModelParams Lw'!$B$3+'ModelParams Lw'!$B$4*LOG10($B207/3600/($D207*$F207))+'ModelParams Lw'!$B$5*LOG10(2*$G207/(1.2*($B207/3600/($D207*$F207))^2)+1)+10*LOG10($D207*$F207)+H207</f>
        <v>#DIV/0!</v>
      </c>
      <c r="Q207" s="24" t="e">
        <f>'ModelParams Lw'!$B$3+'ModelParams Lw'!$B$4*LOG10($B207/3600/($D207*$F207))+'ModelParams Lw'!$B$5*LOG10(2*$G207/(1.2*($B207/3600/($D207*$F207))^2)+1)+10*LOG10($D207*$F207)+I207</f>
        <v>#DIV/0!</v>
      </c>
      <c r="R207" s="24" t="e">
        <f>'ModelParams Lw'!$B$3+'ModelParams Lw'!$B$4*LOG10($B207/3600/($D207*$F207))+'ModelParams Lw'!$B$5*LOG10(2*$G207/(1.2*($B207/3600/($D207*$F207))^2)+1)+10*LOG10($D207*$F207)+J207</f>
        <v>#DIV/0!</v>
      </c>
      <c r="S207" s="24" t="e">
        <f>'ModelParams Lw'!$B$3+'ModelParams Lw'!$B$4*LOG10($B207/3600/($D207*$F207))+'ModelParams Lw'!$B$5*LOG10(2*$G207/(1.2*($B207/3600/($D207*$F207))^2)+1)+10*LOG10($D207*$F207)+K207</f>
        <v>#DIV/0!</v>
      </c>
      <c r="T207" s="24" t="e">
        <f>'ModelParams Lw'!$B$3+'ModelParams Lw'!$B$4*LOG10($B207/3600/($D207*$F207))+'ModelParams Lw'!$B$5*LOG10(2*$G207/(1.2*($B207/3600/($D207*$F207))^2)+1)+10*LOG10($D207*$F207)+L207</f>
        <v>#DIV/0!</v>
      </c>
      <c r="U207" s="24" t="e">
        <f>'ModelParams Lw'!$B$3+'ModelParams Lw'!$B$4*LOG10($B207/3600/($D207*$F207))+'ModelParams Lw'!$B$5*LOG10(2*$G207/(1.2*($B207/3600/($D207*$F207))^2)+1)+10*LOG10($D207*$F207)+M207</f>
        <v>#DIV/0!</v>
      </c>
      <c r="V207" s="24" t="e">
        <f>'ModelParams Lw'!$B$3+'ModelParams Lw'!$B$4*LOG10($B207/3600/($D207*$F207))+'ModelParams Lw'!$B$5*LOG10(2*$G207/(1.2*($B207/3600/($D207*$F207))^2)+1)+10*LOG10($D207*$F207)+N207</f>
        <v>#DIV/0!</v>
      </c>
      <c r="W207" s="24" t="e">
        <f>'ModelParams Lw'!$B$3+'ModelParams Lw'!$B$4*LOG10($B207/3600/($D207*$F207))+'ModelParams Lw'!$B$5*LOG10(2*$G207/(1.2*($B207/3600/($D207*$F207))^2)+1)+10*LOG10($D207*$F207)+O207</f>
        <v>#DIV/0!</v>
      </c>
      <c r="X207" s="24" t="e">
        <f>10*LOG10(IF(P207="",0,POWER(10,((P207+'ModelParams Lw'!$O$4)/10))) +IF(Q207="",0,POWER(10,((Q207+'ModelParams Lw'!$P$4)/10))) +IF(R207="",0,POWER(10,((R207+'ModelParams Lw'!$Q$4)/10))) +IF(S207="",0,POWER(10,((S207+'ModelParams Lw'!$R$4)/10))) +IF(T207="",0,POWER(10,((T207+'ModelParams Lw'!$S$4)/10))) +IF(U207="",0,POWER(10,((U207+'ModelParams Lw'!$T$4)/10))) +IF(V207="",0,POWER(10,((V207+'ModelParams Lw'!$U$4)/10)))+IF(W207="",0,POWER(10,((W207+'ModelParams Lw'!$V$4)/10))))</f>
        <v>#DIV/0!</v>
      </c>
      <c r="Y207" s="24" t="e">
        <f t="shared" si="91"/>
        <v>#DIV/0!</v>
      </c>
      <c r="Z207" s="24" t="e">
        <f>(P207-'ModelParams Lw'!O$10)/'ModelParams Lw'!O$11</f>
        <v>#DIV/0!</v>
      </c>
      <c r="AA207" s="24" t="e">
        <f>(Q207-'ModelParams Lw'!P$10)/'ModelParams Lw'!P$11</f>
        <v>#DIV/0!</v>
      </c>
      <c r="AB207" s="24" t="e">
        <f>(R207-'ModelParams Lw'!Q$10)/'ModelParams Lw'!Q$11</f>
        <v>#DIV/0!</v>
      </c>
      <c r="AC207" s="24" t="e">
        <f>(S207-'ModelParams Lw'!R$10)/'ModelParams Lw'!R$11</f>
        <v>#DIV/0!</v>
      </c>
      <c r="AD207" s="24" t="e">
        <f>(T207-'ModelParams Lw'!S$10)/'ModelParams Lw'!S$11</f>
        <v>#DIV/0!</v>
      </c>
      <c r="AE207" s="24" t="e">
        <f>(U207-'ModelParams Lw'!T$10)/'ModelParams Lw'!T$11</f>
        <v>#DIV/0!</v>
      </c>
      <c r="AF207" s="24" t="e">
        <f>(V207-'ModelParams Lw'!U$10)/'ModelParams Lw'!U$11</f>
        <v>#DIV/0!</v>
      </c>
      <c r="AG207" s="24" t="e">
        <f>(W207-'ModelParams Lw'!V$10)/'ModelParams Lw'!V$11</f>
        <v>#DIV/0!</v>
      </c>
      <c r="AH207" s="24" t="e">
        <f t="shared" si="69"/>
        <v>#DIV/0!</v>
      </c>
      <c r="AI207" s="24" t="str">
        <f>IF(OR(Calcul!$D212="",Calcul!$E212=""),"",VLOOKUP(CONCATENATE(Calcul!$D212,Calcul!$E212),SilencerParams!$D$4:$R$82,8,FALSE))</f>
        <v/>
      </c>
      <c r="AJ207" s="24" t="str">
        <f>IF(OR(Calcul!$D212="",Calcul!$E212=""),"",VLOOKUP(CONCATENATE(Calcul!$D212,Calcul!$E212),SilencerParams!$D$4:$R$82,9,FALSE))</f>
        <v/>
      </c>
      <c r="AK207" s="24" t="str">
        <f>IF(OR(Calcul!$D212="",Calcul!$E212=""),"",VLOOKUP(CONCATENATE(Calcul!$D212,Calcul!$E212),SilencerParams!$D$4:$R$82,10,FALSE))</f>
        <v/>
      </c>
      <c r="AL207" s="24" t="str">
        <f>IF(OR(Calcul!$D212="",Calcul!$E212=""),"",VLOOKUP(CONCATENATE(Calcul!$D212,Calcul!$E212),SilencerParams!$D$4:$R$82,11,FALSE))</f>
        <v/>
      </c>
      <c r="AM207" s="24" t="str">
        <f>IF(OR(Calcul!$D212="",Calcul!$E212=""),"",VLOOKUP(CONCATENATE(Calcul!$D212,Calcul!$E212),SilencerParams!$D$4:$R$82,12,FALSE))</f>
        <v/>
      </c>
      <c r="AN207" s="24" t="str">
        <f>IF(OR(Calcul!$D212="",Calcul!$E212=""),"",VLOOKUP(CONCATENATE(Calcul!$D212,Calcul!$E212),SilencerParams!$D$4:$R$82,13,FALSE))</f>
        <v/>
      </c>
      <c r="AO207" s="24" t="str">
        <f>IF(OR(Calcul!$D212="",Calcul!$E212=""),"",VLOOKUP(CONCATENATE(Calcul!$D212,Calcul!$E212),SilencerParams!$D$4:$R$82,14,FALSE))</f>
        <v/>
      </c>
      <c r="AP207" s="24" t="str">
        <f>IF(OR(Calcul!$D212="",Calcul!$E212=""),"",VLOOKUP(CONCATENATE(Calcul!$D212,Calcul!$E212),SilencerParams!$D$4:$R$82,15,FALSE))</f>
        <v/>
      </c>
      <c r="AQ207" s="24" t="str">
        <f>IF(OR(Calcul!$D212="",Calcul!$E212=""),"",VLOOKUP(CONCATENATE(Calcul!$D212,Calcul!$E212),SilencerParams!$D$4:$Z$82,16,FALSE)*LOG($AH207)+VLOOKUP(CONCATENATE(Calcul!$D212,Calcul!$E212),SilencerParams!$D$4:$AH$82,24,FALSE))</f>
        <v/>
      </c>
      <c r="AR207" s="24" t="str">
        <f>IF(OR(Calcul!$D212="",Calcul!$E212=""),"",VLOOKUP(CONCATENATE(Calcul!$D212,Calcul!$E212),SilencerParams!$D$4:$Z$82,17,FALSE)*LOG($AH207)+VLOOKUP(CONCATENATE(Calcul!$D212,Calcul!$E212),SilencerParams!$D$4:$AH$82,25,FALSE))</f>
        <v/>
      </c>
      <c r="AS207" s="24" t="str">
        <f>IF(OR(Calcul!$D212="",Calcul!$E212=""),"",VLOOKUP(CONCATENATE(Calcul!$D212,Calcul!$E212),SilencerParams!$D$4:$Z$82,18,FALSE)*LOG($AH207)+VLOOKUP(CONCATENATE(Calcul!$D212,Calcul!$E212),SilencerParams!$D$4:$AH$82,26,FALSE))</f>
        <v/>
      </c>
      <c r="AT207" s="24" t="str">
        <f>IF(OR(Calcul!$D212="",Calcul!$E212=""),"",VLOOKUP(CONCATENATE(Calcul!$D212,Calcul!$E212),SilencerParams!$D$4:$Z$82,19,FALSE)*LOG($AH207)+VLOOKUP(CONCATENATE(Calcul!$D212,Calcul!$E212),SilencerParams!$D$4:$AH$82,27,FALSE))</f>
        <v/>
      </c>
      <c r="AU207" s="24" t="str">
        <f>IF(OR(Calcul!$D212="",Calcul!$E212=""),"",VLOOKUP(CONCATENATE(Calcul!$D212,Calcul!$E212),SilencerParams!$D$4:$Z$82,20,FALSE)*LOG($AH207)+VLOOKUP(CONCATENATE(Calcul!$D212,Calcul!$E212),SilencerParams!$D$4:$AH$82,28,FALSE))</f>
        <v/>
      </c>
      <c r="AV207" s="24" t="str">
        <f>IF(OR(Calcul!$D212="",Calcul!$E212=""),"",VLOOKUP(CONCATENATE(Calcul!$D212,Calcul!$E212),SilencerParams!$D$4:$Z$82,21,FALSE)*LOG($AH207)+VLOOKUP(CONCATENATE(Calcul!$D212,Calcul!$E212),SilencerParams!$D$4:$AH$82,29,FALSE))</f>
        <v/>
      </c>
      <c r="AW207" s="24" t="str">
        <f>IF(OR(Calcul!$D212="",Calcul!$E212=""),"",VLOOKUP(CONCATENATE(Calcul!$D212,Calcul!$E212),SilencerParams!$D$4:$Z$82,22,FALSE)*LOG($AH207)+VLOOKUP(CONCATENATE(Calcul!$D212,Calcul!$E212),SilencerParams!$D$4:$AH$82,30,FALSE))</f>
        <v/>
      </c>
      <c r="AX207" s="24" t="str">
        <f>IF(OR(Calcul!$D212="",Calcul!$E212=""),"",VLOOKUP(CONCATENATE(Calcul!$D212,Calcul!$E212),SilencerParams!$D$4:$Z$82,23,FALSE)*LOG($AH207)+VLOOKUP(CONCATENATE(Calcul!$D212,Calcul!$E212),SilencerParams!$D$4:$AH$82,31,FALSE))</f>
        <v/>
      </c>
      <c r="AY207" s="24" t="e">
        <f t="shared" si="72"/>
        <v>#DIV/0!</v>
      </c>
      <c r="AZ207" s="24" t="e">
        <f t="shared" si="73"/>
        <v>#DIV/0!</v>
      </c>
      <c r="BA207" s="24" t="e">
        <f t="shared" si="74"/>
        <v>#DIV/0!</v>
      </c>
      <c r="BB207" s="24" t="e">
        <f t="shared" si="75"/>
        <v>#DIV/0!</v>
      </c>
      <c r="BC207" s="24" t="e">
        <f t="shared" si="76"/>
        <v>#DIV/0!</v>
      </c>
      <c r="BD207" s="24" t="e">
        <f t="shared" si="77"/>
        <v>#DIV/0!</v>
      </c>
      <c r="BE207" s="24" t="e">
        <f t="shared" si="78"/>
        <v>#DIV/0!</v>
      </c>
      <c r="BF207" s="24" t="e">
        <f t="shared" si="79"/>
        <v>#DIV/0!</v>
      </c>
      <c r="BG207" s="24" t="e">
        <f>10*LOG10(IF(AY207="",0,POWER(10,((AY207+'ModelParams Lw'!$O$4)/10))) +IF(AZ207="",0,POWER(10,((AZ207+'ModelParams Lw'!$P$4)/10))) +IF(BA207="",0,POWER(10,((BA207+'ModelParams Lw'!$Q$4)/10))) +IF(BB207="",0,POWER(10,((BB207+'ModelParams Lw'!$R$4)/10))) +IF(BC207="",0,POWER(10,((BC207+'ModelParams Lw'!$S$4)/10))) +IF(BD207="",0,POWER(10,((BD207+'ModelParams Lw'!$T$4)/10))) +IF(BE207="",0,POWER(10,((BE207+'ModelParams Lw'!$U$4)/10)))+IF(BF207="",0,POWER(10,((BF207+'ModelParams Lw'!$V$4)/10))))</f>
        <v>#DIV/0!</v>
      </c>
      <c r="BH207" s="24" t="e">
        <f t="shared" si="70"/>
        <v>#DIV/0!</v>
      </c>
      <c r="BI207" s="24" t="e">
        <f>(AY207-'ModelParams Lw'!O$10)/'ModelParams Lw'!O$11</f>
        <v>#DIV/0!</v>
      </c>
      <c r="BJ207" s="24" t="e">
        <f>(AZ207-'ModelParams Lw'!P$10)/'ModelParams Lw'!P$11</f>
        <v>#DIV/0!</v>
      </c>
      <c r="BK207" s="24" t="e">
        <f>(BA207-'ModelParams Lw'!Q$10)/'ModelParams Lw'!Q$11</f>
        <v>#DIV/0!</v>
      </c>
      <c r="BL207" s="24" t="e">
        <f>(BB207-'ModelParams Lw'!R$10)/'ModelParams Lw'!R$11</f>
        <v>#DIV/0!</v>
      </c>
      <c r="BM207" s="24" t="e">
        <f>(BC207-'ModelParams Lw'!S$10)/'ModelParams Lw'!S$11</f>
        <v>#DIV/0!</v>
      </c>
      <c r="BN207" s="24" t="e">
        <f>(BD207-'ModelParams Lw'!T$10)/'ModelParams Lw'!T$11</f>
        <v>#DIV/0!</v>
      </c>
      <c r="BO207" s="24" t="e">
        <f>(BE207-'ModelParams Lw'!U$10)/'ModelParams Lw'!U$11</f>
        <v>#DIV/0!</v>
      </c>
      <c r="BP207" s="24" t="e">
        <f>(BF207-'ModelParams Lw'!V$10)/'ModelParams Lw'!V$11</f>
        <v>#DIV/0!</v>
      </c>
      <c r="BQ207" s="24">
        <f>IF(Calcul!$F212="SW",'ModelParams Lw'!C$18+'ModelParams Lw'!C$19*LOG(BQ$3)+'ModelParams Lw'!C$20*($D207*$E207),IF('ModelParams Lw'!C$21+'ModelParams Lw'!C$22*LOG(BQ$3)+'ModelParams Lw'!C$23*($D207*$E207)&lt;'ModelParams Lw'!C$18+'ModelParams Lw'!C$19*LOG(BQ$3)+'ModelParams Lw'!C$20*($D207*$E207),'ModelParams Lw'!C$18+'ModelParams Lw'!C$19*LOG(BQ$3)+'ModelParams Lw'!C$20*($D207*$E207),'ModelParams Lw'!C$21+'ModelParams Lw'!C$22*LOG(BQ$3)+'ModelParams Lw'!C$23*($D207*$E207)))</f>
        <v>29.232362061604213</v>
      </c>
      <c r="BR207" s="24">
        <f>IF(Calcul!$F212="SW",'ModelParams Lw'!D$18+'ModelParams Lw'!D$19*LOG(BR$3)+'ModelParams Lw'!D$20*($D207*$E207),IF('ModelParams Lw'!D$21+'ModelParams Lw'!D$22*LOG(BR$3)+'ModelParams Lw'!D$23*($D207*$E207)&lt;'ModelParams Lw'!D$18+'ModelParams Lw'!D$19*LOG(BR$3)+'ModelParams Lw'!D$20*($D207*$E207),'ModelParams Lw'!D$18+'ModelParams Lw'!D$19*LOG(BR$3)+'ModelParams Lw'!D$20*($D207*$E207),'ModelParams Lw'!D$21+'ModelParams Lw'!D$22*LOG(BR$3)+'ModelParams Lw'!D$23*($D207*$E207)))</f>
        <v>20.87664435983303</v>
      </c>
      <c r="BS207" s="24">
        <f>IF(Calcul!$F212="SW",'ModelParams Lw'!E$18+'ModelParams Lw'!E$19*LOG(BS$3)+'ModelParams Lw'!E$20*($D207*$E207),IF('ModelParams Lw'!E$21+'ModelParams Lw'!E$22*LOG(BS$3)+'ModelParams Lw'!E$23*($D207*$E207)&lt;'ModelParams Lw'!E$18+'ModelParams Lw'!E$19*LOG(BS$3)+'ModelParams Lw'!E$20*($D207*$E207),'ModelParams Lw'!E$18+'ModelParams Lw'!E$19*LOG(BS$3)+'ModelParams Lw'!E$20*($D207*$E207),'ModelParams Lw'!E$21+'ModelParams Lw'!E$22*LOG(BS$3)+'ModelParams Lw'!E$23*($D207*$E207)))</f>
        <v>19.403052886267911</v>
      </c>
      <c r="BT207" s="24">
        <f>IF(Calcul!$F212="SW",'ModelParams Lw'!F$18+'ModelParams Lw'!F$19*LOG(BT$3)+'ModelParams Lw'!F$20*($D207*$E207),IF('ModelParams Lw'!F$21+'ModelParams Lw'!F$22*LOG(BT$3)+'ModelParams Lw'!F$23*($D207*$E207)&lt;'ModelParams Lw'!F$18+'ModelParams Lw'!F$19*LOG(BT$3)+'ModelParams Lw'!F$20*($D207*$E207),'ModelParams Lw'!F$18+'ModelParams Lw'!F$19*LOG(BT$3)+'ModelParams Lw'!F$20*($D207*$E207),'ModelParams Lw'!F$21+'ModelParams Lw'!F$22*LOG(BT$3)+'ModelParams Lw'!F$23*($D207*$E207)))</f>
        <v>19.168948557312724</v>
      </c>
      <c r="BU207" s="24">
        <f>IF(Calcul!$F212="SW",'ModelParams Lw'!G$18+'ModelParams Lw'!G$19*LOG(BU$3)+'ModelParams Lw'!G$20*($D207*$E207),IF('ModelParams Lw'!G$21+'ModelParams Lw'!G$22*LOG(BU$3)+'ModelParams Lw'!G$23*($D207*$E207)&lt;'ModelParams Lw'!G$18+'ModelParams Lw'!G$19*LOG(BU$3)+'ModelParams Lw'!G$20*($D207*$E207),'ModelParams Lw'!G$18+'ModelParams Lw'!G$19*LOG(BU$3)+'ModelParams Lw'!G$20*($D207*$E207),'ModelParams Lw'!G$21+'ModelParams Lw'!G$22*LOG(BU$3)+'ModelParams Lw'!G$23*($D207*$E207)))</f>
        <v>19.253827318462619</v>
      </c>
      <c r="BV207" s="24">
        <f>IF(Calcul!$F212="SW",'ModelParams Lw'!H$18+'ModelParams Lw'!H$19*LOG(BV$3)+'ModelParams Lw'!H$20*($D207*$E207),IF('ModelParams Lw'!H$21+'ModelParams Lw'!H$22*LOG(BV$3)+'ModelParams Lw'!H$23*($D207*$E207)&lt;'ModelParams Lw'!H$18+'ModelParams Lw'!H$19*LOG(BV$3)+'ModelParams Lw'!H$20*($D207*$E207),'ModelParams Lw'!H$18+'ModelParams Lw'!H$19*LOG(BV$3)+'ModelParams Lw'!H$20*($D207*$E207),'ModelParams Lw'!H$21+'ModelParams Lw'!H$22*LOG(BV$3)+'ModelParams Lw'!H$23*($D207*$E207)))</f>
        <v>18.450549841027573</v>
      </c>
      <c r="BW207" s="24">
        <f>IF(Calcul!$F212="SW",'ModelParams Lw'!I$18+'ModelParams Lw'!I$19*LOG(BW$3)+'ModelParams Lw'!I$20*($D207*$E207),IF('ModelParams Lw'!I$21+'ModelParams Lw'!I$22*LOG(BW$3)+'ModelParams Lw'!I$23*($D207*$E207)&lt;'ModelParams Lw'!I$18+'ModelParams Lw'!I$19*LOG(BW$3)+'ModelParams Lw'!I$20*($D207*$E207),'ModelParams Lw'!I$18+'ModelParams Lw'!I$19*LOG(BW$3)+'ModelParams Lw'!I$20*($D207*$E207),'ModelParams Lw'!I$21+'ModelParams Lw'!I$22*LOG(BW$3)+'ModelParams Lw'!I$23*($D207*$E207)))</f>
        <v>24.339570323731252</v>
      </c>
      <c r="BX207" s="24">
        <f>IF(Calcul!$F212="SW",'ModelParams Lw'!J$18+'ModelParams Lw'!J$19*LOG(BX$3)+'ModelParams Lw'!J$20*($D207*$E207),IF('ModelParams Lw'!J$21+'ModelParams Lw'!J$22*LOG(BX$3)+'ModelParams Lw'!J$23*($D207*$E207)&lt;'ModelParams Lw'!J$18+'ModelParams Lw'!J$19*LOG(BX$3)+'ModelParams Lw'!J$20*($D207*$E207),'ModelParams Lw'!J$18+'ModelParams Lw'!J$19*LOG(BX$3)+'ModelParams Lw'!J$20*($D207*$E207),'ModelParams Lw'!J$21+'ModelParams Lw'!J$22*LOG(BX$3)+'ModelParams Lw'!J$23*($D207*$E207)))</f>
        <v>22.505852524315557</v>
      </c>
      <c r="BY207" s="24" t="e">
        <f t="shared" si="80"/>
        <v>#DIV/0!</v>
      </c>
      <c r="BZ207" s="24" t="e">
        <f t="shared" si="81"/>
        <v>#DIV/0!</v>
      </c>
      <c r="CA207" s="24" t="e">
        <f t="shared" si="82"/>
        <v>#DIV/0!</v>
      </c>
      <c r="CB207" s="24" t="e">
        <f t="shared" si="83"/>
        <v>#DIV/0!</v>
      </c>
      <c r="CC207" s="24" t="e">
        <f t="shared" si="84"/>
        <v>#DIV/0!</v>
      </c>
      <c r="CD207" s="24" t="e">
        <f t="shared" si="85"/>
        <v>#DIV/0!</v>
      </c>
      <c r="CE207" s="24" t="e">
        <f t="shared" si="86"/>
        <v>#DIV/0!</v>
      </c>
      <c r="CF207" s="24" t="e">
        <f t="shared" si="87"/>
        <v>#DIV/0!</v>
      </c>
      <c r="CG207" s="24" t="e">
        <f>10*LOG10(IF(BY207="",0,POWER(10,((BY207+'ModelParams Lw'!$O$4)/10))) +IF(BZ207="",0,POWER(10,((BZ207+'ModelParams Lw'!$P$4)/10))) +IF(CA207="",0,POWER(10,((CA207+'ModelParams Lw'!$Q$4)/10))) +IF(CB207="",0,POWER(10,((CB207+'ModelParams Lw'!$R$4)/10))) +IF(CC207="",0,POWER(10,((CC207+'ModelParams Lw'!$S$4)/10))) +IF(CD207="",0,POWER(10,((CD207+'ModelParams Lw'!$T$4)/10))) +IF(CE207="",0,POWER(10,((CE207+'ModelParams Lw'!$U$4)/10)))+IF(CF207="",0,POWER(10,((CF207+'ModelParams Lw'!$V$4)/10))))</f>
        <v>#DIV/0!</v>
      </c>
      <c r="CH207" s="24" t="e">
        <f t="shared" si="71"/>
        <v>#DIV/0!</v>
      </c>
      <c r="CI207" s="24" t="e">
        <f>(BY207-'ModelParams Lw'!$O$10)/'ModelParams Lw'!$O$11</f>
        <v>#DIV/0!</v>
      </c>
      <c r="CJ207" s="24" t="e">
        <f>(BZ207-'ModelParams Lw'!$P$10)/'ModelParams Lw'!$P$11</f>
        <v>#DIV/0!</v>
      </c>
      <c r="CK207" s="24" t="e">
        <f>(CA207-'ModelParams Lw'!$Q$10)/'ModelParams Lw'!$Q$11</f>
        <v>#DIV/0!</v>
      </c>
      <c r="CL207" s="24" t="e">
        <f>(CB207-'ModelParams Lw'!$R$10)/'ModelParams Lw'!$R$11</f>
        <v>#DIV/0!</v>
      </c>
      <c r="CM207" s="24" t="e">
        <f>(CC207-'ModelParams Lw'!$S$10)/'ModelParams Lw'!$S$11</f>
        <v>#DIV/0!</v>
      </c>
      <c r="CN207" s="24" t="e">
        <f>(CD207-'ModelParams Lw'!$T$10)/'ModelParams Lw'!$T$11</f>
        <v>#DIV/0!</v>
      </c>
      <c r="CO207" s="24" t="e">
        <f>(CE207-'ModelParams Lw'!$U$10)/'ModelParams Lw'!$U$11</f>
        <v>#DIV/0!</v>
      </c>
      <c r="CP207" s="24" t="e">
        <f>(CF207-'ModelParams Lw'!$V$10)/'ModelParams Lw'!$V$11</f>
        <v>#DIV/0!</v>
      </c>
    </row>
    <row r="208" spans="1:94" x14ac:dyDescent="0.2">
      <c r="A208" s="12">
        <f>Calcul!B210</f>
        <v>0</v>
      </c>
      <c r="B208" s="12">
        <f t="shared" si="88"/>
        <v>0</v>
      </c>
      <c r="C208" s="12">
        <f>Calcul!C210</f>
        <v>0</v>
      </c>
      <c r="D208" s="12">
        <f>Calcul!D210/1000</f>
        <v>0</v>
      </c>
      <c r="E208" s="12">
        <f>Calcul!E210/1000</f>
        <v>0</v>
      </c>
      <c r="F208" s="12">
        <f t="shared" si="89"/>
        <v>0</v>
      </c>
      <c r="G208" s="24" t="e">
        <f t="shared" si="90"/>
        <v>#DIV/0!</v>
      </c>
      <c r="H208" s="21" t="e">
        <f>'ModelParams Lw'!$B$6*(LN(H$3/(($B208/3600/($D208*$F208))^0.4*$G208^0.3)))^2+'ModelParams Lw'!$B$7*LN(H$3/(($B208/3600/($D208*$F208))^0.4*$G208^0.3))+'ModelParams Lw'!$B$8</f>
        <v>#DIV/0!</v>
      </c>
      <c r="I208" s="21" t="e">
        <f>'ModelParams Lw'!$B$6*(LN(I$3/(($B208/3600/($D208*$F208))^0.4*$G208^0.3)))^2+'ModelParams Lw'!$B$7*LN(I$3/(($B208/3600/($D208*$F208))^0.4*$G208^0.3))+'ModelParams Lw'!$B$8</f>
        <v>#DIV/0!</v>
      </c>
      <c r="J208" s="21" t="e">
        <f>'ModelParams Lw'!$B$6*(LN(J$3/(($B208/3600/($D208*$F208))^0.4*$G208^0.3)))^2+'ModelParams Lw'!$B$7*LN(J$3/(($B208/3600/($D208*$F208))^0.4*$G208^0.3))+'ModelParams Lw'!$B$8</f>
        <v>#DIV/0!</v>
      </c>
      <c r="K208" s="21" t="e">
        <f>'ModelParams Lw'!$B$6*(LN(K$3/(($B208/3600/($D208*$F208))^0.4*$G208^0.3)))^2+'ModelParams Lw'!$B$7*LN(K$3/(($B208/3600/($D208*$F208))^0.4*$G208^0.3))+'ModelParams Lw'!$B$8</f>
        <v>#DIV/0!</v>
      </c>
      <c r="L208" s="21" t="e">
        <f>'ModelParams Lw'!$B$6*(LN(L$3/(($B208/3600/($D208*$F208))^0.4*$G208^0.3)))^2+'ModelParams Lw'!$B$7*LN(L$3/(($B208/3600/($D208*$F208))^0.4*$G208^0.3))+'ModelParams Lw'!$B$8</f>
        <v>#DIV/0!</v>
      </c>
      <c r="M208" s="21" t="e">
        <f>'ModelParams Lw'!$B$6*(LN(M$3/(($B208/3600/($D208*$F208))^0.4*$G208^0.3)))^2+'ModelParams Lw'!$B$7*LN(M$3/(($B208/3600/($D208*$F208))^0.4*$G208^0.3))+'ModelParams Lw'!$B$8</f>
        <v>#DIV/0!</v>
      </c>
      <c r="N208" s="21" t="e">
        <f>'ModelParams Lw'!$B$6*(LN(N$3/(($B208/3600/($D208*$F208))^0.4*$G208^0.3)))^2+'ModelParams Lw'!$B$7*LN(N$3/(($B208/3600/($D208*$F208))^0.4*$G208^0.3))+'ModelParams Lw'!$B$8</f>
        <v>#DIV/0!</v>
      </c>
      <c r="O208" s="21" t="e">
        <f>'ModelParams Lw'!$B$6*(LN(O$3/(($B208/3600/($D208*$F208))^0.4*$G208^0.3)))^2+'ModelParams Lw'!$B$7*LN(O$3/(($B208/3600/($D208*$F208))^0.4*$G208^0.3))+'ModelParams Lw'!$B$8</f>
        <v>#DIV/0!</v>
      </c>
      <c r="P208" s="24" t="e">
        <f>'ModelParams Lw'!$B$3+'ModelParams Lw'!$B$4*LOG10($B208/3600/($D208*$F208))+'ModelParams Lw'!$B$5*LOG10(2*$G208/(1.2*($B208/3600/($D208*$F208))^2)+1)+10*LOG10($D208*$F208)+H208</f>
        <v>#DIV/0!</v>
      </c>
      <c r="Q208" s="24" t="e">
        <f>'ModelParams Lw'!$B$3+'ModelParams Lw'!$B$4*LOG10($B208/3600/($D208*$F208))+'ModelParams Lw'!$B$5*LOG10(2*$G208/(1.2*($B208/3600/($D208*$F208))^2)+1)+10*LOG10($D208*$F208)+I208</f>
        <v>#DIV/0!</v>
      </c>
      <c r="R208" s="24" t="e">
        <f>'ModelParams Lw'!$B$3+'ModelParams Lw'!$B$4*LOG10($B208/3600/($D208*$F208))+'ModelParams Lw'!$B$5*LOG10(2*$G208/(1.2*($B208/3600/($D208*$F208))^2)+1)+10*LOG10($D208*$F208)+J208</f>
        <v>#DIV/0!</v>
      </c>
      <c r="S208" s="24" t="e">
        <f>'ModelParams Lw'!$B$3+'ModelParams Lw'!$B$4*LOG10($B208/3600/($D208*$F208))+'ModelParams Lw'!$B$5*LOG10(2*$G208/(1.2*($B208/3600/($D208*$F208))^2)+1)+10*LOG10($D208*$F208)+K208</f>
        <v>#DIV/0!</v>
      </c>
      <c r="T208" s="24" t="e">
        <f>'ModelParams Lw'!$B$3+'ModelParams Lw'!$B$4*LOG10($B208/3600/($D208*$F208))+'ModelParams Lw'!$B$5*LOG10(2*$G208/(1.2*($B208/3600/($D208*$F208))^2)+1)+10*LOG10($D208*$F208)+L208</f>
        <v>#DIV/0!</v>
      </c>
      <c r="U208" s="24" t="e">
        <f>'ModelParams Lw'!$B$3+'ModelParams Lw'!$B$4*LOG10($B208/3600/($D208*$F208))+'ModelParams Lw'!$B$5*LOG10(2*$G208/(1.2*($B208/3600/($D208*$F208))^2)+1)+10*LOG10($D208*$F208)+M208</f>
        <v>#DIV/0!</v>
      </c>
      <c r="V208" s="24" t="e">
        <f>'ModelParams Lw'!$B$3+'ModelParams Lw'!$B$4*LOG10($B208/3600/($D208*$F208))+'ModelParams Lw'!$B$5*LOG10(2*$G208/(1.2*($B208/3600/($D208*$F208))^2)+1)+10*LOG10($D208*$F208)+N208</f>
        <v>#DIV/0!</v>
      </c>
      <c r="W208" s="24" t="e">
        <f>'ModelParams Lw'!$B$3+'ModelParams Lw'!$B$4*LOG10($B208/3600/($D208*$F208))+'ModelParams Lw'!$B$5*LOG10(2*$G208/(1.2*($B208/3600/($D208*$F208))^2)+1)+10*LOG10($D208*$F208)+O208</f>
        <v>#DIV/0!</v>
      </c>
      <c r="X208" s="24" t="e">
        <f>10*LOG10(IF(P208="",0,POWER(10,((P208+'ModelParams Lw'!$O$4)/10))) +IF(Q208="",0,POWER(10,((Q208+'ModelParams Lw'!$P$4)/10))) +IF(R208="",0,POWER(10,((R208+'ModelParams Lw'!$Q$4)/10))) +IF(S208="",0,POWER(10,((S208+'ModelParams Lw'!$R$4)/10))) +IF(T208="",0,POWER(10,((T208+'ModelParams Lw'!$S$4)/10))) +IF(U208="",0,POWER(10,((U208+'ModelParams Lw'!$T$4)/10))) +IF(V208="",0,POWER(10,((V208+'ModelParams Lw'!$U$4)/10)))+IF(W208="",0,POWER(10,((W208+'ModelParams Lw'!$V$4)/10))))</f>
        <v>#DIV/0!</v>
      </c>
      <c r="Y208" s="24" t="e">
        <f t="shared" si="91"/>
        <v>#DIV/0!</v>
      </c>
      <c r="Z208" s="24" t="e">
        <f>(P208-'ModelParams Lw'!O$10)/'ModelParams Lw'!O$11</f>
        <v>#DIV/0!</v>
      </c>
      <c r="AA208" s="24" t="e">
        <f>(Q208-'ModelParams Lw'!P$10)/'ModelParams Lw'!P$11</f>
        <v>#DIV/0!</v>
      </c>
      <c r="AB208" s="24" t="e">
        <f>(R208-'ModelParams Lw'!Q$10)/'ModelParams Lw'!Q$11</f>
        <v>#DIV/0!</v>
      </c>
      <c r="AC208" s="24" t="e">
        <f>(S208-'ModelParams Lw'!R$10)/'ModelParams Lw'!R$11</f>
        <v>#DIV/0!</v>
      </c>
      <c r="AD208" s="24" t="e">
        <f>(T208-'ModelParams Lw'!S$10)/'ModelParams Lw'!S$11</f>
        <v>#DIV/0!</v>
      </c>
      <c r="AE208" s="24" t="e">
        <f>(U208-'ModelParams Lw'!T$10)/'ModelParams Lw'!T$11</f>
        <v>#DIV/0!</v>
      </c>
      <c r="AF208" s="24" t="e">
        <f>(V208-'ModelParams Lw'!U$10)/'ModelParams Lw'!U$11</f>
        <v>#DIV/0!</v>
      </c>
      <c r="AG208" s="24" t="e">
        <f>(W208-'ModelParams Lw'!V$10)/'ModelParams Lw'!V$11</f>
        <v>#DIV/0!</v>
      </c>
      <c r="AH208" s="24" t="e">
        <f t="shared" si="69"/>
        <v>#DIV/0!</v>
      </c>
      <c r="AI208" s="24" t="str">
        <f>IF(OR(Calcul!$D213="",Calcul!$E213=""),"",VLOOKUP(CONCATENATE(Calcul!$D213,Calcul!$E213),SilencerParams!$D$4:$R$82,8,FALSE))</f>
        <v/>
      </c>
      <c r="AJ208" s="24" t="str">
        <f>IF(OR(Calcul!$D213="",Calcul!$E213=""),"",VLOOKUP(CONCATENATE(Calcul!$D213,Calcul!$E213),SilencerParams!$D$4:$R$82,9,FALSE))</f>
        <v/>
      </c>
      <c r="AK208" s="24" t="str">
        <f>IF(OR(Calcul!$D213="",Calcul!$E213=""),"",VLOOKUP(CONCATENATE(Calcul!$D213,Calcul!$E213),SilencerParams!$D$4:$R$82,10,FALSE))</f>
        <v/>
      </c>
      <c r="AL208" s="24" t="str">
        <f>IF(OR(Calcul!$D213="",Calcul!$E213=""),"",VLOOKUP(CONCATENATE(Calcul!$D213,Calcul!$E213),SilencerParams!$D$4:$R$82,11,FALSE))</f>
        <v/>
      </c>
      <c r="AM208" s="24" t="str">
        <f>IF(OR(Calcul!$D213="",Calcul!$E213=""),"",VLOOKUP(CONCATENATE(Calcul!$D213,Calcul!$E213),SilencerParams!$D$4:$R$82,12,FALSE))</f>
        <v/>
      </c>
      <c r="AN208" s="24" t="str">
        <f>IF(OR(Calcul!$D213="",Calcul!$E213=""),"",VLOOKUP(CONCATENATE(Calcul!$D213,Calcul!$E213),SilencerParams!$D$4:$R$82,13,FALSE))</f>
        <v/>
      </c>
      <c r="AO208" s="24" t="str">
        <f>IF(OR(Calcul!$D213="",Calcul!$E213=""),"",VLOOKUP(CONCATENATE(Calcul!$D213,Calcul!$E213),SilencerParams!$D$4:$R$82,14,FALSE))</f>
        <v/>
      </c>
      <c r="AP208" s="24" t="str">
        <f>IF(OR(Calcul!$D213="",Calcul!$E213=""),"",VLOOKUP(CONCATENATE(Calcul!$D213,Calcul!$E213),SilencerParams!$D$4:$R$82,15,FALSE))</f>
        <v/>
      </c>
      <c r="AQ208" s="24" t="str">
        <f>IF(OR(Calcul!$D213="",Calcul!$E213=""),"",VLOOKUP(CONCATENATE(Calcul!$D213,Calcul!$E213),SilencerParams!$D$4:$Z$82,16,FALSE)*LOG($AH208)+VLOOKUP(CONCATENATE(Calcul!$D213,Calcul!$E213),SilencerParams!$D$4:$AH$82,24,FALSE))</f>
        <v/>
      </c>
      <c r="AR208" s="24" t="str">
        <f>IF(OR(Calcul!$D213="",Calcul!$E213=""),"",VLOOKUP(CONCATENATE(Calcul!$D213,Calcul!$E213),SilencerParams!$D$4:$Z$82,17,FALSE)*LOG($AH208)+VLOOKUP(CONCATENATE(Calcul!$D213,Calcul!$E213),SilencerParams!$D$4:$AH$82,25,FALSE))</f>
        <v/>
      </c>
      <c r="AS208" s="24" t="str">
        <f>IF(OR(Calcul!$D213="",Calcul!$E213=""),"",VLOOKUP(CONCATENATE(Calcul!$D213,Calcul!$E213),SilencerParams!$D$4:$Z$82,18,FALSE)*LOG($AH208)+VLOOKUP(CONCATENATE(Calcul!$D213,Calcul!$E213),SilencerParams!$D$4:$AH$82,26,FALSE))</f>
        <v/>
      </c>
      <c r="AT208" s="24" t="str">
        <f>IF(OR(Calcul!$D213="",Calcul!$E213=""),"",VLOOKUP(CONCATENATE(Calcul!$D213,Calcul!$E213),SilencerParams!$D$4:$Z$82,19,FALSE)*LOG($AH208)+VLOOKUP(CONCATENATE(Calcul!$D213,Calcul!$E213),SilencerParams!$D$4:$AH$82,27,FALSE))</f>
        <v/>
      </c>
      <c r="AU208" s="24" t="str">
        <f>IF(OR(Calcul!$D213="",Calcul!$E213=""),"",VLOOKUP(CONCATENATE(Calcul!$D213,Calcul!$E213),SilencerParams!$D$4:$Z$82,20,FALSE)*LOG($AH208)+VLOOKUP(CONCATENATE(Calcul!$D213,Calcul!$E213),SilencerParams!$D$4:$AH$82,28,FALSE))</f>
        <v/>
      </c>
      <c r="AV208" s="24" t="str">
        <f>IF(OR(Calcul!$D213="",Calcul!$E213=""),"",VLOOKUP(CONCATENATE(Calcul!$D213,Calcul!$E213),SilencerParams!$D$4:$Z$82,21,FALSE)*LOG($AH208)+VLOOKUP(CONCATENATE(Calcul!$D213,Calcul!$E213),SilencerParams!$D$4:$AH$82,29,FALSE))</f>
        <v/>
      </c>
      <c r="AW208" s="24" t="str">
        <f>IF(OR(Calcul!$D213="",Calcul!$E213=""),"",VLOOKUP(CONCATENATE(Calcul!$D213,Calcul!$E213),SilencerParams!$D$4:$Z$82,22,FALSE)*LOG($AH208)+VLOOKUP(CONCATENATE(Calcul!$D213,Calcul!$E213),SilencerParams!$D$4:$AH$82,30,FALSE))</f>
        <v/>
      </c>
      <c r="AX208" s="24" t="str">
        <f>IF(OR(Calcul!$D213="",Calcul!$E213=""),"",VLOOKUP(CONCATENATE(Calcul!$D213,Calcul!$E213),SilencerParams!$D$4:$Z$82,23,FALSE)*LOG($AH208)+VLOOKUP(CONCATENATE(Calcul!$D213,Calcul!$E213),SilencerParams!$D$4:$AH$82,31,FALSE))</f>
        <v/>
      </c>
      <c r="AY208" s="24" t="e">
        <f t="shared" si="72"/>
        <v>#DIV/0!</v>
      </c>
      <c r="AZ208" s="24" t="e">
        <f t="shared" si="73"/>
        <v>#DIV/0!</v>
      </c>
      <c r="BA208" s="24" t="e">
        <f t="shared" si="74"/>
        <v>#DIV/0!</v>
      </c>
      <c r="BB208" s="24" t="e">
        <f t="shared" si="75"/>
        <v>#DIV/0!</v>
      </c>
      <c r="BC208" s="24" t="e">
        <f t="shared" si="76"/>
        <v>#DIV/0!</v>
      </c>
      <c r="BD208" s="24" t="e">
        <f t="shared" si="77"/>
        <v>#DIV/0!</v>
      </c>
      <c r="BE208" s="24" t="e">
        <f t="shared" si="78"/>
        <v>#DIV/0!</v>
      </c>
      <c r="BF208" s="24" t="e">
        <f t="shared" si="79"/>
        <v>#DIV/0!</v>
      </c>
      <c r="BG208" s="24" t="e">
        <f>10*LOG10(IF(AY208="",0,POWER(10,((AY208+'ModelParams Lw'!$O$4)/10))) +IF(AZ208="",0,POWER(10,((AZ208+'ModelParams Lw'!$P$4)/10))) +IF(BA208="",0,POWER(10,((BA208+'ModelParams Lw'!$Q$4)/10))) +IF(BB208="",0,POWER(10,((BB208+'ModelParams Lw'!$R$4)/10))) +IF(BC208="",0,POWER(10,((BC208+'ModelParams Lw'!$S$4)/10))) +IF(BD208="",0,POWER(10,((BD208+'ModelParams Lw'!$T$4)/10))) +IF(BE208="",0,POWER(10,((BE208+'ModelParams Lw'!$U$4)/10)))+IF(BF208="",0,POWER(10,((BF208+'ModelParams Lw'!$V$4)/10))))</f>
        <v>#DIV/0!</v>
      </c>
      <c r="BH208" s="24" t="e">
        <f t="shared" si="70"/>
        <v>#DIV/0!</v>
      </c>
      <c r="BI208" s="24" t="e">
        <f>(AY208-'ModelParams Lw'!O$10)/'ModelParams Lw'!O$11</f>
        <v>#DIV/0!</v>
      </c>
      <c r="BJ208" s="24" t="e">
        <f>(AZ208-'ModelParams Lw'!P$10)/'ModelParams Lw'!P$11</f>
        <v>#DIV/0!</v>
      </c>
      <c r="BK208" s="24" t="e">
        <f>(BA208-'ModelParams Lw'!Q$10)/'ModelParams Lw'!Q$11</f>
        <v>#DIV/0!</v>
      </c>
      <c r="BL208" s="24" t="e">
        <f>(BB208-'ModelParams Lw'!R$10)/'ModelParams Lw'!R$11</f>
        <v>#DIV/0!</v>
      </c>
      <c r="BM208" s="24" t="e">
        <f>(BC208-'ModelParams Lw'!S$10)/'ModelParams Lw'!S$11</f>
        <v>#DIV/0!</v>
      </c>
      <c r="BN208" s="24" t="e">
        <f>(BD208-'ModelParams Lw'!T$10)/'ModelParams Lw'!T$11</f>
        <v>#DIV/0!</v>
      </c>
      <c r="BO208" s="24" t="e">
        <f>(BE208-'ModelParams Lw'!U$10)/'ModelParams Lw'!U$11</f>
        <v>#DIV/0!</v>
      </c>
      <c r="BP208" s="24" t="e">
        <f>(BF208-'ModelParams Lw'!V$10)/'ModelParams Lw'!V$11</f>
        <v>#DIV/0!</v>
      </c>
      <c r="BQ208" s="24">
        <f>IF(Calcul!$F213="SW",'ModelParams Lw'!C$18+'ModelParams Lw'!C$19*LOG(BQ$3)+'ModelParams Lw'!C$20*($D208*$E208),IF('ModelParams Lw'!C$21+'ModelParams Lw'!C$22*LOG(BQ$3)+'ModelParams Lw'!C$23*($D208*$E208)&lt;'ModelParams Lw'!C$18+'ModelParams Lw'!C$19*LOG(BQ$3)+'ModelParams Lw'!C$20*($D208*$E208),'ModelParams Lw'!C$18+'ModelParams Lw'!C$19*LOG(BQ$3)+'ModelParams Lw'!C$20*($D208*$E208),'ModelParams Lw'!C$21+'ModelParams Lw'!C$22*LOG(BQ$3)+'ModelParams Lw'!C$23*($D208*$E208)))</f>
        <v>29.232362061604213</v>
      </c>
      <c r="BR208" s="24">
        <f>IF(Calcul!$F213="SW",'ModelParams Lw'!D$18+'ModelParams Lw'!D$19*LOG(BR$3)+'ModelParams Lw'!D$20*($D208*$E208),IF('ModelParams Lw'!D$21+'ModelParams Lw'!D$22*LOG(BR$3)+'ModelParams Lw'!D$23*($D208*$E208)&lt;'ModelParams Lw'!D$18+'ModelParams Lw'!D$19*LOG(BR$3)+'ModelParams Lw'!D$20*($D208*$E208),'ModelParams Lw'!D$18+'ModelParams Lw'!D$19*LOG(BR$3)+'ModelParams Lw'!D$20*($D208*$E208),'ModelParams Lw'!D$21+'ModelParams Lw'!D$22*LOG(BR$3)+'ModelParams Lw'!D$23*($D208*$E208)))</f>
        <v>20.87664435983303</v>
      </c>
      <c r="BS208" s="24">
        <f>IF(Calcul!$F213="SW",'ModelParams Lw'!E$18+'ModelParams Lw'!E$19*LOG(BS$3)+'ModelParams Lw'!E$20*($D208*$E208),IF('ModelParams Lw'!E$21+'ModelParams Lw'!E$22*LOG(BS$3)+'ModelParams Lw'!E$23*($D208*$E208)&lt;'ModelParams Lw'!E$18+'ModelParams Lw'!E$19*LOG(BS$3)+'ModelParams Lw'!E$20*($D208*$E208),'ModelParams Lw'!E$18+'ModelParams Lw'!E$19*LOG(BS$3)+'ModelParams Lw'!E$20*($D208*$E208),'ModelParams Lw'!E$21+'ModelParams Lw'!E$22*LOG(BS$3)+'ModelParams Lw'!E$23*($D208*$E208)))</f>
        <v>19.403052886267911</v>
      </c>
      <c r="BT208" s="24">
        <f>IF(Calcul!$F213="SW",'ModelParams Lw'!F$18+'ModelParams Lw'!F$19*LOG(BT$3)+'ModelParams Lw'!F$20*($D208*$E208),IF('ModelParams Lw'!F$21+'ModelParams Lw'!F$22*LOG(BT$3)+'ModelParams Lw'!F$23*($D208*$E208)&lt;'ModelParams Lw'!F$18+'ModelParams Lw'!F$19*LOG(BT$3)+'ModelParams Lw'!F$20*($D208*$E208),'ModelParams Lw'!F$18+'ModelParams Lw'!F$19*LOG(BT$3)+'ModelParams Lw'!F$20*($D208*$E208),'ModelParams Lw'!F$21+'ModelParams Lw'!F$22*LOG(BT$3)+'ModelParams Lw'!F$23*($D208*$E208)))</f>
        <v>19.168948557312724</v>
      </c>
      <c r="BU208" s="24">
        <f>IF(Calcul!$F213="SW",'ModelParams Lw'!G$18+'ModelParams Lw'!G$19*LOG(BU$3)+'ModelParams Lw'!G$20*($D208*$E208),IF('ModelParams Lw'!G$21+'ModelParams Lw'!G$22*LOG(BU$3)+'ModelParams Lw'!G$23*($D208*$E208)&lt;'ModelParams Lw'!G$18+'ModelParams Lw'!G$19*LOG(BU$3)+'ModelParams Lw'!G$20*($D208*$E208),'ModelParams Lw'!G$18+'ModelParams Lw'!G$19*LOG(BU$3)+'ModelParams Lw'!G$20*($D208*$E208),'ModelParams Lw'!G$21+'ModelParams Lw'!G$22*LOG(BU$3)+'ModelParams Lw'!G$23*($D208*$E208)))</f>
        <v>19.253827318462619</v>
      </c>
      <c r="BV208" s="24">
        <f>IF(Calcul!$F213="SW",'ModelParams Lw'!H$18+'ModelParams Lw'!H$19*LOG(BV$3)+'ModelParams Lw'!H$20*($D208*$E208),IF('ModelParams Lw'!H$21+'ModelParams Lw'!H$22*LOG(BV$3)+'ModelParams Lw'!H$23*($D208*$E208)&lt;'ModelParams Lw'!H$18+'ModelParams Lw'!H$19*LOG(BV$3)+'ModelParams Lw'!H$20*($D208*$E208),'ModelParams Lw'!H$18+'ModelParams Lw'!H$19*LOG(BV$3)+'ModelParams Lw'!H$20*($D208*$E208),'ModelParams Lw'!H$21+'ModelParams Lw'!H$22*LOG(BV$3)+'ModelParams Lw'!H$23*($D208*$E208)))</f>
        <v>18.450549841027573</v>
      </c>
      <c r="BW208" s="24">
        <f>IF(Calcul!$F213="SW",'ModelParams Lw'!I$18+'ModelParams Lw'!I$19*LOG(BW$3)+'ModelParams Lw'!I$20*($D208*$E208),IF('ModelParams Lw'!I$21+'ModelParams Lw'!I$22*LOG(BW$3)+'ModelParams Lw'!I$23*($D208*$E208)&lt;'ModelParams Lw'!I$18+'ModelParams Lw'!I$19*LOG(BW$3)+'ModelParams Lw'!I$20*($D208*$E208),'ModelParams Lw'!I$18+'ModelParams Lw'!I$19*LOG(BW$3)+'ModelParams Lw'!I$20*($D208*$E208),'ModelParams Lw'!I$21+'ModelParams Lw'!I$22*LOG(BW$3)+'ModelParams Lw'!I$23*($D208*$E208)))</f>
        <v>24.339570323731252</v>
      </c>
      <c r="BX208" s="24">
        <f>IF(Calcul!$F213="SW",'ModelParams Lw'!J$18+'ModelParams Lw'!J$19*LOG(BX$3)+'ModelParams Lw'!J$20*($D208*$E208),IF('ModelParams Lw'!J$21+'ModelParams Lw'!J$22*LOG(BX$3)+'ModelParams Lw'!J$23*($D208*$E208)&lt;'ModelParams Lw'!J$18+'ModelParams Lw'!J$19*LOG(BX$3)+'ModelParams Lw'!J$20*($D208*$E208),'ModelParams Lw'!J$18+'ModelParams Lw'!J$19*LOG(BX$3)+'ModelParams Lw'!J$20*($D208*$E208),'ModelParams Lw'!J$21+'ModelParams Lw'!J$22*LOG(BX$3)+'ModelParams Lw'!J$23*($D208*$E208)))</f>
        <v>22.505852524315557</v>
      </c>
      <c r="BY208" s="24" t="e">
        <f t="shared" si="80"/>
        <v>#DIV/0!</v>
      </c>
      <c r="BZ208" s="24" t="e">
        <f t="shared" si="81"/>
        <v>#DIV/0!</v>
      </c>
      <c r="CA208" s="24" t="e">
        <f t="shared" si="82"/>
        <v>#DIV/0!</v>
      </c>
      <c r="CB208" s="24" t="e">
        <f t="shared" si="83"/>
        <v>#DIV/0!</v>
      </c>
      <c r="CC208" s="24" t="e">
        <f t="shared" si="84"/>
        <v>#DIV/0!</v>
      </c>
      <c r="CD208" s="24" t="e">
        <f t="shared" si="85"/>
        <v>#DIV/0!</v>
      </c>
      <c r="CE208" s="24" t="e">
        <f t="shared" si="86"/>
        <v>#DIV/0!</v>
      </c>
      <c r="CF208" s="24" t="e">
        <f t="shared" si="87"/>
        <v>#DIV/0!</v>
      </c>
      <c r="CG208" s="24" t="e">
        <f>10*LOG10(IF(BY208="",0,POWER(10,((BY208+'ModelParams Lw'!$O$4)/10))) +IF(BZ208="",0,POWER(10,((BZ208+'ModelParams Lw'!$P$4)/10))) +IF(CA208="",0,POWER(10,((CA208+'ModelParams Lw'!$Q$4)/10))) +IF(CB208="",0,POWER(10,((CB208+'ModelParams Lw'!$R$4)/10))) +IF(CC208="",0,POWER(10,((CC208+'ModelParams Lw'!$S$4)/10))) +IF(CD208="",0,POWER(10,((CD208+'ModelParams Lw'!$T$4)/10))) +IF(CE208="",0,POWER(10,((CE208+'ModelParams Lw'!$U$4)/10)))+IF(CF208="",0,POWER(10,((CF208+'ModelParams Lw'!$V$4)/10))))</f>
        <v>#DIV/0!</v>
      </c>
      <c r="CH208" s="24" t="e">
        <f t="shared" si="71"/>
        <v>#DIV/0!</v>
      </c>
      <c r="CI208" s="24" t="e">
        <f>(BY208-'ModelParams Lw'!$O$10)/'ModelParams Lw'!$O$11</f>
        <v>#DIV/0!</v>
      </c>
      <c r="CJ208" s="24" t="e">
        <f>(BZ208-'ModelParams Lw'!$P$10)/'ModelParams Lw'!$P$11</f>
        <v>#DIV/0!</v>
      </c>
      <c r="CK208" s="24" t="e">
        <f>(CA208-'ModelParams Lw'!$Q$10)/'ModelParams Lw'!$Q$11</f>
        <v>#DIV/0!</v>
      </c>
      <c r="CL208" s="24" t="e">
        <f>(CB208-'ModelParams Lw'!$R$10)/'ModelParams Lw'!$R$11</f>
        <v>#DIV/0!</v>
      </c>
      <c r="CM208" s="24" t="e">
        <f>(CC208-'ModelParams Lw'!$S$10)/'ModelParams Lw'!$S$11</f>
        <v>#DIV/0!</v>
      </c>
      <c r="CN208" s="24" t="e">
        <f>(CD208-'ModelParams Lw'!$T$10)/'ModelParams Lw'!$T$11</f>
        <v>#DIV/0!</v>
      </c>
      <c r="CO208" s="24" t="e">
        <f>(CE208-'ModelParams Lw'!$U$10)/'ModelParams Lw'!$U$11</f>
        <v>#DIV/0!</v>
      </c>
      <c r="CP208" s="24" t="e">
        <f>(CF208-'ModelParams Lw'!$V$10)/'ModelParams Lw'!$V$11</f>
        <v>#DIV/0!</v>
      </c>
    </row>
    <row r="209" spans="1:94" x14ac:dyDescent="0.2">
      <c r="A209" s="12">
        <f>Calcul!B211</f>
        <v>0</v>
      </c>
      <c r="B209" s="12">
        <f t="shared" si="88"/>
        <v>0</v>
      </c>
      <c r="C209" s="12">
        <f>Calcul!C211</f>
        <v>0</v>
      </c>
      <c r="D209" s="12">
        <f>Calcul!D211/1000</f>
        <v>0</v>
      </c>
      <c r="E209" s="12">
        <f>Calcul!E211/1000</f>
        <v>0</v>
      </c>
      <c r="F209" s="12">
        <f t="shared" si="89"/>
        <v>0</v>
      </c>
      <c r="G209" s="24" t="e">
        <f t="shared" si="90"/>
        <v>#DIV/0!</v>
      </c>
      <c r="H209" s="21" t="e">
        <f>'ModelParams Lw'!$B$6*(LN(H$3/(($B209/3600/($D209*$F209))^0.4*$G209^0.3)))^2+'ModelParams Lw'!$B$7*LN(H$3/(($B209/3600/($D209*$F209))^0.4*$G209^0.3))+'ModelParams Lw'!$B$8</f>
        <v>#DIV/0!</v>
      </c>
      <c r="I209" s="21" t="e">
        <f>'ModelParams Lw'!$B$6*(LN(I$3/(($B209/3600/($D209*$F209))^0.4*$G209^0.3)))^2+'ModelParams Lw'!$B$7*LN(I$3/(($B209/3600/($D209*$F209))^0.4*$G209^0.3))+'ModelParams Lw'!$B$8</f>
        <v>#DIV/0!</v>
      </c>
      <c r="J209" s="21" t="e">
        <f>'ModelParams Lw'!$B$6*(LN(J$3/(($B209/3600/($D209*$F209))^0.4*$G209^0.3)))^2+'ModelParams Lw'!$B$7*LN(J$3/(($B209/3600/($D209*$F209))^0.4*$G209^0.3))+'ModelParams Lw'!$B$8</f>
        <v>#DIV/0!</v>
      </c>
      <c r="K209" s="21" t="e">
        <f>'ModelParams Lw'!$B$6*(LN(K$3/(($B209/3600/($D209*$F209))^0.4*$G209^0.3)))^2+'ModelParams Lw'!$B$7*LN(K$3/(($B209/3600/($D209*$F209))^0.4*$G209^0.3))+'ModelParams Lw'!$B$8</f>
        <v>#DIV/0!</v>
      </c>
      <c r="L209" s="21" t="e">
        <f>'ModelParams Lw'!$B$6*(LN(L$3/(($B209/3600/($D209*$F209))^0.4*$G209^0.3)))^2+'ModelParams Lw'!$B$7*LN(L$3/(($B209/3600/($D209*$F209))^0.4*$G209^0.3))+'ModelParams Lw'!$B$8</f>
        <v>#DIV/0!</v>
      </c>
      <c r="M209" s="21" t="e">
        <f>'ModelParams Lw'!$B$6*(LN(M$3/(($B209/3600/($D209*$F209))^0.4*$G209^0.3)))^2+'ModelParams Lw'!$B$7*LN(M$3/(($B209/3600/($D209*$F209))^0.4*$G209^0.3))+'ModelParams Lw'!$B$8</f>
        <v>#DIV/0!</v>
      </c>
      <c r="N209" s="21" t="e">
        <f>'ModelParams Lw'!$B$6*(LN(N$3/(($B209/3600/($D209*$F209))^0.4*$G209^0.3)))^2+'ModelParams Lw'!$B$7*LN(N$3/(($B209/3600/($D209*$F209))^0.4*$G209^0.3))+'ModelParams Lw'!$B$8</f>
        <v>#DIV/0!</v>
      </c>
      <c r="O209" s="21" t="e">
        <f>'ModelParams Lw'!$B$6*(LN(O$3/(($B209/3600/($D209*$F209))^0.4*$G209^0.3)))^2+'ModelParams Lw'!$B$7*LN(O$3/(($B209/3600/($D209*$F209))^0.4*$G209^0.3))+'ModelParams Lw'!$B$8</f>
        <v>#DIV/0!</v>
      </c>
      <c r="P209" s="24" t="e">
        <f>'ModelParams Lw'!$B$3+'ModelParams Lw'!$B$4*LOG10($B209/3600/($D209*$F209))+'ModelParams Lw'!$B$5*LOG10(2*$G209/(1.2*($B209/3600/($D209*$F209))^2)+1)+10*LOG10($D209*$F209)+H209</f>
        <v>#DIV/0!</v>
      </c>
      <c r="Q209" s="24" t="e">
        <f>'ModelParams Lw'!$B$3+'ModelParams Lw'!$B$4*LOG10($B209/3600/($D209*$F209))+'ModelParams Lw'!$B$5*LOG10(2*$G209/(1.2*($B209/3600/($D209*$F209))^2)+1)+10*LOG10($D209*$F209)+I209</f>
        <v>#DIV/0!</v>
      </c>
      <c r="R209" s="24" t="e">
        <f>'ModelParams Lw'!$B$3+'ModelParams Lw'!$B$4*LOG10($B209/3600/($D209*$F209))+'ModelParams Lw'!$B$5*LOG10(2*$G209/(1.2*($B209/3600/($D209*$F209))^2)+1)+10*LOG10($D209*$F209)+J209</f>
        <v>#DIV/0!</v>
      </c>
      <c r="S209" s="24" t="e">
        <f>'ModelParams Lw'!$B$3+'ModelParams Lw'!$B$4*LOG10($B209/3600/($D209*$F209))+'ModelParams Lw'!$B$5*LOG10(2*$G209/(1.2*($B209/3600/($D209*$F209))^2)+1)+10*LOG10($D209*$F209)+K209</f>
        <v>#DIV/0!</v>
      </c>
      <c r="T209" s="24" t="e">
        <f>'ModelParams Lw'!$B$3+'ModelParams Lw'!$B$4*LOG10($B209/3600/($D209*$F209))+'ModelParams Lw'!$B$5*LOG10(2*$G209/(1.2*($B209/3600/($D209*$F209))^2)+1)+10*LOG10($D209*$F209)+L209</f>
        <v>#DIV/0!</v>
      </c>
      <c r="U209" s="24" t="e">
        <f>'ModelParams Lw'!$B$3+'ModelParams Lw'!$B$4*LOG10($B209/3600/($D209*$F209))+'ModelParams Lw'!$B$5*LOG10(2*$G209/(1.2*($B209/3600/($D209*$F209))^2)+1)+10*LOG10($D209*$F209)+M209</f>
        <v>#DIV/0!</v>
      </c>
      <c r="V209" s="24" t="e">
        <f>'ModelParams Lw'!$B$3+'ModelParams Lw'!$B$4*LOG10($B209/3600/($D209*$F209))+'ModelParams Lw'!$B$5*LOG10(2*$G209/(1.2*($B209/3600/($D209*$F209))^2)+1)+10*LOG10($D209*$F209)+N209</f>
        <v>#DIV/0!</v>
      </c>
      <c r="W209" s="24" t="e">
        <f>'ModelParams Lw'!$B$3+'ModelParams Lw'!$B$4*LOG10($B209/3600/($D209*$F209))+'ModelParams Lw'!$B$5*LOG10(2*$G209/(1.2*($B209/3600/($D209*$F209))^2)+1)+10*LOG10($D209*$F209)+O209</f>
        <v>#DIV/0!</v>
      </c>
      <c r="X209" s="24" t="e">
        <f>10*LOG10(IF(P209="",0,POWER(10,((P209+'ModelParams Lw'!$O$4)/10))) +IF(Q209="",0,POWER(10,((Q209+'ModelParams Lw'!$P$4)/10))) +IF(R209="",0,POWER(10,((R209+'ModelParams Lw'!$Q$4)/10))) +IF(S209="",0,POWER(10,((S209+'ModelParams Lw'!$R$4)/10))) +IF(T209="",0,POWER(10,((T209+'ModelParams Lw'!$S$4)/10))) +IF(U209="",0,POWER(10,((U209+'ModelParams Lw'!$T$4)/10))) +IF(V209="",0,POWER(10,((V209+'ModelParams Lw'!$U$4)/10)))+IF(W209="",0,POWER(10,((W209+'ModelParams Lw'!$V$4)/10))))</f>
        <v>#DIV/0!</v>
      </c>
      <c r="Y209" s="24" t="e">
        <f t="shared" si="91"/>
        <v>#DIV/0!</v>
      </c>
      <c r="Z209" s="24" t="e">
        <f>(P209-'ModelParams Lw'!O$10)/'ModelParams Lw'!O$11</f>
        <v>#DIV/0!</v>
      </c>
      <c r="AA209" s="24" t="e">
        <f>(Q209-'ModelParams Lw'!P$10)/'ModelParams Lw'!P$11</f>
        <v>#DIV/0!</v>
      </c>
      <c r="AB209" s="24" t="e">
        <f>(R209-'ModelParams Lw'!Q$10)/'ModelParams Lw'!Q$11</f>
        <v>#DIV/0!</v>
      </c>
      <c r="AC209" s="24" t="e">
        <f>(S209-'ModelParams Lw'!R$10)/'ModelParams Lw'!R$11</f>
        <v>#DIV/0!</v>
      </c>
      <c r="AD209" s="24" t="e">
        <f>(T209-'ModelParams Lw'!S$10)/'ModelParams Lw'!S$11</f>
        <v>#DIV/0!</v>
      </c>
      <c r="AE209" s="24" t="e">
        <f>(U209-'ModelParams Lw'!T$10)/'ModelParams Lw'!T$11</f>
        <v>#DIV/0!</v>
      </c>
      <c r="AF209" s="24" t="e">
        <f>(V209-'ModelParams Lw'!U$10)/'ModelParams Lw'!U$11</f>
        <v>#DIV/0!</v>
      </c>
      <c r="AG209" s="24" t="e">
        <f>(W209-'ModelParams Lw'!V$10)/'ModelParams Lw'!V$11</f>
        <v>#DIV/0!</v>
      </c>
      <c r="AH209" s="24" t="e">
        <f t="shared" si="69"/>
        <v>#DIV/0!</v>
      </c>
      <c r="AI209" s="24" t="str">
        <f>IF(OR(Calcul!$D214="",Calcul!$E214=""),"",VLOOKUP(CONCATENATE(Calcul!$D214,Calcul!$E214),SilencerParams!$D$4:$R$82,8,FALSE))</f>
        <v/>
      </c>
      <c r="AJ209" s="24" t="str">
        <f>IF(OR(Calcul!$D214="",Calcul!$E214=""),"",VLOOKUP(CONCATENATE(Calcul!$D214,Calcul!$E214),SilencerParams!$D$4:$R$82,9,FALSE))</f>
        <v/>
      </c>
      <c r="AK209" s="24" t="str">
        <f>IF(OR(Calcul!$D214="",Calcul!$E214=""),"",VLOOKUP(CONCATENATE(Calcul!$D214,Calcul!$E214),SilencerParams!$D$4:$R$82,10,FALSE))</f>
        <v/>
      </c>
      <c r="AL209" s="24" t="str">
        <f>IF(OR(Calcul!$D214="",Calcul!$E214=""),"",VLOOKUP(CONCATENATE(Calcul!$D214,Calcul!$E214),SilencerParams!$D$4:$R$82,11,FALSE))</f>
        <v/>
      </c>
      <c r="AM209" s="24" t="str">
        <f>IF(OR(Calcul!$D214="",Calcul!$E214=""),"",VLOOKUP(CONCATENATE(Calcul!$D214,Calcul!$E214),SilencerParams!$D$4:$R$82,12,FALSE))</f>
        <v/>
      </c>
      <c r="AN209" s="24" t="str">
        <f>IF(OR(Calcul!$D214="",Calcul!$E214=""),"",VLOOKUP(CONCATENATE(Calcul!$D214,Calcul!$E214),SilencerParams!$D$4:$R$82,13,FALSE))</f>
        <v/>
      </c>
      <c r="AO209" s="24" t="str">
        <f>IF(OR(Calcul!$D214="",Calcul!$E214=""),"",VLOOKUP(CONCATENATE(Calcul!$D214,Calcul!$E214),SilencerParams!$D$4:$R$82,14,FALSE))</f>
        <v/>
      </c>
      <c r="AP209" s="24" t="str">
        <f>IF(OR(Calcul!$D214="",Calcul!$E214=""),"",VLOOKUP(CONCATENATE(Calcul!$D214,Calcul!$E214),SilencerParams!$D$4:$R$82,15,FALSE))</f>
        <v/>
      </c>
      <c r="AQ209" s="24" t="str">
        <f>IF(OR(Calcul!$D214="",Calcul!$E214=""),"",VLOOKUP(CONCATENATE(Calcul!$D214,Calcul!$E214),SilencerParams!$D$4:$Z$82,16,FALSE)*LOG($AH209)+VLOOKUP(CONCATENATE(Calcul!$D214,Calcul!$E214),SilencerParams!$D$4:$AH$82,24,FALSE))</f>
        <v/>
      </c>
      <c r="AR209" s="24" t="str">
        <f>IF(OR(Calcul!$D214="",Calcul!$E214=""),"",VLOOKUP(CONCATENATE(Calcul!$D214,Calcul!$E214),SilencerParams!$D$4:$Z$82,17,FALSE)*LOG($AH209)+VLOOKUP(CONCATENATE(Calcul!$D214,Calcul!$E214),SilencerParams!$D$4:$AH$82,25,FALSE))</f>
        <v/>
      </c>
      <c r="AS209" s="24" t="str">
        <f>IF(OR(Calcul!$D214="",Calcul!$E214=""),"",VLOOKUP(CONCATENATE(Calcul!$D214,Calcul!$E214),SilencerParams!$D$4:$Z$82,18,FALSE)*LOG($AH209)+VLOOKUP(CONCATENATE(Calcul!$D214,Calcul!$E214),SilencerParams!$D$4:$AH$82,26,FALSE))</f>
        <v/>
      </c>
      <c r="AT209" s="24" t="str">
        <f>IF(OR(Calcul!$D214="",Calcul!$E214=""),"",VLOOKUP(CONCATENATE(Calcul!$D214,Calcul!$E214),SilencerParams!$D$4:$Z$82,19,FALSE)*LOG($AH209)+VLOOKUP(CONCATENATE(Calcul!$D214,Calcul!$E214),SilencerParams!$D$4:$AH$82,27,FALSE))</f>
        <v/>
      </c>
      <c r="AU209" s="24" t="str">
        <f>IF(OR(Calcul!$D214="",Calcul!$E214=""),"",VLOOKUP(CONCATENATE(Calcul!$D214,Calcul!$E214),SilencerParams!$D$4:$Z$82,20,FALSE)*LOG($AH209)+VLOOKUP(CONCATENATE(Calcul!$D214,Calcul!$E214),SilencerParams!$D$4:$AH$82,28,FALSE))</f>
        <v/>
      </c>
      <c r="AV209" s="24" t="str">
        <f>IF(OR(Calcul!$D214="",Calcul!$E214=""),"",VLOOKUP(CONCATENATE(Calcul!$D214,Calcul!$E214),SilencerParams!$D$4:$Z$82,21,FALSE)*LOG($AH209)+VLOOKUP(CONCATENATE(Calcul!$D214,Calcul!$E214),SilencerParams!$D$4:$AH$82,29,FALSE))</f>
        <v/>
      </c>
      <c r="AW209" s="24" t="str">
        <f>IF(OR(Calcul!$D214="",Calcul!$E214=""),"",VLOOKUP(CONCATENATE(Calcul!$D214,Calcul!$E214),SilencerParams!$D$4:$Z$82,22,FALSE)*LOG($AH209)+VLOOKUP(CONCATENATE(Calcul!$D214,Calcul!$E214),SilencerParams!$D$4:$AH$82,30,FALSE))</f>
        <v/>
      </c>
      <c r="AX209" s="24" t="str">
        <f>IF(OR(Calcul!$D214="",Calcul!$E214=""),"",VLOOKUP(CONCATENATE(Calcul!$D214,Calcul!$E214),SilencerParams!$D$4:$Z$82,23,FALSE)*LOG($AH209)+VLOOKUP(CONCATENATE(Calcul!$D214,Calcul!$E214),SilencerParams!$D$4:$AH$82,31,FALSE))</f>
        <v/>
      </c>
      <c r="AY209" s="24" t="e">
        <f t="shared" si="72"/>
        <v>#DIV/0!</v>
      </c>
      <c r="AZ209" s="24" t="e">
        <f t="shared" si="73"/>
        <v>#DIV/0!</v>
      </c>
      <c r="BA209" s="24" t="e">
        <f t="shared" si="74"/>
        <v>#DIV/0!</v>
      </c>
      <c r="BB209" s="24" t="e">
        <f t="shared" si="75"/>
        <v>#DIV/0!</v>
      </c>
      <c r="BC209" s="24" t="e">
        <f t="shared" si="76"/>
        <v>#DIV/0!</v>
      </c>
      <c r="BD209" s="24" t="e">
        <f t="shared" si="77"/>
        <v>#DIV/0!</v>
      </c>
      <c r="BE209" s="24" t="e">
        <f t="shared" si="78"/>
        <v>#DIV/0!</v>
      </c>
      <c r="BF209" s="24" t="e">
        <f t="shared" si="79"/>
        <v>#DIV/0!</v>
      </c>
      <c r="BG209" s="24" t="e">
        <f>10*LOG10(IF(AY209="",0,POWER(10,((AY209+'ModelParams Lw'!$O$4)/10))) +IF(AZ209="",0,POWER(10,((AZ209+'ModelParams Lw'!$P$4)/10))) +IF(BA209="",0,POWER(10,((BA209+'ModelParams Lw'!$Q$4)/10))) +IF(BB209="",0,POWER(10,((BB209+'ModelParams Lw'!$R$4)/10))) +IF(BC209="",0,POWER(10,((BC209+'ModelParams Lw'!$S$4)/10))) +IF(BD209="",0,POWER(10,((BD209+'ModelParams Lw'!$T$4)/10))) +IF(BE209="",0,POWER(10,((BE209+'ModelParams Lw'!$U$4)/10)))+IF(BF209="",0,POWER(10,((BF209+'ModelParams Lw'!$V$4)/10))))</f>
        <v>#DIV/0!</v>
      </c>
      <c r="BH209" s="24" t="e">
        <f t="shared" si="70"/>
        <v>#DIV/0!</v>
      </c>
      <c r="BI209" s="24" t="e">
        <f>(AY209-'ModelParams Lw'!O$10)/'ModelParams Lw'!O$11</f>
        <v>#DIV/0!</v>
      </c>
      <c r="BJ209" s="24" t="e">
        <f>(AZ209-'ModelParams Lw'!P$10)/'ModelParams Lw'!P$11</f>
        <v>#DIV/0!</v>
      </c>
      <c r="BK209" s="24" t="e">
        <f>(BA209-'ModelParams Lw'!Q$10)/'ModelParams Lw'!Q$11</f>
        <v>#DIV/0!</v>
      </c>
      <c r="BL209" s="24" t="e">
        <f>(BB209-'ModelParams Lw'!R$10)/'ModelParams Lw'!R$11</f>
        <v>#DIV/0!</v>
      </c>
      <c r="BM209" s="24" t="e">
        <f>(BC209-'ModelParams Lw'!S$10)/'ModelParams Lw'!S$11</f>
        <v>#DIV/0!</v>
      </c>
      <c r="BN209" s="24" t="e">
        <f>(BD209-'ModelParams Lw'!T$10)/'ModelParams Lw'!T$11</f>
        <v>#DIV/0!</v>
      </c>
      <c r="BO209" s="24" t="e">
        <f>(BE209-'ModelParams Lw'!U$10)/'ModelParams Lw'!U$11</f>
        <v>#DIV/0!</v>
      </c>
      <c r="BP209" s="24" t="e">
        <f>(BF209-'ModelParams Lw'!V$10)/'ModelParams Lw'!V$11</f>
        <v>#DIV/0!</v>
      </c>
      <c r="BQ209" s="24">
        <f>IF(Calcul!$F214="SW",'ModelParams Lw'!C$18+'ModelParams Lw'!C$19*LOG(BQ$3)+'ModelParams Lw'!C$20*($D209*$E209),IF('ModelParams Lw'!C$21+'ModelParams Lw'!C$22*LOG(BQ$3)+'ModelParams Lw'!C$23*($D209*$E209)&lt;'ModelParams Lw'!C$18+'ModelParams Lw'!C$19*LOG(BQ$3)+'ModelParams Lw'!C$20*($D209*$E209),'ModelParams Lw'!C$18+'ModelParams Lw'!C$19*LOG(BQ$3)+'ModelParams Lw'!C$20*($D209*$E209),'ModelParams Lw'!C$21+'ModelParams Lw'!C$22*LOG(BQ$3)+'ModelParams Lw'!C$23*($D209*$E209)))</f>
        <v>29.232362061604213</v>
      </c>
      <c r="BR209" s="24">
        <f>IF(Calcul!$F214="SW",'ModelParams Lw'!D$18+'ModelParams Lw'!D$19*LOG(BR$3)+'ModelParams Lw'!D$20*($D209*$E209),IF('ModelParams Lw'!D$21+'ModelParams Lw'!D$22*LOG(BR$3)+'ModelParams Lw'!D$23*($D209*$E209)&lt;'ModelParams Lw'!D$18+'ModelParams Lw'!D$19*LOG(BR$3)+'ModelParams Lw'!D$20*($D209*$E209),'ModelParams Lw'!D$18+'ModelParams Lw'!D$19*LOG(BR$3)+'ModelParams Lw'!D$20*($D209*$E209),'ModelParams Lw'!D$21+'ModelParams Lw'!D$22*LOG(BR$3)+'ModelParams Lw'!D$23*($D209*$E209)))</f>
        <v>20.87664435983303</v>
      </c>
      <c r="BS209" s="24">
        <f>IF(Calcul!$F214="SW",'ModelParams Lw'!E$18+'ModelParams Lw'!E$19*LOG(BS$3)+'ModelParams Lw'!E$20*($D209*$E209),IF('ModelParams Lw'!E$21+'ModelParams Lw'!E$22*LOG(BS$3)+'ModelParams Lw'!E$23*($D209*$E209)&lt;'ModelParams Lw'!E$18+'ModelParams Lw'!E$19*LOG(BS$3)+'ModelParams Lw'!E$20*($D209*$E209),'ModelParams Lw'!E$18+'ModelParams Lw'!E$19*LOG(BS$3)+'ModelParams Lw'!E$20*($D209*$E209),'ModelParams Lw'!E$21+'ModelParams Lw'!E$22*LOG(BS$3)+'ModelParams Lw'!E$23*($D209*$E209)))</f>
        <v>19.403052886267911</v>
      </c>
      <c r="BT209" s="24">
        <f>IF(Calcul!$F214="SW",'ModelParams Lw'!F$18+'ModelParams Lw'!F$19*LOG(BT$3)+'ModelParams Lw'!F$20*($D209*$E209),IF('ModelParams Lw'!F$21+'ModelParams Lw'!F$22*LOG(BT$3)+'ModelParams Lw'!F$23*($D209*$E209)&lt;'ModelParams Lw'!F$18+'ModelParams Lw'!F$19*LOG(BT$3)+'ModelParams Lw'!F$20*($D209*$E209),'ModelParams Lw'!F$18+'ModelParams Lw'!F$19*LOG(BT$3)+'ModelParams Lw'!F$20*($D209*$E209),'ModelParams Lw'!F$21+'ModelParams Lw'!F$22*LOG(BT$3)+'ModelParams Lw'!F$23*($D209*$E209)))</f>
        <v>19.168948557312724</v>
      </c>
      <c r="BU209" s="24">
        <f>IF(Calcul!$F214="SW",'ModelParams Lw'!G$18+'ModelParams Lw'!G$19*LOG(BU$3)+'ModelParams Lw'!G$20*($D209*$E209),IF('ModelParams Lw'!G$21+'ModelParams Lw'!G$22*LOG(BU$3)+'ModelParams Lw'!G$23*($D209*$E209)&lt;'ModelParams Lw'!G$18+'ModelParams Lw'!G$19*LOG(BU$3)+'ModelParams Lw'!G$20*($D209*$E209),'ModelParams Lw'!G$18+'ModelParams Lw'!G$19*LOG(BU$3)+'ModelParams Lw'!G$20*($D209*$E209),'ModelParams Lw'!G$21+'ModelParams Lw'!G$22*LOG(BU$3)+'ModelParams Lw'!G$23*($D209*$E209)))</f>
        <v>19.253827318462619</v>
      </c>
      <c r="BV209" s="24">
        <f>IF(Calcul!$F214="SW",'ModelParams Lw'!H$18+'ModelParams Lw'!H$19*LOG(BV$3)+'ModelParams Lw'!H$20*($D209*$E209),IF('ModelParams Lw'!H$21+'ModelParams Lw'!H$22*LOG(BV$3)+'ModelParams Lw'!H$23*($D209*$E209)&lt;'ModelParams Lw'!H$18+'ModelParams Lw'!H$19*LOG(BV$3)+'ModelParams Lw'!H$20*($D209*$E209),'ModelParams Lw'!H$18+'ModelParams Lw'!H$19*LOG(BV$3)+'ModelParams Lw'!H$20*($D209*$E209),'ModelParams Lw'!H$21+'ModelParams Lw'!H$22*LOG(BV$3)+'ModelParams Lw'!H$23*($D209*$E209)))</f>
        <v>18.450549841027573</v>
      </c>
      <c r="BW209" s="24">
        <f>IF(Calcul!$F214="SW",'ModelParams Lw'!I$18+'ModelParams Lw'!I$19*LOG(BW$3)+'ModelParams Lw'!I$20*($D209*$E209),IF('ModelParams Lw'!I$21+'ModelParams Lw'!I$22*LOG(BW$3)+'ModelParams Lw'!I$23*($D209*$E209)&lt;'ModelParams Lw'!I$18+'ModelParams Lw'!I$19*LOG(BW$3)+'ModelParams Lw'!I$20*($D209*$E209),'ModelParams Lw'!I$18+'ModelParams Lw'!I$19*LOG(BW$3)+'ModelParams Lw'!I$20*($D209*$E209),'ModelParams Lw'!I$21+'ModelParams Lw'!I$22*LOG(BW$3)+'ModelParams Lw'!I$23*($D209*$E209)))</f>
        <v>24.339570323731252</v>
      </c>
      <c r="BX209" s="24">
        <f>IF(Calcul!$F214="SW",'ModelParams Lw'!J$18+'ModelParams Lw'!J$19*LOG(BX$3)+'ModelParams Lw'!J$20*($D209*$E209),IF('ModelParams Lw'!J$21+'ModelParams Lw'!J$22*LOG(BX$3)+'ModelParams Lw'!J$23*($D209*$E209)&lt;'ModelParams Lw'!J$18+'ModelParams Lw'!J$19*LOG(BX$3)+'ModelParams Lw'!J$20*($D209*$E209),'ModelParams Lw'!J$18+'ModelParams Lw'!J$19*LOG(BX$3)+'ModelParams Lw'!J$20*($D209*$E209),'ModelParams Lw'!J$21+'ModelParams Lw'!J$22*LOG(BX$3)+'ModelParams Lw'!J$23*($D209*$E209)))</f>
        <v>22.505852524315557</v>
      </c>
      <c r="BY209" s="24" t="e">
        <f t="shared" si="80"/>
        <v>#DIV/0!</v>
      </c>
      <c r="BZ209" s="24" t="e">
        <f t="shared" si="81"/>
        <v>#DIV/0!</v>
      </c>
      <c r="CA209" s="24" t="e">
        <f t="shared" si="82"/>
        <v>#DIV/0!</v>
      </c>
      <c r="CB209" s="24" t="e">
        <f t="shared" si="83"/>
        <v>#DIV/0!</v>
      </c>
      <c r="CC209" s="24" t="e">
        <f t="shared" si="84"/>
        <v>#DIV/0!</v>
      </c>
      <c r="CD209" s="24" t="e">
        <f t="shared" si="85"/>
        <v>#DIV/0!</v>
      </c>
      <c r="CE209" s="24" t="e">
        <f t="shared" si="86"/>
        <v>#DIV/0!</v>
      </c>
      <c r="CF209" s="24" t="e">
        <f t="shared" si="87"/>
        <v>#DIV/0!</v>
      </c>
      <c r="CG209" s="24" t="e">
        <f>10*LOG10(IF(BY209="",0,POWER(10,((BY209+'ModelParams Lw'!$O$4)/10))) +IF(BZ209="",0,POWER(10,((BZ209+'ModelParams Lw'!$P$4)/10))) +IF(CA209="",0,POWER(10,((CA209+'ModelParams Lw'!$Q$4)/10))) +IF(CB209="",0,POWER(10,((CB209+'ModelParams Lw'!$R$4)/10))) +IF(CC209="",0,POWER(10,((CC209+'ModelParams Lw'!$S$4)/10))) +IF(CD209="",0,POWER(10,((CD209+'ModelParams Lw'!$T$4)/10))) +IF(CE209="",0,POWER(10,((CE209+'ModelParams Lw'!$U$4)/10)))+IF(CF209="",0,POWER(10,((CF209+'ModelParams Lw'!$V$4)/10))))</f>
        <v>#DIV/0!</v>
      </c>
      <c r="CH209" s="24" t="e">
        <f t="shared" si="71"/>
        <v>#DIV/0!</v>
      </c>
      <c r="CI209" s="24" t="e">
        <f>(BY209-'ModelParams Lw'!$O$10)/'ModelParams Lw'!$O$11</f>
        <v>#DIV/0!</v>
      </c>
      <c r="CJ209" s="24" t="e">
        <f>(BZ209-'ModelParams Lw'!$P$10)/'ModelParams Lw'!$P$11</f>
        <v>#DIV/0!</v>
      </c>
      <c r="CK209" s="24" t="e">
        <f>(CA209-'ModelParams Lw'!$Q$10)/'ModelParams Lw'!$Q$11</f>
        <v>#DIV/0!</v>
      </c>
      <c r="CL209" s="24" t="e">
        <f>(CB209-'ModelParams Lw'!$R$10)/'ModelParams Lw'!$R$11</f>
        <v>#DIV/0!</v>
      </c>
      <c r="CM209" s="24" t="e">
        <f>(CC209-'ModelParams Lw'!$S$10)/'ModelParams Lw'!$S$11</f>
        <v>#DIV/0!</v>
      </c>
      <c r="CN209" s="24" t="e">
        <f>(CD209-'ModelParams Lw'!$T$10)/'ModelParams Lw'!$T$11</f>
        <v>#DIV/0!</v>
      </c>
      <c r="CO209" s="24" t="e">
        <f>(CE209-'ModelParams Lw'!$U$10)/'ModelParams Lw'!$U$11</f>
        <v>#DIV/0!</v>
      </c>
      <c r="CP209" s="24" t="e">
        <f>(CF209-'ModelParams Lw'!$V$10)/'ModelParams Lw'!$V$11</f>
        <v>#DIV/0!</v>
      </c>
    </row>
    <row r="210" spans="1:94" x14ac:dyDescent="0.2">
      <c r="A210" s="12">
        <f>Calcul!B212</f>
        <v>0</v>
      </c>
      <c r="B210" s="12">
        <f t="shared" si="88"/>
        <v>0</v>
      </c>
      <c r="C210" s="12">
        <f>Calcul!C212</f>
        <v>0</v>
      </c>
      <c r="D210" s="12">
        <f>Calcul!D212/1000</f>
        <v>0</v>
      </c>
      <c r="E210" s="12">
        <f>Calcul!E212/1000</f>
        <v>0</v>
      </c>
      <c r="F210" s="12">
        <f t="shared" si="89"/>
        <v>0</v>
      </c>
      <c r="G210" s="24" t="e">
        <f t="shared" si="90"/>
        <v>#DIV/0!</v>
      </c>
      <c r="H210" s="21" t="e">
        <f>'ModelParams Lw'!$B$6*(LN(H$3/(($B210/3600/($D210*$F210))^0.4*$G210^0.3)))^2+'ModelParams Lw'!$B$7*LN(H$3/(($B210/3600/($D210*$F210))^0.4*$G210^0.3))+'ModelParams Lw'!$B$8</f>
        <v>#DIV/0!</v>
      </c>
      <c r="I210" s="21" t="e">
        <f>'ModelParams Lw'!$B$6*(LN(I$3/(($B210/3600/($D210*$F210))^0.4*$G210^0.3)))^2+'ModelParams Lw'!$B$7*LN(I$3/(($B210/3600/($D210*$F210))^0.4*$G210^0.3))+'ModelParams Lw'!$B$8</f>
        <v>#DIV/0!</v>
      </c>
      <c r="J210" s="21" t="e">
        <f>'ModelParams Lw'!$B$6*(LN(J$3/(($B210/3600/($D210*$F210))^0.4*$G210^0.3)))^2+'ModelParams Lw'!$B$7*LN(J$3/(($B210/3600/($D210*$F210))^0.4*$G210^0.3))+'ModelParams Lw'!$B$8</f>
        <v>#DIV/0!</v>
      </c>
      <c r="K210" s="21" t="e">
        <f>'ModelParams Lw'!$B$6*(LN(K$3/(($B210/3600/($D210*$F210))^0.4*$G210^0.3)))^2+'ModelParams Lw'!$B$7*LN(K$3/(($B210/3600/($D210*$F210))^0.4*$G210^0.3))+'ModelParams Lw'!$B$8</f>
        <v>#DIV/0!</v>
      </c>
      <c r="L210" s="21" t="e">
        <f>'ModelParams Lw'!$B$6*(LN(L$3/(($B210/3600/($D210*$F210))^0.4*$G210^0.3)))^2+'ModelParams Lw'!$B$7*LN(L$3/(($B210/3600/($D210*$F210))^0.4*$G210^0.3))+'ModelParams Lw'!$B$8</f>
        <v>#DIV/0!</v>
      </c>
      <c r="M210" s="21" t="e">
        <f>'ModelParams Lw'!$B$6*(LN(M$3/(($B210/3600/($D210*$F210))^0.4*$G210^0.3)))^2+'ModelParams Lw'!$B$7*LN(M$3/(($B210/3600/($D210*$F210))^0.4*$G210^0.3))+'ModelParams Lw'!$B$8</f>
        <v>#DIV/0!</v>
      </c>
      <c r="N210" s="21" t="e">
        <f>'ModelParams Lw'!$B$6*(LN(N$3/(($B210/3600/($D210*$F210))^0.4*$G210^0.3)))^2+'ModelParams Lw'!$B$7*LN(N$3/(($B210/3600/($D210*$F210))^0.4*$G210^0.3))+'ModelParams Lw'!$B$8</f>
        <v>#DIV/0!</v>
      </c>
      <c r="O210" s="21" t="e">
        <f>'ModelParams Lw'!$B$6*(LN(O$3/(($B210/3600/($D210*$F210))^0.4*$G210^0.3)))^2+'ModelParams Lw'!$B$7*LN(O$3/(($B210/3600/($D210*$F210))^0.4*$G210^0.3))+'ModelParams Lw'!$B$8</f>
        <v>#DIV/0!</v>
      </c>
      <c r="P210" s="24" t="e">
        <f>'ModelParams Lw'!$B$3+'ModelParams Lw'!$B$4*LOG10($B210/3600/($D210*$F210))+'ModelParams Lw'!$B$5*LOG10(2*$G210/(1.2*($B210/3600/($D210*$F210))^2)+1)+10*LOG10($D210*$F210)+H210</f>
        <v>#DIV/0!</v>
      </c>
      <c r="Q210" s="24" t="e">
        <f>'ModelParams Lw'!$B$3+'ModelParams Lw'!$B$4*LOG10($B210/3600/($D210*$F210))+'ModelParams Lw'!$B$5*LOG10(2*$G210/(1.2*($B210/3600/($D210*$F210))^2)+1)+10*LOG10($D210*$F210)+I210</f>
        <v>#DIV/0!</v>
      </c>
      <c r="R210" s="24" t="e">
        <f>'ModelParams Lw'!$B$3+'ModelParams Lw'!$B$4*LOG10($B210/3600/($D210*$F210))+'ModelParams Lw'!$B$5*LOG10(2*$G210/(1.2*($B210/3600/($D210*$F210))^2)+1)+10*LOG10($D210*$F210)+J210</f>
        <v>#DIV/0!</v>
      </c>
      <c r="S210" s="24" t="e">
        <f>'ModelParams Lw'!$B$3+'ModelParams Lw'!$B$4*LOG10($B210/3600/($D210*$F210))+'ModelParams Lw'!$B$5*LOG10(2*$G210/(1.2*($B210/3600/($D210*$F210))^2)+1)+10*LOG10($D210*$F210)+K210</f>
        <v>#DIV/0!</v>
      </c>
      <c r="T210" s="24" t="e">
        <f>'ModelParams Lw'!$B$3+'ModelParams Lw'!$B$4*LOG10($B210/3600/($D210*$F210))+'ModelParams Lw'!$B$5*LOG10(2*$G210/(1.2*($B210/3600/($D210*$F210))^2)+1)+10*LOG10($D210*$F210)+L210</f>
        <v>#DIV/0!</v>
      </c>
      <c r="U210" s="24" t="e">
        <f>'ModelParams Lw'!$B$3+'ModelParams Lw'!$B$4*LOG10($B210/3600/($D210*$F210))+'ModelParams Lw'!$B$5*LOG10(2*$G210/(1.2*($B210/3600/($D210*$F210))^2)+1)+10*LOG10($D210*$F210)+M210</f>
        <v>#DIV/0!</v>
      </c>
      <c r="V210" s="24" t="e">
        <f>'ModelParams Lw'!$B$3+'ModelParams Lw'!$B$4*LOG10($B210/3600/($D210*$F210))+'ModelParams Lw'!$B$5*LOG10(2*$G210/(1.2*($B210/3600/($D210*$F210))^2)+1)+10*LOG10($D210*$F210)+N210</f>
        <v>#DIV/0!</v>
      </c>
      <c r="W210" s="24" t="e">
        <f>'ModelParams Lw'!$B$3+'ModelParams Lw'!$B$4*LOG10($B210/3600/($D210*$F210))+'ModelParams Lw'!$B$5*LOG10(2*$G210/(1.2*($B210/3600/($D210*$F210))^2)+1)+10*LOG10($D210*$F210)+O210</f>
        <v>#DIV/0!</v>
      </c>
      <c r="X210" s="24" t="e">
        <f>10*LOG10(IF(P210="",0,POWER(10,((P210+'ModelParams Lw'!$O$4)/10))) +IF(Q210="",0,POWER(10,((Q210+'ModelParams Lw'!$P$4)/10))) +IF(R210="",0,POWER(10,((R210+'ModelParams Lw'!$Q$4)/10))) +IF(S210="",0,POWER(10,((S210+'ModelParams Lw'!$R$4)/10))) +IF(T210="",0,POWER(10,((T210+'ModelParams Lw'!$S$4)/10))) +IF(U210="",0,POWER(10,((U210+'ModelParams Lw'!$T$4)/10))) +IF(V210="",0,POWER(10,((V210+'ModelParams Lw'!$U$4)/10)))+IF(W210="",0,POWER(10,((W210+'ModelParams Lw'!$V$4)/10))))</f>
        <v>#DIV/0!</v>
      </c>
      <c r="Y210" s="24" t="e">
        <f t="shared" si="91"/>
        <v>#DIV/0!</v>
      </c>
      <c r="Z210" s="24" t="e">
        <f>(P210-'ModelParams Lw'!O$10)/'ModelParams Lw'!O$11</f>
        <v>#DIV/0!</v>
      </c>
      <c r="AA210" s="24" t="e">
        <f>(Q210-'ModelParams Lw'!P$10)/'ModelParams Lw'!P$11</f>
        <v>#DIV/0!</v>
      </c>
      <c r="AB210" s="24" t="e">
        <f>(R210-'ModelParams Lw'!Q$10)/'ModelParams Lw'!Q$11</f>
        <v>#DIV/0!</v>
      </c>
      <c r="AC210" s="24" t="e">
        <f>(S210-'ModelParams Lw'!R$10)/'ModelParams Lw'!R$11</f>
        <v>#DIV/0!</v>
      </c>
      <c r="AD210" s="24" t="e">
        <f>(T210-'ModelParams Lw'!S$10)/'ModelParams Lw'!S$11</f>
        <v>#DIV/0!</v>
      </c>
      <c r="AE210" s="24" t="e">
        <f>(U210-'ModelParams Lw'!T$10)/'ModelParams Lw'!T$11</f>
        <v>#DIV/0!</v>
      </c>
      <c r="AF210" s="24" t="e">
        <f>(V210-'ModelParams Lw'!U$10)/'ModelParams Lw'!U$11</f>
        <v>#DIV/0!</v>
      </c>
      <c r="AG210" s="24" t="e">
        <f>(W210-'ModelParams Lw'!V$10)/'ModelParams Lw'!V$11</f>
        <v>#DIV/0!</v>
      </c>
      <c r="AH210" s="24" t="e">
        <f t="shared" si="69"/>
        <v>#DIV/0!</v>
      </c>
      <c r="AI210" s="24" t="str">
        <f>IF(OR(Calcul!$D215="",Calcul!$E215=""),"",VLOOKUP(CONCATENATE(Calcul!$D215,Calcul!$E215),SilencerParams!$D$4:$R$82,8,FALSE))</f>
        <v/>
      </c>
      <c r="AJ210" s="24" t="str">
        <f>IF(OR(Calcul!$D215="",Calcul!$E215=""),"",VLOOKUP(CONCATENATE(Calcul!$D215,Calcul!$E215),SilencerParams!$D$4:$R$82,9,FALSE))</f>
        <v/>
      </c>
      <c r="AK210" s="24" t="str">
        <f>IF(OR(Calcul!$D215="",Calcul!$E215=""),"",VLOOKUP(CONCATENATE(Calcul!$D215,Calcul!$E215),SilencerParams!$D$4:$R$82,10,FALSE))</f>
        <v/>
      </c>
      <c r="AL210" s="24" t="str">
        <f>IF(OR(Calcul!$D215="",Calcul!$E215=""),"",VLOOKUP(CONCATENATE(Calcul!$D215,Calcul!$E215),SilencerParams!$D$4:$R$82,11,FALSE))</f>
        <v/>
      </c>
      <c r="AM210" s="24" t="str">
        <f>IF(OR(Calcul!$D215="",Calcul!$E215=""),"",VLOOKUP(CONCATENATE(Calcul!$D215,Calcul!$E215),SilencerParams!$D$4:$R$82,12,FALSE))</f>
        <v/>
      </c>
      <c r="AN210" s="24" t="str">
        <f>IF(OR(Calcul!$D215="",Calcul!$E215=""),"",VLOOKUP(CONCATENATE(Calcul!$D215,Calcul!$E215),SilencerParams!$D$4:$R$82,13,FALSE))</f>
        <v/>
      </c>
      <c r="AO210" s="24" t="str">
        <f>IF(OR(Calcul!$D215="",Calcul!$E215=""),"",VLOOKUP(CONCATENATE(Calcul!$D215,Calcul!$E215),SilencerParams!$D$4:$R$82,14,FALSE))</f>
        <v/>
      </c>
      <c r="AP210" s="24" t="str">
        <f>IF(OR(Calcul!$D215="",Calcul!$E215=""),"",VLOOKUP(CONCATENATE(Calcul!$D215,Calcul!$E215),SilencerParams!$D$4:$R$82,15,FALSE))</f>
        <v/>
      </c>
      <c r="AQ210" s="24" t="str">
        <f>IF(OR(Calcul!$D215="",Calcul!$E215=""),"",VLOOKUP(CONCATENATE(Calcul!$D215,Calcul!$E215),SilencerParams!$D$4:$Z$82,16,FALSE)*LOG($AH210)+VLOOKUP(CONCATENATE(Calcul!$D215,Calcul!$E215),SilencerParams!$D$4:$AH$82,24,FALSE))</f>
        <v/>
      </c>
      <c r="AR210" s="24" t="str">
        <f>IF(OR(Calcul!$D215="",Calcul!$E215=""),"",VLOOKUP(CONCATENATE(Calcul!$D215,Calcul!$E215),SilencerParams!$D$4:$Z$82,17,FALSE)*LOG($AH210)+VLOOKUP(CONCATENATE(Calcul!$D215,Calcul!$E215),SilencerParams!$D$4:$AH$82,25,FALSE))</f>
        <v/>
      </c>
      <c r="AS210" s="24" t="str">
        <f>IF(OR(Calcul!$D215="",Calcul!$E215=""),"",VLOOKUP(CONCATENATE(Calcul!$D215,Calcul!$E215),SilencerParams!$D$4:$Z$82,18,FALSE)*LOG($AH210)+VLOOKUP(CONCATENATE(Calcul!$D215,Calcul!$E215),SilencerParams!$D$4:$AH$82,26,FALSE))</f>
        <v/>
      </c>
      <c r="AT210" s="24" t="str">
        <f>IF(OR(Calcul!$D215="",Calcul!$E215=""),"",VLOOKUP(CONCATENATE(Calcul!$D215,Calcul!$E215),SilencerParams!$D$4:$Z$82,19,FALSE)*LOG($AH210)+VLOOKUP(CONCATENATE(Calcul!$D215,Calcul!$E215),SilencerParams!$D$4:$AH$82,27,FALSE))</f>
        <v/>
      </c>
      <c r="AU210" s="24" t="str">
        <f>IF(OR(Calcul!$D215="",Calcul!$E215=""),"",VLOOKUP(CONCATENATE(Calcul!$D215,Calcul!$E215),SilencerParams!$D$4:$Z$82,20,FALSE)*LOG($AH210)+VLOOKUP(CONCATENATE(Calcul!$D215,Calcul!$E215),SilencerParams!$D$4:$AH$82,28,FALSE))</f>
        <v/>
      </c>
      <c r="AV210" s="24" t="str">
        <f>IF(OR(Calcul!$D215="",Calcul!$E215=""),"",VLOOKUP(CONCATENATE(Calcul!$D215,Calcul!$E215),SilencerParams!$D$4:$Z$82,21,FALSE)*LOG($AH210)+VLOOKUP(CONCATENATE(Calcul!$D215,Calcul!$E215),SilencerParams!$D$4:$AH$82,29,FALSE))</f>
        <v/>
      </c>
      <c r="AW210" s="24" t="str">
        <f>IF(OR(Calcul!$D215="",Calcul!$E215=""),"",VLOOKUP(CONCATENATE(Calcul!$D215,Calcul!$E215),SilencerParams!$D$4:$Z$82,22,FALSE)*LOG($AH210)+VLOOKUP(CONCATENATE(Calcul!$D215,Calcul!$E215),SilencerParams!$D$4:$AH$82,30,FALSE))</f>
        <v/>
      </c>
      <c r="AX210" s="24" t="str">
        <f>IF(OR(Calcul!$D215="",Calcul!$E215=""),"",VLOOKUP(CONCATENATE(Calcul!$D215,Calcul!$E215),SilencerParams!$D$4:$Z$82,23,FALSE)*LOG($AH210)+VLOOKUP(CONCATENATE(Calcul!$D215,Calcul!$E215),SilencerParams!$D$4:$AH$82,31,FALSE))</f>
        <v/>
      </c>
      <c r="AY210" s="24" t="e">
        <f t="shared" si="72"/>
        <v>#DIV/0!</v>
      </c>
      <c r="AZ210" s="24" t="e">
        <f t="shared" si="73"/>
        <v>#DIV/0!</v>
      </c>
      <c r="BA210" s="24" t="e">
        <f t="shared" si="74"/>
        <v>#DIV/0!</v>
      </c>
      <c r="BB210" s="24" t="e">
        <f t="shared" si="75"/>
        <v>#DIV/0!</v>
      </c>
      <c r="BC210" s="24" t="e">
        <f t="shared" si="76"/>
        <v>#DIV/0!</v>
      </c>
      <c r="BD210" s="24" t="e">
        <f t="shared" si="77"/>
        <v>#DIV/0!</v>
      </c>
      <c r="BE210" s="24" t="e">
        <f t="shared" si="78"/>
        <v>#DIV/0!</v>
      </c>
      <c r="BF210" s="24" t="e">
        <f t="shared" si="79"/>
        <v>#DIV/0!</v>
      </c>
      <c r="BG210" s="24" t="e">
        <f>10*LOG10(IF(AY210="",0,POWER(10,((AY210+'ModelParams Lw'!$O$4)/10))) +IF(AZ210="",0,POWER(10,((AZ210+'ModelParams Lw'!$P$4)/10))) +IF(BA210="",0,POWER(10,((BA210+'ModelParams Lw'!$Q$4)/10))) +IF(BB210="",0,POWER(10,((BB210+'ModelParams Lw'!$R$4)/10))) +IF(BC210="",0,POWER(10,((BC210+'ModelParams Lw'!$S$4)/10))) +IF(BD210="",0,POWER(10,((BD210+'ModelParams Lw'!$T$4)/10))) +IF(BE210="",0,POWER(10,((BE210+'ModelParams Lw'!$U$4)/10)))+IF(BF210="",0,POWER(10,((BF210+'ModelParams Lw'!$V$4)/10))))</f>
        <v>#DIV/0!</v>
      </c>
      <c r="BH210" s="24" t="e">
        <f t="shared" si="70"/>
        <v>#DIV/0!</v>
      </c>
      <c r="BI210" s="24" t="e">
        <f>(AY210-'ModelParams Lw'!O$10)/'ModelParams Lw'!O$11</f>
        <v>#DIV/0!</v>
      </c>
      <c r="BJ210" s="24" t="e">
        <f>(AZ210-'ModelParams Lw'!P$10)/'ModelParams Lw'!P$11</f>
        <v>#DIV/0!</v>
      </c>
      <c r="BK210" s="24" t="e">
        <f>(BA210-'ModelParams Lw'!Q$10)/'ModelParams Lw'!Q$11</f>
        <v>#DIV/0!</v>
      </c>
      <c r="BL210" s="24" t="e">
        <f>(BB210-'ModelParams Lw'!R$10)/'ModelParams Lw'!R$11</f>
        <v>#DIV/0!</v>
      </c>
      <c r="BM210" s="24" t="e">
        <f>(BC210-'ModelParams Lw'!S$10)/'ModelParams Lw'!S$11</f>
        <v>#DIV/0!</v>
      </c>
      <c r="BN210" s="24" t="e">
        <f>(BD210-'ModelParams Lw'!T$10)/'ModelParams Lw'!T$11</f>
        <v>#DIV/0!</v>
      </c>
      <c r="BO210" s="24" t="e">
        <f>(BE210-'ModelParams Lw'!U$10)/'ModelParams Lw'!U$11</f>
        <v>#DIV/0!</v>
      </c>
      <c r="BP210" s="24" t="e">
        <f>(BF210-'ModelParams Lw'!V$10)/'ModelParams Lw'!V$11</f>
        <v>#DIV/0!</v>
      </c>
      <c r="BQ210" s="24">
        <f>IF(Calcul!$F215="SW",'ModelParams Lw'!C$18+'ModelParams Lw'!C$19*LOG(BQ$3)+'ModelParams Lw'!C$20*($D210*$E210),IF('ModelParams Lw'!C$21+'ModelParams Lw'!C$22*LOG(BQ$3)+'ModelParams Lw'!C$23*($D210*$E210)&lt;'ModelParams Lw'!C$18+'ModelParams Lw'!C$19*LOG(BQ$3)+'ModelParams Lw'!C$20*($D210*$E210),'ModelParams Lw'!C$18+'ModelParams Lw'!C$19*LOG(BQ$3)+'ModelParams Lw'!C$20*($D210*$E210),'ModelParams Lw'!C$21+'ModelParams Lw'!C$22*LOG(BQ$3)+'ModelParams Lw'!C$23*($D210*$E210)))</f>
        <v>29.232362061604213</v>
      </c>
      <c r="BR210" s="24">
        <f>IF(Calcul!$F215="SW",'ModelParams Lw'!D$18+'ModelParams Lw'!D$19*LOG(BR$3)+'ModelParams Lw'!D$20*($D210*$E210),IF('ModelParams Lw'!D$21+'ModelParams Lw'!D$22*LOG(BR$3)+'ModelParams Lw'!D$23*($D210*$E210)&lt;'ModelParams Lw'!D$18+'ModelParams Lw'!D$19*LOG(BR$3)+'ModelParams Lw'!D$20*($D210*$E210),'ModelParams Lw'!D$18+'ModelParams Lw'!D$19*LOG(BR$3)+'ModelParams Lw'!D$20*($D210*$E210),'ModelParams Lw'!D$21+'ModelParams Lw'!D$22*LOG(BR$3)+'ModelParams Lw'!D$23*($D210*$E210)))</f>
        <v>20.87664435983303</v>
      </c>
      <c r="BS210" s="24">
        <f>IF(Calcul!$F215="SW",'ModelParams Lw'!E$18+'ModelParams Lw'!E$19*LOG(BS$3)+'ModelParams Lw'!E$20*($D210*$E210),IF('ModelParams Lw'!E$21+'ModelParams Lw'!E$22*LOG(BS$3)+'ModelParams Lw'!E$23*($D210*$E210)&lt;'ModelParams Lw'!E$18+'ModelParams Lw'!E$19*LOG(BS$3)+'ModelParams Lw'!E$20*($D210*$E210),'ModelParams Lw'!E$18+'ModelParams Lw'!E$19*LOG(BS$3)+'ModelParams Lw'!E$20*($D210*$E210),'ModelParams Lw'!E$21+'ModelParams Lw'!E$22*LOG(BS$3)+'ModelParams Lw'!E$23*($D210*$E210)))</f>
        <v>19.403052886267911</v>
      </c>
      <c r="BT210" s="24">
        <f>IF(Calcul!$F215="SW",'ModelParams Lw'!F$18+'ModelParams Lw'!F$19*LOG(BT$3)+'ModelParams Lw'!F$20*($D210*$E210),IF('ModelParams Lw'!F$21+'ModelParams Lw'!F$22*LOG(BT$3)+'ModelParams Lw'!F$23*($D210*$E210)&lt;'ModelParams Lw'!F$18+'ModelParams Lw'!F$19*LOG(BT$3)+'ModelParams Lw'!F$20*($D210*$E210),'ModelParams Lw'!F$18+'ModelParams Lw'!F$19*LOG(BT$3)+'ModelParams Lw'!F$20*($D210*$E210),'ModelParams Lw'!F$21+'ModelParams Lw'!F$22*LOG(BT$3)+'ModelParams Lw'!F$23*($D210*$E210)))</f>
        <v>19.168948557312724</v>
      </c>
      <c r="BU210" s="24">
        <f>IF(Calcul!$F215="SW",'ModelParams Lw'!G$18+'ModelParams Lw'!G$19*LOG(BU$3)+'ModelParams Lw'!G$20*($D210*$E210),IF('ModelParams Lw'!G$21+'ModelParams Lw'!G$22*LOG(BU$3)+'ModelParams Lw'!G$23*($D210*$E210)&lt;'ModelParams Lw'!G$18+'ModelParams Lw'!G$19*LOG(BU$3)+'ModelParams Lw'!G$20*($D210*$E210),'ModelParams Lw'!G$18+'ModelParams Lw'!G$19*LOG(BU$3)+'ModelParams Lw'!G$20*($D210*$E210),'ModelParams Lw'!G$21+'ModelParams Lw'!G$22*LOG(BU$3)+'ModelParams Lw'!G$23*($D210*$E210)))</f>
        <v>19.253827318462619</v>
      </c>
      <c r="BV210" s="24">
        <f>IF(Calcul!$F215="SW",'ModelParams Lw'!H$18+'ModelParams Lw'!H$19*LOG(BV$3)+'ModelParams Lw'!H$20*($D210*$E210),IF('ModelParams Lw'!H$21+'ModelParams Lw'!H$22*LOG(BV$3)+'ModelParams Lw'!H$23*($D210*$E210)&lt;'ModelParams Lw'!H$18+'ModelParams Lw'!H$19*LOG(BV$3)+'ModelParams Lw'!H$20*($D210*$E210),'ModelParams Lw'!H$18+'ModelParams Lw'!H$19*LOG(BV$3)+'ModelParams Lw'!H$20*($D210*$E210),'ModelParams Lw'!H$21+'ModelParams Lw'!H$22*LOG(BV$3)+'ModelParams Lw'!H$23*($D210*$E210)))</f>
        <v>18.450549841027573</v>
      </c>
      <c r="BW210" s="24">
        <f>IF(Calcul!$F215="SW",'ModelParams Lw'!I$18+'ModelParams Lw'!I$19*LOG(BW$3)+'ModelParams Lw'!I$20*($D210*$E210),IF('ModelParams Lw'!I$21+'ModelParams Lw'!I$22*LOG(BW$3)+'ModelParams Lw'!I$23*($D210*$E210)&lt;'ModelParams Lw'!I$18+'ModelParams Lw'!I$19*LOG(BW$3)+'ModelParams Lw'!I$20*($D210*$E210),'ModelParams Lw'!I$18+'ModelParams Lw'!I$19*LOG(BW$3)+'ModelParams Lw'!I$20*($D210*$E210),'ModelParams Lw'!I$21+'ModelParams Lw'!I$22*LOG(BW$3)+'ModelParams Lw'!I$23*($D210*$E210)))</f>
        <v>24.339570323731252</v>
      </c>
      <c r="BX210" s="24">
        <f>IF(Calcul!$F215="SW",'ModelParams Lw'!J$18+'ModelParams Lw'!J$19*LOG(BX$3)+'ModelParams Lw'!J$20*($D210*$E210),IF('ModelParams Lw'!J$21+'ModelParams Lw'!J$22*LOG(BX$3)+'ModelParams Lw'!J$23*($D210*$E210)&lt;'ModelParams Lw'!J$18+'ModelParams Lw'!J$19*LOG(BX$3)+'ModelParams Lw'!J$20*($D210*$E210),'ModelParams Lw'!J$18+'ModelParams Lw'!J$19*LOG(BX$3)+'ModelParams Lw'!J$20*($D210*$E210),'ModelParams Lw'!J$21+'ModelParams Lw'!J$22*LOG(BX$3)+'ModelParams Lw'!J$23*($D210*$E210)))</f>
        <v>22.505852524315557</v>
      </c>
      <c r="BY210" s="24" t="e">
        <f t="shared" si="80"/>
        <v>#DIV/0!</v>
      </c>
      <c r="BZ210" s="24" t="e">
        <f t="shared" si="81"/>
        <v>#DIV/0!</v>
      </c>
      <c r="CA210" s="24" t="e">
        <f t="shared" si="82"/>
        <v>#DIV/0!</v>
      </c>
      <c r="CB210" s="24" t="e">
        <f t="shared" si="83"/>
        <v>#DIV/0!</v>
      </c>
      <c r="CC210" s="24" t="e">
        <f t="shared" si="84"/>
        <v>#DIV/0!</v>
      </c>
      <c r="CD210" s="24" t="e">
        <f t="shared" si="85"/>
        <v>#DIV/0!</v>
      </c>
      <c r="CE210" s="24" t="e">
        <f t="shared" si="86"/>
        <v>#DIV/0!</v>
      </c>
      <c r="CF210" s="24" t="e">
        <f t="shared" si="87"/>
        <v>#DIV/0!</v>
      </c>
      <c r="CG210" s="24" t="e">
        <f>10*LOG10(IF(BY210="",0,POWER(10,((BY210+'ModelParams Lw'!$O$4)/10))) +IF(BZ210="",0,POWER(10,((BZ210+'ModelParams Lw'!$P$4)/10))) +IF(CA210="",0,POWER(10,((CA210+'ModelParams Lw'!$Q$4)/10))) +IF(CB210="",0,POWER(10,((CB210+'ModelParams Lw'!$R$4)/10))) +IF(CC210="",0,POWER(10,((CC210+'ModelParams Lw'!$S$4)/10))) +IF(CD210="",0,POWER(10,((CD210+'ModelParams Lw'!$T$4)/10))) +IF(CE210="",0,POWER(10,((CE210+'ModelParams Lw'!$U$4)/10)))+IF(CF210="",0,POWER(10,((CF210+'ModelParams Lw'!$V$4)/10))))</f>
        <v>#DIV/0!</v>
      </c>
      <c r="CH210" s="24" t="e">
        <f t="shared" si="71"/>
        <v>#DIV/0!</v>
      </c>
      <c r="CI210" s="24" t="e">
        <f>(BY210-'ModelParams Lw'!$O$10)/'ModelParams Lw'!$O$11</f>
        <v>#DIV/0!</v>
      </c>
      <c r="CJ210" s="24" t="e">
        <f>(BZ210-'ModelParams Lw'!$P$10)/'ModelParams Lw'!$P$11</f>
        <v>#DIV/0!</v>
      </c>
      <c r="CK210" s="24" t="e">
        <f>(CA210-'ModelParams Lw'!$Q$10)/'ModelParams Lw'!$Q$11</f>
        <v>#DIV/0!</v>
      </c>
      <c r="CL210" s="24" t="e">
        <f>(CB210-'ModelParams Lw'!$R$10)/'ModelParams Lw'!$R$11</f>
        <v>#DIV/0!</v>
      </c>
      <c r="CM210" s="24" t="e">
        <f>(CC210-'ModelParams Lw'!$S$10)/'ModelParams Lw'!$S$11</f>
        <v>#DIV/0!</v>
      </c>
      <c r="CN210" s="24" t="e">
        <f>(CD210-'ModelParams Lw'!$T$10)/'ModelParams Lw'!$T$11</f>
        <v>#DIV/0!</v>
      </c>
      <c r="CO210" s="24" t="e">
        <f>(CE210-'ModelParams Lw'!$U$10)/'ModelParams Lw'!$U$11</f>
        <v>#DIV/0!</v>
      </c>
      <c r="CP210" s="24" t="e">
        <f>(CF210-'ModelParams Lw'!$V$10)/'ModelParams Lw'!$V$11</f>
        <v>#DIV/0!</v>
      </c>
    </row>
    <row r="211" spans="1:94" x14ac:dyDescent="0.2">
      <c r="A211" s="12">
        <f>Calcul!B213</f>
        <v>0</v>
      </c>
      <c r="B211" s="12">
        <f t="shared" si="88"/>
        <v>0</v>
      </c>
      <c r="C211" s="12">
        <f>Calcul!C213</f>
        <v>0</v>
      </c>
      <c r="D211" s="12">
        <f>Calcul!D213/1000</f>
        <v>0</v>
      </c>
      <c r="E211" s="12">
        <f>Calcul!E213/1000</f>
        <v>0</v>
      </c>
      <c r="F211" s="12">
        <f t="shared" si="89"/>
        <v>0</v>
      </c>
      <c r="G211" s="24" t="e">
        <f t="shared" si="90"/>
        <v>#DIV/0!</v>
      </c>
      <c r="H211" s="21" t="e">
        <f>'ModelParams Lw'!$B$6*(LN(H$3/(($B211/3600/($D211*$F211))^0.4*$G211^0.3)))^2+'ModelParams Lw'!$B$7*LN(H$3/(($B211/3600/($D211*$F211))^0.4*$G211^0.3))+'ModelParams Lw'!$B$8</f>
        <v>#DIV/0!</v>
      </c>
      <c r="I211" s="21" t="e">
        <f>'ModelParams Lw'!$B$6*(LN(I$3/(($B211/3600/($D211*$F211))^0.4*$G211^0.3)))^2+'ModelParams Lw'!$B$7*LN(I$3/(($B211/3600/($D211*$F211))^0.4*$G211^0.3))+'ModelParams Lw'!$B$8</f>
        <v>#DIV/0!</v>
      </c>
      <c r="J211" s="21" t="e">
        <f>'ModelParams Lw'!$B$6*(LN(J$3/(($B211/3600/($D211*$F211))^0.4*$G211^0.3)))^2+'ModelParams Lw'!$B$7*LN(J$3/(($B211/3600/($D211*$F211))^0.4*$G211^0.3))+'ModelParams Lw'!$B$8</f>
        <v>#DIV/0!</v>
      </c>
      <c r="K211" s="21" t="e">
        <f>'ModelParams Lw'!$B$6*(LN(K$3/(($B211/3600/($D211*$F211))^0.4*$G211^0.3)))^2+'ModelParams Lw'!$B$7*LN(K$3/(($B211/3600/($D211*$F211))^0.4*$G211^0.3))+'ModelParams Lw'!$B$8</f>
        <v>#DIV/0!</v>
      </c>
      <c r="L211" s="21" t="e">
        <f>'ModelParams Lw'!$B$6*(LN(L$3/(($B211/3600/($D211*$F211))^0.4*$G211^0.3)))^2+'ModelParams Lw'!$B$7*LN(L$3/(($B211/3600/($D211*$F211))^0.4*$G211^0.3))+'ModelParams Lw'!$B$8</f>
        <v>#DIV/0!</v>
      </c>
      <c r="M211" s="21" t="e">
        <f>'ModelParams Lw'!$B$6*(LN(M$3/(($B211/3600/($D211*$F211))^0.4*$G211^0.3)))^2+'ModelParams Lw'!$B$7*LN(M$3/(($B211/3600/($D211*$F211))^0.4*$G211^0.3))+'ModelParams Lw'!$B$8</f>
        <v>#DIV/0!</v>
      </c>
      <c r="N211" s="21" t="e">
        <f>'ModelParams Lw'!$B$6*(LN(N$3/(($B211/3600/($D211*$F211))^0.4*$G211^0.3)))^2+'ModelParams Lw'!$B$7*LN(N$3/(($B211/3600/($D211*$F211))^0.4*$G211^0.3))+'ModelParams Lw'!$B$8</f>
        <v>#DIV/0!</v>
      </c>
      <c r="O211" s="21" t="e">
        <f>'ModelParams Lw'!$B$6*(LN(O$3/(($B211/3600/($D211*$F211))^0.4*$G211^0.3)))^2+'ModelParams Lw'!$B$7*LN(O$3/(($B211/3600/($D211*$F211))^0.4*$G211^0.3))+'ModelParams Lw'!$B$8</f>
        <v>#DIV/0!</v>
      </c>
      <c r="P211" s="24" t="e">
        <f>'ModelParams Lw'!$B$3+'ModelParams Lw'!$B$4*LOG10($B211/3600/($D211*$F211))+'ModelParams Lw'!$B$5*LOG10(2*$G211/(1.2*($B211/3600/($D211*$F211))^2)+1)+10*LOG10($D211*$F211)+H211</f>
        <v>#DIV/0!</v>
      </c>
      <c r="Q211" s="24" t="e">
        <f>'ModelParams Lw'!$B$3+'ModelParams Lw'!$B$4*LOG10($B211/3600/($D211*$F211))+'ModelParams Lw'!$B$5*LOG10(2*$G211/(1.2*($B211/3600/($D211*$F211))^2)+1)+10*LOG10($D211*$F211)+I211</f>
        <v>#DIV/0!</v>
      </c>
      <c r="R211" s="24" t="e">
        <f>'ModelParams Lw'!$B$3+'ModelParams Lw'!$B$4*LOG10($B211/3600/($D211*$F211))+'ModelParams Lw'!$B$5*LOG10(2*$G211/(1.2*($B211/3600/($D211*$F211))^2)+1)+10*LOG10($D211*$F211)+J211</f>
        <v>#DIV/0!</v>
      </c>
      <c r="S211" s="24" t="e">
        <f>'ModelParams Lw'!$B$3+'ModelParams Lw'!$B$4*LOG10($B211/3600/($D211*$F211))+'ModelParams Lw'!$B$5*LOG10(2*$G211/(1.2*($B211/3600/($D211*$F211))^2)+1)+10*LOG10($D211*$F211)+K211</f>
        <v>#DIV/0!</v>
      </c>
      <c r="T211" s="24" t="e">
        <f>'ModelParams Lw'!$B$3+'ModelParams Lw'!$B$4*LOG10($B211/3600/($D211*$F211))+'ModelParams Lw'!$B$5*LOG10(2*$G211/(1.2*($B211/3600/($D211*$F211))^2)+1)+10*LOG10($D211*$F211)+L211</f>
        <v>#DIV/0!</v>
      </c>
      <c r="U211" s="24" t="e">
        <f>'ModelParams Lw'!$B$3+'ModelParams Lw'!$B$4*LOG10($B211/3600/($D211*$F211))+'ModelParams Lw'!$B$5*LOG10(2*$G211/(1.2*($B211/3600/($D211*$F211))^2)+1)+10*LOG10($D211*$F211)+M211</f>
        <v>#DIV/0!</v>
      </c>
      <c r="V211" s="24" t="e">
        <f>'ModelParams Lw'!$B$3+'ModelParams Lw'!$B$4*LOG10($B211/3600/($D211*$F211))+'ModelParams Lw'!$B$5*LOG10(2*$G211/(1.2*($B211/3600/($D211*$F211))^2)+1)+10*LOG10($D211*$F211)+N211</f>
        <v>#DIV/0!</v>
      </c>
      <c r="W211" s="24" t="e">
        <f>'ModelParams Lw'!$B$3+'ModelParams Lw'!$B$4*LOG10($B211/3600/($D211*$F211))+'ModelParams Lw'!$B$5*LOG10(2*$G211/(1.2*($B211/3600/($D211*$F211))^2)+1)+10*LOG10($D211*$F211)+O211</f>
        <v>#DIV/0!</v>
      </c>
      <c r="X211" s="24" t="e">
        <f>10*LOG10(IF(P211="",0,POWER(10,((P211+'ModelParams Lw'!$O$4)/10))) +IF(Q211="",0,POWER(10,((Q211+'ModelParams Lw'!$P$4)/10))) +IF(R211="",0,POWER(10,((R211+'ModelParams Lw'!$Q$4)/10))) +IF(S211="",0,POWER(10,((S211+'ModelParams Lw'!$R$4)/10))) +IF(T211="",0,POWER(10,((T211+'ModelParams Lw'!$S$4)/10))) +IF(U211="",0,POWER(10,((U211+'ModelParams Lw'!$T$4)/10))) +IF(V211="",0,POWER(10,((V211+'ModelParams Lw'!$U$4)/10)))+IF(W211="",0,POWER(10,((W211+'ModelParams Lw'!$V$4)/10))))</f>
        <v>#DIV/0!</v>
      </c>
      <c r="Y211" s="24" t="e">
        <f t="shared" si="91"/>
        <v>#DIV/0!</v>
      </c>
      <c r="Z211" s="24" t="e">
        <f>(P211-'ModelParams Lw'!O$10)/'ModelParams Lw'!O$11</f>
        <v>#DIV/0!</v>
      </c>
      <c r="AA211" s="24" t="e">
        <f>(Q211-'ModelParams Lw'!P$10)/'ModelParams Lw'!P$11</f>
        <v>#DIV/0!</v>
      </c>
      <c r="AB211" s="24" t="e">
        <f>(R211-'ModelParams Lw'!Q$10)/'ModelParams Lw'!Q$11</f>
        <v>#DIV/0!</v>
      </c>
      <c r="AC211" s="24" t="e">
        <f>(S211-'ModelParams Lw'!R$10)/'ModelParams Lw'!R$11</f>
        <v>#DIV/0!</v>
      </c>
      <c r="AD211" s="24" t="e">
        <f>(T211-'ModelParams Lw'!S$10)/'ModelParams Lw'!S$11</f>
        <v>#DIV/0!</v>
      </c>
      <c r="AE211" s="24" t="e">
        <f>(U211-'ModelParams Lw'!T$10)/'ModelParams Lw'!T$11</f>
        <v>#DIV/0!</v>
      </c>
      <c r="AF211" s="24" t="e">
        <f>(V211-'ModelParams Lw'!U$10)/'ModelParams Lw'!U$11</f>
        <v>#DIV/0!</v>
      </c>
      <c r="AG211" s="24" t="e">
        <f>(W211-'ModelParams Lw'!V$10)/'ModelParams Lw'!V$11</f>
        <v>#DIV/0!</v>
      </c>
      <c r="AH211" s="24" t="e">
        <f t="shared" si="69"/>
        <v>#DIV/0!</v>
      </c>
      <c r="AI211" s="24" t="str">
        <f>IF(OR(Calcul!$D216="",Calcul!$E216=""),"",VLOOKUP(CONCATENATE(Calcul!$D216,Calcul!$E216),SilencerParams!$D$4:$R$82,8,FALSE))</f>
        <v/>
      </c>
      <c r="AJ211" s="24" t="str">
        <f>IF(OR(Calcul!$D216="",Calcul!$E216=""),"",VLOOKUP(CONCATENATE(Calcul!$D216,Calcul!$E216),SilencerParams!$D$4:$R$82,9,FALSE))</f>
        <v/>
      </c>
      <c r="AK211" s="24" t="str">
        <f>IF(OR(Calcul!$D216="",Calcul!$E216=""),"",VLOOKUP(CONCATENATE(Calcul!$D216,Calcul!$E216),SilencerParams!$D$4:$R$82,10,FALSE))</f>
        <v/>
      </c>
      <c r="AL211" s="24" t="str">
        <f>IF(OR(Calcul!$D216="",Calcul!$E216=""),"",VLOOKUP(CONCATENATE(Calcul!$D216,Calcul!$E216),SilencerParams!$D$4:$R$82,11,FALSE))</f>
        <v/>
      </c>
      <c r="AM211" s="24" t="str">
        <f>IF(OR(Calcul!$D216="",Calcul!$E216=""),"",VLOOKUP(CONCATENATE(Calcul!$D216,Calcul!$E216),SilencerParams!$D$4:$R$82,12,FALSE))</f>
        <v/>
      </c>
      <c r="AN211" s="24" t="str">
        <f>IF(OR(Calcul!$D216="",Calcul!$E216=""),"",VLOOKUP(CONCATENATE(Calcul!$D216,Calcul!$E216),SilencerParams!$D$4:$R$82,13,FALSE))</f>
        <v/>
      </c>
      <c r="AO211" s="24" t="str">
        <f>IF(OR(Calcul!$D216="",Calcul!$E216=""),"",VLOOKUP(CONCATENATE(Calcul!$D216,Calcul!$E216),SilencerParams!$D$4:$R$82,14,FALSE))</f>
        <v/>
      </c>
      <c r="AP211" s="24" t="str">
        <f>IF(OR(Calcul!$D216="",Calcul!$E216=""),"",VLOOKUP(CONCATENATE(Calcul!$D216,Calcul!$E216),SilencerParams!$D$4:$R$82,15,FALSE))</f>
        <v/>
      </c>
      <c r="AQ211" s="24" t="str">
        <f>IF(OR(Calcul!$D216="",Calcul!$E216=""),"",VLOOKUP(CONCATENATE(Calcul!$D216,Calcul!$E216),SilencerParams!$D$4:$Z$82,16,FALSE)*LOG($AH211)+VLOOKUP(CONCATENATE(Calcul!$D216,Calcul!$E216),SilencerParams!$D$4:$AH$82,24,FALSE))</f>
        <v/>
      </c>
      <c r="AR211" s="24" t="str">
        <f>IF(OR(Calcul!$D216="",Calcul!$E216=""),"",VLOOKUP(CONCATENATE(Calcul!$D216,Calcul!$E216),SilencerParams!$D$4:$Z$82,17,FALSE)*LOG($AH211)+VLOOKUP(CONCATENATE(Calcul!$D216,Calcul!$E216),SilencerParams!$D$4:$AH$82,25,FALSE))</f>
        <v/>
      </c>
      <c r="AS211" s="24" t="str">
        <f>IF(OR(Calcul!$D216="",Calcul!$E216=""),"",VLOOKUP(CONCATENATE(Calcul!$D216,Calcul!$E216),SilencerParams!$D$4:$Z$82,18,FALSE)*LOG($AH211)+VLOOKUP(CONCATENATE(Calcul!$D216,Calcul!$E216),SilencerParams!$D$4:$AH$82,26,FALSE))</f>
        <v/>
      </c>
      <c r="AT211" s="24" t="str">
        <f>IF(OR(Calcul!$D216="",Calcul!$E216=""),"",VLOOKUP(CONCATENATE(Calcul!$D216,Calcul!$E216),SilencerParams!$D$4:$Z$82,19,FALSE)*LOG($AH211)+VLOOKUP(CONCATENATE(Calcul!$D216,Calcul!$E216),SilencerParams!$D$4:$AH$82,27,FALSE))</f>
        <v/>
      </c>
      <c r="AU211" s="24" t="str">
        <f>IF(OR(Calcul!$D216="",Calcul!$E216=""),"",VLOOKUP(CONCATENATE(Calcul!$D216,Calcul!$E216),SilencerParams!$D$4:$Z$82,20,FALSE)*LOG($AH211)+VLOOKUP(CONCATENATE(Calcul!$D216,Calcul!$E216),SilencerParams!$D$4:$AH$82,28,FALSE))</f>
        <v/>
      </c>
      <c r="AV211" s="24" t="str">
        <f>IF(OR(Calcul!$D216="",Calcul!$E216=""),"",VLOOKUP(CONCATENATE(Calcul!$D216,Calcul!$E216),SilencerParams!$D$4:$Z$82,21,FALSE)*LOG($AH211)+VLOOKUP(CONCATENATE(Calcul!$D216,Calcul!$E216),SilencerParams!$D$4:$AH$82,29,FALSE))</f>
        <v/>
      </c>
      <c r="AW211" s="24" t="str">
        <f>IF(OR(Calcul!$D216="",Calcul!$E216=""),"",VLOOKUP(CONCATENATE(Calcul!$D216,Calcul!$E216),SilencerParams!$D$4:$Z$82,22,FALSE)*LOG($AH211)+VLOOKUP(CONCATENATE(Calcul!$D216,Calcul!$E216),SilencerParams!$D$4:$AH$82,30,FALSE))</f>
        <v/>
      </c>
      <c r="AX211" s="24" t="str">
        <f>IF(OR(Calcul!$D216="",Calcul!$E216=""),"",VLOOKUP(CONCATENATE(Calcul!$D216,Calcul!$E216),SilencerParams!$D$4:$Z$82,23,FALSE)*LOG($AH211)+VLOOKUP(CONCATENATE(Calcul!$D216,Calcul!$E216),SilencerParams!$D$4:$AH$82,31,FALSE))</f>
        <v/>
      </c>
      <c r="AY211" s="24" t="e">
        <f t="shared" si="72"/>
        <v>#DIV/0!</v>
      </c>
      <c r="AZ211" s="24" t="e">
        <f t="shared" si="73"/>
        <v>#DIV/0!</v>
      </c>
      <c r="BA211" s="24" t="e">
        <f t="shared" si="74"/>
        <v>#DIV/0!</v>
      </c>
      <c r="BB211" s="24" t="e">
        <f t="shared" si="75"/>
        <v>#DIV/0!</v>
      </c>
      <c r="BC211" s="24" t="e">
        <f t="shared" si="76"/>
        <v>#DIV/0!</v>
      </c>
      <c r="BD211" s="24" t="e">
        <f t="shared" si="77"/>
        <v>#DIV/0!</v>
      </c>
      <c r="BE211" s="24" t="e">
        <f t="shared" si="78"/>
        <v>#DIV/0!</v>
      </c>
      <c r="BF211" s="24" t="e">
        <f t="shared" si="79"/>
        <v>#DIV/0!</v>
      </c>
      <c r="BG211" s="24" t="e">
        <f>10*LOG10(IF(AY211="",0,POWER(10,((AY211+'ModelParams Lw'!$O$4)/10))) +IF(AZ211="",0,POWER(10,((AZ211+'ModelParams Lw'!$P$4)/10))) +IF(BA211="",0,POWER(10,((BA211+'ModelParams Lw'!$Q$4)/10))) +IF(BB211="",0,POWER(10,((BB211+'ModelParams Lw'!$R$4)/10))) +IF(BC211="",0,POWER(10,((BC211+'ModelParams Lw'!$S$4)/10))) +IF(BD211="",0,POWER(10,((BD211+'ModelParams Lw'!$T$4)/10))) +IF(BE211="",0,POWER(10,((BE211+'ModelParams Lw'!$U$4)/10)))+IF(BF211="",0,POWER(10,((BF211+'ModelParams Lw'!$V$4)/10))))</f>
        <v>#DIV/0!</v>
      </c>
      <c r="BH211" s="24" t="e">
        <f t="shared" si="70"/>
        <v>#DIV/0!</v>
      </c>
      <c r="BI211" s="24" t="e">
        <f>(AY211-'ModelParams Lw'!O$10)/'ModelParams Lw'!O$11</f>
        <v>#DIV/0!</v>
      </c>
      <c r="BJ211" s="24" t="e">
        <f>(AZ211-'ModelParams Lw'!P$10)/'ModelParams Lw'!P$11</f>
        <v>#DIV/0!</v>
      </c>
      <c r="BK211" s="24" t="e">
        <f>(BA211-'ModelParams Lw'!Q$10)/'ModelParams Lw'!Q$11</f>
        <v>#DIV/0!</v>
      </c>
      <c r="BL211" s="24" t="e">
        <f>(BB211-'ModelParams Lw'!R$10)/'ModelParams Lw'!R$11</f>
        <v>#DIV/0!</v>
      </c>
      <c r="BM211" s="24" t="e">
        <f>(BC211-'ModelParams Lw'!S$10)/'ModelParams Lw'!S$11</f>
        <v>#DIV/0!</v>
      </c>
      <c r="BN211" s="24" t="e">
        <f>(BD211-'ModelParams Lw'!T$10)/'ModelParams Lw'!T$11</f>
        <v>#DIV/0!</v>
      </c>
      <c r="BO211" s="24" t="e">
        <f>(BE211-'ModelParams Lw'!U$10)/'ModelParams Lw'!U$11</f>
        <v>#DIV/0!</v>
      </c>
      <c r="BP211" s="24" t="e">
        <f>(BF211-'ModelParams Lw'!V$10)/'ModelParams Lw'!V$11</f>
        <v>#DIV/0!</v>
      </c>
      <c r="BQ211" s="24">
        <f>IF(Calcul!$F216="SW",'ModelParams Lw'!C$18+'ModelParams Lw'!C$19*LOG(BQ$3)+'ModelParams Lw'!C$20*($D211*$E211),IF('ModelParams Lw'!C$21+'ModelParams Lw'!C$22*LOG(BQ$3)+'ModelParams Lw'!C$23*($D211*$E211)&lt;'ModelParams Lw'!C$18+'ModelParams Lw'!C$19*LOG(BQ$3)+'ModelParams Lw'!C$20*($D211*$E211),'ModelParams Lw'!C$18+'ModelParams Lw'!C$19*LOG(BQ$3)+'ModelParams Lw'!C$20*($D211*$E211),'ModelParams Lw'!C$21+'ModelParams Lw'!C$22*LOG(BQ$3)+'ModelParams Lw'!C$23*($D211*$E211)))</f>
        <v>29.232362061604213</v>
      </c>
      <c r="BR211" s="24">
        <f>IF(Calcul!$F216="SW",'ModelParams Lw'!D$18+'ModelParams Lw'!D$19*LOG(BR$3)+'ModelParams Lw'!D$20*($D211*$E211),IF('ModelParams Lw'!D$21+'ModelParams Lw'!D$22*LOG(BR$3)+'ModelParams Lw'!D$23*($D211*$E211)&lt;'ModelParams Lw'!D$18+'ModelParams Lw'!D$19*LOG(BR$3)+'ModelParams Lw'!D$20*($D211*$E211),'ModelParams Lw'!D$18+'ModelParams Lw'!D$19*LOG(BR$3)+'ModelParams Lw'!D$20*($D211*$E211),'ModelParams Lw'!D$21+'ModelParams Lw'!D$22*LOG(BR$3)+'ModelParams Lw'!D$23*($D211*$E211)))</f>
        <v>20.87664435983303</v>
      </c>
      <c r="BS211" s="24">
        <f>IF(Calcul!$F216="SW",'ModelParams Lw'!E$18+'ModelParams Lw'!E$19*LOG(BS$3)+'ModelParams Lw'!E$20*($D211*$E211),IF('ModelParams Lw'!E$21+'ModelParams Lw'!E$22*LOG(BS$3)+'ModelParams Lw'!E$23*($D211*$E211)&lt;'ModelParams Lw'!E$18+'ModelParams Lw'!E$19*LOG(BS$3)+'ModelParams Lw'!E$20*($D211*$E211),'ModelParams Lw'!E$18+'ModelParams Lw'!E$19*LOG(BS$3)+'ModelParams Lw'!E$20*($D211*$E211),'ModelParams Lw'!E$21+'ModelParams Lw'!E$22*LOG(BS$3)+'ModelParams Lw'!E$23*($D211*$E211)))</f>
        <v>19.403052886267911</v>
      </c>
      <c r="BT211" s="24">
        <f>IF(Calcul!$F216="SW",'ModelParams Lw'!F$18+'ModelParams Lw'!F$19*LOG(BT$3)+'ModelParams Lw'!F$20*($D211*$E211),IF('ModelParams Lw'!F$21+'ModelParams Lw'!F$22*LOG(BT$3)+'ModelParams Lw'!F$23*($D211*$E211)&lt;'ModelParams Lw'!F$18+'ModelParams Lw'!F$19*LOG(BT$3)+'ModelParams Lw'!F$20*($D211*$E211),'ModelParams Lw'!F$18+'ModelParams Lw'!F$19*LOG(BT$3)+'ModelParams Lw'!F$20*($D211*$E211),'ModelParams Lw'!F$21+'ModelParams Lw'!F$22*LOG(BT$3)+'ModelParams Lw'!F$23*($D211*$E211)))</f>
        <v>19.168948557312724</v>
      </c>
      <c r="BU211" s="24">
        <f>IF(Calcul!$F216="SW",'ModelParams Lw'!G$18+'ModelParams Lw'!G$19*LOG(BU$3)+'ModelParams Lw'!G$20*($D211*$E211),IF('ModelParams Lw'!G$21+'ModelParams Lw'!G$22*LOG(BU$3)+'ModelParams Lw'!G$23*($D211*$E211)&lt;'ModelParams Lw'!G$18+'ModelParams Lw'!G$19*LOG(BU$3)+'ModelParams Lw'!G$20*($D211*$E211),'ModelParams Lw'!G$18+'ModelParams Lw'!G$19*LOG(BU$3)+'ModelParams Lw'!G$20*($D211*$E211),'ModelParams Lw'!G$21+'ModelParams Lw'!G$22*LOG(BU$3)+'ModelParams Lw'!G$23*($D211*$E211)))</f>
        <v>19.253827318462619</v>
      </c>
      <c r="BV211" s="24">
        <f>IF(Calcul!$F216="SW",'ModelParams Lw'!H$18+'ModelParams Lw'!H$19*LOG(BV$3)+'ModelParams Lw'!H$20*($D211*$E211),IF('ModelParams Lw'!H$21+'ModelParams Lw'!H$22*LOG(BV$3)+'ModelParams Lw'!H$23*($D211*$E211)&lt;'ModelParams Lw'!H$18+'ModelParams Lw'!H$19*LOG(BV$3)+'ModelParams Lw'!H$20*($D211*$E211),'ModelParams Lw'!H$18+'ModelParams Lw'!H$19*LOG(BV$3)+'ModelParams Lw'!H$20*($D211*$E211),'ModelParams Lw'!H$21+'ModelParams Lw'!H$22*LOG(BV$3)+'ModelParams Lw'!H$23*($D211*$E211)))</f>
        <v>18.450549841027573</v>
      </c>
      <c r="BW211" s="24">
        <f>IF(Calcul!$F216="SW",'ModelParams Lw'!I$18+'ModelParams Lw'!I$19*LOG(BW$3)+'ModelParams Lw'!I$20*($D211*$E211),IF('ModelParams Lw'!I$21+'ModelParams Lw'!I$22*LOG(BW$3)+'ModelParams Lw'!I$23*($D211*$E211)&lt;'ModelParams Lw'!I$18+'ModelParams Lw'!I$19*LOG(BW$3)+'ModelParams Lw'!I$20*($D211*$E211),'ModelParams Lw'!I$18+'ModelParams Lw'!I$19*LOG(BW$3)+'ModelParams Lw'!I$20*($D211*$E211),'ModelParams Lw'!I$21+'ModelParams Lw'!I$22*LOG(BW$3)+'ModelParams Lw'!I$23*($D211*$E211)))</f>
        <v>24.339570323731252</v>
      </c>
      <c r="BX211" s="24">
        <f>IF(Calcul!$F216="SW",'ModelParams Lw'!J$18+'ModelParams Lw'!J$19*LOG(BX$3)+'ModelParams Lw'!J$20*($D211*$E211),IF('ModelParams Lw'!J$21+'ModelParams Lw'!J$22*LOG(BX$3)+'ModelParams Lw'!J$23*($D211*$E211)&lt;'ModelParams Lw'!J$18+'ModelParams Lw'!J$19*LOG(BX$3)+'ModelParams Lw'!J$20*($D211*$E211),'ModelParams Lw'!J$18+'ModelParams Lw'!J$19*LOG(BX$3)+'ModelParams Lw'!J$20*($D211*$E211),'ModelParams Lw'!J$21+'ModelParams Lw'!J$22*LOG(BX$3)+'ModelParams Lw'!J$23*($D211*$E211)))</f>
        <v>22.505852524315557</v>
      </c>
      <c r="BY211" s="24" t="e">
        <f t="shared" si="80"/>
        <v>#DIV/0!</v>
      </c>
      <c r="BZ211" s="24" t="e">
        <f t="shared" si="81"/>
        <v>#DIV/0!</v>
      </c>
      <c r="CA211" s="24" t="e">
        <f t="shared" si="82"/>
        <v>#DIV/0!</v>
      </c>
      <c r="CB211" s="24" t="e">
        <f t="shared" si="83"/>
        <v>#DIV/0!</v>
      </c>
      <c r="CC211" s="24" t="e">
        <f t="shared" si="84"/>
        <v>#DIV/0!</v>
      </c>
      <c r="CD211" s="24" t="e">
        <f t="shared" si="85"/>
        <v>#DIV/0!</v>
      </c>
      <c r="CE211" s="24" t="e">
        <f t="shared" si="86"/>
        <v>#DIV/0!</v>
      </c>
      <c r="CF211" s="24" t="e">
        <f t="shared" si="87"/>
        <v>#DIV/0!</v>
      </c>
      <c r="CG211" s="24" t="e">
        <f>10*LOG10(IF(BY211="",0,POWER(10,((BY211+'ModelParams Lw'!$O$4)/10))) +IF(BZ211="",0,POWER(10,((BZ211+'ModelParams Lw'!$P$4)/10))) +IF(CA211="",0,POWER(10,((CA211+'ModelParams Lw'!$Q$4)/10))) +IF(CB211="",0,POWER(10,((CB211+'ModelParams Lw'!$R$4)/10))) +IF(CC211="",0,POWER(10,((CC211+'ModelParams Lw'!$S$4)/10))) +IF(CD211="",0,POWER(10,((CD211+'ModelParams Lw'!$T$4)/10))) +IF(CE211="",0,POWER(10,((CE211+'ModelParams Lw'!$U$4)/10)))+IF(CF211="",0,POWER(10,((CF211+'ModelParams Lw'!$V$4)/10))))</f>
        <v>#DIV/0!</v>
      </c>
      <c r="CH211" s="24" t="e">
        <f t="shared" si="71"/>
        <v>#DIV/0!</v>
      </c>
      <c r="CI211" s="24" t="e">
        <f>(BY211-'ModelParams Lw'!$O$10)/'ModelParams Lw'!$O$11</f>
        <v>#DIV/0!</v>
      </c>
      <c r="CJ211" s="24" t="e">
        <f>(BZ211-'ModelParams Lw'!$P$10)/'ModelParams Lw'!$P$11</f>
        <v>#DIV/0!</v>
      </c>
      <c r="CK211" s="24" t="e">
        <f>(CA211-'ModelParams Lw'!$Q$10)/'ModelParams Lw'!$Q$11</f>
        <v>#DIV/0!</v>
      </c>
      <c r="CL211" s="24" t="e">
        <f>(CB211-'ModelParams Lw'!$R$10)/'ModelParams Lw'!$R$11</f>
        <v>#DIV/0!</v>
      </c>
      <c r="CM211" s="24" t="e">
        <f>(CC211-'ModelParams Lw'!$S$10)/'ModelParams Lw'!$S$11</f>
        <v>#DIV/0!</v>
      </c>
      <c r="CN211" s="24" t="e">
        <f>(CD211-'ModelParams Lw'!$T$10)/'ModelParams Lw'!$T$11</f>
        <v>#DIV/0!</v>
      </c>
      <c r="CO211" s="24" t="e">
        <f>(CE211-'ModelParams Lw'!$U$10)/'ModelParams Lw'!$U$11</f>
        <v>#DIV/0!</v>
      </c>
      <c r="CP211" s="24" t="e">
        <f>(CF211-'ModelParams Lw'!$V$10)/'ModelParams Lw'!$V$11</f>
        <v>#DIV/0!</v>
      </c>
    </row>
    <row r="212" spans="1:94" x14ac:dyDescent="0.2">
      <c r="A212" s="12">
        <f>Calcul!B214</f>
        <v>0</v>
      </c>
      <c r="B212" s="12">
        <f t="shared" si="88"/>
        <v>0</v>
      </c>
      <c r="C212" s="12">
        <f>Calcul!C214</f>
        <v>0</v>
      </c>
      <c r="D212" s="12">
        <f>Calcul!D214/1000</f>
        <v>0</v>
      </c>
      <c r="E212" s="12">
        <f>Calcul!E214/1000</f>
        <v>0</v>
      </c>
      <c r="F212" s="12">
        <f t="shared" si="89"/>
        <v>0</v>
      </c>
      <c r="G212" s="24" t="e">
        <f t="shared" si="90"/>
        <v>#DIV/0!</v>
      </c>
      <c r="H212" s="21" t="e">
        <f>'ModelParams Lw'!$B$6*(LN(H$3/(($B212/3600/($D212*$F212))^0.4*$G212^0.3)))^2+'ModelParams Lw'!$B$7*LN(H$3/(($B212/3600/($D212*$F212))^0.4*$G212^0.3))+'ModelParams Lw'!$B$8</f>
        <v>#DIV/0!</v>
      </c>
      <c r="I212" s="21" t="e">
        <f>'ModelParams Lw'!$B$6*(LN(I$3/(($B212/3600/($D212*$F212))^0.4*$G212^0.3)))^2+'ModelParams Lw'!$B$7*LN(I$3/(($B212/3600/($D212*$F212))^0.4*$G212^0.3))+'ModelParams Lw'!$B$8</f>
        <v>#DIV/0!</v>
      </c>
      <c r="J212" s="21" t="e">
        <f>'ModelParams Lw'!$B$6*(LN(J$3/(($B212/3600/($D212*$F212))^0.4*$G212^0.3)))^2+'ModelParams Lw'!$B$7*LN(J$3/(($B212/3600/($D212*$F212))^0.4*$G212^0.3))+'ModelParams Lw'!$B$8</f>
        <v>#DIV/0!</v>
      </c>
      <c r="K212" s="21" t="e">
        <f>'ModelParams Lw'!$B$6*(LN(K$3/(($B212/3600/($D212*$F212))^0.4*$G212^0.3)))^2+'ModelParams Lw'!$B$7*LN(K$3/(($B212/3600/($D212*$F212))^0.4*$G212^0.3))+'ModelParams Lw'!$B$8</f>
        <v>#DIV/0!</v>
      </c>
      <c r="L212" s="21" t="e">
        <f>'ModelParams Lw'!$B$6*(LN(L$3/(($B212/3600/($D212*$F212))^0.4*$G212^0.3)))^2+'ModelParams Lw'!$B$7*LN(L$3/(($B212/3600/($D212*$F212))^0.4*$G212^0.3))+'ModelParams Lw'!$B$8</f>
        <v>#DIV/0!</v>
      </c>
      <c r="M212" s="21" t="e">
        <f>'ModelParams Lw'!$B$6*(LN(M$3/(($B212/3600/($D212*$F212))^0.4*$G212^0.3)))^2+'ModelParams Lw'!$B$7*LN(M$3/(($B212/3600/($D212*$F212))^0.4*$G212^0.3))+'ModelParams Lw'!$B$8</f>
        <v>#DIV/0!</v>
      </c>
      <c r="N212" s="21" t="e">
        <f>'ModelParams Lw'!$B$6*(LN(N$3/(($B212/3600/($D212*$F212))^0.4*$G212^0.3)))^2+'ModelParams Lw'!$B$7*LN(N$3/(($B212/3600/($D212*$F212))^0.4*$G212^0.3))+'ModelParams Lw'!$B$8</f>
        <v>#DIV/0!</v>
      </c>
      <c r="O212" s="21" t="e">
        <f>'ModelParams Lw'!$B$6*(LN(O$3/(($B212/3600/($D212*$F212))^0.4*$G212^0.3)))^2+'ModelParams Lw'!$B$7*LN(O$3/(($B212/3600/($D212*$F212))^0.4*$G212^0.3))+'ModelParams Lw'!$B$8</f>
        <v>#DIV/0!</v>
      </c>
      <c r="P212" s="24" t="e">
        <f>'ModelParams Lw'!$B$3+'ModelParams Lw'!$B$4*LOG10($B212/3600/($D212*$F212))+'ModelParams Lw'!$B$5*LOG10(2*$G212/(1.2*($B212/3600/($D212*$F212))^2)+1)+10*LOG10($D212*$F212)+H212</f>
        <v>#DIV/0!</v>
      </c>
      <c r="Q212" s="24" t="e">
        <f>'ModelParams Lw'!$B$3+'ModelParams Lw'!$B$4*LOG10($B212/3600/($D212*$F212))+'ModelParams Lw'!$B$5*LOG10(2*$G212/(1.2*($B212/3600/($D212*$F212))^2)+1)+10*LOG10($D212*$F212)+I212</f>
        <v>#DIV/0!</v>
      </c>
      <c r="R212" s="24" t="e">
        <f>'ModelParams Lw'!$B$3+'ModelParams Lw'!$B$4*LOG10($B212/3600/($D212*$F212))+'ModelParams Lw'!$B$5*LOG10(2*$G212/(1.2*($B212/3600/($D212*$F212))^2)+1)+10*LOG10($D212*$F212)+J212</f>
        <v>#DIV/0!</v>
      </c>
      <c r="S212" s="24" t="e">
        <f>'ModelParams Lw'!$B$3+'ModelParams Lw'!$B$4*LOG10($B212/3600/($D212*$F212))+'ModelParams Lw'!$B$5*LOG10(2*$G212/(1.2*($B212/3600/($D212*$F212))^2)+1)+10*LOG10($D212*$F212)+K212</f>
        <v>#DIV/0!</v>
      </c>
      <c r="T212" s="24" t="e">
        <f>'ModelParams Lw'!$B$3+'ModelParams Lw'!$B$4*LOG10($B212/3600/($D212*$F212))+'ModelParams Lw'!$B$5*LOG10(2*$G212/(1.2*($B212/3600/($D212*$F212))^2)+1)+10*LOG10($D212*$F212)+L212</f>
        <v>#DIV/0!</v>
      </c>
      <c r="U212" s="24" t="e">
        <f>'ModelParams Lw'!$B$3+'ModelParams Lw'!$B$4*LOG10($B212/3600/($D212*$F212))+'ModelParams Lw'!$B$5*LOG10(2*$G212/(1.2*($B212/3600/($D212*$F212))^2)+1)+10*LOG10($D212*$F212)+M212</f>
        <v>#DIV/0!</v>
      </c>
      <c r="V212" s="24" t="e">
        <f>'ModelParams Lw'!$B$3+'ModelParams Lw'!$B$4*LOG10($B212/3600/($D212*$F212))+'ModelParams Lw'!$B$5*LOG10(2*$G212/(1.2*($B212/3600/($D212*$F212))^2)+1)+10*LOG10($D212*$F212)+N212</f>
        <v>#DIV/0!</v>
      </c>
      <c r="W212" s="24" t="e">
        <f>'ModelParams Lw'!$B$3+'ModelParams Lw'!$B$4*LOG10($B212/3600/($D212*$F212))+'ModelParams Lw'!$B$5*LOG10(2*$G212/(1.2*($B212/3600/($D212*$F212))^2)+1)+10*LOG10($D212*$F212)+O212</f>
        <v>#DIV/0!</v>
      </c>
      <c r="X212" s="24" t="e">
        <f>10*LOG10(IF(P212="",0,POWER(10,((P212+'ModelParams Lw'!$O$4)/10))) +IF(Q212="",0,POWER(10,((Q212+'ModelParams Lw'!$P$4)/10))) +IF(R212="",0,POWER(10,((R212+'ModelParams Lw'!$Q$4)/10))) +IF(S212="",0,POWER(10,((S212+'ModelParams Lw'!$R$4)/10))) +IF(T212="",0,POWER(10,((T212+'ModelParams Lw'!$S$4)/10))) +IF(U212="",0,POWER(10,((U212+'ModelParams Lw'!$T$4)/10))) +IF(V212="",0,POWER(10,((V212+'ModelParams Lw'!$U$4)/10)))+IF(W212="",0,POWER(10,((W212+'ModelParams Lw'!$V$4)/10))))</f>
        <v>#DIV/0!</v>
      </c>
      <c r="Y212" s="24" t="e">
        <f t="shared" si="91"/>
        <v>#DIV/0!</v>
      </c>
      <c r="Z212" s="24" t="e">
        <f>(P212-'ModelParams Lw'!O$10)/'ModelParams Lw'!O$11</f>
        <v>#DIV/0!</v>
      </c>
      <c r="AA212" s="24" t="e">
        <f>(Q212-'ModelParams Lw'!P$10)/'ModelParams Lw'!P$11</f>
        <v>#DIV/0!</v>
      </c>
      <c r="AB212" s="24" t="e">
        <f>(R212-'ModelParams Lw'!Q$10)/'ModelParams Lw'!Q$11</f>
        <v>#DIV/0!</v>
      </c>
      <c r="AC212" s="24" t="e">
        <f>(S212-'ModelParams Lw'!R$10)/'ModelParams Lw'!R$11</f>
        <v>#DIV/0!</v>
      </c>
      <c r="AD212" s="24" t="e">
        <f>(T212-'ModelParams Lw'!S$10)/'ModelParams Lw'!S$11</f>
        <v>#DIV/0!</v>
      </c>
      <c r="AE212" s="24" t="e">
        <f>(U212-'ModelParams Lw'!T$10)/'ModelParams Lw'!T$11</f>
        <v>#DIV/0!</v>
      </c>
      <c r="AF212" s="24" t="e">
        <f>(V212-'ModelParams Lw'!U$10)/'ModelParams Lw'!U$11</f>
        <v>#DIV/0!</v>
      </c>
      <c r="AG212" s="24" t="e">
        <f>(W212-'ModelParams Lw'!V$10)/'ModelParams Lw'!V$11</f>
        <v>#DIV/0!</v>
      </c>
      <c r="AH212" s="24" t="e">
        <f t="shared" si="69"/>
        <v>#DIV/0!</v>
      </c>
      <c r="AI212" s="24" t="str">
        <f>IF(OR(Calcul!$D217="",Calcul!$E217=""),"",VLOOKUP(CONCATENATE(Calcul!$D217,Calcul!$E217),SilencerParams!$D$4:$R$82,8,FALSE))</f>
        <v/>
      </c>
      <c r="AJ212" s="24" t="str">
        <f>IF(OR(Calcul!$D217="",Calcul!$E217=""),"",VLOOKUP(CONCATENATE(Calcul!$D217,Calcul!$E217),SilencerParams!$D$4:$R$82,9,FALSE))</f>
        <v/>
      </c>
      <c r="AK212" s="24" t="str">
        <f>IF(OR(Calcul!$D217="",Calcul!$E217=""),"",VLOOKUP(CONCATENATE(Calcul!$D217,Calcul!$E217),SilencerParams!$D$4:$R$82,10,FALSE))</f>
        <v/>
      </c>
      <c r="AL212" s="24" t="str">
        <f>IF(OR(Calcul!$D217="",Calcul!$E217=""),"",VLOOKUP(CONCATENATE(Calcul!$D217,Calcul!$E217),SilencerParams!$D$4:$R$82,11,FALSE))</f>
        <v/>
      </c>
      <c r="AM212" s="24" t="str">
        <f>IF(OR(Calcul!$D217="",Calcul!$E217=""),"",VLOOKUP(CONCATENATE(Calcul!$D217,Calcul!$E217),SilencerParams!$D$4:$R$82,12,FALSE))</f>
        <v/>
      </c>
      <c r="AN212" s="24" t="str">
        <f>IF(OR(Calcul!$D217="",Calcul!$E217=""),"",VLOOKUP(CONCATENATE(Calcul!$D217,Calcul!$E217),SilencerParams!$D$4:$R$82,13,FALSE))</f>
        <v/>
      </c>
      <c r="AO212" s="24" t="str">
        <f>IF(OR(Calcul!$D217="",Calcul!$E217=""),"",VLOOKUP(CONCATENATE(Calcul!$D217,Calcul!$E217),SilencerParams!$D$4:$R$82,14,FALSE))</f>
        <v/>
      </c>
      <c r="AP212" s="24" t="str">
        <f>IF(OR(Calcul!$D217="",Calcul!$E217=""),"",VLOOKUP(CONCATENATE(Calcul!$D217,Calcul!$E217),SilencerParams!$D$4:$R$82,15,FALSE))</f>
        <v/>
      </c>
      <c r="AQ212" s="24" t="str">
        <f>IF(OR(Calcul!$D217="",Calcul!$E217=""),"",VLOOKUP(CONCATENATE(Calcul!$D217,Calcul!$E217),SilencerParams!$D$4:$Z$82,16,FALSE)*LOG($AH212)+VLOOKUP(CONCATENATE(Calcul!$D217,Calcul!$E217),SilencerParams!$D$4:$AH$82,24,FALSE))</f>
        <v/>
      </c>
      <c r="AR212" s="24" t="str">
        <f>IF(OR(Calcul!$D217="",Calcul!$E217=""),"",VLOOKUP(CONCATENATE(Calcul!$D217,Calcul!$E217),SilencerParams!$D$4:$Z$82,17,FALSE)*LOG($AH212)+VLOOKUP(CONCATENATE(Calcul!$D217,Calcul!$E217),SilencerParams!$D$4:$AH$82,25,FALSE))</f>
        <v/>
      </c>
      <c r="AS212" s="24" t="str">
        <f>IF(OR(Calcul!$D217="",Calcul!$E217=""),"",VLOOKUP(CONCATENATE(Calcul!$D217,Calcul!$E217),SilencerParams!$D$4:$Z$82,18,FALSE)*LOG($AH212)+VLOOKUP(CONCATENATE(Calcul!$D217,Calcul!$E217),SilencerParams!$D$4:$AH$82,26,FALSE))</f>
        <v/>
      </c>
      <c r="AT212" s="24" t="str">
        <f>IF(OR(Calcul!$D217="",Calcul!$E217=""),"",VLOOKUP(CONCATENATE(Calcul!$D217,Calcul!$E217),SilencerParams!$D$4:$Z$82,19,FALSE)*LOG($AH212)+VLOOKUP(CONCATENATE(Calcul!$D217,Calcul!$E217),SilencerParams!$D$4:$AH$82,27,FALSE))</f>
        <v/>
      </c>
      <c r="AU212" s="24" t="str">
        <f>IF(OR(Calcul!$D217="",Calcul!$E217=""),"",VLOOKUP(CONCATENATE(Calcul!$D217,Calcul!$E217),SilencerParams!$D$4:$Z$82,20,FALSE)*LOG($AH212)+VLOOKUP(CONCATENATE(Calcul!$D217,Calcul!$E217),SilencerParams!$D$4:$AH$82,28,FALSE))</f>
        <v/>
      </c>
      <c r="AV212" s="24" t="str">
        <f>IF(OR(Calcul!$D217="",Calcul!$E217=""),"",VLOOKUP(CONCATENATE(Calcul!$D217,Calcul!$E217),SilencerParams!$D$4:$Z$82,21,FALSE)*LOG($AH212)+VLOOKUP(CONCATENATE(Calcul!$D217,Calcul!$E217),SilencerParams!$D$4:$AH$82,29,FALSE))</f>
        <v/>
      </c>
      <c r="AW212" s="24" t="str">
        <f>IF(OR(Calcul!$D217="",Calcul!$E217=""),"",VLOOKUP(CONCATENATE(Calcul!$D217,Calcul!$E217),SilencerParams!$D$4:$Z$82,22,FALSE)*LOG($AH212)+VLOOKUP(CONCATENATE(Calcul!$D217,Calcul!$E217),SilencerParams!$D$4:$AH$82,30,FALSE))</f>
        <v/>
      </c>
      <c r="AX212" s="24" t="str">
        <f>IF(OR(Calcul!$D217="",Calcul!$E217=""),"",VLOOKUP(CONCATENATE(Calcul!$D217,Calcul!$E217),SilencerParams!$D$4:$Z$82,23,FALSE)*LOG($AH212)+VLOOKUP(CONCATENATE(Calcul!$D217,Calcul!$E217),SilencerParams!$D$4:$AH$82,31,FALSE))</f>
        <v/>
      </c>
      <c r="AY212" s="24" t="e">
        <f t="shared" si="72"/>
        <v>#DIV/0!</v>
      </c>
      <c r="AZ212" s="24" t="e">
        <f t="shared" si="73"/>
        <v>#DIV/0!</v>
      </c>
      <c r="BA212" s="24" t="e">
        <f t="shared" si="74"/>
        <v>#DIV/0!</v>
      </c>
      <c r="BB212" s="24" t="e">
        <f t="shared" si="75"/>
        <v>#DIV/0!</v>
      </c>
      <c r="BC212" s="24" t="e">
        <f t="shared" si="76"/>
        <v>#DIV/0!</v>
      </c>
      <c r="BD212" s="24" t="e">
        <f t="shared" si="77"/>
        <v>#DIV/0!</v>
      </c>
      <c r="BE212" s="24" t="e">
        <f t="shared" si="78"/>
        <v>#DIV/0!</v>
      </c>
      <c r="BF212" s="24" t="e">
        <f t="shared" si="79"/>
        <v>#DIV/0!</v>
      </c>
      <c r="BG212" s="24" t="e">
        <f>10*LOG10(IF(AY212="",0,POWER(10,((AY212+'ModelParams Lw'!$O$4)/10))) +IF(AZ212="",0,POWER(10,((AZ212+'ModelParams Lw'!$P$4)/10))) +IF(BA212="",0,POWER(10,((BA212+'ModelParams Lw'!$Q$4)/10))) +IF(BB212="",0,POWER(10,((BB212+'ModelParams Lw'!$R$4)/10))) +IF(BC212="",0,POWER(10,((BC212+'ModelParams Lw'!$S$4)/10))) +IF(BD212="",0,POWER(10,((BD212+'ModelParams Lw'!$T$4)/10))) +IF(BE212="",0,POWER(10,((BE212+'ModelParams Lw'!$U$4)/10)))+IF(BF212="",0,POWER(10,((BF212+'ModelParams Lw'!$V$4)/10))))</f>
        <v>#DIV/0!</v>
      </c>
      <c r="BH212" s="24" t="e">
        <f t="shared" si="70"/>
        <v>#DIV/0!</v>
      </c>
      <c r="BI212" s="24" t="e">
        <f>(AY212-'ModelParams Lw'!O$10)/'ModelParams Lw'!O$11</f>
        <v>#DIV/0!</v>
      </c>
      <c r="BJ212" s="24" t="e">
        <f>(AZ212-'ModelParams Lw'!P$10)/'ModelParams Lw'!P$11</f>
        <v>#DIV/0!</v>
      </c>
      <c r="BK212" s="24" t="e">
        <f>(BA212-'ModelParams Lw'!Q$10)/'ModelParams Lw'!Q$11</f>
        <v>#DIV/0!</v>
      </c>
      <c r="BL212" s="24" t="e">
        <f>(BB212-'ModelParams Lw'!R$10)/'ModelParams Lw'!R$11</f>
        <v>#DIV/0!</v>
      </c>
      <c r="BM212" s="24" t="e">
        <f>(BC212-'ModelParams Lw'!S$10)/'ModelParams Lw'!S$11</f>
        <v>#DIV/0!</v>
      </c>
      <c r="BN212" s="24" t="e">
        <f>(BD212-'ModelParams Lw'!T$10)/'ModelParams Lw'!T$11</f>
        <v>#DIV/0!</v>
      </c>
      <c r="BO212" s="24" t="e">
        <f>(BE212-'ModelParams Lw'!U$10)/'ModelParams Lw'!U$11</f>
        <v>#DIV/0!</v>
      </c>
      <c r="BP212" s="24" t="e">
        <f>(BF212-'ModelParams Lw'!V$10)/'ModelParams Lw'!V$11</f>
        <v>#DIV/0!</v>
      </c>
      <c r="BQ212" s="24">
        <f>IF(Calcul!$F217="SW",'ModelParams Lw'!C$18+'ModelParams Lw'!C$19*LOG(BQ$3)+'ModelParams Lw'!C$20*($D212*$E212),IF('ModelParams Lw'!C$21+'ModelParams Lw'!C$22*LOG(BQ$3)+'ModelParams Lw'!C$23*($D212*$E212)&lt;'ModelParams Lw'!C$18+'ModelParams Lw'!C$19*LOG(BQ$3)+'ModelParams Lw'!C$20*($D212*$E212),'ModelParams Lw'!C$18+'ModelParams Lw'!C$19*LOG(BQ$3)+'ModelParams Lw'!C$20*($D212*$E212),'ModelParams Lw'!C$21+'ModelParams Lw'!C$22*LOG(BQ$3)+'ModelParams Lw'!C$23*($D212*$E212)))</f>
        <v>29.232362061604213</v>
      </c>
      <c r="BR212" s="24">
        <f>IF(Calcul!$F217="SW",'ModelParams Lw'!D$18+'ModelParams Lw'!D$19*LOG(BR$3)+'ModelParams Lw'!D$20*($D212*$E212),IF('ModelParams Lw'!D$21+'ModelParams Lw'!D$22*LOG(BR$3)+'ModelParams Lw'!D$23*($D212*$E212)&lt;'ModelParams Lw'!D$18+'ModelParams Lw'!D$19*LOG(BR$3)+'ModelParams Lw'!D$20*($D212*$E212),'ModelParams Lw'!D$18+'ModelParams Lw'!D$19*LOG(BR$3)+'ModelParams Lw'!D$20*($D212*$E212),'ModelParams Lw'!D$21+'ModelParams Lw'!D$22*LOG(BR$3)+'ModelParams Lw'!D$23*($D212*$E212)))</f>
        <v>20.87664435983303</v>
      </c>
      <c r="BS212" s="24">
        <f>IF(Calcul!$F217="SW",'ModelParams Lw'!E$18+'ModelParams Lw'!E$19*LOG(BS$3)+'ModelParams Lw'!E$20*($D212*$E212),IF('ModelParams Lw'!E$21+'ModelParams Lw'!E$22*LOG(BS$3)+'ModelParams Lw'!E$23*($D212*$E212)&lt;'ModelParams Lw'!E$18+'ModelParams Lw'!E$19*LOG(BS$3)+'ModelParams Lw'!E$20*($D212*$E212),'ModelParams Lw'!E$18+'ModelParams Lw'!E$19*LOG(BS$3)+'ModelParams Lw'!E$20*($D212*$E212),'ModelParams Lw'!E$21+'ModelParams Lw'!E$22*LOG(BS$3)+'ModelParams Lw'!E$23*($D212*$E212)))</f>
        <v>19.403052886267911</v>
      </c>
      <c r="BT212" s="24">
        <f>IF(Calcul!$F217="SW",'ModelParams Lw'!F$18+'ModelParams Lw'!F$19*LOG(BT$3)+'ModelParams Lw'!F$20*($D212*$E212),IF('ModelParams Lw'!F$21+'ModelParams Lw'!F$22*LOG(BT$3)+'ModelParams Lw'!F$23*($D212*$E212)&lt;'ModelParams Lw'!F$18+'ModelParams Lw'!F$19*LOG(BT$3)+'ModelParams Lw'!F$20*($D212*$E212),'ModelParams Lw'!F$18+'ModelParams Lw'!F$19*LOG(BT$3)+'ModelParams Lw'!F$20*($D212*$E212),'ModelParams Lw'!F$21+'ModelParams Lw'!F$22*LOG(BT$3)+'ModelParams Lw'!F$23*($D212*$E212)))</f>
        <v>19.168948557312724</v>
      </c>
      <c r="BU212" s="24">
        <f>IF(Calcul!$F217="SW",'ModelParams Lw'!G$18+'ModelParams Lw'!G$19*LOG(BU$3)+'ModelParams Lw'!G$20*($D212*$E212),IF('ModelParams Lw'!G$21+'ModelParams Lw'!G$22*LOG(BU$3)+'ModelParams Lw'!G$23*($D212*$E212)&lt;'ModelParams Lw'!G$18+'ModelParams Lw'!G$19*LOG(BU$3)+'ModelParams Lw'!G$20*($D212*$E212),'ModelParams Lw'!G$18+'ModelParams Lw'!G$19*LOG(BU$3)+'ModelParams Lw'!G$20*($D212*$E212),'ModelParams Lw'!G$21+'ModelParams Lw'!G$22*LOG(BU$3)+'ModelParams Lw'!G$23*($D212*$E212)))</f>
        <v>19.253827318462619</v>
      </c>
      <c r="BV212" s="24">
        <f>IF(Calcul!$F217="SW",'ModelParams Lw'!H$18+'ModelParams Lw'!H$19*LOG(BV$3)+'ModelParams Lw'!H$20*($D212*$E212),IF('ModelParams Lw'!H$21+'ModelParams Lw'!H$22*LOG(BV$3)+'ModelParams Lw'!H$23*($D212*$E212)&lt;'ModelParams Lw'!H$18+'ModelParams Lw'!H$19*LOG(BV$3)+'ModelParams Lw'!H$20*($D212*$E212),'ModelParams Lw'!H$18+'ModelParams Lw'!H$19*LOG(BV$3)+'ModelParams Lw'!H$20*($D212*$E212),'ModelParams Lw'!H$21+'ModelParams Lw'!H$22*LOG(BV$3)+'ModelParams Lw'!H$23*($D212*$E212)))</f>
        <v>18.450549841027573</v>
      </c>
      <c r="BW212" s="24">
        <f>IF(Calcul!$F217="SW",'ModelParams Lw'!I$18+'ModelParams Lw'!I$19*LOG(BW$3)+'ModelParams Lw'!I$20*($D212*$E212),IF('ModelParams Lw'!I$21+'ModelParams Lw'!I$22*LOG(BW$3)+'ModelParams Lw'!I$23*($D212*$E212)&lt;'ModelParams Lw'!I$18+'ModelParams Lw'!I$19*LOG(BW$3)+'ModelParams Lw'!I$20*($D212*$E212),'ModelParams Lw'!I$18+'ModelParams Lw'!I$19*LOG(BW$3)+'ModelParams Lw'!I$20*($D212*$E212),'ModelParams Lw'!I$21+'ModelParams Lw'!I$22*LOG(BW$3)+'ModelParams Lw'!I$23*($D212*$E212)))</f>
        <v>24.339570323731252</v>
      </c>
      <c r="BX212" s="24">
        <f>IF(Calcul!$F217="SW",'ModelParams Lw'!J$18+'ModelParams Lw'!J$19*LOG(BX$3)+'ModelParams Lw'!J$20*($D212*$E212),IF('ModelParams Lw'!J$21+'ModelParams Lw'!J$22*LOG(BX$3)+'ModelParams Lw'!J$23*($D212*$E212)&lt;'ModelParams Lw'!J$18+'ModelParams Lw'!J$19*LOG(BX$3)+'ModelParams Lw'!J$20*($D212*$E212),'ModelParams Lw'!J$18+'ModelParams Lw'!J$19*LOG(BX$3)+'ModelParams Lw'!J$20*($D212*$E212),'ModelParams Lw'!J$21+'ModelParams Lw'!J$22*LOG(BX$3)+'ModelParams Lw'!J$23*($D212*$E212)))</f>
        <v>22.505852524315557</v>
      </c>
      <c r="BY212" s="24" t="e">
        <f t="shared" si="80"/>
        <v>#DIV/0!</v>
      </c>
      <c r="BZ212" s="24" t="e">
        <f t="shared" si="81"/>
        <v>#DIV/0!</v>
      </c>
      <c r="CA212" s="24" t="e">
        <f t="shared" si="82"/>
        <v>#DIV/0!</v>
      </c>
      <c r="CB212" s="24" t="e">
        <f t="shared" si="83"/>
        <v>#DIV/0!</v>
      </c>
      <c r="CC212" s="24" t="e">
        <f t="shared" si="84"/>
        <v>#DIV/0!</v>
      </c>
      <c r="CD212" s="24" t="e">
        <f t="shared" si="85"/>
        <v>#DIV/0!</v>
      </c>
      <c r="CE212" s="24" t="e">
        <f t="shared" si="86"/>
        <v>#DIV/0!</v>
      </c>
      <c r="CF212" s="24" t="e">
        <f t="shared" si="87"/>
        <v>#DIV/0!</v>
      </c>
      <c r="CG212" s="24" t="e">
        <f>10*LOG10(IF(BY212="",0,POWER(10,((BY212+'ModelParams Lw'!$O$4)/10))) +IF(BZ212="",0,POWER(10,((BZ212+'ModelParams Lw'!$P$4)/10))) +IF(CA212="",0,POWER(10,((CA212+'ModelParams Lw'!$Q$4)/10))) +IF(CB212="",0,POWER(10,((CB212+'ModelParams Lw'!$R$4)/10))) +IF(CC212="",0,POWER(10,((CC212+'ModelParams Lw'!$S$4)/10))) +IF(CD212="",0,POWER(10,((CD212+'ModelParams Lw'!$T$4)/10))) +IF(CE212="",0,POWER(10,((CE212+'ModelParams Lw'!$U$4)/10)))+IF(CF212="",0,POWER(10,((CF212+'ModelParams Lw'!$V$4)/10))))</f>
        <v>#DIV/0!</v>
      </c>
      <c r="CH212" s="24" t="e">
        <f t="shared" si="71"/>
        <v>#DIV/0!</v>
      </c>
      <c r="CI212" s="24" t="e">
        <f>(BY212-'ModelParams Lw'!$O$10)/'ModelParams Lw'!$O$11</f>
        <v>#DIV/0!</v>
      </c>
      <c r="CJ212" s="24" t="e">
        <f>(BZ212-'ModelParams Lw'!$P$10)/'ModelParams Lw'!$P$11</f>
        <v>#DIV/0!</v>
      </c>
      <c r="CK212" s="24" t="e">
        <f>(CA212-'ModelParams Lw'!$Q$10)/'ModelParams Lw'!$Q$11</f>
        <v>#DIV/0!</v>
      </c>
      <c r="CL212" s="24" t="e">
        <f>(CB212-'ModelParams Lw'!$R$10)/'ModelParams Lw'!$R$11</f>
        <v>#DIV/0!</v>
      </c>
      <c r="CM212" s="24" t="e">
        <f>(CC212-'ModelParams Lw'!$S$10)/'ModelParams Lw'!$S$11</f>
        <v>#DIV/0!</v>
      </c>
      <c r="CN212" s="24" t="e">
        <f>(CD212-'ModelParams Lw'!$T$10)/'ModelParams Lw'!$T$11</f>
        <v>#DIV/0!</v>
      </c>
      <c r="CO212" s="24" t="e">
        <f>(CE212-'ModelParams Lw'!$U$10)/'ModelParams Lw'!$U$11</f>
        <v>#DIV/0!</v>
      </c>
      <c r="CP212" s="24" t="e">
        <f>(CF212-'ModelParams Lw'!$V$10)/'ModelParams Lw'!$V$11</f>
        <v>#DIV/0!</v>
      </c>
    </row>
    <row r="213" spans="1:94" x14ac:dyDescent="0.2">
      <c r="A213" s="12">
        <f>Calcul!B215</f>
        <v>0</v>
      </c>
      <c r="B213" s="12">
        <f t="shared" si="88"/>
        <v>0</v>
      </c>
      <c r="C213" s="12">
        <f>Calcul!C215</f>
        <v>0</v>
      </c>
      <c r="D213" s="12">
        <f>Calcul!D215/1000</f>
        <v>0</v>
      </c>
      <c r="E213" s="12">
        <f>Calcul!E215/1000</f>
        <v>0</v>
      </c>
      <c r="F213" s="12">
        <f t="shared" si="89"/>
        <v>0</v>
      </c>
      <c r="G213" s="24" t="e">
        <f t="shared" si="90"/>
        <v>#DIV/0!</v>
      </c>
      <c r="H213" s="21" t="e">
        <f>'ModelParams Lw'!$B$6*(LN(H$3/(($B213/3600/($D213*$F213))^0.4*$G213^0.3)))^2+'ModelParams Lw'!$B$7*LN(H$3/(($B213/3600/($D213*$F213))^0.4*$G213^0.3))+'ModelParams Lw'!$B$8</f>
        <v>#DIV/0!</v>
      </c>
      <c r="I213" s="21" t="e">
        <f>'ModelParams Lw'!$B$6*(LN(I$3/(($B213/3600/($D213*$F213))^0.4*$G213^0.3)))^2+'ModelParams Lw'!$B$7*LN(I$3/(($B213/3600/($D213*$F213))^0.4*$G213^0.3))+'ModelParams Lw'!$B$8</f>
        <v>#DIV/0!</v>
      </c>
      <c r="J213" s="21" t="e">
        <f>'ModelParams Lw'!$B$6*(LN(J$3/(($B213/3600/($D213*$F213))^0.4*$G213^0.3)))^2+'ModelParams Lw'!$B$7*LN(J$3/(($B213/3600/($D213*$F213))^0.4*$G213^0.3))+'ModelParams Lw'!$B$8</f>
        <v>#DIV/0!</v>
      </c>
      <c r="K213" s="21" t="e">
        <f>'ModelParams Lw'!$B$6*(LN(K$3/(($B213/3600/($D213*$F213))^0.4*$G213^0.3)))^2+'ModelParams Lw'!$B$7*LN(K$3/(($B213/3600/($D213*$F213))^0.4*$G213^0.3))+'ModelParams Lw'!$B$8</f>
        <v>#DIV/0!</v>
      </c>
      <c r="L213" s="21" t="e">
        <f>'ModelParams Lw'!$B$6*(LN(L$3/(($B213/3600/($D213*$F213))^0.4*$G213^0.3)))^2+'ModelParams Lw'!$B$7*LN(L$3/(($B213/3600/($D213*$F213))^0.4*$G213^0.3))+'ModelParams Lw'!$B$8</f>
        <v>#DIV/0!</v>
      </c>
      <c r="M213" s="21" t="e">
        <f>'ModelParams Lw'!$B$6*(LN(M$3/(($B213/3600/($D213*$F213))^0.4*$G213^0.3)))^2+'ModelParams Lw'!$B$7*LN(M$3/(($B213/3600/($D213*$F213))^0.4*$G213^0.3))+'ModelParams Lw'!$B$8</f>
        <v>#DIV/0!</v>
      </c>
      <c r="N213" s="21" t="e">
        <f>'ModelParams Lw'!$B$6*(LN(N$3/(($B213/3600/($D213*$F213))^0.4*$G213^0.3)))^2+'ModelParams Lw'!$B$7*LN(N$3/(($B213/3600/($D213*$F213))^0.4*$G213^0.3))+'ModelParams Lw'!$B$8</f>
        <v>#DIV/0!</v>
      </c>
      <c r="O213" s="21" t="e">
        <f>'ModelParams Lw'!$B$6*(LN(O$3/(($B213/3600/($D213*$F213))^0.4*$G213^0.3)))^2+'ModelParams Lw'!$B$7*LN(O$3/(($B213/3600/($D213*$F213))^0.4*$G213^0.3))+'ModelParams Lw'!$B$8</f>
        <v>#DIV/0!</v>
      </c>
      <c r="P213" s="24" t="e">
        <f>'ModelParams Lw'!$B$3+'ModelParams Lw'!$B$4*LOG10($B213/3600/($D213*$F213))+'ModelParams Lw'!$B$5*LOG10(2*$G213/(1.2*($B213/3600/($D213*$F213))^2)+1)+10*LOG10($D213*$F213)+H213</f>
        <v>#DIV/0!</v>
      </c>
      <c r="Q213" s="24" t="e">
        <f>'ModelParams Lw'!$B$3+'ModelParams Lw'!$B$4*LOG10($B213/3600/($D213*$F213))+'ModelParams Lw'!$B$5*LOG10(2*$G213/(1.2*($B213/3600/($D213*$F213))^2)+1)+10*LOG10($D213*$F213)+I213</f>
        <v>#DIV/0!</v>
      </c>
      <c r="R213" s="24" t="e">
        <f>'ModelParams Lw'!$B$3+'ModelParams Lw'!$B$4*LOG10($B213/3600/($D213*$F213))+'ModelParams Lw'!$B$5*LOG10(2*$G213/(1.2*($B213/3600/($D213*$F213))^2)+1)+10*LOG10($D213*$F213)+J213</f>
        <v>#DIV/0!</v>
      </c>
      <c r="S213" s="24" t="e">
        <f>'ModelParams Lw'!$B$3+'ModelParams Lw'!$B$4*LOG10($B213/3600/($D213*$F213))+'ModelParams Lw'!$B$5*LOG10(2*$G213/(1.2*($B213/3600/($D213*$F213))^2)+1)+10*LOG10($D213*$F213)+K213</f>
        <v>#DIV/0!</v>
      </c>
      <c r="T213" s="24" t="e">
        <f>'ModelParams Lw'!$B$3+'ModelParams Lw'!$B$4*LOG10($B213/3600/($D213*$F213))+'ModelParams Lw'!$B$5*LOG10(2*$G213/(1.2*($B213/3600/($D213*$F213))^2)+1)+10*LOG10($D213*$F213)+L213</f>
        <v>#DIV/0!</v>
      </c>
      <c r="U213" s="24" t="e">
        <f>'ModelParams Lw'!$B$3+'ModelParams Lw'!$B$4*LOG10($B213/3600/($D213*$F213))+'ModelParams Lw'!$B$5*LOG10(2*$G213/(1.2*($B213/3600/($D213*$F213))^2)+1)+10*LOG10($D213*$F213)+M213</f>
        <v>#DIV/0!</v>
      </c>
      <c r="V213" s="24" t="e">
        <f>'ModelParams Lw'!$B$3+'ModelParams Lw'!$B$4*LOG10($B213/3600/($D213*$F213))+'ModelParams Lw'!$B$5*LOG10(2*$G213/(1.2*($B213/3600/($D213*$F213))^2)+1)+10*LOG10($D213*$F213)+N213</f>
        <v>#DIV/0!</v>
      </c>
      <c r="W213" s="24" t="e">
        <f>'ModelParams Lw'!$B$3+'ModelParams Lw'!$B$4*LOG10($B213/3600/($D213*$F213))+'ModelParams Lw'!$B$5*LOG10(2*$G213/(1.2*($B213/3600/($D213*$F213))^2)+1)+10*LOG10($D213*$F213)+O213</f>
        <v>#DIV/0!</v>
      </c>
      <c r="X213" s="24" t="e">
        <f>10*LOG10(IF(P213="",0,POWER(10,((P213+'ModelParams Lw'!$O$4)/10))) +IF(Q213="",0,POWER(10,((Q213+'ModelParams Lw'!$P$4)/10))) +IF(R213="",0,POWER(10,((R213+'ModelParams Lw'!$Q$4)/10))) +IF(S213="",0,POWER(10,((S213+'ModelParams Lw'!$R$4)/10))) +IF(T213="",0,POWER(10,((T213+'ModelParams Lw'!$S$4)/10))) +IF(U213="",0,POWER(10,((U213+'ModelParams Lw'!$T$4)/10))) +IF(V213="",0,POWER(10,((V213+'ModelParams Lw'!$U$4)/10)))+IF(W213="",0,POWER(10,((W213+'ModelParams Lw'!$V$4)/10))))</f>
        <v>#DIV/0!</v>
      </c>
      <c r="Y213" s="24" t="e">
        <f t="shared" si="91"/>
        <v>#DIV/0!</v>
      </c>
      <c r="Z213" s="24" t="e">
        <f>(P213-'ModelParams Lw'!O$10)/'ModelParams Lw'!O$11</f>
        <v>#DIV/0!</v>
      </c>
      <c r="AA213" s="24" t="e">
        <f>(Q213-'ModelParams Lw'!P$10)/'ModelParams Lw'!P$11</f>
        <v>#DIV/0!</v>
      </c>
      <c r="AB213" s="24" t="e">
        <f>(R213-'ModelParams Lw'!Q$10)/'ModelParams Lw'!Q$11</f>
        <v>#DIV/0!</v>
      </c>
      <c r="AC213" s="24" t="e">
        <f>(S213-'ModelParams Lw'!R$10)/'ModelParams Lw'!R$11</f>
        <v>#DIV/0!</v>
      </c>
      <c r="AD213" s="24" t="e">
        <f>(T213-'ModelParams Lw'!S$10)/'ModelParams Lw'!S$11</f>
        <v>#DIV/0!</v>
      </c>
      <c r="AE213" s="24" t="e">
        <f>(U213-'ModelParams Lw'!T$10)/'ModelParams Lw'!T$11</f>
        <v>#DIV/0!</v>
      </c>
      <c r="AF213" s="24" t="e">
        <f>(V213-'ModelParams Lw'!U$10)/'ModelParams Lw'!U$11</f>
        <v>#DIV/0!</v>
      </c>
      <c r="AG213" s="24" t="e">
        <f>(W213-'ModelParams Lw'!V$10)/'ModelParams Lw'!V$11</f>
        <v>#DIV/0!</v>
      </c>
      <c r="AH213" s="24" t="e">
        <f t="shared" si="69"/>
        <v>#DIV/0!</v>
      </c>
      <c r="AI213" s="24" t="str">
        <f>IF(OR(Calcul!$D218="",Calcul!$E218=""),"",VLOOKUP(CONCATENATE(Calcul!$D218,Calcul!$E218),SilencerParams!$D$4:$R$82,8,FALSE))</f>
        <v/>
      </c>
      <c r="AJ213" s="24" t="str">
        <f>IF(OR(Calcul!$D218="",Calcul!$E218=""),"",VLOOKUP(CONCATENATE(Calcul!$D218,Calcul!$E218),SilencerParams!$D$4:$R$82,9,FALSE))</f>
        <v/>
      </c>
      <c r="AK213" s="24" t="str">
        <f>IF(OR(Calcul!$D218="",Calcul!$E218=""),"",VLOOKUP(CONCATENATE(Calcul!$D218,Calcul!$E218),SilencerParams!$D$4:$R$82,10,FALSE))</f>
        <v/>
      </c>
      <c r="AL213" s="24" t="str">
        <f>IF(OR(Calcul!$D218="",Calcul!$E218=""),"",VLOOKUP(CONCATENATE(Calcul!$D218,Calcul!$E218),SilencerParams!$D$4:$R$82,11,FALSE))</f>
        <v/>
      </c>
      <c r="AM213" s="24" t="str">
        <f>IF(OR(Calcul!$D218="",Calcul!$E218=""),"",VLOOKUP(CONCATENATE(Calcul!$D218,Calcul!$E218),SilencerParams!$D$4:$R$82,12,FALSE))</f>
        <v/>
      </c>
      <c r="AN213" s="24" t="str">
        <f>IF(OR(Calcul!$D218="",Calcul!$E218=""),"",VLOOKUP(CONCATENATE(Calcul!$D218,Calcul!$E218),SilencerParams!$D$4:$R$82,13,FALSE))</f>
        <v/>
      </c>
      <c r="AO213" s="24" t="str">
        <f>IF(OR(Calcul!$D218="",Calcul!$E218=""),"",VLOOKUP(CONCATENATE(Calcul!$D218,Calcul!$E218),SilencerParams!$D$4:$R$82,14,FALSE))</f>
        <v/>
      </c>
      <c r="AP213" s="24" t="str">
        <f>IF(OR(Calcul!$D218="",Calcul!$E218=""),"",VLOOKUP(CONCATENATE(Calcul!$D218,Calcul!$E218),SilencerParams!$D$4:$R$82,15,FALSE))</f>
        <v/>
      </c>
      <c r="AQ213" s="24" t="str">
        <f>IF(OR(Calcul!$D218="",Calcul!$E218=""),"",VLOOKUP(CONCATENATE(Calcul!$D218,Calcul!$E218),SilencerParams!$D$4:$Z$82,16,FALSE)*LOG($AH213)+VLOOKUP(CONCATENATE(Calcul!$D218,Calcul!$E218),SilencerParams!$D$4:$AH$82,24,FALSE))</f>
        <v/>
      </c>
      <c r="AR213" s="24" t="str">
        <f>IF(OR(Calcul!$D218="",Calcul!$E218=""),"",VLOOKUP(CONCATENATE(Calcul!$D218,Calcul!$E218),SilencerParams!$D$4:$Z$82,17,FALSE)*LOG($AH213)+VLOOKUP(CONCATENATE(Calcul!$D218,Calcul!$E218),SilencerParams!$D$4:$AH$82,25,FALSE))</f>
        <v/>
      </c>
      <c r="AS213" s="24" t="str">
        <f>IF(OR(Calcul!$D218="",Calcul!$E218=""),"",VLOOKUP(CONCATENATE(Calcul!$D218,Calcul!$E218),SilencerParams!$D$4:$Z$82,18,FALSE)*LOG($AH213)+VLOOKUP(CONCATENATE(Calcul!$D218,Calcul!$E218),SilencerParams!$D$4:$AH$82,26,FALSE))</f>
        <v/>
      </c>
      <c r="AT213" s="24" t="str">
        <f>IF(OR(Calcul!$D218="",Calcul!$E218=""),"",VLOOKUP(CONCATENATE(Calcul!$D218,Calcul!$E218),SilencerParams!$D$4:$Z$82,19,FALSE)*LOG($AH213)+VLOOKUP(CONCATENATE(Calcul!$D218,Calcul!$E218),SilencerParams!$D$4:$AH$82,27,FALSE))</f>
        <v/>
      </c>
      <c r="AU213" s="24" t="str">
        <f>IF(OR(Calcul!$D218="",Calcul!$E218=""),"",VLOOKUP(CONCATENATE(Calcul!$D218,Calcul!$E218),SilencerParams!$D$4:$Z$82,20,FALSE)*LOG($AH213)+VLOOKUP(CONCATENATE(Calcul!$D218,Calcul!$E218),SilencerParams!$D$4:$AH$82,28,FALSE))</f>
        <v/>
      </c>
      <c r="AV213" s="24" t="str">
        <f>IF(OR(Calcul!$D218="",Calcul!$E218=""),"",VLOOKUP(CONCATENATE(Calcul!$D218,Calcul!$E218),SilencerParams!$D$4:$Z$82,21,FALSE)*LOG($AH213)+VLOOKUP(CONCATENATE(Calcul!$D218,Calcul!$E218),SilencerParams!$D$4:$AH$82,29,FALSE))</f>
        <v/>
      </c>
      <c r="AW213" s="24" t="str">
        <f>IF(OR(Calcul!$D218="",Calcul!$E218=""),"",VLOOKUP(CONCATENATE(Calcul!$D218,Calcul!$E218),SilencerParams!$D$4:$Z$82,22,FALSE)*LOG($AH213)+VLOOKUP(CONCATENATE(Calcul!$D218,Calcul!$E218),SilencerParams!$D$4:$AH$82,30,FALSE))</f>
        <v/>
      </c>
      <c r="AX213" s="24" t="str">
        <f>IF(OR(Calcul!$D218="",Calcul!$E218=""),"",VLOOKUP(CONCATENATE(Calcul!$D218,Calcul!$E218),SilencerParams!$D$4:$Z$82,23,FALSE)*LOG($AH213)+VLOOKUP(CONCATENATE(Calcul!$D218,Calcul!$E218),SilencerParams!$D$4:$AH$82,31,FALSE))</f>
        <v/>
      </c>
      <c r="AY213" s="24" t="e">
        <f t="shared" si="72"/>
        <v>#DIV/0!</v>
      </c>
      <c r="AZ213" s="24" t="e">
        <f t="shared" si="73"/>
        <v>#DIV/0!</v>
      </c>
      <c r="BA213" s="24" t="e">
        <f t="shared" si="74"/>
        <v>#DIV/0!</v>
      </c>
      <c r="BB213" s="24" t="e">
        <f t="shared" si="75"/>
        <v>#DIV/0!</v>
      </c>
      <c r="BC213" s="24" t="e">
        <f t="shared" si="76"/>
        <v>#DIV/0!</v>
      </c>
      <c r="BD213" s="24" t="e">
        <f t="shared" si="77"/>
        <v>#DIV/0!</v>
      </c>
      <c r="BE213" s="24" t="e">
        <f t="shared" si="78"/>
        <v>#DIV/0!</v>
      </c>
      <c r="BF213" s="24" t="e">
        <f t="shared" si="79"/>
        <v>#DIV/0!</v>
      </c>
      <c r="BG213" s="24" t="e">
        <f>10*LOG10(IF(AY213="",0,POWER(10,((AY213+'ModelParams Lw'!$O$4)/10))) +IF(AZ213="",0,POWER(10,((AZ213+'ModelParams Lw'!$P$4)/10))) +IF(BA213="",0,POWER(10,((BA213+'ModelParams Lw'!$Q$4)/10))) +IF(BB213="",0,POWER(10,((BB213+'ModelParams Lw'!$R$4)/10))) +IF(BC213="",0,POWER(10,((BC213+'ModelParams Lw'!$S$4)/10))) +IF(BD213="",0,POWER(10,((BD213+'ModelParams Lw'!$T$4)/10))) +IF(BE213="",0,POWER(10,((BE213+'ModelParams Lw'!$U$4)/10)))+IF(BF213="",0,POWER(10,((BF213+'ModelParams Lw'!$V$4)/10))))</f>
        <v>#DIV/0!</v>
      </c>
      <c r="BH213" s="24" t="e">
        <f t="shared" si="70"/>
        <v>#DIV/0!</v>
      </c>
      <c r="BI213" s="24" t="e">
        <f>(AY213-'ModelParams Lw'!O$10)/'ModelParams Lw'!O$11</f>
        <v>#DIV/0!</v>
      </c>
      <c r="BJ213" s="24" t="e">
        <f>(AZ213-'ModelParams Lw'!P$10)/'ModelParams Lw'!P$11</f>
        <v>#DIV/0!</v>
      </c>
      <c r="BK213" s="24" t="e">
        <f>(BA213-'ModelParams Lw'!Q$10)/'ModelParams Lw'!Q$11</f>
        <v>#DIV/0!</v>
      </c>
      <c r="BL213" s="24" t="e">
        <f>(BB213-'ModelParams Lw'!R$10)/'ModelParams Lw'!R$11</f>
        <v>#DIV/0!</v>
      </c>
      <c r="BM213" s="24" t="e">
        <f>(BC213-'ModelParams Lw'!S$10)/'ModelParams Lw'!S$11</f>
        <v>#DIV/0!</v>
      </c>
      <c r="BN213" s="24" t="e">
        <f>(BD213-'ModelParams Lw'!T$10)/'ModelParams Lw'!T$11</f>
        <v>#DIV/0!</v>
      </c>
      <c r="BO213" s="24" t="e">
        <f>(BE213-'ModelParams Lw'!U$10)/'ModelParams Lw'!U$11</f>
        <v>#DIV/0!</v>
      </c>
      <c r="BP213" s="24" t="e">
        <f>(BF213-'ModelParams Lw'!V$10)/'ModelParams Lw'!V$11</f>
        <v>#DIV/0!</v>
      </c>
      <c r="BQ213" s="24">
        <f>IF(Calcul!$F218="SW",'ModelParams Lw'!C$18+'ModelParams Lw'!C$19*LOG(BQ$3)+'ModelParams Lw'!C$20*($D213*$E213),IF('ModelParams Lw'!C$21+'ModelParams Lw'!C$22*LOG(BQ$3)+'ModelParams Lw'!C$23*($D213*$E213)&lt;'ModelParams Lw'!C$18+'ModelParams Lw'!C$19*LOG(BQ$3)+'ModelParams Lw'!C$20*($D213*$E213),'ModelParams Lw'!C$18+'ModelParams Lw'!C$19*LOG(BQ$3)+'ModelParams Lw'!C$20*($D213*$E213),'ModelParams Lw'!C$21+'ModelParams Lw'!C$22*LOG(BQ$3)+'ModelParams Lw'!C$23*($D213*$E213)))</f>
        <v>29.232362061604213</v>
      </c>
      <c r="BR213" s="24">
        <f>IF(Calcul!$F218="SW",'ModelParams Lw'!D$18+'ModelParams Lw'!D$19*LOG(BR$3)+'ModelParams Lw'!D$20*($D213*$E213),IF('ModelParams Lw'!D$21+'ModelParams Lw'!D$22*LOG(BR$3)+'ModelParams Lw'!D$23*($D213*$E213)&lt;'ModelParams Lw'!D$18+'ModelParams Lw'!D$19*LOG(BR$3)+'ModelParams Lw'!D$20*($D213*$E213),'ModelParams Lw'!D$18+'ModelParams Lw'!D$19*LOG(BR$3)+'ModelParams Lw'!D$20*($D213*$E213),'ModelParams Lw'!D$21+'ModelParams Lw'!D$22*LOG(BR$3)+'ModelParams Lw'!D$23*($D213*$E213)))</f>
        <v>20.87664435983303</v>
      </c>
      <c r="BS213" s="24">
        <f>IF(Calcul!$F218="SW",'ModelParams Lw'!E$18+'ModelParams Lw'!E$19*LOG(BS$3)+'ModelParams Lw'!E$20*($D213*$E213),IF('ModelParams Lw'!E$21+'ModelParams Lw'!E$22*LOG(BS$3)+'ModelParams Lw'!E$23*($D213*$E213)&lt;'ModelParams Lw'!E$18+'ModelParams Lw'!E$19*LOG(BS$3)+'ModelParams Lw'!E$20*($D213*$E213),'ModelParams Lw'!E$18+'ModelParams Lw'!E$19*LOG(BS$3)+'ModelParams Lw'!E$20*($D213*$E213),'ModelParams Lw'!E$21+'ModelParams Lw'!E$22*LOG(BS$3)+'ModelParams Lw'!E$23*($D213*$E213)))</f>
        <v>19.403052886267911</v>
      </c>
      <c r="BT213" s="24">
        <f>IF(Calcul!$F218="SW",'ModelParams Lw'!F$18+'ModelParams Lw'!F$19*LOG(BT$3)+'ModelParams Lw'!F$20*($D213*$E213),IF('ModelParams Lw'!F$21+'ModelParams Lw'!F$22*LOG(BT$3)+'ModelParams Lw'!F$23*($D213*$E213)&lt;'ModelParams Lw'!F$18+'ModelParams Lw'!F$19*LOG(BT$3)+'ModelParams Lw'!F$20*($D213*$E213),'ModelParams Lw'!F$18+'ModelParams Lw'!F$19*LOG(BT$3)+'ModelParams Lw'!F$20*($D213*$E213),'ModelParams Lw'!F$21+'ModelParams Lw'!F$22*LOG(BT$3)+'ModelParams Lw'!F$23*($D213*$E213)))</f>
        <v>19.168948557312724</v>
      </c>
      <c r="BU213" s="24">
        <f>IF(Calcul!$F218="SW",'ModelParams Lw'!G$18+'ModelParams Lw'!G$19*LOG(BU$3)+'ModelParams Lw'!G$20*($D213*$E213),IF('ModelParams Lw'!G$21+'ModelParams Lw'!G$22*LOG(BU$3)+'ModelParams Lw'!G$23*($D213*$E213)&lt;'ModelParams Lw'!G$18+'ModelParams Lw'!G$19*LOG(BU$3)+'ModelParams Lw'!G$20*($D213*$E213),'ModelParams Lw'!G$18+'ModelParams Lw'!G$19*LOG(BU$3)+'ModelParams Lw'!G$20*($D213*$E213),'ModelParams Lw'!G$21+'ModelParams Lw'!G$22*LOG(BU$3)+'ModelParams Lw'!G$23*($D213*$E213)))</f>
        <v>19.253827318462619</v>
      </c>
      <c r="BV213" s="24">
        <f>IF(Calcul!$F218="SW",'ModelParams Lw'!H$18+'ModelParams Lw'!H$19*LOG(BV$3)+'ModelParams Lw'!H$20*($D213*$E213),IF('ModelParams Lw'!H$21+'ModelParams Lw'!H$22*LOG(BV$3)+'ModelParams Lw'!H$23*($D213*$E213)&lt;'ModelParams Lw'!H$18+'ModelParams Lw'!H$19*LOG(BV$3)+'ModelParams Lw'!H$20*($D213*$E213),'ModelParams Lw'!H$18+'ModelParams Lw'!H$19*LOG(BV$3)+'ModelParams Lw'!H$20*($D213*$E213),'ModelParams Lw'!H$21+'ModelParams Lw'!H$22*LOG(BV$3)+'ModelParams Lw'!H$23*($D213*$E213)))</f>
        <v>18.450549841027573</v>
      </c>
      <c r="BW213" s="24">
        <f>IF(Calcul!$F218="SW",'ModelParams Lw'!I$18+'ModelParams Lw'!I$19*LOG(BW$3)+'ModelParams Lw'!I$20*($D213*$E213),IF('ModelParams Lw'!I$21+'ModelParams Lw'!I$22*LOG(BW$3)+'ModelParams Lw'!I$23*($D213*$E213)&lt;'ModelParams Lw'!I$18+'ModelParams Lw'!I$19*LOG(BW$3)+'ModelParams Lw'!I$20*($D213*$E213),'ModelParams Lw'!I$18+'ModelParams Lw'!I$19*LOG(BW$3)+'ModelParams Lw'!I$20*($D213*$E213),'ModelParams Lw'!I$21+'ModelParams Lw'!I$22*LOG(BW$3)+'ModelParams Lw'!I$23*($D213*$E213)))</f>
        <v>24.339570323731252</v>
      </c>
      <c r="BX213" s="24">
        <f>IF(Calcul!$F218="SW",'ModelParams Lw'!J$18+'ModelParams Lw'!J$19*LOG(BX$3)+'ModelParams Lw'!J$20*($D213*$E213),IF('ModelParams Lw'!J$21+'ModelParams Lw'!J$22*LOG(BX$3)+'ModelParams Lw'!J$23*($D213*$E213)&lt;'ModelParams Lw'!J$18+'ModelParams Lw'!J$19*LOG(BX$3)+'ModelParams Lw'!J$20*($D213*$E213),'ModelParams Lw'!J$18+'ModelParams Lw'!J$19*LOG(BX$3)+'ModelParams Lw'!J$20*($D213*$E213),'ModelParams Lw'!J$21+'ModelParams Lw'!J$22*LOG(BX$3)+'ModelParams Lw'!J$23*($D213*$E213)))</f>
        <v>22.505852524315557</v>
      </c>
      <c r="BY213" s="24" t="e">
        <f t="shared" si="80"/>
        <v>#DIV/0!</v>
      </c>
      <c r="BZ213" s="24" t="e">
        <f t="shared" si="81"/>
        <v>#DIV/0!</v>
      </c>
      <c r="CA213" s="24" t="e">
        <f t="shared" si="82"/>
        <v>#DIV/0!</v>
      </c>
      <c r="CB213" s="24" t="e">
        <f t="shared" si="83"/>
        <v>#DIV/0!</v>
      </c>
      <c r="CC213" s="24" t="e">
        <f t="shared" si="84"/>
        <v>#DIV/0!</v>
      </c>
      <c r="CD213" s="24" t="e">
        <f t="shared" si="85"/>
        <v>#DIV/0!</v>
      </c>
      <c r="CE213" s="24" t="e">
        <f t="shared" si="86"/>
        <v>#DIV/0!</v>
      </c>
      <c r="CF213" s="24" t="e">
        <f t="shared" si="87"/>
        <v>#DIV/0!</v>
      </c>
      <c r="CG213" s="24" t="e">
        <f>10*LOG10(IF(BY213="",0,POWER(10,((BY213+'ModelParams Lw'!$O$4)/10))) +IF(BZ213="",0,POWER(10,((BZ213+'ModelParams Lw'!$P$4)/10))) +IF(CA213="",0,POWER(10,((CA213+'ModelParams Lw'!$Q$4)/10))) +IF(CB213="",0,POWER(10,((CB213+'ModelParams Lw'!$R$4)/10))) +IF(CC213="",0,POWER(10,((CC213+'ModelParams Lw'!$S$4)/10))) +IF(CD213="",0,POWER(10,((CD213+'ModelParams Lw'!$T$4)/10))) +IF(CE213="",0,POWER(10,((CE213+'ModelParams Lw'!$U$4)/10)))+IF(CF213="",0,POWER(10,((CF213+'ModelParams Lw'!$V$4)/10))))</f>
        <v>#DIV/0!</v>
      </c>
      <c r="CH213" s="24" t="e">
        <f t="shared" si="71"/>
        <v>#DIV/0!</v>
      </c>
      <c r="CI213" s="24" t="e">
        <f>(BY213-'ModelParams Lw'!$O$10)/'ModelParams Lw'!$O$11</f>
        <v>#DIV/0!</v>
      </c>
      <c r="CJ213" s="24" t="e">
        <f>(BZ213-'ModelParams Lw'!$P$10)/'ModelParams Lw'!$P$11</f>
        <v>#DIV/0!</v>
      </c>
      <c r="CK213" s="24" t="e">
        <f>(CA213-'ModelParams Lw'!$Q$10)/'ModelParams Lw'!$Q$11</f>
        <v>#DIV/0!</v>
      </c>
      <c r="CL213" s="24" t="e">
        <f>(CB213-'ModelParams Lw'!$R$10)/'ModelParams Lw'!$R$11</f>
        <v>#DIV/0!</v>
      </c>
      <c r="CM213" s="24" t="e">
        <f>(CC213-'ModelParams Lw'!$S$10)/'ModelParams Lw'!$S$11</f>
        <v>#DIV/0!</v>
      </c>
      <c r="CN213" s="24" t="e">
        <f>(CD213-'ModelParams Lw'!$T$10)/'ModelParams Lw'!$T$11</f>
        <v>#DIV/0!</v>
      </c>
      <c r="CO213" s="24" t="e">
        <f>(CE213-'ModelParams Lw'!$U$10)/'ModelParams Lw'!$U$11</f>
        <v>#DIV/0!</v>
      </c>
      <c r="CP213" s="24" t="e">
        <f>(CF213-'ModelParams Lw'!$V$10)/'ModelParams Lw'!$V$11</f>
        <v>#DIV/0!</v>
      </c>
    </row>
    <row r="214" spans="1:94" x14ac:dyDescent="0.2">
      <c r="A214" s="12">
        <f>Calcul!B216</f>
        <v>0</v>
      </c>
      <c r="B214" s="12">
        <f t="shared" si="88"/>
        <v>0</v>
      </c>
      <c r="C214" s="12">
        <f>Calcul!C216</f>
        <v>0</v>
      </c>
      <c r="D214" s="12">
        <f>Calcul!D216/1000</f>
        <v>0</v>
      </c>
      <c r="E214" s="12">
        <f>Calcul!E216/1000</f>
        <v>0</v>
      </c>
      <c r="F214" s="12">
        <f t="shared" si="89"/>
        <v>0</v>
      </c>
      <c r="G214" s="24" t="e">
        <f t="shared" si="90"/>
        <v>#DIV/0!</v>
      </c>
      <c r="H214" s="21" t="e">
        <f>'ModelParams Lw'!$B$6*(LN(H$3/(($B214/3600/($D214*$F214))^0.4*$G214^0.3)))^2+'ModelParams Lw'!$B$7*LN(H$3/(($B214/3600/($D214*$F214))^0.4*$G214^0.3))+'ModelParams Lw'!$B$8</f>
        <v>#DIV/0!</v>
      </c>
      <c r="I214" s="21" t="e">
        <f>'ModelParams Lw'!$B$6*(LN(I$3/(($B214/3600/($D214*$F214))^0.4*$G214^0.3)))^2+'ModelParams Lw'!$B$7*LN(I$3/(($B214/3600/($D214*$F214))^0.4*$G214^0.3))+'ModelParams Lw'!$B$8</f>
        <v>#DIV/0!</v>
      </c>
      <c r="J214" s="21" t="e">
        <f>'ModelParams Lw'!$B$6*(LN(J$3/(($B214/3600/($D214*$F214))^0.4*$G214^0.3)))^2+'ModelParams Lw'!$B$7*LN(J$3/(($B214/3600/($D214*$F214))^0.4*$G214^0.3))+'ModelParams Lw'!$B$8</f>
        <v>#DIV/0!</v>
      </c>
      <c r="K214" s="21" t="e">
        <f>'ModelParams Lw'!$B$6*(LN(K$3/(($B214/3600/($D214*$F214))^0.4*$G214^0.3)))^2+'ModelParams Lw'!$B$7*LN(K$3/(($B214/3600/($D214*$F214))^0.4*$G214^0.3))+'ModelParams Lw'!$B$8</f>
        <v>#DIV/0!</v>
      </c>
      <c r="L214" s="21" t="e">
        <f>'ModelParams Lw'!$B$6*(LN(L$3/(($B214/3600/($D214*$F214))^0.4*$G214^0.3)))^2+'ModelParams Lw'!$B$7*LN(L$3/(($B214/3600/($D214*$F214))^0.4*$G214^0.3))+'ModelParams Lw'!$B$8</f>
        <v>#DIV/0!</v>
      </c>
      <c r="M214" s="21" t="e">
        <f>'ModelParams Lw'!$B$6*(LN(M$3/(($B214/3600/($D214*$F214))^0.4*$G214^0.3)))^2+'ModelParams Lw'!$B$7*LN(M$3/(($B214/3600/($D214*$F214))^0.4*$G214^0.3))+'ModelParams Lw'!$B$8</f>
        <v>#DIV/0!</v>
      </c>
      <c r="N214" s="21" t="e">
        <f>'ModelParams Lw'!$B$6*(LN(N$3/(($B214/3600/($D214*$F214))^0.4*$G214^0.3)))^2+'ModelParams Lw'!$B$7*LN(N$3/(($B214/3600/($D214*$F214))^0.4*$G214^0.3))+'ModelParams Lw'!$B$8</f>
        <v>#DIV/0!</v>
      </c>
      <c r="O214" s="21" t="e">
        <f>'ModelParams Lw'!$B$6*(LN(O$3/(($B214/3600/($D214*$F214))^0.4*$G214^0.3)))^2+'ModelParams Lw'!$B$7*LN(O$3/(($B214/3600/($D214*$F214))^0.4*$G214^0.3))+'ModelParams Lw'!$B$8</f>
        <v>#DIV/0!</v>
      </c>
      <c r="P214" s="24" t="e">
        <f>'ModelParams Lw'!$B$3+'ModelParams Lw'!$B$4*LOG10($B214/3600/($D214*$F214))+'ModelParams Lw'!$B$5*LOG10(2*$G214/(1.2*($B214/3600/($D214*$F214))^2)+1)+10*LOG10($D214*$F214)+H214</f>
        <v>#DIV/0!</v>
      </c>
      <c r="Q214" s="24" t="e">
        <f>'ModelParams Lw'!$B$3+'ModelParams Lw'!$B$4*LOG10($B214/3600/($D214*$F214))+'ModelParams Lw'!$B$5*LOG10(2*$G214/(1.2*($B214/3600/($D214*$F214))^2)+1)+10*LOG10($D214*$F214)+I214</f>
        <v>#DIV/0!</v>
      </c>
      <c r="R214" s="24" t="e">
        <f>'ModelParams Lw'!$B$3+'ModelParams Lw'!$B$4*LOG10($B214/3600/($D214*$F214))+'ModelParams Lw'!$B$5*LOG10(2*$G214/(1.2*($B214/3600/($D214*$F214))^2)+1)+10*LOG10($D214*$F214)+J214</f>
        <v>#DIV/0!</v>
      </c>
      <c r="S214" s="24" t="e">
        <f>'ModelParams Lw'!$B$3+'ModelParams Lw'!$B$4*LOG10($B214/3600/($D214*$F214))+'ModelParams Lw'!$B$5*LOG10(2*$G214/(1.2*($B214/3600/($D214*$F214))^2)+1)+10*LOG10($D214*$F214)+K214</f>
        <v>#DIV/0!</v>
      </c>
      <c r="T214" s="24" t="e">
        <f>'ModelParams Lw'!$B$3+'ModelParams Lw'!$B$4*LOG10($B214/3600/($D214*$F214))+'ModelParams Lw'!$B$5*LOG10(2*$G214/(1.2*($B214/3600/($D214*$F214))^2)+1)+10*LOG10($D214*$F214)+L214</f>
        <v>#DIV/0!</v>
      </c>
      <c r="U214" s="24" t="e">
        <f>'ModelParams Lw'!$B$3+'ModelParams Lw'!$B$4*LOG10($B214/3600/($D214*$F214))+'ModelParams Lw'!$B$5*LOG10(2*$G214/(1.2*($B214/3600/($D214*$F214))^2)+1)+10*LOG10($D214*$F214)+M214</f>
        <v>#DIV/0!</v>
      </c>
      <c r="V214" s="24" t="e">
        <f>'ModelParams Lw'!$B$3+'ModelParams Lw'!$B$4*LOG10($B214/3600/($D214*$F214))+'ModelParams Lw'!$B$5*LOG10(2*$G214/(1.2*($B214/3600/($D214*$F214))^2)+1)+10*LOG10($D214*$F214)+N214</f>
        <v>#DIV/0!</v>
      </c>
      <c r="W214" s="24" t="e">
        <f>'ModelParams Lw'!$B$3+'ModelParams Lw'!$B$4*LOG10($B214/3600/($D214*$F214))+'ModelParams Lw'!$B$5*LOG10(2*$G214/(1.2*($B214/3600/($D214*$F214))^2)+1)+10*LOG10($D214*$F214)+O214</f>
        <v>#DIV/0!</v>
      </c>
      <c r="X214" s="24" t="e">
        <f>10*LOG10(IF(P214="",0,POWER(10,((P214+'ModelParams Lw'!$O$4)/10))) +IF(Q214="",0,POWER(10,((Q214+'ModelParams Lw'!$P$4)/10))) +IF(R214="",0,POWER(10,((R214+'ModelParams Lw'!$Q$4)/10))) +IF(S214="",0,POWER(10,((S214+'ModelParams Lw'!$R$4)/10))) +IF(T214="",0,POWER(10,((T214+'ModelParams Lw'!$S$4)/10))) +IF(U214="",0,POWER(10,((U214+'ModelParams Lw'!$T$4)/10))) +IF(V214="",0,POWER(10,((V214+'ModelParams Lw'!$U$4)/10)))+IF(W214="",0,POWER(10,((W214+'ModelParams Lw'!$V$4)/10))))</f>
        <v>#DIV/0!</v>
      </c>
      <c r="Y214" s="24" t="e">
        <f t="shared" si="91"/>
        <v>#DIV/0!</v>
      </c>
      <c r="Z214" s="24" t="e">
        <f>(P214-'ModelParams Lw'!O$10)/'ModelParams Lw'!O$11</f>
        <v>#DIV/0!</v>
      </c>
      <c r="AA214" s="24" t="e">
        <f>(Q214-'ModelParams Lw'!P$10)/'ModelParams Lw'!P$11</f>
        <v>#DIV/0!</v>
      </c>
      <c r="AB214" s="24" t="e">
        <f>(R214-'ModelParams Lw'!Q$10)/'ModelParams Lw'!Q$11</f>
        <v>#DIV/0!</v>
      </c>
      <c r="AC214" s="24" t="e">
        <f>(S214-'ModelParams Lw'!R$10)/'ModelParams Lw'!R$11</f>
        <v>#DIV/0!</v>
      </c>
      <c r="AD214" s="24" t="e">
        <f>(T214-'ModelParams Lw'!S$10)/'ModelParams Lw'!S$11</f>
        <v>#DIV/0!</v>
      </c>
      <c r="AE214" s="24" t="e">
        <f>(U214-'ModelParams Lw'!T$10)/'ModelParams Lw'!T$11</f>
        <v>#DIV/0!</v>
      </c>
      <c r="AF214" s="24" t="e">
        <f>(V214-'ModelParams Lw'!U$10)/'ModelParams Lw'!U$11</f>
        <v>#DIV/0!</v>
      </c>
      <c r="AG214" s="24" t="e">
        <f>(W214-'ModelParams Lw'!V$10)/'ModelParams Lw'!V$11</f>
        <v>#DIV/0!</v>
      </c>
      <c r="AH214" s="24" t="e">
        <f t="shared" si="69"/>
        <v>#DIV/0!</v>
      </c>
      <c r="AI214" s="24" t="str">
        <f>IF(OR(Calcul!$D219="",Calcul!$E219=""),"",VLOOKUP(CONCATENATE(Calcul!$D219,Calcul!$E219),SilencerParams!$D$4:$R$82,8,FALSE))</f>
        <v/>
      </c>
      <c r="AJ214" s="24" t="str">
        <f>IF(OR(Calcul!$D219="",Calcul!$E219=""),"",VLOOKUP(CONCATENATE(Calcul!$D219,Calcul!$E219),SilencerParams!$D$4:$R$82,9,FALSE))</f>
        <v/>
      </c>
      <c r="AK214" s="24" t="str">
        <f>IF(OR(Calcul!$D219="",Calcul!$E219=""),"",VLOOKUP(CONCATENATE(Calcul!$D219,Calcul!$E219),SilencerParams!$D$4:$R$82,10,FALSE))</f>
        <v/>
      </c>
      <c r="AL214" s="24" t="str">
        <f>IF(OR(Calcul!$D219="",Calcul!$E219=""),"",VLOOKUP(CONCATENATE(Calcul!$D219,Calcul!$E219),SilencerParams!$D$4:$R$82,11,FALSE))</f>
        <v/>
      </c>
      <c r="AM214" s="24" t="str">
        <f>IF(OR(Calcul!$D219="",Calcul!$E219=""),"",VLOOKUP(CONCATENATE(Calcul!$D219,Calcul!$E219),SilencerParams!$D$4:$R$82,12,FALSE))</f>
        <v/>
      </c>
      <c r="AN214" s="24" t="str">
        <f>IF(OR(Calcul!$D219="",Calcul!$E219=""),"",VLOOKUP(CONCATENATE(Calcul!$D219,Calcul!$E219),SilencerParams!$D$4:$R$82,13,FALSE))</f>
        <v/>
      </c>
      <c r="AO214" s="24" t="str">
        <f>IF(OR(Calcul!$D219="",Calcul!$E219=""),"",VLOOKUP(CONCATENATE(Calcul!$D219,Calcul!$E219),SilencerParams!$D$4:$R$82,14,FALSE))</f>
        <v/>
      </c>
      <c r="AP214" s="24" t="str">
        <f>IF(OR(Calcul!$D219="",Calcul!$E219=""),"",VLOOKUP(CONCATENATE(Calcul!$D219,Calcul!$E219),SilencerParams!$D$4:$R$82,15,FALSE))</f>
        <v/>
      </c>
      <c r="AQ214" s="24" t="str">
        <f>IF(OR(Calcul!$D219="",Calcul!$E219=""),"",VLOOKUP(CONCATENATE(Calcul!$D219,Calcul!$E219),SilencerParams!$D$4:$Z$82,16,FALSE)*LOG($AH214)+VLOOKUP(CONCATENATE(Calcul!$D219,Calcul!$E219),SilencerParams!$D$4:$AH$82,24,FALSE))</f>
        <v/>
      </c>
      <c r="AR214" s="24" t="str">
        <f>IF(OR(Calcul!$D219="",Calcul!$E219=""),"",VLOOKUP(CONCATENATE(Calcul!$D219,Calcul!$E219),SilencerParams!$D$4:$Z$82,17,FALSE)*LOG($AH214)+VLOOKUP(CONCATENATE(Calcul!$D219,Calcul!$E219),SilencerParams!$D$4:$AH$82,25,FALSE))</f>
        <v/>
      </c>
      <c r="AS214" s="24" t="str">
        <f>IF(OR(Calcul!$D219="",Calcul!$E219=""),"",VLOOKUP(CONCATENATE(Calcul!$D219,Calcul!$E219),SilencerParams!$D$4:$Z$82,18,FALSE)*LOG($AH214)+VLOOKUP(CONCATENATE(Calcul!$D219,Calcul!$E219),SilencerParams!$D$4:$AH$82,26,FALSE))</f>
        <v/>
      </c>
      <c r="AT214" s="24" t="str">
        <f>IF(OR(Calcul!$D219="",Calcul!$E219=""),"",VLOOKUP(CONCATENATE(Calcul!$D219,Calcul!$E219),SilencerParams!$D$4:$Z$82,19,FALSE)*LOG($AH214)+VLOOKUP(CONCATENATE(Calcul!$D219,Calcul!$E219),SilencerParams!$D$4:$AH$82,27,FALSE))</f>
        <v/>
      </c>
      <c r="AU214" s="24" t="str">
        <f>IF(OR(Calcul!$D219="",Calcul!$E219=""),"",VLOOKUP(CONCATENATE(Calcul!$D219,Calcul!$E219),SilencerParams!$D$4:$Z$82,20,FALSE)*LOG($AH214)+VLOOKUP(CONCATENATE(Calcul!$D219,Calcul!$E219),SilencerParams!$D$4:$AH$82,28,FALSE))</f>
        <v/>
      </c>
      <c r="AV214" s="24" t="str">
        <f>IF(OR(Calcul!$D219="",Calcul!$E219=""),"",VLOOKUP(CONCATENATE(Calcul!$D219,Calcul!$E219),SilencerParams!$D$4:$Z$82,21,FALSE)*LOG($AH214)+VLOOKUP(CONCATENATE(Calcul!$D219,Calcul!$E219),SilencerParams!$D$4:$AH$82,29,FALSE))</f>
        <v/>
      </c>
      <c r="AW214" s="24" t="str">
        <f>IF(OR(Calcul!$D219="",Calcul!$E219=""),"",VLOOKUP(CONCATENATE(Calcul!$D219,Calcul!$E219),SilencerParams!$D$4:$Z$82,22,FALSE)*LOG($AH214)+VLOOKUP(CONCATENATE(Calcul!$D219,Calcul!$E219),SilencerParams!$D$4:$AH$82,30,FALSE))</f>
        <v/>
      </c>
      <c r="AX214" s="24" t="str">
        <f>IF(OR(Calcul!$D219="",Calcul!$E219=""),"",VLOOKUP(CONCATENATE(Calcul!$D219,Calcul!$E219),SilencerParams!$D$4:$Z$82,23,FALSE)*LOG($AH214)+VLOOKUP(CONCATENATE(Calcul!$D219,Calcul!$E219),SilencerParams!$D$4:$AH$82,31,FALSE))</f>
        <v/>
      </c>
      <c r="AY214" s="24" t="e">
        <f t="shared" si="72"/>
        <v>#DIV/0!</v>
      </c>
      <c r="AZ214" s="24" t="e">
        <f t="shared" si="73"/>
        <v>#DIV/0!</v>
      </c>
      <c r="BA214" s="24" t="e">
        <f t="shared" si="74"/>
        <v>#DIV/0!</v>
      </c>
      <c r="BB214" s="24" t="e">
        <f t="shared" si="75"/>
        <v>#DIV/0!</v>
      </c>
      <c r="BC214" s="24" t="e">
        <f t="shared" si="76"/>
        <v>#DIV/0!</v>
      </c>
      <c r="BD214" s="24" t="e">
        <f t="shared" si="77"/>
        <v>#DIV/0!</v>
      </c>
      <c r="BE214" s="24" t="e">
        <f t="shared" si="78"/>
        <v>#DIV/0!</v>
      </c>
      <c r="BF214" s="24" t="e">
        <f t="shared" si="79"/>
        <v>#DIV/0!</v>
      </c>
      <c r="BG214" s="24" t="e">
        <f>10*LOG10(IF(AY214="",0,POWER(10,((AY214+'ModelParams Lw'!$O$4)/10))) +IF(AZ214="",0,POWER(10,((AZ214+'ModelParams Lw'!$P$4)/10))) +IF(BA214="",0,POWER(10,((BA214+'ModelParams Lw'!$Q$4)/10))) +IF(BB214="",0,POWER(10,((BB214+'ModelParams Lw'!$R$4)/10))) +IF(BC214="",0,POWER(10,((BC214+'ModelParams Lw'!$S$4)/10))) +IF(BD214="",0,POWER(10,((BD214+'ModelParams Lw'!$T$4)/10))) +IF(BE214="",0,POWER(10,((BE214+'ModelParams Lw'!$U$4)/10)))+IF(BF214="",0,POWER(10,((BF214+'ModelParams Lw'!$V$4)/10))))</f>
        <v>#DIV/0!</v>
      </c>
      <c r="BH214" s="24" t="e">
        <f t="shared" si="70"/>
        <v>#DIV/0!</v>
      </c>
      <c r="BI214" s="24" t="e">
        <f>(AY214-'ModelParams Lw'!O$10)/'ModelParams Lw'!O$11</f>
        <v>#DIV/0!</v>
      </c>
      <c r="BJ214" s="24" t="e">
        <f>(AZ214-'ModelParams Lw'!P$10)/'ModelParams Lw'!P$11</f>
        <v>#DIV/0!</v>
      </c>
      <c r="BK214" s="24" t="e">
        <f>(BA214-'ModelParams Lw'!Q$10)/'ModelParams Lw'!Q$11</f>
        <v>#DIV/0!</v>
      </c>
      <c r="BL214" s="24" t="e">
        <f>(BB214-'ModelParams Lw'!R$10)/'ModelParams Lw'!R$11</f>
        <v>#DIV/0!</v>
      </c>
      <c r="BM214" s="24" t="e">
        <f>(BC214-'ModelParams Lw'!S$10)/'ModelParams Lw'!S$11</f>
        <v>#DIV/0!</v>
      </c>
      <c r="BN214" s="24" t="e">
        <f>(BD214-'ModelParams Lw'!T$10)/'ModelParams Lw'!T$11</f>
        <v>#DIV/0!</v>
      </c>
      <c r="BO214" s="24" t="e">
        <f>(BE214-'ModelParams Lw'!U$10)/'ModelParams Lw'!U$11</f>
        <v>#DIV/0!</v>
      </c>
      <c r="BP214" s="24" t="e">
        <f>(BF214-'ModelParams Lw'!V$10)/'ModelParams Lw'!V$11</f>
        <v>#DIV/0!</v>
      </c>
      <c r="BQ214" s="24">
        <f>IF(Calcul!$F219="SW",'ModelParams Lw'!C$18+'ModelParams Lw'!C$19*LOG(BQ$3)+'ModelParams Lw'!C$20*($D214*$E214),IF('ModelParams Lw'!C$21+'ModelParams Lw'!C$22*LOG(BQ$3)+'ModelParams Lw'!C$23*($D214*$E214)&lt;'ModelParams Lw'!C$18+'ModelParams Lw'!C$19*LOG(BQ$3)+'ModelParams Lw'!C$20*($D214*$E214),'ModelParams Lw'!C$18+'ModelParams Lw'!C$19*LOG(BQ$3)+'ModelParams Lw'!C$20*($D214*$E214),'ModelParams Lw'!C$21+'ModelParams Lw'!C$22*LOG(BQ$3)+'ModelParams Lw'!C$23*($D214*$E214)))</f>
        <v>29.232362061604213</v>
      </c>
      <c r="BR214" s="24">
        <f>IF(Calcul!$F219="SW",'ModelParams Lw'!D$18+'ModelParams Lw'!D$19*LOG(BR$3)+'ModelParams Lw'!D$20*($D214*$E214),IF('ModelParams Lw'!D$21+'ModelParams Lw'!D$22*LOG(BR$3)+'ModelParams Lw'!D$23*($D214*$E214)&lt;'ModelParams Lw'!D$18+'ModelParams Lw'!D$19*LOG(BR$3)+'ModelParams Lw'!D$20*($D214*$E214),'ModelParams Lw'!D$18+'ModelParams Lw'!D$19*LOG(BR$3)+'ModelParams Lw'!D$20*($D214*$E214),'ModelParams Lw'!D$21+'ModelParams Lw'!D$22*LOG(BR$3)+'ModelParams Lw'!D$23*($D214*$E214)))</f>
        <v>20.87664435983303</v>
      </c>
      <c r="BS214" s="24">
        <f>IF(Calcul!$F219="SW",'ModelParams Lw'!E$18+'ModelParams Lw'!E$19*LOG(BS$3)+'ModelParams Lw'!E$20*($D214*$E214),IF('ModelParams Lw'!E$21+'ModelParams Lw'!E$22*LOG(BS$3)+'ModelParams Lw'!E$23*($D214*$E214)&lt;'ModelParams Lw'!E$18+'ModelParams Lw'!E$19*LOG(BS$3)+'ModelParams Lw'!E$20*($D214*$E214),'ModelParams Lw'!E$18+'ModelParams Lw'!E$19*LOG(BS$3)+'ModelParams Lw'!E$20*($D214*$E214),'ModelParams Lw'!E$21+'ModelParams Lw'!E$22*LOG(BS$3)+'ModelParams Lw'!E$23*($D214*$E214)))</f>
        <v>19.403052886267911</v>
      </c>
      <c r="BT214" s="24">
        <f>IF(Calcul!$F219="SW",'ModelParams Lw'!F$18+'ModelParams Lw'!F$19*LOG(BT$3)+'ModelParams Lw'!F$20*($D214*$E214),IF('ModelParams Lw'!F$21+'ModelParams Lw'!F$22*LOG(BT$3)+'ModelParams Lw'!F$23*($D214*$E214)&lt;'ModelParams Lw'!F$18+'ModelParams Lw'!F$19*LOG(BT$3)+'ModelParams Lw'!F$20*($D214*$E214),'ModelParams Lw'!F$18+'ModelParams Lw'!F$19*LOG(BT$3)+'ModelParams Lw'!F$20*($D214*$E214),'ModelParams Lw'!F$21+'ModelParams Lw'!F$22*LOG(BT$3)+'ModelParams Lw'!F$23*($D214*$E214)))</f>
        <v>19.168948557312724</v>
      </c>
      <c r="BU214" s="24">
        <f>IF(Calcul!$F219="SW",'ModelParams Lw'!G$18+'ModelParams Lw'!G$19*LOG(BU$3)+'ModelParams Lw'!G$20*($D214*$E214),IF('ModelParams Lw'!G$21+'ModelParams Lw'!G$22*LOG(BU$3)+'ModelParams Lw'!G$23*($D214*$E214)&lt;'ModelParams Lw'!G$18+'ModelParams Lw'!G$19*LOG(BU$3)+'ModelParams Lw'!G$20*($D214*$E214),'ModelParams Lw'!G$18+'ModelParams Lw'!G$19*LOG(BU$3)+'ModelParams Lw'!G$20*($D214*$E214),'ModelParams Lw'!G$21+'ModelParams Lw'!G$22*LOG(BU$3)+'ModelParams Lw'!G$23*($D214*$E214)))</f>
        <v>19.253827318462619</v>
      </c>
      <c r="BV214" s="24">
        <f>IF(Calcul!$F219="SW",'ModelParams Lw'!H$18+'ModelParams Lw'!H$19*LOG(BV$3)+'ModelParams Lw'!H$20*($D214*$E214),IF('ModelParams Lw'!H$21+'ModelParams Lw'!H$22*LOG(BV$3)+'ModelParams Lw'!H$23*($D214*$E214)&lt;'ModelParams Lw'!H$18+'ModelParams Lw'!H$19*LOG(BV$3)+'ModelParams Lw'!H$20*($D214*$E214),'ModelParams Lw'!H$18+'ModelParams Lw'!H$19*LOG(BV$3)+'ModelParams Lw'!H$20*($D214*$E214),'ModelParams Lw'!H$21+'ModelParams Lw'!H$22*LOG(BV$3)+'ModelParams Lw'!H$23*($D214*$E214)))</f>
        <v>18.450549841027573</v>
      </c>
      <c r="BW214" s="24">
        <f>IF(Calcul!$F219="SW",'ModelParams Lw'!I$18+'ModelParams Lw'!I$19*LOG(BW$3)+'ModelParams Lw'!I$20*($D214*$E214),IF('ModelParams Lw'!I$21+'ModelParams Lw'!I$22*LOG(BW$3)+'ModelParams Lw'!I$23*($D214*$E214)&lt;'ModelParams Lw'!I$18+'ModelParams Lw'!I$19*LOG(BW$3)+'ModelParams Lw'!I$20*($D214*$E214),'ModelParams Lw'!I$18+'ModelParams Lw'!I$19*LOG(BW$3)+'ModelParams Lw'!I$20*($D214*$E214),'ModelParams Lw'!I$21+'ModelParams Lw'!I$22*LOG(BW$3)+'ModelParams Lw'!I$23*($D214*$E214)))</f>
        <v>24.339570323731252</v>
      </c>
      <c r="BX214" s="24">
        <f>IF(Calcul!$F219="SW",'ModelParams Lw'!J$18+'ModelParams Lw'!J$19*LOG(BX$3)+'ModelParams Lw'!J$20*($D214*$E214),IF('ModelParams Lw'!J$21+'ModelParams Lw'!J$22*LOG(BX$3)+'ModelParams Lw'!J$23*($D214*$E214)&lt;'ModelParams Lw'!J$18+'ModelParams Lw'!J$19*LOG(BX$3)+'ModelParams Lw'!J$20*($D214*$E214),'ModelParams Lw'!J$18+'ModelParams Lw'!J$19*LOG(BX$3)+'ModelParams Lw'!J$20*($D214*$E214),'ModelParams Lw'!J$21+'ModelParams Lw'!J$22*LOG(BX$3)+'ModelParams Lw'!J$23*($D214*$E214)))</f>
        <v>22.505852524315557</v>
      </c>
      <c r="BY214" s="24" t="e">
        <f t="shared" si="80"/>
        <v>#DIV/0!</v>
      </c>
      <c r="BZ214" s="24" t="e">
        <f t="shared" si="81"/>
        <v>#DIV/0!</v>
      </c>
      <c r="CA214" s="24" t="e">
        <f t="shared" si="82"/>
        <v>#DIV/0!</v>
      </c>
      <c r="CB214" s="24" t="e">
        <f t="shared" si="83"/>
        <v>#DIV/0!</v>
      </c>
      <c r="CC214" s="24" t="e">
        <f t="shared" si="84"/>
        <v>#DIV/0!</v>
      </c>
      <c r="CD214" s="24" t="e">
        <f t="shared" si="85"/>
        <v>#DIV/0!</v>
      </c>
      <c r="CE214" s="24" t="e">
        <f t="shared" si="86"/>
        <v>#DIV/0!</v>
      </c>
      <c r="CF214" s="24" t="e">
        <f t="shared" si="87"/>
        <v>#DIV/0!</v>
      </c>
      <c r="CG214" s="24" t="e">
        <f>10*LOG10(IF(BY214="",0,POWER(10,((BY214+'ModelParams Lw'!$O$4)/10))) +IF(BZ214="",0,POWER(10,((BZ214+'ModelParams Lw'!$P$4)/10))) +IF(CA214="",0,POWER(10,((CA214+'ModelParams Lw'!$Q$4)/10))) +IF(CB214="",0,POWER(10,((CB214+'ModelParams Lw'!$R$4)/10))) +IF(CC214="",0,POWER(10,((CC214+'ModelParams Lw'!$S$4)/10))) +IF(CD214="",0,POWER(10,((CD214+'ModelParams Lw'!$T$4)/10))) +IF(CE214="",0,POWER(10,((CE214+'ModelParams Lw'!$U$4)/10)))+IF(CF214="",0,POWER(10,((CF214+'ModelParams Lw'!$V$4)/10))))</f>
        <v>#DIV/0!</v>
      </c>
      <c r="CH214" s="24" t="e">
        <f t="shared" si="71"/>
        <v>#DIV/0!</v>
      </c>
      <c r="CI214" s="24" t="e">
        <f>(BY214-'ModelParams Lw'!$O$10)/'ModelParams Lw'!$O$11</f>
        <v>#DIV/0!</v>
      </c>
      <c r="CJ214" s="24" t="e">
        <f>(BZ214-'ModelParams Lw'!$P$10)/'ModelParams Lw'!$P$11</f>
        <v>#DIV/0!</v>
      </c>
      <c r="CK214" s="24" t="e">
        <f>(CA214-'ModelParams Lw'!$Q$10)/'ModelParams Lw'!$Q$11</f>
        <v>#DIV/0!</v>
      </c>
      <c r="CL214" s="24" t="e">
        <f>(CB214-'ModelParams Lw'!$R$10)/'ModelParams Lw'!$R$11</f>
        <v>#DIV/0!</v>
      </c>
      <c r="CM214" s="24" t="e">
        <f>(CC214-'ModelParams Lw'!$S$10)/'ModelParams Lw'!$S$11</f>
        <v>#DIV/0!</v>
      </c>
      <c r="CN214" s="24" t="e">
        <f>(CD214-'ModelParams Lw'!$T$10)/'ModelParams Lw'!$T$11</f>
        <v>#DIV/0!</v>
      </c>
      <c r="CO214" s="24" t="e">
        <f>(CE214-'ModelParams Lw'!$U$10)/'ModelParams Lw'!$U$11</f>
        <v>#DIV/0!</v>
      </c>
      <c r="CP214" s="24" t="e">
        <f>(CF214-'ModelParams Lw'!$V$10)/'ModelParams Lw'!$V$11</f>
        <v>#DIV/0!</v>
      </c>
    </row>
    <row r="215" spans="1:94" x14ac:dyDescent="0.2">
      <c r="A215" s="12">
        <f>Calcul!B217</f>
        <v>0</v>
      </c>
      <c r="B215" s="12">
        <f t="shared" si="88"/>
        <v>0</v>
      </c>
      <c r="C215" s="12">
        <f>Calcul!C217</f>
        <v>0</v>
      </c>
      <c r="D215" s="12">
        <f>Calcul!D217/1000</f>
        <v>0</v>
      </c>
      <c r="E215" s="12">
        <f>Calcul!E217/1000</f>
        <v>0</v>
      </c>
      <c r="F215" s="12">
        <f t="shared" si="89"/>
        <v>0</v>
      </c>
      <c r="G215" s="24" t="e">
        <f t="shared" si="90"/>
        <v>#DIV/0!</v>
      </c>
      <c r="H215" s="21" t="e">
        <f>'ModelParams Lw'!$B$6*(LN(H$3/(($B215/3600/($D215*$F215))^0.4*$G215^0.3)))^2+'ModelParams Lw'!$B$7*LN(H$3/(($B215/3600/($D215*$F215))^0.4*$G215^0.3))+'ModelParams Lw'!$B$8</f>
        <v>#DIV/0!</v>
      </c>
      <c r="I215" s="21" t="e">
        <f>'ModelParams Lw'!$B$6*(LN(I$3/(($B215/3600/($D215*$F215))^0.4*$G215^0.3)))^2+'ModelParams Lw'!$B$7*LN(I$3/(($B215/3600/($D215*$F215))^0.4*$G215^0.3))+'ModelParams Lw'!$B$8</f>
        <v>#DIV/0!</v>
      </c>
      <c r="J215" s="21" t="e">
        <f>'ModelParams Lw'!$B$6*(LN(J$3/(($B215/3600/($D215*$F215))^0.4*$G215^0.3)))^2+'ModelParams Lw'!$B$7*LN(J$3/(($B215/3600/($D215*$F215))^0.4*$G215^0.3))+'ModelParams Lw'!$B$8</f>
        <v>#DIV/0!</v>
      </c>
      <c r="K215" s="21" t="e">
        <f>'ModelParams Lw'!$B$6*(LN(K$3/(($B215/3600/($D215*$F215))^0.4*$G215^0.3)))^2+'ModelParams Lw'!$B$7*LN(K$3/(($B215/3600/($D215*$F215))^0.4*$G215^0.3))+'ModelParams Lw'!$B$8</f>
        <v>#DIV/0!</v>
      </c>
      <c r="L215" s="21" t="e">
        <f>'ModelParams Lw'!$B$6*(LN(L$3/(($B215/3600/($D215*$F215))^0.4*$G215^0.3)))^2+'ModelParams Lw'!$B$7*LN(L$3/(($B215/3600/($D215*$F215))^0.4*$G215^0.3))+'ModelParams Lw'!$B$8</f>
        <v>#DIV/0!</v>
      </c>
      <c r="M215" s="21" t="e">
        <f>'ModelParams Lw'!$B$6*(LN(M$3/(($B215/3600/($D215*$F215))^0.4*$G215^0.3)))^2+'ModelParams Lw'!$B$7*LN(M$3/(($B215/3600/($D215*$F215))^0.4*$G215^0.3))+'ModelParams Lw'!$B$8</f>
        <v>#DIV/0!</v>
      </c>
      <c r="N215" s="21" t="e">
        <f>'ModelParams Lw'!$B$6*(LN(N$3/(($B215/3600/($D215*$F215))^0.4*$G215^0.3)))^2+'ModelParams Lw'!$B$7*LN(N$3/(($B215/3600/($D215*$F215))^0.4*$G215^0.3))+'ModelParams Lw'!$B$8</f>
        <v>#DIV/0!</v>
      </c>
      <c r="O215" s="21" t="e">
        <f>'ModelParams Lw'!$B$6*(LN(O$3/(($B215/3600/($D215*$F215))^0.4*$G215^0.3)))^2+'ModelParams Lw'!$B$7*LN(O$3/(($B215/3600/($D215*$F215))^0.4*$G215^0.3))+'ModelParams Lw'!$B$8</f>
        <v>#DIV/0!</v>
      </c>
      <c r="P215" s="24" t="e">
        <f>'ModelParams Lw'!$B$3+'ModelParams Lw'!$B$4*LOG10($B215/3600/($D215*$F215))+'ModelParams Lw'!$B$5*LOG10(2*$G215/(1.2*($B215/3600/($D215*$F215))^2)+1)+10*LOG10($D215*$F215)+H215</f>
        <v>#DIV/0!</v>
      </c>
      <c r="Q215" s="24" t="e">
        <f>'ModelParams Lw'!$B$3+'ModelParams Lw'!$B$4*LOG10($B215/3600/($D215*$F215))+'ModelParams Lw'!$B$5*LOG10(2*$G215/(1.2*($B215/3600/($D215*$F215))^2)+1)+10*LOG10($D215*$F215)+I215</f>
        <v>#DIV/0!</v>
      </c>
      <c r="R215" s="24" t="e">
        <f>'ModelParams Lw'!$B$3+'ModelParams Lw'!$B$4*LOG10($B215/3600/($D215*$F215))+'ModelParams Lw'!$B$5*LOG10(2*$G215/(1.2*($B215/3600/($D215*$F215))^2)+1)+10*LOG10($D215*$F215)+J215</f>
        <v>#DIV/0!</v>
      </c>
      <c r="S215" s="24" t="e">
        <f>'ModelParams Lw'!$B$3+'ModelParams Lw'!$B$4*LOG10($B215/3600/($D215*$F215))+'ModelParams Lw'!$B$5*LOG10(2*$G215/(1.2*($B215/3600/($D215*$F215))^2)+1)+10*LOG10($D215*$F215)+K215</f>
        <v>#DIV/0!</v>
      </c>
      <c r="T215" s="24" t="e">
        <f>'ModelParams Lw'!$B$3+'ModelParams Lw'!$B$4*LOG10($B215/3600/($D215*$F215))+'ModelParams Lw'!$B$5*LOG10(2*$G215/(1.2*($B215/3600/($D215*$F215))^2)+1)+10*LOG10($D215*$F215)+L215</f>
        <v>#DIV/0!</v>
      </c>
      <c r="U215" s="24" t="e">
        <f>'ModelParams Lw'!$B$3+'ModelParams Lw'!$B$4*LOG10($B215/3600/($D215*$F215))+'ModelParams Lw'!$B$5*LOG10(2*$G215/(1.2*($B215/3600/($D215*$F215))^2)+1)+10*LOG10($D215*$F215)+M215</f>
        <v>#DIV/0!</v>
      </c>
      <c r="V215" s="24" t="e">
        <f>'ModelParams Lw'!$B$3+'ModelParams Lw'!$B$4*LOG10($B215/3600/($D215*$F215))+'ModelParams Lw'!$B$5*LOG10(2*$G215/(1.2*($B215/3600/($D215*$F215))^2)+1)+10*LOG10($D215*$F215)+N215</f>
        <v>#DIV/0!</v>
      </c>
      <c r="W215" s="24" t="e">
        <f>'ModelParams Lw'!$B$3+'ModelParams Lw'!$B$4*LOG10($B215/3600/($D215*$F215))+'ModelParams Lw'!$B$5*LOG10(2*$G215/(1.2*($B215/3600/($D215*$F215))^2)+1)+10*LOG10($D215*$F215)+O215</f>
        <v>#DIV/0!</v>
      </c>
      <c r="X215" s="24" t="e">
        <f>10*LOG10(IF(P215="",0,POWER(10,((P215+'ModelParams Lw'!$O$4)/10))) +IF(Q215="",0,POWER(10,((Q215+'ModelParams Lw'!$P$4)/10))) +IF(R215="",0,POWER(10,((R215+'ModelParams Lw'!$Q$4)/10))) +IF(S215="",0,POWER(10,((S215+'ModelParams Lw'!$R$4)/10))) +IF(T215="",0,POWER(10,((T215+'ModelParams Lw'!$S$4)/10))) +IF(U215="",0,POWER(10,((U215+'ModelParams Lw'!$T$4)/10))) +IF(V215="",0,POWER(10,((V215+'ModelParams Lw'!$U$4)/10)))+IF(W215="",0,POWER(10,((W215+'ModelParams Lw'!$V$4)/10))))</f>
        <v>#DIV/0!</v>
      </c>
      <c r="Y215" s="24" t="e">
        <f t="shared" si="91"/>
        <v>#DIV/0!</v>
      </c>
      <c r="Z215" s="24" t="e">
        <f>(P215-'ModelParams Lw'!O$10)/'ModelParams Lw'!O$11</f>
        <v>#DIV/0!</v>
      </c>
      <c r="AA215" s="24" t="e">
        <f>(Q215-'ModelParams Lw'!P$10)/'ModelParams Lw'!P$11</f>
        <v>#DIV/0!</v>
      </c>
      <c r="AB215" s="24" t="e">
        <f>(R215-'ModelParams Lw'!Q$10)/'ModelParams Lw'!Q$11</f>
        <v>#DIV/0!</v>
      </c>
      <c r="AC215" s="24" t="e">
        <f>(S215-'ModelParams Lw'!R$10)/'ModelParams Lw'!R$11</f>
        <v>#DIV/0!</v>
      </c>
      <c r="AD215" s="24" t="e">
        <f>(T215-'ModelParams Lw'!S$10)/'ModelParams Lw'!S$11</f>
        <v>#DIV/0!</v>
      </c>
      <c r="AE215" s="24" t="e">
        <f>(U215-'ModelParams Lw'!T$10)/'ModelParams Lw'!T$11</f>
        <v>#DIV/0!</v>
      </c>
      <c r="AF215" s="24" t="e">
        <f>(V215-'ModelParams Lw'!U$10)/'ModelParams Lw'!U$11</f>
        <v>#DIV/0!</v>
      </c>
      <c r="AG215" s="24" t="e">
        <f>(W215-'ModelParams Lw'!V$10)/'ModelParams Lw'!V$11</f>
        <v>#DIV/0!</v>
      </c>
      <c r="AH215" s="24" t="e">
        <f t="shared" si="69"/>
        <v>#DIV/0!</v>
      </c>
      <c r="AI215" s="24" t="str">
        <f>IF(OR(Calcul!$D220="",Calcul!$E220=""),"",VLOOKUP(CONCATENATE(Calcul!$D220,Calcul!$E220),SilencerParams!$D$4:$R$82,8,FALSE))</f>
        <v/>
      </c>
      <c r="AJ215" s="24" t="str">
        <f>IF(OR(Calcul!$D220="",Calcul!$E220=""),"",VLOOKUP(CONCATENATE(Calcul!$D220,Calcul!$E220),SilencerParams!$D$4:$R$82,9,FALSE))</f>
        <v/>
      </c>
      <c r="AK215" s="24" t="str">
        <f>IF(OR(Calcul!$D220="",Calcul!$E220=""),"",VLOOKUP(CONCATENATE(Calcul!$D220,Calcul!$E220),SilencerParams!$D$4:$R$82,10,FALSE))</f>
        <v/>
      </c>
      <c r="AL215" s="24" t="str">
        <f>IF(OR(Calcul!$D220="",Calcul!$E220=""),"",VLOOKUP(CONCATENATE(Calcul!$D220,Calcul!$E220),SilencerParams!$D$4:$R$82,11,FALSE))</f>
        <v/>
      </c>
      <c r="AM215" s="24" t="str">
        <f>IF(OR(Calcul!$D220="",Calcul!$E220=""),"",VLOOKUP(CONCATENATE(Calcul!$D220,Calcul!$E220),SilencerParams!$D$4:$R$82,12,FALSE))</f>
        <v/>
      </c>
      <c r="AN215" s="24" t="str">
        <f>IF(OR(Calcul!$D220="",Calcul!$E220=""),"",VLOOKUP(CONCATENATE(Calcul!$D220,Calcul!$E220),SilencerParams!$D$4:$R$82,13,FALSE))</f>
        <v/>
      </c>
      <c r="AO215" s="24" t="str">
        <f>IF(OR(Calcul!$D220="",Calcul!$E220=""),"",VLOOKUP(CONCATENATE(Calcul!$D220,Calcul!$E220),SilencerParams!$D$4:$R$82,14,FALSE))</f>
        <v/>
      </c>
      <c r="AP215" s="24" t="str">
        <f>IF(OR(Calcul!$D220="",Calcul!$E220=""),"",VLOOKUP(CONCATENATE(Calcul!$D220,Calcul!$E220),SilencerParams!$D$4:$R$82,15,FALSE))</f>
        <v/>
      </c>
      <c r="AQ215" s="24" t="str">
        <f>IF(OR(Calcul!$D220="",Calcul!$E220=""),"",VLOOKUP(CONCATENATE(Calcul!$D220,Calcul!$E220),SilencerParams!$D$4:$Z$82,16,FALSE)*LOG($AH215)+VLOOKUP(CONCATENATE(Calcul!$D220,Calcul!$E220),SilencerParams!$D$4:$AH$82,24,FALSE))</f>
        <v/>
      </c>
      <c r="AR215" s="24" t="str">
        <f>IF(OR(Calcul!$D220="",Calcul!$E220=""),"",VLOOKUP(CONCATENATE(Calcul!$D220,Calcul!$E220),SilencerParams!$D$4:$Z$82,17,FALSE)*LOG($AH215)+VLOOKUP(CONCATENATE(Calcul!$D220,Calcul!$E220),SilencerParams!$D$4:$AH$82,25,FALSE))</f>
        <v/>
      </c>
      <c r="AS215" s="24" t="str">
        <f>IF(OR(Calcul!$D220="",Calcul!$E220=""),"",VLOOKUP(CONCATENATE(Calcul!$D220,Calcul!$E220),SilencerParams!$D$4:$Z$82,18,FALSE)*LOG($AH215)+VLOOKUP(CONCATENATE(Calcul!$D220,Calcul!$E220),SilencerParams!$D$4:$AH$82,26,FALSE))</f>
        <v/>
      </c>
      <c r="AT215" s="24" t="str">
        <f>IF(OR(Calcul!$D220="",Calcul!$E220=""),"",VLOOKUP(CONCATENATE(Calcul!$D220,Calcul!$E220),SilencerParams!$D$4:$Z$82,19,FALSE)*LOG($AH215)+VLOOKUP(CONCATENATE(Calcul!$D220,Calcul!$E220),SilencerParams!$D$4:$AH$82,27,FALSE))</f>
        <v/>
      </c>
      <c r="AU215" s="24" t="str">
        <f>IF(OR(Calcul!$D220="",Calcul!$E220=""),"",VLOOKUP(CONCATENATE(Calcul!$D220,Calcul!$E220),SilencerParams!$D$4:$Z$82,20,FALSE)*LOG($AH215)+VLOOKUP(CONCATENATE(Calcul!$D220,Calcul!$E220),SilencerParams!$D$4:$AH$82,28,FALSE))</f>
        <v/>
      </c>
      <c r="AV215" s="24" t="str">
        <f>IF(OR(Calcul!$D220="",Calcul!$E220=""),"",VLOOKUP(CONCATENATE(Calcul!$D220,Calcul!$E220),SilencerParams!$D$4:$Z$82,21,FALSE)*LOG($AH215)+VLOOKUP(CONCATENATE(Calcul!$D220,Calcul!$E220),SilencerParams!$D$4:$AH$82,29,FALSE))</f>
        <v/>
      </c>
      <c r="AW215" s="24" t="str">
        <f>IF(OR(Calcul!$D220="",Calcul!$E220=""),"",VLOOKUP(CONCATENATE(Calcul!$D220,Calcul!$E220),SilencerParams!$D$4:$Z$82,22,FALSE)*LOG($AH215)+VLOOKUP(CONCATENATE(Calcul!$D220,Calcul!$E220),SilencerParams!$D$4:$AH$82,30,FALSE))</f>
        <v/>
      </c>
      <c r="AX215" s="24" t="str">
        <f>IF(OR(Calcul!$D220="",Calcul!$E220=""),"",VLOOKUP(CONCATENATE(Calcul!$D220,Calcul!$E220),SilencerParams!$D$4:$Z$82,23,FALSE)*LOG($AH215)+VLOOKUP(CONCATENATE(Calcul!$D220,Calcul!$E220),SilencerParams!$D$4:$AH$82,31,FALSE))</f>
        <v/>
      </c>
      <c r="AY215" s="24" t="e">
        <f t="shared" si="72"/>
        <v>#DIV/0!</v>
      </c>
      <c r="AZ215" s="24" t="e">
        <f t="shared" si="73"/>
        <v>#DIV/0!</v>
      </c>
      <c r="BA215" s="24" t="e">
        <f t="shared" si="74"/>
        <v>#DIV/0!</v>
      </c>
      <c r="BB215" s="24" t="e">
        <f t="shared" si="75"/>
        <v>#DIV/0!</v>
      </c>
      <c r="BC215" s="24" t="e">
        <f t="shared" si="76"/>
        <v>#DIV/0!</v>
      </c>
      <c r="BD215" s="24" t="e">
        <f t="shared" si="77"/>
        <v>#DIV/0!</v>
      </c>
      <c r="BE215" s="24" t="e">
        <f t="shared" si="78"/>
        <v>#DIV/0!</v>
      </c>
      <c r="BF215" s="24" t="e">
        <f t="shared" si="79"/>
        <v>#DIV/0!</v>
      </c>
      <c r="BG215" s="24" t="e">
        <f>10*LOG10(IF(AY215="",0,POWER(10,((AY215+'ModelParams Lw'!$O$4)/10))) +IF(AZ215="",0,POWER(10,((AZ215+'ModelParams Lw'!$P$4)/10))) +IF(BA215="",0,POWER(10,((BA215+'ModelParams Lw'!$Q$4)/10))) +IF(BB215="",0,POWER(10,((BB215+'ModelParams Lw'!$R$4)/10))) +IF(BC215="",0,POWER(10,((BC215+'ModelParams Lw'!$S$4)/10))) +IF(BD215="",0,POWER(10,((BD215+'ModelParams Lw'!$T$4)/10))) +IF(BE215="",0,POWER(10,((BE215+'ModelParams Lw'!$U$4)/10)))+IF(BF215="",0,POWER(10,((BF215+'ModelParams Lw'!$V$4)/10))))</f>
        <v>#DIV/0!</v>
      </c>
      <c r="BH215" s="24" t="e">
        <f t="shared" si="70"/>
        <v>#DIV/0!</v>
      </c>
      <c r="BI215" s="24" t="e">
        <f>(AY215-'ModelParams Lw'!O$10)/'ModelParams Lw'!O$11</f>
        <v>#DIV/0!</v>
      </c>
      <c r="BJ215" s="24" t="e">
        <f>(AZ215-'ModelParams Lw'!P$10)/'ModelParams Lw'!P$11</f>
        <v>#DIV/0!</v>
      </c>
      <c r="BK215" s="24" t="e">
        <f>(BA215-'ModelParams Lw'!Q$10)/'ModelParams Lw'!Q$11</f>
        <v>#DIV/0!</v>
      </c>
      <c r="BL215" s="24" t="e">
        <f>(BB215-'ModelParams Lw'!R$10)/'ModelParams Lw'!R$11</f>
        <v>#DIV/0!</v>
      </c>
      <c r="BM215" s="24" t="e">
        <f>(BC215-'ModelParams Lw'!S$10)/'ModelParams Lw'!S$11</f>
        <v>#DIV/0!</v>
      </c>
      <c r="BN215" s="24" t="e">
        <f>(BD215-'ModelParams Lw'!T$10)/'ModelParams Lw'!T$11</f>
        <v>#DIV/0!</v>
      </c>
      <c r="BO215" s="24" t="e">
        <f>(BE215-'ModelParams Lw'!U$10)/'ModelParams Lw'!U$11</f>
        <v>#DIV/0!</v>
      </c>
      <c r="BP215" s="24" t="e">
        <f>(BF215-'ModelParams Lw'!V$10)/'ModelParams Lw'!V$11</f>
        <v>#DIV/0!</v>
      </c>
      <c r="BQ215" s="24">
        <f>IF(Calcul!$F220="SW",'ModelParams Lw'!C$18+'ModelParams Lw'!C$19*LOG(BQ$3)+'ModelParams Lw'!C$20*($D215*$E215),IF('ModelParams Lw'!C$21+'ModelParams Lw'!C$22*LOG(BQ$3)+'ModelParams Lw'!C$23*($D215*$E215)&lt;'ModelParams Lw'!C$18+'ModelParams Lw'!C$19*LOG(BQ$3)+'ModelParams Lw'!C$20*($D215*$E215),'ModelParams Lw'!C$18+'ModelParams Lw'!C$19*LOG(BQ$3)+'ModelParams Lw'!C$20*($D215*$E215),'ModelParams Lw'!C$21+'ModelParams Lw'!C$22*LOG(BQ$3)+'ModelParams Lw'!C$23*($D215*$E215)))</f>
        <v>29.232362061604213</v>
      </c>
      <c r="BR215" s="24">
        <f>IF(Calcul!$F220="SW",'ModelParams Lw'!D$18+'ModelParams Lw'!D$19*LOG(BR$3)+'ModelParams Lw'!D$20*($D215*$E215),IF('ModelParams Lw'!D$21+'ModelParams Lw'!D$22*LOG(BR$3)+'ModelParams Lw'!D$23*($D215*$E215)&lt;'ModelParams Lw'!D$18+'ModelParams Lw'!D$19*LOG(BR$3)+'ModelParams Lw'!D$20*($D215*$E215),'ModelParams Lw'!D$18+'ModelParams Lw'!D$19*LOG(BR$3)+'ModelParams Lw'!D$20*($D215*$E215),'ModelParams Lw'!D$21+'ModelParams Lw'!D$22*LOG(BR$3)+'ModelParams Lw'!D$23*($D215*$E215)))</f>
        <v>20.87664435983303</v>
      </c>
      <c r="BS215" s="24">
        <f>IF(Calcul!$F220="SW",'ModelParams Lw'!E$18+'ModelParams Lw'!E$19*LOG(BS$3)+'ModelParams Lw'!E$20*($D215*$E215),IF('ModelParams Lw'!E$21+'ModelParams Lw'!E$22*LOG(BS$3)+'ModelParams Lw'!E$23*($D215*$E215)&lt;'ModelParams Lw'!E$18+'ModelParams Lw'!E$19*LOG(BS$3)+'ModelParams Lw'!E$20*($D215*$E215),'ModelParams Lw'!E$18+'ModelParams Lw'!E$19*LOG(BS$3)+'ModelParams Lw'!E$20*($D215*$E215),'ModelParams Lw'!E$21+'ModelParams Lw'!E$22*LOG(BS$3)+'ModelParams Lw'!E$23*($D215*$E215)))</f>
        <v>19.403052886267911</v>
      </c>
      <c r="BT215" s="24">
        <f>IF(Calcul!$F220="SW",'ModelParams Lw'!F$18+'ModelParams Lw'!F$19*LOG(BT$3)+'ModelParams Lw'!F$20*($D215*$E215),IF('ModelParams Lw'!F$21+'ModelParams Lw'!F$22*LOG(BT$3)+'ModelParams Lw'!F$23*($D215*$E215)&lt;'ModelParams Lw'!F$18+'ModelParams Lw'!F$19*LOG(BT$3)+'ModelParams Lw'!F$20*($D215*$E215),'ModelParams Lw'!F$18+'ModelParams Lw'!F$19*LOG(BT$3)+'ModelParams Lw'!F$20*($D215*$E215),'ModelParams Lw'!F$21+'ModelParams Lw'!F$22*LOG(BT$3)+'ModelParams Lw'!F$23*($D215*$E215)))</f>
        <v>19.168948557312724</v>
      </c>
      <c r="BU215" s="24">
        <f>IF(Calcul!$F220="SW",'ModelParams Lw'!G$18+'ModelParams Lw'!G$19*LOG(BU$3)+'ModelParams Lw'!G$20*($D215*$E215),IF('ModelParams Lw'!G$21+'ModelParams Lw'!G$22*LOG(BU$3)+'ModelParams Lw'!G$23*($D215*$E215)&lt;'ModelParams Lw'!G$18+'ModelParams Lw'!G$19*LOG(BU$3)+'ModelParams Lw'!G$20*($D215*$E215),'ModelParams Lw'!G$18+'ModelParams Lw'!G$19*LOG(BU$3)+'ModelParams Lw'!G$20*($D215*$E215),'ModelParams Lw'!G$21+'ModelParams Lw'!G$22*LOG(BU$3)+'ModelParams Lw'!G$23*($D215*$E215)))</f>
        <v>19.253827318462619</v>
      </c>
      <c r="BV215" s="24">
        <f>IF(Calcul!$F220="SW",'ModelParams Lw'!H$18+'ModelParams Lw'!H$19*LOG(BV$3)+'ModelParams Lw'!H$20*($D215*$E215),IF('ModelParams Lw'!H$21+'ModelParams Lw'!H$22*LOG(BV$3)+'ModelParams Lw'!H$23*($D215*$E215)&lt;'ModelParams Lw'!H$18+'ModelParams Lw'!H$19*LOG(BV$3)+'ModelParams Lw'!H$20*($D215*$E215),'ModelParams Lw'!H$18+'ModelParams Lw'!H$19*LOG(BV$3)+'ModelParams Lw'!H$20*($D215*$E215),'ModelParams Lw'!H$21+'ModelParams Lw'!H$22*LOG(BV$3)+'ModelParams Lw'!H$23*($D215*$E215)))</f>
        <v>18.450549841027573</v>
      </c>
      <c r="BW215" s="24">
        <f>IF(Calcul!$F220="SW",'ModelParams Lw'!I$18+'ModelParams Lw'!I$19*LOG(BW$3)+'ModelParams Lw'!I$20*($D215*$E215),IF('ModelParams Lw'!I$21+'ModelParams Lw'!I$22*LOG(BW$3)+'ModelParams Lw'!I$23*($D215*$E215)&lt;'ModelParams Lw'!I$18+'ModelParams Lw'!I$19*LOG(BW$3)+'ModelParams Lw'!I$20*($D215*$E215),'ModelParams Lw'!I$18+'ModelParams Lw'!I$19*LOG(BW$3)+'ModelParams Lw'!I$20*($D215*$E215),'ModelParams Lw'!I$21+'ModelParams Lw'!I$22*LOG(BW$3)+'ModelParams Lw'!I$23*($D215*$E215)))</f>
        <v>24.339570323731252</v>
      </c>
      <c r="BX215" s="24">
        <f>IF(Calcul!$F220="SW",'ModelParams Lw'!J$18+'ModelParams Lw'!J$19*LOG(BX$3)+'ModelParams Lw'!J$20*($D215*$E215),IF('ModelParams Lw'!J$21+'ModelParams Lw'!J$22*LOG(BX$3)+'ModelParams Lw'!J$23*($D215*$E215)&lt;'ModelParams Lw'!J$18+'ModelParams Lw'!J$19*LOG(BX$3)+'ModelParams Lw'!J$20*($D215*$E215),'ModelParams Lw'!J$18+'ModelParams Lw'!J$19*LOG(BX$3)+'ModelParams Lw'!J$20*($D215*$E215),'ModelParams Lw'!J$21+'ModelParams Lw'!J$22*LOG(BX$3)+'ModelParams Lw'!J$23*($D215*$E215)))</f>
        <v>22.505852524315557</v>
      </c>
      <c r="BY215" s="24" t="e">
        <f t="shared" si="80"/>
        <v>#DIV/0!</v>
      </c>
      <c r="BZ215" s="24" t="e">
        <f t="shared" si="81"/>
        <v>#DIV/0!</v>
      </c>
      <c r="CA215" s="24" t="e">
        <f t="shared" si="82"/>
        <v>#DIV/0!</v>
      </c>
      <c r="CB215" s="24" t="e">
        <f t="shared" si="83"/>
        <v>#DIV/0!</v>
      </c>
      <c r="CC215" s="24" t="e">
        <f t="shared" si="84"/>
        <v>#DIV/0!</v>
      </c>
      <c r="CD215" s="24" t="e">
        <f t="shared" si="85"/>
        <v>#DIV/0!</v>
      </c>
      <c r="CE215" s="24" t="e">
        <f t="shared" si="86"/>
        <v>#DIV/0!</v>
      </c>
      <c r="CF215" s="24" t="e">
        <f t="shared" si="87"/>
        <v>#DIV/0!</v>
      </c>
      <c r="CG215" s="24" t="e">
        <f>10*LOG10(IF(BY215="",0,POWER(10,((BY215+'ModelParams Lw'!$O$4)/10))) +IF(BZ215="",0,POWER(10,((BZ215+'ModelParams Lw'!$P$4)/10))) +IF(CA215="",0,POWER(10,((CA215+'ModelParams Lw'!$Q$4)/10))) +IF(CB215="",0,POWER(10,((CB215+'ModelParams Lw'!$R$4)/10))) +IF(CC215="",0,POWER(10,((CC215+'ModelParams Lw'!$S$4)/10))) +IF(CD215="",0,POWER(10,((CD215+'ModelParams Lw'!$T$4)/10))) +IF(CE215="",0,POWER(10,((CE215+'ModelParams Lw'!$U$4)/10)))+IF(CF215="",0,POWER(10,((CF215+'ModelParams Lw'!$V$4)/10))))</f>
        <v>#DIV/0!</v>
      </c>
      <c r="CH215" s="24" t="e">
        <f t="shared" si="71"/>
        <v>#DIV/0!</v>
      </c>
      <c r="CI215" s="24" t="e">
        <f>(BY215-'ModelParams Lw'!$O$10)/'ModelParams Lw'!$O$11</f>
        <v>#DIV/0!</v>
      </c>
      <c r="CJ215" s="24" t="e">
        <f>(BZ215-'ModelParams Lw'!$P$10)/'ModelParams Lw'!$P$11</f>
        <v>#DIV/0!</v>
      </c>
      <c r="CK215" s="24" t="e">
        <f>(CA215-'ModelParams Lw'!$Q$10)/'ModelParams Lw'!$Q$11</f>
        <v>#DIV/0!</v>
      </c>
      <c r="CL215" s="24" t="e">
        <f>(CB215-'ModelParams Lw'!$R$10)/'ModelParams Lw'!$R$11</f>
        <v>#DIV/0!</v>
      </c>
      <c r="CM215" s="24" t="e">
        <f>(CC215-'ModelParams Lw'!$S$10)/'ModelParams Lw'!$S$11</f>
        <v>#DIV/0!</v>
      </c>
      <c r="CN215" s="24" t="e">
        <f>(CD215-'ModelParams Lw'!$T$10)/'ModelParams Lw'!$T$11</f>
        <v>#DIV/0!</v>
      </c>
      <c r="CO215" s="24" t="e">
        <f>(CE215-'ModelParams Lw'!$U$10)/'ModelParams Lw'!$U$11</f>
        <v>#DIV/0!</v>
      </c>
      <c r="CP215" s="24" t="e">
        <f>(CF215-'ModelParams Lw'!$V$10)/'ModelParams Lw'!$V$11</f>
        <v>#DIV/0!</v>
      </c>
    </row>
    <row r="216" spans="1:94" x14ac:dyDescent="0.2">
      <c r="A216" s="12">
        <f>Calcul!B218</f>
        <v>0</v>
      </c>
      <c r="B216" s="12">
        <f t="shared" si="88"/>
        <v>0</v>
      </c>
      <c r="C216" s="12">
        <f>Calcul!C218</f>
        <v>0</v>
      </c>
      <c r="D216" s="12">
        <f>Calcul!D218/1000</f>
        <v>0</v>
      </c>
      <c r="E216" s="12">
        <f>Calcul!E218/1000</f>
        <v>0</v>
      </c>
      <c r="F216" s="12">
        <f t="shared" si="89"/>
        <v>0</v>
      </c>
      <c r="G216" s="24" t="e">
        <f t="shared" si="90"/>
        <v>#DIV/0!</v>
      </c>
      <c r="H216" s="21" t="e">
        <f>'ModelParams Lw'!$B$6*(LN(H$3/(($B216/3600/($D216*$F216))^0.4*$G216^0.3)))^2+'ModelParams Lw'!$B$7*LN(H$3/(($B216/3600/($D216*$F216))^0.4*$G216^0.3))+'ModelParams Lw'!$B$8</f>
        <v>#DIV/0!</v>
      </c>
      <c r="I216" s="21" t="e">
        <f>'ModelParams Lw'!$B$6*(LN(I$3/(($B216/3600/($D216*$F216))^0.4*$G216^0.3)))^2+'ModelParams Lw'!$B$7*LN(I$3/(($B216/3600/($D216*$F216))^0.4*$G216^0.3))+'ModelParams Lw'!$B$8</f>
        <v>#DIV/0!</v>
      </c>
      <c r="J216" s="21" t="e">
        <f>'ModelParams Lw'!$B$6*(LN(J$3/(($B216/3600/($D216*$F216))^0.4*$G216^0.3)))^2+'ModelParams Lw'!$B$7*LN(J$3/(($B216/3600/($D216*$F216))^0.4*$G216^0.3))+'ModelParams Lw'!$B$8</f>
        <v>#DIV/0!</v>
      </c>
      <c r="K216" s="21" t="e">
        <f>'ModelParams Lw'!$B$6*(LN(K$3/(($B216/3600/($D216*$F216))^0.4*$G216^0.3)))^2+'ModelParams Lw'!$B$7*LN(K$3/(($B216/3600/($D216*$F216))^0.4*$G216^0.3))+'ModelParams Lw'!$B$8</f>
        <v>#DIV/0!</v>
      </c>
      <c r="L216" s="21" t="e">
        <f>'ModelParams Lw'!$B$6*(LN(L$3/(($B216/3600/($D216*$F216))^0.4*$G216^0.3)))^2+'ModelParams Lw'!$B$7*LN(L$3/(($B216/3600/($D216*$F216))^0.4*$G216^0.3))+'ModelParams Lw'!$B$8</f>
        <v>#DIV/0!</v>
      </c>
      <c r="M216" s="21" t="e">
        <f>'ModelParams Lw'!$B$6*(LN(M$3/(($B216/3600/($D216*$F216))^0.4*$G216^0.3)))^2+'ModelParams Lw'!$B$7*LN(M$3/(($B216/3600/($D216*$F216))^0.4*$G216^0.3))+'ModelParams Lw'!$B$8</f>
        <v>#DIV/0!</v>
      </c>
      <c r="N216" s="21" t="e">
        <f>'ModelParams Lw'!$B$6*(LN(N$3/(($B216/3600/($D216*$F216))^0.4*$G216^0.3)))^2+'ModelParams Lw'!$B$7*LN(N$3/(($B216/3600/($D216*$F216))^0.4*$G216^0.3))+'ModelParams Lw'!$B$8</f>
        <v>#DIV/0!</v>
      </c>
      <c r="O216" s="21" t="e">
        <f>'ModelParams Lw'!$B$6*(LN(O$3/(($B216/3600/($D216*$F216))^0.4*$G216^0.3)))^2+'ModelParams Lw'!$B$7*LN(O$3/(($B216/3600/($D216*$F216))^0.4*$G216^0.3))+'ModelParams Lw'!$B$8</f>
        <v>#DIV/0!</v>
      </c>
      <c r="P216" s="24" t="e">
        <f>'ModelParams Lw'!$B$3+'ModelParams Lw'!$B$4*LOG10($B216/3600/($D216*$F216))+'ModelParams Lw'!$B$5*LOG10(2*$G216/(1.2*($B216/3600/($D216*$F216))^2)+1)+10*LOG10($D216*$F216)+H216</f>
        <v>#DIV/0!</v>
      </c>
      <c r="Q216" s="24" t="e">
        <f>'ModelParams Lw'!$B$3+'ModelParams Lw'!$B$4*LOG10($B216/3600/($D216*$F216))+'ModelParams Lw'!$B$5*LOG10(2*$G216/(1.2*($B216/3600/($D216*$F216))^2)+1)+10*LOG10($D216*$F216)+I216</f>
        <v>#DIV/0!</v>
      </c>
      <c r="R216" s="24" t="e">
        <f>'ModelParams Lw'!$B$3+'ModelParams Lw'!$B$4*LOG10($B216/3600/($D216*$F216))+'ModelParams Lw'!$B$5*LOG10(2*$G216/(1.2*($B216/3600/($D216*$F216))^2)+1)+10*LOG10($D216*$F216)+J216</f>
        <v>#DIV/0!</v>
      </c>
      <c r="S216" s="24" t="e">
        <f>'ModelParams Lw'!$B$3+'ModelParams Lw'!$B$4*LOG10($B216/3600/($D216*$F216))+'ModelParams Lw'!$B$5*LOG10(2*$G216/(1.2*($B216/3600/($D216*$F216))^2)+1)+10*LOG10($D216*$F216)+K216</f>
        <v>#DIV/0!</v>
      </c>
      <c r="T216" s="24" t="e">
        <f>'ModelParams Lw'!$B$3+'ModelParams Lw'!$B$4*LOG10($B216/3600/($D216*$F216))+'ModelParams Lw'!$B$5*LOG10(2*$G216/(1.2*($B216/3600/($D216*$F216))^2)+1)+10*LOG10($D216*$F216)+L216</f>
        <v>#DIV/0!</v>
      </c>
      <c r="U216" s="24" t="e">
        <f>'ModelParams Lw'!$B$3+'ModelParams Lw'!$B$4*LOG10($B216/3600/($D216*$F216))+'ModelParams Lw'!$B$5*LOG10(2*$G216/(1.2*($B216/3600/($D216*$F216))^2)+1)+10*LOG10($D216*$F216)+M216</f>
        <v>#DIV/0!</v>
      </c>
      <c r="V216" s="24" t="e">
        <f>'ModelParams Lw'!$B$3+'ModelParams Lw'!$B$4*LOG10($B216/3600/($D216*$F216))+'ModelParams Lw'!$B$5*LOG10(2*$G216/(1.2*($B216/3600/($D216*$F216))^2)+1)+10*LOG10($D216*$F216)+N216</f>
        <v>#DIV/0!</v>
      </c>
      <c r="W216" s="24" t="e">
        <f>'ModelParams Lw'!$B$3+'ModelParams Lw'!$B$4*LOG10($B216/3600/($D216*$F216))+'ModelParams Lw'!$B$5*LOG10(2*$G216/(1.2*($B216/3600/($D216*$F216))^2)+1)+10*LOG10($D216*$F216)+O216</f>
        <v>#DIV/0!</v>
      </c>
      <c r="X216" s="24" t="e">
        <f>10*LOG10(IF(P216="",0,POWER(10,((P216+'ModelParams Lw'!$O$4)/10))) +IF(Q216="",0,POWER(10,((Q216+'ModelParams Lw'!$P$4)/10))) +IF(R216="",0,POWER(10,((R216+'ModelParams Lw'!$Q$4)/10))) +IF(S216="",0,POWER(10,((S216+'ModelParams Lw'!$R$4)/10))) +IF(T216="",0,POWER(10,((T216+'ModelParams Lw'!$S$4)/10))) +IF(U216="",0,POWER(10,((U216+'ModelParams Lw'!$T$4)/10))) +IF(V216="",0,POWER(10,((V216+'ModelParams Lw'!$U$4)/10)))+IF(W216="",0,POWER(10,((W216+'ModelParams Lw'!$V$4)/10))))</f>
        <v>#DIV/0!</v>
      </c>
      <c r="Y216" s="24" t="e">
        <f t="shared" si="91"/>
        <v>#DIV/0!</v>
      </c>
      <c r="Z216" s="24" t="e">
        <f>(P216-'ModelParams Lw'!O$10)/'ModelParams Lw'!O$11</f>
        <v>#DIV/0!</v>
      </c>
      <c r="AA216" s="24" t="e">
        <f>(Q216-'ModelParams Lw'!P$10)/'ModelParams Lw'!P$11</f>
        <v>#DIV/0!</v>
      </c>
      <c r="AB216" s="24" t="e">
        <f>(R216-'ModelParams Lw'!Q$10)/'ModelParams Lw'!Q$11</f>
        <v>#DIV/0!</v>
      </c>
      <c r="AC216" s="24" t="e">
        <f>(S216-'ModelParams Lw'!R$10)/'ModelParams Lw'!R$11</f>
        <v>#DIV/0!</v>
      </c>
      <c r="AD216" s="24" t="e">
        <f>(T216-'ModelParams Lw'!S$10)/'ModelParams Lw'!S$11</f>
        <v>#DIV/0!</v>
      </c>
      <c r="AE216" s="24" t="e">
        <f>(U216-'ModelParams Lw'!T$10)/'ModelParams Lw'!T$11</f>
        <v>#DIV/0!</v>
      </c>
      <c r="AF216" s="24" t="e">
        <f>(V216-'ModelParams Lw'!U$10)/'ModelParams Lw'!U$11</f>
        <v>#DIV/0!</v>
      </c>
      <c r="AG216" s="24" t="e">
        <f>(W216-'ModelParams Lw'!V$10)/'ModelParams Lw'!V$11</f>
        <v>#DIV/0!</v>
      </c>
      <c r="AH216" s="24" t="e">
        <f t="shared" si="69"/>
        <v>#DIV/0!</v>
      </c>
      <c r="AI216" s="24" t="str">
        <f>IF(OR(Calcul!$D221="",Calcul!$E221=""),"",VLOOKUP(CONCATENATE(Calcul!$D221,Calcul!$E221),SilencerParams!$D$4:$R$82,8,FALSE))</f>
        <v/>
      </c>
      <c r="AJ216" s="24" t="str">
        <f>IF(OR(Calcul!$D221="",Calcul!$E221=""),"",VLOOKUP(CONCATENATE(Calcul!$D221,Calcul!$E221),SilencerParams!$D$4:$R$82,9,FALSE))</f>
        <v/>
      </c>
      <c r="AK216" s="24" t="str">
        <f>IF(OR(Calcul!$D221="",Calcul!$E221=""),"",VLOOKUP(CONCATENATE(Calcul!$D221,Calcul!$E221),SilencerParams!$D$4:$R$82,10,FALSE))</f>
        <v/>
      </c>
      <c r="AL216" s="24" t="str">
        <f>IF(OR(Calcul!$D221="",Calcul!$E221=""),"",VLOOKUP(CONCATENATE(Calcul!$D221,Calcul!$E221),SilencerParams!$D$4:$R$82,11,FALSE))</f>
        <v/>
      </c>
      <c r="AM216" s="24" t="str">
        <f>IF(OR(Calcul!$D221="",Calcul!$E221=""),"",VLOOKUP(CONCATENATE(Calcul!$D221,Calcul!$E221),SilencerParams!$D$4:$R$82,12,FALSE))</f>
        <v/>
      </c>
      <c r="AN216" s="24" t="str">
        <f>IF(OR(Calcul!$D221="",Calcul!$E221=""),"",VLOOKUP(CONCATENATE(Calcul!$D221,Calcul!$E221),SilencerParams!$D$4:$R$82,13,FALSE))</f>
        <v/>
      </c>
      <c r="AO216" s="24" t="str">
        <f>IF(OR(Calcul!$D221="",Calcul!$E221=""),"",VLOOKUP(CONCATENATE(Calcul!$D221,Calcul!$E221),SilencerParams!$D$4:$R$82,14,FALSE))</f>
        <v/>
      </c>
      <c r="AP216" s="24" t="str">
        <f>IF(OR(Calcul!$D221="",Calcul!$E221=""),"",VLOOKUP(CONCATENATE(Calcul!$D221,Calcul!$E221),SilencerParams!$D$4:$R$82,15,FALSE))</f>
        <v/>
      </c>
      <c r="AQ216" s="24" t="str">
        <f>IF(OR(Calcul!$D221="",Calcul!$E221=""),"",VLOOKUP(CONCATENATE(Calcul!$D221,Calcul!$E221),SilencerParams!$D$4:$Z$82,16,FALSE)*LOG($AH216)+VLOOKUP(CONCATENATE(Calcul!$D221,Calcul!$E221),SilencerParams!$D$4:$AH$82,24,FALSE))</f>
        <v/>
      </c>
      <c r="AR216" s="24" t="str">
        <f>IF(OR(Calcul!$D221="",Calcul!$E221=""),"",VLOOKUP(CONCATENATE(Calcul!$D221,Calcul!$E221),SilencerParams!$D$4:$Z$82,17,FALSE)*LOG($AH216)+VLOOKUP(CONCATENATE(Calcul!$D221,Calcul!$E221),SilencerParams!$D$4:$AH$82,25,FALSE))</f>
        <v/>
      </c>
      <c r="AS216" s="24" t="str">
        <f>IF(OR(Calcul!$D221="",Calcul!$E221=""),"",VLOOKUP(CONCATENATE(Calcul!$D221,Calcul!$E221),SilencerParams!$D$4:$Z$82,18,FALSE)*LOG($AH216)+VLOOKUP(CONCATENATE(Calcul!$D221,Calcul!$E221),SilencerParams!$D$4:$AH$82,26,FALSE))</f>
        <v/>
      </c>
      <c r="AT216" s="24" t="str">
        <f>IF(OR(Calcul!$D221="",Calcul!$E221=""),"",VLOOKUP(CONCATENATE(Calcul!$D221,Calcul!$E221),SilencerParams!$D$4:$Z$82,19,FALSE)*LOG($AH216)+VLOOKUP(CONCATENATE(Calcul!$D221,Calcul!$E221),SilencerParams!$D$4:$AH$82,27,FALSE))</f>
        <v/>
      </c>
      <c r="AU216" s="24" t="str">
        <f>IF(OR(Calcul!$D221="",Calcul!$E221=""),"",VLOOKUP(CONCATENATE(Calcul!$D221,Calcul!$E221),SilencerParams!$D$4:$Z$82,20,FALSE)*LOG($AH216)+VLOOKUP(CONCATENATE(Calcul!$D221,Calcul!$E221),SilencerParams!$D$4:$AH$82,28,FALSE))</f>
        <v/>
      </c>
      <c r="AV216" s="24" t="str">
        <f>IF(OR(Calcul!$D221="",Calcul!$E221=""),"",VLOOKUP(CONCATENATE(Calcul!$D221,Calcul!$E221),SilencerParams!$D$4:$Z$82,21,FALSE)*LOG($AH216)+VLOOKUP(CONCATENATE(Calcul!$D221,Calcul!$E221),SilencerParams!$D$4:$AH$82,29,FALSE))</f>
        <v/>
      </c>
      <c r="AW216" s="24" t="str">
        <f>IF(OR(Calcul!$D221="",Calcul!$E221=""),"",VLOOKUP(CONCATENATE(Calcul!$D221,Calcul!$E221),SilencerParams!$D$4:$Z$82,22,FALSE)*LOG($AH216)+VLOOKUP(CONCATENATE(Calcul!$D221,Calcul!$E221),SilencerParams!$D$4:$AH$82,30,FALSE))</f>
        <v/>
      </c>
      <c r="AX216" s="24" t="str">
        <f>IF(OR(Calcul!$D221="",Calcul!$E221=""),"",VLOOKUP(CONCATENATE(Calcul!$D221,Calcul!$E221),SilencerParams!$D$4:$Z$82,23,FALSE)*LOG($AH216)+VLOOKUP(CONCATENATE(Calcul!$D221,Calcul!$E221),SilencerParams!$D$4:$AH$82,31,FALSE))</f>
        <v/>
      </c>
      <c r="AY216" s="24" t="e">
        <f t="shared" si="72"/>
        <v>#DIV/0!</v>
      </c>
      <c r="AZ216" s="24" t="e">
        <f t="shared" si="73"/>
        <v>#DIV/0!</v>
      </c>
      <c r="BA216" s="24" t="e">
        <f t="shared" si="74"/>
        <v>#DIV/0!</v>
      </c>
      <c r="BB216" s="24" t="e">
        <f t="shared" si="75"/>
        <v>#DIV/0!</v>
      </c>
      <c r="BC216" s="24" t="e">
        <f t="shared" si="76"/>
        <v>#DIV/0!</v>
      </c>
      <c r="BD216" s="24" t="e">
        <f t="shared" si="77"/>
        <v>#DIV/0!</v>
      </c>
      <c r="BE216" s="24" t="e">
        <f t="shared" si="78"/>
        <v>#DIV/0!</v>
      </c>
      <c r="BF216" s="24" t="e">
        <f t="shared" si="79"/>
        <v>#DIV/0!</v>
      </c>
      <c r="BG216" s="24" t="e">
        <f>10*LOG10(IF(AY216="",0,POWER(10,((AY216+'ModelParams Lw'!$O$4)/10))) +IF(AZ216="",0,POWER(10,((AZ216+'ModelParams Lw'!$P$4)/10))) +IF(BA216="",0,POWER(10,((BA216+'ModelParams Lw'!$Q$4)/10))) +IF(BB216="",0,POWER(10,((BB216+'ModelParams Lw'!$R$4)/10))) +IF(BC216="",0,POWER(10,((BC216+'ModelParams Lw'!$S$4)/10))) +IF(BD216="",0,POWER(10,((BD216+'ModelParams Lw'!$T$4)/10))) +IF(BE216="",0,POWER(10,((BE216+'ModelParams Lw'!$U$4)/10)))+IF(BF216="",0,POWER(10,((BF216+'ModelParams Lw'!$V$4)/10))))</f>
        <v>#DIV/0!</v>
      </c>
      <c r="BH216" s="24" t="e">
        <f t="shared" si="70"/>
        <v>#DIV/0!</v>
      </c>
      <c r="BI216" s="24" t="e">
        <f>(AY216-'ModelParams Lw'!O$10)/'ModelParams Lw'!O$11</f>
        <v>#DIV/0!</v>
      </c>
      <c r="BJ216" s="24" t="e">
        <f>(AZ216-'ModelParams Lw'!P$10)/'ModelParams Lw'!P$11</f>
        <v>#DIV/0!</v>
      </c>
      <c r="BK216" s="24" t="e">
        <f>(BA216-'ModelParams Lw'!Q$10)/'ModelParams Lw'!Q$11</f>
        <v>#DIV/0!</v>
      </c>
      <c r="BL216" s="24" t="e">
        <f>(BB216-'ModelParams Lw'!R$10)/'ModelParams Lw'!R$11</f>
        <v>#DIV/0!</v>
      </c>
      <c r="BM216" s="24" t="e">
        <f>(BC216-'ModelParams Lw'!S$10)/'ModelParams Lw'!S$11</f>
        <v>#DIV/0!</v>
      </c>
      <c r="BN216" s="24" t="e">
        <f>(BD216-'ModelParams Lw'!T$10)/'ModelParams Lw'!T$11</f>
        <v>#DIV/0!</v>
      </c>
      <c r="BO216" s="24" t="e">
        <f>(BE216-'ModelParams Lw'!U$10)/'ModelParams Lw'!U$11</f>
        <v>#DIV/0!</v>
      </c>
      <c r="BP216" s="24" t="e">
        <f>(BF216-'ModelParams Lw'!V$10)/'ModelParams Lw'!V$11</f>
        <v>#DIV/0!</v>
      </c>
      <c r="BQ216" s="24">
        <f>IF(Calcul!$F221="SW",'ModelParams Lw'!C$18+'ModelParams Lw'!C$19*LOG(BQ$3)+'ModelParams Lw'!C$20*($D216*$E216),IF('ModelParams Lw'!C$21+'ModelParams Lw'!C$22*LOG(BQ$3)+'ModelParams Lw'!C$23*($D216*$E216)&lt;'ModelParams Lw'!C$18+'ModelParams Lw'!C$19*LOG(BQ$3)+'ModelParams Lw'!C$20*($D216*$E216),'ModelParams Lw'!C$18+'ModelParams Lw'!C$19*LOG(BQ$3)+'ModelParams Lw'!C$20*($D216*$E216),'ModelParams Lw'!C$21+'ModelParams Lw'!C$22*LOG(BQ$3)+'ModelParams Lw'!C$23*($D216*$E216)))</f>
        <v>29.232362061604213</v>
      </c>
      <c r="BR216" s="24">
        <f>IF(Calcul!$F221="SW",'ModelParams Lw'!D$18+'ModelParams Lw'!D$19*LOG(BR$3)+'ModelParams Lw'!D$20*($D216*$E216),IF('ModelParams Lw'!D$21+'ModelParams Lw'!D$22*LOG(BR$3)+'ModelParams Lw'!D$23*($D216*$E216)&lt;'ModelParams Lw'!D$18+'ModelParams Lw'!D$19*LOG(BR$3)+'ModelParams Lw'!D$20*($D216*$E216),'ModelParams Lw'!D$18+'ModelParams Lw'!D$19*LOG(BR$3)+'ModelParams Lw'!D$20*($D216*$E216),'ModelParams Lw'!D$21+'ModelParams Lw'!D$22*LOG(BR$3)+'ModelParams Lw'!D$23*($D216*$E216)))</f>
        <v>20.87664435983303</v>
      </c>
      <c r="BS216" s="24">
        <f>IF(Calcul!$F221="SW",'ModelParams Lw'!E$18+'ModelParams Lw'!E$19*LOG(BS$3)+'ModelParams Lw'!E$20*($D216*$E216),IF('ModelParams Lw'!E$21+'ModelParams Lw'!E$22*LOG(BS$3)+'ModelParams Lw'!E$23*($D216*$E216)&lt;'ModelParams Lw'!E$18+'ModelParams Lw'!E$19*LOG(BS$3)+'ModelParams Lw'!E$20*($D216*$E216),'ModelParams Lw'!E$18+'ModelParams Lw'!E$19*LOG(BS$3)+'ModelParams Lw'!E$20*($D216*$E216),'ModelParams Lw'!E$21+'ModelParams Lw'!E$22*LOG(BS$3)+'ModelParams Lw'!E$23*($D216*$E216)))</f>
        <v>19.403052886267911</v>
      </c>
      <c r="BT216" s="24">
        <f>IF(Calcul!$F221="SW",'ModelParams Lw'!F$18+'ModelParams Lw'!F$19*LOG(BT$3)+'ModelParams Lw'!F$20*($D216*$E216),IF('ModelParams Lw'!F$21+'ModelParams Lw'!F$22*LOG(BT$3)+'ModelParams Lw'!F$23*($D216*$E216)&lt;'ModelParams Lw'!F$18+'ModelParams Lw'!F$19*LOG(BT$3)+'ModelParams Lw'!F$20*($D216*$E216),'ModelParams Lw'!F$18+'ModelParams Lw'!F$19*LOG(BT$3)+'ModelParams Lw'!F$20*($D216*$E216),'ModelParams Lw'!F$21+'ModelParams Lw'!F$22*LOG(BT$3)+'ModelParams Lw'!F$23*($D216*$E216)))</f>
        <v>19.168948557312724</v>
      </c>
      <c r="BU216" s="24">
        <f>IF(Calcul!$F221="SW",'ModelParams Lw'!G$18+'ModelParams Lw'!G$19*LOG(BU$3)+'ModelParams Lw'!G$20*($D216*$E216),IF('ModelParams Lw'!G$21+'ModelParams Lw'!G$22*LOG(BU$3)+'ModelParams Lw'!G$23*($D216*$E216)&lt;'ModelParams Lw'!G$18+'ModelParams Lw'!G$19*LOG(BU$3)+'ModelParams Lw'!G$20*($D216*$E216),'ModelParams Lw'!G$18+'ModelParams Lw'!G$19*LOG(BU$3)+'ModelParams Lw'!G$20*($D216*$E216),'ModelParams Lw'!G$21+'ModelParams Lw'!G$22*LOG(BU$3)+'ModelParams Lw'!G$23*($D216*$E216)))</f>
        <v>19.253827318462619</v>
      </c>
      <c r="BV216" s="24">
        <f>IF(Calcul!$F221="SW",'ModelParams Lw'!H$18+'ModelParams Lw'!H$19*LOG(BV$3)+'ModelParams Lw'!H$20*($D216*$E216),IF('ModelParams Lw'!H$21+'ModelParams Lw'!H$22*LOG(BV$3)+'ModelParams Lw'!H$23*($D216*$E216)&lt;'ModelParams Lw'!H$18+'ModelParams Lw'!H$19*LOG(BV$3)+'ModelParams Lw'!H$20*($D216*$E216),'ModelParams Lw'!H$18+'ModelParams Lw'!H$19*LOG(BV$3)+'ModelParams Lw'!H$20*($D216*$E216),'ModelParams Lw'!H$21+'ModelParams Lw'!H$22*LOG(BV$3)+'ModelParams Lw'!H$23*($D216*$E216)))</f>
        <v>18.450549841027573</v>
      </c>
      <c r="BW216" s="24">
        <f>IF(Calcul!$F221="SW",'ModelParams Lw'!I$18+'ModelParams Lw'!I$19*LOG(BW$3)+'ModelParams Lw'!I$20*($D216*$E216),IF('ModelParams Lw'!I$21+'ModelParams Lw'!I$22*LOG(BW$3)+'ModelParams Lw'!I$23*($D216*$E216)&lt;'ModelParams Lw'!I$18+'ModelParams Lw'!I$19*LOG(BW$3)+'ModelParams Lw'!I$20*($D216*$E216),'ModelParams Lw'!I$18+'ModelParams Lw'!I$19*LOG(BW$3)+'ModelParams Lw'!I$20*($D216*$E216),'ModelParams Lw'!I$21+'ModelParams Lw'!I$22*LOG(BW$3)+'ModelParams Lw'!I$23*($D216*$E216)))</f>
        <v>24.339570323731252</v>
      </c>
      <c r="BX216" s="24">
        <f>IF(Calcul!$F221="SW",'ModelParams Lw'!J$18+'ModelParams Lw'!J$19*LOG(BX$3)+'ModelParams Lw'!J$20*($D216*$E216),IF('ModelParams Lw'!J$21+'ModelParams Lw'!J$22*LOG(BX$3)+'ModelParams Lw'!J$23*($D216*$E216)&lt;'ModelParams Lw'!J$18+'ModelParams Lw'!J$19*LOG(BX$3)+'ModelParams Lw'!J$20*($D216*$E216),'ModelParams Lw'!J$18+'ModelParams Lw'!J$19*LOG(BX$3)+'ModelParams Lw'!J$20*($D216*$E216),'ModelParams Lw'!J$21+'ModelParams Lw'!J$22*LOG(BX$3)+'ModelParams Lw'!J$23*($D216*$E216)))</f>
        <v>22.505852524315557</v>
      </c>
      <c r="BY216" s="24" t="e">
        <f t="shared" si="80"/>
        <v>#DIV/0!</v>
      </c>
      <c r="BZ216" s="24" t="e">
        <f t="shared" si="81"/>
        <v>#DIV/0!</v>
      </c>
      <c r="CA216" s="24" t="e">
        <f t="shared" si="82"/>
        <v>#DIV/0!</v>
      </c>
      <c r="CB216" s="24" t="e">
        <f t="shared" si="83"/>
        <v>#DIV/0!</v>
      </c>
      <c r="CC216" s="24" t="e">
        <f t="shared" si="84"/>
        <v>#DIV/0!</v>
      </c>
      <c r="CD216" s="24" t="e">
        <f t="shared" si="85"/>
        <v>#DIV/0!</v>
      </c>
      <c r="CE216" s="24" t="e">
        <f t="shared" si="86"/>
        <v>#DIV/0!</v>
      </c>
      <c r="CF216" s="24" t="e">
        <f t="shared" si="87"/>
        <v>#DIV/0!</v>
      </c>
      <c r="CG216" s="24" t="e">
        <f>10*LOG10(IF(BY216="",0,POWER(10,((BY216+'ModelParams Lw'!$O$4)/10))) +IF(BZ216="",0,POWER(10,((BZ216+'ModelParams Lw'!$P$4)/10))) +IF(CA216="",0,POWER(10,((CA216+'ModelParams Lw'!$Q$4)/10))) +IF(CB216="",0,POWER(10,((CB216+'ModelParams Lw'!$R$4)/10))) +IF(CC216="",0,POWER(10,((CC216+'ModelParams Lw'!$S$4)/10))) +IF(CD216="",0,POWER(10,((CD216+'ModelParams Lw'!$T$4)/10))) +IF(CE216="",0,POWER(10,((CE216+'ModelParams Lw'!$U$4)/10)))+IF(CF216="",0,POWER(10,((CF216+'ModelParams Lw'!$V$4)/10))))</f>
        <v>#DIV/0!</v>
      </c>
      <c r="CH216" s="24" t="e">
        <f t="shared" si="71"/>
        <v>#DIV/0!</v>
      </c>
      <c r="CI216" s="24" t="e">
        <f>(BY216-'ModelParams Lw'!$O$10)/'ModelParams Lw'!$O$11</f>
        <v>#DIV/0!</v>
      </c>
      <c r="CJ216" s="24" t="e">
        <f>(BZ216-'ModelParams Lw'!$P$10)/'ModelParams Lw'!$P$11</f>
        <v>#DIV/0!</v>
      </c>
      <c r="CK216" s="24" t="e">
        <f>(CA216-'ModelParams Lw'!$Q$10)/'ModelParams Lw'!$Q$11</f>
        <v>#DIV/0!</v>
      </c>
      <c r="CL216" s="24" t="e">
        <f>(CB216-'ModelParams Lw'!$R$10)/'ModelParams Lw'!$R$11</f>
        <v>#DIV/0!</v>
      </c>
      <c r="CM216" s="24" t="e">
        <f>(CC216-'ModelParams Lw'!$S$10)/'ModelParams Lw'!$S$11</f>
        <v>#DIV/0!</v>
      </c>
      <c r="CN216" s="24" t="e">
        <f>(CD216-'ModelParams Lw'!$T$10)/'ModelParams Lw'!$T$11</f>
        <v>#DIV/0!</v>
      </c>
      <c r="CO216" s="24" t="e">
        <f>(CE216-'ModelParams Lw'!$U$10)/'ModelParams Lw'!$U$11</f>
        <v>#DIV/0!</v>
      </c>
      <c r="CP216" s="24" t="e">
        <f>(CF216-'ModelParams Lw'!$V$10)/'ModelParams Lw'!$V$11</f>
        <v>#DIV/0!</v>
      </c>
    </row>
    <row r="217" spans="1:94" x14ac:dyDescent="0.2">
      <c r="A217" s="12">
        <f>Calcul!B219</f>
        <v>0</v>
      </c>
      <c r="B217" s="12">
        <f t="shared" si="88"/>
        <v>0</v>
      </c>
      <c r="C217" s="12">
        <f>Calcul!C219</f>
        <v>0</v>
      </c>
      <c r="D217" s="12">
        <f>Calcul!D219/1000</f>
        <v>0</v>
      </c>
      <c r="E217" s="12">
        <f>Calcul!E219/1000</f>
        <v>0</v>
      </c>
      <c r="F217" s="12">
        <f t="shared" si="89"/>
        <v>0</v>
      </c>
      <c r="G217" s="24" t="e">
        <f t="shared" si="90"/>
        <v>#DIV/0!</v>
      </c>
      <c r="H217" s="21" t="e">
        <f>'ModelParams Lw'!$B$6*(LN(H$3/(($B217/3600/($D217*$F217))^0.4*$G217^0.3)))^2+'ModelParams Lw'!$B$7*LN(H$3/(($B217/3600/($D217*$F217))^0.4*$G217^0.3))+'ModelParams Lw'!$B$8</f>
        <v>#DIV/0!</v>
      </c>
      <c r="I217" s="21" t="e">
        <f>'ModelParams Lw'!$B$6*(LN(I$3/(($B217/3600/($D217*$F217))^0.4*$G217^0.3)))^2+'ModelParams Lw'!$B$7*LN(I$3/(($B217/3600/($D217*$F217))^0.4*$G217^0.3))+'ModelParams Lw'!$B$8</f>
        <v>#DIV/0!</v>
      </c>
      <c r="J217" s="21" t="e">
        <f>'ModelParams Lw'!$B$6*(LN(J$3/(($B217/3600/($D217*$F217))^0.4*$G217^0.3)))^2+'ModelParams Lw'!$B$7*LN(J$3/(($B217/3600/($D217*$F217))^0.4*$G217^0.3))+'ModelParams Lw'!$B$8</f>
        <v>#DIV/0!</v>
      </c>
      <c r="K217" s="21" t="e">
        <f>'ModelParams Lw'!$B$6*(LN(K$3/(($B217/3600/($D217*$F217))^0.4*$G217^0.3)))^2+'ModelParams Lw'!$B$7*LN(K$3/(($B217/3600/($D217*$F217))^0.4*$G217^0.3))+'ModelParams Lw'!$B$8</f>
        <v>#DIV/0!</v>
      </c>
      <c r="L217" s="21" t="e">
        <f>'ModelParams Lw'!$B$6*(LN(L$3/(($B217/3600/($D217*$F217))^0.4*$G217^0.3)))^2+'ModelParams Lw'!$B$7*LN(L$3/(($B217/3600/($D217*$F217))^0.4*$G217^0.3))+'ModelParams Lw'!$B$8</f>
        <v>#DIV/0!</v>
      </c>
      <c r="M217" s="21" t="e">
        <f>'ModelParams Lw'!$B$6*(LN(M$3/(($B217/3600/($D217*$F217))^0.4*$G217^0.3)))^2+'ModelParams Lw'!$B$7*LN(M$3/(($B217/3600/($D217*$F217))^0.4*$G217^0.3))+'ModelParams Lw'!$B$8</f>
        <v>#DIV/0!</v>
      </c>
      <c r="N217" s="21" t="e">
        <f>'ModelParams Lw'!$B$6*(LN(N$3/(($B217/3600/($D217*$F217))^0.4*$G217^0.3)))^2+'ModelParams Lw'!$B$7*LN(N$3/(($B217/3600/($D217*$F217))^0.4*$G217^0.3))+'ModelParams Lw'!$B$8</f>
        <v>#DIV/0!</v>
      </c>
      <c r="O217" s="21" t="e">
        <f>'ModelParams Lw'!$B$6*(LN(O$3/(($B217/3600/($D217*$F217))^0.4*$G217^0.3)))^2+'ModelParams Lw'!$B$7*LN(O$3/(($B217/3600/($D217*$F217))^0.4*$G217^0.3))+'ModelParams Lw'!$B$8</f>
        <v>#DIV/0!</v>
      </c>
      <c r="P217" s="24" t="e">
        <f>'ModelParams Lw'!$B$3+'ModelParams Lw'!$B$4*LOG10($B217/3600/($D217*$F217))+'ModelParams Lw'!$B$5*LOG10(2*$G217/(1.2*($B217/3600/($D217*$F217))^2)+1)+10*LOG10($D217*$F217)+H217</f>
        <v>#DIV/0!</v>
      </c>
      <c r="Q217" s="24" t="e">
        <f>'ModelParams Lw'!$B$3+'ModelParams Lw'!$B$4*LOG10($B217/3600/($D217*$F217))+'ModelParams Lw'!$B$5*LOG10(2*$G217/(1.2*($B217/3600/($D217*$F217))^2)+1)+10*LOG10($D217*$F217)+I217</f>
        <v>#DIV/0!</v>
      </c>
      <c r="R217" s="24" t="e">
        <f>'ModelParams Lw'!$B$3+'ModelParams Lw'!$B$4*LOG10($B217/3600/($D217*$F217))+'ModelParams Lw'!$B$5*LOG10(2*$G217/(1.2*($B217/3600/($D217*$F217))^2)+1)+10*LOG10($D217*$F217)+J217</f>
        <v>#DIV/0!</v>
      </c>
      <c r="S217" s="24" t="e">
        <f>'ModelParams Lw'!$B$3+'ModelParams Lw'!$B$4*LOG10($B217/3600/($D217*$F217))+'ModelParams Lw'!$B$5*LOG10(2*$G217/(1.2*($B217/3600/($D217*$F217))^2)+1)+10*LOG10($D217*$F217)+K217</f>
        <v>#DIV/0!</v>
      </c>
      <c r="T217" s="24" t="e">
        <f>'ModelParams Lw'!$B$3+'ModelParams Lw'!$B$4*LOG10($B217/3600/($D217*$F217))+'ModelParams Lw'!$B$5*LOG10(2*$G217/(1.2*($B217/3600/($D217*$F217))^2)+1)+10*LOG10($D217*$F217)+L217</f>
        <v>#DIV/0!</v>
      </c>
      <c r="U217" s="24" t="e">
        <f>'ModelParams Lw'!$B$3+'ModelParams Lw'!$B$4*LOG10($B217/3600/($D217*$F217))+'ModelParams Lw'!$B$5*LOG10(2*$G217/(1.2*($B217/3600/($D217*$F217))^2)+1)+10*LOG10($D217*$F217)+M217</f>
        <v>#DIV/0!</v>
      </c>
      <c r="V217" s="24" t="e">
        <f>'ModelParams Lw'!$B$3+'ModelParams Lw'!$B$4*LOG10($B217/3600/($D217*$F217))+'ModelParams Lw'!$B$5*LOG10(2*$G217/(1.2*($B217/3600/($D217*$F217))^2)+1)+10*LOG10($D217*$F217)+N217</f>
        <v>#DIV/0!</v>
      </c>
      <c r="W217" s="24" t="e">
        <f>'ModelParams Lw'!$B$3+'ModelParams Lw'!$B$4*LOG10($B217/3600/($D217*$F217))+'ModelParams Lw'!$B$5*LOG10(2*$G217/(1.2*($B217/3600/($D217*$F217))^2)+1)+10*LOG10($D217*$F217)+O217</f>
        <v>#DIV/0!</v>
      </c>
      <c r="X217" s="24" t="e">
        <f>10*LOG10(IF(P217="",0,POWER(10,((P217+'ModelParams Lw'!$O$4)/10))) +IF(Q217="",0,POWER(10,((Q217+'ModelParams Lw'!$P$4)/10))) +IF(R217="",0,POWER(10,((R217+'ModelParams Lw'!$Q$4)/10))) +IF(S217="",0,POWER(10,((S217+'ModelParams Lw'!$R$4)/10))) +IF(T217="",0,POWER(10,((T217+'ModelParams Lw'!$S$4)/10))) +IF(U217="",0,POWER(10,((U217+'ModelParams Lw'!$T$4)/10))) +IF(V217="",0,POWER(10,((V217+'ModelParams Lw'!$U$4)/10)))+IF(W217="",0,POWER(10,((W217+'ModelParams Lw'!$V$4)/10))))</f>
        <v>#DIV/0!</v>
      </c>
      <c r="Y217" s="24" t="e">
        <f t="shared" si="91"/>
        <v>#DIV/0!</v>
      </c>
      <c r="Z217" s="24" t="e">
        <f>(P217-'ModelParams Lw'!O$10)/'ModelParams Lw'!O$11</f>
        <v>#DIV/0!</v>
      </c>
      <c r="AA217" s="24" t="e">
        <f>(Q217-'ModelParams Lw'!P$10)/'ModelParams Lw'!P$11</f>
        <v>#DIV/0!</v>
      </c>
      <c r="AB217" s="24" t="e">
        <f>(R217-'ModelParams Lw'!Q$10)/'ModelParams Lw'!Q$11</f>
        <v>#DIV/0!</v>
      </c>
      <c r="AC217" s="24" t="e">
        <f>(S217-'ModelParams Lw'!R$10)/'ModelParams Lw'!R$11</f>
        <v>#DIV/0!</v>
      </c>
      <c r="AD217" s="24" t="e">
        <f>(T217-'ModelParams Lw'!S$10)/'ModelParams Lw'!S$11</f>
        <v>#DIV/0!</v>
      </c>
      <c r="AE217" s="24" t="e">
        <f>(U217-'ModelParams Lw'!T$10)/'ModelParams Lw'!T$11</f>
        <v>#DIV/0!</v>
      </c>
      <c r="AF217" s="24" t="e">
        <f>(V217-'ModelParams Lw'!U$10)/'ModelParams Lw'!U$11</f>
        <v>#DIV/0!</v>
      </c>
      <c r="AG217" s="24" t="e">
        <f>(W217-'ModelParams Lw'!V$10)/'ModelParams Lw'!V$11</f>
        <v>#DIV/0!</v>
      </c>
      <c r="AH217" s="24" t="e">
        <f t="shared" si="69"/>
        <v>#DIV/0!</v>
      </c>
      <c r="AI217" s="24" t="str">
        <f>IF(OR(Calcul!$D222="",Calcul!$E222=""),"",VLOOKUP(CONCATENATE(Calcul!$D222,Calcul!$E222),SilencerParams!$D$4:$R$82,8,FALSE))</f>
        <v/>
      </c>
      <c r="AJ217" s="24" t="str">
        <f>IF(OR(Calcul!$D222="",Calcul!$E222=""),"",VLOOKUP(CONCATENATE(Calcul!$D222,Calcul!$E222),SilencerParams!$D$4:$R$82,9,FALSE))</f>
        <v/>
      </c>
      <c r="AK217" s="24" t="str">
        <f>IF(OR(Calcul!$D222="",Calcul!$E222=""),"",VLOOKUP(CONCATENATE(Calcul!$D222,Calcul!$E222),SilencerParams!$D$4:$R$82,10,FALSE))</f>
        <v/>
      </c>
      <c r="AL217" s="24" t="str">
        <f>IF(OR(Calcul!$D222="",Calcul!$E222=""),"",VLOOKUP(CONCATENATE(Calcul!$D222,Calcul!$E222),SilencerParams!$D$4:$R$82,11,FALSE))</f>
        <v/>
      </c>
      <c r="AM217" s="24" t="str">
        <f>IF(OR(Calcul!$D222="",Calcul!$E222=""),"",VLOOKUP(CONCATENATE(Calcul!$D222,Calcul!$E222),SilencerParams!$D$4:$R$82,12,FALSE))</f>
        <v/>
      </c>
      <c r="AN217" s="24" t="str">
        <f>IF(OR(Calcul!$D222="",Calcul!$E222=""),"",VLOOKUP(CONCATENATE(Calcul!$D222,Calcul!$E222),SilencerParams!$D$4:$R$82,13,FALSE))</f>
        <v/>
      </c>
      <c r="AO217" s="24" t="str">
        <f>IF(OR(Calcul!$D222="",Calcul!$E222=""),"",VLOOKUP(CONCATENATE(Calcul!$D222,Calcul!$E222),SilencerParams!$D$4:$R$82,14,FALSE))</f>
        <v/>
      </c>
      <c r="AP217" s="24" t="str">
        <f>IF(OR(Calcul!$D222="",Calcul!$E222=""),"",VLOOKUP(CONCATENATE(Calcul!$D222,Calcul!$E222),SilencerParams!$D$4:$R$82,15,FALSE))</f>
        <v/>
      </c>
      <c r="AQ217" s="24" t="str">
        <f>IF(OR(Calcul!$D222="",Calcul!$E222=""),"",VLOOKUP(CONCATENATE(Calcul!$D222,Calcul!$E222),SilencerParams!$D$4:$Z$82,16,FALSE)*LOG($AH217)+VLOOKUP(CONCATENATE(Calcul!$D222,Calcul!$E222),SilencerParams!$D$4:$AH$82,24,FALSE))</f>
        <v/>
      </c>
      <c r="AR217" s="24" t="str">
        <f>IF(OR(Calcul!$D222="",Calcul!$E222=""),"",VLOOKUP(CONCATENATE(Calcul!$D222,Calcul!$E222),SilencerParams!$D$4:$Z$82,17,FALSE)*LOG($AH217)+VLOOKUP(CONCATENATE(Calcul!$D222,Calcul!$E222),SilencerParams!$D$4:$AH$82,25,FALSE))</f>
        <v/>
      </c>
      <c r="AS217" s="24" t="str">
        <f>IF(OR(Calcul!$D222="",Calcul!$E222=""),"",VLOOKUP(CONCATENATE(Calcul!$D222,Calcul!$E222),SilencerParams!$D$4:$Z$82,18,FALSE)*LOG($AH217)+VLOOKUP(CONCATENATE(Calcul!$D222,Calcul!$E222),SilencerParams!$D$4:$AH$82,26,FALSE))</f>
        <v/>
      </c>
      <c r="AT217" s="24" t="str">
        <f>IF(OR(Calcul!$D222="",Calcul!$E222=""),"",VLOOKUP(CONCATENATE(Calcul!$D222,Calcul!$E222),SilencerParams!$D$4:$Z$82,19,FALSE)*LOG($AH217)+VLOOKUP(CONCATENATE(Calcul!$D222,Calcul!$E222),SilencerParams!$D$4:$AH$82,27,FALSE))</f>
        <v/>
      </c>
      <c r="AU217" s="24" t="str">
        <f>IF(OR(Calcul!$D222="",Calcul!$E222=""),"",VLOOKUP(CONCATENATE(Calcul!$D222,Calcul!$E222),SilencerParams!$D$4:$Z$82,20,FALSE)*LOG($AH217)+VLOOKUP(CONCATENATE(Calcul!$D222,Calcul!$E222),SilencerParams!$D$4:$AH$82,28,FALSE))</f>
        <v/>
      </c>
      <c r="AV217" s="24" t="str">
        <f>IF(OR(Calcul!$D222="",Calcul!$E222=""),"",VLOOKUP(CONCATENATE(Calcul!$D222,Calcul!$E222),SilencerParams!$D$4:$Z$82,21,FALSE)*LOG($AH217)+VLOOKUP(CONCATENATE(Calcul!$D222,Calcul!$E222),SilencerParams!$D$4:$AH$82,29,FALSE))</f>
        <v/>
      </c>
      <c r="AW217" s="24" t="str">
        <f>IF(OR(Calcul!$D222="",Calcul!$E222=""),"",VLOOKUP(CONCATENATE(Calcul!$D222,Calcul!$E222),SilencerParams!$D$4:$Z$82,22,FALSE)*LOG($AH217)+VLOOKUP(CONCATENATE(Calcul!$D222,Calcul!$E222),SilencerParams!$D$4:$AH$82,30,FALSE))</f>
        <v/>
      </c>
      <c r="AX217" s="24" t="str">
        <f>IF(OR(Calcul!$D222="",Calcul!$E222=""),"",VLOOKUP(CONCATENATE(Calcul!$D222,Calcul!$E222),SilencerParams!$D$4:$Z$82,23,FALSE)*LOG($AH217)+VLOOKUP(CONCATENATE(Calcul!$D222,Calcul!$E222),SilencerParams!$D$4:$AH$82,31,FALSE))</f>
        <v/>
      </c>
      <c r="AY217" s="24" t="e">
        <f t="shared" si="72"/>
        <v>#DIV/0!</v>
      </c>
      <c r="AZ217" s="24" t="e">
        <f t="shared" si="73"/>
        <v>#DIV/0!</v>
      </c>
      <c r="BA217" s="24" t="e">
        <f t="shared" si="74"/>
        <v>#DIV/0!</v>
      </c>
      <c r="BB217" s="24" t="e">
        <f t="shared" si="75"/>
        <v>#DIV/0!</v>
      </c>
      <c r="BC217" s="24" t="e">
        <f t="shared" si="76"/>
        <v>#DIV/0!</v>
      </c>
      <c r="BD217" s="24" t="e">
        <f t="shared" si="77"/>
        <v>#DIV/0!</v>
      </c>
      <c r="BE217" s="24" t="e">
        <f t="shared" si="78"/>
        <v>#DIV/0!</v>
      </c>
      <c r="BF217" s="24" t="e">
        <f t="shared" si="79"/>
        <v>#DIV/0!</v>
      </c>
      <c r="BG217" s="24" t="e">
        <f>10*LOG10(IF(AY217="",0,POWER(10,((AY217+'ModelParams Lw'!$O$4)/10))) +IF(AZ217="",0,POWER(10,((AZ217+'ModelParams Lw'!$P$4)/10))) +IF(BA217="",0,POWER(10,((BA217+'ModelParams Lw'!$Q$4)/10))) +IF(BB217="",0,POWER(10,((BB217+'ModelParams Lw'!$R$4)/10))) +IF(BC217="",0,POWER(10,((BC217+'ModelParams Lw'!$S$4)/10))) +IF(BD217="",0,POWER(10,((BD217+'ModelParams Lw'!$T$4)/10))) +IF(BE217="",0,POWER(10,((BE217+'ModelParams Lw'!$U$4)/10)))+IF(BF217="",0,POWER(10,((BF217+'ModelParams Lw'!$V$4)/10))))</f>
        <v>#DIV/0!</v>
      </c>
      <c r="BH217" s="24" t="e">
        <f t="shared" si="70"/>
        <v>#DIV/0!</v>
      </c>
      <c r="BI217" s="24" t="e">
        <f>(AY217-'ModelParams Lw'!O$10)/'ModelParams Lw'!O$11</f>
        <v>#DIV/0!</v>
      </c>
      <c r="BJ217" s="24" t="e">
        <f>(AZ217-'ModelParams Lw'!P$10)/'ModelParams Lw'!P$11</f>
        <v>#DIV/0!</v>
      </c>
      <c r="BK217" s="24" t="e">
        <f>(BA217-'ModelParams Lw'!Q$10)/'ModelParams Lw'!Q$11</f>
        <v>#DIV/0!</v>
      </c>
      <c r="BL217" s="24" t="e">
        <f>(BB217-'ModelParams Lw'!R$10)/'ModelParams Lw'!R$11</f>
        <v>#DIV/0!</v>
      </c>
      <c r="BM217" s="24" t="e">
        <f>(BC217-'ModelParams Lw'!S$10)/'ModelParams Lw'!S$11</f>
        <v>#DIV/0!</v>
      </c>
      <c r="BN217" s="24" t="e">
        <f>(BD217-'ModelParams Lw'!T$10)/'ModelParams Lw'!T$11</f>
        <v>#DIV/0!</v>
      </c>
      <c r="BO217" s="24" t="e">
        <f>(BE217-'ModelParams Lw'!U$10)/'ModelParams Lw'!U$11</f>
        <v>#DIV/0!</v>
      </c>
      <c r="BP217" s="24" t="e">
        <f>(BF217-'ModelParams Lw'!V$10)/'ModelParams Lw'!V$11</f>
        <v>#DIV/0!</v>
      </c>
      <c r="BQ217" s="24">
        <f>IF(Calcul!$F222="SW",'ModelParams Lw'!C$18+'ModelParams Lw'!C$19*LOG(BQ$3)+'ModelParams Lw'!C$20*($D217*$E217),IF('ModelParams Lw'!C$21+'ModelParams Lw'!C$22*LOG(BQ$3)+'ModelParams Lw'!C$23*($D217*$E217)&lt;'ModelParams Lw'!C$18+'ModelParams Lw'!C$19*LOG(BQ$3)+'ModelParams Lw'!C$20*($D217*$E217),'ModelParams Lw'!C$18+'ModelParams Lw'!C$19*LOG(BQ$3)+'ModelParams Lw'!C$20*($D217*$E217),'ModelParams Lw'!C$21+'ModelParams Lw'!C$22*LOG(BQ$3)+'ModelParams Lw'!C$23*($D217*$E217)))</f>
        <v>29.232362061604213</v>
      </c>
      <c r="BR217" s="24">
        <f>IF(Calcul!$F222="SW",'ModelParams Lw'!D$18+'ModelParams Lw'!D$19*LOG(BR$3)+'ModelParams Lw'!D$20*($D217*$E217),IF('ModelParams Lw'!D$21+'ModelParams Lw'!D$22*LOG(BR$3)+'ModelParams Lw'!D$23*($D217*$E217)&lt;'ModelParams Lw'!D$18+'ModelParams Lw'!D$19*LOG(BR$3)+'ModelParams Lw'!D$20*($D217*$E217),'ModelParams Lw'!D$18+'ModelParams Lw'!D$19*LOG(BR$3)+'ModelParams Lw'!D$20*($D217*$E217),'ModelParams Lw'!D$21+'ModelParams Lw'!D$22*LOG(BR$3)+'ModelParams Lw'!D$23*($D217*$E217)))</f>
        <v>20.87664435983303</v>
      </c>
      <c r="BS217" s="24">
        <f>IF(Calcul!$F222="SW",'ModelParams Lw'!E$18+'ModelParams Lw'!E$19*LOG(BS$3)+'ModelParams Lw'!E$20*($D217*$E217),IF('ModelParams Lw'!E$21+'ModelParams Lw'!E$22*LOG(BS$3)+'ModelParams Lw'!E$23*($D217*$E217)&lt;'ModelParams Lw'!E$18+'ModelParams Lw'!E$19*LOG(BS$3)+'ModelParams Lw'!E$20*($D217*$E217),'ModelParams Lw'!E$18+'ModelParams Lw'!E$19*LOG(BS$3)+'ModelParams Lw'!E$20*($D217*$E217),'ModelParams Lw'!E$21+'ModelParams Lw'!E$22*LOG(BS$3)+'ModelParams Lw'!E$23*($D217*$E217)))</f>
        <v>19.403052886267911</v>
      </c>
      <c r="BT217" s="24">
        <f>IF(Calcul!$F222="SW",'ModelParams Lw'!F$18+'ModelParams Lw'!F$19*LOG(BT$3)+'ModelParams Lw'!F$20*($D217*$E217),IF('ModelParams Lw'!F$21+'ModelParams Lw'!F$22*LOG(BT$3)+'ModelParams Lw'!F$23*($D217*$E217)&lt;'ModelParams Lw'!F$18+'ModelParams Lw'!F$19*LOG(BT$3)+'ModelParams Lw'!F$20*($D217*$E217),'ModelParams Lw'!F$18+'ModelParams Lw'!F$19*LOG(BT$3)+'ModelParams Lw'!F$20*($D217*$E217),'ModelParams Lw'!F$21+'ModelParams Lw'!F$22*LOG(BT$3)+'ModelParams Lw'!F$23*($D217*$E217)))</f>
        <v>19.168948557312724</v>
      </c>
      <c r="BU217" s="24">
        <f>IF(Calcul!$F222="SW",'ModelParams Lw'!G$18+'ModelParams Lw'!G$19*LOG(BU$3)+'ModelParams Lw'!G$20*($D217*$E217),IF('ModelParams Lw'!G$21+'ModelParams Lw'!G$22*LOG(BU$3)+'ModelParams Lw'!G$23*($D217*$E217)&lt;'ModelParams Lw'!G$18+'ModelParams Lw'!G$19*LOG(BU$3)+'ModelParams Lw'!G$20*($D217*$E217),'ModelParams Lw'!G$18+'ModelParams Lw'!G$19*LOG(BU$3)+'ModelParams Lw'!G$20*($D217*$E217),'ModelParams Lw'!G$21+'ModelParams Lw'!G$22*LOG(BU$3)+'ModelParams Lw'!G$23*($D217*$E217)))</f>
        <v>19.253827318462619</v>
      </c>
      <c r="BV217" s="24">
        <f>IF(Calcul!$F222="SW",'ModelParams Lw'!H$18+'ModelParams Lw'!H$19*LOG(BV$3)+'ModelParams Lw'!H$20*($D217*$E217),IF('ModelParams Lw'!H$21+'ModelParams Lw'!H$22*LOG(BV$3)+'ModelParams Lw'!H$23*($D217*$E217)&lt;'ModelParams Lw'!H$18+'ModelParams Lw'!H$19*LOG(BV$3)+'ModelParams Lw'!H$20*($D217*$E217),'ModelParams Lw'!H$18+'ModelParams Lw'!H$19*LOG(BV$3)+'ModelParams Lw'!H$20*($D217*$E217),'ModelParams Lw'!H$21+'ModelParams Lw'!H$22*LOG(BV$3)+'ModelParams Lw'!H$23*($D217*$E217)))</f>
        <v>18.450549841027573</v>
      </c>
      <c r="BW217" s="24">
        <f>IF(Calcul!$F222="SW",'ModelParams Lw'!I$18+'ModelParams Lw'!I$19*LOG(BW$3)+'ModelParams Lw'!I$20*($D217*$E217),IF('ModelParams Lw'!I$21+'ModelParams Lw'!I$22*LOG(BW$3)+'ModelParams Lw'!I$23*($D217*$E217)&lt;'ModelParams Lw'!I$18+'ModelParams Lw'!I$19*LOG(BW$3)+'ModelParams Lw'!I$20*($D217*$E217),'ModelParams Lw'!I$18+'ModelParams Lw'!I$19*LOG(BW$3)+'ModelParams Lw'!I$20*($D217*$E217),'ModelParams Lw'!I$21+'ModelParams Lw'!I$22*LOG(BW$3)+'ModelParams Lw'!I$23*($D217*$E217)))</f>
        <v>24.339570323731252</v>
      </c>
      <c r="BX217" s="24">
        <f>IF(Calcul!$F222="SW",'ModelParams Lw'!J$18+'ModelParams Lw'!J$19*LOG(BX$3)+'ModelParams Lw'!J$20*($D217*$E217),IF('ModelParams Lw'!J$21+'ModelParams Lw'!J$22*LOG(BX$3)+'ModelParams Lw'!J$23*($D217*$E217)&lt;'ModelParams Lw'!J$18+'ModelParams Lw'!J$19*LOG(BX$3)+'ModelParams Lw'!J$20*($D217*$E217),'ModelParams Lw'!J$18+'ModelParams Lw'!J$19*LOG(BX$3)+'ModelParams Lw'!J$20*($D217*$E217),'ModelParams Lw'!J$21+'ModelParams Lw'!J$22*LOG(BX$3)+'ModelParams Lw'!J$23*($D217*$E217)))</f>
        <v>22.505852524315557</v>
      </c>
      <c r="BY217" s="24" t="e">
        <f t="shared" si="80"/>
        <v>#DIV/0!</v>
      </c>
      <c r="BZ217" s="24" t="e">
        <f t="shared" si="81"/>
        <v>#DIV/0!</v>
      </c>
      <c r="CA217" s="24" t="e">
        <f t="shared" si="82"/>
        <v>#DIV/0!</v>
      </c>
      <c r="CB217" s="24" t="e">
        <f t="shared" si="83"/>
        <v>#DIV/0!</v>
      </c>
      <c r="CC217" s="24" t="e">
        <f t="shared" si="84"/>
        <v>#DIV/0!</v>
      </c>
      <c r="CD217" s="24" t="e">
        <f t="shared" si="85"/>
        <v>#DIV/0!</v>
      </c>
      <c r="CE217" s="24" t="e">
        <f t="shared" si="86"/>
        <v>#DIV/0!</v>
      </c>
      <c r="CF217" s="24" t="e">
        <f t="shared" si="87"/>
        <v>#DIV/0!</v>
      </c>
      <c r="CG217" s="24" t="e">
        <f>10*LOG10(IF(BY217="",0,POWER(10,((BY217+'ModelParams Lw'!$O$4)/10))) +IF(BZ217="",0,POWER(10,((BZ217+'ModelParams Lw'!$P$4)/10))) +IF(CA217="",0,POWER(10,((CA217+'ModelParams Lw'!$Q$4)/10))) +IF(CB217="",0,POWER(10,((CB217+'ModelParams Lw'!$R$4)/10))) +IF(CC217="",0,POWER(10,((CC217+'ModelParams Lw'!$S$4)/10))) +IF(CD217="",0,POWER(10,((CD217+'ModelParams Lw'!$T$4)/10))) +IF(CE217="",0,POWER(10,((CE217+'ModelParams Lw'!$U$4)/10)))+IF(CF217="",0,POWER(10,((CF217+'ModelParams Lw'!$V$4)/10))))</f>
        <v>#DIV/0!</v>
      </c>
      <c r="CH217" s="24" t="e">
        <f t="shared" si="71"/>
        <v>#DIV/0!</v>
      </c>
      <c r="CI217" s="24" t="e">
        <f>(BY217-'ModelParams Lw'!$O$10)/'ModelParams Lw'!$O$11</f>
        <v>#DIV/0!</v>
      </c>
      <c r="CJ217" s="24" t="e">
        <f>(BZ217-'ModelParams Lw'!$P$10)/'ModelParams Lw'!$P$11</f>
        <v>#DIV/0!</v>
      </c>
      <c r="CK217" s="24" t="e">
        <f>(CA217-'ModelParams Lw'!$Q$10)/'ModelParams Lw'!$Q$11</f>
        <v>#DIV/0!</v>
      </c>
      <c r="CL217" s="24" t="e">
        <f>(CB217-'ModelParams Lw'!$R$10)/'ModelParams Lw'!$R$11</f>
        <v>#DIV/0!</v>
      </c>
      <c r="CM217" s="24" t="e">
        <f>(CC217-'ModelParams Lw'!$S$10)/'ModelParams Lw'!$S$11</f>
        <v>#DIV/0!</v>
      </c>
      <c r="CN217" s="24" t="e">
        <f>(CD217-'ModelParams Lw'!$T$10)/'ModelParams Lw'!$T$11</f>
        <v>#DIV/0!</v>
      </c>
      <c r="CO217" s="24" t="e">
        <f>(CE217-'ModelParams Lw'!$U$10)/'ModelParams Lw'!$U$11</f>
        <v>#DIV/0!</v>
      </c>
      <c r="CP217" s="24" t="e">
        <f>(CF217-'ModelParams Lw'!$V$10)/'ModelParams Lw'!$V$11</f>
        <v>#DIV/0!</v>
      </c>
    </row>
    <row r="218" spans="1:94" x14ac:dyDescent="0.2">
      <c r="A218" s="12">
        <f>Calcul!B220</f>
        <v>0</v>
      </c>
      <c r="B218" s="12">
        <f t="shared" si="88"/>
        <v>0</v>
      </c>
      <c r="C218" s="12">
        <f>Calcul!C220</f>
        <v>0</v>
      </c>
      <c r="D218" s="12">
        <f>Calcul!D220/1000</f>
        <v>0</v>
      </c>
      <c r="E218" s="12">
        <f>Calcul!E220/1000</f>
        <v>0</v>
      </c>
      <c r="F218" s="12">
        <f t="shared" si="89"/>
        <v>0</v>
      </c>
      <c r="G218" s="24" t="e">
        <f t="shared" si="90"/>
        <v>#DIV/0!</v>
      </c>
      <c r="H218" s="21" t="e">
        <f>'ModelParams Lw'!$B$6*(LN(H$3/(($B218/3600/($D218*$F218))^0.4*$G218^0.3)))^2+'ModelParams Lw'!$B$7*LN(H$3/(($B218/3600/($D218*$F218))^0.4*$G218^0.3))+'ModelParams Lw'!$B$8</f>
        <v>#DIV/0!</v>
      </c>
      <c r="I218" s="21" t="e">
        <f>'ModelParams Lw'!$B$6*(LN(I$3/(($B218/3600/($D218*$F218))^0.4*$G218^0.3)))^2+'ModelParams Lw'!$B$7*LN(I$3/(($B218/3600/($D218*$F218))^0.4*$G218^0.3))+'ModelParams Lw'!$B$8</f>
        <v>#DIV/0!</v>
      </c>
      <c r="J218" s="21" t="e">
        <f>'ModelParams Lw'!$B$6*(LN(J$3/(($B218/3600/($D218*$F218))^0.4*$G218^0.3)))^2+'ModelParams Lw'!$B$7*LN(J$3/(($B218/3600/($D218*$F218))^0.4*$G218^0.3))+'ModelParams Lw'!$B$8</f>
        <v>#DIV/0!</v>
      </c>
      <c r="K218" s="21" t="e">
        <f>'ModelParams Lw'!$B$6*(LN(K$3/(($B218/3600/($D218*$F218))^0.4*$G218^0.3)))^2+'ModelParams Lw'!$B$7*LN(K$3/(($B218/3600/($D218*$F218))^0.4*$G218^0.3))+'ModelParams Lw'!$B$8</f>
        <v>#DIV/0!</v>
      </c>
      <c r="L218" s="21" t="e">
        <f>'ModelParams Lw'!$B$6*(LN(L$3/(($B218/3600/($D218*$F218))^0.4*$G218^0.3)))^2+'ModelParams Lw'!$B$7*LN(L$3/(($B218/3600/($D218*$F218))^0.4*$G218^0.3))+'ModelParams Lw'!$B$8</f>
        <v>#DIV/0!</v>
      </c>
      <c r="M218" s="21" t="e">
        <f>'ModelParams Lw'!$B$6*(LN(M$3/(($B218/3600/($D218*$F218))^0.4*$G218^0.3)))^2+'ModelParams Lw'!$B$7*LN(M$3/(($B218/3600/($D218*$F218))^0.4*$G218^0.3))+'ModelParams Lw'!$B$8</f>
        <v>#DIV/0!</v>
      </c>
      <c r="N218" s="21" t="e">
        <f>'ModelParams Lw'!$B$6*(LN(N$3/(($B218/3600/($D218*$F218))^0.4*$G218^0.3)))^2+'ModelParams Lw'!$B$7*LN(N$3/(($B218/3600/($D218*$F218))^0.4*$G218^0.3))+'ModelParams Lw'!$B$8</f>
        <v>#DIV/0!</v>
      </c>
      <c r="O218" s="21" t="e">
        <f>'ModelParams Lw'!$B$6*(LN(O$3/(($B218/3600/($D218*$F218))^0.4*$G218^0.3)))^2+'ModelParams Lw'!$B$7*LN(O$3/(($B218/3600/($D218*$F218))^0.4*$G218^0.3))+'ModelParams Lw'!$B$8</f>
        <v>#DIV/0!</v>
      </c>
      <c r="P218" s="24" t="e">
        <f>'ModelParams Lw'!$B$3+'ModelParams Lw'!$B$4*LOG10($B218/3600/($D218*$F218))+'ModelParams Lw'!$B$5*LOG10(2*$G218/(1.2*($B218/3600/($D218*$F218))^2)+1)+10*LOG10($D218*$F218)+H218</f>
        <v>#DIV/0!</v>
      </c>
      <c r="Q218" s="24" t="e">
        <f>'ModelParams Lw'!$B$3+'ModelParams Lw'!$B$4*LOG10($B218/3600/($D218*$F218))+'ModelParams Lw'!$B$5*LOG10(2*$G218/(1.2*($B218/3600/($D218*$F218))^2)+1)+10*LOG10($D218*$F218)+I218</f>
        <v>#DIV/0!</v>
      </c>
      <c r="R218" s="24" t="e">
        <f>'ModelParams Lw'!$B$3+'ModelParams Lw'!$B$4*LOG10($B218/3600/($D218*$F218))+'ModelParams Lw'!$B$5*LOG10(2*$G218/(1.2*($B218/3600/($D218*$F218))^2)+1)+10*LOG10($D218*$F218)+J218</f>
        <v>#DIV/0!</v>
      </c>
      <c r="S218" s="24" t="e">
        <f>'ModelParams Lw'!$B$3+'ModelParams Lw'!$B$4*LOG10($B218/3600/($D218*$F218))+'ModelParams Lw'!$B$5*LOG10(2*$G218/(1.2*($B218/3600/($D218*$F218))^2)+1)+10*LOG10($D218*$F218)+K218</f>
        <v>#DIV/0!</v>
      </c>
      <c r="T218" s="24" t="e">
        <f>'ModelParams Lw'!$B$3+'ModelParams Lw'!$B$4*LOG10($B218/3600/($D218*$F218))+'ModelParams Lw'!$B$5*LOG10(2*$G218/(1.2*($B218/3600/($D218*$F218))^2)+1)+10*LOG10($D218*$F218)+L218</f>
        <v>#DIV/0!</v>
      </c>
      <c r="U218" s="24" t="e">
        <f>'ModelParams Lw'!$B$3+'ModelParams Lw'!$B$4*LOG10($B218/3600/($D218*$F218))+'ModelParams Lw'!$B$5*LOG10(2*$G218/(1.2*($B218/3600/($D218*$F218))^2)+1)+10*LOG10($D218*$F218)+M218</f>
        <v>#DIV/0!</v>
      </c>
      <c r="V218" s="24" t="e">
        <f>'ModelParams Lw'!$B$3+'ModelParams Lw'!$B$4*LOG10($B218/3600/($D218*$F218))+'ModelParams Lw'!$B$5*LOG10(2*$G218/(1.2*($B218/3600/($D218*$F218))^2)+1)+10*LOG10($D218*$F218)+N218</f>
        <v>#DIV/0!</v>
      </c>
      <c r="W218" s="24" t="e">
        <f>'ModelParams Lw'!$B$3+'ModelParams Lw'!$B$4*LOG10($B218/3600/($D218*$F218))+'ModelParams Lw'!$B$5*LOG10(2*$G218/(1.2*($B218/3600/($D218*$F218))^2)+1)+10*LOG10($D218*$F218)+O218</f>
        <v>#DIV/0!</v>
      </c>
      <c r="X218" s="24" t="e">
        <f>10*LOG10(IF(P218="",0,POWER(10,((P218+'ModelParams Lw'!$O$4)/10))) +IF(Q218="",0,POWER(10,((Q218+'ModelParams Lw'!$P$4)/10))) +IF(R218="",0,POWER(10,((R218+'ModelParams Lw'!$Q$4)/10))) +IF(S218="",0,POWER(10,((S218+'ModelParams Lw'!$R$4)/10))) +IF(T218="",0,POWER(10,((T218+'ModelParams Lw'!$S$4)/10))) +IF(U218="",0,POWER(10,((U218+'ModelParams Lw'!$T$4)/10))) +IF(V218="",0,POWER(10,((V218+'ModelParams Lw'!$U$4)/10)))+IF(W218="",0,POWER(10,((W218+'ModelParams Lw'!$V$4)/10))))</f>
        <v>#DIV/0!</v>
      </c>
      <c r="Y218" s="24" t="e">
        <f t="shared" si="91"/>
        <v>#DIV/0!</v>
      </c>
      <c r="Z218" s="24" t="e">
        <f>(P218-'ModelParams Lw'!O$10)/'ModelParams Lw'!O$11</f>
        <v>#DIV/0!</v>
      </c>
      <c r="AA218" s="24" t="e">
        <f>(Q218-'ModelParams Lw'!P$10)/'ModelParams Lw'!P$11</f>
        <v>#DIV/0!</v>
      </c>
      <c r="AB218" s="24" t="e">
        <f>(R218-'ModelParams Lw'!Q$10)/'ModelParams Lw'!Q$11</f>
        <v>#DIV/0!</v>
      </c>
      <c r="AC218" s="24" t="e">
        <f>(S218-'ModelParams Lw'!R$10)/'ModelParams Lw'!R$11</f>
        <v>#DIV/0!</v>
      </c>
      <c r="AD218" s="24" t="e">
        <f>(T218-'ModelParams Lw'!S$10)/'ModelParams Lw'!S$11</f>
        <v>#DIV/0!</v>
      </c>
      <c r="AE218" s="24" t="e">
        <f>(U218-'ModelParams Lw'!T$10)/'ModelParams Lw'!T$11</f>
        <v>#DIV/0!</v>
      </c>
      <c r="AF218" s="24" t="e">
        <f>(V218-'ModelParams Lw'!U$10)/'ModelParams Lw'!U$11</f>
        <v>#DIV/0!</v>
      </c>
      <c r="AG218" s="24" t="e">
        <f>(W218-'ModelParams Lw'!V$10)/'ModelParams Lw'!V$11</f>
        <v>#DIV/0!</v>
      </c>
      <c r="AH218" s="24" t="e">
        <f t="shared" si="69"/>
        <v>#DIV/0!</v>
      </c>
      <c r="AI218" s="24" t="str">
        <f>IF(OR(Calcul!$D223="",Calcul!$E223=""),"",VLOOKUP(CONCATENATE(Calcul!$D223,Calcul!$E223),SilencerParams!$D$4:$R$82,8,FALSE))</f>
        <v/>
      </c>
      <c r="AJ218" s="24" t="str">
        <f>IF(OR(Calcul!$D223="",Calcul!$E223=""),"",VLOOKUP(CONCATENATE(Calcul!$D223,Calcul!$E223),SilencerParams!$D$4:$R$82,9,FALSE))</f>
        <v/>
      </c>
      <c r="AK218" s="24" t="str">
        <f>IF(OR(Calcul!$D223="",Calcul!$E223=""),"",VLOOKUP(CONCATENATE(Calcul!$D223,Calcul!$E223),SilencerParams!$D$4:$R$82,10,FALSE))</f>
        <v/>
      </c>
      <c r="AL218" s="24" t="str">
        <f>IF(OR(Calcul!$D223="",Calcul!$E223=""),"",VLOOKUP(CONCATENATE(Calcul!$D223,Calcul!$E223),SilencerParams!$D$4:$R$82,11,FALSE))</f>
        <v/>
      </c>
      <c r="AM218" s="24" t="str">
        <f>IF(OR(Calcul!$D223="",Calcul!$E223=""),"",VLOOKUP(CONCATENATE(Calcul!$D223,Calcul!$E223),SilencerParams!$D$4:$R$82,12,FALSE))</f>
        <v/>
      </c>
      <c r="AN218" s="24" t="str">
        <f>IF(OR(Calcul!$D223="",Calcul!$E223=""),"",VLOOKUP(CONCATENATE(Calcul!$D223,Calcul!$E223),SilencerParams!$D$4:$R$82,13,FALSE))</f>
        <v/>
      </c>
      <c r="AO218" s="24" t="str">
        <f>IF(OR(Calcul!$D223="",Calcul!$E223=""),"",VLOOKUP(CONCATENATE(Calcul!$D223,Calcul!$E223),SilencerParams!$D$4:$R$82,14,FALSE))</f>
        <v/>
      </c>
      <c r="AP218" s="24" t="str">
        <f>IF(OR(Calcul!$D223="",Calcul!$E223=""),"",VLOOKUP(CONCATENATE(Calcul!$D223,Calcul!$E223),SilencerParams!$D$4:$R$82,15,FALSE))</f>
        <v/>
      </c>
      <c r="AQ218" s="24" t="str">
        <f>IF(OR(Calcul!$D223="",Calcul!$E223=""),"",VLOOKUP(CONCATENATE(Calcul!$D223,Calcul!$E223),SilencerParams!$D$4:$Z$82,16,FALSE)*LOG($AH218)+VLOOKUP(CONCATENATE(Calcul!$D223,Calcul!$E223),SilencerParams!$D$4:$AH$82,24,FALSE))</f>
        <v/>
      </c>
      <c r="AR218" s="24" t="str">
        <f>IF(OR(Calcul!$D223="",Calcul!$E223=""),"",VLOOKUP(CONCATENATE(Calcul!$D223,Calcul!$E223),SilencerParams!$D$4:$Z$82,17,FALSE)*LOG($AH218)+VLOOKUP(CONCATENATE(Calcul!$D223,Calcul!$E223),SilencerParams!$D$4:$AH$82,25,FALSE))</f>
        <v/>
      </c>
      <c r="AS218" s="24" t="str">
        <f>IF(OR(Calcul!$D223="",Calcul!$E223=""),"",VLOOKUP(CONCATENATE(Calcul!$D223,Calcul!$E223),SilencerParams!$D$4:$Z$82,18,FALSE)*LOG($AH218)+VLOOKUP(CONCATENATE(Calcul!$D223,Calcul!$E223),SilencerParams!$D$4:$AH$82,26,FALSE))</f>
        <v/>
      </c>
      <c r="AT218" s="24" t="str">
        <f>IF(OR(Calcul!$D223="",Calcul!$E223=""),"",VLOOKUP(CONCATENATE(Calcul!$D223,Calcul!$E223),SilencerParams!$D$4:$Z$82,19,FALSE)*LOG($AH218)+VLOOKUP(CONCATENATE(Calcul!$D223,Calcul!$E223),SilencerParams!$D$4:$AH$82,27,FALSE))</f>
        <v/>
      </c>
      <c r="AU218" s="24" t="str">
        <f>IF(OR(Calcul!$D223="",Calcul!$E223=""),"",VLOOKUP(CONCATENATE(Calcul!$D223,Calcul!$E223),SilencerParams!$D$4:$Z$82,20,FALSE)*LOG($AH218)+VLOOKUP(CONCATENATE(Calcul!$D223,Calcul!$E223),SilencerParams!$D$4:$AH$82,28,FALSE))</f>
        <v/>
      </c>
      <c r="AV218" s="24" t="str">
        <f>IF(OR(Calcul!$D223="",Calcul!$E223=""),"",VLOOKUP(CONCATENATE(Calcul!$D223,Calcul!$E223),SilencerParams!$D$4:$Z$82,21,FALSE)*LOG($AH218)+VLOOKUP(CONCATENATE(Calcul!$D223,Calcul!$E223),SilencerParams!$D$4:$AH$82,29,FALSE))</f>
        <v/>
      </c>
      <c r="AW218" s="24" t="str">
        <f>IF(OR(Calcul!$D223="",Calcul!$E223=""),"",VLOOKUP(CONCATENATE(Calcul!$D223,Calcul!$E223),SilencerParams!$D$4:$Z$82,22,FALSE)*LOG($AH218)+VLOOKUP(CONCATENATE(Calcul!$D223,Calcul!$E223),SilencerParams!$D$4:$AH$82,30,FALSE))</f>
        <v/>
      </c>
      <c r="AX218" s="24" t="str">
        <f>IF(OR(Calcul!$D223="",Calcul!$E223=""),"",VLOOKUP(CONCATENATE(Calcul!$D223,Calcul!$E223),SilencerParams!$D$4:$Z$82,23,FALSE)*LOG($AH218)+VLOOKUP(CONCATENATE(Calcul!$D223,Calcul!$E223),SilencerParams!$D$4:$AH$82,31,FALSE))</f>
        <v/>
      </c>
      <c r="AY218" s="24" t="e">
        <f t="shared" si="72"/>
        <v>#DIV/0!</v>
      </c>
      <c r="AZ218" s="24" t="e">
        <f t="shared" si="73"/>
        <v>#DIV/0!</v>
      </c>
      <c r="BA218" s="24" t="e">
        <f t="shared" si="74"/>
        <v>#DIV/0!</v>
      </c>
      <c r="BB218" s="24" t="e">
        <f t="shared" si="75"/>
        <v>#DIV/0!</v>
      </c>
      <c r="BC218" s="24" t="e">
        <f t="shared" si="76"/>
        <v>#DIV/0!</v>
      </c>
      <c r="BD218" s="24" t="e">
        <f t="shared" si="77"/>
        <v>#DIV/0!</v>
      </c>
      <c r="BE218" s="24" t="e">
        <f t="shared" si="78"/>
        <v>#DIV/0!</v>
      </c>
      <c r="BF218" s="24" t="e">
        <f t="shared" si="79"/>
        <v>#DIV/0!</v>
      </c>
      <c r="BG218" s="24" t="e">
        <f>10*LOG10(IF(AY218="",0,POWER(10,((AY218+'ModelParams Lw'!$O$4)/10))) +IF(AZ218="",0,POWER(10,((AZ218+'ModelParams Lw'!$P$4)/10))) +IF(BA218="",0,POWER(10,((BA218+'ModelParams Lw'!$Q$4)/10))) +IF(BB218="",0,POWER(10,((BB218+'ModelParams Lw'!$R$4)/10))) +IF(BC218="",0,POWER(10,((BC218+'ModelParams Lw'!$S$4)/10))) +IF(BD218="",0,POWER(10,((BD218+'ModelParams Lw'!$T$4)/10))) +IF(BE218="",0,POWER(10,((BE218+'ModelParams Lw'!$U$4)/10)))+IF(BF218="",0,POWER(10,((BF218+'ModelParams Lw'!$V$4)/10))))</f>
        <v>#DIV/0!</v>
      </c>
      <c r="BH218" s="24" t="e">
        <f t="shared" si="70"/>
        <v>#DIV/0!</v>
      </c>
      <c r="BI218" s="24" t="e">
        <f>(AY218-'ModelParams Lw'!O$10)/'ModelParams Lw'!O$11</f>
        <v>#DIV/0!</v>
      </c>
      <c r="BJ218" s="24" t="e">
        <f>(AZ218-'ModelParams Lw'!P$10)/'ModelParams Lw'!P$11</f>
        <v>#DIV/0!</v>
      </c>
      <c r="BK218" s="24" t="e">
        <f>(BA218-'ModelParams Lw'!Q$10)/'ModelParams Lw'!Q$11</f>
        <v>#DIV/0!</v>
      </c>
      <c r="BL218" s="24" t="e">
        <f>(BB218-'ModelParams Lw'!R$10)/'ModelParams Lw'!R$11</f>
        <v>#DIV/0!</v>
      </c>
      <c r="BM218" s="24" t="e">
        <f>(BC218-'ModelParams Lw'!S$10)/'ModelParams Lw'!S$11</f>
        <v>#DIV/0!</v>
      </c>
      <c r="BN218" s="24" t="e">
        <f>(BD218-'ModelParams Lw'!T$10)/'ModelParams Lw'!T$11</f>
        <v>#DIV/0!</v>
      </c>
      <c r="BO218" s="24" t="e">
        <f>(BE218-'ModelParams Lw'!U$10)/'ModelParams Lw'!U$11</f>
        <v>#DIV/0!</v>
      </c>
      <c r="BP218" s="24" t="e">
        <f>(BF218-'ModelParams Lw'!V$10)/'ModelParams Lw'!V$11</f>
        <v>#DIV/0!</v>
      </c>
      <c r="BQ218" s="24">
        <f>IF(Calcul!$F223="SW",'ModelParams Lw'!C$18+'ModelParams Lw'!C$19*LOG(BQ$3)+'ModelParams Lw'!C$20*($D218*$E218),IF('ModelParams Lw'!C$21+'ModelParams Lw'!C$22*LOG(BQ$3)+'ModelParams Lw'!C$23*($D218*$E218)&lt;'ModelParams Lw'!C$18+'ModelParams Lw'!C$19*LOG(BQ$3)+'ModelParams Lw'!C$20*($D218*$E218),'ModelParams Lw'!C$18+'ModelParams Lw'!C$19*LOG(BQ$3)+'ModelParams Lw'!C$20*($D218*$E218),'ModelParams Lw'!C$21+'ModelParams Lw'!C$22*LOG(BQ$3)+'ModelParams Lw'!C$23*($D218*$E218)))</f>
        <v>29.232362061604213</v>
      </c>
      <c r="BR218" s="24">
        <f>IF(Calcul!$F223="SW",'ModelParams Lw'!D$18+'ModelParams Lw'!D$19*LOG(BR$3)+'ModelParams Lw'!D$20*($D218*$E218),IF('ModelParams Lw'!D$21+'ModelParams Lw'!D$22*LOG(BR$3)+'ModelParams Lw'!D$23*($D218*$E218)&lt;'ModelParams Lw'!D$18+'ModelParams Lw'!D$19*LOG(BR$3)+'ModelParams Lw'!D$20*($D218*$E218),'ModelParams Lw'!D$18+'ModelParams Lw'!D$19*LOG(BR$3)+'ModelParams Lw'!D$20*($D218*$E218),'ModelParams Lw'!D$21+'ModelParams Lw'!D$22*LOG(BR$3)+'ModelParams Lw'!D$23*($D218*$E218)))</f>
        <v>20.87664435983303</v>
      </c>
      <c r="BS218" s="24">
        <f>IF(Calcul!$F223="SW",'ModelParams Lw'!E$18+'ModelParams Lw'!E$19*LOG(BS$3)+'ModelParams Lw'!E$20*($D218*$E218),IF('ModelParams Lw'!E$21+'ModelParams Lw'!E$22*LOG(BS$3)+'ModelParams Lw'!E$23*($D218*$E218)&lt;'ModelParams Lw'!E$18+'ModelParams Lw'!E$19*LOG(BS$3)+'ModelParams Lw'!E$20*($D218*$E218),'ModelParams Lw'!E$18+'ModelParams Lw'!E$19*LOG(BS$3)+'ModelParams Lw'!E$20*($D218*$E218),'ModelParams Lw'!E$21+'ModelParams Lw'!E$22*LOG(BS$3)+'ModelParams Lw'!E$23*($D218*$E218)))</f>
        <v>19.403052886267911</v>
      </c>
      <c r="BT218" s="24">
        <f>IF(Calcul!$F223="SW",'ModelParams Lw'!F$18+'ModelParams Lw'!F$19*LOG(BT$3)+'ModelParams Lw'!F$20*($D218*$E218),IF('ModelParams Lw'!F$21+'ModelParams Lw'!F$22*LOG(BT$3)+'ModelParams Lw'!F$23*($D218*$E218)&lt;'ModelParams Lw'!F$18+'ModelParams Lw'!F$19*LOG(BT$3)+'ModelParams Lw'!F$20*($D218*$E218),'ModelParams Lw'!F$18+'ModelParams Lw'!F$19*LOG(BT$3)+'ModelParams Lw'!F$20*($D218*$E218),'ModelParams Lw'!F$21+'ModelParams Lw'!F$22*LOG(BT$3)+'ModelParams Lw'!F$23*($D218*$E218)))</f>
        <v>19.168948557312724</v>
      </c>
      <c r="BU218" s="24">
        <f>IF(Calcul!$F223="SW",'ModelParams Lw'!G$18+'ModelParams Lw'!G$19*LOG(BU$3)+'ModelParams Lw'!G$20*($D218*$E218),IF('ModelParams Lw'!G$21+'ModelParams Lw'!G$22*LOG(BU$3)+'ModelParams Lw'!G$23*($D218*$E218)&lt;'ModelParams Lw'!G$18+'ModelParams Lw'!G$19*LOG(BU$3)+'ModelParams Lw'!G$20*($D218*$E218),'ModelParams Lw'!G$18+'ModelParams Lw'!G$19*LOG(BU$3)+'ModelParams Lw'!G$20*($D218*$E218),'ModelParams Lw'!G$21+'ModelParams Lw'!G$22*LOG(BU$3)+'ModelParams Lw'!G$23*($D218*$E218)))</f>
        <v>19.253827318462619</v>
      </c>
      <c r="BV218" s="24">
        <f>IF(Calcul!$F223="SW",'ModelParams Lw'!H$18+'ModelParams Lw'!H$19*LOG(BV$3)+'ModelParams Lw'!H$20*($D218*$E218),IF('ModelParams Lw'!H$21+'ModelParams Lw'!H$22*LOG(BV$3)+'ModelParams Lw'!H$23*($D218*$E218)&lt;'ModelParams Lw'!H$18+'ModelParams Lw'!H$19*LOG(BV$3)+'ModelParams Lw'!H$20*($D218*$E218),'ModelParams Lw'!H$18+'ModelParams Lw'!H$19*LOG(BV$3)+'ModelParams Lw'!H$20*($D218*$E218),'ModelParams Lw'!H$21+'ModelParams Lw'!H$22*LOG(BV$3)+'ModelParams Lw'!H$23*($D218*$E218)))</f>
        <v>18.450549841027573</v>
      </c>
      <c r="BW218" s="24">
        <f>IF(Calcul!$F223="SW",'ModelParams Lw'!I$18+'ModelParams Lw'!I$19*LOG(BW$3)+'ModelParams Lw'!I$20*($D218*$E218),IF('ModelParams Lw'!I$21+'ModelParams Lw'!I$22*LOG(BW$3)+'ModelParams Lw'!I$23*($D218*$E218)&lt;'ModelParams Lw'!I$18+'ModelParams Lw'!I$19*LOG(BW$3)+'ModelParams Lw'!I$20*($D218*$E218),'ModelParams Lw'!I$18+'ModelParams Lw'!I$19*LOG(BW$3)+'ModelParams Lw'!I$20*($D218*$E218),'ModelParams Lw'!I$21+'ModelParams Lw'!I$22*LOG(BW$3)+'ModelParams Lw'!I$23*($D218*$E218)))</f>
        <v>24.339570323731252</v>
      </c>
      <c r="BX218" s="24">
        <f>IF(Calcul!$F223="SW",'ModelParams Lw'!J$18+'ModelParams Lw'!J$19*LOG(BX$3)+'ModelParams Lw'!J$20*($D218*$E218),IF('ModelParams Lw'!J$21+'ModelParams Lw'!J$22*LOG(BX$3)+'ModelParams Lw'!J$23*($D218*$E218)&lt;'ModelParams Lw'!J$18+'ModelParams Lw'!J$19*LOG(BX$3)+'ModelParams Lw'!J$20*($D218*$E218),'ModelParams Lw'!J$18+'ModelParams Lw'!J$19*LOG(BX$3)+'ModelParams Lw'!J$20*($D218*$E218),'ModelParams Lw'!J$21+'ModelParams Lw'!J$22*LOG(BX$3)+'ModelParams Lw'!J$23*($D218*$E218)))</f>
        <v>22.505852524315557</v>
      </c>
      <c r="BY218" s="24" t="e">
        <f t="shared" si="80"/>
        <v>#DIV/0!</v>
      </c>
      <c r="BZ218" s="24" t="e">
        <f t="shared" si="81"/>
        <v>#DIV/0!</v>
      </c>
      <c r="CA218" s="24" t="e">
        <f t="shared" si="82"/>
        <v>#DIV/0!</v>
      </c>
      <c r="CB218" s="24" t="e">
        <f t="shared" si="83"/>
        <v>#DIV/0!</v>
      </c>
      <c r="CC218" s="24" t="e">
        <f t="shared" si="84"/>
        <v>#DIV/0!</v>
      </c>
      <c r="CD218" s="24" t="e">
        <f t="shared" si="85"/>
        <v>#DIV/0!</v>
      </c>
      <c r="CE218" s="24" t="e">
        <f t="shared" si="86"/>
        <v>#DIV/0!</v>
      </c>
      <c r="CF218" s="24" t="e">
        <f t="shared" si="87"/>
        <v>#DIV/0!</v>
      </c>
      <c r="CG218" s="24" t="e">
        <f>10*LOG10(IF(BY218="",0,POWER(10,((BY218+'ModelParams Lw'!$O$4)/10))) +IF(BZ218="",0,POWER(10,((BZ218+'ModelParams Lw'!$P$4)/10))) +IF(CA218="",0,POWER(10,((CA218+'ModelParams Lw'!$Q$4)/10))) +IF(CB218="",0,POWER(10,((CB218+'ModelParams Lw'!$R$4)/10))) +IF(CC218="",0,POWER(10,((CC218+'ModelParams Lw'!$S$4)/10))) +IF(CD218="",0,POWER(10,((CD218+'ModelParams Lw'!$T$4)/10))) +IF(CE218="",0,POWER(10,((CE218+'ModelParams Lw'!$U$4)/10)))+IF(CF218="",0,POWER(10,((CF218+'ModelParams Lw'!$V$4)/10))))</f>
        <v>#DIV/0!</v>
      </c>
      <c r="CH218" s="24" t="e">
        <f t="shared" si="71"/>
        <v>#DIV/0!</v>
      </c>
      <c r="CI218" s="24" t="e">
        <f>(BY218-'ModelParams Lw'!$O$10)/'ModelParams Lw'!$O$11</f>
        <v>#DIV/0!</v>
      </c>
      <c r="CJ218" s="24" t="e">
        <f>(BZ218-'ModelParams Lw'!$P$10)/'ModelParams Lw'!$P$11</f>
        <v>#DIV/0!</v>
      </c>
      <c r="CK218" s="24" t="e">
        <f>(CA218-'ModelParams Lw'!$Q$10)/'ModelParams Lw'!$Q$11</f>
        <v>#DIV/0!</v>
      </c>
      <c r="CL218" s="24" t="e">
        <f>(CB218-'ModelParams Lw'!$R$10)/'ModelParams Lw'!$R$11</f>
        <v>#DIV/0!</v>
      </c>
      <c r="CM218" s="24" t="e">
        <f>(CC218-'ModelParams Lw'!$S$10)/'ModelParams Lw'!$S$11</f>
        <v>#DIV/0!</v>
      </c>
      <c r="CN218" s="24" t="e">
        <f>(CD218-'ModelParams Lw'!$T$10)/'ModelParams Lw'!$T$11</f>
        <v>#DIV/0!</v>
      </c>
      <c r="CO218" s="24" t="e">
        <f>(CE218-'ModelParams Lw'!$U$10)/'ModelParams Lw'!$U$11</f>
        <v>#DIV/0!</v>
      </c>
      <c r="CP218" s="24" t="e">
        <f>(CF218-'ModelParams Lw'!$V$10)/'ModelParams Lw'!$V$11</f>
        <v>#DIV/0!</v>
      </c>
    </row>
    <row r="219" spans="1:94" x14ac:dyDescent="0.2">
      <c r="A219" s="12">
        <f>Calcul!B221</f>
        <v>0</v>
      </c>
      <c r="B219" s="12">
        <f t="shared" si="88"/>
        <v>0</v>
      </c>
      <c r="C219" s="12">
        <f>Calcul!C221</f>
        <v>0</v>
      </c>
      <c r="D219" s="12">
        <f>Calcul!D221/1000</f>
        <v>0</v>
      </c>
      <c r="E219" s="12">
        <f>Calcul!E221/1000</f>
        <v>0</v>
      </c>
      <c r="F219" s="12">
        <f t="shared" si="89"/>
        <v>0</v>
      </c>
      <c r="G219" s="24" t="e">
        <f t="shared" si="90"/>
        <v>#DIV/0!</v>
      </c>
      <c r="H219" s="21" t="e">
        <f>'ModelParams Lw'!$B$6*(LN(H$3/(($B219/3600/($D219*$F219))^0.4*$G219^0.3)))^2+'ModelParams Lw'!$B$7*LN(H$3/(($B219/3600/($D219*$F219))^0.4*$G219^0.3))+'ModelParams Lw'!$B$8</f>
        <v>#DIV/0!</v>
      </c>
      <c r="I219" s="21" t="e">
        <f>'ModelParams Lw'!$B$6*(LN(I$3/(($B219/3600/($D219*$F219))^0.4*$G219^0.3)))^2+'ModelParams Lw'!$B$7*LN(I$3/(($B219/3600/($D219*$F219))^0.4*$G219^0.3))+'ModelParams Lw'!$B$8</f>
        <v>#DIV/0!</v>
      </c>
      <c r="J219" s="21" t="e">
        <f>'ModelParams Lw'!$B$6*(LN(J$3/(($B219/3600/($D219*$F219))^0.4*$G219^0.3)))^2+'ModelParams Lw'!$B$7*LN(J$3/(($B219/3600/($D219*$F219))^0.4*$G219^0.3))+'ModelParams Lw'!$B$8</f>
        <v>#DIV/0!</v>
      </c>
      <c r="K219" s="21" t="e">
        <f>'ModelParams Lw'!$B$6*(LN(K$3/(($B219/3600/($D219*$F219))^0.4*$G219^0.3)))^2+'ModelParams Lw'!$B$7*LN(K$3/(($B219/3600/($D219*$F219))^0.4*$G219^0.3))+'ModelParams Lw'!$B$8</f>
        <v>#DIV/0!</v>
      </c>
      <c r="L219" s="21" t="e">
        <f>'ModelParams Lw'!$B$6*(LN(L$3/(($B219/3600/($D219*$F219))^0.4*$G219^0.3)))^2+'ModelParams Lw'!$B$7*LN(L$3/(($B219/3600/($D219*$F219))^0.4*$G219^0.3))+'ModelParams Lw'!$B$8</f>
        <v>#DIV/0!</v>
      </c>
      <c r="M219" s="21" t="e">
        <f>'ModelParams Lw'!$B$6*(LN(M$3/(($B219/3600/($D219*$F219))^0.4*$G219^0.3)))^2+'ModelParams Lw'!$B$7*LN(M$3/(($B219/3600/($D219*$F219))^0.4*$G219^0.3))+'ModelParams Lw'!$B$8</f>
        <v>#DIV/0!</v>
      </c>
      <c r="N219" s="21" t="e">
        <f>'ModelParams Lw'!$B$6*(LN(N$3/(($B219/3600/($D219*$F219))^0.4*$G219^0.3)))^2+'ModelParams Lw'!$B$7*LN(N$3/(($B219/3600/($D219*$F219))^0.4*$G219^0.3))+'ModelParams Lw'!$B$8</f>
        <v>#DIV/0!</v>
      </c>
      <c r="O219" s="21" t="e">
        <f>'ModelParams Lw'!$B$6*(LN(O$3/(($B219/3600/($D219*$F219))^0.4*$G219^0.3)))^2+'ModelParams Lw'!$B$7*LN(O$3/(($B219/3600/($D219*$F219))^0.4*$G219^0.3))+'ModelParams Lw'!$B$8</f>
        <v>#DIV/0!</v>
      </c>
      <c r="P219" s="24" t="e">
        <f>'ModelParams Lw'!$B$3+'ModelParams Lw'!$B$4*LOG10($B219/3600/($D219*$F219))+'ModelParams Lw'!$B$5*LOG10(2*$G219/(1.2*($B219/3600/($D219*$F219))^2)+1)+10*LOG10($D219*$F219)+H219</f>
        <v>#DIV/0!</v>
      </c>
      <c r="Q219" s="24" t="e">
        <f>'ModelParams Lw'!$B$3+'ModelParams Lw'!$B$4*LOG10($B219/3600/($D219*$F219))+'ModelParams Lw'!$B$5*LOG10(2*$G219/(1.2*($B219/3600/($D219*$F219))^2)+1)+10*LOG10($D219*$F219)+I219</f>
        <v>#DIV/0!</v>
      </c>
      <c r="R219" s="24" t="e">
        <f>'ModelParams Lw'!$B$3+'ModelParams Lw'!$B$4*LOG10($B219/3600/($D219*$F219))+'ModelParams Lw'!$B$5*LOG10(2*$G219/(1.2*($B219/3600/($D219*$F219))^2)+1)+10*LOG10($D219*$F219)+J219</f>
        <v>#DIV/0!</v>
      </c>
      <c r="S219" s="24" t="e">
        <f>'ModelParams Lw'!$B$3+'ModelParams Lw'!$B$4*LOG10($B219/3600/($D219*$F219))+'ModelParams Lw'!$B$5*LOG10(2*$G219/(1.2*($B219/3600/($D219*$F219))^2)+1)+10*LOG10($D219*$F219)+K219</f>
        <v>#DIV/0!</v>
      </c>
      <c r="T219" s="24" t="e">
        <f>'ModelParams Lw'!$B$3+'ModelParams Lw'!$B$4*LOG10($B219/3600/($D219*$F219))+'ModelParams Lw'!$B$5*LOG10(2*$G219/(1.2*($B219/3600/($D219*$F219))^2)+1)+10*LOG10($D219*$F219)+L219</f>
        <v>#DIV/0!</v>
      </c>
      <c r="U219" s="24" t="e">
        <f>'ModelParams Lw'!$B$3+'ModelParams Lw'!$B$4*LOG10($B219/3600/($D219*$F219))+'ModelParams Lw'!$B$5*LOG10(2*$G219/(1.2*($B219/3600/($D219*$F219))^2)+1)+10*LOG10($D219*$F219)+M219</f>
        <v>#DIV/0!</v>
      </c>
      <c r="V219" s="24" t="e">
        <f>'ModelParams Lw'!$B$3+'ModelParams Lw'!$B$4*LOG10($B219/3600/($D219*$F219))+'ModelParams Lw'!$B$5*LOG10(2*$G219/(1.2*($B219/3600/($D219*$F219))^2)+1)+10*LOG10($D219*$F219)+N219</f>
        <v>#DIV/0!</v>
      </c>
      <c r="W219" s="24" t="e">
        <f>'ModelParams Lw'!$B$3+'ModelParams Lw'!$B$4*LOG10($B219/3600/($D219*$F219))+'ModelParams Lw'!$B$5*LOG10(2*$G219/(1.2*($B219/3600/($D219*$F219))^2)+1)+10*LOG10($D219*$F219)+O219</f>
        <v>#DIV/0!</v>
      </c>
      <c r="X219" s="24" t="e">
        <f>10*LOG10(IF(P219="",0,POWER(10,((P219+'ModelParams Lw'!$O$4)/10))) +IF(Q219="",0,POWER(10,((Q219+'ModelParams Lw'!$P$4)/10))) +IF(R219="",0,POWER(10,((R219+'ModelParams Lw'!$Q$4)/10))) +IF(S219="",0,POWER(10,((S219+'ModelParams Lw'!$R$4)/10))) +IF(T219="",0,POWER(10,((T219+'ModelParams Lw'!$S$4)/10))) +IF(U219="",0,POWER(10,((U219+'ModelParams Lw'!$T$4)/10))) +IF(V219="",0,POWER(10,((V219+'ModelParams Lw'!$U$4)/10)))+IF(W219="",0,POWER(10,((W219+'ModelParams Lw'!$V$4)/10))))</f>
        <v>#DIV/0!</v>
      </c>
      <c r="Y219" s="24" t="e">
        <f t="shared" si="91"/>
        <v>#DIV/0!</v>
      </c>
      <c r="Z219" s="24" t="e">
        <f>(P219-'ModelParams Lw'!O$10)/'ModelParams Lw'!O$11</f>
        <v>#DIV/0!</v>
      </c>
      <c r="AA219" s="24" t="e">
        <f>(Q219-'ModelParams Lw'!P$10)/'ModelParams Lw'!P$11</f>
        <v>#DIV/0!</v>
      </c>
      <c r="AB219" s="24" t="e">
        <f>(R219-'ModelParams Lw'!Q$10)/'ModelParams Lw'!Q$11</f>
        <v>#DIV/0!</v>
      </c>
      <c r="AC219" s="24" t="e">
        <f>(S219-'ModelParams Lw'!R$10)/'ModelParams Lw'!R$11</f>
        <v>#DIV/0!</v>
      </c>
      <c r="AD219" s="24" t="e">
        <f>(T219-'ModelParams Lw'!S$10)/'ModelParams Lw'!S$11</f>
        <v>#DIV/0!</v>
      </c>
      <c r="AE219" s="24" t="e">
        <f>(U219-'ModelParams Lw'!T$10)/'ModelParams Lw'!T$11</f>
        <v>#DIV/0!</v>
      </c>
      <c r="AF219" s="24" t="e">
        <f>(V219-'ModelParams Lw'!U$10)/'ModelParams Lw'!U$11</f>
        <v>#DIV/0!</v>
      </c>
      <c r="AG219" s="24" t="e">
        <f>(W219-'ModelParams Lw'!V$10)/'ModelParams Lw'!V$11</f>
        <v>#DIV/0!</v>
      </c>
      <c r="AH219" s="24" t="e">
        <f t="shared" si="69"/>
        <v>#DIV/0!</v>
      </c>
      <c r="AI219" s="24" t="str">
        <f>IF(OR(Calcul!$D224="",Calcul!$E224=""),"",VLOOKUP(CONCATENATE(Calcul!$D224,Calcul!$E224),SilencerParams!$D$4:$R$82,8,FALSE))</f>
        <v/>
      </c>
      <c r="AJ219" s="24" t="str">
        <f>IF(OR(Calcul!$D224="",Calcul!$E224=""),"",VLOOKUP(CONCATENATE(Calcul!$D224,Calcul!$E224),SilencerParams!$D$4:$R$82,9,FALSE))</f>
        <v/>
      </c>
      <c r="AK219" s="24" t="str">
        <f>IF(OR(Calcul!$D224="",Calcul!$E224=""),"",VLOOKUP(CONCATENATE(Calcul!$D224,Calcul!$E224),SilencerParams!$D$4:$R$82,10,FALSE))</f>
        <v/>
      </c>
      <c r="AL219" s="24" t="str">
        <f>IF(OR(Calcul!$D224="",Calcul!$E224=""),"",VLOOKUP(CONCATENATE(Calcul!$D224,Calcul!$E224),SilencerParams!$D$4:$R$82,11,FALSE))</f>
        <v/>
      </c>
      <c r="AM219" s="24" t="str">
        <f>IF(OR(Calcul!$D224="",Calcul!$E224=""),"",VLOOKUP(CONCATENATE(Calcul!$D224,Calcul!$E224),SilencerParams!$D$4:$R$82,12,FALSE))</f>
        <v/>
      </c>
      <c r="AN219" s="24" t="str">
        <f>IF(OR(Calcul!$D224="",Calcul!$E224=""),"",VLOOKUP(CONCATENATE(Calcul!$D224,Calcul!$E224),SilencerParams!$D$4:$R$82,13,FALSE))</f>
        <v/>
      </c>
      <c r="AO219" s="24" t="str">
        <f>IF(OR(Calcul!$D224="",Calcul!$E224=""),"",VLOOKUP(CONCATENATE(Calcul!$D224,Calcul!$E224),SilencerParams!$D$4:$R$82,14,FALSE))</f>
        <v/>
      </c>
      <c r="AP219" s="24" t="str">
        <f>IF(OR(Calcul!$D224="",Calcul!$E224=""),"",VLOOKUP(CONCATENATE(Calcul!$D224,Calcul!$E224),SilencerParams!$D$4:$R$82,15,FALSE))</f>
        <v/>
      </c>
      <c r="AQ219" s="24" t="str">
        <f>IF(OR(Calcul!$D224="",Calcul!$E224=""),"",VLOOKUP(CONCATENATE(Calcul!$D224,Calcul!$E224),SilencerParams!$D$4:$Z$82,16,FALSE)*LOG($AH219)+VLOOKUP(CONCATENATE(Calcul!$D224,Calcul!$E224),SilencerParams!$D$4:$AH$82,24,FALSE))</f>
        <v/>
      </c>
      <c r="AR219" s="24" t="str">
        <f>IF(OR(Calcul!$D224="",Calcul!$E224=""),"",VLOOKUP(CONCATENATE(Calcul!$D224,Calcul!$E224),SilencerParams!$D$4:$Z$82,17,FALSE)*LOG($AH219)+VLOOKUP(CONCATENATE(Calcul!$D224,Calcul!$E224),SilencerParams!$D$4:$AH$82,25,FALSE))</f>
        <v/>
      </c>
      <c r="AS219" s="24" t="str">
        <f>IF(OR(Calcul!$D224="",Calcul!$E224=""),"",VLOOKUP(CONCATENATE(Calcul!$D224,Calcul!$E224),SilencerParams!$D$4:$Z$82,18,FALSE)*LOG($AH219)+VLOOKUP(CONCATENATE(Calcul!$D224,Calcul!$E224),SilencerParams!$D$4:$AH$82,26,FALSE))</f>
        <v/>
      </c>
      <c r="AT219" s="24" t="str">
        <f>IF(OR(Calcul!$D224="",Calcul!$E224=""),"",VLOOKUP(CONCATENATE(Calcul!$D224,Calcul!$E224),SilencerParams!$D$4:$Z$82,19,FALSE)*LOG($AH219)+VLOOKUP(CONCATENATE(Calcul!$D224,Calcul!$E224),SilencerParams!$D$4:$AH$82,27,FALSE))</f>
        <v/>
      </c>
      <c r="AU219" s="24" t="str">
        <f>IF(OR(Calcul!$D224="",Calcul!$E224=""),"",VLOOKUP(CONCATENATE(Calcul!$D224,Calcul!$E224),SilencerParams!$D$4:$Z$82,20,FALSE)*LOG($AH219)+VLOOKUP(CONCATENATE(Calcul!$D224,Calcul!$E224),SilencerParams!$D$4:$AH$82,28,FALSE))</f>
        <v/>
      </c>
      <c r="AV219" s="24" t="str">
        <f>IF(OR(Calcul!$D224="",Calcul!$E224=""),"",VLOOKUP(CONCATENATE(Calcul!$D224,Calcul!$E224),SilencerParams!$D$4:$Z$82,21,FALSE)*LOG($AH219)+VLOOKUP(CONCATENATE(Calcul!$D224,Calcul!$E224),SilencerParams!$D$4:$AH$82,29,FALSE))</f>
        <v/>
      </c>
      <c r="AW219" s="24" t="str">
        <f>IF(OR(Calcul!$D224="",Calcul!$E224=""),"",VLOOKUP(CONCATENATE(Calcul!$D224,Calcul!$E224),SilencerParams!$D$4:$Z$82,22,FALSE)*LOG($AH219)+VLOOKUP(CONCATENATE(Calcul!$D224,Calcul!$E224),SilencerParams!$D$4:$AH$82,30,FALSE))</f>
        <v/>
      </c>
      <c r="AX219" s="24" t="str">
        <f>IF(OR(Calcul!$D224="",Calcul!$E224=""),"",VLOOKUP(CONCATENATE(Calcul!$D224,Calcul!$E224),SilencerParams!$D$4:$Z$82,23,FALSE)*LOG($AH219)+VLOOKUP(CONCATENATE(Calcul!$D224,Calcul!$E224),SilencerParams!$D$4:$AH$82,31,FALSE))</f>
        <v/>
      </c>
      <c r="AY219" s="24" t="e">
        <f t="shared" si="72"/>
        <v>#DIV/0!</v>
      </c>
      <c r="AZ219" s="24" t="e">
        <f t="shared" si="73"/>
        <v>#DIV/0!</v>
      </c>
      <c r="BA219" s="24" t="e">
        <f t="shared" si="74"/>
        <v>#DIV/0!</v>
      </c>
      <c r="BB219" s="24" t="e">
        <f t="shared" si="75"/>
        <v>#DIV/0!</v>
      </c>
      <c r="BC219" s="24" t="e">
        <f t="shared" si="76"/>
        <v>#DIV/0!</v>
      </c>
      <c r="BD219" s="24" t="e">
        <f t="shared" si="77"/>
        <v>#DIV/0!</v>
      </c>
      <c r="BE219" s="24" t="e">
        <f t="shared" si="78"/>
        <v>#DIV/0!</v>
      </c>
      <c r="BF219" s="24" t="e">
        <f t="shared" si="79"/>
        <v>#DIV/0!</v>
      </c>
      <c r="BG219" s="24" t="e">
        <f>10*LOG10(IF(AY219="",0,POWER(10,((AY219+'ModelParams Lw'!$O$4)/10))) +IF(AZ219="",0,POWER(10,((AZ219+'ModelParams Lw'!$P$4)/10))) +IF(BA219="",0,POWER(10,((BA219+'ModelParams Lw'!$Q$4)/10))) +IF(BB219="",0,POWER(10,((BB219+'ModelParams Lw'!$R$4)/10))) +IF(BC219="",0,POWER(10,((BC219+'ModelParams Lw'!$S$4)/10))) +IF(BD219="",0,POWER(10,((BD219+'ModelParams Lw'!$T$4)/10))) +IF(BE219="",0,POWER(10,((BE219+'ModelParams Lw'!$U$4)/10)))+IF(BF219="",0,POWER(10,((BF219+'ModelParams Lw'!$V$4)/10))))</f>
        <v>#DIV/0!</v>
      </c>
      <c r="BH219" s="24" t="e">
        <f t="shared" si="70"/>
        <v>#DIV/0!</v>
      </c>
      <c r="BI219" s="24" t="e">
        <f>(AY219-'ModelParams Lw'!O$10)/'ModelParams Lw'!O$11</f>
        <v>#DIV/0!</v>
      </c>
      <c r="BJ219" s="24" t="e">
        <f>(AZ219-'ModelParams Lw'!P$10)/'ModelParams Lw'!P$11</f>
        <v>#DIV/0!</v>
      </c>
      <c r="BK219" s="24" t="e">
        <f>(BA219-'ModelParams Lw'!Q$10)/'ModelParams Lw'!Q$11</f>
        <v>#DIV/0!</v>
      </c>
      <c r="BL219" s="24" t="e">
        <f>(BB219-'ModelParams Lw'!R$10)/'ModelParams Lw'!R$11</f>
        <v>#DIV/0!</v>
      </c>
      <c r="BM219" s="24" t="e">
        <f>(BC219-'ModelParams Lw'!S$10)/'ModelParams Lw'!S$11</f>
        <v>#DIV/0!</v>
      </c>
      <c r="BN219" s="24" t="e">
        <f>(BD219-'ModelParams Lw'!T$10)/'ModelParams Lw'!T$11</f>
        <v>#DIV/0!</v>
      </c>
      <c r="BO219" s="24" t="e">
        <f>(BE219-'ModelParams Lw'!U$10)/'ModelParams Lw'!U$11</f>
        <v>#DIV/0!</v>
      </c>
      <c r="BP219" s="24" t="e">
        <f>(BF219-'ModelParams Lw'!V$10)/'ModelParams Lw'!V$11</f>
        <v>#DIV/0!</v>
      </c>
      <c r="BQ219" s="24">
        <f>IF(Calcul!$F224="SW",'ModelParams Lw'!C$18+'ModelParams Lw'!C$19*LOG(BQ$3)+'ModelParams Lw'!C$20*($D219*$E219),IF('ModelParams Lw'!C$21+'ModelParams Lw'!C$22*LOG(BQ$3)+'ModelParams Lw'!C$23*($D219*$E219)&lt;'ModelParams Lw'!C$18+'ModelParams Lw'!C$19*LOG(BQ$3)+'ModelParams Lw'!C$20*($D219*$E219),'ModelParams Lw'!C$18+'ModelParams Lw'!C$19*LOG(BQ$3)+'ModelParams Lw'!C$20*($D219*$E219),'ModelParams Lw'!C$21+'ModelParams Lw'!C$22*LOG(BQ$3)+'ModelParams Lw'!C$23*($D219*$E219)))</f>
        <v>29.232362061604213</v>
      </c>
      <c r="BR219" s="24">
        <f>IF(Calcul!$F224="SW",'ModelParams Lw'!D$18+'ModelParams Lw'!D$19*LOG(BR$3)+'ModelParams Lw'!D$20*($D219*$E219),IF('ModelParams Lw'!D$21+'ModelParams Lw'!D$22*LOG(BR$3)+'ModelParams Lw'!D$23*($D219*$E219)&lt;'ModelParams Lw'!D$18+'ModelParams Lw'!D$19*LOG(BR$3)+'ModelParams Lw'!D$20*($D219*$E219),'ModelParams Lw'!D$18+'ModelParams Lw'!D$19*LOG(BR$3)+'ModelParams Lw'!D$20*($D219*$E219),'ModelParams Lw'!D$21+'ModelParams Lw'!D$22*LOG(BR$3)+'ModelParams Lw'!D$23*($D219*$E219)))</f>
        <v>20.87664435983303</v>
      </c>
      <c r="BS219" s="24">
        <f>IF(Calcul!$F224="SW",'ModelParams Lw'!E$18+'ModelParams Lw'!E$19*LOG(BS$3)+'ModelParams Lw'!E$20*($D219*$E219),IF('ModelParams Lw'!E$21+'ModelParams Lw'!E$22*LOG(BS$3)+'ModelParams Lw'!E$23*($D219*$E219)&lt;'ModelParams Lw'!E$18+'ModelParams Lw'!E$19*LOG(BS$3)+'ModelParams Lw'!E$20*($D219*$E219),'ModelParams Lw'!E$18+'ModelParams Lw'!E$19*LOG(BS$3)+'ModelParams Lw'!E$20*($D219*$E219),'ModelParams Lw'!E$21+'ModelParams Lw'!E$22*LOG(BS$3)+'ModelParams Lw'!E$23*($D219*$E219)))</f>
        <v>19.403052886267911</v>
      </c>
      <c r="BT219" s="24">
        <f>IF(Calcul!$F224="SW",'ModelParams Lw'!F$18+'ModelParams Lw'!F$19*LOG(BT$3)+'ModelParams Lw'!F$20*($D219*$E219),IF('ModelParams Lw'!F$21+'ModelParams Lw'!F$22*LOG(BT$3)+'ModelParams Lw'!F$23*($D219*$E219)&lt;'ModelParams Lw'!F$18+'ModelParams Lw'!F$19*LOG(BT$3)+'ModelParams Lw'!F$20*($D219*$E219),'ModelParams Lw'!F$18+'ModelParams Lw'!F$19*LOG(BT$3)+'ModelParams Lw'!F$20*($D219*$E219),'ModelParams Lw'!F$21+'ModelParams Lw'!F$22*LOG(BT$3)+'ModelParams Lw'!F$23*($D219*$E219)))</f>
        <v>19.168948557312724</v>
      </c>
      <c r="BU219" s="24">
        <f>IF(Calcul!$F224="SW",'ModelParams Lw'!G$18+'ModelParams Lw'!G$19*LOG(BU$3)+'ModelParams Lw'!G$20*($D219*$E219),IF('ModelParams Lw'!G$21+'ModelParams Lw'!G$22*LOG(BU$3)+'ModelParams Lw'!G$23*($D219*$E219)&lt;'ModelParams Lw'!G$18+'ModelParams Lw'!G$19*LOG(BU$3)+'ModelParams Lw'!G$20*($D219*$E219),'ModelParams Lw'!G$18+'ModelParams Lw'!G$19*LOG(BU$3)+'ModelParams Lw'!G$20*($D219*$E219),'ModelParams Lw'!G$21+'ModelParams Lw'!G$22*LOG(BU$3)+'ModelParams Lw'!G$23*($D219*$E219)))</f>
        <v>19.253827318462619</v>
      </c>
      <c r="BV219" s="24">
        <f>IF(Calcul!$F224="SW",'ModelParams Lw'!H$18+'ModelParams Lw'!H$19*LOG(BV$3)+'ModelParams Lw'!H$20*($D219*$E219),IF('ModelParams Lw'!H$21+'ModelParams Lw'!H$22*LOG(BV$3)+'ModelParams Lw'!H$23*($D219*$E219)&lt;'ModelParams Lw'!H$18+'ModelParams Lw'!H$19*LOG(BV$3)+'ModelParams Lw'!H$20*($D219*$E219),'ModelParams Lw'!H$18+'ModelParams Lw'!H$19*LOG(BV$3)+'ModelParams Lw'!H$20*($D219*$E219),'ModelParams Lw'!H$21+'ModelParams Lw'!H$22*LOG(BV$3)+'ModelParams Lw'!H$23*($D219*$E219)))</f>
        <v>18.450549841027573</v>
      </c>
      <c r="BW219" s="24">
        <f>IF(Calcul!$F224="SW",'ModelParams Lw'!I$18+'ModelParams Lw'!I$19*LOG(BW$3)+'ModelParams Lw'!I$20*($D219*$E219),IF('ModelParams Lw'!I$21+'ModelParams Lw'!I$22*LOG(BW$3)+'ModelParams Lw'!I$23*($D219*$E219)&lt;'ModelParams Lw'!I$18+'ModelParams Lw'!I$19*LOG(BW$3)+'ModelParams Lw'!I$20*($D219*$E219),'ModelParams Lw'!I$18+'ModelParams Lw'!I$19*LOG(BW$3)+'ModelParams Lw'!I$20*($D219*$E219),'ModelParams Lw'!I$21+'ModelParams Lw'!I$22*LOG(BW$3)+'ModelParams Lw'!I$23*($D219*$E219)))</f>
        <v>24.339570323731252</v>
      </c>
      <c r="BX219" s="24">
        <f>IF(Calcul!$F224="SW",'ModelParams Lw'!J$18+'ModelParams Lw'!J$19*LOG(BX$3)+'ModelParams Lw'!J$20*($D219*$E219),IF('ModelParams Lw'!J$21+'ModelParams Lw'!J$22*LOG(BX$3)+'ModelParams Lw'!J$23*($D219*$E219)&lt;'ModelParams Lw'!J$18+'ModelParams Lw'!J$19*LOG(BX$3)+'ModelParams Lw'!J$20*($D219*$E219),'ModelParams Lw'!J$18+'ModelParams Lw'!J$19*LOG(BX$3)+'ModelParams Lw'!J$20*($D219*$E219),'ModelParams Lw'!J$21+'ModelParams Lw'!J$22*LOG(BX$3)+'ModelParams Lw'!J$23*($D219*$E219)))</f>
        <v>22.505852524315557</v>
      </c>
      <c r="BY219" s="24" t="e">
        <f t="shared" si="80"/>
        <v>#DIV/0!</v>
      </c>
      <c r="BZ219" s="24" t="e">
        <f t="shared" si="81"/>
        <v>#DIV/0!</v>
      </c>
      <c r="CA219" s="24" t="e">
        <f t="shared" si="82"/>
        <v>#DIV/0!</v>
      </c>
      <c r="CB219" s="24" t="e">
        <f t="shared" si="83"/>
        <v>#DIV/0!</v>
      </c>
      <c r="CC219" s="24" t="e">
        <f t="shared" si="84"/>
        <v>#DIV/0!</v>
      </c>
      <c r="CD219" s="24" t="e">
        <f t="shared" si="85"/>
        <v>#DIV/0!</v>
      </c>
      <c r="CE219" s="24" t="e">
        <f t="shared" si="86"/>
        <v>#DIV/0!</v>
      </c>
      <c r="CF219" s="24" t="e">
        <f t="shared" si="87"/>
        <v>#DIV/0!</v>
      </c>
      <c r="CG219" s="24" t="e">
        <f>10*LOG10(IF(BY219="",0,POWER(10,((BY219+'ModelParams Lw'!$O$4)/10))) +IF(BZ219="",0,POWER(10,((BZ219+'ModelParams Lw'!$P$4)/10))) +IF(CA219="",0,POWER(10,((CA219+'ModelParams Lw'!$Q$4)/10))) +IF(CB219="",0,POWER(10,((CB219+'ModelParams Lw'!$R$4)/10))) +IF(CC219="",0,POWER(10,((CC219+'ModelParams Lw'!$S$4)/10))) +IF(CD219="",0,POWER(10,((CD219+'ModelParams Lw'!$T$4)/10))) +IF(CE219="",0,POWER(10,((CE219+'ModelParams Lw'!$U$4)/10)))+IF(CF219="",0,POWER(10,((CF219+'ModelParams Lw'!$V$4)/10))))</f>
        <v>#DIV/0!</v>
      </c>
      <c r="CH219" s="24" t="e">
        <f t="shared" si="71"/>
        <v>#DIV/0!</v>
      </c>
      <c r="CI219" s="24" t="e">
        <f>(BY219-'ModelParams Lw'!$O$10)/'ModelParams Lw'!$O$11</f>
        <v>#DIV/0!</v>
      </c>
      <c r="CJ219" s="24" t="e">
        <f>(BZ219-'ModelParams Lw'!$P$10)/'ModelParams Lw'!$P$11</f>
        <v>#DIV/0!</v>
      </c>
      <c r="CK219" s="24" t="e">
        <f>(CA219-'ModelParams Lw'!$Q$10)/'ModelParams Lw'!$Q$11</f>
        <v>#DIV/0!</v>
      </c>
      <c r="CL219" s="24" t="e">
        <f>(CB219-'ModelParams Lw'!$R$10)/'ModelParams Lw'!$R$11</f>
        <v>#DIV/0!</v>
      </c>
      <c r="CM219" s="24" t="e">
        <f>(CC219-'ModelParams Lw'!$S$10)/'ModelParams Lw'!$S$11</f>
        <v>#DIV/0!</v>
      </c>
      <c r="CN219" s="24" t="e">
        <f>(CD219-'ModelParams Lw'!$T$10)/'ModelParams Lw'!$T$11</f>
        <v>#DIV/0!</v>
      </c>
      <c r="CO219" s="24" t="e">
        <f>(CE219-'ModelParams Lw'!$U$10)/'ModelParams Lw'!$U$11</f>
        <v>#DIV/0!</v>
      </c>
      <c r="CP219" s="24" t="e">
        <f>(CF219-'ModelParams Lw'!$V$10)/'ModelParams Lw'!$V$11</f>
        <v>#DIV/0!</v>
      </c>
    </row>
    <row r="220" spans="1:94" x14ac:dyDescent="0.2">
      <c r="A220" s="12">
        <f>Calcul!B222</f>
        <v>0</v>
      </c>
      <c r="B220" s="12">
        <f t="shared" si="88"/>
        <v>0</v>
      </c>
      <c r="C220" s="12">
        <f>Calcul!C222</f>
        <v>0</v>
      </c>
      <c r="D220" s="12">
        <f>Calcul!D222/1000</f>
        <v>0</v>
      </c>
      <c r="E220" s="12">
        <f>Calcul!E222/1000</f>
        <v>0</v>
      </c>
      <c r="F220" s="12">
        <f t="shared" si="89"/>
        <v>0</v>
      </c>
      <c r="G220" s="24" t="e">
        <f t="shared" si="90"/>
        <v>#DIV/0!</v>
      </c>
      <c r="H220" s="21" t="e">
        <f>'ModelParams Lw'!$B$6*(LN(H$3/(($B220/3600/($D220*$F220))^0.4*$G220^0.3)))^2+'ModelParams Lw'!$B$7*LN(H$3/(($B220/3600/($D220*$F220))^0.4*$G220^0.3))+'ModelParams Lw'!$B$8</f>
        <v>#DIV/0!</v>
      </c>
      <c r="I220" s="21" t="e">
        <f>'ModelParams Lw'!$B$6*(LN(I$3/(($B220/3600/($D220*$F220))^0.4*$G220^0.3)))^2+'ModelParams Lw'!$B$7*LN(I$3/(($B220/3600/($D220*$F220))^0.4*$G220^0.3))+'ModelParams Lw'!$B$8</f>
        <v>#DIV/0!</v>
      </c>
      <c r="J220" s="21" t="e">
        <f>'ModelParams Lw'!$B$6*(LN(J$3/(($B220/3600/($D220*$F220))^0.4*$G220^0.3)))^2+'ModelParams Lw'!$B$7*LN(J$3/(($B220/3600/($D220*$F220))^0.4*$G220^0.3))+'ModelParams Lw'!$B$8</f>
        <v>#DIV/0!</v>
      </c>
      <c r="K220" s="21" t="e">
        <f>'ModelParams Lw'!$B$6*(LN(K$3/(($B220/3600/($D220*$F220))^0.4*$G220^0.3)))^2+'ModelParams Lw'!$B$7*LN(K$3/(($B220/3600/($D220*$F220))^0.4*$G220^0.3))+'ModelParams Lw'!$B$8</f>
        <v>#DIV/0!</v>
      </c>
      <c r="L220" s="21" t="e">
        <f>'ModelParams Lw'!$B$6*(LN(L$3/(($B220/3600/($D220*$F220))^0.4*$G220^0.3)))^2+'ModelParams Lw'!$B$7*LN(L$3/(($B220/3600/($D220*$F220))^0.4*$G220^0.3))+'ModelParams Lw'!$B$8</f>
        <v>#DIV/0!</v>
      </c>
      <c r="M220" s="21" t="e">
        <f>'ModelParams Lw'!$B$6*(LN(M$3/(($B220/3600/($D220*$F220))^0.4*$G220^0.3)))^2+'ModelParams Lw'!$B$7*LN(M$3/(($B220/3600/($D220*$F220))^0.4*$G220^0.3))+'ModelParams Lw'!$B$8</f>
        <v>#DIV/0!</v>
      </c>
      <c r="N220" s="21" t="e">
        <f>'ModelParams Lw'!$B$6*(LN(N$3/(($B220/3600/($D220*$F220))^0.4*$G220^0.3)))^2+'ModelParams Lw'!$B$7*LN(N$3/(($B220/3600/($D220*$F220))^0.4*$G220^0.3))+'ModelParams Lw'!$B$8</f>
        <v>#DIV/0!</v>
      </c>
      <c r="O220" s="21" t="e">
        <f>'ModelParams Lw'!$B$6*(LN(O$3/(($B220/3600/($D220*$F220))^0.4*$G220^0.3)))^2+'ModelParams Lw'!$B$7*LN(O$3/(($B220/3600/($D220*$F220))^0.4*$G220^0.3))+'ModelParams Lw'!$B$8</f>
        <v>#DIV/0!</v>
      </c>
      <c r="P220" s="24" t="e">
        <f>'ModelParams Lw'!$B$3+'ModelParams Lw'!$B$4*LOG10($B220/3600/($D220*$F220))+'ModelParams Lw'!$B$5*LOG10(2*$G220/(1.2*($B220/3600/($D220*$F220))^2)+1)+10*LOG10($D220*$F220)+H220</f>
        <v>#DIV/0!</v>
      </c>
      <c r="Q220" s="24" t="e">
        <f>'ModelParams Lw'!$B$3+'ModelParams Lw'!$B$4*LOG10($B220/3600/($D220*$F220))+'ModelParams Lw'!$B$5*LOG10(2*$G220/(1.2*($B220/3600/($D220*$F220))^2)+1)+10*LOG10($D220*$F220)+I220</f>
        <v>#DIV/0!</v>
      </c>
      <c r="R220" s="24" t="e">
        <f>'ModelParams Lw'!$B$3+'ModelParams Lw'!$B$4*LOG10($B220/3600/($D220*$F220))+'ModelParams Lw'!$B$5*LOG10(2*$G220/(1.2*($B220/3600/($D220*$F220))^2)+1)+10*LOG10($D220*$F220)+J220</f>
        <v>#DIV/0!</v>
      </c>
      <c r="S220" s="24" t="e">
        <f>'ModelParams Lw'!$B$3+'ModelParams Lw'!$B$4*LOG10($B220/3600/($D220*$F220))+'ModelParams Lw'!$B$5*LOG10(2*$G220/(1.2*($B220/3600/($D220*$F220))^2)+1)+10*LOG10($D220*$F220)+K220</f>
        <v>#DIV/0!</v>
      </c>
      <c r="T220" s="24" t="e">
        <f>'ModelParams Lw'!$B$3+'ModelParams Lw'!$B$4*LOG10($B220/3600/($D220*$F220))+'ModelParams Lw'!$B$5*LOG10(2*$G220/(1.2*($B220/3600/($D220*$F220))^2)+1)+10*LOG10($D220*$F220)+L220</f>
        <v>#DIV/0!</v>
      </c>
      <c r="U220" s="24" t="e">
        <f>'ModelParams Lw'!$B$3+'ModelParams Lw'!$B$4*LOG10($B220/3600/($D220*$F220))+'ModelParams Lw'!$B$5*LOG10(2*$G220/(1.2*($B220/3600/($D220*$F220))^2)+1)+10*LOG10($D220*$F220)+M220</f>
        <v>#DIV/0!</v>
      </c>
      <c r="V220" s="24" t="e">
        <f>'ModelParams Lw'!$B$3+'ModelParams Lw'!$B$4*LOG10($B220/3600/($D220*$F220))+'ModelParams Lw'!$B$5*LOG10(2*$G220/(1.2*($B220/3600/($D220*$F220))^2)+1)+10*LOG10($D220*$F220)+N220</f>
        <v>#DIV/0!</v>
      </c>
      <c r="W220" s="24" t="e">
        <f>'ModelParams Lw'!$B$3+'ModelParams Lw'!$B$4*LOG10($B220/3600/($D220*$F220))+'ModelParams Lw'!$B$5*LOG10(2*$G220/(1.2*($B220/3600/($D220*$F220))^2)+1)+10*LOG10($D220*$F220)+O220</f>
        <v>#DIV/0!</v>
      </c>
      <c r="X220" s="24" t="e">
        <f>10*LOG10(IF(P220="",0,POWER(10,((P220+'ModelParams Lw'!$O$4)/10))) +IF(Q220="",0,POWER(10,((Q220+'ModelParams Lw'!$P$4)/10))) +IF(R220="",0,POWER(10,((R220+'ModelParams Lw'!$Q$4)/10))) +IF(S220="",0,POWER(10,((S220+'ModelParams Lw'!$R$4)/10))) +IF(T220="",0,POWER(10,((T220+'ModelParams Lw'!$S$4)/10))) +IF(U220="",0,POWER(10,((U220+'ModelParams Lw'!$T$4)/10))) +IF(V220="",0,POWER(10,((V220+'ModelParams Lw'!$U$4)/10)))+IF(W220="",0,POWER(10,((W220+'ModelParams Lw'!$V$4)/10))))</f>
        <v>#DIV/0!</v>
      </c>
      <c r="Y220" s="24" t="e">
        <f t="shared" si="91"/>
        <v>#DIV/0!</v>
      </c>
      <c r="Z220" s="24" t="e">
        <f>(P220-'ModelParams Lw'!O$10)/'ModelParams Lw'!O$11</f>
        <v>#DIV/0!</v>
      </c>
      <c r="AA220" s="24" t="e">
        <f>(Q220-'ModelParams Lw'!P$10)/'ModelParams Lw'!P$11</f>
        <v>#DIV/0!</v>
      </c>
      <c r="AB220" s="24" t="e">
        <f>(R220-'ModelParams Lw'!Q$10)/'ModelParams Lw'!Q$11</f>
        <v>#DIV/0!</v>
      </c>
      <c r="AC220" s="24" t="e">
        <f>(S220-'ModelParams Lw'!R$10)/'ModelParams Lw'!R$11</f>
        <v>#DIV/0!</v>
      </c>
      <c r="AD220" s="24" t="e">
        <f>(T220-'ModelParams Lw'!S$10)/'ModelParams Lw'!S$11</f>
        <v>#DIV/0!</v>
      </c>
      <c r="AE220" s="24" t="e">
        <f>(U220-'ModelParams Lw'!T$10)/'ModelParams Lw'!T$11</f>
        <v>#DIV/0!</v>
      </c>
      <c r="AF220" s="24" t="e">
        <f>(V220-'ModelParams Lw'!U$10)/'ModelParams Lw'!U$11</f>
        <v>#DIV/0!</v>
      </c>
      <c r="AG220" s="24" t="e">
        <f>(W220-'ModelParams Lw'!V$10)/'ModelParams Lw'!V$11</f>
        <v>#DIV/0!</v>
      </c>
      <c r="AH220" s="24" t="e">
        <f t="shared" si="69"/>
        <v>#DIV/0!</v>
      </c>
      <c r="AI220" s="24" t="str">
        <f>IF(OR(Calcul!$D225="",Calcul!$E225=""),"",VLOOKUP(CONCATENATE(Calcul!$D225,Calcul!$E225),SilencerParams!$D$4:$R$82,8,FALSE))</f>
        <v/>
      </c>
      <c r="AJ220" s="24" t="str">
        <f>IF(OR(Calcul!$D225="",Calcul!$E225=""),"",VLOOKUP(CONCATENATE(Calcul!$D225,Calcul!$E225),SilencerParams!$D$4:$R$82,9,FALSE))</f>
        <v/>
      </c>
      <c r="AK220" s="24" t="str">
        <f>IF(OR(Calcul!$D225="",Calcul!$E225=""),"",VLOOKUP(CONCATENATE(Calcul!$D225,Calcul!$E225),SilencerParams!$D$4:$R$82,10,FALSE))</f>
        <v/>
      </c>
      <c r="AL220" s="24" t="str">
        <f>IF(OR(Calcul!$D225="",Calcul!$E225=""),"",VLOOKUP(CONCATENATE(Calcul!$D225,Calcul!$E225),SilencerParams!$D$4:$R$82,11,FALSE))</f>
        <v/>
      </c>
      <c r="AM220" s="24" t="str">
        <f>IF(OR(Calcul!$D225="",Calcul!$E225=""),"",VLOOKUP(CONCATENATE(Calcul!$D225,Calcul!$E225),SilencerParams!$D$4:$R$82,12,FALSE))</f>
        <v/>
      </c>
      <c r="AN220" s="24" t="str">
        <f>IF(OR(Calcul!$D225="",Calcul!$E225=""),"",VLOOKUP(CONCATENATE(Calcul!$D225,Calcul!$E225),SilencerParams!$D$4:$R$82,13,FALSE))</f>
        <v/>
      </c>
      <c r="AO220" s="24" t="str">
        <f>IF(OR(Calcul!$D225="",Calcul!$E225=""),"",VLOOKUP(CONCATENATE(Calcul!$D225,Calcul!$E225),SilencerParams!$D$4:$R$82,14,FALSE))</f>
        <v/>
      </c>
      <c r="AP220" s="24" t="str">
        <f>IF(OR(Calcul!$D225="",Calcul!$E225=""),"",VLOOKUP(CONCATENATE(Calcul!$D225,Calcul!$E225),SilencerParams!$D$4:$R$82,15,FALSE))</f>
        <v/>
      </c>
      <c r="AQ220" s="24" t="str">
        <f>IF(OR(Calcul!$D225="",Calcul!$E225=""),"",VLOOKUP(CONCATENATE(Calcul!$D225,Calcul!$E225),SilencerParams!$D$4:$Z$82,16,FALSE)*LOG($AH220)+VLOOKUP(CONCATENATE(Calcul!$D225,Calcul!$E225),SilencerParams!$D$4:$AH$82,24,FALSE))</f>
        <v/>
      </c>
      <c r="AR220" s="24" t="str">
        <f>IF(OR(Calcul!$D225="",Calcul!$E225=""),"",VLOOKUP(CONCATENATE(Calcul!$D225,Calcul!$E225),SilencerParams!$D$4:$Z$82,17,FALSE)*LOG($AH220)+VLOOKUP(CONCATENATE(Calcul!$D225,Calcul!$E225),SilencerParams!$D$4:$AH$82,25,FALSE))</f>
        <v/>
      </c>
      <c r="AS220" s="24" t="str">
        <f>IF(OR(Calcul!$D225="",Calcul!$E225=""),"",VLOOKUP(CONCATENATE(Calcul!$D225,Calcul!$E225),SilencerParams!$D$4:$Z$82,18,FALSE)*LOG($AH220)+VLOOKUP(CONCATENATE(Calcul!$D225,Calcul!$E225),SilencerParams!$D$4:$AH$82,26,FALSE))</f>
        <v/>
      </c>
      <c r="AT220" s="24" t="str">
        <f>IF(OR(Calcul!$D225="",Calcul!$E225=""),"",VLOOKUP(CONCATENATE(Calcul!$D225,Calcul!$E225),SilencerParams!$D$4:$Z$82,19,FALSE)*LOG($AH220)+VLOOKUP(CONCATENATE(Calcul!$D225,Calcul!$E225),SilencerParams!$D$4:$AH$82,27,FALSE))</f>
        <v/>
      </c>
      <c r="AU220" s="24" t="str">
        <f>IF(OR(Calcul!$D225="",Calcul!$E225=""),"",VLOOKUP(CONCATENATE(Calcul!$D225,Calcul!$E225),SilencerParams!$D$4:$Z$82,20,FALSE)*LOG($AH220)+VLOOKUP(CONCATENATE(Calcul!$D225,Calcul!$E225),SilencerParams!$D$4:$AH$82,28,FALSE))</f>
        <v/>
      </c>
      <c r="AV220" s="24" t="str">
        <f>IF(OR(Calcul!$D225="",Calcul!$E225=""),"",VLOOKUP(CONCATENATE(Calcul!$D225,Calcul!$E225),SilencerParams!$D$4:$Z$82,21,FALSE)*LOG($AH220)+VLOOKUP(CONCATENATE(Calcul!$D225,Calcul!$E225),SilencerParams!$D$4:$AH$82,29,FALSE))</f>
        <v/>
      </c>
      <c r="AW220" s="24" t="str">
        <f>IF(OR(Calcul!$D225="",Calcul!$E225=""),"",VLOOKUP(CONCATENATE(Calcul!$D225,Calcul!$E225),SilencerParams!$D$4:$Z$82,22,FALSE)*LOG($AH220)+VLOOKUP(CONCATENATE(Calcul!$D225,Calcul!$E225),SilencerParams!$D$4:$AH$82,30,FALSE))</f>
        <v/>
      </c>
      <c r="AX220" s="24" t="str">
        <f>IF(OR(Calcul!$D225="",Calcul!$E225=""),"",VLOOKUP(CONCATENATE(Calcul!$D225,Calcul!$E225),SilencerParams!$D$4:$Z$82,23,FALSE)*LOG($AH220)+VLOOKUP(CONCATENATE(Calcul!$D225,Calcul!$E225),SilencerParams!$D$4:$AH$82,31,FALSE))</f>
        <v/>
      </c>
      <c r="AY220" s="24" t="e">
        <f t="shared" si="72"/>
        <v>#DIV/0!</v>
      </c>
      <c r="AZ220" s="24" t="e">
        <f t="shared" si="73"/>
        <v>#DIV/0!</v>
      </c>
      <c r="BA220" s="24" t="e">
        <f t="shared" si="74"/>
        <v>#DIV/0!</v>
      </c>
      <c r="BB220" s="24" t="e">
        <f t="shared" si="75"/>
        <v>#DIV/0!</v>
      </c>
      <c r="BC220" s="24" t="e">
        <f t="shared" si="76"/>
        <v>#DIV/0!</v>
      </c>
      <c r="BD220" s="24" t="e">
        <f t="shared" si="77"/>
        <v>#DIV/0!</v>
      </c>
      <c r="BE220" s="24" t="e">
        <f t="shared" si="78"/>
        <v>#DIV/0!</v>
      </c>
      <c r="BF220" s="24" t="e">
        <f t="shared" si="79"/>
        <v>#DIV/0!</v>
      </c>
      <c r="BG220" s="24" t="e">
        <f>10*LOG10(IF(AY220="",0,POWER(10,((AY220+'ModelParams Lw'!$O$4)/10))) +IF(AZ220="",0,POWER(10,((AZ220+'ModelParams Lw'!$P$4)/10))) +IF(BA220="",0,POWER(10,((BA220+'ModelParams Lw'!$Q$4)/10))) +IF(BB220="",0,POWER(10,((BB220+'ModelParams Lw'!$R$4)/10))) +IF(BC220="",0,POWER(10,((BC220+'ModelParams Lw'!$S$4)/10))) +IF(BD220="",0,POWER(10,((BD220+'ModelParams Lw'!$T$4)/10))) +IF(BE220="",0,POWER(10,((BE220+'ModelParams Lw'!$U$4)/10)))+IF(BF220="",0,POWER(10,((BF220+'ModelParams Lw'!$V$4)/10))))</f>
        <v>#DIV/0!</v>
      </c>
      <c r="BH220" s="24" t="e">
        <f t="shared" si="70"/>
        <v>#DIV/0!</v>
      </c>
      <c r="BI220" s="24" t="e">
        <f>(AY220-'ModelParams Lw'!O$10)/'ModelParams Lw'!O$11</f>
        <v>#DIV/0!</v>
      </c>
      <c r="BJ220" s="24" t="e">
        <f>(AZ220-'ModelParams Lw'!P$10)/'ModelParams Lw'!P$11</f>
        <v>#DIV/0!</v>
      </c>
      <c r="BK220" s="24" t="e">
        <f>(BA220-'ModelParams Lw'!Q$10)/'ModelParams Lw'!Q$11</f>
        <v>#DIV/0!</v>
      </c>
      <c r="BL220" s="24" t="e">
        <f>(BB220-'ModelParams Lw'!R$10)/'ModelParams Lw'!R$11</f>
        <v>#DIV/0!</v>
      </c>
      <c r="BM220" s="24" t="e">
        <f>(BC220-'ModelParams Lw'!S$10)/'ModelParams Lw'!S$11</f>
        <v>#DIV/0!</v>
      </c>
      <c r="BN220" s="24" t="e">
        <f>(BD220-'ModelParams Lw'!T$10)/'ModelParams Lw'!T$11</f>
        <v>#DIV/0!</v>
      </c>
      <c r="BO220" s="24" t="e">
        <f>(BE220-'ModelParams Lw'!U$10)/'ModelParams Lw'!U$11</f>
        <v>#DIV/0!</v>
      </c>
      <c r="BP220" s="24" t="e">
        <f>(BF220-'ModelParams Lw'!V$10)/'ModelParams Lw'!V$11</f>
        <v>#DIV/0!</v>
      </c>
      <c r="BQ220" s="24">
        <f>IF(Calcul!$F225="SW",'ModelParams Lw'!C$18+'ModelParams Lw'!C$19*LOG(BQ$3)+'ModelParams Lw'!C$20*($D220*$E220),IF('ModelParams Lw'!C$21+'ModelParams Lw'!C$22*LOG(BQ$3)+'ModelParams Lw'!C$23*($D220*$E220)&lt;'ModelParams Lw'!C$18+'ModelParams Lw'!C$19*LOG(BQ$3)+'ModelParams Lw'!C$20*($D220*$E220),'ModelParams Lw'!C$18+'ModelParams Lw'!C$19*LOG(BQ$3)+'ModelParams Lw'!C$20*($D220*$E220),'ModelParams Lw'!C$21+'ModelParams Lw'!C$22*LOG(BQ$3)+'ModelParams Lw'!C$23*($D220*$E220)))</f>
        <v>29.232362061604213</v>
      </c>
      <c r="BR220" s="24">
        <f>IF(Calcul!$F225="SW",'ModelParams Lw'!D$18+'ModelParams Lw'!D$19*LOG(BR$3)+'ModelParams Lw'!D$20*($D220*$E220),IF('ModelParams Lw'!D$21+'ModelParams Lw'!D$22*LOG(BR$3)+'ModelParams Lw'!D$23*($D220*$E220)&lt;'ModelParams Lw'!D$18+'ModelParams Lw'!D$19*LOG(BR$3)+'ModelParams Lw'!D$20*($D220*$E220),'ModelParams Lw'!D$18+'ModelParams Lw'!D$19*LOG(BR$3)+'ModelParams Lw'!D$20*($D220*$E220),'ModelParams Lw'!D$21+'ModelParams Lw'!D$22*LOG(BR$3)+'ModelParams Lw'!D$23*($D220*$E220)))</f>
        <v>20.87664435983303</v>
      </c>
      <c r="BS220" s="24">
        <f>IF(Calcul!$F225="SW",'ModelParams Lw'!E$18+'ModelParams Lw'!E$19*LOG(BS$3)+'ModelParams Lw'!E$20*($D220*$E220),IF('ModelParams Lw'!E$21+'ModelParams Lw'!E$22*LOG(BS$3)+'ModelParams Lw'!E$23*($D220*$E220)&lt;'ModelParams Lw'!E$18+'ModelParams Lw'!E$19*LOG(BS$3)+'ModelParams Lw'!E$20*($D220*$E220),'ModelParams Lw'!E$18+'ModelParams Lw'!E$19*LOG(BS$3)+'ModelParams Lw'!E$20*($D220*$E220),'ModelParams Lw'!E$21+'ModelParams Lw'!E$22*LOG(BS$3)+'ModelParams Lw'!E$23*($D220*$E220)))</f>
        <v>19.403052886267911</v>
      </c>
      <c r="BT220" s="24">
        <f>IF(Calcul!$F225="SW",'ModelParams Lw'!F$18+'ModelParams Lw'!F$19*LOG(BT$3)+'ModelParams Lw'!F$20*($D220*$E220),IF('ModelParams Lw'!F$21+'ModelParams Lw'!F$22*LOG(BT$3)+'ModelParams Lw'!F$23*($D220*$E220)&lt;'ModelParams Lw'!F$18+'ModelParams Lw'!F$19*LOG(BT$3)+'ModelParams Lw'!F$20*($D220*$E220),'ModelParams Lw'!F$18+'ModelParams Lw'!F$19*LOG(BT$3)+'ModelParams Lw'!F$20*($D220*$E220),'ModelParams Lw'!F$21+'ModelParams Lw'!F$22*LOG(BT$3)+'ModelParams Lw'!F$23*($D220*$E220)))</f>
        <v>19.168948557312724</v>
      </c>
      <c r="BU220" s="24">
        <f>IF(Calcul!$F225="SW",'ModelParams Lw'!G$18+'ModelParams Lw'!G$19*LOG(BU$3)+'ModelParams Lw'!G$20*($D220*$E220),IF('ModelParams Lw'!G$21+'ModelParams Lw'!G$22*LOG(BU$3)+'ModelParams Lw'!G$23*($D220*$E220)&lt;'ModelParams Lw'!G$18+'ModelParams Lw'!G$19*LOG(BU$3)+'ModelParams Lw'!G$20*($D220*$E220),'ModelParams Lw'!G$18+'ModelParams Lw'!G$19*LOG(BU$3)+'ModelParams Lw'!G$20*($D220*$E220),'ModelParams Lw'!G$21+'ModelParams Lw'!G$22*LOG(BU$3)+'ModelParams Lw'!G$23*($D220*$E220)))</f>
        <v>19.253827318462619</v>
      </c>
      <c r="BV220" s="24">
        <f>IF(Calcul!$F225="SW",'ModelParams Lw'!H$18+'ModelParams Lw'!H$19*LOG(BV$3)+'ModelParams Lw'!H$20*($D220*$E220),IF('ModelParams Lw'!H$21+'ModelParams Lw'!H$22*LOG(BV$3)+'ModelParams Lw'!H$23*($D220*$E220)&lt;'ModelParams Lw'!H$18+'ModelParams Lw'!H$19*LOG(BV$3)+'ModelParams Lw'!H$20*($D220*$E220),'ModelParams Lw'!H$18+'ModelParams Lw'!H$19*LOG(BV$3)+'ModelParams Lw'!H$20*($D220*$E220),'ModelParams Lw'!H$21+'ModelParams Lw'!H$22*LOG(BV$3)+'ModelParams Lw'!H$23*($D220*$E220)))</f>
        <v>18.450549841027573</v>
      </c>
      <c r="BW220" s="24">
        <f>IF(Calcul!$F225="SW",'ModelParams Lw'!I$18+'ModelParams Lw'!I$19*LOG(BW$3)+'ModelParams Lw'!I$20*($D220*$E220),IF('ModelParams Lw'!I$21+'ModelParams Lw'!I$22*LOG(BW$3)+'ModelParams Lw'!I$23*($D220*$E220)&lt;'ModelParams Lw'!I$18+'ModelParams Lw'!I$19*LOG(BW$3)+'ModelParams Lw'!I$20*($D220*$E220),'ModelParams Lw'!I$18+'ModelParams Lw'!I$19*LOG(BW$3)+'ModelParams Lw'!I$20*($D220*$E220),'ModelParams Lw'!I$21+'ModelParams Lw'!I$22*LOG(BW$3)+'ModelParams Lw'!I$23*($D220*$E220)))</f>
        <v>24.339570323731252</v>
      </c>
      <c r="BX220" s="24">
        <f>IF(Calcul!$F225="SW",'ModelParams Lw'!J$18+'ModelParams Lw'!J$19*LOG(BX$3)+'ModelParams Lw'!J$20*($D220*$E220),IF('ModelParams Lw'!J$21+'ModelParams Lw'!J$22*LOG(BX$3)+'ModelParams Lw'!J$23*($D220*$E220)&lt;'ModelParams Lw'!J$18+'ModelParams Lw'!J$19*LOG(BX$3)+'ModelParams Lw'!J$20*($D220*$E220),'ModelParams Lw'!J$18+'ModelParams Lw'!J$19*LOG(BX$3)+'ModelParams Lw'!J$20*($D220*$E220),'ModelParams Lw'!J$21+'ModelParams Lw'!J$22*LOG(BX$3)+'ModelParams Lw'!J$23*($D220*$E220)))</f>
        <v>22.505852524315557</v>
      </c>
      <c r="BY220" s="24" t="e">
        <f t="shared" si="80"/>
        <v>#DIV/0!</v>
      </c>
      <c r="BZ220" s="24" t="e">
        <f t="shared" si="81"/>
        <v>#DIV/0!</v>
      </c>
      <c r="CA220" s="24" t="e">
        <f t="shared" si="82"/>
        <v>#DIV/0!</v>
      </c>
      <c r="CB220" s="24" t="e">
        <f t="shared" si="83"/>
        <v>#DIV/0!</v>
      </c>
      <c r="CC220" s="24" t="e">
        <f t="shared" si="84"/>
        <v>#DIV/0!</v>
      </c>
      <c r="CD220" s="24" t="e">
        <f t="shared" si="85"/>
        <v>#DIV/0!</v>
      </c>
      <c r="CE220" s="24" t="e">
        <f t="shared" si="86"/>
        <v>#DIV/0!</v>
      </c>
      <c r="CF220" s="24" t="e">
        <f t="shared" si="87"/>
        <v>#DIV/0!</v>
      </c>
      <c r="CG220" s="24" t="e">
        <f>10*LOG10(IF(BY220="",0,POWER(10,((BY220+'ModelParams Lw'!$O$4)/10))) +IF(BZ220="",0,POWER(10,((BZ220+'ModelParams Lw'!$P$4)/10))) +IF(CA220="",0,POWER(10,((CA220+'ModelParams Lw'!$Q$4)/10))) +IF(CB220="",0,POWER(10,((CB220+'ModelParams Lw'!$R$4)/10))) +IF(CC220="",0,POWER(10,((CC220+'ModelParams Lw'!$S$4)/10))) +IF(CD220="",0,POWER(10,((CD220+'ModelParams Lw'!$T$4)/10))) +IF(CE220="",0,POWER(10,((CE220+'ModelParams Lw'!$U$4)/10)))+IF(CF220="",0,POWER(10,((CF220+'ModelParams Lw'!$V$4)/10))))</f>
        <v>#DIV/0!</v>
      </c>
      <c r="CH220" s="24" t="e">
        <f t="shared" si="71"/>
        <v>#DIV/0!</v>
      </c>
      <c r="CI220" s="24" t="e">
        <f>(BY220-'ModelParams Lw'!$O$10)/'ModelParams Lw'!$O$11</f>
        <v>#DIV/0!</v>
      </c>
      <c r="CJ220" s="24" t="e">
        <f>(BZ220-'ModelParams Lw'!$P$10)/'ModelParams Lw'!$P$11</f>
        <v>#DIV/0!</v>
      </c>
      <c r="CK220" s="24" t="e">
        <f>(CA220-'ModelParams Lw'!$Q$10)/'ModelParams Lw'!$Q$11</f>
        <v>#DIV/0!</v>
      </c>
      <c r="CL220" s="24" t="e">
        <f>(CB220-'ModelParams Lw'!$R$10)/'ModelParams Lw'!$R$11</f>
        <v>#DIV/0!</v>
      </c>
      <c r="CM220" s="24" t="e">
        <f>(CC220-'ModelParams Lw'!$S$10)/'ModelParams Lw'!$S$11</f>
        <v>#DIV/0!</v>
      </c>
      <c r="CN220" s="24" t="e">
        <f>(CD220-'ModelParams Lw'!$T$10)/'ModelParams Lw'!$T$11</f>
        <v>#DIV/0!</v>
      </c>
      <c r="CO220" s="24" t="e">
        <f>(CE220-'ModelParams Lw'!$U$10)/'ModelParams Lw'!$U$11</f>
        <v>#DIV/0!</v>
      </c>
      <c r="CP220" s="24" t="e">
        <f>(CF220-'ModelParams Lw'!$V$10)/'ModelParams Lw'!$V$11</f>
        <v>#DIV/0!</v>
      </c>
    </row>
    <row r="221" spans="1:94" x14ac:dyDescent="0.2">
      <c r="A221" s="12">
        <f>Calcul!B223</f>
        <v>0</v>
      </c>
      <c r="B221" s="12">
        <f t="shared" si="88"/>
        <v>0</v>
      </c>
      <c r="C221" s="12">
        <f>Calcul!C223</f>
        <v>0</v>
      </c>
      <c r="D221" s="12">
        <f>Calcul!D223/1000</f>
        <v>0</v>
      </c>
      <c r="E221" s="12">
        <f>Calcul!E223/1000</f>
        <v>0</v>
      </c>
      <c r="F221" s="12">
        <f t="shared" si="89"/>
        <v>0</v>
      </c>
      <c r="G221" s="24" t="e">
        <f t="shared" si="90"/>
        <v>#DIV/0!</v>
      </c>
      <c r="H221" s="21" t="e">
        <f>'ModelParams Lw'!$B$6*(LN(H$3/(($B221/3600/($D221*$F221))^0.4*$G221^0.3)))^2+'ModelParams Lw'!$B$7*LN(H$3/(($B221/3600/($D221*$F221))^0.4*$G221^0.3))+'ModelParams Lw'!$B$8</f>
        <v>#DIV/0!</v>
      </c>
      <c r="I221" s="21" t="e">
        <f>'ModelParams Lw'!$B$6*(LN(I$3/(($B221/3600/($D221*$F221))^0.4*$G221^0.3)))^2+'ModelParams Lw'!$B$7*LN(I$3/(($B221/3600/($D221*$F221))^0.4*$G221^0.3))+'ModelParams Lw'!$B$8</f>
        <v>#DIV/0!</v>
      </c>
      <c r="J221" s="21" t="e">
        <f>'ModelParams Lw'!$B$6*(LN(J$3/(($B221/3600/($D221*$F221))^0.4*$G221^0.3)))^2+'ModelParams Lw'!$B$7*LN(J$3/(($B221/3600/($D221*$F221))^0.4*$G221^0.3))+'ModelParams Lw'!$B$8</f>
        <v>#DIV/0!</v>
      </c>
      <c r="K221" s="21" t="e">
        <f>'ModelParams Lw'!$B$6*(LN(K$3/(($B221/3600/($D221*$F221))^0.4*$G221^0.3)))^2+'ModelParams Lw'!$B$7*LN(K$3/(($B221/3600/($D221*$F221))^0.4*$G221^0.3))+'ModelParams Lw'!$B$8</f>
        <v>#DIV/0!</v>
      </c>
      <c r="L221" s="21" t="e">
        <f>'ModelParams Lw'!$B$6*(LN(L$3/(($B221/3600/($D221*$F221))^0.4*$G221^0.3)))^2+'ModelParams Lw'!$B$7*LN(L$3/(($B221/3600/($D221*$F221))^0.4*$G221^0.3))+'ModelParams Lw'!$B$8</f>
        <v>#DIV/0!</v>
      </c>
      <c r="M221" s="21" t="e">
        <f>'ModelParams Lw'!$B$6*(LN(M$3/(($B221/3600/($D221*$F221))^0.4*$G221^0.3)))^2+'ModelParams Lw'!$B$7*LN(M$3/(($B221/3600/($D221*$F221))^0.4*$G221^0.3))+'ModelParams Lw'!$B$8</f>
        <v>#DIV/0!</v>
      </c>
      <c r="N221" s="21" t="e">
        <f>'ModelParams Lw'!$B$6*(LN(N$3/(($B221/3600/($D221*$F221))^0.4*$G221^0.3)))^2+'ModelParams Lw'!$B$7*LN(N$3/(($B221/3600/($D221*$F221))^0.4*$G221^0.3))+'ModelParams Lw'!$B$8</f>
        <v>#DIV/0!</v>
      </c>
      <c r="O221" s="21" t="e">
        <f>'ModelParams Lw'!$B$6*(LN(O$3/(($B221/3600/($D221*$F221))^0.4*$G221^0.3)))^2+'ModelParams Lw'!$B$7*LN(O$3/(($B221/3600/($D221*$F221))^0.4*$G221^0.3))+'ModelParams Lw'!$B$8</f>
        <v>#DIV/0!</v>
      </c>
      <c r="P221" s="24" t="e">
        <f>'ModelParams Lw'!$B$3+'ModelParams Lw'!$B$4*LOG10($B221/3600/($D221*$F221))+'ModelParams Lw'!$B$5*LOG10(2*$G221/(1.2*($B221/3600/($D221*$F221))^2)+1)+10*LOG10($D221*$F221)+H221</f>
        <v>#DIV/0!</v>
      </c>
      <c r="Q221" s="24" t="e">
        <f>'ModelParams Lw'!$B$3+'ModelParams Lw'!$B$4*LOG10($B221/3600/($D221*$F221))+'ModelParams Lw'!$B$5*LOG10(2*$G221/(1.2*($B221/3600/($D221*$F221))^2)+1)+10*LOG10($D221*$F221)+I221</f>
        <v>#DIV/0!</v>
      </c>
      <c r="R221" s="24" t="e">
        <f>'ModelParams Lw'!$B$3+'ModelParams Lw'!$B$4*LOG10($B221/3600/($D221*$F221))+'ModelParams Lw'!$B$5*LOG10(2*$G221/(1.2*($B221/3600/($D221*$F221))^2)+1)+10*LOG10($D221*$F221)+J221</f>
        <v>#DIV/0!</v>
      </c>
      <c r="S221" s="24" t="e">
        <f>'ModelParams Lw'!$B$3+'ModelParams Lw'!$B$4*LOG10($B221/3600/($D221*$F221))+'ModelParams Lw'!$B$5*LOG10(2*$G221/(1.2*($B221/3600/($D221*$F221))^2)+1)+10*LOG10($D221*$F221)+K221</f>
        <v>#DIV/0!</v>
      </c>
      <c r="T221" s="24" t="e">
        <f>'ModelParams Lw'!$B$3+'ModelParams Lw'!$B$4*LOG10($B221/3600/($D221*$F221))+'ModelParams Lw'!$B$5*LOG10(2*$G221/(1.2*($B221/3600/($D221*$F221))^2)+1)+10*LOG10($D221*$F221)+L221</f>
        <v>#DIV/0!</v>
      </c>
      <c r="U221" s="24" t="e">
        <f>'ModelParams Lw'!$B$3+'ModelParams Lw'!$B$4*LOG10($B221/3600/($D221*$F221))+'ModelParams Lw'!$B$5*LOG10(2*$G221/(1.2*($B221/3600/($D221*$F221))^2)+1)+10*LOG10($D221*$F221)+M221</f>
        <v>#DIV/0!</v>
      </c>
      <c r="V221" s="24" t="e">
        <f>'ModelParams Lw'!$B$3+'ModelParams Lw'!$B$4*LOG10($B221/3600/($D221*$F221))+'ModelParams Lw'!$B$5*LOG10(2*$G221/(1.2*($B221/3600/($D221*$F221))^2)+1)+10*LOG10($D221*$F221)+N221</f>
        <v>#DIV/0!</v>
      </c>
      <c r="W221" s="24" t="e">
        <f>'ModelParams Lw'!$B$3+'ModelParams Lw'!$B$4*LOG10($B221/3600/($D221*$F221))+'ModelParams Lw'!$B$5*LOG10(2*$G221/(1.2*($B221/3600/($D221*$F221))^2)+1)+10*LOG10($D221*$F221)+O221</f>
        <v>#DIV/0!</v>
      </c>
      <c r="X221" s="24" t="e">
        <f>10*LOG10(IF(P221="",0,POWER(10,((P221+'ModelParams Lw'!$O$4)/10))) +IF(Q221="",0,POWER(10,((Q221+'ModelParams Lw'!$P$4)/10))) +IF(R221="",0,POWER(10,((R221+'ModelParams Lw'!$Q$4)/10))) +IF(S221="",0,POWER(10,((S221+'ModelParams Lw'!$R$4)/10))) +IF(T221="",0,POWER(10,((T221+'ModelParams Lw'!$S$4)/10))) +IF(U221="",0,POWER(10,((U221+'ModelParams Lw'!$T$4)/10))) +IF(V221="",0,POWER(10,((V221+'ModelParams Lw'!$U$4)/10)))+IF(W221="",0,POWER(10,((W221+'ModelParams Lw'!$V$4)/10))))</f>
        <v>#DIV/0!</v>
      </c>
      <c r="Y221" s="24" t="e">
        <f t="shared" si="91"/>
        <v>#DIV/0!</v>
      </c>
      <c r="Z221" s="24" t="e">
        <f>(P221-'ModelParams Lw'!O$10)/'ModelParams Lw'!O$11</f>
        <v>#DIV/0!</v>
      </c>
      <c r="AA221" s="24" t="e">
        <f>(Q221-'ModelParams Lw'!P$10)/'ModelParams Lw'!P$11</f>
        <v>#DIV/0!</v>
      </c>
      <c r="AB221" s="24" t="e">
        <f>(R221-'ModelParams Lw'!Q$10)/'ModelParams Lw'!Q$11</f>
        <v>#DIV/0!</v>
      </c>
      <c r="AC221" s="24" t="e">
        <f>(S221-'ModelParams Lw'!R$10)/'ModelParams Lw'!R$11</f>
        <v>#DIV/0!</v>
      </c>
      <c r="AD221" s="24" t="e">
        <f>(T221-'ModelParams Lw'!S$10)/'ModelParams Lw'!S$11</f>
        <v>#DIV/0!</v>
      </c>
      <c r="AE221" s="24" t="e">
        <f>(U221-'ModelParams Lw'!T$10)/'ModelParams Lw'!T$11</f>
        <v>#DIV/0!</v>
      </c>
      <c r="AF221" s="24" t="e">
        <f>(V221-'ModelParams Lw'!U$10)/'ModelParams Lw'!U$11</f>
        <v>#DIV/0!</v>
      </c>
      <c r="AG221" s="24" t="e">
        <f>(W221-'ModelParams Lw'!V$10)/'ModelParams Lw'!V$11</f>
        <v>#DIV/0!</v>
      </c>
      <c r="AH221" s="24" t="e">
        <f t="shared" si="69"/>
        <v>#DIV/0!</v>
      </c>
      <c r="AI221" s="24" t="str">
        <f>IF(OR(Calcul!$D226="",Calcul!$E226=""),"",VLOOKUP(CONCATENATE(Calcul!$D226,Calcul!$E226),SilencerParams!$D$4:$R$82,8,FALSE))</f>
        <v/>
      </c>
      <c r="AJ221" s="24" t="str">
        <f>IF(OR(Calcul!$D226="",Calcul!$E226=""),"",VLOOKUP(CONCATENATE(Calcul!$D226,Calcul!$E226),SilencerParams!$D$4:$R$82,9,FALSE))</f>
        <v/>
      </c>
      <c r="AK221" s="24" t="str">
        <f>IF(OR(Calcul!$D226="",Calcul!$E226=""),"",VLOOKUP(CONCATENATE(Calcul!$D226,Calcul!$E226),SilencerParams!$D$4:$R$82,10,FALSE))</f>
        <v/>
      </c>
      <c r="AL221" s="24" t="str">
        <f>IF(OR(Calcul!$D226="",Calcul!$E226=""),"",VLOOKUP(CONCATENATE(Calcul!$D226,Calcul!$E226),SilencerParams!$D$4:$R$82,11,FALSE))</f>
        <v/>
      </c>
      <c r="AM221" s="24" t="str">
        <f>IF(OR(Calcul!$D226="",Calcul!$E226=""),"",VLOOKUP(CONCATENATE(Calcul!$D226,Calcul!$E226),SilencerParams!$D$4:$R$82,12,FALSE))</f>
        <v/>
      </c>
      <c r="AN221" s="24" t="str">
        <f>IF(OR(Calcul!$D226="",Calcul!$E226=""),"",VLOOKUP(CONCATENATE(Calcul!$D226,Calcul!$E226),SilencerParams!$D$4:$R$82,13,FALSE))</f>
        <v/>
      </c>
      <c r="AO221" s="24" t="str">
        <f>IF(OR(Calcul!$D226="",Calcul!$E226=""),"",VLOOKUP(CONCATENATE(Calcul!$D226,Calcul!$E226),SilencerParams!$D$4:$R$82,14,FALSE))</f>
        <v/>
      </c>
      <c r="AP221" s="24" t="str">
        <f>IF(OR(Calcul!$D226="",Calcul!$E226=""),"",VLOOKUP(CONCATENATE(Calcul!$D226,Calcul!$E226),SilencerParams!$D$4:$R$82,15,FALSE))</f>
        <v/>
      </c>
      <c r="AQ221" s="24" t="str">
        <f>IF(OR(Calcul!$D226="",Calcul!$E226=""),"",VLOOKUP(CONCATENATE(Calcul!$D226,Calcul!$E226),SilencerParams!$D$4:$Z$82,16,FALSE)*LOG($AH221)+VLOOKUP(CONCATENATE(Calcul!$D226,Calcul!$E226),SilencerParams!$D$4:$AH$82,24,FALSE))</f>
        <v/>
      </c>
      <c r="AR221" s="24" t="str">
        <f>IF(OR(Calcul!$D226="",Calcul!$E226=""),"",VLOOKUP(CONCATENATE(Calcul!$D226,Calcul!$E226),SilencerParams!$D$4:$Z$82,17,FALSE)*LOG($AH221)+VLOOKUP(CONCATENATE(Calcul!$D226,Calcul!$E226),SilencerParams!$D$4:$AH$82,25,FALSE))</f>
        <v/>
      </c>
      <c r="AS221" s="24" t="str">
        <f>IF(OR(Calcul!$D226="",Calcul!$E226=""),"",VLOOKUP(CONCATENATE(Calcul!$D226,Calcul!$E226),SilencerParams!$D$4:$Z$82,18,FALSE)*LOG($AH221)+VLOOKUP(CONCATENATE(Calcul!$D226,Calcul!$E226),SilencerParams!$D$4:$AH$82,26,FALSE))</f>
        <v/>
      </c>
      <c r="AT221" s="24" t="str">
        <f>IF(OR(Calcul!$D226="",Calcul!$E226=""),"",VLOOKUP(CONCATENATE(Calcul!$D226,Calcul!$E226),SilencerParams!$D$4:$Z$82,19,FALSE)*LOG($AH221)+VLOOKUP(CONCATENATE(Calcul!$D226,Calcul!$E226),SilencerParams!$D$4:$AH$82,27,FALSE))</f>
        <v/>
      </c>
      <c r="AU221" s="24" t="str">
        <f>IF(OR(Calcul!$D226="",Calcul!$E226=""),"",VLOOKUP(CONCATENATE(Calcul!$D226,Calcul!$E226),SilencerParams!$D$4:$Z$82,20,FALSE)*LOG($AH221)+VLOOKUP(CONCATENATE(Calcul!$D226,Calcul!$E226),SilencerParams!$D$4:$AH$82,28,FALSE))</f>
        <v/>
      </c>
      <c r="AV221" s="24" t="str">
        <f>IF(OR(Calcul!$D226="",Calcul!$E226=""),"",VLOOKUP(CONCATENATE(Calcul!$D226,Calcul!$E226),SilencerParams!$D$4:$Z$82,21,FALSE)*LOG($AH221)+VLOOKUP(CONCATENATE(Calcul!$D226,Calcul!$E226),SilencerParams!$D$4:$AH$82,29,FALSE))</f>
        <v/>
      </c>
      <c r="AW221" s="24" t="str">
        <f>IF(OR(Calcul!$D226="",Calcul!$E226=""),"",VLOOKUP(CONCATENATE(Calcul!$D226,Calcul!$E226),SilencerParams!$D$4:$Z$82,22,FALSE)*LOG($AH221)+VLOOKUP(CONCATENATE(Calcul!$D226,Calcul!$E226),SilencerParams!$D$4:$AH$82,30,FALSE))</f>
        <v/>
      </c>
      <c r="AX221" s="24" t="str">
        <f>IF(OR(Calcul!$D226="",Calcul!$E226=""),"",VLOOKUP(CONCATENATE(Calcul!$D226,Calcul!$E226),SilencerParams!$D$4:$Z$82,23,FALSE)*LOG($AH221)+VLOOKUP(CONCATENATE(Calcul!$D226,Calcul!$E226),SilencerParams!$D$4:$AH$82,31,FALSE))</f>
        <v/>
      </c>
      <c r="AY221" s="24" t="e">
        <f t="shared" si="72"/>
        <v>#DIV/0!</v>
      </c>
      <c r="AZ221" s="24" t="e">
        <f t="shared" si="73"/>
        <v>#DIV/0!</v>
      </c>
      <c r="BA221" s="24" t="e">
        <f t="shared" si="74"/>
        <v>#DIV/0!</v>
      </c>
      <c r="BB221" s="24" t="e">
        <f t="shared" si="75"/>
        <v>#DIV/0!</v>
      </c>
      <c r="BC221" s="24" t="e">
        <f t="shared" si="76"/>
        <v>#DIV/0!</v>
      </c>
      <c r="BD221" s="24" t="e">
        <f t="shared" si="77"/>
        <v>#DIV/0!</v>
      </c>
      <c r="BE221" s="24" t="e">
        <f t="shared" si="78"/>
        <v>#DIV/0!</v>
      </c>
      <c r="BF221" s="24" t="e">
        <f t="shared" si="79"/>
        <v>#DIV/0!</v>
      </c>
      <c r="BG221" s="24" t="e">
        <f>10*LOG10(IF(AY221="",0,POWER(10,((AY221+'ModelParams Lw'!$O$4)/10))) +IF(AZ221="",0,POWER(10,((AZ221+'ModelParams Lw'!$P$4)/10))) +IF(BA221="",0,POWER(10,((BA221+'ModelParams Lw'!$Q$4)/10))) +IF(BB221="",0,POWER(10,((BB221+'ModelParams Lw'!$R$4)/10))) +IF(BC221="",0,POWER(10,((BC221+'ModelParams Lw'!$S$4)/10))) +IF(BD221="",0,POWER(10,((BD221+'ModelParams Lw'!$T$4)/10))) +IF(BE221="",0,POWER(10,((BE221+'ModelParams Lw'!$U$4)/10)))+IF(BF221="",0,POWER(10,((BF221+'ModelParams Lw'!$V$4)/10))))</f>
        <v>#DIV/0!</v>
      </c>
      <c r="BH221" s="24" t="e">
        <f t="shared" si="70"/>
        <v>#DIV/0!</v>
      </c>
      <c r="BI221" s="24" t="e">
        <f>(AY221-'ModelParams Lw'!O$10)/'ModelParams Lw'!O$11</f>
        <v>#DIV/0!</v>
      </c>
      <c r="BJ221" s="24" t="e">
        <f>(AZ221-'ModelParams Lw'!P$10)/'ModelParams Lw'!P$11</f>
        <v>#DIV/0!</v>
      </c>
      <c r="BK221" s="24" t="e">
        <f>(BA221-'ModelParams Lw'!Q$10)/'ModelParams Lw'!Q$11</f>
        <v>#DIV/0!</v>
      </c>
      <c r="BL221" s="24" t="e">
        <f>(BB221-'ModelParams Lw'!R$10)/'ModelParams Lw'!R$11</f>
        <v>#DIV/0!</v>
      </c>
      <c r="BM221" s="24" t="e">
        <f>(BC221-'ModelParams Lw'!S$10)/'ModelParams Lw'!S$11</f>
        <v>#DIV/0!</v>
      </c>
      <c r="BN221" s="24" t="e">
        <f>(BD221-'ModelParams Lw'!T$10)/'ModelParams Lw'!T$11</f>
        <v>#DIV/0!</v>
      </c>
      <c r="BO221" s="24" t="e">
        <f>(BE221-'ModelParams Lw'!U$10)/'ModelParams Lw'!U$11</f>
        <v>#DIV/0!</v>
      </c>
      <c r="BP221" s="24" t="e">
        <f>(BF221-'ModelParams Lw'!V$10)/'ModelParams Lw'!V$11</f>
        <v>#DIV/0!</v>
      </c>
      <c r="BQ221" s="24">
        <f>IF(Calcul!$F226="SW",'ModelParams Lw'!C$18+'ModelParams Lw'!C$19*LOG(BQ$3)+'ModelParams Lw'!C$20*($D221*$E221),IF('ModelParams Lw'!C$21+'ModelParams Lw'!C$22*LOG(BQ$3)+'ModelParams Lw'!C$23*($D221*$E221)&lt;'ModelParams Lw'!C$18+'ModelParams Lw'!C$19*LOG(BQ$3)+'ModelParams Lw'!C$20*($D221*$E221),'ModelParams Lw'!C$18+'ModelParams Lw'!C$19*LOG(BQ$3)+'ModelParams Lw'!C$20*($D221*$E221),'ModelParams Lw'!C$21+'ModelParams Lw'!C$22*LOG(BQ$3)+'ModelParams Lw'!C$23*($D221*$E221)))</f>
        <v>29.232362061604213</v>
      </c>
      <c r="BR221" s="24">
        <f>IF(Calcul!$F226="SW",'ModelParams Lw'!D$18+'ModelParams Lw'!D$19*LOG(BR$3)+'ModelParams Lw'!D$20*($D221*$E221),IF('ModelParams Lw'!D$21+'ModelParams Lw'!D$22*LOG(BR$3)+'ModelParams Lw'!D$23*($D221*$E221)&lt;'ModelParams Lw'!D$18+'ModelParams Lw'!D$19*LOG(BR$3)+'ModelParams Lw'!D$20*($D221*$E221),'ModelParams Lw'!D$18+'ModelParams Lw'!D$19*LOG(BR$3)+'ModelParams Lw'!D$20*($D221*$E221),'ModelParams Lw'!D$21+'ModelParams Lw'!D$22*LOG(BR$3)+'ModelParams Lw'!D$23*($D221*$E221)))</f>
        <v>20.87664435983303</v>
      </c>
      <c r="BS221" s="24">
        <f>IF(Calcul!$F226="SW",'ModelParams Lw'!E$18+'ModelParams Lw'!E$19*LOG(BS$3)+'ModelParams Lw'!E$20*($D221*$E221),IF('ModelParams Lw'!E$21+'ModelParams Lw'!E$22*LOG(BS$3)+'ModelParams Lw'!E$23*($D221*$E221)&lt;'ModelParams Lw'!E$18+'ModelParams Lw'!E$19*LOG(BS$3)+'ModelParams Lw'!E$20*($D221*$E221),'ModelParams Lw'!E$18+'ModelParams Lw'!E$19*LOG(BS$3)+'ModelParams Lw'!E$20*($D221*$E221),'ModelParams Lw'!E$21+'ModelParams Lw'!E$22*LOG(BS$3)+'ModelParams Lw'!E$23*($D221*$E221)))</f>
        <v>19.403052886267911</v>
      </c>
      <c r="BT221" s="24">
        <f>IF(Calcul!$F226="SW",'ModelParams Lw'!F$18+'ModelParams Lw'!F$19*LOG(BT$3)+'ModelParams Lw'!F$20*($D221*$E221),IF('ModelParams Lw'!F$21+'ModelParams Lw'!F$22*LOG(BT$3)+'ModelParams Lw'!F$23*($D221*$E221)&lt;'ModelParams Lw'!F$18+'ModelParams Lw'!F$19*LOG(BT$3)+'ModelParams Lw'!F$20*($D221*$E221),'ModelParams Lw'!F$18+'ModelParams Lw'!F$19*LOG(BT$3)+'ModelParams Lw'!F$20*($D221*$E221),'ModelParams Lw'!F$21+'ModelParams Lw'!F$22*LOG(BT$3)+'ModelParams Lw'!F$23*($D221*$E221)))</f>
        <v>19.168948557312724</v>
      </c>
      <c r="BU221" s="24">
        <f>IF(Calcul!$F226="SW",'ModelParams Lw'!G$18+'ModelParams Lw'!G$19*LOG(BU$3)+'ModelParams Lw'!G$20*($D221*$E221),IF('ModelParams Lw'!G$21+'ModelParams Lw'!G$22*LOG(BU$3)+'ModelParams Lw'!G$23*($D221*$E221)&lt;'ModelParams Lw'!G$18+'ModelParams Lw'!G$19*LOG(BU$3)+'ModelParams Lw'!G$20*($D221*$E221),'ModelParams Lw'!G$18+'ModelParams Lw'!G$19*LOG(BU$3)+'ModelParams Lw'!G$20*($D221*$E221),'ModelParams Lw'!G$21+'ModelParams Lw'!G$22*LOG(BU$3)+'ModelParams Lw'!G$23*($D221*$E221)))</f>
        <v>19.253827318462619</v>
      </c>
      <c r="BV221" s="24">
        <f>IF(Calcul!$F226="SW",'ModelParams Lw'!H$18+'ModelParams Lw'!H$19*LOG(BV$3)+'ModelParams Lw'!H$20*($D221*$E221),IF('ModelParams Lw'!H$21+'ModelParams Lw'!H$22*LOG(BV$3)+'ModelParams Lw'!H$23*($D221*$E221)&lt;'ModelParams Lw'!H$18+'ModelParams Lw'!H$19*LOG(BV$3)+'ModelParams Lw'!H$20*($D221*$E221),'ModelParams Lw'!H$18+'ModelParams Lw'!H$19*LOG(BV$3)+'ModelParams Lw'!H$20*($D221*$E221),'ModelParams Lw'!H$21+'ModelParams Lw'!H$22*LOG(BV$3)+'ModelParams Lw'!H$23*($D221*$E221)))</f>
        <v>18.450549841027573</v>
      </c>
      <c r="BW221" s="24">
        <f>IF(Calcul!$F226="SW",'ModelParams Lw'!I$18+'ModelParams Lw'!I$19*LOG(BW$3)+'ModelParams Lw'!I$20*($D221*$E221),IF('ModelParams Lw'!I$21+'ModelParams Lw'!I$22*LOG(BW$3)+'ModelParams Lw'!I$23*($D221*$E221)&lt;'ModelParams Lw'!I$18+'ModelParams Lw'!I$19*LOG(BW$3)+'ModelParams Lw'!I$20*($D221*$E221),'ModelParams Lw'!I$18+'ModelParams Lw'!I$19*LOG(BW$3)+'ModelParams Lw'!I$20*($D221*$E221),'ModelParams Lw'!I$21+'ModelParams Lw'!I$22*LOG(BW$3)+'ModelParams Lw'!I$23*($D221*$E221)))</f>
        <v>24.339570323731252</v>
      </c>
      <c r="BX221" s="24">
        <f>IF(Calcul!$F226="SW",'ModelParams Lw'!J$18+'ModelParams Lw'!J$19*LOG(BX$3)+'ModelParams Lw'!J$20*($D221*$E221),IF('ModelParams Lw'!J$21+'ModelParams Lw'!J$22*LOG(BX$3)+'ModelParams Lw'!J$23*($D221*$E221)&lt;'ModelParams Lw'!J$18+'ModelParams Lw'!J$19*LOG(BX$3)+'ModelParams Lw'!J$20*($D221*$E221),'ModelParams Lw'!J$18+'ModelParams Lw'!J$19*LOG(BX$3)+'ModelParams Lw'!J$20*($D221*$E221),'ModelParams Lw'!J$21+'ModelParams Lw'!J$22*LOG(BX$3)+'ModelParams Lw'!J$23*($D221*$E221)))</f>
        <v>22.505852524315557</v>
      </c>
      <c r="BY221" s="24" t="e">
        <f t="shared" si="80"/>
        <v>#DIV/0!</v>
      </c>
      <c r="BZ221" s="24" t="e">
        <f t="shared" si="81"/>
        <v>#DIV/0!</v>
      </c>
      <c r="CA221" s="24" t="e">
        <f t="shared" si="82"/>
        <v>#DIV/0!</v>
      </c>
      <c r="CB221" s="24" t="e">
        <f t="shared" si="83"/>
        <v>#DIV/0!</v>
      </c>
      <c r="CC221" s="24" t="e">
        <f t="shared" si="84"/>
        <v>#DIV/0!</v>
      </c>
      <c r="CD221" s="24" t="e">
        <f t="shared" si="85"/>
        <v>#DIV/0!</v>
      </c>
      <c r="CE221" s="24" t="e">
        <f t="shared" si="86"/>
        <v>#DIV/0!</v>
      </c>
      <c r="CF221" s="24" t="e">
        <f t="shared" si="87"/>
        <v>#DIV/0!</v>
      </c>
      <c r="CG221" s="24" t="e">
        <f>10*LOG10(IF(BY221="",0,POWER(10,((BY221+'ModelParams Lw'!$O$4)/10))) +IF(BZ221="",0,POWER(10,((BZ221+'ModelParams Lw'!$P$4)/10))) +IF(CA221="",0,POWER(10,((CA221+'ModelParams Lw'!$Q$4)/10))) +IF(CB221="",0,POWER(10,((CB221+'ModelParams Lw'!$R$4)/10))) +IF(CC221="",0,POWER(10,((CC221+'ModelParams Lw'!$S$4)/10))) +IF(CD221="",0,POWER(10,((CD221+'ModelParams Lw'!$T$4)/10))) +IF(CE221="",0,POWER(10,((CE221+'ModelParams Lw'!$U$4)/10)))+IF(CF221="",0,POWER(10,((CF221+'ModelParams Lw'!$V$4)/10))))</f>
        <v>#DIV/0!</v>
      </c>
      <c r="CH221" s="24" t="e">
        <f t="shared" si="71"/>
        <v>#DIV/0!</v>
      </c>
      <c r="CI221" s="24" t="e">
        <f>(BY221-'ModelParams Lw'!$O$10)/'ModelParams Lw'!$O$11</f>
        <v>#DIV/0!</v>
      </c>
      <c r="CJ221" s="24" t="e">
        <f>(BZ221-'ModelParams Lw'!$P$10)/'ModelParams Lw'!$P$11</f>
        <v>#DIV/0!</v>
      </c>
      <c r="CK221" s="24" t="e">
        <f>(CA221-'ModelParams Lw'!$Q$10)/'ModelParams Lw'!$Q$11</f>
        <v>#DIV/0!</v>
      </c>
      <c r="CL221" s="24" t="e">
        <f>(CB221-'ModelParams Lw'!$R$10)/'ModelParams Lw'!$R$11</f>
        <v>#DIV/0!</v>
      </c>
      <c r="CM221" s="24" t="e">
        <f>(CC221-'ModelParams Lw'!$S$10)/'ModelParams Lw'!$S$11</f>
        <v>#DIV/0!</v>
      </c>
      <c r="CN221" s="24" t="e">
        <f>(CD221-'ModelParams Lw'!$T$10)/'ModelParams Lw'!$T$11</f>
        <v>#DIV/0!</v>
      </c>
      <c r="CO221" s="24" t="e">
        <f>(CE221-'ModelParams Lw'!$U$10)/'ModelParams Lw'!$U$11</f>
        <v>#DIV/0!</v>
      </c>
      <c r="CP221" s="24" t="e">
        <f>(CF221-'ModelParams Lw'!$V$10)/'ModelParams Lw'!$V$11</f>
        <v>#DIV/0!</v>
      </c>
    </row>
    <row r="222" spans="1:94" x14ac:dyDescent="0.2">
      <c r="A222" s="12">
        <f>Calcul!B224</f>
        <v>0</v>
      </c>
      <c r="B222" s="12">
        <f t="shared" si="88"/>
        <v>0</v>
      </c>
      <c r="C222" s="12">
        <f>Calcul!C224</f>
        <v>0</v>
      </c>
      <c r="D222" s="12">
        <f>Calcul!D224/1000</f>
        <v>0</v>
      </c>
      <c r="E222" s="12">
        <f>Calcul!E224/1000</f>
        <v>0</v>
      </c>
      <c r="F222" s="12">
        <f t="shared" si="89"/>
        <v>0</v>
      </c>
      <c r="G222" s="24" t="e">
        <f t="shared" si="90"/>
        <v>#DIV/0!</v>
      </c>
      <c r="H222" s="21" t="e">
        <f>'ModelParams Lw'!$B$6*(LN(H$3/(($B222/3600/($D222*$F222))^0.4*$G222^0.3)))^2+'ModelParams Lw'!$B$7*LN(H$3/(($B222/3600/($D222*$F222))^0.4*$G222^0.3))+'ModelParams Lw'!$B$8</f>
        <v>#DIV/0!</v>
      </c>
      <c r="I222" s="21" t="e">
        <f>'ModelParams Lw'!$B$6*(LN(I$3/(($B222/3600/($D222*$F222))^0.4*$G222^0.3)))^2+'ModelParams Lw'!$B$7*LN(I$3/(($B222/3600/($D222*$F222))^0.4*$G222^0.3))+'ModelParams Lw'!$B$8</f>
        <v>#DIV/0!</v>
      </c>
      <c r="J222" s="21" t="e">
        <f>'ModelParams Lw'!$B$6*(LN(J$3/(($B222/3600/($D222*$F222))^0.4*$G222^0.3)))^2+'ModelParams Lw'!$B$7*LN(J$3/(($B222/3600/($D222*$F222))^0.4*$G222^0.3))+'ModelParams Lw'!$B$8</f>
        <v>#DIV/0!</v>
      </c>
      <c r="K222" s="21" t="e">
        <f>'ModelParams Lw'!$B$6*(LN(K$3/(($B222/3600/($D222*$F222))^0.4*$G222^0.3)))^2+'ModelParams Lw'!$B$7*LN(K$3/(($B222/3600/($D222*$F222))^0.4*$G222^0.3))+'ModelParams Lw'!$B$8</f>
        <v>#DIV/0!</v>
      </c>
      <c r="L222" s="21" t="e">
        <f>'ModelParams Lw'!$B$6*(LN(L$3/(($B222/3600/($D222*$F222))^0.4*$G222^0.3)))^2+'ModelParams Lw'!$B$7*LN(L$3/(($B222/3600/($D222*$F222))^0.4*$G222^0.3))+'ModelParams Lw'!$B$8</f>
        <v>#DIV/0!</v>
      </c>
      <c r="M222" s="21" t="e">
        <f>'ModelParams Lw'!$B$6*(LN(M$3/(($B222/3600/($D222*$F222))^0.4*$G222^0.3)))^2+'ModelParams Lw'!$B$7*LN(M$3/(($B222/3600/($D222*$F222))^0.4*$G222^0.3))+'ModelParams Lw'!$B$8</f>
        <v>#DIV/0!</v>
      </c>
      <c r="N222" s="21" t="e">
        <f>'ModelParams Lw'!$B$6*(LN(N$3/(($B222/3600/($D222*$F222))^0.4*$G222^0.3)))^2+'ModelParams Lw'!$B$7*LN(N$3/(($B222/3600/($D222*$F222))^0.4*$G222^0.3))+'ModelParams Lw'!$B$8</f>
        <v>#DIV/0!</v>
      </c>
      <c r="O222" s="21" t="e">
        <f>'ModelParams Lw'!$B$6*(LN(O$3/(($B222/3600/($D222*$F222))^0.4*$G222^0.3)))^2+'ModelParams Lw'!$B$7*LN(O$3/(($B222/3600/($D222*$F222))^0.4*$G222^0.3))+'ModelParams Lw'!$B$8</f>
        <v>#DIV/0!</v>
      </c>
      <c r="P222" s="24" t="e">
        <f>'ModelParams Lw'!$B$3+'ModelParams Lw'!$B$4*LOG10($B222/3600/($D222*$F222))+'ModelParams Lw'!$B$5*LOG10(2*$G222/(1.2*($B222/3600/($D222*$F222))^2)+1)+10*LOG10($D222*$F222)+H222</f>
        <v>#DIV/0!</v>
      </c>
      <c r="Q222" s="24" t="e">
        <f>'ModelParams Lw'!$B$3+'ModelParams Lw'!$B$4*LOG10($B222/3600/($D222*$F222))+'ModelParams Lw'!$B$5*LOG10(2*$G222/(1.2*($B222/3600/($D222*$F222))^2)+1)+10*LOG10($D222*$F222)+I222</f>
        <v>#DIV/0!</v>
      </c>
      <c r="R222" s="24" t="e">
        <f>'ModelParams Lw'!$B$3+'ModelParams Lw'!$B$4*LOG10($B222/3600/($D222*$F222))+'ModelParams Lw'!$B$5*LOG10(2*$G222/(1.2*($B222/3600/($D222*$F222))^2)+1)+10*LOG10($D222*$F222)+J222</f>
        <v>#DIV/0!</v>
      </c>
      <c r="S222" s="24" t="e">
        <f>'ModelParams Lw'!$B$3+'ModelParams Lw'!$B$4*LOG10($B222/3600/($D222*$F222))+'ModelParams Lw'!$B$5*LOG10(2*$G222/(1.2*($B222/3600/($D222*$F222))^2)+1)+10*LOG10($D222*$F222)+K222</f>
        <v>#DIV/0!</v>
      </c>
      <c r="T222" s="24" t="e">
        <f>'ModelParams Lw'!$B$3+'ModelParams Lw'!$B$4*LOG10($B222/3600/($D222*$F222))+'ModelParams Lw'!$B$5*LOG10(2*$G222/(1.2*($B222/3600/($D222*$F222))^2)+1)+10*LOG10($D222*$F222)+L222</f>
        <v>#DIV/0!</v>
      </c>
      <c r="U222" s="24" t="e">
        <f>'ModelParams Lw'!$B$3+'ModelParams Lw'!$B$4*LOG10($B222/3600/($D222*$F222))+'ModelParams Lw'!$B$5*LOG10(2*$G222/(1.2*($B222/3600/($D222*$F222))^2)+1)+10*LOG10($D222*$F222)+M222</f>
        <v>#DIV/0!</v>
      </c>
      <c r="V222" s="24" t="e">
        <f>'ModelParams Lw'!$B$3+'ModelParams Lw'!$B$4*LOG10($B222/3600/($D222*$F222))+'ModelParams Lw'!$B$5*LOG10(2*$G222/(1.2*($B222/3600/($D222*$F222))^2)+1)+10*LOG10($D222*$F222)+N222</f>
        <v>#DIV/0!</v>
      </c>
      <c r="W222" s="24" t="e">
        <f>'ModelParams Lw'!$B$3+'ModelParams Lw'!$B$4*LOG10($B222/3600/($D222*$F222))+'ModelParams Lw'!$B$5*LOG10(2*$G222/(1.2*($B222/3600/($D222*$F222))^2)+1)+10*LOG10($D222*$F222)+O222</f>
        <v>#DIV/0!</v>
      </c>
      <c r="X222" s="24" t="e">
        <f>10*LOG10(IF(P222="",0,POWER(10,((P222+'ModelParams Lw'!$O$4)/10))) +IF(Q222="",0,POWER(10,((Q222+'ModelParams Lw'!$P$4)/10))) +IF(R222="",0,POWER(10,((R222+'ModelParams Lw'!$Q$4)/10))) +IF(S222="",0,POWER(10,((S222+'ModelParams Lw'!$R$4)/10))) +IF(T222="",0,POWER(10,((T222+'ModelParams Lw'!$S$4)/10))) +IF(U222="",0,POWER(10,((U222+'ModelParams Lw'!$T$4)/10))) +IF(V222="",0,POWER(10,((V222+'ModelParams Lw'!$U$4)/10)))+IF(W222="",0,POWER(10,((W222+'ModelParams Lw'!$V$4)/10))))</f>
        <v>#DIV/0!</v>
      </c>
      <c r="Y222" s="24" t="e">
        <f t="shared" si="91"/>
        <v>#DIV/0!</v>
      </c>
      <c r="Z222" s="24" t="e">
        <f>(P222-'ModelParams Lw'!O$10)/'ModelParams Lw'!O$11</f>
        <v>#DIV/0!</v>
      </c>
      <c r="AA222" s="24" t="e">
        <f>(Q222-'ModelParams Lw'!P$10)/'ModelParams Lw'!P$11</f>
        <v>#DIV/0!</v>
      </c>
      <c r="AB222" s="24" t="e">
        <f>(R222-'ModelParams Lw'!Q$10)/'ModelParams Lw'!Q$11</f>
        <v>#DIV/0!</v>
      </c>
      <c r="AC222" s="24" t="e">
        <f>(S222-'ModelParams Lw'!R$10)/'ModelParams Lw'!R$11</f>
        <v>#DIV/0!</v>
      </c>
      <c r="AD222" s="24" t="e">
        <f>(T222-'ModelParams Lw'!S$10)/'ModelParams Lw'!S$11</f>
        <v>#DIV/0!</v>
      </c>
      <c r="AE222" s="24" t="e">
        <f>(U222-'ModelParams Lw'!T$10)/'ModelParams Lw'!T$11</f>
        <v>#DIV/0!</v>
      </c>
      <c r="AF222" s="24" t="e">
        <f>(V222-'ModelParams Lw'!U$10)/'ModelParams Lw'!U$11</f>
        <v>#DIV/0!</v>
      </c>
      <c r="AG222" s="24" t="e">
        <f>(W222-'ModelParams Lw'!V$10)/'ModelParams Lw'!V$11</f>
        <v>#DIV/0!</v>
      </c>
      <c r="AH222" s="24" t="e">
        <f t="shared" si="69"/>
        <v>#DIV/0!</v>
      </c>
      <c r="AI222" s="24" t="str">
        <f>IF(OR(Calcul!$D227="",Calcul!$E227=""),"",VLOOKUP(CONCATENATE(Calcul!$D227,Calcul!$E227),SilencerParams!$D$4:$R$82,8,FALSE))</f>
        <v/>
      </c>
      <c r="AJ222" s="24" t="str">
        <f>IF(OR(Calcul!$D227="",Calcul!$E227=""),"",VLOOKUP(CONCATENATE(Calcul!$D227,Calcul!$E227),SilencerParams!$D$4:$R$82,9,FALSE))</f>
        <v/>
      </c>
      <c r="AK222" s="24" t="str">
        <f>IF(OR(Calcul!$D227="",Calcul!$E227=""),"",VLOOKUP(CONCATENATE(Calcul!$D227,Calcul!$E227),SilencerParams!$D$4:$R$82,10,FALSE))</f>
        <v/>
      </c>
      <c r="AL222" s="24" t="str">
        <f>IF(OR(Calcul!$D227="",Calcul!$E227=""),"",VLOOKUP(CONCATENATE(Calcul!$D227,Calcul!$E227),SilencerParams!$D$4:$R$82,11,FALSE))</f>
        <v/>
      </c>
      <c r="AM222" s="24" t="str">
        <f>IF(OR(Calcul!$D227="",Calcul!$E227=""),"",VLOOKUP(CONCATENATE(Calcul!$D227,Calcul!$E227),SilencerParams!$D$4:$R$82,12,FALSE))</f>
        <v/>
      </c>
      <c r="AN222" s="24" t="str">
        <f>IF(OR(Calcul!$D227="",Calcul!$E227=""),"",VLOOKUP(CONCATENATE(Calcul!$D227,Calcul!$E227),SilencerParams!$D$4:$R$82,13,FALSE))</f>
        <v/>
      </c>
      <c r="AO222" s="24" t="str">
        <f>IF(OR(Calcul!$D227="",Calcul!$E227=""),"",VLOOKUP(CONCATENATE(Calcul!$D227,Calcul!$E227),SilencerParams!$D$4:$R$82,14,FALSE))</f>
        <v/>
      </c>
      <c r="AP222" s="24" t="str">
        <f>IF(OR(Calcul!$D227="",Calcul!$E227=""),"",VLOOKUP(CONCATENATE(Calcul!$D227,Calcul!$E227),SilencerParams!$D$4:$R$82,15,FALSE))</f>
        <v/>
      </c>
      <c r="AQ222" s="24" t="str">
        <f>IF(OR(Calcul!$D227="",Calcul!$E227=""),"",VLOOKUP(CONCATENATE(Calcul!$D227,Calcul!$E227),SilencerParams!$D$4:$Z$82,16,FALSE)*LOG($AH222)+VLOOKUP(CONCATENATE(Calcul!$D227,Calcul!$E227),SilencerParams!$D$4:$AH$82,24,FALSE))</f>
        <v/>
      </c>
      <c r="AR222" s="24" t="str">
        <f>IF(OR(Calcul!$D227="",Calcul!$E227=""),"",VLOOKUP(CONCATENATE(Calcul!$D227,Calcul!$E227),SilencerParams!$D$4:$Z$82,17,FALSE)*LOG($AH222)+VLOOKUP(CONCATENATE(Calcul!$D227,Calcul!$E227),SilencerParams!$D$4:$AH$82,25,FALSE))</f>
        <v/>
      </c>
      <c r="AS222" s="24" t="str">
        <f>IF(OR(Calcul!$D227="",Calcul!$E227=""),"",VLOOKUP(CONCATENATE(Calcul!$D227,Calcul!$E227),SilencerParams!$D$4:$Z$82,18,FALSE)*LOG($AH222)+VLOOKUP(CONCATENATE(Calcul!$D227,Calcul!$E227),SilencerParams!$D$4:$AH$82,26,FALSE))</f>
        <v/>
      </c>
      <c r="AT222" s="24" t="str">
        <f>IF(OR(Calcul!$D227="",Calcul!$E227=""),"",VLOOKUP(CONCATENATE(Calcul!$D227,Calcul!$E227),SilencerParams!$D$4:$Z$82,19,FALSE)*LOG($AH222)+VLOOKUP(CONCATENATE(Calcul!$D227,Calcul!$E227),SilencerParams!$D$4:$AH$82,27,FALSE))</f>
        <v/>
      </c>
      <c r="AU222" s="24" t="str">
        <f>IF(OR(Calcul!$D227="",Calcul!$E227=""),"",VLOOKUP(CONCATENATE(Calcul!$D227,Calcul!$E227),SilencerParams!$D$4:$Z$82,20,FALSE)*LOG($AH222)+VLOOKUP(CONCATENATE(Calcul!$D227,Calcul!$E227),SilencerParams!$D$4:$AH$82,28,FALSE))</f>
        <v/>
      </c>
      <c r="AV222" s="24" t="str">
        <f>IF(OR(Calcul!$D227="",Calcul!$E227=""),"",VLOOKUP(CONCATENATE(Calcul!$D227,Calcul!$E227),SilencerParams!$D$4:$Z$82,21,FALSE)*LOG($AH222)+VLOOKUP(CONCATENATE(Calcul!$D227,Calcul!$E227),SilencerParams!$D$4:$AH$82,29,FALSE))</f>
        <v/>
      </c>
      <c r="AW222" s="24" t="str">
        <f>IF(OR(Calcul!$D227="",Calcul!$E227=""),"",VLOOKUP(CONCATENATE(Calcul!$D227,Calcul!$E227),SilencerParams!$D$4:$Z$82,22,FALSE)*LOG($AH222)+VLOOKUP(CONCATENATE(Calcul!$D227,Calcul!$E227),SilencerParams!$D$4:$AH$82,30,FALSE))</f>
        <v/>
      </c>
      <c r="AX222" s="24" t="str">
        <f>IF(OR(Calcul!$D227="",Calcul!$E227=""),"",VLOOKUP(CONCATENATE(Calcul!$D227,Calcul!$E227),SilencerParams!$D$4:$Z$82,23,FALSE)*LOG($AH222)+VLOOKUP(CONCATENATE(Calcul!$D227,Calcul!$E227),SilencerParams!$D$4:$AH$82,31,FALSE))</f>
        <v/>
      </c>
      <c r="AY222" s="24" t="e">
        <f t="shared" si="72"/>
        <v>#DIV/0!</v>
      </c>
      <c r="AZ222" s="24" t="e">
        <f t="shared" si="73"/>
        <v>#DIV/0!</v>
      </c>
      <c r="BA222" s="24" t="e">
        <f t="shared" si="74"/>
        <v>#DIV/0!</v>
      </c>
      <c r="BB222" s="24" t="e">
        <f t="shared" si="75"/>
        <v>#DIV/0!</v>
      </c>
      <c r="BC222" s="24" t="e">
        <f t="shared" si="76"/>
        <v>#DIV/0!</v>
      </c>
      <c r="BD222" s="24" t="e">
        <f t="shared" si="77"/>
        <v>#DIV/0!</v>
      </c>
      <c r="BE222" s="24" t="e">
        <f t="shared" si="78"/>
        <v>#DIV/0!</v>
      </c>
      <c r="BF222" s="24" t="e">
        <f t="shared" si="79"/>
        <v>#DIV/0!</v>
      </c>
      <c r="BG222" s="24" t="e">
        <f>10*LOG10(IF(AY222="",0,POWER(10,((AY222+'ModelParams Lw'!$O$4)/10))) +IF(AZ222="",0,POWER(10,((AZ222+'ModelParams Lw'!$P$4)/10))) +IF(BA222="",0,POWER(10,((BA222+'ModelParams Lw'!$Q$4)/10))) +IF(BB222="",0,POWER(10,((BB222+'ModelParams Lw'!$R$4)/10))) +IF(BC222="",0,POWER(10,((BC222+'ModelParams Lw'!$S$4)/10))) +IF(BD222="",0,POWER(10,((BD222+'ModelParams Lw'!$T$4)/10))) +IF(BE222="",0,POWER(10,((BE222+'ModelParams Lw'!$U$4)/10)))+IF(BF222="",0,POWER(10,((BF222+'ModelParams Lw'!$V$4)/10))))</f>
        <v>#DIV/0!</v>
      </c>
      <c r="BH222" s="24" t="e">
        <f t="shared" si="70"/>
        <v>#DIV/0!</v>
      </c>
      <c r="BI222" s="24" t="e">
        <f>(AY222-'ModelParams Lw'!O$10)/'ModelParams Lw'!O$11</f>
        <v>#DIV/0!</v>
      </c>
      <c r="BJ222" s="24" t="e">
        <f>(AZ222-'ModelParams Lw'!P$10)/'ModelParams Lw'!P$11</f>
        <v>#DIV/0!</v>
      </c>
      <c r="BK222" s="24" t="e">
        <f>(BA222-'ModelParams Lw'!Q$10)/'ModelParams Lw'!Q$11</f>
        <v>#DIV/0!</v>
      </c>
      <c r="BL222" s="24" t="e">
        <f>(BB222-'ModelParams Lw'!R$10)/'ModelParams Lw'!R$11</f>
        <v>#DIV/0!</v>
      </c>
      <c r="BM222" s="24" t="e">
        <f>(BC222-'ModelParams Lw'!S$10)/'ModelParams Lw'!S$11</f>
        <v>#DIV/0!</v>
      </c>
      <c r="BN222" s="24" t="e">
        <f>(BD222-'ModelParams Lw'!T$10)/'ModelParams Lw'!T$11</f>
        <v>#DIV/0!</v>
      </c>
      <c r="BO222" s="24" t="e">
        <f>(BE222-'ModelParams Lw'!U$10)/'ModelParams Lw'!U$11</f>
        <v>#DIV/0!</v>
      </c>
      <c r="BP222" s="24" t="e">
        <f>(BF222-'ModelParams Lw'!V$10)/'ModelParams Lw'!V$11</f>
        <v>#DIV/0!</v>
      </c>
      <c r="BQ222" s="24">
        <f>IF(Calcul!$F227="SW",'ModelParams Lw'!C$18+'ModelParams Lw'!C$19*LOG(BQ$3)+'ModelParams Lw'!C$20*($D222*$E222),IF('ModelParams Lw'!C$21+'ModelParams Lw'!C$22*LOG(BQ$3)+'ModelParams Lw'!C$23*($D222*$E222)&lt;'ModelParams Lw'!C$18+'ModelParams Lw'!C$19*LOG(BQ$3)+'ModelParams Lw'!C$20*($D222*$E222),'ModelParams Lw'!C$18+'ModelParams Lw'!C$19*LOG(BQ$3)+'ModelParams Lw'!C$20*($D222*$E222),'ModelParams Lw'!C$21+'ModelParams Lw'!C$22*LOG(BQ$3)+'ModelParams Lw'!C$23*($D222*$E222)))</f>
        <v>29.232362061604213</v>
      </c>
      <c r="BR222" s="24">
        <f>IF(Calcul!$F227="SW",'ModelParams Lw'!D$18+'ModelParams Lw'!D$19*LOG(BR$3)+'ModelParams Lw'!D$20*($D222*$E222),IF('ModelParams Lw'!D$21+'ModelParams Lw'!D$22*LOG(BR$3)+'ModelParams Lw'!D$23*($D222*$E222)&lt;'ModelParams Lw'!D$18+'ModelParams Lw'!D$19*LOG(BR$3)+'ModelParams Lw'!D$20*($D222*$E222),'ModelParams Lw'!D$18+'ModelParams Lw'!D$19*LOG(BR$3)+'ModelParams Lw'!D$20*($D222*$E222),'ModelParams Lw'!D$21+'ModelParams Lw'!D$22*LOG(BR$3)+'ModelParams Lw'!D$23*($D222*$E222)))</f>
        <v>20.87664435983303</v>
      </c>
      <c r="BS222" s="24">
        <f>IF(Calcul!$F227="SW",'ModelParams Lw'!E$18+'ModelParams Lw'!E$19*LOG(BS$3)+'ModelParams Lw'!E$20*($D222*$E222),IF('ModelParams Lw'!E$21+'ModelParams Lw'!E$22*LOG(BS$3)+'ModelParams Lw'!E$23*($D222*$E222)&lt;'ModelParams Lw'!E$18+'ModelParams Lw'!E$19*LOG(BS$3)+'ModelParams Lw'!E$20*($D222*$E222),'ModelParams Lw'!E$18+'ModelParams Lw'!E$19*LOG(BS$3)+'ModelParams Lw'!E$20*($D222*$E222),'ModelParams Lw'!E$21+'ModelParams Lw'!E$22*LOG(BS$3)+'ModelParams Lw'!E$23*($D222*$E222)))</f>
        <v>19.403052886267911</v>
      </c>
      <c r="BT222" s="24">
        <f>IF(Calcul!$F227="SW",'ModelParams Lw'!F$18+'ModelParams Lw'!F$19*LOG(BT$3)+'ModelParams Lw'!F$20*($D222*$E222),IF('ModelParams Lw'!F$21+'ModelParams Lw'!F$22*LOG(BT$3)+'ModelParams Lw'!F$23*($D222*$E222)&lt;'ModelParams Lw'!F$18+'ModelParams Lw'!F$19*LOG(BT$3)+'ModelParams Lw'!F$20*($D222*$E222),'ModelParams Lw'!F$18+'ModelParams Lw'!F$19*LOG(BT$3)+'ModelParams Lw'!F$20*($D222*$E222),'ModelParams Lw'!F$21+'ModelParams Lw'!F$22*LOG(BT$3)+'ModelParams Lw'!F$23*($D222*$E222)))</f>
        <v>19.168948557312724</v>
      </c>
      <c r="BU222" s="24">
        <f>IF(Calcul!$F227="SW",'ModelParams Lw'!G$18+'ModelParams Lw'!G$19*LOG(BU$3)+'ModelParams Lw'!G$20*($D222*$E222),IF('ModelParams Lw'!G$21+'ModelParams Lw'!G$22*LOG(BU$3)+'ModelParams Lw'!G$23*($D222*$E222)&lt;'ModelParams Lw'!G$18+'ModelParams Lw'!G$19*LOG(BU$3)+'ModelParams Lw'!G$20*($D222*$E222),'ModelParams Lw'!G$18+'ModelParams Lw'!G$19*LOG(BU$3)+'ModelParams Lw'!G$20*($D222*$E222),'ModelParams Lw'!G$21+'ModelParams Lw'!G$22*LOG(BU$3)+'ModelParams Lw'!G$23*($D222*$E222)))</f>
        <v>19.253827318462619</v>
      </c>
      <c r="BV222" s="24">
        <f>IF(Calcul!$F227="SW",'ModelParams Lw'!H$18+'ModelParams Lw'!H$19*LOG(BV$3)+'ModelParams Lw'!H$20*($D222*$E222),IF('ModelParams Lw'!H$21+'ModelParams Lw'!H$22*LOG(BV$3)+'ModelParams Lw'!H$23*($D222*$E222)&lt;'ModelParams Lw'!H$18+'ModelParams Lw'!H$19*LOG(BV$3)+'ModelParams Lw'!H$20*($D222*$E222),'ModelParams Lw'!H$18+'ModelParams Lw'!H$19*LOG(BV$3)+'ModelParams Lw'!H$20*($D222*$E222),'ModelParams Lw'!H$21+'ModelParams Lw'!H$22*LOG(BV$3)+'ModelParams Lw'!H$23*($D222*$E222)))</f>
        <v>18.450549841027573</v>
      </c>
      <c r="BW222" s="24">
        <f>IF(Calcul!$F227="SW",'ModelParams Lw'!I$18+'ModelParams Lw'!I$19*LOG(BW$3)+'ModelParams Lw'!I$20*($D222*$E222),IF('ModelParams Lw'!I$21+'ModelParams Lw'!I$22*LOG(BW$3)+'ModelParams Lw'!I$23*($D222*$E222)&lt;'ModelParams Lw'!I$18+'ModelParams Lw'!I$19*LOG(BW$3)+'ModelParams Lw'!I$20*($D222*$E222),'ModelParams Lw'!I$18+'ModelParams Lw'!I$19*LOG(BW$3)+'ModelParams Lw'!I$20*($D222*$E222),'ModelParams Lw'!I$21+'ModelParams Lw'!I$22*LOG(BW$3)+'ModelParams Lw'!I$23*($D222*$E222)))</f>
        <v>24.339570323731252</v>
      </c>
      <c r="BX222" s="24">
        <f>IF(Calcul!$F227="SW",'ModelParams Lw'!J$18+'ModelParams Lw'!J$19*LOG(BX$3)+'ModelParams Lw'!J$20*($D222*$E222),IF('ModelParams Lw'!J$21+'ModelParams Lw'!J$22*LOG(BX$3)+'ModelParams Lw'!J$23*($D222*$E222)&lt;'ModelParams Lw'!J$18+'ModelParams Lw'!J$19*LOG(BX$3)+'ModelParams Lw'!J$20*($D222*$E222),'ModelParams Lw'!J$18+'ModelParams Lw'!J$19*LOG(BX$3)+'ModelParams Lw'!J$20*($D222*$E222),'ModelParams Lw'!J$21+'ModelParams Lw'!J$22*LOG(BX$3)+'ModelParams Lw'!J$23*($D222*$E222)))</f>
        <v>22.505852524315557</v>
      </c>
      <c r="BY222" s="24" t="e">
        <f t="shared" si="80"/>
        <v>#DIV/0!</v>
      </c>
      <c r="BZ222" s="24" t="e">
        <f t="shared" si="81"/>
        <v>#DIV/0!</v>
      </c>
      <c r="CA222" s="24" t="e">
        <f t="shared" si="82"/>
        <v>#DIV/0!</v>
      </c>
      <c r="CB222" s="24" t="e">
        <f t="shared" si="83"/>
        <v>#DIV/0!</v>
      </c>
      <c r="CC222" s="24" t="e">
        <f t="shared" si="84"/>
        <v>#DIV/0!</v>
      </c>
      <c r="CD222" s="24" t="e">
        <f t="shared" si="85"/>
        <v>#DIV/0!</v>
      </c>
      <c r="CE222" s="24" t="e">
        <f t="shared" si="86"/>
        <v>#DIV/0!</v>
      </c>
      <c r="CF222" s="24" t="e">
        <f t="shared" si="87"/>
        <v>#DIV/0!</v>
      </c>
      <c r="CG222" s="24" t="e">
        <f>10*LOG10(IF(BY222="",0,POWER(10,((BY222+'ModelParams Lw'!$O$4)/10))) +IF(BZ222="",0,POWER(10,((BZ222+'ModelParams Lw'!$P$4)/10))) +IF(CA222="",0,POWER(10,((CA222+'ModelParams Lw'!$Q$4)/10))) +IF(CB222="",0,POWER(10,((CB222+'ModelParams Lw'!$R$4)/10))) +IF(CC222="",0,POWER(10,((CC222+'ModelParams Lw'!$S$4)/10))) +IF(CD222="",0,POWER(10,((CD222+'ModelParams Lw'!$T$4)/10))) +IF(CE222="",0,POWER(10,((CE222+'ModelParams Lw'!$U$4)/10)))+IF(CF222="",0,POWER(10,((CF222+'ModelParams Lw'!$V$4)/10))))</f>
        <v>#DIV/0!</v>
      </c>
      <c r="CH222" s="24" t="e">
        <f t="shared" si="71"/>
        <v>#DIV/0!</v>
      </c>
      <c r="CI222" s="24" t="e">
        <f>(BY222-'ModelParams Lw'!$O$10)/'ModelParams Lw'!$O$11</f>
        <v>#DIV/0!</v>
      </c>
      <c r="CJ222" s="24" t="e">
        <f>(BZ222-'ModelParams Lw'!$P$10)/'ModelParams Lw'!$P$11</f>
        <v>#DIV/0!</v>
      </c>
      <c r="CK222" s="24" t="e">
        <f>(CA222-'ModelParams Lw'!$Q$10)/'ModelParams Lw'!$Q$11</f>
        <v>#DIV/0!</v>
      </c>
      <c r="CL222" s="24" t="e">
        <f>(CB222-'ModelParams Lw'!$R$10)/'ModelParams Lw'!$R$11</f>
        <v>#DIV/0!</v>
      </c>
      <c r="CM222" s="24" t="e">
        <f>(CC222-'ModelParams Lw'!$S$10)/'ModelParams Lw'!$S$11</f>
        <v>#DIV/0!</v>
      </c>
      <c r="CN222" s="24" t="e">
        <f>(CD222-'ModelParams Lw'!$T$10)/'ModelParams Lw'!$T$11</f>
        <v>#DIV/0!</v>
      </c>
      <c r="CO222" s="24" t="e">
        <f>(CE222-'ModelParams Lw'!$U$10)/'ModelParams Lw'!$U$11</f>
        <v>#DIV/0!</v>
      </c>
      <c r="CP222" s="24" t="e">
        <f>(CF222-'ModelParams Lw'!$V$10)/'ModelParams Lw'!$V$11</f>
        <v>#DIV/0!</v>
      </c>
    </row>
    <row r="223" spans="1:94" x14ac:dyDescent="0.2">
      <c r="A223" s="12">
        <f>Calcul!B225</f>
        <v>0</v>
      </c>
      <c r="B223" s="12">
        <f t="shared" si="88"/>
        <v>0</v>
      </c>
      <c r="C223" s="12">
        <f>Calcul!C225</f>
        <v>0</v>
      </c>
      <c r="D223" s="12">
        <f>Calcul!D225/1000</f>
        <v>0</v>
      </c>
      <c r="E223" s="12">
        <f>Calcul!E225/1000</f>
        <v>0</v>
      </c>
      <c r="F223" s="12">
        <f t="shared" si="89"/>
        <v>0</v>
      </c>
      <c r="G223" s="24" t="e">
        <f t="shared" si="90"/>
        <v>#DIV/0!</v>
      </c>
      <c r="H223" s="21" t="e">
        <f>'ModelParams Lw'!$B$6*(LN(H$3/(($B223/3600/($D223*$F223))^0.4*$G223^0.3)))^2+'ModelParams Lw'!$B$7*LN(H$3/(($B223/3600/($D223*$F223))^0.4*$G223^0.3))+'ModelParams Lw'!$B$8</f>
        <v>#DIV/0!</v>
      </c>
      <c r="I223" s="21" t="e">
        <f>'ModelParams Lw'!$B$6*(LN(I$3/(($B223/3600/($D223*$F223))^0.4*$G223^0.3)))^2+'ModelParams Lw'!$B$7*LN(I$3/(($B223/3600/($D223*$F223))^0.4*$G223^0.3))+'ModelParams Lw'!$B$8</f>
        <v>#DIV/0!</v>
      </c>
      <c r="J223" s="21" t="e">
        <f>'ModelParams Lw'!$B$6*(LN(J$3/(($B223/3600/($D223*$F223))^0.4*$G223^0.3)))^2+'ModelParams Lw'!$B$7*LN(J$3/(($B223/3600/($D223*$F223))^0.4*$G223^0.3))+'ModelParams Lw'!$B$8</f>
        <v>#DIV/0!</v>
      </c>
      <c r="K223" s="21" t="e">
        <f>'ModelParams Lw'!$B$6*(LN(K$3/(($B223/3600/($D223*$F223))^0.4*$G223^0.3)))^2+'ModelParams Lw'!$B$7*LN(K$3/(($B223/3600/($D223*$F223))^0.4*$G223^0.3))+'ModelParams Lw'!$B$8</f>
        <v>#DIV/0!</v>
      </c>
      <c r="L223" s="21" t="e">
        <f>'ModelParams Lw'!$B$6*(LN(L$3/(($B223/3600/($D223*$F223))^0.4*$G223^0.3)))^2+'ModelParams Lw'!$B$7*LN(L$3/(($B223/3600/($D223*$F223))^0.4*$G223^0.3))+'ModelParams Lw'!$B$8</f>
        <v>#DIV/0!</v>
      </c>
      <c r="M223" s="21" t="e">
        <f>'ModelParams Lw'!$B$6*(LN(M$3/(($B223/3600/($D223*$F223))^0.4*$G223^0.3)))^2+'ModelParams Lw'!$B$7*LN(M$3/(($B223/3600/($D223*$F223))^0.4*$G223^0.3))+'ModelParams Lw'!$B$8</f>
        <v>#DIV/0!</v>
      </c>
      <c r="N223" s="21" t="e">
        <f>'ModelParams Lw'!$B$6*(LN(N$3/(($B223/3600/($D223*$F223))^0.4*$G223^0.3)))^2+'ModelParams Lw'!$B$7*LN(N$3/(($B223/3600/($D223*$F223))^0.4*$G223^0.3))+'ModelParams Lw'!$B$8</f>
        <v>#DIV/0!</v>
      </c>
      <c r="O223" s="21" t="e">
        <f>'ModelParams Lw'!$B$6*(LN(O$3/(($B223/3600/($D223*$F223))^0.4*$G223^0.3)))^2+'ModelParams Lw'!$B$7*LN(O$3/(($B223/3600/($D223*$F223))^0.4*$G223^0.3))+'ModelParams Lw'!$B$8</f>
        <v>#DIV/0!</v>
      </c>
      <c r="P223" s="24" t="e">
        <f>'ModelParams Lw'!$B$3+'ModelParams Lw'!$B$4*LOG10($B223/3600/($D223*$F223))+'ModelParams Lw'!$B$5*LOG10(2*$G223/(1.2*($B223/3600/($D223*$F223))^2)+1)+10*LOG10($D223*$F223)+H223</f>
        <v>#DIV/0!</v>
      </c>
      <c r="Q223" s="24" t="e">
        <f>'ModelParams Lw'!$B$3+'ModelParams Lw'!$B$4*LOG10($B223/3600/($D223*$F223))+'ModelParams Lw'!$B$5*LOG10(2*$G223/(1.2*($B223/3600/($D223*$F223))^2)+1)+10*LOG10($D223*$F223)+I223</f>
        <v>#DIV/0!</v>
      </c>
      <c r="R223" s="24" t="e">
        <f>'ModelParams Lw'!$B$3+'ModelParams Lw'!$B$4*LOG10($B223/3600/($D223*$F223))+'ModelParams Lw'!$B$5*LOG10(2*$G223/(1.2*($B223/3600/($D223*$F223))^2)+1)+10*LOG10($D223*$F223)+J223</f>
        <v>#DIV/0!</v>
      </c>
      <c r="S223" s="24" t="e">
        <f>'ModelParams Lw'!$B$3+'ModelParams Lw'!$B$4*LOG10($B223/3600/($D223*$F223))+'ModelParams Lw'!$B$5*LOG10(2*$G223/(1.2*($B223/3600/($D223*$F223))^2)+1)+10*LOG10($D223*$F223)+K223</f>
        <v>#DIV/0!</v>
      </c>
      <c r="T223" s="24" t="e">
        <f>'ModelParams Lw'!$B$3+'ModelParams Lw'!$B$4*LOG10($B223/3600/($D223*$F223))+'ModelParams Lw'!$B$5*LOG10(2*$G223/(1.2*($B223/3600/($D223*$F223))^2)+1)+10*LOG10($D223*$F223)+L223</f>
        <v>#DIV/0!</v>
      </c>
      <c r="U223" s="24" t="e">
        <f>'ModelParams Lw'!$B$3+'ModelParams Lw'!$B$4*LOG10($B223/3600/($D223*$F223))+'ModelParams Lw'!$B$5*LOG10(2*$G223/(1.2*($B223/3600/($D223*$F223))^2)+1)+10*LOG10($D223*$F223)+M223</f>
        <v>#DIV/0!</v>
      </c>
      <c r="V223" s="24" t="e">
        <f>'ModelParams Lw'!$B$3+'ModelParams Lw'!$B$4*LOG10($B223/3600/($D223*$F223))+'ModelParams Lw'!$B$5*LOG10(2*$G223/(1.2*($B223/3600/($D223*$F223))^2)+1)+10*LOG10($D223*$F223)+N223</f>
        <v>#DIV/0!</v>
      </c>
      <c r="W223" s="24" t="e">
        <f>'ModelParams Lw'!$B$3+'ModelParams Lw'!$B$4*LOG10($B223/3600/($D223*$F223))+'ModelParams Lw'!$B$5*LOG10(2*$G223/(1.2*($B223/3600/($D223*$F223))^2)+1)+10*LOG10($D223*$F223)+O223</f>
        <v>#DIV/0!</v>
      </c>
      <c r="X223" s="24" t="e">
        <f>10*LOG10(IF(P223="",0,POWER(10,((P223+'ModelParams Lw'!$O$4)/10))) +IF(Q223="",0,POWER(10,((Q223+'ModelParams Lw'!$P$4)/10))) +IF(R223="",0,POWER(10,((R223+'ModelParams Lw'!$Q$4)/10))) +IF(S223="",0,POWER(10,((S223+'ModelParams Lw'!$R$4)/10))) +IF(T223="",0,POWER(10,((T223+'ModelParams Lw'!$S$4)/10))) +IF(U223="",0,POWER(10,((U223+'ModelParams Lw'!$T$4)/10))) +IF(V223="",0,POWER(10,((V223+'ModelParams Lw'!$U$4)/10)))+IF(W223="",0,POWER(10,((W223+'ModelParams Lw'!$V$4)/10))))</f>
        <v>#DIV/0!</v>
      </c>
      <c r="Y223" s="24" t="e">
        <f t="shared" si="91"/>
        <v>#DIV/0!</v>
      </c>
      <c r="Z223" s="24" t="e">
        <f>(P223-'ModelParams Lw'!O$10)/'ModelParams Lw'!O$11</f>
        <v>#DIV/0!</v>
      </c>
      <c r="AA223" s="24" t="e">
        <f>(Q223-'ModelParams Lw'!P$10)/'ModelParams Lw'!P$11</f>
        <v>#DIV/0!</v>
      </c>
      <c r="AB223" s="24" t="e">
        <f>(R223-'ModelParams Lw'!Q$10)/'ModelParams Lw'!Q$11</f>
        <v>#DIV/0!</v>
      </c>
      <c r="AC223" s="24" t="e">
        <f>(S223-'ModelParams Lw'!R$10)/'ModelParams Lw'!R$11</f>
        <v>#DIV/0!</v>
      </c>
      <c r="AD223" s="24" t="e">
        <f>(T223-'ModelParams Lw'!S$10)/'ModelParams Lw'!S$11</f>
        <v>#DIV/0!</v>
      </c>
      <c r="AE223" s="24" t="e">
        <f>(U223-'ModelParams Lw'!T$10)/'ModelParams Lw'!T$11</f>
        <v>#DIV/0!</v>
      </c>
      <c r="AF223" s="24" t="e">
        <f>(V223-'ModelParams Lw'!U$10)/'ModelParams Lw'!U$11</f>
        <v>#DIV/0!</v>
      </c>
      <c r="AG223" s="24" t="e">
        <f>(W223-'ModelParams Lw'!V$10)/'ModelParams Lw'!V$11</f>
        <v>#DIV/0!</v>
      </c>
      <c r="AH223" s="24" t="e">
        <f t="shared" si="69"/>
        <v>#DIV/0!</v>
      </c>
      <c r="AI223" s="24" t="str">
        <f>IF(OR(Calcul!$D228="",Calcul!$E228=""),"",VLOOKUP(CONCATENATE(Calcul!$D228,Calcul!$E228),SilencerParams!$D$4:$R$82,8,FALSE))</f>
        <v/>
      </c>
      <c r="AJ223" s="24" t="str">
        <f>IF(OR(Calcul!$D228="",Calcul!$E228=""),"",VLOOKUP(CONCATENATE(Calcul!$D228,Calcul!$E228),SilencerParams!$D$4:$R$82,9,FALSE))</f>
        <v/>
      </c>
      <c r="AK223" s="24" t="str">
        <f>IF(OR(Calcul!$D228="",Calcul!$E228=""),"",VLOOKUP(CONCATENATE(Calcul!$D228,Calcul!$E228),SilencerParams!$D$4:$R$82,10,FALSE))</f>
        <v/>
      </c>
      <c r="AL223" s="24" t="str">
        <f>IF(OR(Calcul!$D228="",Calcul!$E228=""),"",VLOOKUP(CONCATENATE(Calcul!$D228,Calcul!$E228),SilencerParams!$D$4:$R$82,11,FALSE))</f>
        <v/>
      </c>
      <c r="AM223" s="24" t="str">
        <f>IF(OR(Calcul!$D228="",Calcul!$E228=""),"",VLOOKUP(CONCATENATE(Calcul!$D228,Calcul!$E228),SilencerParams!$D$4:$R$82,12,FALSE))</f>
        <v/>
      </c>
      <c r="AN223" s="24" t="str">
        <f>IF(OR(Calcul!$D228="",Calcul!$E228=""),"",VLOOKUP(CONCATENATE(Calcul!$D228,Calcul!$E228),SilencerParams!$D$4:$R$82,13,FALSE))</f>
        <v/>
      </c>
      <c r="AO223" s="24" t="str">
        <f>IF(OR(Calcul!$D228="",Calcul!$E228=""),"",VLOOKUP(CONCATENATE(Calcul!$D228,Calcul!$E228),SilencerParams!$D$4:$R$82,14,FALSE))</f>
        <v/>
      </c>
      <c r="AP223" s="24" t="str">
        <f>IF(OR(Calcul!$D228="",Calcul!$E228=""),"",VLOOKUP(CONCATENATE(Calcul!$D228,Calcul!$E228),SilencerParams!$D$4:$R$82,15,FALSE))</f>
        <v/>
      </c>
      <c r="AQ223" s="24" t="str">
        <f>IF(OR(Calcul!$D228="",Calcul!$E228=""),"",VLOOKUP(CONCATENATE(Calcul!$D228,Calcul!$E228),SilencerParams!$D$4:$Z$82,16,FALSE)*LOG($AH223)+VLOOKUP(CONCATENATE(Calcul!$D228,Calcul!$E228),SilencerParams!$D$4:$AH$82,24,FALSE))</f>
        <v/>
      </c>
      <c r="AR223" s="24" t="str">
        <f>IF(OR(Calcul!$D228="",Calcul!$E228=""),"",VLOOKUP(CONCATENATE(Calcul!$D228,Calcul!$E228),SilencerParams!$D$4:$Z$82,17,FALSE)*LOG($AH223)+VLOOKUP(CONCATENATE(Calcul!$D228,Calcul!$E228),SilencerParams!$D$4:$AH$82,25,FALSE))</f>
        <v/>
      </c>
      <c r="AS223" s="24" t="str">
        <f>IF(OR(Calcul!$D228="",Calcul!$E228=""),"",VLOOKUP(CONCATENATE(Calcul!$D228,Calcul!$E228),SilencerParams!$D$4:$Z$82,18,FALSE)*LOG($AH223)+VLOOKUP(CONCATENATE(Calcul!$D228,Calcul!$E228),SilencerParams!$D$4:$AH$82,26,FALSE))</f>
        <v/>
      </c>
      <c r="AT223" s="24" t="str">
        <f>IF(OR(Calcul!$D228="",Calcul!$E228=""),"",VLOOKUP(CONCATENATE(Calcul!$D228,Calcul!$E228),SilencerParams!$D$4:$Z$82,19,FALSE)*LOG($AH223)+VLOOKUP(CONCATENATE(Calcul!$D228,Calcul!$E228),SilencerParams!$D$4:$AH$82,27,FALSE))</f>
        <v/>
      </c>
      <c r="AU223" s="24" t="str">
        <f>IF(OR(Calcul!$D228="",Calcul!$E228=""),"",VLOOKUP(CONCATENATE(Calcul!$D228,Calcul!$E228),SilencerParams!$D$4:$Z$82,20,FALSE)*LOG($AH223)+VLOOKUP(CONCATENATE(Calcul!$D228,Calcul!$E228),SilencerParams!$D$4:$AH$82,28,FALSE))</f>
        <v/>
      </c>
      <c r="AV223" s="24" t="str">
        <f>IF(OR(Calcul!$D228="",Calcul!$E228=""),"",VLOOKUP(CONCATENATE(Calcul!$D228,Calcul!$E228),SilencerParams!$D$4:$Z$82,21,FALSE)*LOG($AH223)+VLOOKUP(CONCATENATE(Calcul!$D228,Calcul!$E228),SilencerParams!$D$4:$AH$82,29,FALSE))</f>
        <v/>
      </c>
      <c r="AW223" s="24" t="str">
        <f>IF(OR(Calcul!$D228="",Calcul!$E228=""),"",VLOOKUP(CONCATENATE(Calcul!$D228,Calcul!$E228),SilencerParams!$D$4:$Z$82,22,FALSE)*LOG($AH223)+VLOOKUP(CONCATENATE(Calcul!$D228,Calcul!$E228),SilencerParams!$D$4:$AH$82,30,FALSE))</f>
        <v/>
      </c>
      <c r="AX223" s="24" t="str">
        <f>IF(OR(Calcul!$D228="",Calcul!$E228=""),"",VLOOKUP(CONCATENATE(Calcul!$D228,Calcul!$E228),SilencerParams!$D$4:$Z$82,23,FALSE)*LOG($AH223)+VLOOKUP(CONCATENATE(Calcul!$D228,Calcul!$E228),SilencerParams!$D$4:$AH$82,31,FALSE))</f>
        <v/>
      </c>
      <c r="AY223" s="24" t="e">
        <f t="shared" si="72"/>
        <v>#DIV/0!</v>
      </c>
      <c r="AZ223" s="24" t="e">
        <f t="shared" si="73"/>
        <v>#DIV/0!</v>
      </c>
      <c r="BA223" s="24" t="e">
        <f t="shared" si="74"/>
        <v>#DIV/0!</v>
      </c>
      <c r="BB223" s="24" t="e">
        <f t="shared" si="75"/>
        <v>#DIV/0!</v>
      </c>
      <c r="BC223" s="24" t="e">
        <f t="shared" si="76"/>
        <v>#DIV/0!</v>
      </c>
      <c r="BD223" s="24" t="e">
        <f t="shared" si="77"/>
        <v>#DIV/0!</v>
      </c>
      <c r="BE223" s="24" t="e">
        <f t="shared" si="78"/>
        <v>#DIV/0!</v>
      </c>
      <c r="BF223" s="24" t="e">
        <f t="shared" si="79"/>
        <v>#DIV/0!</v>
      </c>
      <c r="BG223" s="24" t="e">
        <f>10*LOG10(IF(AY223="",0,POWER(10,((AY223+'ModelParams Lw'!$O$4)/10))) +IF(AZ223="",0,POWER(10,((AZ223+'ModelParams Lw'!$P$4)/10))) +IF(BA223="",0,POWER(10,((BA223+'ModelParams Lw'!$Q$4)/10))) +IF(BB223="",0,POWER(10,((BB223+'ModelParams Lw'!$R$4)/10))) +IF(BC223="",0,POWER(10,((BC223+'ModelParams Lw'!$S$4)/10))) +IF(BD223="",0,POWER(10,((BD223+'ModelParams Lw'!$T$4)/10))) +IF(BE223="",0,POWER(10,((BE223+'ModelParams Lw'!$U$4)/10)))+IF(BF223="",0,POWER(10,((BF223+'ModelParams Lw'!$V$4)/10))))</f>
        <v>#DIV/0!</v>
      </c>
      <c r="BH223" s="24" t="e">
        <f t="shared" si="70"/>
        <v>#DIV/0!</v>
      </c>
      <c r="BI223" s="24" t="e">
        <f>(AY223-'ModelParams Lw'!O$10)/'ModelParams Lw'!O$11</f>
        <v>#DIV/0!</v>
      </c>
      <c r="BJ223" s="24" t="e">
        <f>(AZ223-'ModelParams Lw'!P$10)/'ModelParams Lw'!P$11</f>
        <v>#DIV/0!</v>
      </c>
      <c r="BK223" s="24" t="e">
        <f>(BA223-'ModelParams Lw'!Q$10)/'ModelParams Lw'!Q$11</f>
        <v>#DIV/0!</v>
      </c>
      <c r="BL223" s="24" t="e">
        <f>(BB223-'ModelParams Lw'!R$10)/'ModelParams Lw'!R$11</f>
        <v>#DIV/0!</v>
      </c>
      <c r="BM223" s="24" t="e">
        <f>(BC223-'ModelParams Lw'!S$10)/'ModelParams Lw'!S$11</f>
        <v>#DIV/0!</v>
      </c>
      <c r="BN223" s="24" t="e">
        <f>(BD223-'ModelParams Lw'!T$10)/'ModelParams Lw'!T$11</f>
        <v>#DIV/0!</v>
      </c>
      <c r="BO223" s="24" t="e">
        <f>(BE223-'ModelParams Lw'!U$10)/'ModelParams Lw'!U$11</f>
        <v>#DIV/0!</v>
      </c>
      <c r="BP223" s="24" t="e">
        <f>(BF223-'ModelParams Lw'!V$10)/'ModelParams Lw'!V$11</f>
        <v>#DIV/0!</v>
      </c>
      <c r="BQ223" s="24">
        <f>IF(Calcul!$F228="SW",'ModelParams Lw'!C$18+'ModelParams Lw'!C$19*LOG(BQ$3)+'ModelParams Lw'!C$20*($D223*$E223),IF('ModelParams Lw'!C$21+'ModelParams Lw'!C$22*LOG(BQ$3)+'ModelParams Lw'!C$23*($D223*$E223)&lt;'ModelParams Lw'!C$18+'ModelParams Lw'!C$19*LOG(BQ$3)+'ModelParams Lw'!C$20*($D223*$E223),'ModelParams Lw'!C$18+'ModelParams Lw'!C$19*LOG(BQ$3)+'ModelParams Lw'!C$20*($D223*$E223),'ModelParams Lw'!C$21+'ModelParams Lw'!C$22*LOG(BQ$3)+'ModelParams Lw'!C$23*($D223*$E223)))</f>
        <v>29.232362061604213</v>
      </c>
      <c r="BR223" s="24">
        <f>IF(Calcul!$F228="SW",'ModelParams Lw'!D$18+'ModelParams Lw'!D$19*LOG(BR$3)+'ModelParams Lw'!D$20*($D223*$E223),IF('ModelParams Lw'!D$21+'ModelParams Lw'!D$22*LOG(BR$3)+'ModelParams Lw'!D$23*($D223*$E223)&lt;'ModelParams Lw'!D$18+'ModelParams Lw'!D$19*LOG(BR$3)+'ModelParams Lw'!D$20*($D223*$E223),'ModelParams Lw'!D$18+'ModelParams Lw'!D$19*LOG(BR$3)+'ModelParams Lw'!D$20*($D223*$E223),'ModelParams Lw'!D$21+'ModelParams Lw'!D$22*LOG(BR$3)+'ModelParams Lw'!D$23*($D223*$E223)))</f>
        <v>20.87664435983303</v>
      </c>
      <c r="BS223" s="24">
        <f>IF(Calcul!$F228="SW",'ModelParams Lw'!E$18+'ModelParams Lw'!E$19*LOG(BS$3)+'ModelParams Lw'!E$20*($D223*$E223),IF('ModelParams Lw'!E$21+'ModelParams Lw'!E$22*LOG(BS$3)+'ModelParams Lw'!E$23*($D223*$E223)&lt;'ModelParams Lw'!E$18+'ModelParams Lw'!E$19*LOG(BS$3)+'ModelParams Lw'!E$20*($D223*$E223),'ModelParams Lw'!E$18+'ModelParams Lw'!E$19*LOG(BS$3)+'ModelParams Lw'!E$20*($D223*$E223),'ModelParams Lw'!E$21+'ModelParams Lw'!E$22*LOG(BS$3)+'ModelParams Lw'!E$23*($D223*$E223)))</f>
        <v>19.403052886267911</v>
      </c>
      <c r="BT223" s="24">
        <f>IF(Calcul!$F228="SW",'ModelParams Lw'!F$18+'ModelParams Lw'!F$19*LOG(BT$3)+'ModelParams Lw'!F$20*($D223*$E223),IF('ModelParams Lw'!F$21+'ModelParams Lw'!F$22*LOG(BT$3)+'ModelParams Lw'!F$23*($D223*$E223)&lt;'ModelParams Lw'!F$18+'ModelParams Lw'!F$19*LOG(BT$3)+'ModelParams Lw'!F$20*($D223*$E223),'ModelParams Lw'!F$18+'ModelParams Lw'!F$19*LOG(BT$3)+'ModelParams Lw'!F$20*($D223*$E223),'ModelParams Lw'!F$21+'ModelParams Lw'!F$22*LOG(BT$3)+'ModelParams Lw'!F$23*($D223*$E223)))</f>
        <v>19.168948557312724</v>
      </c>
      <c r="BU223" s="24">
        <f>IF(Calcul!$F228="SW",'ModelParams Lw'!G$18+'ModelParams Lw'!G$19*LOG(BU$3)+'ModelParams Lw'!G$20*($D223*$E223),IF('ModelParams Lw'!G$21+'ModelParams Lw'!G$22*LOG(BU$3)+'ModelParams Lw'!G$23*($D223*$E223)&lt;'ModelParams Lw'!G$18+'ModelParams Lw'!G$19*LOG(BU$3)+'ModelParams Lw'!G$20*($D223*$E223),'ModelParams Lw'!G$18+'ModelParams Lw'!G$19*LOG(BU$3)+'ModelParams Lw'!G$20*($D223*$E223),'ModelParams Lw'!G$21+'ModelParams Lw'!G$22*LOG(BU$3)+'ModelParams Lw'!G$23*($D223*$E223)))</f>
        <v>19.253827318462619</v>
      </c>
      <c r="BV223" s="24">
        <f>IF(Calcul!$F228="SW",'ModelParams Lw'!H$18+'ModelParams Lw'!H$19*LOG(BV$3)+'ModelParams Lw'!H$20*($D223*$E223),IF('ModelParams Lw'!H$21+'ModelParams Lw'!H$22*LOG(BV$3)+'ModelParams Lw'!H$23*($D223*$E223)&lt;'ModelParams Lw'!H$18+'ModelParams Lw'!H$19*LOG(BV$3)+'ModelParams Lw'!H$20*($D223*$E223),'ModelParams Lw'!H$18+'ModelParams Lw'!H$19*LOG(BV$3)+'ModelParams Lw'!H$20*($D223*$E223),'ModelParams Lw'!H$21+'ModelParams Lw'!H$22*LOG(BV$3)+'ModelParams Lw'!H$23*($D223*$E223)))</f>
        <v>18.450549841027573</v>
      </c>
      <c r="BW223" s="24">
        <f>IF(Calcul!$F228="SW",'ModelParams Lw'!I$18+'ModelParams Lw'!I$19*LOG(BW$3)+'ModelParams Lw'!I$20*($D223*$E223),IF('ModelParams Lw'!I$21+'ModelParams Lw'!I$22*LOG(BW$3)+'ModelParams Lw'!I$23*($D223*$E223)&lt;'ModelParams Lw'!I$18+'ModelParams Lw'!I$19*LOG(BW$3)+'ModelParams Lw'!I$20*($D223*$E223),'ModelParams Lw'!I$18+'ModelParams Lw'!I$19*LOG(BW$3)+'ModelParams Lw'!I$20*($D223*$E223),'ModelParams Lw'!I$21+'ModelParams Lw'!I$22*LOG(BW$3)+'ModelParams Lw'!I$23*($D223*$E223)))</f>
        <v>24.339570323731252</v>
      </c>
      <c r="BX223" s="24">
        <f>IF(Calcul!$F228="SW",'ModelParams Lw'!J$18+'ModelParams Lw'!J$19*LOG(BX$3)+'ModelParams Lw'!J$20*($D223*$E223),IF('ModelParams Lw'!J$21+'ModelParams Lw'!J$22*LOG(BX$3)+'ModelParams Lw'!J$23*($D223*$E223)&lt;'ModelParams Lw'!J$18+'ModelParams Lw'!J$19*LOG(BX$3)+'ModelParams Lw'!J$20*($D223*$E223),'ModelParams Lw'!J$18+'ModelParams Lw'!J$19*LOG(BX$3)+'ModelParams Lw'!J$20*($D223*$E223),'ModelParams Lw'!J$21+'ModelParams Lw'!J$22*LOG(BX$3)+'ModelParams Lw'!J$23*($D223*$E223)))</f>
        <v>22.505852524315557</v>
      </c>
      <c r="BY223" s="24" t="e">
        <f t="shared" si="80"/>
        <v>#DIV/0!</v>
      </c>
      <c r="BZ223" s="24" t="e">
        <f t="shared" si="81"/>
        <v>#DIV/0!</v>
      </c>
      <c r="CA223" s="24" t="e">
        <f t="shared" si="82"/>
        <v>#DIV/0!</v>
      </c>
      <c r="CB223" s="24" t="e">
        <f t="shared" si="83"/>
        <v>#DIV/0!</v>
      </c>
      <c r="CC223" s="24" t="e">
        <f t="shared" si="84"/>
        <v>#DIV/0!</v>
      </c>
      <c r="CD223" s="24" t="e">
        <f t="shared" si="85"/>
        <v>#DIV/0!</v>
      </c>
      <c r="CE223" s="24" t="e">
        <f t="shared" si="86"/>
        <v>#DIV/0!</v>
      </c>
      <c r="CF223" s="24" t="e">
        <f t="shared" si="87"/>
        <v>#DIV/0!</v>
      </c>
      <c r="CG223" s="24" t="e">
        <f>10*LOG10(IF(BY223="",0,POWER(10,((BY223+'ModelParams Lw'!$O$4)/10))) +IF(BZ223="",0,POWER(10,((BZ223+'ModelParams Lw'!$P$4)/10))) +IF(CA223="",0,POWER(10,((CA223+'ModelParams Lw'!$Q$4)/10))) +IF(CB223="",0,POWER(10,((CB223+'ModelParams Lw'!$R$4)/10))) +IF(CC223="",0,POWER(10,((CC223+'ModelParams Lw'!$S$4)/10))) +IF(CD223="",0,POWER(10,((CD223+'ModelParams Lw'!$T$4)/10))) +IF(CE223="",0,POWER(10,((CE223+'ModelParams Lw'!$U$4)/10)))+IF(CF223="",0,POWER(10,((CF223+'ModelParams Lw'!$V$4)/10))))</f>
        <v>#DIV/0!</v>
      </c>
      <c r="CH223" s="24" t="e">
        <f t="shared" si="71"/>
        <v>#DIV/0!</v>
      </c>
      <c r="CI223" s="24" t="e">
        <f>(BY223-'ModelParams Lw'!$O$10)/'ModelParams Lw'!$O$11</f>
        <v>#DIV/0!</v>
      </c>
      <c r="CJ223" s="24" t="e">
        <f>(BZ223-'ModelParams Lw'!$P$10)/'ModelParams Lw'!$P$11</f>
        <v>#DIV/0!</v>
      </c>
      <c r="CK223" s="24" t="e">
        <f>(CA223-'ModelParams Lw'!$Q$10)/'ModelParams Lw'!$Q$11</f>
        <v>#DIV/0!</v>
      </c>
      <c r="CL223" s="24" t="e">
        <f>(CB223-'ModelParams Lw'!$R$10)/'ModelParams Lw'!$R$11</f>
        <v>#DIV/0!</v>
      </c>
      <c r="CM223" s="24" t="e">
        <f>(CC223-'ModelParams Lw'!$S$10)/'ModelParams Lw'!$S$11</f>
        <v>#DIV/0!</v>
      </c>
      <c r="CN223" s="24" t="e">
        <f>(CD223-'ModelParams Lw'!$T$10)/'ModelParams Lw'!$T$11</f>
        <v>#DIV/0!</v>
      </c>
      <c r="CO223" s="24" t="e">
        <f>(CE223-'ModelParams Lw'!$U$10)/'ModelParams Lw'!$U$11</f>
        <v>#DIV/0!</v>
      </c>
      <c r="CP223" s="24" t="e">
        <f>(CF223-'ModelParams Lw'!$V$10)/'ModelParams Lw'!$V$11</f>
        <v>#DIV/0!</v>
      </c>
    </row>
    <row r="224" spans="1:94" x14ac:dyDescent="0.2">
      <c r="A224" s="12">
        <f>Calcul!B226</f>
        <v>0</v>
      </c>
      <c r="B224" s="12">
        <f t="shared" si="88"/>
        <v>0</v>
      </c>
      <c r="C224" s="12">
        <f>Calcul!C226</f>
        <v>0</v>
      </c>
      <c r="D224" s="12">
        <f>Calcul!D226/1000</f>
        <v>0</v>
      </c>
      <c r="E224" s="12">
        <f>Calcul!E226/1000</f>
        <v>0</v>
      </c>
      <c r="F224" s="12">
        <f t="shared" si="89"/>
        <v>0</v>
      </c>
      <c r="G224" s="24" t="e">
        <f t="shared" si="90"/>
        <v>#DIV/0!</v>
      </c>
      <c r="H224" s="21" t="e">
        <f>'ModelParams Lw'!$B$6*(LN(H$3/(($B224/3600/($D224*$F224))^0.4*$G224^0.3)))^2+'ModelParams Lw'!$B$7*LN(H$3/(($B224/3600/($D224*$F224))^0.4*$G224^0.3))+'ModelParams Lw'!$B$8</f>
        <v>#DIV/0!</v>
      </c>
      <c r="I224" s="21" t="e">
        <f>'ModelParams Lw'!$B$6*(LN(I$3/(($B224/3600/($D224*$F224))^0.4*$G224^0.3)))^2+'ModelParams Lw'!$B$7*LN(I$3/(($B224/3600/($D224*$F224))^0.4*$G224^0.3))+'ModelParams Lw'!$B$8</f>
        <v>#DIV/0!</v>
      </c>
      <c r="J224" s="21" t="e">
        <f>'ModelParams Lw'!$B$6*(LN(J$3/(($B224/3600/($D224*$F224))^0.4*$G224^0.3)))^2+'ModelParams Lw'!$B$7*LN(J$3/(($B224/3600/($D224*$F224))^0.4*$G224^0.3))+'ModelParams Lw'!$B$8</f>
        <v>#DIV/0!</v>
      </c>
      <c r="K224" s="21" t="e">
        <f>'ModelParams Lw'!$B$6*(LN(K$3/(($B224/3600/($D224*$F224))^0.4*$G224^0.3)))^2+'ModelParams Lw'!$B$7*LN(K$3/(($B224/3600/($D224*$F224))^0.4*$G224^0.3))+'ModelParams Lw'!$B$8</f>
        <v>#DIV/0!</v>
      </c>
      <c r="L224" s="21" t="e">
        <f>'ModelParams Lw'!$B$6*(LN(L$3/(($B224/3600/($D224*$F224))^0.4*$G224^0.3)))^2+'ModelParams Lw'!$B$7*LN(L$3/(($B224/3600/($D224*$F224))^0.4*$G224^0.3))+'ModelParams Lw'!$B$8</f>
        <v>#DIV/0!</v>
      </c>
      <c r="M224" s="21" t="e">
        <f>'ModelParams Lw'!$B$6*(LN(M$3/(($B224/3600/($D224*$F224))^0.4*$G224^0.3)))^2+'ModelParams Lw'!$B$7*LN(M$3/(($B224/3600/($D224*$F224))^0.4*$G224^0.3))+'ModelParams Lw'!$B$8</f>
        <v>#DIV/0!</v>
      </c>
      <c r="N224" s="21" t="e">
        <f>'ModelParams Lw'!$B$6*(LN(N$3/(($B224/3600/($D224*$F224))^0.4*$G224^0.3)))^2+'ModelParams Lw'!$B$7*LN(N$3/(($B224/3600/($D224*$F224))^0.4*$G224^0.3))+'ModelParams Lw'!$B$8</f>
        <v>#DIV/0!</v>
      </c>
      <c r="O224" s="21" t="e">
        <f>'ModelParams Lw'!$B$6*(LN(O$3/(($B224/3600/($D224*$F224))^0.4*$G224^0.3)))^2+'ModelParams Lw'!$B$7*LN(O$3/(($B224/3600/($D224*$F224))^0.4*$G224^0.3))+'ModelParams Lw'!$B$8</f>
        <v>#DIV/0!</v>
      </c>
      <c r="P224" s="24" t="e">
        <f>'ModelParams Lw'!$B$3+'ModelParams Lw'!$B$4*LOG10($B224/3600/($D224*$F224))+'ModelParams Lw'!$B$5*LOG10(2*$G224/(1.2*($B224/3600/($D224*$F224))^2)+1)+10*LOG10($D224*$F224)+H224</f>
        <v>#DIV/0!</v>
      </c>
      <c r="Q224" s="24" t="e">
        <f>'ModelParams Lw'!$B$3+'ModelParams Lw'!$B$4*LOG10($B224/3600/($D224*$F224))+'ModelParams Lw'!$B$5*LOG10(2*$G224/(1.2*($B224/3600/($D224*$F224))^2)+1)+10*LOG10($D224*$F224)+I224</f>
        <v>#DIV/0!</v>
      </c>
      <c r="R224" s="24" t="e">
        <f>'ModelParams Lw'!$B$3+'ModelParams Lw'!$B$4*LOG10($B224/3600/($D224*$F224))+'ModelParams Lw'!$B$5*LOG10(2*$G224/(1.2*($B224/3600/($D224*$F224))^2)+1)+10*LOG10($D224*$F224)+J224</f>
        <v>#DIV/0!</v>
      </c>
      <c r="S224" s="24" t="e">
        <f>'ModelParams Lw'!$B$3+'ModelParams Lw'!$B$4*LOG10($B224/3600/($D224*$F224))+'ModelParams Lw'!$B$5*LOG10(2*$G224/(1.2*($B224/3600/($D224*$F224))^2)+1)+10*LOG10($D224*$F224)+K224</f>
        <v>#DIV/0!</v>
      </c>
      <c r="T224" s="24" t="e">
        <f>'ModelParams Lw'!$B$3+'ModelParams Lw'!$B$4*LOG10($B224/3600/($D224*$F224))+'ModelParams Lw'!$B$5*LOG10(2*$G224/(1.2*($B224/3600/($D224*$F224))^2)+1)+10*LOG10($D224*$F224)+L224</f>
        <v>#DIV/0!</v>
      </c>
      <c r="U224" s="24" t="e">
        <f>'ModelParams Lw'!$B$3+'ModelParams Lw'!$B$4*LOG10($B224/3600/($D224*$F224))+'ModelParams Lw'!$B$5*LOG10(2*$G224/(1.2*($B224/3600/($D224*$F224))^2)+1)+10*LOG10($D224*$F224)+M224</f>
        <v>#DIV/0!</v>
      </c>
      <c r="V224" s="24" t="e">
        <f>'ModelParams Lw'!$B$3+'ModelParams Lw'!$B$4*LOG10($B224/3600/($D224*$F224))+'ModelParams Lw'!$B$5*LOG10(2*$G224/(1.2*($B224/3600/($D224*$F224))^2)+1)+10*LOG10($D224*$F224)+N224</f>
        <v>#DIV/0!</v>
      </c>
      <c r="W224" s="24" t="e">
        <f>'ModelParams Lw'!$B$3+'ModelParams Lw'!$B$4*LOG10($B224/3600/($D224*$F224))+'ModelParams Lw'!$B$5*LOG10(2*$G224/(1.2*($B224/3600/($D224*$F224))^2)+1)+10*LOG10($D224*$F224)+O224</f>
        <v>#DIV/0!</v>
      </c>
      <c r="X224" s="24" t="e">
        <f>10*LOG10(IF(P224="",0,POWER(10,((P224+'ModelParams Lw'!$O$4)/10))) +IF(Q224="",0,POWER(10,((Q224+'ModelParams Lw'!$P$4)/10))) +IF(R224="",0,POWER(10,((R224+'ModelParams Lw'!$Q$4)/10))) +IF(S224="",0,POWER(10,((S224+'ModelParams Lw'!$R$4)/10))) +IF(T224="",0,POWER(10,((T224+'ModelParams Lw'!$S$4)/10))) +IF(U224="",0,POWER(10,((U224+'ModelParams Lw'!$T$4)/10))) +IF(V224="",0,POWER(10,((V224+'ModelParams Lw'!$U$4)/10)))+IF(W224="",0,POWER(10,((W224+'ModelParams Lw'!$V$4)/10))))</f>
        <v>#DIV/0!</v>
      </c>
      <c r="Y224" s="24" t="e">
        <f t="shared" si="91"/>
        <v>#DIV/0!</v>
      </c>
      <c r="Z224" s="24" t="e">
        <f>(P224-'ModelParams Lw'!O$10)/'ModelParams Lw'!O$11</f>
        <v>#DIV/0!</v>
      </c>
      <c r="AA224" s="24" t="e">
        <f>(Q224-'ModelParams Lw'!P$10)/'ModelParams Lw'!P$11</f>
        <v>#DIV/0!</v>
      </c>
      <c r="AB224" s="24" t="e">
        <f>(R224-'ModelParams Lw'!Q$10)/'ModelParams Lw'!Q$11</f>
        <v>#DIV/0!</v>
      </c>
      <c r="AC224" s="24" t="e">
        <f>(S224-'ModelParams Lw'!R$10)/'ModelParams Lw'!R$11</f>
        <v>#DIV/0!</v>
      </c>
      <c r="AD224" s="24" t="e">
        <f>(T224-'ModelParams Lw'!S$10)/'ModelParams Lw'!S$11</f>
        <v>#DIV/0!</v>
      </c>
      <c r="AE224" s="24" t="e">
        <f>(U224-'ModelParams Lw'!T$10)/'ModelParams Lw'!T$11</f>
        <v>#DIV/0!</v>
      </c>
      <c r="AF224" s="24" t="e">
        <f>(V224-'ModelParams Lw'!U$10)/'ModelParams Lw'!U$11</f>
        <v>#DIV/0!</v>
      </c>
      <c r="AG224" s="24" t="e">
        <f>(W224-'ModelParams Lw'!V$10)/'ModelParams Lw'!V$11</f>
        <v>#DIV/0!</v>
      </c>
      <c r="AH224" s="24" t="e">
        <f t="shared" si="69"/>
        <v>#DIV/0!</v>
      </c>
      <c r="AI224" s="24" t="str">
        <f>IF(OR(Calcul!$D229="",Calcul!$E229=""),"",VLOOKUP(CONCATENATE(Calcul!$D229,Calcul!$E229),SilencerParams!$D$4:$R$82,8,FALSE))</f>
        <v/>
      </c>
      <c r="AJ224" s="24" t="str">
        <f>IF(OR(Calcul!$D229="",Calcul!$E229=""),"",VLOOKUP(CONCATENATE(Calcul!$D229,Calcul!$E229),SilencerParams!$D$4:$R$82,9,FALSE))</f>
        <v/>
      </c>
      <c r="AK224" s="24" t="str">
        <f>IF(OR(Calcul!$D229="",Calcul!$E229=""),"",VLOOKUP(CONCATENATE(Calcul!$D229,Calcul!$E229),SilencerParams!$D$4:$R$82,10,FALSE))</f>
        <v/>
      </c>
      <c r="AL224" s="24" t="str">
        <f>IF(OR(Calcul!$D229="",Calcul!$E229=""),"",VLOOKUP(CONCATENATE(Calcul!$D229,Calcul!$E229),SilencerParams!$D$4:$R$82,11,FALSE))</f>
        <v/>
      </c>
      <c r="AM224" s="24" t="str">
        <f>IF(OR(Calcul!$D229="",Calcul!$E229=""),"",VLOOKUP(CONCATENATE(Calcul!$D229,Calcul!$E229),SilencerParams!$D$4:$R$82,12,FALSE))</f>
        <v/>
      </c>
      <c r="AN224" s="24" t="str">
        <f>IF(OR(Calcul!$D229="",Calcul!$E229=""),"",VLOOKUP(CONCATENATE(Calcul!$D229,Calcul!$E229),SilencerParams!$D$4:$R$82,13,FALSE))</f>
        <v/>
      </c>
      <c r="AO224" s="24" t="str">
        <f>IF(OR(Calcul!$D229="",Calcul!$E229=""),"",VLOOKUP(CONCATENATE(Calcul!$D229,Calcul!$E229),SilencerParams!$D$4:$R$82,14,FALSE))</f>
        <v/>
      </c>
      <c r="AP224" s="24" t="str">
        <f>IF(OR(Calcul!$D229="",Calcul!$E229=""),"",VLOOKUP(CONCATENATE(Calcul!$D229,Calcul!$E229),SilencerParams!$D$4:$R$82,15,FALSE))</f>
        <v/>
      </c>
      <c r="AQ224" s="24" t="str">
        <f>IF(OR(Calcul!$D229="",Calcul!$E229=""),"",VLOOKUP(CONCATENATE(Calcul!$D229,Calcul!$E229),SilencerParams!$D$4:$Z$82,16,FALSE)*LOG($AH224)+VLOOKUP(CONCATENATE(Calcul!$D229,Calcul!$E229),SilencerParams!$D$4:$AH$82,24,FALSE))</f>
        <v/>
      </c>
      <c r="AR224" s="24" t="str">
        <f>IF(OR(Calcul!$D229="",Calcul!$E229=""),"",VLOOKUP(CONCATENATE(Calcul!$D229,Calcul!$E229),SilencerParams!$D$4:$Z$82,17,FALSE)*LOG($AH224)+VLOOKUP(CONCATENATE(Calcul!$D229,Calcul!$E229),SilencerParams!$D$4:$AH$82,25,FALSE))</f>
        <v/>
      </c>
      <c r="AS224" s="24" t="str">
        <f>IF(OR(Calcul!$D229="",Calcul!$E229=""),"",VLOOKUP(CONCATENATE(Calcul!$D229,Calcul!$E229),SilencerParams!$D$4:$Z$82,18,FALSE)*LOG($AH224)+VLOOKUP(CONCATENATE(Calcul!$D229,Calcul!$E229),SilencerParams!$D$4:$AH$82,26,FALSE))</f>
        <v/>
      </c>
      <c r="AT224" s="24" t="str">
        <f>IF(OR(Calcul!$D229="",Calcul!$E229=""),"",VLOOKUP(CONCATENATE(Calcul!$D229,Calcul!$E229),SilencerParams!$D$4:$Z$82,19,FALSE)*LOG($AH224)+VLOOKUP(CONCATENATE(Calcul!$D229,Calcul!$E229),SilencerParams!$D$4:$AH$82,27,FALSE))</f>
        <v/>
      </c>
      <c r="AU224" s="24" t="str">
        <f>IF(OR(Calcul!$D229="",Calcul!$E229=""),"",VLOOKUP(CONCATENATE(Calcul!$D229,Calcul!$E229),SilencerParams!$D$4:$Z$82,20,FALSE)*LOG($AH224)+VLOOKUP(CONCATENATE(Calcul!$D229,Calcul!$E229),SilencerParams!$D$4:$AH$82,28,FALSE))</f>
        <v/>
      </c>
      <c r="AV224" s="24" t="str">
        <f>IF(OR(Calcul!$D229="",Calcul!$E229=""),"",VLOOKUP(CONCATENATE(Calcul!$D229,Calcul!$E229),SilencerParams!$D$4:$Z$82,21,FALSE)*LOG($AH224)+VLOOKUP(CONCATENATE(Calcul!$D229,Calcul!$E229),SilencerParams!$D$4:$AH$82,29,FALSE))</f>
        <v/>
      </c>
      <c r="AW224" s="24" t="str">
        <f>IF(OR(Calcul!$D229="",Calcul!$E229=""),"",VLOOKUP(CONCATENATE(Calcul!$D229,Calcul!$E229),SilencerParams!$D$4:$Z$82,22,FALSE)*LOG($AH224)+VLOOKUP(CONCATENATE(Calcul!$D229,Calcul!$E229),SilencerParams!$D$4:$AH$82,30,FALSE))</f>
        <v/>
      </c>
      <c r="AX224" s="24" t="str">
        <f>IF(OR(Calcul!$D229="",Calcul!$E229=""),"",VLOOKUP(CONCATENATE(Calcul!$D229,Calcul!$E229),SilencerParams!$D$4:$Z$82,23,FALSE)*LOG($AH224)+VLOOKUP(CONCATENATE(Calcul!$D229,Calcul!$E229),SilencerParams!$D$4:$AH$82,31,FALSE))</f>
        <v/>
      </c>
      <c r="AY224" s="24" t="e">
        <f t="shared" si="72"/>
        <v>#DIV/0!</v>
      </c>
      <c r="AZ224" s="24" t="e">
        <f t="shared" si="73"/>
        <v>#DIV/0!</v>
      </c>
      <c r="BA224" s="24" t="e">
        <f t="shared" si="74"/>
        <v>#DIV/0!</v>
      </c>
      <c r="BB224" s="24" t="e">
        <f t="shared" si="75"/>
        <v>#DIV/0!</v>
      </c>
      <c r="BC224" s="24" t="e">
        <f t="shared" si="76"/>
        <v>#DIV/0!</v>
      </c>
      <c r="BD224" s="24" t="e">
        <f t="shared" si="77"/>
        <v>#DIV/0!</v>
      </c>
      <c r="BE224" s="24" t="e">
        <f t="shared" si="78"/>
        <v>#DIV/0!</v>
      </c>
      <c r="BF224" s="24" t="e">
        <f t="shared" si="79"/>
        <v>#DIV/0!</v>
      </c>
      <c r="BG224" s="24" t="e">
        <f>10*LOG10(IF(AY224="",0,POWER(10,((AY224+'ModelParams Lw'!$O$4)/10))) +IF(AZ224="",0,POWER(10,((AZ224+'ModelParams Lw'!$P$4)/10))) +IF(BA224="",0,POWER(10,((BA224+'ModelParams Lw'!$Q$4)/10))) +IF(BB224="",0,POWER(10,((BB224+'ModelParams Lw'!$R$4)/10))) +IF(BC224="",0,POWER(10,((BC224+'ModelParams Lw'!$S$4)/10))) +IF(BD224="",0,POWER(10,((BD224+'ModelParams Lw'!$T$4)/10))) +IF(BE224="",0,POWER(10,((BE224+'ModelParams Lw'!$U$4)/10)))+IF(BF224="",0,POWER(10,((BF224+'ModelParams Lw'!$V$4)/10))))</f>
        <v>#DIV/0!</v>
      </c>
      <c r="BH224" s="24" t="e">
        <f t="shared" si="70"/>
        <v>#DIV/0!</v>
      </c>
      <c r="BI224" s="24" t="e">
        <f>(AY224-'ModelParams Lw'!O$10)/'ModelParams Lw'!O$11</f>
        <v>#DIV/0!</v>
      </c>
      <c r="BJ224" s="24" t="e">
        <f>(AZ224-'ModelParams Lw'!P$10)/'ModelParams Lw'!P$11</f>
        <v>#DIV/0!</v>
      </c>
      <c r="BK224" s="24" t="e">
        <f>(BA224-'ModelParams Lw'!Q$10)/'ModelParams Lw'!Q$11</f>
        <v>#DIV/0!</v>
      </c>
      <c r="BL224" s="24" t="e">
        <f>(BB224-'ModelParams Lw'!R$10)/'ModelParams Lw'!R$11</f>
        <v>#DIV/0!</v>
      </c>
      <c r="BM224" s="24" t="e">
        <f>(BC224-'ModelParams Lw'!S$10)/'ModelParams Lw'!S$11</f>
        <v>#DIV/0!</v>
      </c>
      <c r="BN224" s="24" t="e">
        <f>(BD224-'ModelParams Lw'!T$10)/'ModelParams Lw'!T$11</f>
        <v>#DIV/0!</v>
      </c>
      <c r="BO224" s="24" t="e">
        <f>(BE224-'ModelParams Lw'!U$10)/'ModelParams Lw'!U$11</f>
        <v>#DIV/0!</v>
      </c>
      <c r="BP224" s="24" t="e">
        <f>(BF224-'ModelParams Lw'!V$10)/'ModelParams Lw'!V$11</f>
        <v>#DIV/0!</v>
      </c>
      <c r="BQ224" s="24">
        <f>IF(Calcul!$F229="SW",'ModelParams Lw'!C$18+'ModelParams Lw'!C$19*LOG(BQ$3)+'ModelParams Lw'!C$20*($D224*$E224),IF('ModelParams Lw'!C$21+'ModelParams Lw'!C$22*LOG(BQ$3)+'ModelParams Lw'!C$23*($D224*$E224)&lt;'ModelParams Lw'!C$18+'ModelParams Lw'!C$19*LOG(BQ$3)+'ModelParams Lw'!C$20*($D224*$E224),'ModelParams Lw'!C$18+'ModelParams Lw'!C$19*LOG(BQ$3)+'ModelParams Lw'!C$20*($D224*$E224),'ModelParams Lw'!C$21+'ModelParams Lw'!C$22*LOG(BQ$3)+'ModelParams Lw'!C$23*($D224*$E224)))</f>
        <v>29.232362061604213</v>
      </c>
      <c r="BR224" s="24">
        <f>IF(Calcul!$F229="SW",'ModelParams Lw'!D$18+'ModelParams Lw'!D$19*LOG(BR$3)+'ModelParams Lw'!D$20*($D224*$E224),IF('ModelParams Lw'!D$21+'ModelParams Lw'!D$22*LOG(BR$3)+'ModelParams Lw'!D$23*($D224*$E224)&lt;'ModelParams Lw'!D$18+'ModelParams Lw'!D$19*LOG(BR$3)+'ModelParams Lw'!D$20*($D224*$E224),'ModelParams Lw'!D$18+'ModelParams Lw'!D$19*LOG(BR$3)+'ModelParams Lw'!D$20*($D224*$E224),'ModelParams Lw'!D$21+'ModelParams Lw'!D$22*LOG(BR$3)+'ModelParams Lw'!D$23*($D224*$E224)))</f>
        <v>20.87664435983303</v>
      </c>
      <c r="BS224" s="24">
        <f>IF(Calcul!$F229="SW",'ModelParams Lw'!E$18+'ModelParams Lw'!E$19*LOG(BS$3)+'ModelParams Lw'!E$20*($D224*$E224),IF('ModelParams Lw'!E$21+'ModelParams Lw'!E$22*LOG(BS$3)+'ModelParams Lw'!E$23*($D224*$E224)&lt;'ModelParams Lw'!E$18+'ModelParams Lw'!E$19*LOG(BS$3)+'ModelParams Lw'!E$20*($D224*$E224),'ModelParams Lw'!E$18+'ModelParams Lw'!E$19*LOG(BS$3)+'ModelParams Lw'!E$20*($D224*$E224),'ModelParams Lw'!E$21+'ModelParams Lw'!E$22*LOG(BS$3)+'ModelParams Lw'!E$23*($D224*$E224)))</f>
        <v>19.403052886267911</v>
      </c>
      <c r="BT224" s="24">
        <f>IF(Calcul!$F229="SW",'ModelParams Lw'!F$18+'ModelParams Lw'!F$19*LOG(BT$3)+'ModelParams Lw'!F$20*($D224*$E224),IF('ModelParams Lw'!F$21+'ModelParams Lw'!F$22*LOG(BT$3)+'ModelParams Lw'!F$23*($D224*$E224)&lt;'ModelParams Lw'!F$18+'ModelParams Lw'!F$19*LOG(BT$3)+'ModelParams Lw'!F$20*($D224*$E224),'ModelParams Lw'!F$18+'ModelParams Lw'!F$19*LOG(BT$3)+'ModelParams Lw'!F$20*($D224*$E224),'ModelParams Lw'!F$21+'ModelParams Lw'!F$22*LOG(BT$3)+'ModelParams Lw'!F$23*($D224*$E224)))</f>
        <v>19.168948557312724</v>
      </c>
      <c r="BU224" s="24">
        <f>IF(Calcul!$F229="SW",'ModelParams Lw'!G$18+'ModelParams Lw'!G$19*LOG(BU$3)+'ModelParams Lw'!G$20*($D224*$E224),IF('ModelParams Lw'!G$21+'ModelParams Lw'!G$22*LOG(BU$3)+'ModelParams Lw'!G$23*($D224*$E224)&lt;'ModelParams Lw'!G$18+'ModelParams Lw'!G$19*LOG(BU$3)+'ModelParams Lw'!G$20*($D224*$E224),'ModelParams Lw'!G$18+'ModelParams Lw'!G$19*LOG(BU$3)+'ModelParams Lw'!G$20*($D224*$E224),'ModelParams Lw'!G$21+'ModelParams Lw'!G$22*LOG(BU$3)+'ModelParams Lw'!G$23*($D224*$E224)))</f>
        <v>19.253827318462619</v>
      </c>
      <c r="BV224" s="24">
        <f>IF(Calcul!$F229="SW",'ModelParams Lw'!H$18+'ModelParams Lw'!H$19*LOG(BV$3)+'ModelParams Lw'!H$20*($D224*$E224),IF('ModelParams Lw'!H$21+'ModelParams Lw'!H$22*LOG(BV$3)+'ModelParams Lw'!H$23*($D224*$E224)&lt;'ModelParams Lw'!H$18+'ModelParams Lw'!H$19*LOG(BV$3)+'ModelParams Lw'!H$20*($D224*$E224),'ModelParams Lw'!H$18+'ModelParams Lw'!H$19*LOG(BV$3)+'ModelParams Lw'!H$20*($D224*$E224),'ModelParams Lw'!H$21+'ModelParams Lw'!H$22*LOG(BV$3)+'ModelParams Lw'!H$23*($D224*$E224)))</f>
        <v>18.450549841027573</v>
      </c>
      <c r="BW224" s="24">
        <f>IF(Calcul!$F229="SW",'ModelParams Lw'!I$18+'ModelParams Lw'!I$19*LOG(BW$3)+'ModelParams Lw'!I$20*($D224*$E224),IF('ModelParams Lw'!I$21+'ModelParams Lw'!I$22*LOG(BW$3)+'ModelParams Lw'!I$23*($D224*$E224)&lt;'ModelParams Lw'!I$18+'ModelParams Lw'!I$19*LOG(BW$3)+'ModelParams Lw'!I$20*($D224*$E224),'ModelParams Lw'!I$18+'ModelParams Lw'!I$19*LOG(BW$3)+'ModelParams Lw'!I$20*($D224*$E224),'ModelParams Lw'!I$21+'ModelParams Lw'!I$22*LOG(BW$3)+'ModelParams Lw'!I$23*($D224*$E224)))</f>
        <v>24.339570323731252</v>
      </c>
      <c r="BX224" s="24">
        <f>IF(Calcul!$F229="SW",'ModelParams Lw'!J$18+'ModelParams Lw'!J$19*LOG(BX$3)+'ModelParams Lw'!J$20*($D224*$E224),IF('ModelParams Lw'!J$21+'ModelParams Lw'!J$22*LOG(BX$3)+'ModelParams Lw'!J$23*($D224*$E224)&lt;'ModelParams Lw'!J$18+'ModelParams Lw'!J$19*LOG(BX$3)+'ModelParams Lw'!J$20*($D224*$E224),'ModelParams Lw'!J$18+'ModelParams Lw'!J$19*LOG(BX$3)+'ModelParams Lw'!J$20*($D224*$E224),'ModelParams Lw'!J$21+'ModelParams Lw'!J$22*LOG(BX$3)+'ModelParams Lw'!J$23*($D224*$E224)))</f>
        <v>22.505852524315557</v>
      </c>
      <c r="BY224" s="24" t="e">
        <f t="shared" si="80"/>
        <v>#DIV/0!</v>
      </c>
      <c r="BZ224" s="24" t="e">
        <f t="shared" si="81"/>
        <v>#DIV/0!</v>
      </c>
      <c r="CA224" s="24" t="e">
        <f t="shared" si="82"/>
        <v>#DIV/0!</v>
      </c>
      <c r="CB224" s="24" t="e">
        <f t="shared" si="83"/>
        <v>#DIV/0!</v>
      </c>
      <c r="CC224" s="24" t="e">
        <f t="shared" si="84"/>
        <v>#DIV/0!</v>
      </c>
      <c r="CD224" s="24" t="e">
        <f t="shared" si="85"/>
        <v>#DIV/0!</v>
      </c>
      <c r="CE224" s="24" t="e">
        <f t="shared" si="86"/>
        <v>#DIV/0!</v>
      </c>
      <c r="CF224" s="24" t="e">
        <f t="shared" si="87"/>
        <v>#DIV/0!</v>
      </c>
      <c r="CG224" s="24" t="e">
        <f>10*LOG10(IF(BY224="",0,POWER(10,((BY224+'ModelParams Lw'!$O$4)/10))) +IF(BZ224="",0,POWER(10,((BZ224+'ModelParams Lw'!$P$4)/10))) +IF(CA224="",0,POWER(10,((CA224+'ModelParams Lw'!$Q$4)/10))) +IF(CB224="",0,POWER(10,((CB224+'ModelParams Lw'!$R$4)/10))) +IF(CC224="",0,POWER(10,((CC224+'ModelParams Lw'!$S$4)/10))) +IF(CD224="",0,POWER(10,((CD224+'ModelParams Lw'!$T$4)/10))) +IF(CE224="",0,POWER(10,((CE224+'ModelParams Lw'!$U$4)/10)))+IF(CF224="",0,POWER(10,((CF224+'ModelParams Lw'!$V$4)/10))))</f>
        <v>#DIV/0!</v>
      </c>
      <c r="CH224" s="24" t="e">
        <f t="shared" si="71"/>
        <v>#DIV/0!</v>
      </c>
      <c r="CI224" s="24" t="e">
        <f>(BY224-'ModelParams Lw'!$O$10)/'ModelParams Lw'!$O$11</f>
        <v>#DIV/0!</v>
      </c>
      <c r="CJ224" s="24" t="e">
        <f>(BZ224-'ModelParams Lw'!$P$10)/'ModelParams Lw'!$P$11</f>
        <v>#DIV/0!</v>
      </c>
      <c r="CK224" s="24" t="e">
        <f>(CA224-'ModelParams Lw'!$Q$10)/'ModelParams Lw'!$Q$11</f>
        <v>#DIV/0!</v>
      </c>
      <c r="CL224" s="24" t="e">
        <f>(CB224-'ModelParams Lw'!$R$10)/'ModelParams Lw'!$R$11</f>
        <v>#DIV/0!</v>
      </c>
      <c r="CM224" s="24" t="e">
        <f>(CC224-'ModelParams Lw'!$S$10)/'ModelParams Lw'!$S$11</f>
        <v>#DIV/0!</v>
      </c>
      <c r="CN224" s="24" t="e">
        <f>(CD224-'ModelParams Lw'!$T$10)/'ModelParams Lw'!$T$11</f>
        <v>#DIV/0!</v>
      </c>
      <c r="CO224" s="24" t="e">
        <f>(CE224-'ModelParams Lw'!$U$10)/'ModelParams Lw'!$U$11</f>
        <v>#DIV/0!</v>
      </c>
      <c r="CP224" s="24" t="e">
        <f>(CF224-'ModelParams Lw'!$V$10)/'ModelParams Lw'!$V$11</f>
        <v>#DIV/0!</v>
      </c>
    </row>
    <row r="225" spans="1:94" x14ac:dyDescent="0.2">
      <c r="A225" s="12">
        <f>Calcul!B227</f>
        <v>0</v>
      </c>
      <c r="B225" s="12">
        <f t="shared" si="88"/>
        <v>0</v>
      </c>
      <c r="C225" s="12">
        <f>Calcul!C227</f>
        <v>0</v>
      </c>
      <c r="D225" s="12">
        <f>Calcul!D227/1000</f>
        <v>0</v>
      </c>
      <c r="E225" s="12">
        <f>Calcul!E227/1000</f>
        <v>0</v>
      </c>
      <c r="F225" s="12">
        <f t="shared" si="89"/>
        <v>0</v>
      </c>
      <c r="G225" s="24" t="e">
        <f t="shared" si="90"/>
        <v>#DIV/0!</v>
      </c>
      <c r="H225" s="21" t="e">
        <f>'ModelParams Lw'!$B$6*(LN(H$3/(($B225/3600/($D225*$F225))^0.4*$G225^0.3)))^2+'ModelParams Lw'!$B$7*LN(H$3/(($B225/3600/($D225*$F225))^0.4*$G225^0.3))+'ModelParams Lw'!$B$8</f>
        <v>#DIV/0!</v>
      </c>
      <c r="I225" s="21" t="e">
        <f>'ModelParams Lw'!$B$6*(LN(I$3/(($B225/3600/($D225*$F225))^0.4*$G225^0.3)))^2+'ModelParams Lw'!$B$7*LN(I$3/(($B225/3600/($D225*$F225))^0.4*$G225^0.3))+'ModelParams Lw'!$B$8</f>
        <v>#DIV/0!</v>
      </c>
      <c r="J225" s="21" t="e">
        <f>'ModelParams Lw'!$B$6*(LN(J$3/(($B225/3600/($D225*$F225))^0.4*$G225^0.3)))^2+'ModelParams Lw'!$B$7*LN(J$3/(($B225/3600/($D225*$F225))^0.4*$G225^0.3))+'ModelParams Lw'!$B$8</f>
        <v>#DIV/0!</v>
      </c>
      <c r="K225" s="21" t="e">
        <f>'ModelParams Lw'!$B$6*(LN(K$3/(($B225/3600/($D225*$F225))^0.4*$G225^0.3)))^2+'ModelParams Lw'!$B$7*LN(K$3/(($B225/3600/($D225*$F225))^0.4*$G225^0.3))+'ModelParams Lw'!$B$8</f>
        <v>#DIV/0!</v>
      </c>
      <c r="L225" s="21" t="e">
        <f>'ModelParams Lw'!$B$6*(LN(L$3/(($B225/3600/($D225*$F225))^0.4*$G225^0.3)))^2+'ModelParams Lw'!$B$7*LN(L$3/(($B225/3600/($D225*$F225))^0.4*$G225^0.3))+'ModelParams Lw'!$B$8</f>
        <v>#DIV/0!</v>
      </c>
      <c r="M225" s="21" t="e">
        <f>'ModelParams Lw'!$B$6*(LN(M$3/(($B225/3600/($D225*$F225))^0.4*$G225^0.3)))^2+'ModelParams Lw'!$B$7*LN(M$3/(($B225/3600/($D225*$F225))^0.4*$G225^0.3))+'ModelParams Lw'!$B$8</f>
        <v>#DIV/0!</v>
      </c>
      <c r="N225" s="21" t="e">
        <f>'ModelParams Lw'!$B$6*(LN(N$3/(($B225/3600/($D225*$F225))^0.4*$G225^0.3)))^2+'ModelParams Lw'!$B$7*LN(N$3/(($B225/3600/($D225*$F225))^0.4*$G225^0.3))+'ModelParams Lw'!$B$8</f>
        <v>#DIV/0!</v>
      </c>
      <c r="O225" s="21" t="e">
        <f>'ModelParams Lw'!$B$6*(LN(O$3/(($B225/3600/($D225*$F225))^0.4*$G225^0.3)))^2+'ModelParams Lw'!$B$7*LN(O$3/(($B225/3600/($D225*$F225))^0.4*$G225^0.3))+'ModelParams Lw'!$B$8</f>
        <v>#DIV/0!</v>
      </c>
      <c r="P225" s="24" t="e">
        <f>'ModelParams Lw'!$B$3+'ModelParams Lw'!$B$4*LOG10($B225/3600/($D225*$F225))+'ModelParams Lw'!$B$5*LOG10(2*$G225/(1.2*($B225/3600/($D225*$F225))^2)+1)+10*LOG10($D225*$F225)+H225</f>
        <v>#DIV/0!</v>
      </c>
      <c r="Q225" s="24" t="e">
        <f>'ModelParams Lw'!$B$3+'ModelParams Lw'!$B$4*LOG10($B225/3600/($D225*$F225))+'ModelParams Lw'!$B$5*LOG10(2*$G225/(1.2*($B225/3600/($D225*$F225))^2)+1)+10*LOG10($D225*$F225)+I225</f>
        <v>#DIV/0!</v>
      </c>
      <c r="R225" s="24" t="e">
        <f>'ModelParams Lw'!$B$3+'ModelParams Lw'!$B$4*LOG10($B225/3600/($D225*$F225))+'ModelParams Lw'!$B$5*LOG10(2*$G225/(1.2*($B225/3600/($D225*$F225))^2)+1)+10*LOG10($D225*$F225)+J225</f>
        <v>#DIV/0!</v>
      </c>
      <c r="S225" s="24" t="e">
        <f>'ModelParams Lw'!$B$3+'ModelParams Lw'!$B$4*LOG10($B225/3600/($D225*$F225))+'ModelParams Lw'!$B$5*LOG10(2*$G225/(1.2*($B225/3600/($D225*$F225))^2)+1)+10*LOG10($D225*$F225)+K225</f>
        <v>#DIV/0!</v>
      </c>
      <c r="T225" s="24" t="e">
        <f>'ModelParams Lw'!$B$3+'ModelParams Lw'!$B$4*LOG10($B225/3600/($D225*$F225))+'ModelParams Lw'!$B$5*LOG10(2*$G225/(1.2*($B225/3600/($D225*$F225))^2)+1)+10*LOG10($D225*$F225)+L225</f>
        <v>#DIV/0!</v>
      </c>
      <c r="U225" s="24" t="e">
        <f>'ModelParams Lw'!$B$3+'ModelParams Lw'!$B$4*LOG10($B225/3600/($D225*$F225))+'ModelParams Lw'!$B$5*LOG10(2*$G225/(1.2*($B225/3600/($D225*$F225))^2)+1)+10*LOG10($D225*$F225)+M225</f>
        <v>#DIV/0!</v>
      </c>
      <c r="V225" s="24" t="e">
        <f>'ModelParams Lw'!$B$3+'ModelParams Lw'!$B$4*LOG10($B225/3600/($D225*$F225))+'ModelParams Lw'!$B$5*LOG10(2*$G225/(1.2*($B225/3600/($D225*$F225))^2)+1)+10*LOG10($D225*$F225)+N225</f>
        <v>#DIV/0!</v>
      </c>
      <c r="W225" s="24" t="e">
        <f>'ModelParams Lw'!$B$3+'ModelParams Lw'!$B$4*LOG10($B225/3600/($D225*$F225))+'ModelParams Lw'!$B$5*LOG10(2*$G225/(1.2*($B225/3600/($D225*$F225))^2)+1)+10*LOG10($D225*$F225)+O225</f>
        <v>#DIV/0!</v>
      </c>
      <c r="X225" s="24" t="e">
        <f>10*LOG10(IF(P225="",0,POWER(10,((P225+'ModelParams Lw'!$O$4)/10))) +IF(Q225="",0,POWER(10,((Q225+'ModelParams Lw'!$P$4)/10))) +IF(R225="",0,POWER(10,((R225+'ModelParams Lw'!$Q$4)/10))) +IF(S225="",0,POWER(10,((S225+'ModelParams Lw'!$R$4)/10))) +IF(T225="",0,POWER(10,((T225+'ModelParams Lw'!$S$4)/10))) +IF(U225="",0,POWER(10,((U225+'ModelParams Lw'!$T$4)/10))) +IF(V225="",0,POWER(10,((V225+'ModelParams Lw'!$U$4)/10)))+IF(W225="",0,POWER(10,((W225+'ModelParams Lw'!$V$4)/10))))</f>
        <v>#DIV/0!</v>
      </c>
      <c r="Y225" s="24" t="e">
        <f t="shared" si="91"/>
        <v>#DIV/0!</v>
      </c>
      <c r="Z225" s="24" t="e">
        <f>(P225-'ModelParams Lw'!O$10)/'ModelParams Lw'!O$11</f>
        <v>#DIV/0!</v>
      </c>
      <c r="AA225" s="24" t="e">
        <f>(Q225-'ModelParams Lw'!P$10)/'ModelParams Lw'!P$11</f>
        <v>#DIV/0!</v>
      </c>
      <c r="AB225" s="24" t="e">
        <f>(R225-'ModelParams Lw'!Q$10)/'ModelParams Lw'!Q$11</f>
        <v>#DIV/0!</v>
      </c>
      <c r="AC225" s="24" t="e">
        <f>(S225-'ModelParams Lw'!R$10)/'ModelParams Lw'!R$11</f>
        <v>#DIV/0!</v>
      </c>
      <c r="AD225" s="24" t="e">
        <f>(T225-'ModelParams Lw'!S$10)/'ModelParams Lw'!S$11</f>
        <v>#DIV/0!</v>
      </c>
      <c r="AE225" s="24" t="e">
        <f>(U225-'ModelParams Lw'!T$10)/'ModelParams Lw'!T$11</f>
        <v>#DIV/0!</v>
      </c>
      <c r="AF225" s="24" t="e">
        <f>(V225-'ModelParams Lw'!U$10)/'ModelParams Lw'!U$11</f>
        <v>#DIV/0!</v>
      </c>
      <c r="AG225" s="24" t="e">
        <f>(W225-'ModelParams Lw'!V$10)/'ModelParams Lw'!V$11</f>
        <v>#DIV/0!</v>
      </c>
      <c r="AH225" s="24" t="e">
        <f t="shared" si="69"/>
        <v>#DIV/0!</v>
      </c>
      <c r="AI225" s="24" t="str">
        <f>IF(OR(Calcul!$D230="",Calcul!$E230=""),"",VLOOKUP(CONCATENATE(Calcul!$D230,Calcul!$E230),SilencerParams!$D$4:$R$82,8,FALSE))</f>
        <v/>
      </c>
      <c r="AJ225" s="24" t="str">
        <f>IF(OR(Calcul!$D230="",Calcul!$E230=""),"",VLOOKUP(CONCATENATE(Calcul!$D230,Calcul!$E230),SilencerParams!$D$4:$R$82,9,FALSE))</f>
        <v/>
      </c>
      <c r="AK225" s="24" t="str">
        <f>IF(OR(Calcul!$D230="",Calcul!$E230=""),"",VLOOKUP(CONCATENATE(Calcul!$D230,Calcul!$E230),SilencerParams!$D$4:$R$82,10,FALSE))</f>
        <v/>
      </c>
      <c r="AL225" s="24" t="str">
        <f>IF(OR(Calcul!$D230="",Calcul!$E230=""),"",VLOOKUP(CONCATENATE(Calcul!$D230,Calcul!$E230),SilencerParams!$D$4:$R$82,11,FALSE))</f>
        <v/>
      </c>
      <c r="AM225" s="24" t="str">
        <f>IF(OR(Calcul!$D230="",Calcul!$E230=""),"",VLOOKUP(CONCATENATE(Calcul!$D230,Calcul!$E230),SilencerParams!$D$4:$R$82,12,FALSE))</f>
        <v/>
      </c>
      <c r="AN225" s="24" t="str">
        <f>IF(OR(Calcul!$D230="",Calcul!$E230=""),"",VLOOKUP(CONCATENATE(Calcul!$D230,Calcul!$E230),SilencerParams!$D$4:$R$82,13,FALSE))</f>
        <v/>
      </c>
      <c r="AO225" s="24" t="str">
        <f>IF(OR(Calcul!$D230="",Calcul!$E230=""),"",VLOOKUP(CONCATENATE(Calcul!$D230,Calcul!$E230),SilencerParams!$D$4:$R$82,14,FALSE))</f>
        <v/>
      </c>
      <c r="AP225" s="24" t="str">
        <f>IF(OR(Calcul!$D230="",Calcul!$E230=""),"",VLOOKUP(CONCATENATE(Calcul!$D230,Calcul!$E230),SilencerParams!$D$4:$R$82,15,FALSE))</f>
        <v/>
      </c>
      <c r="AQ225" s="24" t="str">
        <f>IF(OR(Calcul!$D230="",Calcul!$E230=""),"",VLOOKUP(CONCATENATE(Calcul!$D230,Calcul!$E230),SilencerParams!$D$4:$Z$82,16,FALSE)*LOG($AH225)+VLOOKUP(CONCATENATE(Calcul!$D230,Calcul!$E230),SilencerParams!$D$4:$AH$82,24,FALSE))</f>
        <v/>
      </c>
      <c r="AR225" s="24" t="str">
        <f>IF(OR(Calcul!$D230="",Calcul!$E230=""),"",VLOOKUP(CONCATENATE(Calcul!$D230,Calcul!$E230),SilencerParams!$D$4:$Z$82,17,FALSE)*LOG($AH225)+VLOOKUP(CONCATENATE(Calcul!$D230,Calcul!$E230),SilencerParams!$D$4:$AH$82,25,FALSE))</f>
        <v/>
      </c>
      <c r="AS225" s="24" t="str">
        <f>IF(OR(Calcul!$D230="",Calcul!$E230=""),"",VLOOKUP(CONCATENATE(Calcul!$D230,Calcul!$E230),SilencerParams!$D$4:$Z$82,18,FALSE)*LOG($AH225)+VLOOKUP(CONCATENATE(Calcul!$D230,Calcul!$E230),SilencerParams!$D$4:$AH$82,26,FALSE))</f>
        <v/>
      </c>
      <c r="AT225" s="24" t="str">
        <f>IF(OR(Calcul!$D230="",Calcul!$E230=""),"",VLOOKUP(CONCATENATE(Calcul!$D230,Calcul!$E230),SilencerParams!$D$4:$Z$82,19,FALSE)*LOG($AH225)+VLOOKUP(CONCATENATE(Calcul!$D230,Calcul!$E230),SilencerParams!$D$4:$AH$82,27,FALSE))</f>
        <v/>
      </c>
      <c r="AU225" s="24" t="str">
        <f>IF(OR(Calcul!$D230="",Calcul!$E230=""),"",VLOOKUP(CONCATENATE(Calcul!$D230,Calcul!$E230),SilencerParams!$D$4:$Z$82,20,FALSE)*LOG($AH225)+VLOOKUP(CONCATENATE(Calcul!$D230,Calcul!$E230),SilencerParams!$D$4:$AH$82,28,FALSE))</f>
        <v/>
      </c>
      <c r="AV225" s="24" t="str">
        <f>IF(OR(Calcul!$D230="",Calcul!$E230=""),"",VLOOKUP(CONCATENATE(Calcul!$D230,Calcul!$E230),SilencerParams!$D$4:$Z$82,21,FALSE)*LOG($AH225)+VLOOKUP(CONCATENATE(Calcul!$D230,Calcul!$E230),SilencerParams!$D$4:$AH$82,29,FALSE))</f>
        <v/>
      </c>
      <c r="AW225" s="24" t="str">
        <f>IF(OR(Calcul!$D230="",Calcul!$E230=""),"",VLOOKUP(CONCATENATE(Calcul!$D230,Calcul!$E230),SilencerParams!$D$4:$Z$82,22,FALSE)*LOG($AH225)+VLOOKUP(CONCATENATE(Calcul!$D230,Calcul!$E230),SilencerParams!$D$4:$AH$82,30,FALSE))</f>
        <v/>
      </c>
      <c r="AX225" s="24" t="str">
        <f>IF(OR(Calcul!$D230="",Calcul!$E230=""),"",VLOOKUP(CONCATENATE(Calcul!$D230,Calcul!$E230),SilencerParams!$D$4:$Z$82,23,FALSE)*LOG($AH225)+VLOOKUP(CONCATENATE(Calcul!$D230,Calcul!$E230),SilencerParams!$D$4:$AH$82,31,FALSE))</f>
        <v/>
      </c>
      <c r="AY225" s="24" t="e">
        <f t="shared" si="72"/>
        <v>#DIV/0!</v>
      </c>
      <c r="AZ225" s="24" t="e">
        <f t="shared" si="73"/>
        <v>#DIV/0!</v>
      </c>
      <c r="BA225" s="24" t="e">
        <f t="shared" si="74"/>
        <v>#DIV/0!</v>
      </c>
      <c r="BB225" s="24" t="e">
        <f t="shared" si="75"/>
        <v>#DIV/0!</v>
      </c>
      <c r="BC225" s="24" t="e">
        <f t="shared" si="76"/>
        <v>#DIV/0!</v>
      </c>
      <c r="BD225" s="24" t="e">
        <f t="shared" si="77"/>
        <v>#DIV/0!</v>
      </c>
      <c r="BE225" s="24" t="e">
        <f t="shared" si="78"/>
        <v>#DIV/0!</v>
      </c>
      <c r="BF225" s="24" t="e">
        <f t="shared" si="79"/>
        <v>#DIV/0!</v>
      </c>
      <c r="BG225" s="24" t="e">
        <f>10*LOG10(IF(AY225="",0,POWER(10,((AY225+'ModelParams Lw'!$O$4)/10))) +IF(AZ225="",0,POWER(10,((AZ225+'ModelParams Lw'!$P$4)/10))) +IF(BA225="",0,POWER(10,((BA225+'ModelParams Lw'!$Q$4)/10))) +IF(BB225="",0,POWER(10,((BB225+'ModelParams Lw'!$R$4)/10))) +IF(BC225="",0,POWER(10,((BC225+'ModelParams Lw'!$S$4)/10))) +IF(BD225="",0,POWER(10,((BD225+'ModelParams Lw'!$T$4)/10))) +IF(BE225="",0,POWER(10,((BE225+'ModelParams Lw'!$U$4)/10)))+IF(BF225="",0,POWER(10,((BF225+'ModelParams Lw'!$V$4)/10))))</f>
        <v>#DIV/0!</v>
      </c>
      <c r="BH225" s="24" t="e">
        <f t="shared" si="70"/>
        <v>#DIV/0!</v>
      </c>
      <c r="BI225" s="24" t="e">
        <f>(AY225-'ModelParams Lw'!O$10)/'ModelParams Lw'!O$11</f>
        <v>#DIV/0!</v>
      </c>
      <c r="BJ225" s="24" t="e">
        <f>(AZ225-'ModelParams Lw'!P$10)/'ModelParams Lw'!P$11</f>
        <v>#DIV/0!</v>
      </c>
      <c r="BK225" s="24" t="e">
        <f>(BA225-'ModelParams Lw'!Q$10)/'ModelParams Lw'!Q$11</f>
        <v>#DIV/0!</v>
      </c>
      <c r="BL225" s="24" t="e">
        <f>(BB225-'ModelParams Lw'!R$10)/'ModelParams Lw'!R$11</f>
        <v>#DIV/0!</v>
      </c>
      <c r="BM225" s="24" t="e">
        <f>(BC225-'ModelParams Lw'!S$10)/'ModelParams Lw'!S$11</f>
        <v>#DIV/0!</v>
      </c>
      <c r="BN225" s="24" t="e">
        <f>(BD225-'ModelParams Lw'!T$10)/'ModelParams Lw'!T$11</f>
        <v>#DIV/0!</v>
      </c>
      <c r="BO225" s="24" t="e">
        <f>(BE225-'ModelParams Lw'!U$10)/'ModelParams Lw'!U$11</f>
        <v>#DIV/0!</v>
      </c>
      <c r="BP225" s="24" t="e">
        <f>(BF225-'ModelParams Lw'!V$10)/'ModelParams Lw'!V$11</f>
        <v>#DIV/0!</v>
      </c>
      <c r="BQ225" s="24">
        <f>IF(Calcul!$F230="SW",'ModelParams Lw'!C$18+'ModelParams Lw'!C$19*LOG(BQ$3)+'ModelParams Lw'!C$20*($D225*$E225),IF('ModelParams Lw'!C$21+'ModelParams Lw'!C$22*LOG(BQ$3)+'ModelParams Lw'!C$23*($D225*$E225)&lt;'ModelParams Lw'!C$18+'ModelParams Lw'!C$19*LOG(BQ$3)+'ModelParams Lw'!C$20*($D225*$E225),'ModelParams Lw'!C$18+'ModelParams Lw'!C$19*LOG(BQ$3)+'ModelParams Lw'!C$20*($D225*$E225),'ModelParams Lw'!C$21+'ModelParams Lw'!C$22*LOG(BQ$3)+'ModelParams Lw'!C$23*($D225*$E225)))</f>
        <v>29.232362061604213</v>
      </c>
      <c r="BR225" s="24">
        <f>IF(Calcul!$F230="SW",'ModelParams Lw'!D$18+'ModelParams Lw'!D$19*LOG(BR$3)+'ModelParams Lw'!D$20*($D225*$E225),IF('ModelParams Lw'!D$21+'ModelParams Lw'!D$22*LOG(BR$3)+'ModelParams Lw'!D$23*($D225*$E225)&lt;'ModelParams Lw'!D$18+'ModelParams Lw'!D$19*LOG(BR$3)+'ModelParams Lw'!D$20*($D225*$E225),'ModelParams Lw'!D$18+'ModelParams Lw'!D$19*LOG(BR$3)+'ModelParams Lw'!D$20*($D225*$E225),'ModelParams Lw'!D$21+'ModelParams Lw'!D$22*LOG(BR$3)+'ModelParams Lw'!D$23*($D225*$E225)))</f>
        <v>20.87664435983303</v>
      </c>
      <c r="BS225" s="24">
        <f>IF(Calcul!$F230="SW",'ModelParams Lw'!E$18+'ModelParams Lw'!E$19*LOG(BS$3)+'ModelParams Lw'!E$20*($D225*$E225),IF('ModelParams Lw'!E$21+'ModelParams Lw'!E$22*LOG(BS$3)+'ModelParams Lw'!E$23*($D225*$E225)&lt;'ModelParams Lw'!E$18+'ModelParams Lw'!E$19*LOG(BS$3)+'ModelParams Lw'!E$20*($D225*$E225),'ModelParams Lw'!E$18+'ModelParams Lw'!E$19*LOG(BS$3)+'ModelParams Lw'!E$20*($D225*$E225),'ModelParams Lw'!E$21+'ModelParams Lw'!E$22*LOG(BS$3)+'ModelParams Lw'!E$23*($D225*$E225)))</f>
        <v>19.403052886267911</v>
      </c>
      <c r="BT225" s="24">
        <f>IF(Calcul!$F230="SW",'ModelParams Lw'!F$18+'ModelParams Lw'!F$19*LOG(BT$3)+'ModelParams Lw'!F$20*($D225*$E225),IF('ModelParams Lw'!F$21+'ModelParams Lw'!F$22*LOG(BT$3)+'ModelParams Lw'!F$23*($D225*$E225)&lt;'ModelParams Lw'!F$18+'ModelParams Lw'!F$19*LOG(BT$3)+'ModelParams Lw'!F$20*($D225*$E225),'ModelParams Lw'!F$18+'ModelParams Lw'!F$19*LOG(BT$3)+'ModelParams Lw'!F$20*($D225*$E225),'ModelParams Lw'!F$21+'ModelParams Lw'!F$22*LOG(BT$3)+'ModelParams Lw'!F$23*($D225*$E225)))</f>
        <v>19.168948557312724</v>
      </c>
      <c r="BU225" s="24">
        <f>IF(Calcul!$F230="SW",'ModelParams Lw'!G$18+'ModelParams Lw'!G$19*LOG(BU$3)+'ModelParams Lw'!G$20*($D225*$E225),IF('ModelParams Lw'!G$21+'ModelParams Lw'!G$22*LOG(BU$3)+'ModelParams Lw'!G$23*($D225*$E225)&lt;'ModelParams Lw'!G$18+'ModelParams Lw'!G$19*LOG(BU$3)+'ModelParams Lw'!G$20*($D225*$E225),'ModelParams Lw'!G$18+'ModelParams Lw'!G$19*LOG(BU$3)+'ModelParams Lw'!G$20*($D225*$E225),'ModelParams Lw'!G$21+'ModelParams Lw'!G$22*LOG(BU$3)+'ModelParams Lw'!G$23*($D225*$E225)))</f>
        <v>19.253827318462619</v>
      </c>
      <c r="BV225" s="24">
        <f>IF(Calcul!$F230="SW",'ModelParams Lw'!H$18+'ModelParams Lw'!H$19*LOG(BV$3)+'ModelParams Lw'!H$20*($D225*$E225),IF('ModelParams Lw'!H$21+'ModelParams Lw'!H$22*LOG(BV$3)+'ModelParams Lw'!H$23*($D225*$E225)&lt;'ModelParams Lw'!H$18+'ModelParams Lw'!H$19*LOG(BV$3)+'ModelParams Lw'!H$20*($D225*$E225),'ModelParams Lw'!H$18+'ModelParams Lw'!H$19*LOG(BV$3)+'ModelParams Lw'!H$20*($D225*$E225),'ModelParams Lw'!H$21+'ModelParams Lw'!H$22*LOG(BV$3)+'ModelParams Lw'!H$23*($D225*$E225)))</f>
        <v>18.450549841027573</v>
      </c>
      <c r="BW225" s="24">
        <f>IF(Calcul!$F230="SW",'ModelParams Lw'!I$18+'ModelParams Lw'!I$19*LOG(BW$3)+'ModelParams Lw'!I$20*($D225*$E225),IF('ModelParams Lw'!I$21+'ModelParams Lw'!I$22*LOG(BW$3)+'ModelParams Lw'!I$23*($D225*$E225)&lt;'ModelParams Lw'!I$18+'ModelParams Lw'!I$19*LOG(BW$3)+'ModelParams Lw'!I$20*($D225*$E225),'ModelParams Lw'!I$18+'ModelParams Lw'!I$19*LOG(BW$3)+'ModelParams Lw'!I$20*($D225*$E225),'ModelParams Lw'!I$21+'ModelParams Lw'!I$22*LOG(BW$3)+'ModelParams Lw'!I$23*($D225*$E225)))</f>
        <v>24.339570323731252</v>
      </c>
      <c r="BX225" s="24">
        <f>IF(Calcul!$F230="SW",'ModelParams Lw'!J$18+'ModelParams Lw'!J$19*LOG(BX$3)+'ModelParams Lw'!J$20*($D225*$E225),IF('ModelParams Lw'!J$21+'ModelParams Lw'!J$22*LOG(BX$3)+'ModelParams Lw'!J$23*($D225*$E225)&lt;'ModelParams Lw'!J$18+'ModelParams Lw'!J$19*LOG(BX$3)+'ModelParams Lw'!J$20*($D225*$E225),'ModelParams Lw'!J$18+'ModelParams Lw'!J$19*LOG(BX$3)+'ModelParams Lw'!J$20*($D225*$E225),'ModelParams Lw'!J$21+'ModelParams Lw'!J$22*LOG(BX$3)+'ModelParams Lw'!J$23*($D225*$E225)))</f>
        <v>22.505852524315557</v>
      </c>
      <c r="BY225" s="24" t="e">
        <f t="shared" si="80"/>
        <v>#DIV/0!</v>
      </c>
      <c r="BZ225" s="24" t="e">
        <f t="shared" si="81"/>
        <v>#DIV/0!</v>
      </c>
      <c r="CA225" s="24" t="e">
        <f t="shared" si="82"/>
        <v>#DIV/0!</v>
      </c>
      <c r="CB225" s="24" t="e">
        <f t="shared" si="83"/>
        <v>#DIV/0!</v>
      </c>
      <c r="CC225" s="24" t="e">
        <f t="shared" si="84"/>
        <v>#DIV/0!</v>
      </c>
      <c r="CD225" s="24" t="e">
        <f t="shared" si="85"/>
        <v>#DIV/0!</v>
      </c>
      <c r="CE225" s="24" t="e">
        <f t="shared" si="86"/>
        <v>#DIV/0!</v>
      </c>
      <c r="CF225" s="24" t="e">
        <f t="shared" si="87"/>
        <v>#DIV/0!</v>
      </c>
      <c r="CG225" s="24" t="e">
        <f>10*LOG10(IF(BY225="",0,POWER(10,((BY225+'ModelParams Lw'!$O$4)/10))) +IF(BZ225="",0,POWER(10,((BZ225+'ModelParams Lw'!$P$4)/10))) +IF(CA225="",0,POWER(10,((CA225+'ModelParams Lw'!$Q$4)/10))) +IF(CB225="",0,POWER(10,((CB225+'ModelParams Lw'!$R$4)/10))) +IF(CC225="",0,POWER(10,((CC225+'ModelParams Lw'!$S$4)/10))) +IF(CD225="",0,POWER(10,((CD225+'ModelParams Lw'!$T$4)/10))) +IF(CE225="",0,POWER(10,((CE225+'ModelParams Lw'!$U$4)/10)))+IF(CF225="",0,POWER(10,((CF225+'ModelParams Lw'!$V$4)/10))))</f>
        <v>#DIV/0!</v>
      </c>
      <c r="CH225" s="24" t="e">
        <f t="shared" si="71"/>
        <v>#DIV/0!</v>
      </c>
      <c r="CI225" s="24" t="e">
        <f>(BY225-'ModelParams Lw'!$O$10)/'ModelParams Lw'!$O$11</f>
        <v>#DIV/0!</v>
      </c>
      <c r="CJ225" s="24" t="e">
        <f>(BZ225-'ModelParams Lw'!$P$10)/'ModelParams Lw'!$P$11</f>
        <v>#DIV/0!</v>
      </c>
      <c r="CK225" s="24" t="e">
        <f>(CA225-'ModelParams Lw'!$Q$10)/'ModelParams Lw'!$Q$11</f>
        <v>#DIV/0!</v>
      </c>
      <c r="CL225" s="24" t="e">
        <f>(CB225-'ModelParams Lw'!$R$10)/'ModelParams Lw'!$R$11</f>
        <v>#DIV/0!</v>
      </c>
      <c r="CM225" s="24" t="e">
        <f>(CC225-'ModelParams Lw'!$S$10)/'ModelParams Lw'!$S$11</f>
        <v>#DIV/0!</v>
      </c>
      <c r="CN225" s="24" t="e">
        <f>(CD225-'ModelParams Lw'!$T$10)/'ModelParams Lw'!$T$11</f>
        <v>#DIV/0!</v>
      </c>
      <c r="CO225" s="24" t="e">
        <f>(CE225-'ModelParams Lw'!$U$10)/'ModelParams Lw'!$U$11</f>
        <v>#DIV/0!</v>
      </c>
      <c r="CP225" s="24" t="e">
        <f>(CF225-'ModelParams Lw'!$V$10)/'ModelParams Lw'!$V$11</f>
        <v>#DIV/0!</v>
      </c>
    </row>
    <row r="226" spans="1:94" x14ac:dyDescent="0.2">
      <c r="A226" s="12">
        <f>Calcul!B228</f>
        <v>0</v>
      </c>
      <c r="B226" s="12">
        <f t="shared" si="88"/>
        <v>0</v>
      </c>
      <c r="C226" s="12">
        <f>Calcul!C228</f>
        <v>0</v>
      </c>
      <c r="D226" s="12">
        <f>Calcul!D228/1000</f>
        <v>0</v>
      </c>
      <c r="E226" s="12">
        <f>Calcul!E228/1000</f>
        <v>0</v>
      </c>
      <c r="F226" s="12">
        <f t="shared" si="89"/>
        <v>0</v>
      </c>
      <c r="G226" s="24" t="e">
        <f t="shared" si="90"/>
        <v>#DIV/0!</v>
      </c>
      <c r="H226" s="21" t="e">
        <f>'ModelParams Lw'!$B$6*(LN(H$3/(($B226/3600/($D226*$F226))^0.4*$G226^0.3)))^2+'ModelParams Lw'!$B$7*LN(H$3/(($B226/3600/($D226*$F226))^0.4*$G226^0.3))+'ModelParams Lw'!$B$8</f>
        <v>#DIV/0!</v>
      </c>
      <c r="I226" s="21" t="e">
        <f>'ModelParams Lw'!$B$6*(LN(I$3/(($B226/3600/($D226*$F226))^0.4*$G226^0.3)))^2+'ModelParams Lw'!$B$7*LN(I$3/(($B226/3600/($D226*$F226))^0.4*$G226^0.3))+'ModelParams Lw'!$B$8</f>
        <v>#DIV/0!</v>
      </c>
      <c r="J226" s="21" t="e">
        <f>'ModelParams Lw'!$B$6*(LN(J$3/(($B226/3600/($D226*$F226))^0.4*$G226^0.3)))^2+'ModelParams Lw'!$B$7*LN(J$3/(($B226/3600/($D226*$F226))^0.4*$G226^0.3))+'ModelParams Lw'!$B$8</f>
        <v>#DIV/0!</v>
      </c>
      <c r="K226" s="21" t="e">
        <f>'ModelParams Lw'!$B$6*(LN(K$3/(($B226/3600/($D226*$F226))^0.4*$G226^0.3)))^2+'ModelParams Lw'!$B$7*LN(K$3/(($B226/3600/($D226*$F226))^0.4*$G226^0.3))+'ModelParams Lw'!$B$8</f>
        <v>#DIV/0!</v>
      </c>
      <c r="L226" s="21" t="e">
        <f>'ModelParams Lw'!$B$6*(LN(L$3/(($B226/3600/($D226*$F226))^0.4*$G226^0.3)))^2+'ModelParams Lw'!$B$7*LN(L$3/(($B226/3600/($D226*$F226))^0.4*$G226^0.3))+'ModelParams Lw'!$B$8</f>
        <v>#DIV/0!</v>
      </c>
      <c r="M226" s="21" t="e">
        <f>'ModelParams Lw'!$B$6*(LN(M$3/(($B226/3600/($D226*$F226))^0.4*$G226^0.3)))^2+'ModelParams Lw'!$B$7*LN(M$3/(($B226/3600/($D226*$F226))^0.4*$G226^0.3))+'ModelParams Lw'!$B$8</f>
        <v>#DIV/0!</v>
      </c>
      <c r="N226" s="21" t="e">
        <f>'ModelParams Lw'!$B$6*(LN(N$3/(($B226/3600/($D226*$F226))^0.4*$G226^0.3)))^2+'ModelParams Lw'!$B$7*LN(N$3/(($B226/3600/($D226*$F226))^0.4*$G226^0.3))+'ModelParams Lw'!$B$8</f>
        <v>#DIV/0!</v>
      </c>
      <c r="O226" s="21" t="e">
        <f>'ModelParams Lw'!$B$6*(LN(O$3/(($B226/3600/($D226*$F226))^0.4*$G226^0.3)))^2+'ModelParams Lw'!$B$7*LN(O$3/(($B226/3600/($D226*$F226))^0.4*$G226^0.3))+'ModelParams Lw'!$B$8</f>
        <v>#DIV/0!</v>
      </c>
      <c r="P226" s="24" t="e">
        <f>'ModelParams Lw'!$B$3+'ModelParams Lw'!$B$4*LOG10($B226/3600/($D226*$F226))+'ModelParams Lw'!$B$5*LOG10(2*$G226/(1.2*($B226/3600/($D226*$F226))^2)+1)+10*LOG10($D226*$F226)+H226</f>
        <v>#DIV/0!</v>
      </c>
      <c r="Q226" s="24" t="e">
        <f>'ModelParams Lw'!$B$3+'ModelParams Lw'!$B$4*LOG10($B226/3600/($D226*$F226))+'ModelParams Lw'!$B$5*LOG10(2*$G226/(1.2*($B226/3600/($D226*$F226))^2)+1)+10*LOG10($D226*$F226)+I226</f>
        <v>#DIV/0!</v>
      </c>
      <c r="R226" s="24" t="e">
        <f>'ModelParams Lw'!$B$3+'ModelParams Lw'!$B$4*LOG10($B226/3600/($D226*$F226))+'ModelParams Lw'!$B$5*LOG10(2*$G226/(1.2*($B226/3600/($D226*$F226))^2)+1)+10*LOG10($D226*$F226)+J226</f>
        <v>#DIV/0!</v>
      </c>
      <c r="S226" s="24" t="e">
        <f>'ModelParams Lw'!$B$3+'ModelParams Lw'!$B$4*LOG10($B226/3600/($D226*$F226))+'ModelParams Lw'!$B$5*LOG10(2*$G226/(1.2*($B226/3600/($D226*$F226))^2)+1)+10*LOG10($D226*$F226)+K226</f>
        <v>#DIV/0!</v>
      </c>
      <c r="T226" s="24" t="e">
        <f>'ModelParams Lw'!$B$3+'ModelParams Lw'!$B$4*LOG10($B226/3600/($D226*$F226))+'ModelParams Lw'!$B$5*LOG10(2*$G226/(1.2*($B226/3600/($D226*$F226))^2)+1)+10*LOG10($D226*$F226)+L226</f>
        <v>#DIV/0!</v>
      </c>
      <c r="U226" s="24" t="e">
        <f>'ModelParams Lw'!$B$3+'ModelParams Lw'!$B$4*LOG10($B226/3600/($D226*$F226))+'ModelParams Lw'!$B$5*LOG10(2*$G226/(1.2*($B226/3600/($D226*$F226))^2)+1)+10*LOG10($D226*$F226)+M226</f>
        <v>#DIV/0!</v>
      </c>
      <c r="V226" s="24" t="e">
        <f>'ModelParams Lw'!$B$3+'ModelParams Lw'!$B$4*LOG10($B226/3600/($D226*$F226))+'ModelParams Lw'!$B$5*LOG10(2*$G226/(1.2*($B226/3600/($D226*$F226))^2)+1)+10*LOG10($D226*$F226)+N226</f>
        <v>#DIV/0!</v>
      </c>
      <c r="W226" s="24" t="e">
        <f>'ModelParams Lw'!$B$3+'ModelParams Lw'!$B$4*LOG10($B226/3600/($D226*$F226))+'ModelParams Lw'!$B$5*LOG10(2*$G226/(1.2*($B226/3600/($D226*$F226))^2)+1)+10*LOG10($D226*$F226)+O226</f>
        <v>#DIV/0!</v>
      </c>
      <c r="X226" s="24" t="e">
        <f>10*LOG10(IF(P226="",0,POWER(10,((P226+'ModelParams Lw'!$O$4)/10))) +IF(Q226="",0,POWER(10,((Q226+'ModelParams Lw'!$P$4)/10))) +IF(R226="",0,POWER(10,((R226+'ModelParams Lw'!$Q$4)/10))) +IF(S226="",0,POWER(10,((S226+'ModelParams Lw'!$R$4)/10))) +IF(T226="",0,POWER(10,((T226+'ModelParams Lw'!$S$4)/10))) +IF(U226="",0,POWER(10,((U226+'ModelParams Lw'!$T$4)/10))) +IF(V226="",0,POWER(10,((V226+'ModelParams Lw'!$U$4)/10)))+IF(W226="",0,POWER(10,((W226+'ModelParams Lw'!$V$4)/10))))</f>
        <v>#DIV/0!</v>
      </c>
      <c r="Y226" s="24" t="e">
        <f t="shared" si="91"/>
        <v>#DIV/0!</v>
      </c>
      <c r="Z226" s="24" t="e">
        <f>(P226-'ModelParams Lw'!O$10)/'ModelParams Lw'!O$11</f>
        <v>#DIV/0!</v>
      </c>
      <c r="AA226" s="24" t="e">
        <f>(Q226-'ModelParams Lw'!P$10)/'ModelParams Lw'!P$11</f>
        <v>#DIV/0!</v>
      </c>
      <c r="AB226" s="24" t="e">
        <f>(R226-'ModelParams Lw'!Q$10)/'ModelParams Lw'!Q$11</f>
        <v>#DIV/0!</v>
      </c>
      <c r="AC226" s="24" t="e">
        <f>(S226-'ModelParams Lw'!R$10)/'ModelParams Lw'!R$11</f>
        <v>#DIV/0!</v>
      </c>
      <c r="AD226" s="24" t="e">
        <f>(T226-'ModelParams Lw'!S$10)/'ModelParams Lw'!S$11</f>
        <v>#DIV/0!</v>
      </c>
      <c r="AE226" s="24" t="e">
        <f>(U226-'ModelParams Lw'!T$10)/'ModelParams Lw'!T$11</f>
        <v>#DIV/0!</v>
      </c>
      <c r="AF226" s="24" t="e">
        <f>(V226-'ModelParams Lw'!U$10)/'ModelParams Lw'!U$11</f>
        <v>#DIV/0!</v>
      </c>
      <c r="AG226" s="24" t="e">
        <f>(W226-'ModelParams Lw'!V$10)/'ModelParams Lw'!V$11</f>
        <v>#DIV/0!</v>
      </c>
      <c r="AH226" s="24" t="e">
        <f t="shared" si="69"/>
        <v>#DIV/0!</v>
      </c>
      <c r="AI226" s="24" t="str">
        <f>IF(OR(Calcul!$D231="",Calcul!$E231=""),"",VLOOKUP(CONCATENATE(Calcul!$D231,Calcul!$E231),SilencerParams!$D$4:$R$82,8,FALSE))</f>
        <v/>
      </c>
      <c r="AJ226" s="24" t="str">
        <f>IF(OR(Calcul!$D231="",Calcul!$E231=""),"",VLOOKUP(CONCATENATE(Calcul!$D231,Calcul!$E231),SilencerParams!$D$4:$R$82,9,FALSE))</f>
        <v/>
      </c>
      <c r="AK226" s="24" t="str">
        <f>IF(OR(Calcul!$D231="",Calcul!$E231=""),"",VLOOKUP(CONCATENATE(Calcul!$D231,Calcul!$E231),SilencerParams!$D$4:$R$82,10,FALSE))</f>
        <v/>
      </c>
      <c r="AL226" s="24" t="str">
        <f>IF(OR(Calcul!$D231="",Calcul!$E231=""),"",VLOOKUP(CONCATENATE(Calcul!$D231,Calcul!$E231),SilencerParams!$D$4:$R$82,11,FALSE))</f>
        <v/>
      </c>
      <c r="AM226" s="24" t="str">
        <f>IF(OR(Calcul!$D231="",Calcul!$E231=""),"",VLOOKUP(CONCATENATE(Calcul!$D231,Calcul!$E231),SilencerParams!$D$4:$R$82,12,FALSE))</f>
        <v/>
      </c>
      <c r="AN226" s="24" t="str">
        <f>IF(OR(Calcul!$D231="",Calcul!$E231=""),"",VLOOKUP(CONCATENATE(Calcul!$D231,Calcul!$E231),SilencerParams!$D$4:$R$82,13,FALSE))</f>
        <v/>
      </c>
      <c r="AO226" s="24" t="str">
        <f>IF(OR(Calcul!$D231="",Calcul!$E231=""),"",VLOOKUP(CONCATENATE(Calcul!$D231,Calcul!$E231),SilencerParams!$D$4:$R$82,14,FALSE))</f>
        <v/>
      </c>
      <c r="AP226" s="24" t="str">
        <f>IF(OR(Calcul!$D231="",Calcul!$E231=""),"",VLOOKUP(CONCATENATE(Calcul!$D231,Calcul!$E231),SilencerParams!$D$4:$R$82,15,FALSE))</f>
        <v/>
      </c>
      <c r="AQ226" s="24" t="str">
        <f>IF(OR(Calcul!$D231="",Calcul!$E231=""),"",VLOOKUP(CONCATENATE(Calcul!$D231,Calcul!$E231),SilencerParams!$D$4:$Z$82,16,FALSE)*LOG($AH226)+VLOOKUP(CONCATENATE(Calcul!$D231,Calcul!$E231),SilencerParams!$D$4:$AH$82,24,FALSE))</f>
        <v/>
      </c>
      <c r="AR226" s="24" t="str">
        <f>IF(OR(Calcul!$D231="",Calcul!$E231=""),"",VLOOKUP(CONCATENATE(Calcul!$D231,Calcul!$E231),SilencerParams!$D$4:$Z$82,17,FALSE)*LOG($AH226)+VLOOKUP(CONCATENATE(Calcul!$D231,Calcul!$E231),SilencerParams!$D$4:$AH$82,25,FALSE))</f>
        <v/>
      </c>
      <c r="AS226" s="24" t="str">
        <f>IF(OR(Calcul!$D231="",Calcul!$E231=""),"",VLOOKUP(CONCATENATE(Calcul!$D231,Calcul!$E231),SilencerParams!$D$4:$Z$82,18,FALSE)*LOG($AH226)+VLOOKUP(CONCATENATE(Calcul!$D231,Calcul!$E231),SilencerParams!$D$4:$AH$82,26,FALSE))</f>
        <v/>
      </c>
      <c r="AT226" s="24" t="str">
        <f>IF(OR(Calcul!$D231="",Calcul!$E231=""),"",VLOOKUP(CONCATENATE(Calcul!$D231,Calcul!$E231),SilencerParams!$D$4:$Z$82,19,FALSE)*LOG($AH226)+VLOOKUP(CONCATENATE(Calcul!$D231,Calcul!$E231),SilencerParams!$D$4:$AH$82,27,FALSE))</f>
        <v/>
      </c>
      <c r="AU226" s="24" t="str">
        <f>IF(OR(Calcul!$D231="",Calcul!$E231=""),"",VLOOKUP(CONCATENATE(Calcul!$D231,Calcul!$E231),SilencerParams!$D$4:$Z$82,20,FALSE)*LOG($AH226)+VLOOKUP(CONCATENATE(Calcul!$D231,Calcul!$E231),SilencerParams!$D$4:$AH$82,28,FALSE))</f>
        <v/>
      </c>
      <c r="AV226" s="24" t="str">
        <f>IF(OR(Calcul!$D231="",Calcul!$E231=""),"",VLOOKUP(CONCATENATE(Calcul!$D231,Calcul!$E231),SilencerParams!$D$4:$Z$82,21,FALSE)*LOG($AH226)+VLOOKUP(CONCATENATE(Calcul!$D231,Calcul!$E231),SilencerParams!$D$4:$AH$82,29,FALSE))</f>
        <v/>
      </c>
      <c r="AW226" s="24" t="str">
        <f>IF(OR(Calcul!$D231="",Calcul!$E231=""),"",VLOOKUP(CONCATENATE(Calcul!$D231,Calcul!$E231),SilencerParams!$D$4:$Z$82,22,FALSE)*LOG($AH226)+VLOOKUP(CONCATENATE(Calcul!$D231,Calcul!$E231),SilencerParams!$D$4:$AH$82,30,FALSE))</f>
        <v/>
      </c>
      <c r="AX226" s="24" t="str">
        <f>IF(OR(Calcul!$D231="",Calcul!$E231=""),"",VLOOKUP(CONCATENATE(Calcul!$D231,Calcul!$E231),SilencerParams!$D$4:$Z$82,23,FALSE)*LOG($AH226)+VLOOKUP(CONCATENATE(Calcul!$D231,Calcul!$E231),SilencerParams!$D$4:$AH$82,31,FALSE))</f>
        <v/>
      </c>
      <c r="AY226" s="24" t="e">
        <f t="shared" si="72"/>
        <v>#DIV/0!</v>
      </c>
      <c r="AZ226" s="24" t="e">
        <f t="shared" si="73"/>
        <v>#DIV/0!</v>
      </c>
      <c r="BA226" s="24" t="e">
        <f t="shared" si="74"/>
        <v>#DIV/0!</v>
      </c>
      <c r="BB226" s="24" t="e">
        <f t="shared" si="75"/>
        <v>#DIV/0!</v>
      </c>
      <c r="BC226" s="24" t="e">
        <f t="shared" si="76"/>
        <v>#DIV/0!</v>
      </c>
      <c r="BD226" s="24" t="e">
        <f t="shared" si="77"/>
        <v>#DIV/0!</v>
      </c>
      <c r="BE226" s="24" t="e">
        <f t="shared" si="78"/>
        <v>#DIV/0!</v>
      </c>
      <c r="BF226" s="24" t="e">
        <f t="shared" si="79"/>
        <v>#DIV/0!</v>
      </c>
      <c r="BG226" s="24" t="e">
        <f>10*LOG10(IF(AY226="",0,POWER(10,((AY226+'ModelParams Lw'!$O$4)/10))) +IF(AZ226="",0,POWER(10,((AZ226+'ModelParams Lw'!$P$4)/10))) +IF(BA226="",0,POWER(10,((BA226+'ModelParams Lw'!$Q$4)/10))) +IF(BB226="",0,POWER(10,((BB226+'ModelParams Lw'!$R$4)/10))) +IF(BC226="",0,POWER(10,((BC226+'ModelParams Lw'!$S$4)/10))) +IF(BD226="",0,POWER(10,((BD226+'ModelParams Lw'!$T$4)/10))) +IF(BE226="",0,POWER(10,((BE226+'ModelParams Lw'!$U$4)/10)))+IF(BF226="",0,POWER(10,((BF226+'ModelParams Lw'!$V$4)/10))))</f>
        <v>#DIV/0!</v>
      </c>
      <c r="BH226" s="24" t="e">
        <f t="shared" si="70"/>
        <v>#DIV/0!</v>
      </c>
      <c r="BI226" s="24" t="e">
        <f>(AY226-'ModelParams Lw'!O$10)/'ModelParams Lw'!O$11</f>
        <v>#DIV/0!</v>
      </c>
      <c r="BJ226" s="24" t="e">
        <f>(AZ226-'ModelParams Lw'!P$10)/'ModelParams Lw'!P$11</f>
        <v>#DIV/0!</v>
      </c>
      <c r="BK226" s="24" t="e">
        <f>(BA226-'ModelParams Lw'!Q$10)/'ModelParams Lw'!Q$11</f>
        <v>#DIV/0!</v>
      </c>
      <c r="BL226" s="24" t="e">
        <f>(BB226-'ModelParams Lw'!R$10)/'ModelParams Lw'!R$11</f>
        <v>#DIV/0!</v>
      </c>
      <c r="BM226" s="24" t="e">
        <f>(BC226-'ModelParams Lw'!S$10)/'ModelParams Lw'!S$11</f>
        <v>#DIV/0!</v>
      </c>
      <c r="BN226" s="24" t="e">
        <f>(BD226-'ModelParams Lw'!T$10)/'ModelParams Lw'!T$11</f>
        <v>#DIV/0!</v>
      </c>
      <c r="BO226" s="24" t="e">
        <f>(BE226-'ModelParams Lw'!U$10)/'ModelParams Lw'!U$11</f>
        <v>#DIV/0!</v>
      </c>
      <c r="BP226" s="24" t="e">
        <f>(BF226-'ModelParams Lw'!V$10)/'ModelParams Lw'!V$11</f>
        <v>#DIV/0!</v>
      </c>
      <c r="BQ226" s="24">
        <f>IF(Calcul!$F231="SW",'ModelParams Lw'!C$18+'ModelParams Lw'!C$19*LOG(BQ$3)+'ModelParams Lw'!C$20*($D226*$E226),IF('ModelParams Lw'!C$21+'ModelParams Lw'!C$22*LOG(BQ$3)+'ModelParams Lw'!C$23*($D226*$E226)&lt;'ModelParams Lw'!C$18+'ModelParams Lw'!C$19*LOG(BQ$3)+'ModelParams Lw'!C$20*($D226*$E226),'ModelParams Lw'!C$18+'ModelParams Lw'!C$19*LOG(BQ$3)+'ModelParams Lw'!C$20*($D226*$E226),'ModelParams Lw'!C$21+'ModelParams Lw'!C$22*LOG(BQ$3)+'ModelParams Lw'!C$23*($D226*$E226)))</f>
        <v>29.232362061604213</v>
      </c>
      <c r="BR226" s="24">
        <f>IF(Calcul!$F231="SW",'ModelParams Lw'!D$18+'ModelParams Lw'!D$19*LOG(BR$3)+'ModelParams Lw'!D$20*($D226*$E226),IF('ModelParams Lw'!D$21+'ModelParams Lw'!D$22*LOG(BR$3)+'ModelParams Lw'!D$23*($D226*$E226)&lt;'ModelParams Lw'!D$18+'ModelParams Lw'!D$19*LOG(BR$3)+'ModelParams Lw'!D$20*($D226*$E226),'ModelParams Lw'!D$18+'ModelParams Lw'!D$19*LOG(BR$3)+'ModelParams Lw'!D$20*($D226*$E226),'ModelParams Lw'!D$21+'ModelParams Lw'!D$22*LOG(BR$3)+'ModelParams Lw'!D$23*($D226*$E226)))</f>
        <v>20.87664435983303</v>
      </c>
      <c r="BS226" s="24">
        <f>IF(Calcul!$F231="SW",'ModelParams Lw'!E$18+'ModelParams Lw'!E$19*LOG(BS$3)+'ModelParams Lw'!E$20*($D226*$E226),IF('ModelParams Lw'!E$21+'ModelParams Lw'!E$22*LOG(BS$3)+'ModelParams Lw'!E$23*($D226*$E226)&lt;'ModelParams Lw'!E$18+'ModelParams Lw'!E$19*LOG(BS$3)+'ModelParams Lw'!E$20*($D226*$E226),'ModelParams Lw'!E$18+'ModelParams Lw'!E$19*LOG(BS$3)+'ModelParams Lw'!E$20*($D226*$E226),'ModelParams Lw'!E$21+'ModelParams Lw'!E$22*LOG(BS$3)+'ModelParams Lw'!E$23*($D226*$E226)))</f>
        <v>19.403052886267911</v>
      </c>
      <c r="BT226" s="24">
        <f>IF(Calcul!$F231="SW",'ModelParams Lw'!F$18+'ModelParams Lw'!F$19*LOG(BT$3)+'ModelParams Lw'!F$20*($D226*$E226),IF('ModelParams Lw'!F$21+'ModelParams Lw'!F$22*LOG(BT$3)+'ModelParams Lw'!F$23*($D226*$E226)&lt;'ModelParams Lw'!F$18+'ModelParams Lw'!F$19*LOG(BT$3)+'ModelParams Lw'!F$20*($D226*$E226),'ModelParams Lw'!F$18+'ModelParams Lw'!F$19*LOG(BT$3)+'ModelParams Lw'!F$20*($D226*$E226),'ModelParams Lw'!F$21+'ModelParams Lw'!F$22*LOG(BT$3)+'ModelParams Lw'!F$23*($D226*$E226)))</f>
        <v>19.168948557312724</v>
      </c>
      <c r="BU226" s="24">
        <f>IF(Calcul!$F231="SW",'ModelParams Lw'!G$18+'ModelParams Lw'!G$19*LOG(BU$3)+'ModelParams Lw'!G$20*($D226*$E226),IF('ModelParams Lw'!G$21+'ModelParams Lw'!G$22*LOG(BU$3)+'ModelParams Lw'!G$23*($D226*$E226)&lt;'ModelParams Lw'!G$18+'ModelParams Lw'!G$19*LOG(BU$3)+'ModelParams Lw'!G$20*($D226*$E226),'ModelParams Lw'!G$18+'ModelParams Lw'!G$19*LOG(BU$3)+'ModelParams Lw'!G$20*($D226*$E226),'ModelParams Lw'!G$21+'ModelParams Lw'!G$22*LOG(BU$3)+'ModelParams Lw'!G$23*($D226*$E226)))</f>
        <v>19.253827318462619</v>
      </c>
      <c r="BV226" s="24">
        <f>IF(Calcul!$F231="SW",'ModelParams Lw'!H$18+'ModelParams Lw'!H$19*LOG(BV$3)+'ModelParams Lw'!H$20*($D226*$E226),IF('ModelParams Lw'!H$21+'ModelParams Lw'!H$22*LOG(BV$3)+'ModelParams Lw'!H$23*($D226*$E226)&lt;'ModelParams Lw'!H$18+'ModelParams Lw'!H$19*LOG(BV$3)+'ModelParams Lw'!H$20*($D226*$E226),'ModelParams Lw'!H$18+'ModelParams Lw'!H$19*LOG(BV$3)+'ModelParams Lw'!H$20*($D226*$E226),'ModelParams Lw'!H$21+'ModelParams Lw'!H$22*LOG(BV$3)+'ModelParams Lw'!H$23*($D226*$E226)))</f>
        <v>18.450549841027573</v>
      </c>
      <c r="BW226" s="24">
        <f>IF(Calcul!$F231="SW",'ModelParams Lw'!I$18+'ModelParams Lw'!I$19*LOG(BW$3)+'ModelParams Lw'!I$20*($D226*$E226),IF('ModelParams Lw'!I$21+'ModelParams Lw'!I$22*LOG(BW$3)+'ModelParams Lw'!I$23*($D226*$E226)&lt;'ModelParams Lw'!I$18+'ModelParams Lw'!I$19*LOG(BW$3)+'ModelParams Lw'!I$20*($D226*$E226),'ModelParams Lw'!I$18+'ModelParams Lw'!I$19*LOG(BW$3)+'ModelParams Lw'!I$20*($D226*$E226),'ModelParams Lw'!I$21+'ModelParams Lw'!I$22*LOG(BW$3)+'ModelParams Lw'!I$23*($D226*$E226)))</f>
        <v>24.339570323731252</v>
      </c>
      <c r="BX226" s="24">
        <f>IF(Calcul!$F231="SW",'ModelParams Lw'!J$18+'ModelParams Lw'!J$19*LOG(BX$3)+'ModelParams Lw'!J$20*($D226*$E226),IF('ModelParams Lw'!J$21+'ModelParams Lw'!J$22*LOG(BX$3)+'ModelParams Lw'!J$23*($D226*$E226)&lt;'ModelParams Lw'!J$18+'ModelParams Lw'!J$19*LOG(BX$3)+'ModelParams Lw'!J$20*($D226*$E226),'ModelParams Lw'!J$18+'ModelParams Lw'!J$19*LOG(BX$3)+'ModelParams Lw'!J$20*($D226*$E226),'ModelParams Lw'!J$21+'ModelParams Lw'!J$22*LOG(BX$3)+'ModelParams Lw'!J$23*($D226*$E226)))</f>
        <v>22.505852524315557</v>
      </c>
      <c r="BY226" s="24" t="e">
        <f t="shared" si="80"/>
        <v>#DIV/0!</v>
      </c>
      <c r="BZ226" s="24" t="e">
        <f t="shared" si="81"/>
        <v>#DIV/0!</v>
      </c>
      <c r="CA226" s="24" t="e">
        <f t="shared" si="82"/>
        <v>#DIV/0!</v>
      </c>
      <c r="CB226" s="24" t="e">
        <f t="shared" si="83"/>
        <v>#DIV/0!</v>
      </c>
      <c r="CC226" s="24" t="e">
        <f t="shared" si="84"/>
        <v>#DIV/0!</v>
      </c>
      <c r="CD226" s="24" t="e">
        <f t="shared" si="85"/>
        <v>#DIV/0!</v>
      </c>
      <c r="CE226" s="24" t="e">
        <f t="shared" si="86"/>
        <v>#DIV/0!</v>
      </c>
      <c r="CF226" s="24" t="e">
        <f t="shared" si="87"/>
        <v>#DIV/0!</v>
      </c>
      <c r="CG226" s="24" t="e">
        <f>10*LOG10(IF(BY226="",0,POWER(10,((BY226+'ModelParams Lw'!$O$4)/10))) +IF(BZ226="",0,POWER(10,((BZ226+'ModelParams Lw'!$P$4)/10))) +IF(CA226="",0,POWER(10,((CA226+'ModelParams Lw'!$Q$4)/10))) +IF(CB226="",0,POWER(10,((CB226+'ModelParams Lw'!$R$4)/10))) +IF(CC226="",0,POWER(10,((CC226+'ModelParams Lw'!$S$4)/10))) +IF(CD226="",0,POWER(10,((CD226+'ModelParams Lw'!$T$4)/10))) +IF(CE226="",0,POWER(10,((CE226+'ModelParams Lw'!$U$4)/10)))+IF(CF226="",0,POWER(10,((CF226+'ModelParams Lw'!$V$4)/10))))</f>
        <v>#DIV/0!</v>
      </c>
      <c r="CH226" s="24" t="e">
        <f t="shared" si="71"/>
        <v>#DIV/0!</v>
      </c>
      <c r="CI226" s="24" t="e">
        <f>(BY226-'ModelParams Lw'!$O$10)/'ModelParams Lw'!$O$11</f>
        <v>#DIV/0!</v>
      </c>
      <c r="CJ226" s="24" t="e">
        <f>(BZ226-'ModelParams Lw'!$P$10)/'ModelParams Lw'!$P$11</f>
        <v>#DIV/0!</v>
      </c>
      <c r="CK226" s="24" t="e">
        <f>(CA226-'ModelParams Lw'!$Q$10)/'ModelParams Lw'!$Q$11</f>
        <v>#DIV/0!</v>
      </c>
      <c r="CL226" s="24" t="e">
        <f>(CB226-'ModelParams Lw'!$R$10)/'ModelParams Lw'!$R$11</f>
        <v>#DIV/0!</v>
      </c>
      <c r="CM226" s="24" t="e">
        <f>(CC226-'ModelParams Lw'!$S$10)/'ModelParams Lw'!$S$11</f>
        <v>#DIV/0!</v>
      </c>
      <c r="CN226" s="24" t="e">
        <f>(CD226-'ModelParams Lw'!$T$10)/'ModelParams Lw'!$T$11</f>
        <v>#DIV/0!</v>
      </c>
      <c r="CO226" s="24" t="e">
        <f>(CE226-'ModelParams Lw'!$U$10)/'ModelParams Lw'!$U$11</f>
        <v>#DIV/0!</v>
      </c>
      <c r="CP226" s="24" t="e">
        <f>(CF226-'ModelParams Lw'!$V$10)/'ModelParams Lw'!$V$11</f>
        <v>#DIV/0!</v>
      </c>
    </row>
    <row r="227" spans="1:94" x14ac:dyDescent="0.2">
      <c r="A227" s="12">
        <f>Calcul!B229</f>
        <v>0</v>
      </c>
      <c r="B227" s="12">
        <f t="shared" si="88"/>
        <v>0</v>
      </c>
      <c r="C227" s="12">
        <f>Calcul!C229</f>
        <v>0</v>
      </c>
      <c r="D227" s="12">
        <f>Calcul!D229/1000</f>
        <v>0</v>
      </c>
      <c r="E227" s="12">
        <f>Calcul!E229/1000</f>
        <v>0</v>
      </c>
      <c r="F227" s="12">
        <f t="shared" si="89"/>
        <v>0</v>
      </c>
      <c r="G227" s="24" t="e">
        <f t="shared" si="90"/>
        <v>#DIV/0!</v>
      </c>
      <c r="H227" s="21" t="e">
        <f>'ModelParams Lw'!$B$6*(LN(H$3/(($B227/3600/($D227*$F227))^0.4*$G227^0.3)))^2+'ModelParams Lw'!$B$7*LN(H$3/(($B227/3600/($D227*$F227))^0.4*$G227^0.3))+'ModelParams Lw'!$B$8</f>
        <v>#DIV/0!</v>
      </c>
      <c r="I227" s="21" t="e">
        <f>'ModelParams Lw'!$B$6*(LN(I$3/(($B227/3600/($D227*$F227))^0.4*$G227^0.3)))^2+'ModelParams Lw'!$B$7*LN(I$3/(($B227/3600/($D227*$F227))^0.4*$G227^0.3))+'ModelParams Lw'!$B$8</f>
        <v>#DIV/0!</v>
      </c>
      <c r="J227" s="21" t="e">
        <f>'ModelParams Lw'!$B$6*(LN(J$3/(($B227/3600/($D227*$F227))^0.4*$G227^0.3)))^2+'ModelParams Lw'!$B$7*LN(J$3/(($B227/3600/($D227*$F227))^0.4*$G227^0.3))+'ModelParams Lw'!$B$8</f>
        <v>#DIV/0!</v>
      </c>
      <c r="K227" s="21" t="e">
        <f>'ModelParams Lw'!$B$6*(LN(K$3/(($B227/3600/($D227*$F227))^0.4*$G227^0.3)))^2+'ModelParams Lw'!$B$7*LN(K$3/(($B227/3600/($D227*$F227))^0.4*$G227^0.3))+'ModelParams Lw'!$B$8</f>
        <v>#DIV/0!</v>
      </c>
      <c r="L227" s="21" t="e">
        <f>'ModelParams Lw'!$B$6*(LN(L$3/(($B227/3600/($D227*$F227))^0.4*$G227^0.3)))^2+'ModelParams Lw'!$B$7*LN(L$3/(($B227/3600/($D227*$F227))^0.4*$G227^0.3))+'ModelParams Lw'!$B$8</f>
        <v>#DIV/0!</v>
      </c>
      <c r="M227" s="21" t="e">
        <f>'ModelParams Lw'!$B$6*(LN(M$3/(($B227/3600/($D227*$F227))^0.4*$G227^0.3)))^2+'ModelParams Lw'!$B$7*LN(M$3/(($B227/3600/($D227*$F227))^0.4*$G227^0.3))+'ModelParams Lw'!$B$8</f>
        <v>#DIV/0!</v>
      </c>
      <c r="N227" s="21" t="e">
        <f>'ModelParams Lw'!$B$6*(LN(N$3/(($B227/3600/($D227*$F227))^0.4*$G227^0.3)))^2+'ModelParams Lw'!$B$7*LN(N$3/(($B227/3600/($D227*$F227))^0.4*$G227^0.3))+'ModelParams Lw'!$B$8</f>
        <v>#DIV/0!</v>
      </c>
      <c r="O227" s="21" t="e">
        <f>'ModelParams Lw'!$B$6*(LN(O$3/(($B227/3600/($D227*$F227))^0.4*$G227^0.3)))^2+'ModelParams Lw'!$B$7*LN(O$3/(($B227/3600/($D227*$F227))^0.4*$G227^0.3))+'ModelParams Lw'!$B$8</f>
        <v>#DIV/0!</v>
      </c>
      <c r="P227" s="24" t="e">
        <f>'ModelParams Lw'!$B$3+'ModelParams Lw'!$B$4*LOG10($B227/3600/($D227*$F227))+'ModelParams Lw'!$B$5*LOG10(2*$G227/(1.2*($B227/3600/($D227*$F227))^2)+1)+10*LOG10($D227*$F227)+H227</f>
        <v>#DIV/0!</v>
      </c>
      <c r="Q227" s="24" t="e">
        <f>'ModelParams Lw'!$B$3+'ModelParams Lw'!$B$4*LOG10($B227/3600/($D227*$F227))+'ModelParams Lw'!$B$5*LOG10(2*$G227/(1.2*($B227/3600/($D227*$F227))^2)+1)+10*LOG10($D227*$F227)+I227</f>
        <v>#DIV/0!</v>
      </c>
      <c r="R227" s="24" t="e">
        <f>'ModelParams Lw'!$B$3+'ModelParams Lw'!$B$4*LOG10($B227/3600/($D227*$F227))+'ModelParams Lw'!$B$5*LOG10(2*$G227/(1.2*($B227/3600/($D227*$F227))^2)+1)+10*LOG10($D227*$F227)+J227</f>
        <v>#DIV/0!</v>
      </c>
      <c r="S227" s="24" t="e">
        <f>'ModelParams Lw'!$B$3+'ModelParams Lw'!$B$4*LOG10($B227/3600/($D227*$F227))+'ModelParams Lw'!$B$5*LOG10(2*$G227/(1.2*($B227/3600/($D227*$F227))^2)+1)+10*LOG10($D227*$F227)+K227</f>
        <v>#DIV/0!</v>
      </c>
      <c r="T227" s="24" t="e">
        <f>'ModelParams Lw'!$B$3+'ModelParams Lw'!$B$4*LOG10($B227/3600/($D227*$F227))+'ModelParams Lw'!$B$5*LOG10(2*$G227/(1.2*($B227/3600/($D227*$F227))^2)+1)+10*LOG10($D227*$F227)+L227</f>
        <v>#DIV/0!</v>
      </c>
      <c r="U227" s="24" t="e">
        <f>'ModelParams Lw'!$B$3+'ModelParams Lw'!$B$4*LOG10($B227/3600/($D227*$F227))+'ModelParams Lw'!$B$5*LOG10(2*$G227/(1.2*($B227/3600/($D227*$F227))^2)+1)+10*LOG10($D227*$F227)+M227</f>
        <v>#DIV/0!</v>
      </c>
      <c r="V227" s="24" t="e">
        <f>'ModelParams Lw'!$B$3+'ModelParams Lw'!$B$4*LOG10($B227/3600/($D227*$F227))+'ModelParams Lw'!$B$5*LOG10(2*$G227/(1.2*($B227/3600/($D227*$F227))^2)+1)+10*LOG10($D227*$F227)+N227</f>
        <v>#DIV/0!</v>
      </c>
      <c r="W227" s="24" t="e">
        <f>'ModelParams Lw'!$B$3+'ModelParams Lw'!$B$4*LOG10($B227/3600/($D227*$F227))+'ModelParams Lw'!$B$5*LOG10(2*$G227/(1.2*($B227/3600/($D227*$F227))^2)+1)+10*LOG10($D227*$F227)+O227</f>
        <v>#DIV/0!</v>
      </c>
      <c r="X227" s="24" t="e">
        <f>10*LOG10(IF(P227="",0,POWER(10,((P227+'ModelParams Lw'!$O$4)/10))) +IF(Q227="",0,POWER(10,((Q227+'ModelParams Lw'!$P$4)/10))) +IF(R227="",0,POWER(10,((R227+'ModelParams Lw'!$Q$4)/10))) +IF(S227="",0,POWER(10,((S227+'ModelParams Lw'!$R$4)/10))) +IF(T227="",0,POWER(10,((T227+'ModelParams Lw'!$S$4)/10))) +IF(U227="",0,POWER(10,((U227+'ModelParams Lw'!$T$4)/10))) +IF(V227="",0,POWER(10,((V227+'ModelParams Lw'!$U$4)/10)))+IF(W227="",0,POWER(10,((W227+'ModelParams Lw'!$V$4)/10))))</f>
        <v>#DIV/0!</v>
      </c>
      <c r="Y227" s="24" t="e">
        <f t="shared" si="91"/>
        <v>#DIV/0!</v>
      </c>
      <c r="Z227" s="24" t="e">
        <f>(P227-'ModelParams Lw'!O$10)/'ModelParams Lw'!O$11</f>
        <v>#DIV/0!</v>
      </c>
      <c r="AA227" s="24" t="e">
        <f>(Q227-'ModelParams Lw'!P$10)/'ModelParams Lw'!P$11</f>
        <v>#DIV/0!</v>
      </c>
      <c r="AB227" s="24" t="e">
        <f>(R227-'ModelParams Lw'!Q$10)/'ModelParams Lw'!Q$11</f>
        <v>#DIV/0!</v>
      </c>
      <c r="AC227" s="24" t="e">
        <f>(S227-'ModelParams Lw'!R$10)/'ModelParams Lw'!R$11</f>
        <v>#DIV/0!</v>
      </c>
      <c r="AD227" s="24" t="e">
        <f>(T227-'ModelParams Lw'!S$10)/'ModelParams Lw'!S$11</f>
        <v>#DIV/0!</v>
      </c>
      <c r="AE227" s="24" t="e">
        <f>(U227-'ModelParams Lw'!T$10)/'ModelParams Lw'!T$11</f>
        <v>#DIV/0!</v>
      </c>
      <c r="AF227" s="24" t="e">
        <f>(V227-'ModelParams Lw'!U$10)/'ModelParams Lw'!U$11</f>
        <v>#DIV/0!</v>
      </c>
      <c r="AG227" s="24" t="e">
        <f>(W227-'ModelParams Lw'!V$10)/'ModelParams Lw'!V$11</f>
        <v>#DIV/0!</v>
      </c>
      <c r="AH227" s="24" t="e">
        <f t="shared" si="69"/>
        <v>#DIV/0!</v>
      </c>
      <c r="AI227" s="24" t="str">
        <f>IF(OR(Calcul!$D232="",Calcul!$E232=""),"",VLOOKUP(CONCATENATE(Calcul!$D232,Calcul!$E232),SilencerParams!$D$4:$R$82,8,FALSE))</f>
        <v/>
      </c>
      <c r="AJ227" s="24" t="str">
        <f>IF(OR(Calcul!$D232="",Calcul!$E232=""),"",VLOOKUP(CONCATENATE(Calcul!$D232,Calcul!$E232),SilencerParams!$D$4:$R$82,9,FALSE))</f>
        <v/>
      </c>
      <c r="AK227" s="24" t="str">
        <f>IF(OR(Calcul!$D232="",Calcul!$E232=""),"",VLOOKUP(CONCATENATE(Calcul!$D232,Calcul!$E232),SilencerParams!$D$4:$R$82,10,FALSE))</f>
        <v/>
      </c>
      <c r="AL227" s="24" t="str">
        <f>IF(OR(Calcul!$D232="",Calcul!$E232=""),"",VLOOKUP(CONCATENATE(Calcul!$D232,Calcul!$E232),SilencerParams!$D$4:$R$82,11,FALSE))</f>
        <v/>
      </c>
      <c r="AM227" s="24" t="str">
        <f>IF(OR(Calcul!$D232="",Calcul!$E232=""),"",VLOOKUP(CONCATENATE(Calcul!$D232,Calcul!$E232),SilencerParams!$D$4:$R$82,12,FALSE))</f>
        <v/>
      </c>
      <c r="AN227" s="24" t="str">
        <f>IF(OR(Calcul!$D232="",Calcul!$E232=""),"",VLOOKUP(CONCATENATE(Calcul!$D232,Calcul!$E232),SilencerParams!$D$4:$R$82,13,FALSE))</f>
        <v/>
      </c>
      <c r="AO227" s="24" t="str">
        <f>IF(OR(Calcul!$D232="",Calcul!$E232=""),"",VLOOKUP(CONCATENATE(Calcul!$D232,Calcul!$E232),SilencerParams!$D$4:$R$82,14,FALSE))</f>
        <v/>
      </c>
      <c r="AP227" s="24" t="str">
        <f>IF(OR(Calcul!$D232="",Calcul!$E232=""),"",VLOOKUP(CONCATENATE(Calcul!$D232,Calcul!$E232),SilencerParams!$D$4:$R$82,15,FALSE))</f>
        <v/>
      </c>
      <c r="AQ227" s="24" t="str">
        <f>IF(OR(Calcul!$D232="",Calcul!$E232=""),"",VLOOKUP(CONCATENATE(Calcul!$D232,Calcul!$E232),SilencerParams!$D$4:$Z$82,16,FALSE)*LOG($AH227)+VLOOKUP(CONCATENATE(Calcul!$D232,Calcul!$E232),SilencerParams!$D$4:$AH$82,24,FALSE))</f>
        <v/>
      </c>
      <c r="AR227" s="24" t="str">
        <f>IF(OR(Calcul!$D232="",Calcul!$E232=""),"",VLOOKUP(CONCATENATE(Calcul!$D232,Calcul!$E232),SilencerParams!$D$4:$Z$82,17,FALSE)*LOG($AH227)+VLOOKUP(CONCATENATE(Calcul!$D232,Calcul!$E232),SilencerParams!$D$4:$AH$82,25,FALSE))</f>
        <v/>
      </c>
      <c r="AS227" s="24" t="str">
        <f>IF(OR(Calcul!$D232="",Calcul!$E232=""),"",VLOOKUP(CONCATENATE(Calcul!$D232,Calcul!$E232),SilencerParams!$D$4:$Z$82,18,FALSE)*LOG($AH227)+VLOOKUP(CONCATENATE(Calcul!$D232,Calcul!$E232),SilencerParams!$D$4:$AH$82,26,FALSE))</f>
        <v/>
      </c>
      <c r="AT227" s="24" t="str">
        <f>IF(OR(Calcul!$D232="",Calcul!$E232=""),"",VLOOKUP(CONCATENATE(Calcul!$D232,Calcul!$E232),SilencerParams!$D$4:$Z$82,19,FALSE)*LOG($AH227)+VLOOKUP(CONCATENATE(Calcul!$D232,Calcul!$E232),SilencerParams!$D$4:$AH$82,27,FALSE))</f>
        <v/>
      </c>
      <c r="AU227" s="24" t="str">
        <f>IF(OR(Calcul!$D232="",Calcul!$E232=""),"",VLOOKUP(CONCATENATE(Calcul!$D232,Calcul!$E232),SilencerParams!$D$4:$Z$82,20,FALSE)*LOG($AH227)+VLOOKUP(CONCATENATE(Calcul!$D232,Calcul!$E232),SilencerParams!$D$4:$AH$82,28,FALSE))</f>
        <v/>
      </c>
      <c r="AV227" s="24" t="str">
        <f>IF(OR(Calcul!$D232="",Calcul!$E232=""),"",VLOOKUP(CONCATENATE(Calcul!$D232,Calcul!$E232),SilencerParams!$D$4:$Z$82,21,FALSE)*LOG($AH227)+VLOOKUP(CONCATENATE(Calcul!$D232,Calcul!$E232),SilencerParams!$D$4:$AH$82,29,FALSE))</f>
        <v/>
      </c>
      <c r="AW227" s="24" t="str">
        <f>IF(OR(Calcul!$D232="",Calcul!$E232=""),"",VLOOKUP(CONCATENATE(Calcul!$D232,Calcul!$E232),SilencerParams!$D$4:$Z$82,22,FALSE)*LOG($AH227)+VLOOKUP(CONCATENATE(Calcul!$D232,Calcul!$E232),SilencerParams!$D$4:$AH$82,30,FALSE))</f>
        <v/>
      </c>
      <c r="AX227" s="24" t="str">
        <f>IF(OR(Calcul!$D232="",Calcul!$E232=""),"",VLOOKUP(CONCATENATE(Calcul!$D232,Calcul!$E232),SilencerParams!$D$4:$Z$82,23,FALSE)*LOG($AH227)+VLOOKUP(CONCATENATE(Calcul!$D232,Calcul!$E232),SilencerParams!$D$4:$AH$82,31,FALSE))</f>
        <v/>
      </c>
      <c r="AY227" s="24" t="e">
        <f t="shared" si="72"/>
        <v>#DIV/0!</v>
      </c>
      <c r="AZ227" s="24" t="e">
        <f t="shared" si="73"/>
        <v>#DIV/0!</v>
      </c>
      <c r="BA227" s="24" t="e">
        <f t="shared" si="74"/>
        <v>#DIV/0!</v>
      </c>
      <c r="BB227" s="24" t="e">
        <f t="shared" si="75"/>
        <v>#DIV/0!</v>
      </c>
      <c r="BC227" s="24" t="e">
        <f t="shared" si="76"/>
        <v>#DIV/0!</v>
      </c>
      <c r="BD227" s="24" t="e">
        <f t="shared" si="77"/>
        <v>#DIV/0!</v>
      </c>
      <c r="BE227" s="24" t="e">
        <f t="shared" si="78"/>
        <v>#DIV/0!</v>
      </c>
      <c r="BF227" s="24" t="e">
        <f t="shared" si="79"/>
        <v>#DIV/0!</v>
      </c>
      <c r="BG227" s="24" t="e">
        <f>10*LOG10(IF(AY227="",0,POWER(10,((AY227+'ModelParams Lw'!$O$4)/10))) +IF(AZ227="",0,POWER(10,((AZ227+'ModelParams Lw'!$P$4)/10))) +IF(BA227="",0,POWER(10,((BA227+'ModelParams Lw'!$Q$4)/10))) +IF(BB227="",0,POWER(10,((BB227+'ModelParams Lw'!$R$4)/10))) +IF(BC227="",0,POWER(10,((BC227+'ModelParams Lw'!$S$4)/10))) +IF(BD227="",0,POWER(10,((BD227+'ModelParams Lw'!$T$4)/10))) +IF(BE227="",0,POWER(10,((BE227+'ModelParams Lw'!$U$4)/10)))+IF(BF227="",0,POWER(10,((BF227+'ModelParams Lw'!$V$4)/10))))</f>
        <v>#DIV/0!</v>
      </c>
      <c r="BH227" s="24" t="e">
        <f t="shared" si="70"/>
        <v>#DIV/0!</v>
      </c>
      <c r="BI227" s="24" t="e">
        <f>(AY227-'ModelParams Lw'!O$10)/'ModelParams Lw'!O$11</f>
        <v>#DIV/0!</v>
      </c>
      <c r="BJ227" s="24" t="e">
        <f>(AZ227-'ModelParams Lw'!P$10)/'ModelParams Lw'!P$11</f>
        <v>#DIV/0!</v>
      </c>
      <c r="BK227" s="24" t="e">
        <f>(BA227-'ModelParams Lw'!Q$10)/'ModelParams Lw'!Q$11</f>
        <v>#DIV/0!</v>
      </c>
      <c r="BL227" s="24" t="e">
        <f>(BB227-'ModelParams Lw'!R$10)/'ModelParams Lw'!R$11</f>
        <v>#DIV/0!</v>
      </c>
      <c r="BM227" s="24" t="e">
        <f>(BC227-'ModelParams Lw'!S$10)/'ModelParams Lw'!S$11</f>
        <v>#DIV/0!</v>
      </c>
      <c r="BN227" s="24" t="e">
        <f>(BD227-'ModelParams Lw'!T$10)/'ModelParams Lw'!T$11</f>
        <v>#DIV/0!</v>
      </c>
      <c r="BO227" s="24" t="e">
        <f>(BE227-'ModelParams Lw'!U$10)/'ModelParams Lw'!U$11</f>
        <v>#DIV/0!</v>
      </c>
      <c r="BP227" s="24" t="e">
        <f>(BF227-'ModelParams Lw'!V$10)/'ModelParams Lw'!V$11</f>
        <v>#DIV/0!</v>
      </c>
      <c r="BQ227" s="24">
        <f>IF(Calcul!$F232="SW",'ModelParams Lw'!C$18+'ModelParams Lw'!C$19*LOG(BQ$3)+'ModelParams Lw'!C$20*($D227*$E227),IF('ModelParams Lw'!C$21+'ModelParams Lw'!C$22*LOG(BQ$3)+'ModelParams Lw'!C$23*($D227*$E227)&lt;'ModelParams Lw'!C$18+'ModelParams Lw'!C$19*LOG(BQ$3)+'ModelParams Lw'!C$20*($D227*$E227),'ModelParams Lw'!C$18+'ModelParams Lw'!C$19*LOG(BQ$3)+'ModelParams Lw'!C$20*($D227*$E227),'ModelParams Lw'!C$21+'ModelParams Lw'!C$22*LOG(BQ$3)+'ModelParams Lw'!C$23*($D227*$E227)))</f>
        <v>29.232362061604213</v>
      </c>
      <c r="BR227" s="24">
        <f>IF(Calcul!$F232="SW",'ModelParams Lw'!D$18+'ModelParams Lw'!D$19*LOG(BR$3)+'ModelParams Lw'!D$20*($D227*$E227),IF('ModelParams Lw'!D$21+'ModelParams Lw'!D$22*LOG(BR$3)+'ModelParams Lw'!D$23*($D227*$E227)&lt;'ModelParams Lw'!D$18+'ModelParams Lw'!D$19*LOG(BR$3)+'ModelParams Lw'!D$20*($D227*$E227),'ModelParams Lw'!D$18+'ModelParams Lw'!D$19*LOG(BR$3)+'ModelParams Lw'!D$20*($D227*$E227),'ModelParams Lw'!D$21+'ModelParams Lw'!D$22*LOG(BR$3)+'ModelParams Lw'!D$23*($D227*$E227)))</f>
        <v>20.87664435983303</v>
      </c>
      <c r="BS227" s="24">
        <f>IF(Calcul!$F232="SW",'ModelParams Lw'!E$18+'ModelParams Lw'!E$19*LOG(BS$3)+'ModelParams Lw'!E$20*($D227*$E227),IF('ModelParams Lw'!E$21+'ModelParams Lw'!E$22*LOG(BS$3)+'ModelParams Lw'!E$23*($D227*$E227)&lt;'ModelParams Lw'!E$18+'ModelParams Lw'!E$19*LOG(BS$3)+'ModelParams Lw'!E$20*($D227*$E227),'ModelParams Lw'!E$18+'ModelParams Lw'!E$19*LOG(BS$3)+'ModelParams Lw'!E$20*($D227*$E227),'ModelParams Lw'!E$21+'ModelParams Lw'!E$22*LOG(BS$3)+'ModelParams Lw'!E$23*($D227*$E227)))</f>
        <v>19.403052886267911</v>
      </c>
      <c r="BT227" s="24">
        <f>IF(Calcul!$F232="SW",'ModelParams Lw'!F$18+'ModelParams Lw'!F$19*LOG(BT$3)+'ModelParams Lw'!F$20*($D227*$E227),IF('ModelParams Lw'!F$21+'ModelParams Lw'!F$22*LOG(BT$3)+'ModelParams Lw'!F$23*($D227*$E227)&lt;'ModelParams Lw'!F$18+'ModelParams Lw'!F$19*LOG(BT$3)+'ModelParams Lw'!F$20*($D227*$E227),'ModelParams Lw'!F$18+'ModelParams Lw'!F$19*LOG(BT$3)+'ModelParams Lw'!F$20*($D227*$E227),'ModelParams Lw'!F$21+'ModelParams Lw'!F$22*LOG(BT$3)+'ModelParams Lw'!F$23*($D227*$E227)))</f>
        <v>19.168948557312724</v>
      </c>
      <c r="BU227" s="24">
        <f>IF(Calcul!$F232="SW",'ModelParams Lw'!G$18+'ModelParams Lw'!G$19*LOG(BU$3)+'ModelParams Lw'!G$20*($D227*$E227),IF('ModelParams Lw'!G$21+'ModelParams Lw'!G$22*LOG(BU$3)+'ModelParams Lw'!G$23*($D227*$E227)&lt;'ModelParams Lw'!G$18+'ModelParams Lw'!G$19*LOG(BU$3)+'ModelParams Lw'!G$20*($D227*$E227),'ModelParams Lw'!G$18+'ModelParams Lw'!G$19*LOG(BU$3)+'ModelParams Lw'!G$20*($D227*$E227),'ModelParams Lw'!G$21+'ModelParams Lw'!G$22*LOG(BU$3)+'ModelParams Lw'!G$23*($D227*$E227)))</f>
        <v>19.253827318462619</v>
      </c>
      <c r="BV227" s="24">
        <f>IF(Calcul!$F232="SW",'ModelParams Lw'!H$18+'ModelParams Lw'!H$19*LOG(BV$3)+'ModelParams Lw'!H$20*($D227*$E227),IF('ModelParams Lw'!H$21+'ModelParams Lw'!H$22*LOG(BV$3)+'ModelParams Lw'!H$23*($D227*$E227)&lt;'ModelParams Lw'!H$18+'ModelParams Lw'!H$19*LOG(BV$3)+'ModelParams Lw'!H$20*($D227*$E227),'ModelParams Lw'!H$18+'ModelParams Lw'!H$19*LOG(BV$3)+'ModelParams Lw'!H$20*($D227*$E227),'ModelParams Lw'!H$21+'ModelParams Lw'!H$22*LOG(BV$3)+'ModelParams Lw'!H$23*($D227*$E227)))</f>
        <v>18.450549841027573</v>
      </c>
      <c r="BW227" s="24">
        <f>IF(Calcul!$F232="SW",'ModelParams Lw'!I$18+'ModelParams Lw'!I$19*LOG(BW$3)+'ModelParams Lw'!I$20*($D227*$E227),IF('ModelParams Lw'!I$21+'ModelParams Lw'!I$22*LOG(BW$3)+'ModelParams Lw'!I$23*($D227*$E227)&lt;'ModelParams Lw'!I$18+'ModelParams Lw'!I$19*LOG(BW$3)+'ModelParams Lw'!I$20*($D227*$E227),'ModelParams Lw'!I$18+'ModelParams Lw'!I$19*LOG(BW$3)+'ModelParams Lw'!I$20*($D227*$E227),'ModelParams Lw'!I$21+'ModelParams Lw'!I$22*LOG(BW$3)+'ModelParams Lw'!I$23*($D227*$E227)))</f>
        <v>24.339570323731252</v>
      </c>
      <c r="BX227" s="24">
        <f>IF(Calcul!$F232="SW",'ModelParams Lw'!J$18+'ModelParams Lw'!J$19*LOG(BX$3)+'ModelParams Lw'!J$20*($D227*$E227),IF('ModelParams Lw'!J$21+'ModelParams Lw'!J$22*LOG(BX$3)+'ModelParams Lw'!J$23*($D227*$E227)&lt;'ModelParams Lw'!J$18+'ModelParams Lw'!J$19*LOG(BX$3)+'ModelParams Lw'!J$20*($D227*$E227),'ModelParams Lw'!J$18+'ModelParams Lw'!J$19*LOG(BX$3)+'ModelParams Lw'!J$20*($D227*$E227),'ModelParams Lw'!J$21+'ModelParams Lw'!J$22*LOG(BX$3)+'ModelParams Lw'!J$23*($D227*$E227)))</f>
        <v>22.505852524315557</v>
      </c>
      <c r="BY227" s="24" t="e">
        <f t="shared" si="80"/>
        <v>#DIV/0!</v>
      </c>
      <c r="BZ227" s="24" t="e">
        <f t="shared" si="81"/>
        <v>#DIV/0!</v>
      </c>
      <c r="CA227" s="24" t="e">
        <f t="shared" si="82"/>
        <v>#DIV/0!</v>
      </c>
      <c r="CB227" s="24" t="e">
        <f t="shared" si="83"/>
        <v>#DIV/0!</v>
      </c>
      <c r="CC227" s="24" t="e">
        <f t="shared" si="84"/>
        <v>#DIV/0!</v>
      </c>
      <c r="CD227" s="24" t="e">
        <f t="shared" si="85"/>
        <v>#DIV/0!</v>
      </c>
      <c r="CE227" s="24" t="e">
        <f t="shared" si="86"/>
        <v>#DIV/0!</v>
      </c>
      <c r="CF227" s="24" t="e">
        <f t="shared" si="87"/>
        <v>#DIV/0!</v>
      </c>
      <c r="CG227" s="24" t="e">
        <f>10*LOG10(IF(BY227="",0,POWER(10,((BY227+'ModelParams Lw'!$O$4)/10))) +IF(BZ227="",0,POWER(10,((BZ227+'ModelParams Lw'!$P$4)/10))) +IF(CA227="",0,POWER(10,((CA227+'ModelParams Lw'!$Q$4)/10))) +IF(CB227="",0,POWER(10,((CB227+'ModelParams Lw'!$R$4)/10))) +IF(CC227="",0,POWER(10,((CC227+'ModelParams Lw'!$S$4)/10))) +IF(CD227="",0,POWER(10,((CD227+'ModelParams Lw'!$T$4)/10))) +IF(CE227="",0,POWER(10,((CE227+'ModelParams Lw'!$U$4)/10)))+IF(CF227="",0,POWER(10,((CF227+'ModelParams Lw'!$V$4)/10))))</f>
        <v>#DIV/0!</v>
      </c>
      <c r="CH227" s="24" t="e">
        <f t="shared" si="71"/>
        <v>#DIV/0!</v>
      </c>
      <c r="CI227" s="24" t="e">
        <f>(BY227-'ModelParams Lw'!$O$10)/'ModelParams Lw'!$O$11</f>
        <v>#DIV/0!</v>
      </c>
      <c r="CJ227" s="24" t="e">
        <f>(BZ227-'ModelParams Lw'!$P$10)/'ModelParams Lw'!$P$11</f>
        <v>#DIV/0!</v>
      </c>
      <c r="CK227" s="24" t="e">
        <f>(CA227-'ModelParams Lw'!$Q$10)/'ModelParams Lw'!$Q$11</f>
        <v>#DIV/0!</v>
      </c>
      <c r="CL227" s="24" t="e">
        <f>(CB227-'ModelParams Lw'!$R$10)/'ModelParams Lw'!$R$11</f>
        <v>#DIV/0!</v>
      </c>
      <c r="CM227" s="24" t="e">
        <f>(CC227-'ModelParams Lw'!$S$10)/'ModelParams Lw'!$S$11</f>
        <v>#DIV/0!</v>
      </c>
      <c r="CN227" s="24" t="e">
        <f>(CD227-'ModelParams Lw'!$T$10)/'ModelParams Lw'!$T$11</f>
        <v>#DIV/0!</v>
      </c>
      <c r="CO227" s="24" t="e">
        <f>(CE227-'ModelParams Lw'!$U$10)/'ModelParams Lw'!$U$11</f>
        <v>#DIV/0!</v>
      </c>
      <c r="CP227" s="24" t="e">
        <f>(CF227-'ModelParams Lw'!$V$10)/'ModelParams Lw'!$V$11</f>
        <v>#DIV/0!</v>
      </c>
    </row>
    <row r="228" spans="1:94" x14ac:dyDescent="0.2">
      <c r="A228" s="12">
        <f>Calcul!B230</f>
        <v>0</v>
      </c>
      <c r="B228" s="12">
        <f t="shared" si="88"/>
        <v>0</v>
      </c>
      <c r="C228" s="12">
        <f>Calcul!C230</f>
        <v>0</v>
      </c>
      <c r="D228" s="12">
        <f>Calcul!D230/1000</f>
        <v>0</v>
      </c>
      <c r="E228" s="12">
        <f>Calcul!E230/1000</f>
        <v>0</v>
      </c>
      <c r="F228" s="12">
        <f t="shared" si="89"/>
        <v>0</v>
      </c>
      <c r="G228" s="24" t="e">
        <f t="shared" si="90"/>
        <v>#DIV/0!</v>
      </c>
      <c r="H228" s="21" t="e">
        <f>'ModelParams Lw'!$B$6*(LN(H$3/(($B228/3600/($D228*$F228))^0.4*$G228^0.3)))^2+'ModelParams Lw'!$B$7*LN(H$3/(($B228/3600/($D228*$F228))^0.4*$G228^0.3))+'ModelParams Lw'!$B$8</f>
        <v>#DIV/0!</v>
      </c>
      <c r="I228" s="21" t="e">
        <f>'ModelParams Lw'!$B$6*(LN(I$3/(($B228/3600/($D228*$F228))^0.4*$G228^0.3)))^2+'ModelParams Lw'!$B$7*LN(I$3/(($B228/3600/($D228*$F228))^0.4*$G228^0.3))+'ModelParams Lw'!$B$8</f>
        <v>#DIV/0!</v>
      </c>
      <c r="J228" s="21" t="e">
        <f>'ModelParams Lw'!$B$6*(LN(J$3/(($B228/3600/($D228*$F228))^0.4*$G228^0.3)))^2+'ModelParams Lw'!$B$7*LN(J$3/(($B228/3600/($D228*$F228))^0.4*$G228^0.3))+'ModelParams Lw'!$B$8</f>
        <v>#DIV/0!</v>
      </c>
      <c r="K228" s="21" t="e">
        <f>'ModelParams Lw'!$B$6*(LN(K$3/(($B228/3600/($D228*$F228))^0.4*$G228^0.3)))^2+'ModelParams Lw'!$B$7*LN(K$3/(($B228/3600/($D228*$F228))^0.4*$G228^0.3))+'ModelParams Lw'!$B$8</f>
        <v>#DIV/0!</v>
      </c>
      <c r="L228" s="21" t="e">
        <f>'ModelParams Lw'!$B$6*(LN(L$3/(($B228/3600/($D228*$F228))^0.4*$G228^0.3)))^2+'ModelParams Lw'!$B$7*LN(L$3/(($B228/3600/($D228*$F228))^0.4*$G228^0.3))+'ModelParams Lw'!$B$8</f>
        <v>#DIV/0!</v>
      </c>
      <c r="M228" s="21" t="e">
        <f>'ModelParams Lw'!$B$6*(LN(M$3/(($B228/3600/($D228*$F228))^0.4*$G228^0.3)))^2+'ModelParams Lw'!$B$7*LN(M$3/(($B228/3600/($D228*$F228))^0.4*$G228^0.3))+'ModelParams Lw'!$B$8</f>
        <v>#DIV/0!</v>
      </c>
      <c r="N228" s="21" t="e">
        <f>'ModelParams Lw'!$B$6*(LN(N$3/(($B228/3600/($D228*$F228))^0.4*$G228^0.3)))^2+'ModelParams Lw'!$B$7*LN(N$3/(($B228/3600/($D228*$F228))^0.4*$G228^0.3))+'ModelParams Lw'!$B$8</f>
        <v>#DIV/0!</v>
      </c>
      <c r="O228" s="21" t="e">
        <f>'ModelParams Lw'!$B$6*(LN(O$3/(($B228/3600/($D228*$F228))^0.4*$G228^0.3)))^2+'ModelParams Lw'!$B$7*LN(O$3/(($B228/3600/($D228*$F228))^0.4*$G228^0.3))+'ModelParams Lw'!$B$8</f>
        <v>#DIV/0!</v>
      </c>
      <c r="P228" s="24" t="e">
        <f>'ModelParams Lw'!$B$3+'ModelParams Lw'!$B$4*LOG10($B228/3600/($D228*$F228))+'ModelParams Lw'!$B$5*LOG10(2*$G228/(1.2*($B228/3600/($D228*$F228))^2)+1)+10*LOG10($D228*$F228)+H228</f>
        <v>#DIV/0!</v>
      </c>
      <c r="Q228" s="24" t="e">
        <f>'ModelParams Lw'!$B$3+'ModelParams Lw'!$B$4*LOG10($B228/3600/($D228*$F228))+'ModelParams Lw'!$B$5*LOG10(2*$G228/(1.2*($B228/3600/($D228*$F228))^2)+1)+10*LOG10($D228*$F228)+I228</f>
        <v>#DIV/0!</v>
      </c>
      <c r="R228" s="24" t="e">
        <f>'ModelParams Lw'!$B$3+'ModelParams Lw'!$B$4*LOG10($B228/3600/($D228*$F228))+'ModelParams Lw'!$B$5*LOG10(2*$G228/(1.2*($B228/3600/($D228*$F228))^2)+1)+10*LOG10($D228*$F228)+J228</f>
        <v>#DIV/0!</v>
      </c>
      <c r="S228" s="24" t="e">
        <f>'ModelParams Lw'!$B$3+'ModelParams Lw'!$B$4*LOG10($B228/3600/($D228*$F228))+'ModelParams Lw'!$B$5*LOG10(2*$G228/(1.2*($B228/3600/($D228*$F228))^2)+1)+10*LOG10($D228*$F228)+K228</f>
        <v>#DIV/0!</v>
      </c>
      <c r="T228" s="24" t="e">
        <f>'ModelParams Lw'!$B$3+'ModelParams Lw'!$B$4*LOG10($B228/3600/($D228*$F228))+'ModelParams Lw'!$B$5*LOG10(2*$G228/(1.2*($B228/3600/($D228*$F228))^2)+1)+10*LOG10($D228*$F228)+L228</f>
        <v>#DIV/0!</v>
      </c>
      <c r="U228" s="24" t="e">
        <f>'ModelParams Lw'!$B$3+'ModelParams Lw'!$B$4*LOG10($B228/3600/($D228*$F228))+'ModelParams Lw'!$B$5*LOG10(2*$G228/(1.2*($B228/3600/($D228*$F228))^2)+1)+10*LOG10($D228*$F228)+M228</f>
        <v>#DIV/0!</v>
      </c>
      <c r="V228" s="24" t="e">
        <f>'ModelParams Lw'!$B$3+'ModelParams Lw'!$B$4*LOG10($B228/3600/($D228*$F228))+'ModelParams Lw'!$B$5*LOG10(2*$G228/(1.2*($B228/3600/($D228*$F228))^2)+1)+10*LOG10($D228*$F228)+N228</f>
        <v>#DIV/0!</v>
      </c>
      <c r="W228" s="24" t="e">
        <f>'ModelParams Lw'!$B$3+'ModelParams Lw'!$B$4*LOG10($B228/3600/($D228*$F228))+'ModelParams Lw'!$B$5*LOG10(2*$G228/(1.2*($B228/3600/($D228*$F228))^2)+1)+10*LOG10($D228*$F228)+O228</f>
        <v>#DIV/0!</v>
      </c>
      <c r="X228" s="24" t="e">
        <f>10*LOG10(IF(P228="",0,POWER(10,((P228+'ModelParams Lw'!$O$4)/10))) +IF(Q228="",0,POWER(10,((Q228+'ModelParams Lw'!$P$4)/10))) +IF(R228="",0,POWER(10,((R228+'ModelParams Lw'!$Q$4)/10))) +IF(S228="",0,POWER(10,((S228+'ModelParams Lw'!$R$4)/10))) +IF(T228="",0,POWER(10,((T228+'ModelParams Lw'!$S$4)/10))) +IF(U228="",0,POWER(10,((U228+'ModelParams Lw'!$T$4)/10))) +IF(V228="",0,POWER(10,((V228+'ModelParams Lw'!$U$4)/10)))+IF(W228="",0,POWER(10,((W228+'ModelParams Lw'!$V$4)/10))))</f>
        <v>#DIV/0!</v>
      </c>
      <c r="Y228" s="24" t="e">
        <f t="shared" si="91"/>
        <v>#DIV/0!</v>
      </c>
      <c r="Z228" s="24" t="e">
        <f>(P228-'ModelParams Lw'!O$10)/'ModelParams Lw'!O$11</f>
        <v>#DIV/0!</v>
      </c>
      <c r="AA228" s="24" t="e">
        <f>(Q228-'ModelParams Lw'!P$10)/'ModelParams Lw'!P$11</f>
        <v>#DIV/0!</v>
      </c>
      <c r="AB228" s="24" t="e">
        <f>(R228-'ModelParams Lw'!Q$10)/'ModelParams Lw'!Q$11</f>
        <v>#DIV/0!</v>
      </c>
      <c r="AC228" s="24" t="e">
        <f>(S228-'ModelParams Lw'!R$10)/'ModelParams Lw'!R$11</f>
        <v>#DIV/0!</v>
      </c>
      <c r="AD228" s="24" t="e">
        <f>(T228-'ModelParams Lw'!S$10)/'ModelParams Lw'!S$11</f>
        <v>#DIV/0!</v>
      </c>
      <c r="AE228" s="24" t="e">
        <f>(U228-'ModelParams Lw'!T$10)/'ModelParams Lw'!T$11</f>
        <v>#DIV/0!</v>
      </c>
      <c r="AF228" s="24" t="e">
        <f>(V228-'ModelParams Lw'!U$10)/'ModelParams Lw'!U$11</f>
        <v>#DIV/0!</v>
      </c>
      <c r="AG228" s="24" t="e">
        <f>(W228-'ModelParams Lw'!V$10)/'ModelParams Lw'!V$11</f>
        <v>#DIV/0!</v>
      </c>
      <c r="AH228" s="24" t="e">
        <f t="shared" ref="AH228:AH291" si="92">(B228/3600)/(D228*E228)</f>
        <v>#DIV/0!</v>
      </c>
      <c r="AI228" s="24" t="str">
        <f>IF(OR(Calcul!$D233="",Calcul!$E233=""),"",VLOOKUP(CONCATENATE(Calcul!$D233,Calcul!$E233),SilencerParams!$D$4:$R$82,8,FALSE))</f>
        <v/>
      </c>
      <c r="AJ228" s="24" t="str">
        <f>IF(OR(Calcul!$D233="",Calcul!$E233=""),"",VLOOKUP(CONCATENATE(Calcul!$D233,Calcul!$E233),SilencerParams!$D$4:$R$82,9,FALSE))</f>
        <v/>
      </c>
      <c r="AK228" s="24" t="str">
        <f>IF(OR(Calcul!$D233="",Calcul!$E233=""),"",VLOOKUP(CONCATENATE(Calcul!$D233,Calcul!$E233),SilencerParams!$D$4:$R$82,10,FALSE))</f>
        <v/>
      </c>
      <c r="AL228" s="24" t="str">
        <f>IF(OR(Calcul!$D233="",Calcul!$E233=""),"",VLOOKUP(CONCATENATE(Calcul!$D233,Calcul!$E233),SilencerParams!$D$4:$R$82,11,FALSE))</f>
        <v/>
      </c>
      <c r="AM228" s="24" t="str">
        <f>IF(OR(Calcul!$D233="",Calcul!$E233=""),"",VLOOKUP(CONCATENATE(Calcul!$D233,Calcul!$E233),SilencerParams!$D$4:$R$82,12,FALSE))</f>
        <v/>
      </c>
      <c r="AN228" s="24" t="str">
        <f>IF(OR(Calcul!$D233="",Calcul!$E233=""),"",VLOOKUP(CONCATENATE(Calcul!$D233,Calcul!$E233),SilencerParams!$D$4:$R$82,13,FALSE))</f>
        <v/>
      </c>
      <c r="AO228" s="24" t="str">
        <f>IF(OR(Calcul!$D233="",Calcul!$E233=""),"",VLOOKUP(CONCATENATE(Calcul!$D233,Calcul!$E233),SilencerParams!$D$4:$R$82,14,FALSE))</f>
        <v/>
      </c>
      <c r="AP228" s="24" t="str">
        <f>IF(OR(Calcul!$D233="",Calcul!$E233=""),"",VLOOKUP(CONCATENATE(Calcul!$D233,Calcul!$E233),SilencerParams!$D$4:$R$82,15,FALSE))</f>
        <v/>
      </c>
      <c r="AQ228" s="24" t="str">
        <f>IF(OR(Calcul!$D233="",Calcul!$E233=""),"",VLOOKUP(CONCATENATE(Calcul!$D233,Calcul!$E233),SilencerParams!$D$4:$Z$82,16,FALSE)*LOG($AH228)+VLOOKUP(CONCATENATE(Calcul!$D233,Calcul!$E233),SilencerParams!$D$4:$AH$82,24,FALSE))</f>
        <v/>
      </c>
      <c r="AR228" s="24" t="str">
        <f>IF(OR(Calcul!$D233="",Calcul!$E233=""),"",VLOOKUP(CONCATENATE(Calcul!$D233,Calcul!$E233),SilencerParams!$D$4:$Z$82,17,FALSE)*LOG($AH228)+VLOOKUP(CONCATENATE(Calcul!$D233,Calcul!$E233),SilencerParams!$D$4:$AH$82,25,FALSE))</f>
        <v/>
      </c>
      <c r="AS228" s="24" t="str">
        <f>IF(OR(Calcul!$D233="",Calcul!$E233=""),"",VLOOKUP(CONCATENATE(Calcul!$D233,Calcul!$E233),SilencerParams!$D$4:$Z$82,18,FALSE)*LOG($AH228)+VLOOKUP(CONCATENATE(Calcul!$D233,Calcul!$E233),SilencerParams!$D$4:$AH$82,26,FALSE))</f>
        <v/>
      </c>
      <c r="AT228" s="24" t="str">
        <f>IF(OR(Calcul!$D233="",Calcul!$E233=""),"",VLOOKUP(CONCATENATE(Calcul!$D233,Calcul!$E233),SilencerParams!$D$4:$Z$82,19,FALSE)*LOG($AH228)+VLOOKUP(CONCATENATE(Calcul!$D233,Calcul!$E233),SilencerParams!$D$4:$AH$82,27,FALSE))</f>
        <v/>
      </c>
      <c r="AU228" s="24" t="str">
        <f>IF(OR(Calcul!$D233="",Calcul!$E233=""),"",VLOOKUP(CONCATENATE(Calcul!$D233,Calcul!$E233),SilencerParams!$D$4:$Z$82,20,FALSE)*LOG($AH228)+VLOOKUP(CONCATENATE(Calcul!$D233,Calcul!$E233),SilencerParams!$D$4:$AH$82,28,FALSE))</f>
        <v/>
      </c>
      <c r="AV228" s="24" t="str">
        <f>IF(OR(Calcul!$D233="",Calcul!$E233=""),"",VLOOKUP(CONCATENATE(Calcul!$D233,Calcul!$E233),SilencerParams!$D$4:$Z$82,21,FALSE)*LOG($AH228)+VLOOKUP(CONCATENATE(Calcul!$D233,Calcul!$E233),SilencerParams!$D$4:$AH$82,29,FALSE))</f>
        <v/>
      </c>
      <c r="AW228" s="24" t="str">
        <f>IF(OR(Calcul!$D233="",Calcul!$E233=""),"",VLOOKUP(CONCATENATE(Calcul!$D233,Calcul!$E233),SilencerParams!$D$4:$Z$82,22,FALSE)*LOG($AH228)+VLOOKUP(CONCATENATE(Calcul!$D233,Calcul!$E233),SilencerParams!$D$4:$AH$82,30,FALSE))</f>
        <v/>
      </c>
      <c r="AX228" s="24" t="str">
        <f>IF(OR(Calcul!$D233="",Calcul!$E233=""),"",VLOOKUP(CONCATENATE(Calcul!$D233,Calcul!$E233),SilencerParams!$D$4:$Z$82,23,FALSE)*LOG($AH228)+VLOOKUP(CONCATENATE(Calcul!$D233,Calcul!$E233),SilencerParams!$D$4:$AH$82,31,FALSE))</f>
        <v/>
      </c>
      <c r="AY228" s="24" t="e">
        <f t="shared" si="72"/>
        <v>#DIV/0!</v>
      </c>
      <c r="AZ228" s="24" t="e">
        <f t="shared" si="73"/>
        <v>#DIV/0!</v>
      </c>
      <c r="BA228" s="24" t="e">
        <f t="shared" si="74"/>
        <v>#DIV/0!</v>
      </c>
      <c r="BB228" s="24" t="e">
        <f t="shared" si="75"/>
        <v>#DIV/0!</v>
      </c>
      <c r="BC228" s="24" t="e">
        <f t="shared" si="76"/>
        <v>#DIV/0!</v>
      </c>
      <c r="BD228" s="24" t="e">
        <f t="shared" si="77"/>
        <v>#DIV/0!</v>
      </c>
      <c r="BE228" s="24" t="e">
        <f t="shared" si="78"/>
        <v>#DIV/0!</v>
      </c>
      <c r="BF228" s="24" t="e">
        <f t="shared" si="79"/>
        <v>#DIV/0!</v>
      </c>
      <c r="BG228" s="24" t="e">
        <f>10*LOG10(IF(AY228="",0,POWER(10,((AY228+'ModelParams Lw'!$O$4)/10))) +IF(AZ228="",0,POWER(10,((AZ228+'ModelParams Lw'!$P$4)/10))) +IF(BA228="",0,POWER(10,((BA228+'ModelParams Lw'!$Q$4)/10))) +IF(BB228="",0,POWER(10,((BB228+'ModelParams Lw'!$R$4)/10))) +IF(BC228="",0,POWER(10,((BC228+'ModelParams Lw'!$S$4)/10))) +IF(BD228="",0,POWER(10,((BD228+'ModelParams Lw'!$T$4)/10))) +IF(BE228="",0,POWER(10,((BE228+'ModelParams Lw'!$U$4)/10)))+IF(BF228="",0,POWER(10,((BF228+'ModelParams Lw'!$V$4)/10))))</f>
        <v>#DIV/0!</v>
      </c>
      <c r="BH228" s="24" t="e">
        <f t="shared" ref="BH228:BH291" si="93">MAX(BI228:BP228)</f>
        <v>#DIV/0!</v>
      </c>
      <c r="BI228" s="24" t="e">
        <f>(AY228-'ModelParams Lw'!O$10)/'ModelParams Lw'!O$11</f>
        <v>#DIV/0!</v>
      </c>
      <c r="BJ228" s="24" t="e">
        <f>(AZ228-'ModelParams Lw'!P$10)/'ModelParams Lw'!P$11</f>
        <v>#DIV/0!</v>
      </c>
      <c r="BK228" s="24" t="e">
        <f>(BA228-'ModelParams Lw'!Q$10)/'ModelParams Lw'!Q$11</f>
        <v>#DIV/0!</v>
      </c>
      <c r="BL228" s="24" t="e">
        <f>(BB228-'ModelParams Lw'!R$10)/'ModelParams Lw'!R$11</f>
        <v>#DIV/0!</v>
      </c>
      <c r="BM228" s="24" t="e">
        <f>(BC228-'ModelParams Lw'!S$10)/'ModelParams Lw'!S$11</f>
        <v>#DIV/0!</v>
      </c>
      <c r="BN228" s="24" t="e">
        <f>(BD228-'ModelParams Lw'!T$10)/'ModelParams Lw'!T$11</f>
        <v>#DIV/0!</v>
      </c>
      <c r="BO228" s="24" t="e">
        <f>(BE228-'ModelParams Lw'!U$10)/'ModelParams Lw'!U$11</f>
        <v>#DIV/0!</v>
      </c>
      <c r="BP228" s="24" t="e">
        <f>(BF228-'ModelParams Lw'!V$10)/'ModelParams Lw'!V$11</f>
        <v>#DIV/0!</v>
      </c>
      <c r="BQ228" s="24">
        <f>IF(Calcul!$F233="SW",'ModelParams Lw'!C$18+'ModelParams Lw'!C$19*LOG(BQ$3)+'ModelParams Lw'!C$20*($D228*$E228),IF('ModelParams Lw'!C$21+'ModelParams Lw'!C$22*LOG(BQ$3)+'ModelParams Lw'!C$23*($D228*$E228)&lt;'ModelParams Lw'!C$18+'ModelParams Lw'!C$19*LOG(BQ$3)+'ModelParams Lw'!C$20*($D228*$E228),'ModelParams Lw'!C$18+'ModelParams Lw'!C$19*LOG(BQ$3)+'ModelParams Lw'!C$20*($D228*$E228),'ModelParams Lw'!C$21+'ModelParams Lw'!C$22*LOG(BQ$3)+'ModelParams Lw'!C$23*($D228*$E228)))</f>
        <v>29.232362061604213</v>
      </c>
      <c r="BR228" s="24">
        <f>IF(Calcul!$F233="SW",'ModelParams Lw'!D$18+'ModelParams Lw'!D$19*LOG(BR$3)+'ModelParams Lw'!D$20*($D228*$E228),IF('ModelParams Lw'!D$21+'ModelParams Lw'!D$22*LOG(BR$3)+'ModelParams Lw'!D$23*($D228*$E228)&lt;'ModelParams Lw'!D$18+'ModelParams Lw'!D$19*LOG(BR$3)+'ModelParams Lw'!D$20*($D228*$E228),'ModelParams Lw'!D$18+'ModelParams Lw'!D$19*LOG(BR$3)+'ModelParams Lw'!D$20*($D228*$E228),'ModelParams Lw'!D$21+'ModelParams Lw'!D$22*LOG(BR$3)+'ModelParams Lw'!D$23*($D228*$E228)))</f>
        <v>20.87664435983303</v>
      </c>
      <c r="BS228" s="24">
        <f>IF(Calcul!$F233="SW",'ModelParams Lw'!E$18+'ModelParams Lw'!E$19*LOG(BS$3)+'ModelParams Lw'!E$20*($D228*$E228),IF('ModelParams Lw'!E$21+'ModelParams Lw'!E$22*LOG(BS$3)+'ModelParams Lw'!E$23*($D228*$E228)&lt;'ModelParams Lw'!E$18+'ModelParams Lw'!E$19*LOG(BS$3)+'ModelParams Lw'!E$20*($D228*$E228),'ModelParams Lw'!E$18+'ModelParams Lw'!E$19*LOG(BS$3)+'ModelParams Lw'!E$20*($D228*$E228),'ModelParams Lw'!E$21+'ModelParams Lw'!E$22*LOG(BS$3)+'ModelParams Lw'!E$23*($D228*$E228)))</f>
        <v>19.403052886267911</v>
      </c>
      <c r="BT228" s="24">
        <f>IF(Calcul!$F233="SW",'ModelParams Lw'!F$18+'ModelParams Lw'!F$19*LOG(BT$3)+'ModelParams Lw'!F$20*($D228*$E228),IF('ModelParams Lw'!F$21+'ModelParams Lw'!F$22*LOG(BT$3)+'ModelParams Lw'!F$23*($D228*$E228)&lt;'ModelParams Lw'!F$18+'ModelParams Lw'!F$19*LOG(BT$3)+'ModelParams Lw'!F$20*($D228*$E228),'ModelParams Lw'!F$18+'ModelParams Lw'!F$19*LOG(BT$3)+'ModelParams Lw'!F$20*($D228*$E228),'ModelParams Lw'!F$21+'ModelParams Lw'!F$22*LOG(BT$3)+'ModelParams Lw'!F$23*($D228*$E228)))</f>
        <v>19.168948557312724</v>
      </c>
      <c r="BU228" s="24">
        <f>IF(Calcul!$F233="SW",'ModelParams Lw'!G$18+'ModelParams Lw'!G$19*LOG(BU$3)+'ModelParams Lw'!G$20*($D228*$E228),IF('ModelParams Lw'!G$21+'ModelParams Lw'!G$22*LOG(BU$3)+'ModelParams Lw'!G$23*($D228*$E228)&lt;'ModelParams Lw'!G$18+'ModelParams Lw'!G$19*LOG(BU$3)+'ModelParams Lw'!G$20*($D228*$E228),'ModelParams Lw'!G$18+'ModelParams Lw'!G$19*LOG(BU$3)+'ModelParams Lw'!G$20*($D228*$E228),'ModelParams Lw'!G$21+'ModelParams Lw'!G$22*LOG(BU$3)+'ModelParams Lw'!G$23*($D228*$E228)))</f>
        <v>19.253827318462619</v>
      </c>
      <c r="BV228" s="24">
        <f>IF(Calcul!$F233="SW",'ModelParams Lw'!H$18+'ModelParams Lw'!H$19*LOG(BV$3)+'ModelParams Lw'!H$20*($D228*$E228),IF('ModelParams Lw'!H$21+'ModelParams Lw'!H$22*LOG(BV$3)+'ModelParams Lw'!H$23*($D228*$E228)&lt;'ModelParams Lw'!H$18+'ModelParams Lw'!H$19*LOG(BV$3)+'ModelParams Lw'!H$20*($D228*$E228),'ModelParams Lw'!H$18+'ModelParams Lw'!H$19*LOG(BV$3)+'ModelParams Lw'!H$20*($D228*$E228),'ModelParams Lw'!H$21+'ModelParams Lw'!H$22*LOG(BV$3)+'ModelParams Lw'!H$23*($D228*$E228)))</f>
        <v>18.450549841027573</v>
      </c>
      <c r="BW228" s="24">
        <f>IF(Calcul!$F233="SW",'ModelParams Lw'!I$18+'ModelParams Lw'!I$19*LOG(BW$3)+'ModelParams Lw'!I$20*($D228*$E228),IF('ModelParams Lw'!I$21+'ModelParams Lw'!I$22*LOG(BW$3)+'ModelParams Lw'!I$23*($D228*$E228)&lt;'ModelParams Lw'!I$18+'ModelParams Lw'!I$19*LOG(BW$3)+'ModelParams Lw'!I$20*($D228*$E228),'ModelParams Lw'!I$18+'ModelParams Lw'!I$19*LOG(BW$3)+'ModelParams Lw'!I$20*($D228*$E228),'ModelParams Lw'!I$21+'ModelParams Lw'!I$22*LOG(BW$3)+'ModelParams Lw'!I$23*($D228*$E228)))</f>
        <v>24.339570323731252</v>
      </c>
      <c r="BX228" s="24">
        <f>IF(Calcul!$F233="SW",'ModelParams Lw'!J$18+'ModelParams Lw'!J$19*LOG(BX$3)+'ModelParams Lw'!J$20*($D228*$E228),IF('ModelParams Lw'!J$21+'ModelParams Lw'!J$22*LOG(BX$3)+'ModelParams Lw'!J$23*($D228*$E228)&lt;'ModelParams Lw'!J$18+'ModelParams Lw'!J$19*LOG(BX$3)+'ModelParams Lw'!J$20*($D228*$E228),'ModelParams Lw'!J$18+'ModelParams Lw'!J$19*LOG(BX$3)+'ModelParams Lw'!J$20*($D228*$E228),'ModelParams Lw'!J$21+'ModelParams Lw'!J$22*LOG(BX$3)+'ModelParams Lw'!J$23*($D228*$E228)))</f>
        <v>22.505852524315557</v>
      </c>
      <c r="BY228" s="24" t="e">
        <f t="shared" si="80"/>
        <v>#DIV/0!</v>
      </c>
      <c r="BZ228" s="24" t="e">
        <f t="shared" si="81"/>
        <v>#DIV/0!</v>
      </c>
      <c r="CA228" s="24" t="e">
        <f t="shared" si="82"/>
        <v>#DIV/0!</v>
      </c>
      <c r="CB228" s="24" t="e">
        <f t="shared" si="83"/>
        <v>#DIV/0!</v>
      </c>
      <c r="CC228" s="24" t="e">
        <f t="shared" si="84"/>
        <v>#DIV/0!</v>
      </c>
      <c r="CD228" s="24" t="e">
        <f t="shared" si="85"/>
        <v>#DIV/0!</v>
      </c>
      <c r="CE228" s="24" t="e">
        <f t="shared" si="86"/>
        <v>#DIV/0!</v>
      </c>
      <c r="CF228" s="24" t="e">
        <f t="shared" si="87"/>
        <v>#DIV/0!</v>
      </c>
      <c r="CG228" s="24" t="e">
        <f>10*LOG10(IF(BY228="",0,POWER(10,((BY228+'ModelParams Lw'!$O$4)/10))) +IF(BZ228="",0,POWER(10,((BZ228+'ModelParams Lw'!$P$4)/10))) +IF(CA228="",0,POWER(10,((CA228+'ModelParams Lw'!$Q$4)/10))) +IF(CB228="",0,POWER(10,((CB228+'ModelParams Lw'!$R$4)/10))) +IF(CC228="",0,POWER(10,((CC228+'ModelParams Lw'!$S$4)/10))) +IF(CD228="",0,POWER(10,((CD228+'ModelParams Lw'!$T$4)/10))) +IF(CE228="",0,POWER(10,((CE228+'ModelParams Lw'!$U$4)/10)))+IF(CF228="",0,POWER(10,((CF228+'ModelParams Lw'!$V$4)/10))))</f>
        <v>#DIV/0!</v>
      </c>
      <c r="CH228" s="24" t="e">
        <f t="shared" ref="CH228:CH291" si="94">MAX(CI228:CP228)</f>
        <v>#DIV/0!</v>
      </c>
      <c r="CI228" s="24" t="e">
        <f>(BY228-'ModelParams Lw'!$O$10)/'ModelParams Lw'!$O$11</f>
        <v>#DIV/0!</v>
      </c>
      <c r="CJ228" s="24" t="e">
        <f>(BZ228-'ModelParams Lw'!$P$10)/'ModelParams Lw'!$P$11</f>
        <v>#DIV/0!</v>
      </c>
      <c r="CK228" s="24" t="e">
        <f>(CA228-'ModelParams Lw'!$Q$10)/'ModelParams Lw'!$Q$11</f>
        <v>#DIV/0!</v>
      </c>
      <c r="CL228" s="24" t="e">
        <f>(CB228-'ModelParams Lw'!$R$10)/'ModelParams Lw'!$R$11</f>
        <v>#DIV/0!</v>
      </c>
      <c r="CM228" s="24" t="e">
        <f>(CC228-'ModelParams Lw'!$S$10)/'ModelParams Lw'!$S$11</f>
        <v>#DIV/0!</v>
      </c>
      <c r="CN228" s="24" t="e">
        <f>(CD228-'ModelParams Lw'!$T$10)/'ModelParams Lw'!$T$11</f>
        <v>#DIV/0!</v>
      </c>
      <c r="CO228" s="24" t="e">
        <f>(CE228-'ModelParams Lw'!$U$10)/'ModelParams Lw'!$U$11</f>
        <v>#DIV/0!</v>
      </c>
      <c r="CP228" s="24" t="e">
        <f>(CF228-'ModelParams Lw'!$V$10)/'ModelParams Lw'!$V$11</f>
        <v>#DIV/0!</v>
      </c>
    </row>
    <row r="229" spans="1:94" x14ac:dyDescent="0.2">
      <c r="A229" s="12">
        <f>Calcul!B231</f>
        <v>0</v>
      </c>
      <c r="B229" s="12">
        <f t="shared" si="88"/>
        <v>0</v>
      </c>
      <c r="C229" s="12">
        <f>Calcul!C231</f>
        <v>0</v>
      </c>
      <c r="D229" s="12">
        <f>Calcul!D231/1000</f>
        <v>0</v>
      </c>
      <c r="E229" s="12">
        <f>Calcul!E231/1000</f>
        <v>0</v>
      </c>
      <c r="F229" s="12">
        <f t="shared" si="89"/>
        <v>0</v>
      </c>
      <c r="G229" s="24" t="e">
        <f t="shared" si="90"/>
        <v>#DIV/0!</v>
      </c>
      <c r="H229" s="21" t="e">
        <f>'ModelParams Lw'!$B$6*(LN(H$3/(($B229/3600/($D229*$F229))^0.4*$G229^0.3)))^2+'ModelParams Lw'!$B$7*LN(H$3/(($B229/3600/($D229*$F229))^0.4*$G229^0.3))+'ModelParams Lw'!$B$8</f>
        <v>#DIV/0!</v>
      </c>
      <c r="I229" s="21" t="e">
        <f>'ModelParams Lw'!$B$6*(LN(I$3/(($B229/3600/($D229*$F229))^0.4*$G229^0.3)))^2+'ModelParams Lw'!$B$7*LN(I$3/(($B229/3600/($D229*$F229))^0.4*$G229^0.3))+'ModelParams Lw'!$B$8</f>
        <v>#DIV/0!</v>
      </c>
      <c r="J229" s="21" t="e">
        <f>'ModelParams Lw'!$B$6*(LN(J$3/(($B229/3600/($D229*$F229))^0.4*$G229^0.3)))^2+'ModelParams Lw'!$B$7*LN(J$3/(($B229/3600/($D229*$F229))^0.4*$G229^0.3))+'ModelParams Lw'!$B$8</f>
        <v>#DIV/0!</v>
      </c>
      <c r="K229" s="21" t="e">
        <f>'ModelParams Lw'!$B$6*(LN(K$3/(($B229/3600/($D229*$F229))^0.4*$G229^0.3)))^2+'ModelParams Lw'!$B$7*LN(K$3/(($B229/3600/($D229*$F229))^0.4*$G229^0.3))+'ModelParams Lw'!$B$8</f>
        <v>#DIV/0!</v>
      </c>
      <c r="L229" s="21" t="e">
        <f>'ModelParams Lw'!$B$6*(LN(L$3/(($B229/3600/($D229*$F229))^0.4*$G229^0.3)))^2+'ModelParams Lw'!$B$7*LN(L$3/(($B229/3600/($D229*$F229))^0.4*$G229^0.3))+'ModelParams Lw'!$B$8</f>
        <v>#DIV/0!</v>
      </c>
      <c r="M229" s="21" t="e">
        <f>'ModelParams Lw'!$B$6*(LN(M$3/(($B229/3600/($D229*$F229))^0.4*$G229^0.3)))^2+'ModelParams Lw'!$B$7*LN(M$3/(($B229/3600/($D229*$F229))^0.4*$G229^0.3))+'ModelParams Lw'!$B$8</f>
        <v>#DIV/0!</v>
      </c>
      <c r="N229" s="21" t="e">
        <f>'ModelParams Lw'!$B$6*(LN(N$3/(($B229/3600/($D229*$F229))^0.4*$G229^0.3)))^2+'ModelParams Lw'!$B$7*LN(N$3/(($B229/3600/($D229*$F229))^0.4*$G229^0.3))+'ModelParams Lw'!$B$8</f>
        <v>#DIV/0!</v>
      </c>
      <c r="O229" s="21" t="e">
        <f>'ModelParams Lw'!$B$6*(LN(O$3/(($B229/3600/($D229*$F229))^0.4*$G229^0.3)))^2+'ModelParams Lw'!$B$7*LN(O$3/(($B229/3600/($D229*$F229))^0.4*$G229^0.3))+'ModelParams Lw'!$B$8</f>
        <v>#DIV/0!</v>
      </c>
      <c r="P229" s="24" t="e">
        <f>'ModelParams Lw'!$B$3+'ModelParams Lw'!$B$4*LOG10($B229/3600/($D229*$F229))+'ModelParams Lw'!$B$5*LOG10(2*$G229/(1.2*($B229/3600/($D229*$F229))^2)+1)+10*LOG10($D229*$F229)+H229</f>
        <v>#DIV/0!</v>
      </c>
      <c r="Q229" s="24" t="e">
        <f>'ModelParams Lw'!$B$3+'ModelParams Lw'!$B$4*LOG10($B229/3600/($D229*$F229))+'ModelParams Lw'!$B$5*LOG10(2*$G229/(1.2*($B229/3600/($D229*$F229))^2)+1)+10*LOG10($D229*$F229)+I229</f>
        <v>#DIV/0!</v>
      </c>
      <c r="R229" s="24" t="e">
        <f>'ModelParams Lw'!$B$3+'ModelParams Lw'!$B$4*LOG10($B229/3600/($D229*$F229))+'ModelParams Lw'!$B$5*LOG10(2*$G229/(1.2*($B229/3600/($D229*$F229))^2)+1)+10*LOG10($D229*$F229)+J229</f>
        <v>#DIV/0!</v>
      </c>
      <c r="S229" s="24" t="e">
        <f>'ModelParams Lw'!$B$3+'ModelParams Lw'!$B$4*LOG10($B229/3600/($D229*$F229))+'ModelParams Lw'!$B$5*LOG10(2*$G229/(1.2*($B229/3600/($D229*$F229))^2)+1)+10*LOG10($D229*$F229)+K229</f>
        <v>#DIV/0!</v>
      </c>
      <c r="T229" s="24" t="e">
        <f>'ModelParams Lw'!$B$3+'ModelParams Lw'!$B$4*LOG10($B229/3600/($D229*$F229))+'ModelParams Lw'!$B$5*LOG10(2*$G229/(1.2*($B229/3600/($D229*$F229))^2)+1)+10*LOG10($D229*$F229)+L229</f>
        <v>#DIV/0!</v>
      </c>
      <c r="U229" s="24" t="e">
        <f>'ModelParams Lw'!$B$3+'ModelParams Lw'!$B$4*LOG10($B229/3600/($D229*$F229))+'ModelParams Lw'!$B$5*LOG10(2*$G229/(1.2*($B229/3600/($D229*$F229))^2)+1)+10*LOG10($D229*$F229)+M229</f>
        <v>#DIV/0!</v>
      </c>
      <c r="V229" s="24" t="e">
        <f>'ModelParams Lw'!$B$3+'ModelParams Lw'!$B$4*LOG10($B229/3600/($D229*$F229))+'ModelParams Lw'!$B$5*LOG10(2*$G229/(1.2*($B229/3600/($D229*$F229))^2)+1)+10*LOG10($D229*$F229)+N229</f>
        <v>#DIV/0!</v>
      </c>
      <c r="W229" s="24" t="e">
        <f>'ModelParams Lw'!$B$3+'ModelParams Lw'!$B$4*LOG10($B229/3600/($D229*$F229))+'ModelParams Lw'!$B$5*LOG10(2*$G229/(1.2*($B229/3600/($D229*$F229))^2)+1)+10*LOG10($D229*$F229)+O229</f>
        <v>#DIV/0!</v>
      </c>
      <c r="X229" s="24" t="e">
        <f>10*LOG10(IF(P229="",0,POWER(10,((P229+'ModelParams Lw'!$O$4)/10))) +IF(Q229="",0,POWER(10,((Q229+'ModelParams Lw'!$P$4)/10))) +IF(R229="",0,POWER(10,((R229+'ModelParams Lw'!$Q$4)/10))) +IF(S229="",0,POWER(10,((S229+'ModelParams Lw'!$R$4)/10))) +IF(T229="",0,POWER(10,((T229+'ModelParams Lw'!$S$4)/10))) +IF(U229="",0,POWER(10,((U229+'ModelParams Lw'!$T$4)/10))) +IF(V229="",0,POWER(10,((V229+'ModelParams Lw'!$U$4)/10)))+IF(W229="",0,POWER(10,((W229+'ModelParams Lw'!$V$4)/10))))</f>
        <v>#DIV/0!</v>
      </c>
      <c r="Y229" s="24" t="e">
        <f t="shared" si="91"/>
        <v>#DIV/0!</v>
      </c>
      <c r="Z229" s="24" t="e">
        <f>(P229-'ModelParams Lw'!O$10)/'ModelParams Lw'!O$11</f>
        <v>#DIV/0!</v>
      </c>
      <c r="AA229" s="24" t="e">
        <f>(Q229-'ModelParams Lw'!P$10)/'ModelParams Lw'!P$11</f>
        <v>#DIV/0!</v>
      </c>
      <c r="AB229" s="24" t="e">
        <f>(R229-'ModelParams Lw'!Q$10)/'ModelParams Lw'!Q$11</f>
        <v>#DIV/0!</v>
      </c>
      <c r="AC229" s="24" t="e">
        <f>(S229-'ModelParams Lw'!R$10)/'ModelParams Lw'!R$11</f>
        <v>#DIV/0!</v>
      </c>
      <c r="AD229" s="24" t="e">
        <f>(T229-'ModelParams Lw'!S$10)/'ModelParams Lw'!S$11</f>
        <v>#DIV/0!</v>
      </c>
      <c r="AE229" s="24" t="e">
        <f>(U229-'ModelParams Lw'!T$10)/'ModelParams Lw'!T$11</f>
        <v>#DIV/0!</v>
      </c>
      <c r="AF229" s="24" t="e">
        <f>(V229-'ModelParams Lw'!U$10)/'ModelParams Lw'!U$11</f>
        <v>#DIV/0!</v>
      </c>
      <c r="AG229" s="24" t="e">
        <f>(W229-'ModelParams Lw'!V$10)/'ModelParams Lw'!V$11</f>
        <v>#DIV/0!</v>
      </c>
      <c r="AH229" s="24" t="e">
        <f t="shared" si="92"/>
        <v>#DIV/0!</v>
      </c>
      <c r="AI229" s="24" t="str">
        <f>IF(OR(Calcul!$D234="",Calcul!$E234=""),"",VLOOKUP(CONCATENATE(Calcul!$D234,Calcul!$E234),SilencerParams!$D$4:$R$82,8,FALSE))</f>
        <v/>
      </c>
      <c r="AJ229" s="24" t="str">
        <f>IF(OR(Calcul!$D234="",Calcul!$E234=""),"",VLOOKUP(CONCATENATE(Calcul!$D234,Calcul!$E234),SilencerParams!$D$4:$R$82,9,FALSE))</f>
        <v/>
      </c>
      <c r="AK229" s="24" t="str">
        <f>IF(OR(Calcul!$D234="",Calcul!$E234=""),"",VLOOKUP(CONCATENATE(Calcul!$D234,Calcul!$E234),SilencerParams!$D$4:$R$82,10,FALSE))</f>
        <v/>
      </c>
      <c r="AL229" s="24" t="str">
        <f>IF(OR(Calcul!$D234="",Calcul!$E234=""),"",VLOOKUP(CONCATENATE(Calcul!$D234,Calcul!$E234),SilencerParams!$D$4:$R$82,11,FALSE))</f>
        <v/>
      </c>
      <c r="AM229" s="24" t="str">
        <f>IF(OR(Calcul!$D234="",Calcul!$E234=""),"",VLOOKUP(CONCATENATE(Calcul!$D234,Calcul!$E234),SilencerParams!$D$4:$R$82,12,FALSE))</f>
        <v/>
      </c>
      <c r="AN229" s="24" t="str">
        <f>IF(OR(Calcul!$D234="",Calcul!$E234=""),"",VLOOKUP(CONCATENATE(Calcul!$D234,Calcul!$E234),SilencerParams!$D$4:$R$82,13,FALSE))</f>
        <v/>
      </c>
      <c r="AO229" s="24" t="str">
        <f>IF(OR(Calcul!$D234="",Calcul!$E234=""),"",VLOOKUP(CONCATENATE(Calcul!$D234,Calcul!$E234),SilencerParams!$D$4:$R$82,14,FALSE))</f>
        <v/>
      </c>
      <c r="AP229" s="24" t="str">
        <f>IF(OR(Calcul!$D234="",Calcul!$E234=""),"",VLOOKUP(CONCATENATE(Calcul!$D234,Calcul!$E234),SilencerParams!$D$4:$R$82,15,FALSE))</f>
        <v/>
      </c>
      <c r="AQ229" s="24" t="str">
        <f>IF(OR(Calcul!$D234="",Calcul!$E234=""),"",VLOOKUP(CONCATENATE(Calcul!$D234,Calcul!$E234),SilencerParams!$D$4:$Z$82,16,FALSE)*LOG($AH229)+VLOOKUP(CONCATENATE(Calcul!$D234,Calcul!$E234),SilencerParams!$D$4:$AH$82,24,FALSE))</f>
        <v/>
      </c>
      <c r="AR229" s="24" t="str">
        <f>IF(OR(Calcul!$D234="",Calcul!$E234=""),"",VLOOKUP(CONCATENATE(Calcul!$D234,Calcul!$E234),SilencerParams!$D$4:$Z$82,17,FALSE)*LOG($AH229)+VLOOKUP(CONCATENATE(Calcul!$D234,Calcul!$E234),SilencerParams!$D$4:$AH$82,25,FALSE))</f>
        <v/>
      </c>
      <c r="AS229" s="24" t="str">
        <f>IF(OR(Calcul!$D234="",Calcul!$E234=""),"",VLOOKUP(CONCATENATE(Calcul!$D234,Calcul!$E234),SilencerParams!$D$4:$Z$82,18,FALSE)*LOG($AH229)+VLOOKUP(CONCATENATE(Calcul!$D234,Calcul!$E234),SilencerParams!$D$4:$AH$82,26,FALSE))</f>
        <v/>
      </c>
      <c r="AT229" s="24" t="str">
        <f>IF(OR(Calcul!$D234="",Calcul!$E234=""),"",VLOOKUP(CONCATENATE(Calcul!$D234,Calcul!$E234),SilencerParams!$D$4:$Z$82,19,FALSE)*LOG($AH229)+VLOOKUP(CONCATENATE(Calcul!$D234,Calcul!$E234),SilencerParams!$D$4:$AH$82,27,FALSE))</f>
        <v/>
      </c>
      <c r="AU229" s="24" t="str">
        <f>IF(OR(Calcul!$D234="",Calcul!$E234=""),"",VLOOKUP(CONCATENATE(Calcul!$D234,Calcul!$E234),SilencerParams!$D$4:$Z$82,20,FALSE)*LOG($AH229)+VLOOKUP(CONCATENATE(Calcul!$D234,Calcul!$E234),SilencerParams!$D$4:$AH$82,28,FALSE))</f>
        <v/>
      </c>
      <c r="AV229" s="24" t="str">
        <f>IF(OR(Calcul!$D234="",Calcul!$E234=""),"",VLOOKUP(CONCATENATE(Calcul!$D234,Calcul!$E234),SilencerParams!$D$4:$Z$82,21,FALSE)*LOG($AH229)+VLOOKUP(CONCATENATE(Calcul!$D234,Calcul!$E234),SilencerParams!$D$4:$AH$82,29,FALSE))</f>
        <v/>
      </c>
      <c r="AW229" s="24" t="str">
        <f>IF(OR(Calcul!$D234="",Calcul!$E234=""),"",VLOOKUP(CONCATENATE(Calcul!$D234,Calcul!$E234),SilencerParams!$D$4:$Z$82,22,FALSE)*LOG($AH229)+VLOOKUP(CONCATENATE(Calcul!$D234,Calcul!$E234),SilencerParams!$D$4:$AH$82,30,FALSE))</f>
        <v/>
      </c>
      <c r="AX229" s="24" t="str">
        <f>IF(OR(Calcul!$D234="",Calcul!$E234=""),"",VLOOKUP(CONCATENATE(Calcul!$D234,Calcul!$E234),SilencerParams!$D$4:$Z$82,23,FALSE)*LOG($AH229)+VLOOKUP(CONCATENATE(Calcul!$D234,Calcul!$E234),SilencerParams!$D$4:$AH$82,31,FALSE))</f>
        <v/>
      </c>
      <c r="AY229" s="24" t="e">
        <f t="shared" si="72"/>
        <v>#DIV/0!</v>
      </c>
      <c r="AZ229" s="24" t="e">
        <f t="shared" si="73"/>
        <v>#DIV/0!</v>
      </c>
      <c r="BA229" s="24" t="e">
        <f t="shared" si="74"/>
        <v>#DIV/0!</v>
      </c>
      <c r="BB229" s="24" t="e">
        <f t="shared" si="75"/>
        <v>#DIV/0!</v>
      </c>
      <c r="BC229" s="24" t="e">
        <f t="shared" si="76"/>
        <v>#DIV/0!</v>
      </c>
      <c r="BD229" s="24" t="e">
        <f t="shared" si="77"/>
        <v>#DIV/0!</v>
      </c>
      <c r="BE229" s="24" t="e">
        <f t="shared" si="78"/>
        <v>#DIV/0!</v>
      </c>
      <c r="BF229" s="24" t="e">
        <f t="shared" si="79"/>
        <v>#DIV/0!</v>
      </c>
      <c r="BG229" s="24" t="e">
        <f>10*LOG10(IF(AY229="",0,POWER(10,((AY229+'ModelParams Lw'!$O$4)/10))) +IF(AZ229="",0,POWER(10,((AZ229+'ModelParams Lw'!$P$4)/10))) +IF(BA229="",0,POWER(10,((BA229+'ModelParams Lw'!$Q$4)/10))) +IF(BB229="",0,POWER(10,((BB229+'ModelParams Lw'!$R$4)/10))) +IF(BC229="",0,POWER(10,((BC229+'ModelParams Lw'!$S$4)/10))) +IF(BD229="",0,POWER(10,((BD229+'ModelParams Lw'!$T$4)/10))) +IF(BE229="",0,POWER(10,((BE229+'ModelParams Lw'!$U$4)/10)))+IF(BF229="",0,POWER(10,((BF229+'ModelParams Lw'!$V$4)/10))))</f>
        <v>#DIV/0!</v>
      </c>
      <c r="BH229" s="24" t="e">
        <f t="shared" si="93"/>
        <v>#DIV/0!</v>
      </c>
      <c r="BI229" s="24" t="e">
        <f>(AY229-'ModelParams Lw'!O$10)/'ModelParams Lw'!O$11</f>
        <v>#DIV/0!</v>
      </c>
      <c r="BJ229" s="24" t="e">
        <f>(AZ229-'ModelParams Lw'!P$10)/'ModelParams Lw'!P$11</f>
        <v>#DIV/0!</v>
      </c>
      <c r="BK229" s="24" t="e">
        <f>(BA229-'ModelParams Lw'!Q$10)/'ModelParams Lw'!Q$11</f>
        <v>#DIV/0!</v>
      </c>
      <c r="BL229" s="24" t="e">
        <f>(BB229-'ModelParams Lw'!R$10)/'ModelParams Lw'!R$11</f>
        <v>#DIV/0!</v>
      </c>
      <c r="BM229" s="24" t="e">
        <f>(BC229-'ModelParams Lw'!S$10)/'ModelParams Lw'!S$11</f>
        <v>#DIV/0!</v>
      </c>
      <c r="BN229" s="24" t="e">
        <f>(BD229-'ModelParams Lw'!T$10)/'ModelParams Lw'!T$11</f>
        <v>#DIV/0!</v>
      </c>
      <c r="BO229" s="24" t="e">
        <f>(BE229-'ModelParams Lw'!U$10)/'ModelParams Lw'!U$11</f>
        <v>#DIV/0!</v>
      </c>
      <c r="BP229" s="24" t="e">
        <f>(BF229-'ModelParams Lw'!V$10)/'ModelParams Lw'!V$11</f>
        <v>#DIV/0!</v>
      </c>
      <c r="BQ229" s="24">
        <f>IF(Calcul!$F234="SW",'ModelParams Lw'!C$18+'ModelParams Lw'!C$19*LOG(BQ$3)+'ModelParams Lw'!C$20*($D229*$E229),IF('ModelParams Lw'!C$21+'ModelParams Lw'!C$22*LOG(BQ$3)+'ModelParams Lw'!C$23*($D229*$E229)&lt;'ModelParams Lw'!C$18+'ModelParams Lw'!C$19*LOG(BQ$3)+'ModelParams Lw'!C$20*($D229*$E229),'ModelParams Lw'!C$18+'ModelParams Lw'!C$19*LOG(BQ$3)+'ModelParams Lw'!C$20*($D229*$E229),'ModelParams Lw'!C$21+'ModelParams Lw'!C$22*LOG(BQ$3)+'ModelParams Lw'!C$23*($D229*$E229)))</f>
        <v>29.232362061604213</v>
      </c>
      <c r="BR229" s="24">
        <f>IF(Calcul!$F234="SW",'ModelParams Lw'!D$18+'ModelParams Lw'!D$19*LOG(BR$3)+'ModelParams Lw'!D$20*($D229*$E229),IF('ModelParams Lw'!D$21+'ModelParams Lw'!D$22*LOG(BR$3)+'ModelParams Lw'!D$23*($D229*$E229)&lt;'ModelParams Lw'!D$18+'ModelParams Lw'!D$19*LOG(BR$3)+'ModelParams Lw'!D$20*($D229*$E229),'ModelParams Lw'!D$18+'ModelParams Lw'!D$19*LOG(BR$3)+'ModelParams Lw'!D$20*($D229*$E229),'ModelParams Lw'!D$21+'ModelParams Lw'!D$22*LOG(BR$3)+'ModelParams Lw'!D$23*($D229*$E229)))</f>
        <v>20.87664435983303</v>
      </c>
      <c r="BS229" s="24">
        <f>IF(Calcul!$F234="SW",'ModelParams Lw'!E$18+'ModelParams Lw'!E$19*LOG(BS$3)+'ModelParams Lw'!E$20*($D229*$E229),IF('ModelParams Lw'!E$21+'ModelParams Lw'!E$22*LOG(BS$3)+'ModelParams Lw'!E$23*($D229*$E229)&lt;'ModelParams Lw'!E$18+'ModelParams Lw'!E$19*LOG(BS$3)+'ModelParams Lw'!E$20*($D229*$E229),'ModelParams Lw'!E$18+'ModelParams Lw'!E$19*LOG(BS$3)+'ModelParams Lw'!E$20*($D229*$E229),'ModelParams Lw'!E$21+'ModelParams Lw'!E$22*LOG(BS$3)+'ModelParams Lw'!E$23*($D229*$E229)))</f>
        <v>19.403052886267911</v>
      </c>
      <c r="BT229" s="24">
        <f>IF(Calcul!$F234="SW",'ModelParams Lw'!F$18+'ModelParams Lw'!F$19*LOG(BT$3)+'ModelParams Lw'!F$20*($D229*$E229),IF('ModelParams Lw'!F$21+'ModelParams Lw'!F$22*LOG(BT$3)+'ModelParams Lw'!F$23*($D229*$E229)&lt;'ModelParams Lw'!F$18+'ModelParams Lw'!F$19*LOG(BT$3)+'ModelParams Lw'!F$20*($D229*$E229),'ModelParams Lw'!F$18+'ModelParams Lw'!F$19*LOG(BT$3)+'ModelParams Lw'!F$20*($D229*$E229),'ModelParams Lw'!F$21+'ModelParams Lw'!F$22*LOG(BT$3)+'ModelParams Lw'!F$23*($D229*$E229)))</f>
        <v>19.168948557312724</v>
      </c>
      <c r="BU229" s="24">
        <f>IF(Calcul!$F234="SW",'ModelParams Lw'!G$18+'ModelParams Lw'!G$19*LOG(BU$3)+'ModelParams Lw'!G$20*($D229*$E229),IF('ModelParams Lw'!G$21+'ModelParams Lw'!G$22*LOG(BU$3)+'ModelParams Lw'!G$23*($D229*$E229)&lt;'ModelParams Lw'!G$18+'ModelParams Lw'!G$19*LOG(BU$3)+'ModelParams Lw'!G$20*($D229*$E229),'ModelParams Lw'!G$18+'ModelParams Lw'!G$19*LOG(BU$3)+'ModelParams Lw'!G$20*($D229*$E229),'ModelParams Lw'!G$21+'ModelParams Lw'!G$22*LOG(BU$3)+'ModelParams Lw'!G$23*($D229*$E229)))</f>
        <v>19.253827318462619</v>
      </c>
      <c r="BV229" s="24">
        <f>IF(Calcul!$F234="SW",'ModelParams Lw'!H$18+'ModelParams Lw'!H$19*LOG(BV$3)+'ModelParams Lw'!H$20*($D229*$E229),IF('ModelParams Lw'!H$21+'ModelParams Lw'!H$22*LOG(BV$3)+'ModelParams Lw'!H$23*($D229*$E229)&lt;'ModelParams Lw'!H$18+'ModelParams Lw'!H$19*LOG(BV$3)+'ModelParams Lw'!H$20*($D229*$E229),'ModelParams Lw'!H$18+'ModelParams Lw'!H$19*LOG(BV$3)+'ModelParams Lw'!H$20*($D229*$E229),'ModelParams Lw'!H$21+'ModelParams Lw'!H$22*LOG(BV$3)+'ModelParams Lw'!H$23*($D229*$E229)))</f>
        <v>18.450549841027573</v>
      </c>
      <c r="BW229" s="24">
        <f>IF(Calcul!$F234="SW",'ModelParams Lw'!I$18+'ModelParams Lw'!I$19*LOG(BW$3)+'ModelParams Lw'!I$20*($D229*$E229),IF('ModelParams Lw'!I$21+'ModelParams Lw'!I$22*LOG(BW$3)+'ModelParams Lw'!I$23*($D229*$E229)&lt;'ModelParams Lw'!I$18+'ModelParams Lw'!I$19*LOG(BW$3)+'ModelParams Lw'!I$20*($D229*$E229),'ModelParams Lw'!I$18+'ModelParams Lw'!I$19*LOG(BW$3)+'ModelParams Lw'!I$20*($D229*$E229),'ModelParams Lw'!I$21+'ModelParams Lw'!I$22*LOG(BW$3)+'ModelParams Lw'!I$23*($D229*$E229)))</f>
        <v>24.339570323731252</v>
      </c>
      <c r="BX229" s="24">
        <f>IF(Calcul!$F234="SW",'ModelParams Lw'!J$18+'ModelParams Lw'!J$19*LOG(BX$3)+'ModelParams Lw'!J$20*($D229*$E229),IF('ModelParams Lw'!J$21+'ModelParams Lw'!J$22*LOG(BX$3)+'ModelParams Lw'!J$23*($D229*$E229)&lt;'ModelParams Lw'!J$18+'ModelParams Lw'!J$19*LOG(BX$3)+'ModelParams Lw'!J$20*($D229*$E229),'ModelParams Lw'!J$18+'ModelParams Lw'!J$19*LOG(BX$3)+'ModelParams Lw'!J$20*($D229*$E229),'ModelParams Lw'!J$21+'ModelParams Lw'!J$22*LOG(BX$3)+'ModelParams Lw'!J$23*($D229*$E229)))</f>
        <v>22.505852524315557</v>
      </c>
      <c r="BY229" s="24" t="e">
        <f t="shared" si="80"/>
        <v>#DIV/0!</v>
      </c>
      <c r="BZ229" s="24" t="e">
        <f t="shared" si="81"/>
        <v>#DIV/0!</v>
      </c>
      <c r="CA229" s="24" t="e">
        <f t="shared" si="82"/>
        <v>#DIV/0!</v>
      </c>
      <c r="CB229" s="24" t="e">
        <f t="shared" si="83"/>
        <v>#DIV/0!</v>
      </c>
      <c r="CC229" s="24" t="e">
        <f t="shared" si="84"/>
        <v>#DIV/0!</v>
      </c>
      <c r="CD229" s="24" t="e">
        <f t="shared" si="85"/>
        <v>#DIV/0!</v>
      </c>
      <c r="CE229" s="24" t="e">
        <f t="shared" si="86"/>
        <v>#DIV/0!</v>
      </c>
      <c r="CF229" s="24" t="e">
        <f t="shared" si="87"/>
        <v>#DIV/0!</v>
      </c>
      <c r="CG229" s="24" t="e">
        <f>10*LOG10(IF(BY229="",0,POWER(10,((BY229+'ModelParams Lw'!$O$4)/10))) +IF(BZ229="",0,POWER(10,((BZ229+'ModelParams Lw'!$P$4)/10))) +IF(CA229="",0,POWER(10,((CA229+'ModelParams Lw'!$Q$4)/10))) +IF(CB229="",0,POWER(10,((CB229+'ModelParams Lw'!$R$4)/10))) +IF(CC229="",0,POWER(10,((CC229+'ModelParams Lw'!$S$4)/10))) +IF(CD229="",0,POWER(10,((CD229+'ModelParams Lw'!$T$4)/10))) +IF(CE229="",0,POWER(10,((CE229+'ModelParams Lw'!$U$4)/10)))+IF(CF229="",0,POWER(10,((CF229+'ModelParams Lw'!$V$4)/10))))</f>
        <v>#DIV/0!</v>
      </c>
      <c r="CH229" s="24" t="e">
        <f t="shared" si="94"/>
        <v>#DIV/0!</v>
      </c>
      <c r="CI229" s="24" t="e">
        <f>(BY229-'ModelParams Lw'!$O$10)/'ModelParams Lw'!$O$11</f>
        <v>#DIV/0!</v>
      </c>
      <c r="CJ229" s="24" t="e">
        <f>(BZ229-'ModelParams Lw'!$P$10)/'ModelParams Lw'!$P$11</f>
        <v>#DIV/0!</v>
      </c>
      <c r="CK229" s="24" t="e">
        <f>(CA229-'ModelParams Lw'!$Q$10)/'ModelParams Lw'!$Q$11</f>
        <v>#DIV/0!</v>
      </c>
      <c r="CL229" s="24" t="e">
        <f>(CB229-'ModelParams Lw'!$R$10)/'ModelParams Lw'!$R$11</f>
        <v>#DIV/0!</v>
      </c>
      <c r="CM229" s="24" t="e">
        <f>(CC229-'ModelParams Lw'!$S$10)/'ModelParams Lw'!$S$11</f>
        <v>#DIV/0!</v>
      </c>
      <c r="CN229" s="24" t="e">
        <f>(CD229-'ModelParams Lw'!$T$10)/'ModelParams Lw'!$T$11</f>
        <v>#DIV/0!</v>
      </c>
      <c r="CO229" s="24" t="e">
        <f>(CE229-'ModelParams Lw'!$U$10)/'ModelParams Lw'!$U$11</f>
        <v>#DIV/0!</v>
      </c>
      <c r="CP229" s="24" t="e">
        <f>(CF229-'ModelParams Lw'!$V$10)/'ModelParams Lw'!$V$11</f>
        <v>#DIV/0!</v>
      </c>
    </row>
    <row r="230" spans="1:94" x14ac:dyDescent="0.2">
      <c r="A230" s="12">
        <f>Calcul!B232</f>
        <v>0</v>
      </c>
      <c r="B230" s="12">
        <f t="shared" si="88"/>
        <v>0</v>
      </c>
      <c r="C230" s="12">
        <f>Calcul!C232</f>
        <v>0</v>
      </c>
      <c r="D230" s="12">
        <f>Calcul!D232/1000</f>
        <v>0</v>
      </c>
      <c r="E230" s="12">
        <f>Calcul!E232/1000</f>
        <v>0</v>
      </c>
      <c r="F230" s="12">
        <f t="shared" si="89"/>
        <v>0</v>
      </c>
      <c r="G230" s="24" t="e">
        <f t="shared" si="90"/>
        <v>#DIV/0!</v>
      </c>
      <c r="H230" s="21" t="e">
        <f>'ModelParams Lw'!$B$6*(LN(H$3/(($B230/3600/($D230*$F230))^0.4*$G230^0.3)))^2+'ModelParams Lw'!$B$7*LN(H$3/(($B230/3600/($D230*$F230))^0.4*$G230^0.3))+'ModelParams Lw'!$B$8</f>
        <v>#DIV/0!</v>
      </c>
      <c r="I230" s="21" t="e">
        <f>'ModelParams Lw'!$B$6*(LN(I$3/(($B230/3600/($D230*$F230))^0.4*$G230^0.3)))^2+'ModelParams Lw'!$B$7*LN(I$3/(($B230/3600/($D230*$F230))^0.4*$G230^0.3))+'ModelParams Lw'!$B$8</f>
        <v>#DIV/0!</v>
      </c>
      <c r="J230" s="21" t="e">
        <f>'ModelParams Lw'!$B$6*(LN(J$3/(($B230/3600/($D230*$F230))^0.4*$G230^0.3)))^2+'ModelParams Lw'!$B$7*LN(J$3/(($B230/3600/($D230*$F230))^0.4*$G230^0.3))+'ModelParams Lw'!$B$8</f>
        <v>#DIV/0!</v>
      </c>
      <c r="K230" s="21" t="e">
        <f>'ModelParams Lw'!$B$6*(LN(K$3/(($B230/3600/($D230*$F230))^0.4*$G230^0.3)))^2+'ModelParams Lw'!$B$7*LN(K$3/(($B230/3600/($D230*$F230))^0.4*$G230^0.3))+'ModelParams Lw'!$B$8</f>
        <v>#DIV/0!</v>
      </c>
      <c r="L230" s="21" t="e">
        <f>'ModelParams Lw'!$B$6*(LN(L$3/(($B230/3600/($D230*$F230))^0.4*$G230^0.3)))^2+'ModelParams Lw'!$B$7*LN(L$3/(($B230/3600/($D230*$F230))^0.4*$G230^0.3))+'ModelParams Lw'!$B$8</f>
        <v>#DIV/0!</v>
      </c>
      <c r="M230" s="21" t="e">
        <f>'ModelParams Lw'!$B$6*(LN(M$3/(($B230/3600/($D230*$F230))^0.4*$G230^0.3)))^2+'ModelParams Lw'!$B$7*LN(M$3/(($B230/3600/($D230*$F230))^0.4*$G230^0.3))+'ModelParams Lw'!$B$8</f>
        <v>#DIV/0!</v>
      </c>
      <c r="N230" s="21" t="e">
        <f>'ModelParams Lw'!$B$6*(LN(N$3/(($B230/3600/($D230*$F230))^0.4*$G230^0.3)))^2+'ModelParams Lw'!$B$7*LN(N$3/(($B230/3600/($D230*$F230))^0.4*$G230^0.3))+'ModelParams Lw'!$B$8</f>
        <v>#DIV/0!</v>
      </c>
      <c r="O230" s="21" t="e">
        <f>'ModelParams Lw'!$B$6*(LN(O$3/(($B230/3600/($D230*$F230))^0.4*$G230^0.3)))^2+'ModelParams Lw'!$B$7*LN(O$3/(($B230/3600/($D230*$F230))^0.4*$G230^0.3))+'ModelParams Lw'!$B$8</f>
        <v>#DIV/0!</v>
      </c>
      <c r="P230" s="24" t="e">
        <f>'ModelParams Lw'!$B$3+'ModelParams Lw'!$B$4*LOG10($B230/3600/($D230*$F230))+'ModelParams Lw'!$B$5*LOG10(2*$G230/(1.2*($B230/3600/($D230*$F230))^2)+1)+10*LOG10($D230*$F230)+H230</f>
        <v>#DIV/0!</v>
      </c>
      <c r="Q230" s="24" t="e">
        <f>'ModelParams Lw'!$B$3+'ModelParams Lw'!$B$4*LOG10($B230/3600/($D230*$F230))+'ModelParams Lw'!$B$5*LOG10(2*$G230/(1.2*($B230/3600/($D230*$F230))^2)+1)+10*LOG10($D230*$F230)+I230</f>
        <v>#DIV/0!</v>
      </c>
      <c r="R230" s="24" t="e">
        <f>'ModelParams Lw'!$B$3+'ModelParams Lw'!$B$4*LOG10($B230/3600/($D230*$F230))+'ModelParams Lw'!$B$5*LOG10(2*$G230/(1.2*($B230/3600/($D230*$F230))^2)+1)+10*LOG10($D230*$F230)+J230</f>
        <v>#DIV/0!</v>
      </c>
      <c r="S230" s="24" t="e">
        <f>'ModelParams Lw'!$B$3+'ModelParams Lw'!$B$4*LOG10($B230/3600/($D230*$F230))+'ModelParams Lw'!$B$5*LOG10(2*$G230/(1.2*($B230/3600/($D230*$F230))^2)+1)+10*LOG10($D230*$F230)+K230</f>
        <v>#DIV/0!</v>
      </c>
      <c r="T230" s="24" t="e">
        <f>'ModelParams Lw'!$B$3+'ModelParams Lw'!$B$4*LOG10($B230/3600/($D230*$F230))+'ModelParams Lw'!$B$5*LOG10(2*$G230/(1.2*($B230/3600/($D230*$F230))^2)+1)+10*LOG10($D230*$F230)+L230</f>
        <v>#DIV/0!</v>
      </c>
      <c r="U230" s="24" t="e">
        <f>'ModelParams Lw'!$B$3+'ModelParams Lw'!$B$4*LOG10($B230/3600/($D230*$F230))+'ModelParams Lw'!$B$5*LOG10(2*$G230/(1.2*($B230/3600/($D230*$F230))^2)+1)+10*LOG10($D230*$F230)+M230</f>
        <v>#DIV/0!</v>
      </c>
      <c r="V230" s="24" t="e">
        <f>'ModelParams Lw'!$B$3+'ModelParams Lw'!$B$4*LOG10($B230/3600/($D230*$F230))+'ModelParams Lw'!$B$5*LOG10(2*$G230/(1.2*($B230/3600/($D230*$F230))^2)+1)+10*LOG10($D230*$F230)+N230</f>
        <v>#DIV/0!</v>
      </c>
      <c r="W230" s="24" t="e">
        <f>'ModelParams Lw'!$B$3+'ModelParams Lw'!$B$4*LOG10($B230/3600/($D230*$F230))+'ModelParams Lw'!$B$5*LOG10(2*$G230/(1.2*($B230/3600/($D230*$F230))^2)+1)+10*LOG10($D230*$F230)+O230</f>
        <v>#DIV/0!</v>
      </c>
      <c r="X230" s="24" t="e">
        <f>10*LOG10(IF(P230="",0,POWER(10,((P230+'ModelParams Lw'!$O$4)/10))) +IF(Q230="",0,POWER(10,((Q230+'ModelParams Lw'!$P$4)/10))) +IF(R230="",0,POWER(10,((R230+'ModelParams Lw'!$Q$4)/10))) +IF(S230="",0,POWER(10,((S230+'ModelParams Lw'!$R$4)/10))) +IF(T230="",0,POWER(10,((T230+'ModelParams Lw'!$S$4)/10))) +IF(U230="",0,POWER(10,((U230+'ModelParams Lw'!$T$4)/10))) +IF(V230="",0,POWER(10,((V230+'ModelParams Lw'!$U$4)/10)))+IF(W230="",0,POWER(10,((W230+'ModelParams Lw'!$V$4)/10))))</f>
        <v>#DIV/0!</v>
      </c>
      <c r="Y230" s="24" t="e">
        <f t="shared" si="91"/>
        <v>#DIV/0!</v>
      </c>
      <c r="Z230" s="24" t="e">
        <f>(P230-'ModelParams Lw'!O$10)/'ModelParams Lw'!O$11</f>
        <v>#DIV/0!</v>
      </c>
      <c r="AA230" s="24" t="e">
        <f>(Q230-'ModelParams Lw'!P$10)/'ModelParams Lw'!P$11</f>
        <v>#DIV/0!</v>
      </c>
      <c r="AB230" s="24" t="e">
        <f>(R230-'ModelParams Lw'!Q$10)/'ModelParams Lw'!Q$11</f>
        <v>#DIV/0!</v>
      </c>
      <c r="AC230" s="24" t="e">
        <f>(S230-'ModelParams Lw'!R$10)/'ModelParams Lw'!R$11</f>
        <v>#DIV/0!</v>
      </c>
      <c r="AD230" s="24" t="e">
        <f>(T230-'ModelParams Lw'!S$10)/'ModelParams Lw'!S$11</f>
        <v>#DIV/0!</v>
      </c>
      <c r="AE230" s="24" t="e">
        <f>(U230-'ModelParams Lw'!T$10)/'ModelParams Lw'!T$11</f>
        <v>#DIV/0!</v>
      </c>
      <c r="AF230" s="24" t="e">
        <f>(V230-'ModelParams Lw'!U$10)/'ModelParams Lw'!U$11</f>
        <v>#DIV/0!</v>
      </c>
      <c r="AG230" s="24" t="e">
        <f>(W230-'ModelParams Lw'!V$10)/'ModelParams Lw'!V$11</f>
        <v>#DIV/0!</v>
      </c>
      <c r="AH230" s="24" t="e">
        <f t="shared" si="92"/>
        <v>#DIV/0!</v>
      </c>
      <c r="AI230" s="24" t="str">
        <f>IF(OR(Calcul!$D235="",Calcul!$E235=""),"",VLOOKUP(CONCATENATE(Calcul!$D235,Calcul!$E235),SilencerParams!$D$4:$R$82,8,FALSE))</f>
        <v/>
      </c>
      <c r="AJ230" s="24" t="str">
        <f>IF(OR(Calcul!$D235="",Calcul!$E235=""),"",VLOOKUP(CONCATENATE(Calcul!$D235,Calcul!$E235),SilencerParams!$D$4:$R$82,9,FALSE))</f>
        <v/>
      </c>
      <c r="AK230" s="24" t="str">
        <f>IF(OR(Calcul!$D235="",Calcul!$E235=""),"",VLOOKUP(CONCATENATE(Calcul!$D235,Calcul!$E235),SilencerParams!$D$4:$R$82,10,FALSE))</f>
        <v/>
      </c>
      <c r="AL230" s="24" t="str">
        <f>IF(OR(Calcul!$D235="",Calcul!$E235=""),"",VLOOKUP(CONCATENATE(Calcul!$D235,Calcul!$E235),SilencerParams!$D$4:$R$82,11,FALSE))</f>
        <v/>
      </c>
      <c r="AM230" s="24" t="str">
        <f>IF(OR(Calcul!$D235="",Calcul!$E235=""),"",VLOOKUP(CONCATENATE(Calcul!$D235,Calcul!$E235),SilencerParams!$D$4:$R$82,12,FALSE))</f>
        <v/>
      </c>
      <c r="AN230" s="24" t="str">
        <f>IF(OR(Calcul!$D235="",Calcul!$E235=""),"",VLOOKUP(CONCATENATE(Calcul!$D235,Calcul!$E235),SilencerParams!$D$4:$R$82,13,FALSE))</f>
        <v/>
      </c>
      <c r="AO230" s="24" t="str">
        <f>IF(OR(Calcul!$D235="",Calcul!$E235=""),"",VLOOKUP(CONCATENATE(Calcul!$D235,Calcul!$E235),SilencerParams!$D$4:$R$82,14,FALSE))</f>
        <v/>
      </c>
      <c r="AP230" s="24" t="str">
        <f>IF(OR(Calcul!$D235="",Calcul!$E235=""),"",VLOOKUP(CONCATENATE(Calcul!$D235,Calcul!$E235),SilencerParams!$D$4:$R$82,15,FALSE))</f>
        <v/>
      </c>
      <c r="AQ230" s="24" t="str">
        <f>IF(OR(Calcul!$D235="",Calcul!$E235=""),"",VLOOKUP(CONCATENATE(Calcul!$D235,Calcul!$E235),SilencerParams!$D$4:$Z$82,16,FALSE)*LOG($AH230)+VLOOKUP(CONCATENATE(Calcul!$D235,Calcul!$E235),SilencerParams!$D$4:$AH$82,24,FALSE))</f>
        <v/>
      </c>
      <c r="AR230" s="24" t="str">
        <f>IF(OR(Calcul!$D235="",Calcul!$E235=""),"",VLOOKUP(CONCATENATE(Calcul!$D235,Calcul!$E235),SilencerParams!$D$4:$Z$82,17,FALSE)*LOG($AH230)+VLOOKUP(CONCATENATE(Calcul!$D235,Calcul!$E235),SilencerParams!$D$4:$AH$82,25,FALSE))</f>
        <v/>
      </c>
      <c r="AS230" s="24" t="str">
        <f>IF(OR(Calcul!$D235="",Calcul!$E235=""),"",VLOOKUP(CONCATENATE(Calcul!$D235,Calcul!$E235),SilencerParams!$D$4:$Z$82,18,FALSE)*LOG($AH230)+VLOOKUP(CONCATENATE(Calcul!$D235,Calcul!$E235),SilencerParams!$D$4:$AH$82,26,FALSE))</f>
        <v/>
      </c>
      <c r="AT230" s="24" t="str">
        <f>IF(OR(Calcul!$D235="",Calcul!$E235=""),"",VLOOKUP(CONCATENATE(Calcul!$D235,Calcul!$E235),SilencerParams!$D$4:$Z$82,19,FALSE)*LOG($AH230)+VLOOKUP(CONCATENATE(Calcul!$D235,Calcul!$E235),SilencerParams!$D$4:$AH$82,27,FALSE))</f>
        <v/>
      </c>
      <c r="AU230" s="24" t="str">
        <f>IF(OR(Calcul!$D235="",Calcul!$E235=""),"",VLOOKUP(CONCATENATE(Calcul!$D235,Calcul!$E235),SilencerParams!$D$4:$Z$82,20,FALSE)*LOG($AH230)+VLOOKUP(CONCATENATE(Calcul!$D235,Calcul!$E235),SilencerParams!$D$4:$AH$82,28,FALSE))</f>
        <v/>
      </c>
      <c r="AV230" s="24" t="str">
        <f>IF(OR(Calcul!$D235="",Calcul!$E235=""),"",VLOOKUP(CONCATENATE(Calcul!$D235,Calcul!$E235),SilencerParams!$D$4:$Z$82,21,FALSE)*LOG($AH230)+VLOOKUP(CONCATENATE(Calcul!$D235,Calcul!$E235),SilencerParams!$D$4:$AH$82,29,FALSE))</f>
        <v/>
      </c>
      <c r="AW230" s="24" t="str">
        <f>IF(OR(Calcul!$D235="",Calcul!$E235=""),"",VLOOKUP(CONCATENATE(Calcul!$D235,Calcul!$E235),SilencerParams!$D$4:$Z$82,22,FALSE)*LOG($AH230)+VLOOKUP(CONCATENATE(Calcul!$D235,Calcul!$E235),SilencerParams!$D$4:$AH$82,30,FALSE))</f>
        <v/>
      </c>
      <c r="AX230" s="24" t="str">
        <f>IF(OR(Calcul!$D235="",Calcul!$E235=""),"",VLOOKUP(CONCATENATE(Calcul!$D235,Calcul!$E235),SilencerParams!$D$4:$Z$82,23,FALSE)*LOG($AH230)+VLOOKUP(CONCATENATE(Calcul!$D235,Calcul!$E235),SilencerParams!$D$4:$AH$82,31,FALSE))</f>
        <v/>
      </c>
      <c r="AY230" s="24" t="e">
        <f t="shared" si="72"/>
        <v>#DIV/0!</v>
      </c>
      <c r="AZ230" s="24" t="e">
        <f t="shared" si="73"/>
        <v>#DIV/0!</v>
      </c>
      <c r="BA230" s="24" t="e">
        <f t="shared" si="74"/>
        <v>#DIV/0!</v>
      </c>
      <c r="BB230" s="24" t="e">
        <f t="shared" si="75"/>
        <v>#DIV/0!</v>
      </c>
      <c r="BC230" s="24" t="e">
        <f t="shared" si="76"/>
        <v>#DIV/0!</v>
      </c>
      <c r="BD230" s="24" t="e">
        <f t="shared" si="77"/>
        <v>#DIV/0!</v>
      </c>
      <c r="BE230" s="24" t="e">
        <f t="shared" si="78"/>
        <v>#DIV/0!</v>
      </c>
      <c r="BF230" s="24" t="e">
        <f t="shared" si="79"/>
        <v>#DIV/0!</v>
      </c>
      <c r="BG230" s="24" t="e">
        <f>10*LOG10(IF(AY230="",0,POWER(10,((AY230+'ModelParams Lw'!$O$4)/10))) +IF(AZ230="",0,POWER(10,((AZ230+'ModelParams Lw'!$P$4)/10))) +IF(BA230="",0,POWER(10,((BA230+'ModelParams Lw'!$Q$4)/10))) +IF(BB230="",0,POWER(10,((BB230+'ModelParams Lw'!$R$4)/10))) +IF(BC230="",0,POWER(10,((BC230+'ModelParams Lw'!$S$4)/10))) +IF(BD230="",0,POWER(10,((BD230+'ModelParams Lw'!$T$4)/10))) +IF(BE230="",0,POWER(10,((BE230+'ModelParams Lw'!$U$4)/10)))+IF(BF230="",0,POWER(10,((BF230+'ModelParams Lw'!$V$4)/10))))</f>
        <v>#DIV/0!</v>
      </c>
      <c r="BH230" s="24" t="e">
        <f t="shared" si="93"/>
        <v>#DIV/0!</v>
      </c>
      <c r="BI230" s="24" t="e">
        <f>(AY230-'ModelParams Lw'!O$10)/'ModelParams Lw'!O$11</f>
        <v>#DIV/0!</v>
      </c>
      <c r="BJ230" s="24" t="e">
        <f>(AZ230-'ModelParams Lw'!P$10)/'ModelParams Lw'!P$11</f>
        <v>#DIV/0!</v>
      </c>
      <c r="BK230" s="24" t="e">
        <f>(BA230-'ModelParams Lw'!Q$10)/'ModelParams Lw'!Q$11</f>
        <v>#DIV/0!</v>
      </c>
      <c r="BL230" s="24" t="e">
        <f>(BB230-'ModelParams Lw'!R$10)/'ModelParams Lw'!R$11</f>
        <v>#DIV/0!</v>
      </c>
      <c r="BM230" s="24" t="e">
        <f>(BC230-'ModelParams Lw'!S$10)/'ModelParams Lw'!S$11</f>
        <v>#DIV/0!</v>
      </c>
      <c r="BN230" s="24" t="e">
        <f>(BD230-'ModelParams Lw'!T$10)/'ModelParams Lw'!T$11</f>
        <v>#DIV/0!</v>
      </c>
      <c r="BO230" s="24" t="e">
        <f>(BE230-'ModelParams Lw'!U$10)/'ModelParams Lw'!U$11</f>
        <v>#DIV/0!</v>
      </c>
      <c r="BP230" s="24" t="e">
        <f>(BF230-'ModelParams Lw'!V$10)/'ModelParams Lw'!V$11</f>
        <v>#DIV/0!</v>
      </c>
      <c r="BQ230" s="24">
        <f>IF(Calcul!$F235="SW",'ModelParams Lw'!C$18+'ModelParams Lw'!C$19*LOG(BQ$3)+'ModelParams Lw'!C$20*($D230*$E230),IF('ModelParams Lw'!C$21+'ModelParams Lw'!C$22*LOG(BQ$3)+'ModelParams Lw'!C$23*($D230*$E230)&lt;'ModelParams Lw'!C$18+'ModelParams Lw'!C$19*LOG(BQ$3)+'ModelParams Lw'!C$20*($D230*$E230),'ModelParams Lw'!C$18+'ModelParams Lw'!C$19*LOG(BQ$3)+'ModelParams Lw'!C$20*($D230*$E230),'ModelParams Lw'!C$21+'ModelParams Lw'!C$22*LOG(BQ$3)+'ModelParams Lw'!C$23*($D230*$E230)))</f>
        <v>29.232362061604213</v>
      </c>
      <c r="BR230" s="24">
        <f>IF(Calcul!$F235="SW",'ModelParams Lw'!D$18+'ModelParams Lw'!D$19*LOG(BR$3)+'ModelParams Lw'!D$20*($D230*$E230),IF('ModelParams Lw'!D$21+'ModelParams Lw'!D$22*LOG(BR$3)+'ModelParams Lw'!D$23*($D230*$E230)&lt;'ModelParams Lw'!D$18+'ModelParams Lw'!D$19*LOG(BR$3)+'ModelParams Lw'!D$20*($D230*$E230),'ModelParams Lw'!D$18+'ModelParams Lw'!D$19*LOG(BR$3)+'ModelParams Lw'!D$20*($D230*$E230),'ModelParams Lw'!D$21+'ModelParams Lw'!D$22*LOG(BR$3)+'ModelParams Lw'!D$23*($D230*$E230)))</f>
        <v>20.87664435983303</v>
      </c>
      <c r="BS230" s="24">
        <f>IF(Calcul!$F235="SW",'ModelParams Lw'!E$18+'ModelParams Lw'!E$19*LOG(BS$3)+'ModelParams Lw'!E$20*($D230*$E230),IF('ModelParams Lw'!E$21+'ModelParams Lw'!E$22*LOG(BS$3)+'ModelParams Lw'!E$23*($D230*$E230)&lt;'ModelParams Lw'!E$18+'ModelParams Lw'!E$19*LOG(BS$3)+'ModelParams Lw'!E$20*($D230*$E230),'ModelParams Lw'!E$18+'ModelParams Lw'!E$19*LOG(BS$3)+'ModelParams Lw'!E$20*($D230*$E230),'ModelParams Lw'!E$21+'ModelParams Lw'!E$22*LOG(BS$3)+'ModelParams Lw'!E$23*($D230*$E230)))</f>
        <v>19.403052886267911</v>
      </c>
      <c r="BT230" s="24">
        <f>IF(Calcul!$F235="SW",'ModelParams Lw'!F$18+'ModelParams Lw'!F$19*LOG(BT$3)+'ModelParams Lw'!F$20*($D230*$E230),IF('ModelParams Lw'!F$21+'ModelParams Lw'!F$22*LOG(BT$3)+'ModelParams Lw'!F$23*($D230*$E230)&lt;'ModelParams Lw'!F$18+'ModelParams Lw'!F$19*LOG(BT$3)+'ModelParams Lw'!F$20*($D230*$E230),'ModelParams Lw'!F$18+'ModelParams Lw'!F$19*LOG(BT$3)+'ModelParams Lw'!F$20*($D230*$E230),'ModelParams Lw'!F$21+'ModelParams Lw'!F$22*LOG(BT$3)+'ModelParams Lw'!F$23*($D230*$E230)))</f>
        <v>19.168948557312724</v>
      </c>
      <c r="BU230" s="24">
        <f>IF(Calcul!$F235="SW",'ModelParams Lw'!G$18+'ModelParams Lw'!G$19*LOG(BU$3)+'ModelParams Lw'!G$20*($D230*$E230),IF('ModelParams Lw'!G$21+'ModelParams Lw'!G$22*LOG(BU$3)+'ModelParams Lw'!G$23*($D230*$E230)&lt;'ModelParams Lw'!G$18+'ModelParams Lw'!G$19*LOG(BU$3)+'ModelParams Lw'!G$20*($D230*$E230),'ModelParams Lw'!G$18+'ModelParams Lw'!G$19*LOG(BU$3)+'ModelParams Lw'!G$20*($D230*$E230),'ModelParams Lw'!G$21+'ModelParams Lw'!G$22*LOG(BU$3)+'ModelParams Lw'!G$23*($D230*$E230)))</f>
        <v>19.253827318462619</v>
      </c>
      <c r="BV230" s="24">
        <f>IF(Calcul!$F235="SW",'ModelParams Lw'!H$18+'ModelParams Lw'!H$19*LOG(BV$3)+'ModelParams Lw'!H$20*($D230*$E230),IF('ModelParams Lw'!H$21+'ModelParams Lw'!H$22*LOG(BV$3)+'ModelParams Lw'!H$23*($D230*$E230)&lt;'ModelParams Lw'!H$18+'ModelParams Lw'!H$19*LOG(BV$3)+'ModelParams Lw'!H$20*($D230*$E230),'ModelParams Lw'!H$18+'ModelParams Lw'!H$19*LOG(BV$3)+'ModelParams Lw'!H$20*($D230*$E230),'ModelParams Lw'!H$21+'ModelParams Lw'!H$22*LOG(BV$3)+'ModelParams Lw'!H$23*($D230*$E230)))</f>
        <v>18.450549841027573</v>
      </c>
      <c r="BW230" s="24">
        <f>IF(Calcul!$F235="SW",'ModelParams Lw'!I$18+'ModelParams Lw'!I$19*LOG(BW$3)+'ModelParams Lw'!I$20*($D230*$E230),IF('ModelParams Lw'!I$21+'ModelParams Lw'!I$22*LOG(BW$3)+'ModelParams Lw'!I$23*($D230*$E230)&lt;'ModelParams Lw'!I$18+'ModelParams Lw'!I$19*LOG(BW$3)+'ModelParams Lw'!I$20*($D230*$E230),'ModelParams Lw'!I$18+'ModelParams Lw'!I$19*LOG(BW$3)+'ModelParams Lw'!I$20*($D230*$E230),'ModelParams Lw'!I$21+'ModelParams Lw'!I$22*LOG(BW$3)+'ModelParams Lw'!I$23*($D230*$E230)))</f>
        <v>24.339570323731252</v>
      </c>
      <c r="BX230" s="24">
        <f>IF(Calcul!$F235="SW",'ModelParams Lw'!J$18+'ModelParams Lw'!J$19*LOG(BX$3)+'ModelParams Lw'!J$20*($D230*$E230),IF('ModelParams Lw'!J$21+'ModelParams Lw'!J$22*LOG(BX$3)+'ModelParams Lw'!J$23*($D230*$E230)&lt;'ModelParams Lw'!J$18+'ModelParams Lw'!J$19*LOG(BX$3)+'ModelParams Lw'!J$20*($D230*$E230),'ModelParams Lw'!J$18+'ModelParams Lw'!J$19*LOG(BX$3)+'ModelParams Lw'!J$20*($D230*$E230),'ModelParams Lw'!J$21+'ModelParams Lw'!J$22*LOG(BX$3)+'ModelParams Lw'!J$23*($D230*$E230)))</f>
        <v>22.505852524315557</v>
      </c>
      <c r="BY230" s="24" t="e">
        <f t="shared" si="80"/>
        <v>#DIV/0!</v>
      </c>
      <c r="BZ230" s="24" t="e">
        <f t="shared" si="81"/>
        <v>#DIV/0!</v>
      </c>
      <c r="CA230" s="24" t="e">
        <f t="shared" si="82"/>
        <v>#DIV/0!</v>
      </c>
      <c r="CB230" s="24" t="e">
        <f t="shared" si="83"/>
        <v>#DIV/0!</v>
      </c>
      <c r="CC230" s="24" t="e">
        <f t="shared" si="84"/>
        <v>#DIV/0!</v>
      </c>
      <c r="CD230" s="24" t="e">
        <f t="shared" si="85"/>
        <v>#DIV/0!</v>
      </c>
      <c r="CE230" s="24" t="e">
        <f t="shared" si="86"/>
        <v>#DIV/0!</v>
      </c>
      <c r="CF230" s="24" t="e">
        <f t="shared" si="87"/>
        <v>#DIV/0!</v>
      </c>
      <c r="CG230" s="24" t="e">
        <f>10*LOG10(IF(BY230="",0,POWER(10,((BY230+'ModelParams Lw'!$O$4)/10))) +IF(BZ230="",0,POWER(10,((BZ230+'ModelParams Lw'!$P$4)/10))) +IF(CA230="",0,POWER(10,((CA230+'ModelParams Lw'!$Q$4)/10))) +IF(CB230="",0,POWER(10,((CB230+'ModelParams Lw'!$R$4)/10))) +IF(CC230="",0,POWER(10,((CC230+'ModelParams Lw'!$S$4)/10))) +IF(CD230="",0,POWER(10,((CD230+'ModelParams Lw'!$T$4)/10))) +IF(CE230="",0,POWER(10,((CE230+'ModelParams Lw'!$U$4)/10)))+IF(CF230="",0,POWER(10,((CF230+'ModelParams Lw'!$V$4)/10))))</f>
        <v>#DIV/0!</v>
      </c>
      <c r="CH230" s="24" t="e">
        <f t="shared" si="94"/>
        <v>#DIV/0!</v>
      </c>
      <c r="CI230" s="24" t="e">
        <f>(BY230-'ModelParams Lw'!$O$10)/'ModelParams Lw'!$O$11</f>
        <v>#DIV/0!</v>
      </c>
      <c r="CJ230" s="24" t="e">
        <f>(BZ230-'ModelParams Lw'!$P$10)/'ModelParams Lw'!$P$11</f>
        <v>#DIV/0!</v>
      </c>
      <c r="CK230" s="24" t="e">
        <f>(CA230-'ModelParams Lw'!$Q$10)/'ModelParams Lw'!$Q$11</f>
        <v>#DIV/0!</v>
      </c>
      <c r="CL230" s="24" t="e">
        <f>(CB230-'ModelParams Lw'!$R$10)/'ModelParams Lw'!$R$11</f>
        <v>#DIV/0!</v>
      </c>
      <c r="CM230" s="24" t="e">
        <f>(CC230-'ModelParams Lw'!$S$10)/'ModelParams Lw'!$S$11</f>
        <v>#DIV/0!</v>
      </c>
      <c r="CN230" s="24" t="e">
        <f>(CD230-'ModelParams Lw'!$T$10)/'ModelParams Lw'!$T$11</f>
        <v>#DIV/0!</v>
      </c>
      <c r="CO230" s="24" t="e">
        <f>(CE230-'ModelParams Lw'!$U$10)/'ModelParams Lw'!$U$11</f>
        <v>#DIV/0!</v>
      </c>
      <c r="CP230" s="24" t="e">
        <f>(CF230-'ModelParams Lw'!$V$10)/'ModelParams Lw'!$V$11</f>
        <v>#DIV/0!</v>
      </c>
    </row>
    <row r="231" spans="1:94" x14ac:dyDescent="0.2">
      <c r="A231" s="12">
        <f>Calcul!B233</f>
        <v>0</v>
      </c>
      <c r="B231" s="12">
        <f t="shared" si="88"/>
        <v>0</v>
      </c>
      <c r="C231" s="12">
        <f>Calcul!C233</f>
        <v>0</v>
      </c>
      <c r="D231" s="12">
        <f>Calcul!D233/1000</f>
        <v>0</v>
      </c>
      <c r="E231" s="12">
        <f>Calcul!E233/1000</f>
        <v>0</v>
      </c>
      <c r="F231" s="12">
        <f t="shared" si="89"/>
        <v>0</v>
      </c>
      <c r="G231" s="24" t="e">
        <f t="shared" si="90"/>
        <v>#DIV/0!</v>
      </c>
      <c r="H231" s="21" t="e">
        <f>'ModelParams Lw'!$B$6*(LN(H$3/(($B231/3600/($D231*$F231))^0.4*$G231^0.3)))^2+'ModelParams Lw'!$B$7*LN(H$3/(($B231/3600/($D231*$F231))^0.4*$G231^0.3))+'ModelParams Lw'!$B$8</f>
        <v>#DIV/0!</v>
      </c>
      <c r="I231" s="21" t="e">
        <f>'ModelParams Lw'!$B$6*(LN(I$3/(($B231/3600/($D231*$F231))^0.4*$G231^0.3)))^2+'ModelParams Lw'!$B$7*LN(I$3/(($B231/3600/($D231*$F231))^0.4*$G231^0.3))+'ModelParams Lw'!$B$8</f>
        <v>#DIV/0!</v>
      </c>
      <c r="J231" s="21" t="e">
        <f>'ModelParams Lw'!$B$6*(LN(J$3/(($B231/3600/($D231*$F231))^0.4*$G231^0.3)))^2+'ModelParams Lw'!$B$7*LN(J$3/(($B231/3600/($D231*$F231))^0.4*$G231^0.3))+'ModelParams Lw'!$B$8</f>
        <v>#DIV/0!</v>
      </c>
      <c r="K231" s="21" t="e">
        <f>'ModelParams Lw'!$B$6*(LN(K$3/(($B231/3600/($D231*$F231))^0.4*$G231^0.3)))^2+'ModelParams Lw'!$B$7*LN(K$3/(($B231/3600/($D231*$F231))^0.4*$G231^0.3))+'ModelParams Lw'!$B$8</f>
        <v>#DIV/0!</v>
      </c>
      <c r="L231" s="21" t="e">
        <f>'ModelParams Lw'!$B$6*(LN(L$3/(($B231/3600/($D231*$F231))^0.4*$G231^0.3)))^2+'ModelParams Lw'!$B$7*LN(L$3/(($B231/3600/($D231*$F231))^0.4*$G231^0.3))+'ModelParams Lw'!$B$8</f>
        <v>#DIV/0!</v>
      </c>
      <c r="M231" s="21" t="e">
        <f>'ModelParams Lw'!$B$6*(LN(M$3/(($B231/3600/($D231*$F231))^0.4*$G231^0.3)))^2+'ModelParams Lw'!$B$7*LN(M$3/(($B231/3600/($D231*$F231))^0.4*$G231^0.3))+'ModelParams Lw'!$B$8</f>
        <v>#DIV/0!</v>
      </c>
      <c r="N231" s="21" t="e">
        <f>'ModelParams Lw'!$B$6*(LN(N$3/(($B231/3600/($D231*$F231))^0.4*$G231^0.3)))^2+'ModelParams Lw'!$B$7*LN(N$3/(($B231/3600/($D231*$F231))^0.4*$G231^0.3))+'ModelParams Lw'!$B$8</f>
        <v>#DIV/0!</v>
      </c>
      <c r="O231" s="21" t="e">
        <f>'ModelParams Lw'!$B$6*(LN(O$3/(($B231/3600/($D231*$F231))^0.4*$G231^0.3)))^2+'ModelParams Lw'!$B$7*LN(O$3/(($B231/3600/($D231*$F231))^0.4*$G231^0.3))+'ModelParams Lw'!$B$8</f>
        <v>#DIV/0!</v>
      </c>
      <c r="P231" s="24" t="e">
        <f>'ModelParams Lw'!$B$3+'ModelParams Lw'!$B$4*LOG10($B231/3600/($D231*$F231))+'ModelParams Lw'!$B$5*LOG10(2*$G231/(1.2*($B231/3600/($D231*$F231))^2)+1)+10*LOG10($D231*$F231)+H231</f>
        <v>#DIV/0!</v>
      </c>
      <c r="Q231" s="24" t="e">
        <f>'ModelParams Lw'!$B$3+'ModelParams Lw'!$B$4*LOG10($B231/3600/($D231*$F231))+'ModelParams Lw'!$B$5*LOG10(2*$G231/(1.2*($B231/3600/($D231*$F231))^2)+1)+10*LOG10($D231*$F231)+I231</f>
        <v>#DIV/0!</v>
      </c>
      <c r="R231" s="24" t="e">
        <f>'ModelParams Lw'!$B$3+'ModelParams Lw'!$B$4*LOG10($B231/3600/($D231*$F231))+'ModelParams Lw'!$B$5*LOG10(2*$G231/(1.2*($B231/3600/($D231*$F231))^2)+1)+10*LOG10($D231*$F231)+J231</f>
        <v>#DIV/0!</v>
      </c>
      <c r="S231" s="24" t="e">
        <f>'ModelParams Lw'!$B$3+'ModelParams Lw'!$B$4*LOG10($B231/3600/($D231*$F231))+'ModelParams Lw'!$B$5*LOG10(2*$G231/(1.2*($B231/3600/($D231*$F231))^2)+1)+10*LOG10($D231*$F231)+K231</f>
        <v>#DIV/0!</v>
      </c>
      <c r="T231" s="24" t="e">
        <f>'ModelParams Lw'!$B$3+'ModelParams Lw'!$B$4*LOG10($B231/3600/($D231*$F231))+'ModelParams Lw'!$B$5*LOG10(2*$G231/(1.2*($B231/3600/($D231*$F231))^2)+1)+10*LOG10($D231*$F231)+L231</f>
        <v>#DIV/0!</v>
      </c>
      <c r="U231" s="24" t="e">
        <f>'ModelParams Lw'!$B$3+'ModelParams Lw'!$B$4*LOG10($B231/3600/($D231*$F231))+'ModelParams Lw'!$B$5*LOG10(2*$G231/(1.2*($B231/3600/($D231*$F231))^2)+1)+10*LOG10($D231*$F231)+M231</f>
        <v>#DIV/0!</v>
      </c>
      <c r="V231" s="24" t="e">
        <f>'ModelParams Lw'!$B$3+'ModelParams Lw'!$B$4*LOG10($B231/3600/($D231*$F231))+'ModelParams Lw'!$B$5*LOG10(2*$G231/(1.2*($B231/3600/($D231*$F231))^2)+1)+10*LOG10($D231*$F231)+N231</f>
        <v>#DIV/0!</v>
      </c>
      <c r="W231" s="24" t="e">
        <f>'ModelParams Lw'!$B$3+'ModelParams Lw'!$B$4*LOG10($B231/3600/($D231*$F231))+'ModelParams Lw'!$B$5*LOG10(2*$G231/(1.2*($B231/3600/($D231*$F231))^2)+1)+10*LOG10($D231*$F231)+O231</f>
        <v>#DIV/0!</v>
      </c>
      <c r="X231" s="24" t="e">
        <f>10*LOG10(IF(P231="",0,POWER(10,((P231+'ModelParams Lw'!$O$4)/10))) +IF(Q231="",0,POWER(10,((Q231+'ModelParams Lw'!$P$4)/10))) +IF(R231="",0,POWER(10,((R231+'ModelParams Lw'!$Q$4)/10))) +IF(S231="",0,POWER(10,((S231+'ModelParams Lw'!$R$4)/10))) +IF(T231="",0,POWER(10,((T231+'ModelParams Lw'!$S$4)/10))) +IF(U231="",0,POWER(10,((U231+'ModelParams Lw'!$T$4)/10))) +IF(V231="",0,POWER(10,((V231+'ModelParams Lw'!$U$4)/10)))+IF(W231="",0,POWER(10,((W231+'ModelParams Lw'!$V$4)/10))))</f>
        <v>#DIV/0!</v>
      </c>
      <c r="Y231" s="24" t="e">
        <f t="shared" si="91"/>
        <v>#DIV/0!</v>
      </c>
      <c r="Z231" s="24" t="e">
        <f>(P231-'ModelParams Lw'!O$10)/'ModelParams Lw'!O$11</f>
        <v>#DIV/0!</v>
      </c>
      <c r="AA231" s="24" t="e">
        <f>(Q231-'ModelParams Lw'!P$10)/'ModelParams Lw'!P$11</f>
        <v>#DIV/0!</v>
      </c>
      <c r="AB231" s="24" t="e">
        <f>(R231-'ModelParams Lw'!Q$10)/'ModelParams Lw'!Q$11</f>
        <v>#DIV/0!</v>
      </c>
      <c r="AC231" s="24" t="e">
        <f>(S231-'ModelParams Lw'!R$10)/'ModelParams Lw'!R$11</f>
        <v>#DIV/0!</v>
      </c>
      <c r="AD231" s="24" t="e">
        <f>(T231-'ModelParams Lw'!S$10)/'ModelParams Lw'!S$11</f>
        <v>#DIV/0!</v>
      </c>
      <c r="AE231" s="24" t="e">
        <f>(U231-'ModelParams Lw'!T$10)/'ModelParams Lw'!T$11</f>
        <v>#DIV/0!</v>
      </c>
      <c r="AF231" s="24" t="e">
        <f>(V231-'ModelParams Lw'!U$10)/'ModelParams Lw'!U$11</f>
        <v>#DIV/0!</v>
      </c>
      <c r="AG231" s="24" t="e">
        <f>(W231-'ModelParams Lw'!V$10)/'ModelParams Lw'!V$11</f>
        <v>#DIV/0!</v>
      </c>
      <c r="AH231" s="24" t="e">
        <f t="shared" si="92"/>
        <v>#DIV/0!</v>
      </c>
      <c r="AI231" s="24" t="str">
        <f>IF(OR(Calcul!$D236="",Calcul!$E236=""),"",VLOOKUP(CONCATENATE(Calcul!$D236,Calcul!$E236),SilencerParams!$D$4:$R$82,8,FALSE))</f>
        <v/>
      </c>
      <c r="AJ231" s="24" t="str">
        <f>IF(OR(Calcul!$D236="",Calcul!$E236=""),"",VLOOKUP(CONCATENATE(Calcul!$D236,Calcul!$E236),SilencerParams!$D$4:$R$82,9,FALSE))</f>
        <v/>
      </c>
      <c r="AK231" s="24" t="str">
        <f>IF(OR(Calcul!$D236="",Calcul!$E236=""),"",VLOOKUP(CONCATENATE(Calcul!$D236,Calcul!$E236),SilencerParams!$D$4:$R$82,10,FALSE))</f>
        <v/>
      </c>
      <c r="AL231" s="24" t="str">
        <f>IF(OR(Calcul!$D236="",Calcul!$E236=""),"",VLOOKUP(CONCATENATE(Calcul!$D236,Calcul!$E236),SilencerParams!$D$4:$R$82,11,FALSE))</f>
        <v/>
      </c>
      <c r="AM231" s="24" t="str">
        <f>IF(OR(Calcul!$D236="",Calcul!$E236=""),"",VLOOKUP(CONCATENATE(Calcul!$D236,Calcul!$E236),SilencerParams!$D$4:$R$82,12,FALSE))</f>
        <v/>
      </c>
      <c r="AN231" s="24" t="str">
        <f>IF(OR(Calcul!$D236="",Calcul!$E236=""),"",VLOOKUP(CONCATENATE(Calcul!$D236,Calcul!$E236),SilencerParams!$D$4:$R$82,13,FALSE))</f>
        <v/>
      </c>
      <c r="AO231" s="24" t="str">
        <f>IF(OR(Calcul!$D236="",Calcul!$E236=""),"",VLOOKUP(CONCATENATE(Calcul!$D236,Calcul!$E236),SilencerParams!$D$4:$R$82,14,FALSE))</f>
        <v/>
      </c>
      <c r="AP231" s="24" t="str">
        <f>IF(OR(Calcul!$D236="",Calcul!$E236=""),"",VLOOKUP(CONCATENATE(Calcul!$D236,Calcul!$E236),SilencerParams!$D$4:$R$82,15,FALSE))</f>
        <v/>
      </c>
      <c r="AQ231" s="24" t="str">
        <f>IF(OR(Calcul!$D236="",Calcul!$E236=""),"",VLOOKUP(CONCATENATE(Calcul!$D236,Calcul!$E236),SilencerParams!$D$4:$Z$82,16,FALSE)*LOG($AH231)+VLOOKUP(CONCATENATE(Calcul!$D236,Calcul!$E236),SilencerParams!$D$4:$AH$82,24,FALSE))</f>
        <v/>
      </c>
      <c r="AR231" s="24" t="str">
        <f>IF(OR(Calcul!$D236="",Calcul!$E236=""),"",VLOOKUP(CONCATENATE(Calcul!$D236,Calcul!$E236),SilencerParams!$D$4:$Z$82,17,FALSE)*LOG($AH231)+VLOOKUP(CONCATENATE(Calcul!$D236,Calcul!$E236),SilencerParams!$D$4:$AH$82,25,FALSE))</f>
        <v/>
      </c>
      <c r="AS231" s="24" t="str">
        <f>IF(OR(Calcul!$D236="",Calcul!$E236=""),"",VLOOKUP(CONCATENATE(Calcul!$D236,Calcul!$E236),SilencerParams!$D$4:$Z$82,18,FALSE)*LOG($AH231)+VLOOKUP(CONCATENATE(Calcul!$D236,Calcul!$E236),SilencerParams!$D$4:$AH$82,26,FALSE))</f>
        <v/>
      </c>
      <c r="AT231" s="24" t="str">
        <f>IF(OR(Calcul!$D236="",Calcul!$E236=""),"",VLOOKUP(CONCATENATE(Calcul!$D236,Calcul!$E236),SilencerParams!$D$4:$Z$82,19,FALSE)*LOG($AH231)+VLOOKUP(CONCATENATE(Calcul!$D236,Calcul!$E236),SilencerParams!$D$4:$AH$82,27,FALSE))</f>
        <v/>
      </c>
      <c r="AU231" s="24" t="str">
        <f>IF(OR(Calcul!$D236="",Calcul!$E236=""),"",VLOOKUP(CONCATENATE(Calcul!$D236,Calcul!$E236),SilencerParams!$D$4:$Z$82,20,FALSE)*LOG($AH231)+VLOOKUP(CONCATENATE(Calcul!$D236,Calcul!$E236),SilencerParams!$D$4:$AH$82,28,FALSE))</f>
        <v/>
      </c>
      <c r="AV231" s="24" t="str">
        <f>IF(OR(Calcul!$D236="",Calcul!$E236=""),"",VLOOKUP(CONCATENATE(Calcul!$D236,Calcul!$E236),SilencerParams!$D$4:$Z$82,21,FALSE)*LOG($AH231)+VLOOKUP(CONCATENATE(Calcul!$D236,Calcul!$E236),SilencerParams!$D$4:$AH$82,29,FALSE))</f>
        <v/>
      </c>
      <c r="AW231" s="24" t="str">
        <f>IF(OR(Calcul!$D236="",Calcul!$E236=""),"",VLOOKUP(CONCATENATE(Calcul!$D236,Calcul!$E236),SilencerParams!$D$4:$Z$82,22,FALSE)*LOG($AH231)+VLOOKUP(CONCATENATE(Calcul!$D236,Calcul!$E236),SilencerParams!$D$4:$AH$82,30,FALSE))</f>
        <v/>
      </c>
      <c r="AX231" s="24" t="str">
        <f>IF(OR(Calcul!$D236="",Calcul!$E236=""),"",VLOOKUP(CONCATENATE(Calcul!$D236,Calcul!$E236),SilencerParams!$D$4:$Z$82,23,FALSE)*LOG($AH231)+VLOOKUP(CONCATENATE(Calcul!$D236,Calcul!$E236),SilencerParams!$D$4:$AH$82,31,FALSE))</f>
        <v/>
      </c>
      <c r="AY231" s="24" t="e">
        <f t="shared" si="72"/>
        <v>#DIV/0!</v>
      </c>
      <c r="AZ231" s="24" t="e">
        <f t="shared" si="73"/>
        <v>#DIV/0!</v>
      </c>
      <c r="BA231" s="24" t="e">
        <f t="shared" si="74"/>
        <v>#DIV/0!</v>
      </c>
      <c r="BB231" s="24" t="e">
        <f t="shared" si="75"/>
        <v>#DIV/0!</v>
      </c>
      <c r="BC231" s="24" t="e">
        <f t="shared" si="76"/>
        <v>#DIV/0!</v>
      </c>
      <c r="BD231" s="24" t="e">
        <f t="shared" si="77"/>
        <v>#DIV/0!</v>
      </c>
      <c r="BE231" s="24" t="e">
        <f t="shared" si="78"/>
        <v>#DIV/0!</v>
      </c>
      <c r="BF231" s="24" t="e">
        <f t="shared" si="79"/>
        <v>#DIV/0!</v>
      </c>
      <c r="BG231" s="24" t="e">
        <f>10*LOG10(IF(AY231="",0,POWER(10,((AY231+'ModelParams Lw'!$O$4)/10))) +IF(AZ231="",0,POWER(10,((AZ231+'ModelParams Lw'!$P$4)/10))) +IF(BA231="",0,POWER(10,((BA231+'ModelParams Lw'!$Q$4)/10))) +IF(BB231="",0,POWER(10,((BB231+'ModelParams Lw'!$R$4)/10))) +IF(BC231="",0,POWER(10,((BC231+'ModelParams Lw'!$S$4)/10))) +IF(BD231="",0,POWER(10,((BD231+'ModelParams Lw'!$T$4)/10))) +IF(BE231="",0,POWER(10,((BE231+'ModelParams Lw'!$U$4)/10)))+IF(BF231="",0,POWER(10,((BF231+'ModelParams Lw'!$V$4)/10))))</f>
        <v>#DIV/0!</v>
      </c>
      <c r="BH231" s="24" t="e">
        <f t="shared" si="93"/>
        <v>#DIV/0!</v>
      </c>
      <c r="BI231" s="24" t="e">
        <f>(AY231-'ModelParams Lw'!O$10)/'ModelParams Lw'!O$11</f>
        <v>#DIV/0!</v>
      </c>
      <c r="BJ231" s="24" t="e">
        <f>(AZ231-'ModelParams Lw'!P$10)/'ModelParams Lw'!P$11</f>
        <v>#DIV/0!</v>
      </c>
      <c r="BK231" s="24" t="e">
        <f>(BA231-'ModelParams Lw'!Q$10)/'ModelParams Lw'!Q$11</f>
        <v>#DIV/0!</v>
      </c>
      <c r="BL231" s="24" t="e">
        <f>(BB231-'ModelParams Lw'!R$10)/'ModelParams Lw'!R$11</f>
        <v>#DIV/0!</v>
      </c>
      <c r="BM231" s="24" t="e">
        <f>(BC231-'ModelParams Lw'!S$10)/'ModelParams Lw'!S$11</f>
        <v>#DIV/0!</v>
      </c>
      <c r="BN231" s="24" t="e">
        <f>(BD231-'ModelParams Lw'!T$10)/'ModelParams Lw'!T$11</f>
        <v>#DIV/0!</v>
      </c>
      <c r="BO231" s="24" t="e">
        <f>(BE231-'ModelParams Lw'!U$10)/'ModelParams Lw'!U$11</f>
        <v>#DIV/0!</v>
      </c>
      <c r="BP231" s="24" t="e">
        <f>(BF231-'ModelParams Lw'!V$10)/'ModelParams Lw'!V$11</f>
        <v>#DIV/0!</v>
      </c>
      <c r="BQ231" s="24">
        <f>IF(Calcul!$F236="SW",'ModelParams Lw'!C$18+'ModelParams Lw'!C$19*LOG(BQ$3)+'ModelParams Lw'!C$20*($D231*$E231),IF('ModelParams Lw'!C$21+'ModelParams Lw'!C$22*LOG(BQ$3)+'ModelParams Lw'!C$23*($D231*$E231)&lt;'ModelParams Lw'!C$18+'ModelParams Lw'!C$19*LOG(BQ$3)+'ModelParams Lw'!C$20*($D231*$E231),'ModelParams Lw'!C$18+'ModelParams Lw'!C$19*LOG(BQ$3)+'ModelParams Lw'!C$20*($D231*$E231),'ModelParams Lw'!C$21+'ModelParams Lw'!C$22*LOG(BQ$3)+'ModelParams Lw'!C$23*($D231*$E231)))</f>
        <v>29.232362061604213</v>
      </c>
      <c r="BR231" s="24">
        <f>IF(Calcul!$F236="SW",'ModelParams Lw'!D$18+'ModelParams Lw'!D$19*LOG(BR$3)+'ModelParams Lw'!D$20*($D231*$E231),IF('ModelParams Lw'!D$21+'ModelParams Lw'!D$22*LOG(BR$3)+'ModelParams Lw'!D$23*($D231*$E231)&lt;'ModelParams Lw'!D$18+'ModelParams Lw'!D$19*LOG(BR$3)+'ModelParams Lw'!D$20*($D231*$E231),'ModelParams Lw'!D$18+'ModelParams Lw'!D$19*LOG(BR$3)+'ModelParams Lw'!D$20*($D231*$E231),'ModelParams Lw'!D$21+'ModelParams Lw'!D$22*LOG(BR$3)+'ModelParams Lw'!D$23*($D231*$E231)))</f>
        <v>20.87664435983303</v>
      </c>
      <c r="BS231" s="24">
        <f>IF(Calcul!$F236="SW",'ModelParams Lw'!E$18+'ModelParams Lw'!E$19*LOG(BS$3)+'ModelParams Lw'!E$20*($D231*$E231),IF('ModelParams Lw'!E$21+'ModelParams Lw'!E$22*LOG(BS$3)+'ModelParams Lw'!E$23*($D231*$E231)&lt;'ModelParams Lw'!E$18+'ModelParams Lw'!E$19*LOG(BS$3)+'ModelParams Lw'!E$20*($D231*$E231),'ModelParams Lw'!E$18+'ModelParams Lw'!E$19*LOG(BS$3)+'ModelParams Lw'!E$20*($D231*$E231),'ModelParams Lw'!E$21+'ModelParams Lw'!E$22*LOG(BS$3)+'ModelParams Lw'!E$23*($D231*$E231)))</f>
        <v>19.403052886267911</v>
      </c>
      <c r="BT231" s="24">
        <f>IF(Calcul!$F236="SW",'ModelParams Lw'!F$18+'ModelParams Lw'!F$19*LOG(BT$3)+'ModelParams Lw'!F$20*($D231*$E231),IF('ModelParams Lw'!F$21+'ModelParams Lw'!F$22*LOG(BT$3)+'ModelParams Lw'!F$23*($D231*$E231)&lt;'ModelParams Lw'!F$18+'ModelParams Lw'!F$19*LOG(BT$3)+'ModelParams Lw'!F$20*($D231*$E231),'ModelParams Lw'!F$18+'ModelParams Lw'!F$19*LOG(BT$3)+'ModelParams Lw'!F$20*($D231*$E231),'ModelParams Lw'!F$21+'ModelParams Lw'!F$22*LOG(BT$3)+'ModelParams Lw'!F$23*($D231*$E231)))</f>
        <v>19.168948557312724</v>
      </c>
      <c r="BU231" s="24">
        <f>IF(Calcul!$F236="SW",'ModelParams Lw'!G$18+'ModelParams Lw'!G$19*LOG(BU$3)+'ModelParams Lw'!G$20*($D231*$E231),IF('ModelParams Lw'!G$21+'ModelParams Lw'!G$22*LOG(BU$3)+'ModelParams Lw'!G$23*($D231*$E231)&lt;'ModelParams Lw'!G$18+'ModelParams Lw'!G$19*LOG(BU$3)+'ModelParams Lw'!G$20*($D231*$E231),'ModelParams Lw'!G$18+'ModelParams Lw'!G$19*LOG(BU$3)+'ModelParams Lw'!G$20*($D231*$E231),'ModelParams Lw'!G$21+'ModelParams Lw'!G$22*LOG(BU$3)+'ModelParams Lw'!G$23*($D231*$E231)))</f>
        <v>19.253827318462619</v>
      </c>
      <c r="BV231" s="24">
        <f>IF(Calcul!$F236="SW",'ModelParams Lw'!H$18+'ModelParams Lw'!H$19*LOG(BV$3)+'ModelParams Lw'!H$20*($D231*$E231),IF('ModelParams Lw'!H$21+'ModelParams Lw'!H$22*LOG(BV$3)+'ModelParams Lw'!H$23*($D231*$E231)&lt;'ModelParams Lw'!H$18+'ModelParams Lw'!H$19*LOG(BV$3)+'ModelParams Lw'!H$20*($D231*$E231),'ModelParams Lw'!H$18+'ModelParams Lw'!H$19*LOG(BV$3)+'ModelParams Lw'!H$20*($D231*$E231),'ModelParams Lw'!H$21+'ModelParams Lw'!H$22*LOG(BV$3)+'ModelParams Lw'!H$23*($D231*$E231)))</f>
        <v>18.450549841027573</v>
      </c>
      <c r="BW231" s="24">
        <f>IF(Calcul!$F236="SW",'ModelParams Lw'!I$18+'ModelParams Lw'!I$19*LOG(BW$3)+'ModelParams Lw'!I$20*($D231*$E231),IF('ModelParams Lw'!I$21+'ModelParams Lw'!I$22*LOG(BW$3)+'ModelParams Lw'!I$23*($D231*$E231)&lt;'ModelParams Lw'!I$18+'ModelParams Lw'!I$19*LOG(BW$3)+'ModelParams Lw'!I$20*($D231*$E231),'ModelParams Lw'!I$18+'ModelParams Lw'!I$19*LOG(BW$3)+'ModelParams Lw'!I$20*($D231*$E231),'ModelParams Lw'!I$21+'ModelParams Lw'!I$22*LOG(BW$3)+'ModelParams Lw'!I$23*($D231*$E231)))</f>
        <v>24.339570323731252</v>
      </c>
      <c r="BX231" s="24">
        <f>IF(Calcul!$F236="SW",'ModelParams Lw'!J$18+'ModelParams Lw'!J$19*LOG(BX$3)+'ModelParams Lw'!J$20*($D231*$E231),IF('ModelParams Lw'!J$21+'ModelParams Lw'!J$22*LOG(BX$3)+'ModelParams Lw'!J$23*($D231*$E231)&lt;'ModelParams Lw'!J$18+'ModelParams Lw'!J$19*LOG(BX$3)+'ModelParams Lw'!J$20*($D231*$E231),'ModelParams Lw'!J$18+'ModelParams Lw'!J$19*LOG(BX$3)+'ModelParams Lw'!J$20*($D231*$E231),'ModelParams Lw'!J$21+'ModelParams Lw'!J$22*LOG(BX$3)+'ModelParams Lw'!J$23*($D231*$E231)))</f>
        <v>22.505852524315557</v>
      </c>
      <c r="BY231" s="24" t="e">
        <f t="shared" si="80"/>
        <v>#DIV/0!</v>
      </c>
      <c r="BZ231" s="24" t="e">
        <f t="shared" si="81"/>
        <v>#DIV/0!</v>
      </c>
      <c r="CA231" s="24" t="e">
        <f t="shared" si="82"/>
        <v>#DIV/0!</v>
      </c>
      <c r="CB231" s="24" t="e">
        <f t="shared" si="83"/>
        <v>#DIV/0!</v>
      </c>
      <c r="CC231" s="24" t="e">
        <f t="shared" si="84"/>
        <v>#DIV/0!</v>
      </c>
      <c r="CD231" s="24" t="e">
        <f t="shared" si="85"/>
        <v>#DIV/0!</v>
      </c>
      <c r="CE231" s="24" t="e">
        <f t="shared" si="86"/>
        <v>#DIV/0!</v>
      </c>
      <c r="CF231" s="24" t="e">
        <f t="shared" si="87"/>
        <v>#DIV/0!</v>
      </c>
      <c r="CG231" s="24" t="e">
        <f>10*LOG10(IF(BY231="",0,POWER(10,((BY231+'ModelParams Lw'!$O$4)/10))) +IF(BZ231="",0,POWER(10,((BZ231+'ModelParams Lw'!$P$4)/10))) +IF(CA231="",0,POWER(10,((CA231+'ModelParams Lw'!$Q$4)/10))) +IF(CB231="",0,POWER(10,((CB231+'ModelParams Lw'!$R$4)/10))) +IF(CC231="",0,POWER(10,((CC231+'ModelParams Lw'!$S$4)/10))) +IF(CD231="",0,POWER(10,((CD231+'ModelParams Lw'!$T$4)/10))) +IF(CE231="",0,POWER(10,((CE231+'ModelParams Lw'!$U$4)/10)))+IF(CF231="",0,POWER(10,((CF231+'ModelParams Lw'!$V$4)/10))))</f>
        <v>#DIV/0!</v>
      </c>
      <c r="CH231" s="24" t="e">
        <f t="shared" si="94"/>
        <v>#DIV/0!</v>
      </c>
      <c r="CI231" s="24" t="e">
        <f>(BY231-'ModelParams Lw'!$O$10)/'ModelParams Lw'!$O$11</f>
        <v>#DIV/0!</v>
      </c>
      <c r="CJ231" s="24" t="e">
        <f>(BZ231-'ModelParams Lw'!$P$10)/'ModelParams Lw'!$P$11</f>
        <v>#DIV/0!</v>
      </c>
      <c r="CK231" s="24" t="e">
        <f>(CA231-'ModelParams Lw'!$Q$10)/'ModelParams Lw'!$Q$11</f>
        <v>#DIV/0!</v>
      </c>
      <c r="CL231" s="24" t="e">
        <f>(CB231-'ModelParams Lw'!$R$10)/'ModelParams Lw'!$R$11</f>
        <v>#DIV/0!</v>
      </c>
      <c r="CM231" s="24" t="e">
        <f>(CC231-'ModelParams Lw'!$S$10)/'ModelParams Lw'!$S$11</f>
        <v>#DIV/0!</v>
      </c>
      <c r="CN231" s="24" t="e">
        <f>(CD231-'ModelParams Lw'!$T$10)/'ModelParams Lw'!$T$11</f>
        <v>#DIV/0!</v>
      </c>
      <c r="CO231" s="24" t="e">
        <f>(CE231-'ModelParams Lw'!$U$10)/'ModelParams Lw'!$U$11</f>
        <v>#DIV/0!</v>
      </c>
      <c r="CP231" s="24" t="e">
        <f>(CF231-'ModelParams Lw'!$V$10)/'ModelParams Lw'!$V$11</f>
        <v>#DIV/0!</v>
      </c>
    </row>
    <row r="232" spans="1:94" x14ac:dyDescent="0.2">
      <c r="A232" s="12">
        <f>Calcul!B234</f>
        <v>0</v>
      </c>
      <c r="B232" s="12">
        <f t="shared" si="88"/>
        <v>0</v>
      </c>
      <c r="C232" s="12">
        <f>Calcul!C234</f>
        <v>0</v>
      </c>
      <c r="D232" s="12">
        <f>Calcul!D234/1000</f>
        <v>0</v>
      </c>
      <c r="E232" s="12">
        <f>Calcul!E234/1000</f>
        <v>0</v>
      </c>
      <c r="F232" s="12">
        <f t="shared" si="89"/>
        <v>0</v>
      </c>
      <c r="G232" s="24" t="e">
        <f t="shared" si="90"/>
        <v>#DIV/0!</v>
      </c>
      <c r="H232" s="21" t="e">
        <f>'ModelParams Lw'!$B$6*(LN(H$3/(($B232/3600/($D232*$F232))^0.4*$G232^0.3)))^2+'ModelParams Lw'!$B$7*LN(H$3/(($B232/3600/($D232*$F232))^0.4*$G232^0.3))+'ModelParams Lw'!$B$8</f>
        <v>#DIV/0!</v>
      </c>
      <c r="I232" s="21" t="e">
        <f>'ModelParams Lw'!$B$6*(LN(I$3/(($B232/3600/($D232*$F232))^0.4*$G232^0.3)))^2+'ModelParams Lw'!$B$7*LN(I$3/(($B232/3600/($D232*$F232))^0.4*$G232^0.3))+'ModelParams Lw'!$B$8</f>
        <v>#DIV/0!</v>
      </c>
      <c r="J232" s="21" t="e">
        <f>'ModelParams Lw'!$B$6*(LN(J$3/(($B232/3600/($D232*$F232))^0.4*$G232^0.3)))^2+'ModelParams Lw'!$B$7*LN(J$3/(($B232/3600/($D232*$F232))^0.4*$G232^0.3))+'ModelParams Lw'!$B$8</f>
        <v>#DIV/0!</v>
      </c>
      <c r="K232" s="21" t="e">
        <f>'ModelParams Lw'!$B$6*(LN(K$3/(($B232/3600/($D232*$F232))^0.4*$G232^0.3)))^2+'ModelParams Lw'!$B$7*LN(K$3/(($B232/3600/($D232*$F232))^0.4*$G232^0.3))+'ModelParams Lw'!$B$8</f>
        <v>#DIV/0!</v>
      </c>
      <c r="L232" s="21" t="e">
        <f>'ModelParams Lw'!$B$6*(LN(L$3/(($B232/3600/($D232*$F232))^0.4*$G232^0.3)))^2+'ModelParams Lw'!$B$7*LN(L$3/(($B232/3600/($D232*$F232))^0.4*$G232^0.3))+'ModelParams Lw'!$B$8</f>
        <v>#DIV/0!</v>
      </c>
      <c r="M232" s="21" t="e">
        <f>'ModelParams Lw'!$B$6*(LN(M$3/(($B232/3600/($D232*$F232))^0.4*$G232^0.3)))^2+'ModelParams Lw'!$B$7*LN(M$3/(($B232/3600/($D232*$F232))^0.4*$G232^0.3))+'ModelParams Lw'!$B$8</f>
        <v>#DIV/0!</v>
      </c>
      <c r="N232" s="21" t="e">
        <f>'ModelParams Lw'!$B$6*(LN(N$3/(($B232/3600/($D232*$F232))^0.4*$G232^0.3)))^2+'ModelParams Lw'!$B$7*LN(N$3/(($B232/3600/($D232*$F232))^0.4*$G232^0.3))+'ModelParams Lw'!$B$8</f>
        <v>#DIV/0!</v>
      </c>
      <c r="O232" s="21" t="e">
        <f>'ModelParams Lw'!$B$6*(LN(O$3/(($B232/3600/($D232*$F232))^0.4*$G232^0.3)))^2+'ModelParams Lw'!$B$7*LN(O$3/(($B232/3600/($D232*$F232))^0.4*$G232^0.3))+'ModelParams Lw'!$B$8</f>
        <v>#DIV/0!</v>
      </c>
      <c r="P232" s="24" t="e">
        <f>'ModelParams Lw'!$B$3+'ModelParams Lw'!$B$4*LOG10($B232/3600/($D232*$F232))+'ModelParams Lw'!$B$5*LOG10(2*$G232/(1.2*($B232/3600/($D232*$F232))^2)+1)+10*LOG10($D232*$F232)+H232</f>
        <v>#DIV/0!</v>
      </c>
      <c r="Q232" s="24" t="e">
        <f>'ModelParams Lw'!$B$3+'ModelParams Lw'!$B$4*LOG10($B232/3600/($D232*$F232))+'ModelParams Lw'!$B$5*LOG10(2*$G232/(1.2*($B232/3600/($D232*$F232))^2)+1)+10*LOG10($D232*$F232)+I232</f>
        <v>#DIV/0!</v>
      </c>
      <c r="R232" s="24" t="e">
        <f>'ModelParams Lw'!$B$3+'ModelParams Lw'!$B$4*LOG10($B232/3600/($D232*$F232))+'ModelParams Lw'!$B$5*LOG10(2*$G232/(1.2*($B232/3600/($D232*$F232))^2)+1)+10*LOG10($D232*$F232)+J232</f>
        <v>#DIV/0!</v>
      </c>
      <c r="S232" s="24" t="e">
        <f>'ModelParams Lw'!$B$3+'ModelParams Lw'!$B$4*LOG10($B232/3600/($D232*$F232))+'ModelParams Lw'!$B$5*LOG10(2*$G232/(1.2*($B232/3600/($D232*$F232))^2)+1)+10*LOG10($D232*$F232)+K232</f>
        <v>#DIV/0!</v>
      </c>
      <c r="T232" s="24" t="e">
        <f>'ModelParams Lw'!$B$3+'ModelParams Lw'!$B$4*LOG10($B232/3600/($D232*$F232))+'ModelParams Lw'!$B$5*LOG10(2*$G232/(1.2*($B232/3600/($D232*$F232))^2)+1)+10*LOG10($D232*$F232)+L232</f>
        <v>#DIV/0!</v>
      </c>
      <c r="U232" s="24" t="e">
        <f>'ModelParams Lw'!$B$3+'ModelParams Lw'!$B$4*LOG10($B232/3600/($D232*$F232))+'ModelParams Lw'!$B$5*LOG10(2*$G232/(1.2*($B232/3600/($D232*$F232))^2)+1)+10*LOG10($D232*$F232)+M232</f>
        <v>#DIV/0!</v>
      </c>
      <c r="V232" s="24" t="e">
        <f>'ModelParams Lw'!$B$3+'ModelParams Lw'!$B$4*LOG10($B232/3600/($D232*$F232))+'ModelParams Lw'!$B$5*LOG10(2*$G232/(1.2*($B232/3600/($D232*$F232))^2)+1)+10*LOG10($D232*$F232)+N232</f>
        <v>#DIV/0!</v>
      </c>
      <c r="W232" s="24" t="e">
        <f>'ModelParams Lw'!$B$3+'ModelParams Lw'!$B$4*LOG10($B232/3600/($D232*$F232))+'ModelParams Lw'!$B$5*LOG10(2*$G232/(1.2*($B232/3600/($D232*$F232))^2)+1)+10*LOG10($D232*$F232)+O232</f>
        <v>#DIV/0!</v>
      </c>
      <c r="X232" s="24" t="e">
        <f>10*LOG10(IF(P232="",0,POWER(10,((P232+'ModelParams Lw'!$O$4)/10))) +IF(Q232="",0,POWER(10,((Q232+'ModelParams Lw'!$P$4)/10))) +IF(R232="",0,POWER(10,((R232+'ModelParams Lw'!$Q$4)/10))) +IF(S232="",0,POWER(10,((S232+'ModelParams Lw'!$R$4)/10))) +IF(T232="",0,POWER(10,((T232+'ModelParams Lw'!$S$4)/10))) +IF(U232="",0,POWER(10,((U232+'ModelParams Lw'!$T$4)/10))) +IF(V232="",0,POWER(10,((V232+'ModelParams Lw'!$U$4)/10)))+IF(W232="",0,POWER(10,((W232+'ModelParams Lw'!$V$4)/10))))</f>
        <v>#DIV/0!</v>
      </c>
      <c r="Y232" s="24" t="e">
        <f t="shared" si="91"/>
        <v>#DIV/0!</v>
      </c>
      <c r="Z232" s="24" t="e">
        <f>(P232-'ModelParams Lw'!O$10)/'ModelParams Lw'!O$11</f>
        <v>#DIV/0!</v>
      </c>
      <c r="AA232" s="24" t="e">
        <f>(Q232-'ModelParams Lw'!P$10)/'ModelParams Lw'!P$11</f>
        <v>#DIV/0!</v>
      </c>
      <c r="AB232" s="24" t="e">
        <f>(R232-'ModelParams Lw'!Q$10)/'ModelParams Lw'!Q$11</f>
        <v>#DIV/0!</v>
      </c>
      <c r="AC232" s="24" t="e">
        <f>(S232-'ModelParams Lw'!R$10)/'ModelParams Lw'!R$11</f>
        <v>#DIV/0!</v>
      </c>
      <c r="AD232" s="24" t="e">
        <f>(T232-'ModelParams Lw'!S$10)/'ModelParams Lw'!S$11</f>
        <v>#DIV/0!</v>
      </c>
      <c r="AE232" s="24" t="e">
        <f>(U232-'ModelParams Lw'!T$10)/'ModelParams Lw'!T$11</f>
        <v>#DIV/0!</v>
      </c>
      <c r="AF232" s="24" t="e">
        <f>(V232-'ModelParams Lw'!U$10)/'ModelParams Lw'!U$11</f>
        <v>#DIV/0!</v>
      </c>
      <c r="AG232" s="24" t="e">
        <f>(W232-'ModelParams Lw'!V$10)/'ModelParams Lw'!V$11</f>
        <v>#DIV/0!</v>
      </c>
      <c r="AH232" s="24" t="e">
        <f t="shared" si="92"/>
        <v>#DIV/0!</v>
      </c>
      <c r="AI232" s="24" t="str">
        <f>IF(OR(Calcul!$D237="",Calcul!$E237=""),"",VLOOKUP(CONCATENATE(Calcul!$D237,Calcul!$E237),SilencerParams!$D$4:$R$82,8,FALSE))</f>
        <v/>
      </c>
      <c r="AJ232" s="24" t="str">
        <f>IF(OR(Calcul!$D237="",Calcul!$E237=""),"",VLOOKUP(CONCATENATE(Calcul!$D237,Calcul!$E237),SilencerParams!$D$4:$R$82,9,FALSE))</f>
        <v/>
      </c>
      <c r="AK232" s="24" t="str">
        <f>IF(OR(Calcul!$D237="",Calcul!$E237=""),"",VLOOKUP(CONCATENATE(Calcul!$D237,Calcul!$E237),SilencerParams!$D$4:$R$82,10,FALSE))</f>
        <v/>
      </c>
      <c r="AL232" s="24" t="str">
        <f>IF(OR(Calcul!$D237="",Calcul!$E237=""),"",VLOOKUP(CONCATENATE(Calcul!$D237,Calcul!$E237),SilencerParams!$D$4:$R$82,11,FALSE))</f>
        <v/>
      </c>
      <c r="AM232" s="24" t="str">
        <f>IF(OR(Calcul!$D237="",Calcul!$E237=""),"",VLOOKUP(CONCATENATE(Calcul!$D237,Calcul!$E237),SilencerParams!$D$4:$R$82,12,FALSE))</f>
        <v/>
      </c>
      <c r="AN232" s="24" t="str">
        <f>IF(OR(Calcul!$D237="",Calcul!$E237=""),"",VLOOKUP(CONCATENATE(Calcul!$D237,Calcul!$E237),SilencerParams!$D$4:$R$82,13,FALSE))</f>
        <v/>
      </c>
      <c r="AO232" s="24" t="str">
        <f>IF(OR(Calcul!$D237="",Calcul!$E237=""),"",VLOOKUP(CONCATENATE(Calcul!$D237,Calcul!$E237),SilencerParams!$D$4:$R$82,14,FALSE))</f>
        <v/>
      </c>
      <c r="AP232" s="24" t="str">
        <f>IF(OR(Calcul!$D237="",Calcul!$E237=""),"",VLOOKUP(CONCATENATE(Calcul!$D237,Calcul!$E237),SilencerParams!$D$4:$R$82,15,FALSE))</f>
        <v/>
      </c>
      <c r="AQ232" s="24" t="str">
        <f>IF(OR(Calcul!$D237="",Calcul!$E237=""),"",VLOOKUP(CONCATENATE(Calcul!$D237,Calcul!$E237),SilencerParams!$D$4:$Z$82,16,FALSE)*LOG($AH232)+VLOOKUP(CONCATENATE(Calcul!$D237,Calcul!$E237),SilencerParams!$D$4:$AH$82,24,FALSE))</f>
        <v/>
      </c>
      <c r="AR232" s="24" t="str">
        <f>IF(OR(Calcul!$D237="",Calcul!$E237=""),"",VLOOKUP(CONCATENATE(Calcul!$D237,Calcul!$E237),SilencerParams!$D$4:$Z$82,17,FALSE)*LOG($AH232)+VLOOKUP(CONCATENATE(Calcul!$D237,Calcul!$E237),SilencerParams!$D$4:$AH$82,25,FALSE))</f>
        <v/>
      </c>
      <c r="AS232" s="24" t="str">
        <f>IF(OR(Calcul!$D237="",Calcul!$E237=""),"",VLOOKUP(CONCATENATE(Calcul!$D237,Calcul!$E237),SilencerParams!$D$4:$Z$82,18,FALSE)*LOG($AH232)+VLOOKUP(CONCATENATE(Calcul!$D237,Calcul!$E237),SilencerParams!$D$4:$AH$82,26,FALSE))</f>
        <v/>
      </c>
      <c r="AT232" s="24" t="str">
        <f>IF(OR(Calcul!$D237="",Calcul!$E237=""),"",VLOOKUP(CONCATENATE(Calcul!$D237,Calcul!$E237),SilencerParams!$D$4:$Z$82,19,FALSE)*LOG($AH232)+VLOOKUP(CONCATENATE(Calcul!$D237,Calcul!$E237),SilencerParams!$D$4:$AH$82,27,FALSE))</f>
        <v/>
      </c>
      <c r="AU232" s="24" t="str">
        <f>IF(OR(Calcul!$D237="",Calcul!$E237=""),"",VLOOKUP(CONCATENATE(Calcul!$D237,Calcul!$E237),SilencerParams!$D$4:$Z$82,20,FALSE)*LOG($AH232)+VLOOKUP(CONCATENATE(Calcul!$D237,Calcul!$E237),SilencerParams!$D$4:$AH$82,28,FALSE))</f>
        <v/>
      </c>
      <c r="AV232" s="24" t="str">
        <f>IF(OR(Calcul!$D237="",Calcul!$E237=""),"",VLOOKUP(CONCATENATE(Calcul!$D237,Calcul!$E237),SilencerParams!$D$4:$Z$82,21,FALSE)*LOG($AH232)+VLOOKUP(CONCATENATE(Calcul!$D237,Calcul!$E237),SilencerParams!$D$4:$AH$82,29,FALSE))</f>
        <v/>
      </c>
      <c r="AW232" s="24" t="str">
        <f>IF(OR(Calcul!$D237="",Calcul!$E237=""),"",VLOOKUP(CONCATENATE(Calcul!$D237,Calcul!$E237),SilencerParams!$D$4:$Z$82,22,FALSE)*LOG($AH232)+VLOOKUP(CONCATENATE(Calcul!$D237,Calcul!$E237),SilencerParams!$D$4:$AH$82,30,FALSE))</f>
        <v/>
      </c>
      <c r="AX232" s="24" t="str">
        <f>IF(OR(Calcul!$D237="",Calcul!$E237=""),"",VLOOKUP(CONCATENATE(Calcul!$D237,Calcul!$E237),SilencerParams!$D$4:$Z$82,23,FALSE)*LOG($AH232)+VLOOKUP(CONCATENATE(Calcul!$D237,Calcul!$E237),SilencerParams!$D$4:$AH$82,31,FALSE))</f>
        <v/>
      </c>
      <c r="AY232" s="24" t="e">
        <f t="shared" si="72"/>
        <v>#DIV/0!</v>
      </c>
      <c r="AZ232" s="24" t="e">
        <f t="shared" si="73"/>
        <v>#DIV/0!</v>
      </c>
      <c r="BA232" s="24" t="e">
        <f t="shared" si="74"/>
        <v>#DIV/0!</v>
      </c>
      <c r="BB232" s="24" t="e">
        <f t="shared" si="75"/>
        <v>#DIV/0!</v>
      </c>
      <c r="BC232" s="24" t="e">
        <f t="shared" si="76"/>
        <v>#DIV/0!</v>
      </c>
      <c r="BD232" s="24" t="e">
        <f t="shared" si="77"/>
        <v>#DIV/0!</v>
      </c>
      <c r="BE232" s="24" t="e">
        <f t="shared" si="78"/>
        <v>#DIV/0!</v>
      </c>
      <c r="BF232" s="24" t="e">
        <f t="shared" si="79"/>
        <v>#DIV/0!</v>
      </c>
      <c r="BG232" s="24" t="e">
        <f>10*LOG10(IF(AY232="",0,POWER(10,((AY232+'ModelParams Lw'!$O$4)/10))) +IF(AZ232="",0,POWER(10,((AZ232+'ModelParams Lw'!$P$4)/10))) +IF(BA232="",0,POWER(10,((BA232+'ModelParams Lw'!$Q$4)/10))) +IF(BB232="",0,POWER(10,((BB232+'ModelParams Lw'!$R$4)/10))) +IF(BC232="",0,POWER(10,((BC232+'ModelParams Lw'!$S$4)/10))) +IF(BD232="",0,POWER(10,((BD232+'ModelParams Lw'!$T$4)/10))) +IF(BE232="",0,POWER(10,((BE232+'ModelParams Lw'!$U$4)/10)))+IF(BF232="",0,POWER(10,((BF232+'ModelParams Lw'!$V$4)/10))))</f>
        <v>#DIV/0!</v>
      </c>
      <c r="BH232" s="24" t="e">
        <f t="shared" si="93"/>
        <v>#DIV/0!</v>
      </c>
      <c r="BI232" s="24" t="e">
        <f>(AY232-'ModelParams Lw'!O$10)/'ModelParams Lw'!O$11</f>
        <v>#DIV/0!</v>
      </c>
      <c r="BJ232" s="24" t="e">
        <f>(AZ232-'ModelParams Lw'!P$10)/'ModelParams Lw'!P$11</f>
        <v>#DIV/0!</v>
      </c>
      <c r="BK232" s="24" t="e">
        <f>(BA232-'ModelParams Lw'!Q$10)/'ModelParams Lw'!Q$11</f>
        <v>#DIV/0!</v>
      </c>
      <c r="BL232" s="24" t="e">
        <f>(BB232-'ModelParams Lw'!R$10)/'ModelParams Lw'!R$11</f>
        <v>#DIV/0!</v>
      </c>
      <c r="BM232" s="24" t="e">
        <f>(BC232-'ModelParams Lw'!S$10)/'ModelParams Lw'!S$11</f>
        <v>#DIV/0!</v>
      </c>
      <c r="BN232" s="24" t="e">
        <f>(BD232-'ModelParams Lw'!T$10)/'ModelParams Lw'!T$11</f>
        <v>#DIV/0!</v>
      </c>
      <c r="BO232" s="24" t="e">
        <f>(BE232-'ModelParams Lw'!U$10)/'ModelParams Lw'!U$11</f>
        <v>#DIV/0!</v>
      </c>
      <c r="BP232" s="24" t="e">
        <f>(BF232-'ModelParams Lw'!V$10)/'ModelParams Lw'!V$11</f>
        <v>#DIV/0!</v>
      </c>
      <c r="BQ232" s="24">
        <f>IF(Calcul!$F237="SW",'ModelParams Lw'!C$18+'ModelParams Lw'!C$19*LOG(BQ$3)+'ModelParams Lw'!C$20*($D232*$E232),IF('ModelParams Lw'!C$21+'ModelParams Lw'!C$22*LOG(BQ$3)+'ModelParams Lw'!C$23*($D232*$E232)&lt;'ModelParams Lw'!C$18+'ModelParams Lw'!C$19*LOG(BQ$3)+'ModelParams Lw'!C$20*($D232*$E232),'ModelParams Lw'!C$18+'ModelParams Lw'!C$19*LOG(BQ$3)+'ModelParams Lw'!C$20*($D232*$E232),'ModelParams Lw'!C$21+'ModelParams Lw'!C$22*LOG(BQ$3)+'ModelParams Lw'!C$23*($D232*$E232)))</f>
        <v>29.232362061604213</v>
      </c>
      <c r="BR232" s="24">
        <f>IF(Calcul!$F237="SW",'ModelParams Lw'!D$18+'ModelParams Lw'!D$19*LOG(BR$3)+'ModelParams Lw'!D$20*($D232*$E232),IF('ModelParams Lw'!D$21+'ModelParams Lw'!D$22*LOG(BR$3)+'ModelParams Lw'!D$23*($D232*$E232)&lt;'ModelParams Lw'!D$18+'ModelParams Lw'!D$19*LOG(BR$3)+'ModelParams Lw'!D$20*($D232*$E232),'ModelParams Lw'!D$18+'ModelParams Lw'!D$19*LOG(BR$3)+'ModelParams Lw'!D$20*($D232*$E232),'ModelParams Lw'!D$21+'ModelParams Lw'!D$22*LOG(BR$3)+'ModelParams Lw'!D$23*($D232*$E232)))</f>
        <v>20.87664435983303</v>
      </c>
      <c r="BS232" s="24">
        <f>IF(Calcul!$F237="SW",'ModelParams Lw'!E$18+'ModelParams Lw'!E$19*LOG(BS$3)+'ModelParams Lw'!E$20*($D232*$E232),IF('ModelParams Lw'!E$21+'ModelParams Lw'!E$22*LOG(BS$3)+'ModelParams Lw'!E$23*($D232*$E232)&lt;'ModelParams Lw'!E$18+'ModelParams Lw'!E$19*LOG(BS$3)+'ModelParams Lw'!E$20*($D232*$E232),'ModelParams Lw'!E$18+'ModelParams Lw'!E$19*LOG(BS$3)+'ModelParams Lw'!E$20*($D232*$E232),'ModelParams Lw'!E$21+'ModelParams Lw'!E$22*LOG(BS$3)+'ModelParams Lw'!E$23*($D232*$E232)))</f>
        <v>19.403052886267911</v>
      </c>
      <c r="BT232" s="24">
        <f>IF(Calcul!$F237="SW",'ModelParams Lw'!F$18+'ModelParams Lw'!F$19*LOG(BT$3)+'ModelParams Lw'!F$20*($D232*$E232),IF('ModelParams Lw'!F$21+'ModelParams Lw'!F$22*LOG(BT$3)+'ModelParams Lw'!F$23*($D232*$E232)&lt;'ModelParams Lw'!F$18+'ModelParams Lw'!F$19*LOG(BT$3)+'ModelParams Lw'!F$20*($D232*$E232),'ModelParams Lw'!F$18+'ModelParams Lw'!F$19*LOG(BT$3)+'ModelParams Lw'!F$20*($D232*$E232),'ModelParams Lw'!F$21+'ModelParams Lw'!F$22*LOG(BT$3)+'ModelParams Lw'!F$23*($D232*$E232)))</f>
        <v>19.168948557312724</v>
      </c>
      <c r="BU232" s="24">
        <f>IF(Calcul!$F237="SW",'ModelParams Lw'!G$18+'ModelParams Lw'!G$19*LOG(BU$3)+'ModelParams Lw'!G$20*($D232*$E232),IF('ModelParams Lw'!G$21+'ModelParams Lw'!G$22*LOG(BU$3)+'ModelParams Lw'!G$23*($D232*$E232)&lt;'ModelParams Lw'!G$18+'ModelParams Lw'!G$19*LOG(BU$3)+'ModelParams Lw'!G$20*($D232*$E232),'ModelParams Lw'!G$18+'ModelParams Lw'!G$19*LOG(BU$3)+'ModelParams Lw'!G$20*($D232*$E232),'ModelParams Lw'!G$21+'ModelParams Lw'!G$22*LOG(BU$3)+'ModelParams Lw'!G$23*($D232*$E232)))</f>
        <v>19.253827318462619</v>
      </c>
      <c r="BV232" s="24">
        <f>IF(Calcul!$F237="SW",'ModelParams Lw'!H$18+'ModelParams Lw'!H$19*LOG(BV$3)+'ModelParams Lw'!H$20*($D232*$E232),IF('ModelParams Lw'!H$21+'ModelParams Lw'!H$22*LOG(BV$3)+'ModelParams Lw'!H$23*($D232*$E232)&lt;'ModelParams Lw'!H$18+'ModelParams Lw'!H$19*LOG(BV$3)+'ModelParams Lw'!H$20*($D232*$E232),'ModelParams Lw'!H$18+'ModelParams Lw'!H$19*LOG(BV$3)+'ModelParams Lw'!H$20*($D232*$E232),'ModelParams Lw'!H$21+'ModelParams Lw'!H$22*LOG(BV$3)+'ModelParams Lw'!H$23*($D232*$E232)))</f>
        <v>18.450549841027573</v>
      </c>
      <c r="BW232" s="24">
        <f>IF(Calcul!$F237="SW",'ModelParams Lw'!I$18+'ModelParams Lw'!I$19*LOG(BW$3)+'ModelParams Lw'!I$20*($D232*$E232),IF('ModelParams Lw'!I$21+'ModelParams Lw'!I$22*LOG(BW$3)+'ModelParams Lw'!I$23*($D232*$E232)&lt;'ModelParams Lw'!I$18+'ModelParams Lw'!I$19*LOG(BW$3)+'ModelParams Lw'!I$20*($D232*$E232),'ModelParams Lw'!I$18+'ModelParams Lw'!I$19*LOG(BW$3)+'ModelParams Lw'!I$20*($D232*$E232),'ModelParams Lw'!I$21+'ModelParams Lw'!I$22*LOG(BW$3)+'ModelParams Lw'!I$23*($D232*$E232)))</f>
        <v>24.339570323731252</v>
      </c>
      <c r="BX232" s="24">
        <f>IF(Calcul!$F237="SW",'ModelParams Lw'!J$18+'ModelParams Lw'!J$19*LOG(BX$3)+'ModelParams Lw'!J$20*($D232*$E232),IF('ModelParams Lw'!J$21+'ModelParams Lw'!J$22*LOG(BX$3)+'ModelParams Lw'!J$23*($D232*$E232)&lt;'ModelParams Lw'!J$18+'ModelParams Lw'!J$19*LOG(BX$3)+'ModelParams Lw'!J$20*($D232*$E232),'ModelParams Lw'!J$18+'ModelParams Lw'!J$19*LOG(BX$3)+'ModelParams Lw'!J$20*($D232*$E232),'ModelParams Lw'!J$21+'ModelParams Lw'!J$22*LOG(BX$3)+'ModelParams Lw'!J$23*($D232*$E232)))</f>
        <v>22.505852524315557</v>
      </c>
      <c r="BY232" s="24" t="e">
        <f t="shared" si="80"/>
        <v>#DIV/0!</v>
      </c>
      <c r="BZ232" s="24" t="e">
        <f t="shared" si="81"/>
        <v>#DIV/0!</v>
      </c>
      <c r="CA232" s="24" t="e">
        <f t="shared" si="82"/>
        <v>#DIV/0!</v>
      </c>
      <c r="CB232" s="24" t="e">
        <f t="shared" si="83"/>
        <v>#DIV/0!</v>
      </c>
      <c r="CC232" s="24" t="e">
        <f t="shared" si="84"/>
        <v>#DIV/0!</v>
      </c>
      <c r="CD232" s="24" t="e">
        <f t="shared" si="85"/>
        <v>#DIV/0!</v>
      </c>
      <c r="CE232" s="24" t="e">
        <f t="shared" si="86"/>
        <v>#DIV/0!</v>
      </c>
      <c r="CF232" s="24" t="e">
        <f t="shared" si="87"/>
        <v>#DIV/0!</v>
      </c>
      <c r="CG232" s="24" t="e">
        <f>10*LOG10(IF(BY232="",0,POWER(10,((BY232+'ModelParams Lw'!$O$4)/10))) +IF(BZ232="",0,POWER(10,((BZ232+'ModelParams Lw'!$P$4)/10))) +IF(CA232="",0,POWER(10,((CA232+'ModelParams Lw'!$Q$4)/10))) +IF(CB232="",0,POWER(10,((CB232+'ModelParams Lw'!$R$4)/10))) +IF(CC232="",0,POWER(10,((CC232+'ModelParams Lw'!$S$4)/10))) +IF(CD232="",0,POWER(10,((CD232+'ModelParams Lw'!$T$4)/10))) +IF(CE232="",0,POWER(10,((CE232+'ModelParams Lw'!$U$4)/10)))+IF(CF232="",0,POWER(10,((CF232+'ModelParams Lw'!$V$4)/10))))</f>
        <v>#DIV/0!</v>
      </c>
      <c r="CH232" s="24" t="e">
        <f t="shared" si="94"/>
        <v>#DIV/0!</v>
      </c>
      <c r="CI232" s="24" t="e">
        <f>(BY232-'ModelParams Lw'!$O$10)/'ModelParams Lw'!$O$11</f>
        <v>#DIV/0!</v>
      </c>
      <c r="CJ232" s="24" t="e">
        <f>(BZ232-'ModelParams Lw'!$P$10)/'ModelParams Lw'!$P$11</f>
        <v>#DIV/0!</v>
      </c>
      <c r="CK232" s="24" t="e">
        <f>(CA232-'ModelParams Lw'!$Q$10)/'ModelParams Lw'!$Q$11</f>
        <v>#DIV/0!</v>
      </c>
      <c r="CL232" s="24" t="e">
        <f>(CB232-'ModelParams Lw'!$R$10)/'ModelParams Lw'!$R$11</f>
        <v>#DIV/0!</v>
      </c>
      <c r="CM232" s="24" t="e">
        <f>(CC232-'ModelParams Lw'!$S$10)/'ModelParams Lw'!$S$11</f>
        <v>#DIV/0!</v>
      </c>
      <c r="CN232" s="24" t="e">
        <f>(CD232-'ModelParams Lw'!$T$10)/'ModelParams Lw'!$T$11</f>
        <v>#DIV/0!</v>
      </c>
      <c r="CO232" s="24" t="e">
        <f>(CE232-'ModelParams Lw'!$U$10)/'ModelParams Lw'!$U$11</f>
        <v>#DIV/0!</v>
      </c>
      <c r="CP232" s="24" t="e">
        <f>(CF232-'ModelParams Lw'!$V$10)/'ModelParams Lw'!$V$11</f>
        <v>#DIV/0!</v>
      </c>
    </row>
    <row r="233" spans="1:94" x14ac:dyDescent="0.2">
      <c r="A233" s="12">
        <f>Calcul!B235</f>
        <v>0</v>
      </c>
      <c r="B233" s="12">
        <f t="shared" si="88"/>
        <v>0</v>
      </c>
      <c r="C233" s="12">
        <f>Calcul!C235</f>
        <v>0</v>
      </c>
      <c r="D233" s="12">
        <f>Calcul!D235/1000</f>
        <v>0</v>
      </c>
      <c r="E233" s="12">
        <f>Calcul!E235/1000</f>
        <v>0</v>
      </c>
      <c r="F233" s="12">
        <f t="shared" si="89"/>
        <v>0</v>
      </c>
      <c r="G233" s="24" t="e">
        <f t="shared" si="90"/>
        <v>#DIV/0!</v>
      </c>
      <c r="H233" s="21" t="e">
        <f>'ModelParams Lw'!$B$6*(LN(H$3/(($B233/3600/($D233*$F233))^0.4*$G233^0.3)))^2+'ModelParams Lw'!$B$7*LN(H$3/(($B233/3600/($D233*$F233))^0.4*$G233^0.3))+'ModelParams Lw'!$B$8</f>
        <v>#DIV/0!</v>
      </c>
      <c r="I233" s="21" t="e">
        <f>'ModelParams Lw'!$B$6*(LN(I$3/(($B233/3600/($D233*$F233))^0.4*$G233^0.3)))^2+'ModelParams Lw'!$B$7*LN(I$3/(($B233/3600/($D233*$F233))^0.4*$G233^0.3))+'ModelParams Lw'!$B$8</f>
        <v>#DIV/0!</v>
      </c>
      <c r="J233" s="21" t="e">
        <f>'ModelParams Lw'!$B$6*(LN(J$3/(($B233/3600/($D233*$F233))^0.4*$G233^0.3)))^2+'ModelParams Lw'!$B$7*LN(J$3/(($B233/3600/($D233*$F233))^0.4*$G233^0.3))+'ModelParams Lw'!$B$8</f>
        <v>#DIV/0!</v>
      </c>
      <c r="K233" s="21" t="e">
        <f>'ModelParams Lw'!$B$6*(LN(K$3/(($B233/3600/($D233*$F233))^0.4*$G233^0.3)))^2+'ModelParams Lw'!$B$7*LN(K$3/(($B233/3600/($D233*$F233))^0.4*$G233^0.3))+'ModelParams Lw'!$B$8</f>
        <v>#DIV/0!</v>
      </c>
      <c r="L233" s="21" t="e">
        <f>'ModelParams Lw'!$B$6*(LN(L$3/(($B233/3600/($D233*$F233))^0.4*$G233^0.3)))^2+'ModelParams Lw'!$B$7*LN(L$3/(($B233/3600/($D233*$F233))^0.4*$G233^0.3))+'ModelParams Lw'!$B$8</f>
        <v>#DIV/0!</v>
      </c>
      <c r="M233" s="21" t="e">
        <f>'ModelParams Lw'!$B$6*(LN(M$3/(($B233/3600/($D233*$F233))^0.4*$G233^0.3)))^2+'ModelParams Lw'!$B$7*LN(M$3/(($B233/3600/($D233*$F233))^0.4*$G233^0.3))+'ModelParams Lw'!$B$8</f>
        <v>#DIV/0!</v>
      </c>
      <c r="N233" s="21" t="e">
        <f>'ModelParams Lw'!$B$6*(LN(N$3/(($B233/3600/($D233*$F233))^0.4*$G233^0.3)))^2+'ModelParams Lw'!$B$7*LN(N$3/(($B233/3600/($D233*$F233))^0.4*$G233^0.3))+'ModelParams Lw'!$B$8</f>
        <v>#DIV/0!</v>
      </c>
      <c r="O233" s="21" t="e">
        <f>'ModelParams Lw'!$B$6*(LN(O$3/(($B233/3600/($D233*$F233))^0.4*$G233^0.3)))^2+'ModelParams Lw'!$B$7*LN(O$3/(($B233/3600/($D233*$F233))^0.4*$G233^0.3))+'ModelParams Lw'!$B$8</f>
        <v>#DIV/0!</v>
      </c>
      <c r="P233" s="24" t="e">
        <f>'ModelParams Lw'!$B$3+'ModelParams Lw'!$B$4*LOG10($B233/3600/($D233*$F233))+'ModelParams Lw'!$B$5*LOG10(2*$G233/(1.2*($B233/3600/($D233*$F233))^2)+1)+10*LOG10($D233*$F233)+H233</f>
        <v>#DIV/0!</v>
      </c>
      <c r="Q233" s="24" t="e">
        <f>'ModelParams Lw'!$B$3+'ModelParams Lw'!$B$4*LOG10($B233/3600/($D233*$F233))+'ModelParams Lw'!$B$5*LOG10(2*$G233/(1.2*($B233/3600/($D233*$F233))^2)+1)+10*LOG10($D233*$F233)+I233</f>
        <v>#DIV/0!</v>
      </c>
      <c r="R233" s="24" t="e">
        <f>'ModelParams Lw'!$B$3+'ModelParams Lw'!$B$4*LOG10($B233/3600/($D233*$F233))+'ModelParams Lw'!$B$5*LOG10(2*$G233/(1.2*($B233/3600/($D233*$F233))^2)+1)+10*LOG10($D233*$F233)+J233</f>
        <v>#DIV/0!</v>
      </c>
      <c r="S233" s="24" t="e">
        <f>'ModelParams Lw'!$B$3+'ModelParams Lw'!$B$4*LOG10($B233/3600/($D233*$F233))+'ModelParams Lw'!$B$5*LOG10(2*$G233/(1.2*($B233/3600/($D233*$F233))^2)+1)+10*LOG10($D233*$F233)+K233</f>
        <v>#DIV/0!</v>
      </c>
      <c r="T233" s="24" t="e">
        <f>'ModelParams Lw'!$B$3+'ModelParams Lw'!$B$4*LOG10($B233/3600/($D233*$F233))+'ModelParams Lw'!$B$5*LOG10(2*$G233/(1.2*($B233/3600/($D233*$F233))^2)+1)+10*LOG10($D233*$F233)+L233</f>
        <v>#DIV/0!</v>
      </c>
      <c r="U233" s="24" t="e">
        <f>'ModelParams Lw'!$B$3+'ModelParams Lw'!$B$4*LOG10($B233/3600/($D233*$F233))+'ModelParams Lw'!$B$5*LOG10(2*$G233/(1.2*($B233/3600/($D233*$F233))^2)+1)+10*LOG10($D233*$F233)+M233</f>
        <v>#DIV/0!</v>
      </c>
      <c r="V233" s="24" t="e">
        <f>'ModelParams Lw'!$B$3+'ModelParams Lw'!$B$4*LOG10($B233/3600/($D233*$F233))+'ModelParams Lw'!$B$5*LOG10(2*$G233/(1.2*($B233/3600/($D233*$F233))^2)+1)+10*LOG10($D233*$F233)+N233</f>
        <v>#DIV/0!</v>
      </c>
      <c r="W233" s="24" t="e">
        <f>'ModelParams Lw'!$B$3+'ModelParams Lw'!$B$4*LOG10($B233/3600/($D233*$F233))+'ModelParams Lw'!$B$5*LOG10(2*$G233/(1.2*($B233/3600/($D233*$F233))^2)+1)+10*LOG10($D233*$F233)+O233</f>
        <v>#DIV/0!</v>
      </c>
      <c r="X233" s="24" t="e">
        <f>10*LOG10(IF(P233="",0,POWER(10,((P233+'ModelParams Lw'!$O$4)/10))) +IF(Q233="",0,POWER(10,((Q233+'ModelParams Lw'!$P$4)/10))) +IF(R233="",0,POWER(10,((R233+'ModelParams Lw'!$Q$4)/10))) +IF(S233="",0,POWER(10,((S233+'ModelParams Lw'!$R$4)/10))) +IF(T233="",0,POWER(10,((T233+'ModelParams Lw'!$S$4)/10))) +IF(U233="",0,POWER(10,((U233+'ModelParams Lw'!$T$4)/10))) +IF(V233="",0,POWER(10,((V233+'ModelParams Lw'!$U$4)/10)))+IF(W233="",0,POWER(10,((W233+'ModelParams Lw'!$V$4)/10))))</f>
        <v>#DIV/0!</v>
      </c>
      <c r="Y233" s="24" t="e">
        <f t="shared" si="91"/>
        <v>#DIV/0!</v>
      </c>
      <c r="Z233" s="24" t="e">
        <f>(P233-'ModelParams Lw'!O$10)/'ModelParams Lw'!O$11</f>
        <v>#DIV/0!</v>
      </c>
      <c r="AA233" s="24" t="e">
        <f>(Q233-'ModelParams Lw'!P$10)/'ModelParams Lw'!P$11</f>
        <v>#DIV/0!</v>
      </c>
      <c r="AB233" s="24" t="e">
        <f>(R233-'ModelParams Lw'!Q$10)/'ModelParams Lw'!Q$11</f>
        <v>#DIV/0!</v>
      </c>
      <c r="AC233" s="24" t="e">
        <f>(S233-'ModelParams Lw'!R$10)/'ModelParams Lw'!R$11</f>
        <v>#DIV/0!</v>
      </c>
      <c r="AD233" s="24" t="e">
        <f>(T233-'ModelParams Lw'!S$10)/'ModelParams Lw'!S$11</f>
        <v>#DIV/0!</v>
      </c>
      <c r="AE233" s="24" t="e">
        <f>(U233-'ModelParams Lw'!T$10)/'ModelParams Lw'!T$11</f>
        <v>#DIV/0!</v>
      </c>
      <c r="AF233" s="24" t="e">
        <f>(V233-'ModelParams Lw'!U$10)/'ModelParams Lw'!U$11</f>
        <v>#DIV/0!</v>
      </c>
      <c r="AG233" s="24" t="e">
        <f>(W233-'ModelParams Lw'!V$10)/'ModelParams Lw'!V$11</f>
        <v>#DIV/0!</v>
      </c>
      <c r="AH233" s="24" t="e">
        <f t="shared" si="92"/>
        <v>#DIV/0!</v>
      </c>
      <c r="AI233" s="24" t="str">
        <f>IF(OR(Calcul!$D238="",Calcul!$E238=""),"",VLOOKUP(CONCATENATE(Calcul!$D238,Calcul!$E238),SilencerParams!$D$4:$R$82,8,FALSE))</f>
        <v/>
      </c>
      <c r="AJ233" s="24" t="str">
        <f>IF(OR(Calcul!$D238="",Calcul!$E238=""),"",VLOOKUP(CONCATENATE(Calcul!$D238,Calcul!$E238),SilencerParams!$D$4:$R$82,9,FALSE))</f>
        <v/>
      </c>
      <c r="AK233" s="24" t="str">
        <f>IF(OR(Calcul!$D238="",Calcul!$E238=""),"",VLOOKUP(CONCATENATE(Calcul!$D238,Calcul!$E238),SilencerParams!$D$4:$R$82,10,FALSE))</f>
        <v/>
      </c>
      <c r="AL233" s="24" t="str">
        <f>IF(OR(Calcul!$D238="",Calcul!$E238=""),"",VLOOKUP(CONCATENATE(Calcul!$D238,Calcul!$E238),SilencerParams!$D$4:$R$82,11,FALSE))</f>
        <v/>
      </c>
      <c r="AM233" s="24" t="str">
        <f>IF(OR(Calcul!$D238="",Calcul!$E238=""),"",VLOOKUP(CONCATENATE(Calcul!$D238,Calcul!$E238),SilencerParams!$D$4:$R$82,12,FALSE))</f>
        <v/>
      </c>
      <c r="AN233" s="24" t="str">
        <f>IF(OR(Calcul!$D238="",Calcul!$E238=""),"",VLOOKUP(CONCATENATE(Calcul!$D238,Calcul!$E238),SilencerParams!$D$4:$R$82,13,FALSE))</f>
        <v/>
      </c>
      <c r="AO233" s="24" t="str">
        <f>IF(OR(Calcul!$D238="",Calcul!$E238=""),"",VLOOKUP(CONCATENATE(Calcul!$D238,Calcul!$E238),SilencerParams!$D$4:$R$82,14,FALSE))</f>
        <v/>
      </c>
      <c r="AP233" s="24" t="str">
        <f>IF(OR(Calcul!$D238="",Calcul!$E238=""),"",VLOOKUP(CONCATENATE(Calcul!$D238,Calcul!$E238),SilencerParams!$D$4:$R$82,15,FALSE))</f>
        <v/>
      </c>
      <c r="AQ233" s="24" t="str">
        <f>IF(OR(Calcul!$D238="",Calcul!$E238=""),"",VLOOKUP(CONCATENATE(Calcul!$D238,Calcul!$E238),SilencerParams!$D$4:$Z$82,16,FALSE)*LOG($AH233)+VLOOKUP(CONCATENATE(Calcul!$D238,Calcul!$E238),SilencerParams!$D$4:$AH$82,24,FALSE))</f>
        <v/>
      </c>
      <c r="AR233" s="24" t="str">
        <f>IF(OR(Calcul!$D238="",Calcul!$E238=""),"",VLOOKUP(CONCATENATE(Calcul!$D238,Calcul!$E238),SilencerParams!$D$4:$Z$82,17,FALSE)*LOG($AH233)+VLOOKUP(CONCATENATE(Calcul!$D238,Calcul!$E238),SilencerParams!$D$4:$AH$82,25,FALSE))</f>
        <v/>
      </c>
      <c r="AS233" s="24" t="str">
        <f>IF(OR(Calcul!$D238="",Calcul!$E238=""),"",VLOOKUP(CONCATENATE(Calcul!$D238,Calcul!$E238),SilencerParams!$D$4:$Z$82,18,FALSE)*LOG($AH233)+VLOOKUP(CONCATENATE(Calcul!$D238,Calcul!$E238),SilencerParams!$D$4:$AH$82,26,FALSE))</f>
        <v/>
      </c>
      <c r="AT233" s="24" t="str">
        <f>IF(OR(Calcul!$D238="",Calcul!$E238=""),"",VLOOKUP(CONCATENATE(Calcul!$D238,Calcul!$E238),SilencerParams!$D$4:$Z$82,19,FALSE)*LOG($AH233)+VLOOKUP(CONCATENATE(Calcul!$D238,Calcul!$E238),SilencerParams!$D$4:$AH$82,27,FALSE))</f>
        <v/>
      </c>
      <c r="AU233" s="24" t="str">
        <f>IF(OR(Calcul!$D238="",Calcul!$E238=""),"",VLOOKUP(CONCATENATE(Calcul!$D238,Calcul!$E238),SilencerParams!$D$4:$Z$82,20,FALSE)*LOG($AH233)+VLOOKUP(CONCATENATE(Calcul!$D238,Calcul!$E238),SilencerParams!$D$4:$AH$82,28,FALSE))</f>
        <v/>
      </c>
      <c r="AV233" s="24" t="str">
        <f>IF(OR(Calcul!$D238="",Calcul!$E238=""),"",VLOOKUP(CONCATENATE(Calcul!$D238,Calcul!$E238),SilencerParams!$D$4:$Z$82,21,FALSE)*LOG($AH233)+VLOOKUP(CONCATENATE(Calcul!$D238,Calcul!$E238),SilencerParams!$D$4:$AH$82,29,FALSE))</f>
        <v/>
      </c>
      <c r="AW233" s="24" t="str">
        <f>IF(OR(Calcul!$D238="",Calcul!$E238=""),"",VLOOKUP(CONCATENATE(Calcul!$D238,Calcul!$E238),SilencerParams!$D$4:$Z$82,22,FALSE)*LOG($AH233)+VLOOKUP(CONCATENATE(Calcul!$D238,Calcul!$E238),SilencerParams!$D$4:$AH$82,30,FALSE))</f>
        <v/>
      </c>
      <c r="AX233" s="24" t="str">
        <f>IF(OR(Calcul!$D238="",Calcul!$E238=""),"",VLOOKUP(CONCATENATE(Calcul!$D238,Calcul!$E238),SilencerParams!$D$4:$Z$82,23,FALSE)*LOG($AH233)+VLOOKUP(CONCATENATE(Calcul!$D238,Calcul!$E238),SilencerParams!$D$4:$AH$82,31,FALSE))</f>
        <v/>
      </c>
      <c r="AY233" s="24" t="e">
        <f t="shared" si="72"/>
        <v>#DIV/0!</v>
      </c>
      <c r="AZ233" s="24" t="e">
        <f t="shared" si="73"/>
        <v>#DIV/0!</v>
      </c>
      <c r="BA233" s="24" t="e">
        <f t="shared" si="74"/>
        <v>#DIV/0!</v>
      </c>
      <c r="BB233" s="24" t="e">
        <f t="shared" si="75"/>
        <v>#DIV/0!</v>
      </c>
      <c r="BC233" s="24" t="e">
        <f t="shared" si="76"/>
        <v>#DIV/0!</v>
      </c>
      <c r="BD233" s="24" t="e">
        <f t="shared" si="77"/>
        <v>#DIV/0!</v>
      </c>
      <c r="BE233" s="24" t="e">
        <f t="shared" si="78"/>
        <v>#DIV/0!</v>
      </c>
      <c r="BF233" s="24" t="e">
        <f t="shared" si="79"/>
        <v>#DIV/0!</v>
      </c>
      <c r="BG233" s="24" t="e">
        <f>10*LOG10(IF(AY233="",0,POWER(10,((AY233+'ModelParams Lw'!$O$4)/10))) +IF(AZ233="",0,POWER(10,((AZ233+'ModelParams Lw'!$P$4)/10))) +IF(BA233="",0,POWER(10,((BA233+'ModelParams Lw'!$Q$4)/10))) +IF(BB233="",0,POWER(10,((BB233+'ModelParams Lw'!$R$4)/10))) +IF(BC233="",0,POWER(10,((BC233+'ModelParams Lw'!$S$4)/10))) +IF(BD233="",0,POWER(10,((BD233+'ModelParams Lw'!$T$4)/10))) +IF(BE233="",0,POWER(10,((BE233+'ModelParams Lw'!$U$4)/10)))+IF(BF233="",0,POWER(10,((BF233+'ModelParams Lw'!$V$4)/10))))</f>
        <v>#DIV/0!</v>
      </c>
      <c r="BH233" s="24" t="e">
        <f t="shared" si="93"/>
        <v>#DIV/0!</v>
      </c>
      <c r="BI233" s="24" t="e">
        <f>(AY233-'ModelParams Lw'!O$10)/'ModelParams Lw'!O$11</f>
        <v>#DIV/0!</v>
      </c>
      <c r="BJ233" s="24" t="e">
        <f>(AZ233-'ModelParams Lw'!P$10)/'ModelParams Lw'!P$11</f>
        <v>#DIV/0!</v>
      </c>
      <c r="BK233" s="24" t="e">
        <f>(BA233-'ModelParams Lw'!Q$10)/'ModelParams Lw'!Q$11</f>
        <v>#DIV/0!</v>
      </c>
      <c r="BL233" s="24" t="e">
        <f>(BB233-'ModelParams Lw'!R$10)/'ModelParams Lw'!R$11</f>
        <v>#DIV/0!</v>
      </c>
      <c r="BM233" s="24" t="e">
        <f>(BC233-'ModelParams Lw'!S$10)/'ModelParams Lw'!S$11</f>
        <v>#DIV/0!</v>
      </c>
      <c r="BN233" s="24" t="e">
        <f>(BD233-'ModelParams Lw'!T$10)/'ModelParams Lw'!T$11</f>
        <v>#DIV/0!</v>
      </c>
      <c r="BO233" s="24" t="e">
        <f>(BE233-'ModelParams Lw'!U$10)/'ModelParams Lw'!U$11</f>
        <v>#DIV/0!</v>
      </c>
      <c r="BP233" s="24" t="e">
        <f>(BF233-'ModelParams Lw'!V$10)/'ModelParams Lw'!V$11</f>
        <v>#DIV/0!</v>
      </c>
      <c r="BQ233" s="24">
        <f>IF(Calcul!$F238="SW",'ModelParams Lw'!C$18+'ModelParams Lw'!C$19*LOG(BQ$3)+'ModelParams Lw'!C$20*($D233*$E233),IF('ModelParams Lw'!C$21+'ModelParams Lw'!C$22*LOG(BQ$3)+'ModelParams Lw'!C$23*($D233*$E233)&lt;'ModelParams Lw'!C$18+'ModelParams Lw'!C$19*LOG(BQ$3)+'ModelParams Lw'!C$20*($D233*$E233),'ModelParams Lw'!C$18+'ModelParams Lw'!C$19*LOG(BQ$3)+'ModelParams Lw'!C$20*($D233*$E233),'ModelParams Lw'!C$21+'ModelParams Lw'!C$22*LOG(BQ$3)+'ModelParams Lw'!C$23*($D233*$E233)))</f>
        <v>29.232362061604213</v>
      </c>
      <c r="BR233" s="24">
        <f>IF(Calcul!$F238="SW",'ModelParams Lw'!D$18+'ModelParams Lw'!D$19*LOG(BR$3)+'ModelParams Lw'!D$20*($D233*$E233),IF('ModelParams Lw'!D$21+'ModelParams Lw'!D$22*LOG(BR$3)+'ModelParams Lw'!D$23*($D233*$E233)&lt;'ModelParams Lw'!D$18+'ModelParams Lw'!D$19*LOG(BR$3)+'ModelParams Lw'!D$20*($D233*$E233),'ModelParams Lw'!D$18+'ModelParams Lw'!D$19*LOG(BR$3)+'ModelParams Lw'!D$20*($D233*$E233),'ModelParams Lw'!D$21+'ModelParams Lw'!D$22*LOG(BR$3)+'ModelParams Lw'!D$23*($D233*$E233)))</f>
        <v>20.87664435983303</v>
      </c>
      <c r="BS233" s="24">
        <f>IF(Calcul!$F238="SW",'ModelParams Lw'!E$18+'ModelParams Lw'!E$19*LOG(BS$3)+'ModelParams Lw'!E$20*($D233*$E233),IF('ModelParams Lw'!E$21+'ModelParams Lw'!E$22*LOG(BS$3)+'ModelParams Lw'!E$23*($D233*$E233)&lt;'ModelParams Lw'!E$18+'ModelParams Lw'!E$19*LOG(BS$3)+'ModelParams Lw'!E$20*($D233*$E233),'ModelParams Lw'!E$18+'ModelParams Lw'!E$19*LOG(BS$3)+'ModelParams Lw'!E$20*($D233*$E233),'ModelParams Lw'!E$21+'ModelParams Lw'!E$22*LOG(BS$3)+'ModelParams Lw'!E$23*($D233*$E233)))</f>
        <v>19.403052886267911</v>
      </c>
      <c r="BT233" s="24">
        <f>IF(Calcul!$F238="SW",'ModelParams Lw'!F$18+'ModelParams Lw'!F$19*LOG(BT$3)+'ModelParams Lw'!F$20*($D233*$E233),IF('ModelParams Lw'!F$21+'ModelParams Lw'!F$22*LOG(BT$3)+'ModelParams Lw'!F$23*($D233*$E233)&lt;'ModelParams Lw'!F$18+'ModelParams Lw'!F$19*LOG(BT$3)+'ModelParams Lw'!F$20*($D233*$E233),'ModelParams Lw'!F$18+'ModelParams Lw'!F$19*LOG(BT$3)+'ModelParams Lw'!F$20*($D233*$E233),'ModelParams Lw'!F$21+'ModelParams Lw'!F$22*LOG(BT$3)+'ModelParams Lw'!F$23*($D233*$E233)))</f>
        <v>19.168948557312724</v>
      </c>
      <c r="BU233" s="24">
        <f>IF(Calcul!$F238="SW",'ModelParams Lw'!G$18+'ModelParams Lw'!G$19*LOG(BU$3)+'ModelParams Lw'!G$20*($D233*$E233),IF('ModelParams Lw'!G$21+'ModelParams Lw'!G$22*LOG(BU$3)+'ModelParams Lw'!G$23*($D233*$E233)&lt;'ModelParams Lw'!G$18+'ModelParams Lw'!G$19*LOG(BU$3)+'ModelParams Lw'!G$20*($D233*$E233),'ModelParams Lw'!G$18+'ModelParams Lw'!G$19*LOG(BU$3)+'ModelParams Lw'!G$20*($D233*$E233),'ModelParams Lw'!G$21+'ModelParams Lw'!G$22*LOG(BU$3)+'ModelParams Lw'!G$23*($D233*$E233)))</f>
        <v>19.253827318462619</v>
      </c>
      <c r="BV233" s="24">
        <f>IF(Calcul!$F238="SW",'ModelParams Lw'!H$18+'ModelParams Lw'!H$19*LOG(BV$3)+'ModelParams Lw'!H$20*($D233*$E233),IF('ModelParams Lw'!H$21+'ModelParams Lw'!H$22*LOG(BV$3)+'ModelParams Lw'!H$23*($D233*$E233)&lt;'ModelParams Lw'!H$18+'ModelParams Lw'!H$19*LOG(BV$3)+'ModelParams Lw'!H$20*($D233*$E233),'ModelParams Lw'!H$18+'ModelParams Lw'!H$19*LOG(BV$3)+'ModelParams Lw'!H$20*($D233*$E233),'ModelParams Lw'!H$21+'ModelParams Lw'!H$22*LOG(BV$3)+'ModelParams Lw'!H$23*($D233*$E233)))</f>
        <v>18.450549841027573</v>
      </c>
      <c r="BW233" s="24">
        <f>IF(Calcul!$F238="SW",'ModelParams Lw'!I$18+'ModelParams Lw'!I$19*LOG(BW$3)+'ModelParams Lw'!I$20*($D233*$E233),IF('ModelParams Lw'!I$21+'ModelParams Lw'!I$22*LOG(BW$3)+'ModelParams Lw'!I$23*($D233*$E233)&lt;'ModelParams Lw'!I$18+'ModelParams Lw'!I$19*LOG(BW$3)+'ModelParams Lw'!I$20*($D233*$E233),'ModelParams Lw'!I$18+'ModelParams Lw'!I$19*LOG(BW$3)+'ModelParams Lw'!I$20*($D233*$E233),'ModelParams Lw'!I$21+'ModelParams Lw'!I$22*LOG(BW$3)+'ModelParams Lw'!I$23*($D233*$E233)))</f>
        <v>24.339570323731252</v>
      </c>
      <c r="BX233" s="24">
        <f>IF(Calcul!$F238="SW",'ModelParams Lw'!J$18+'ModelParams Lw'!J$19*LOG(BX$3)+'ModelParams Lw'!J$20*($D233*$E233),IF('ModelParams Lw'!J$21+'ModelParams Lw'!J$22*LOG(BX$3)+'ModelParams Lw'!J$23*($D233*$E233)&lt;'ModelParams Lw'!J$18+'ModelParams Lw'!J$19*LOG(BX$3)+'ModelParams Lw'!J$20*($D233*$E233),'ModelParams Lw'!J$18+'ModelParams Lw'!J$19*LOG(BX$3)+'ModelParams Lw'!J$20*($D233*$E233),'ModelParams Lw'!J$21+'ModelParams Lw'!J$22*LOG(BX$3)+'ModelParams Lw'!J$23*($D233*$E233)))</f>
        <v>22.505852524315557</v>
      </c>
      <c r="BY233" s="24" t="e">
        <f t="shared" si="80"/>
        <v>#DIV/0!</v>
      </c>
      <c r="BZ233" s="24" t="e">
        <f t="shared" si="81"/>
        <v>#DIV/0!</v>
      </c>
      <c r="CA233" s="24" t="e">
        <f t="shared" si="82"/>
        <v>#DIV/0!</v>
      </c>
      <c r="CB233" s="24" t="e">
        <f t="shared" si="83"/>
        <v>#DIV/0!</v>
      </c>
      <c r="CC233" s="24" t="e">
        <f t="shared" si="84"/>
        <v>#DIV/0!</v>
      </c>
      <c r="CD233" s="24" t="e">
        <f t="shared" si="85"/>
        <v>#DIV/0!</v>
      </c>
      <c r="CE233" s="24" t="e">
        <f t="shared" si="86"/>
        <v>#DIV/0!</v>
      </c>
      <c r="CF233" s="24" t="e">
        <f t="shared" si="87"/>
        <v>#DIV/0!</v>
      </c>
      <c r="CG233" s="24" t="e">
        <f>10*LOG10(IF(BY233="",0,POWER(10,((BY233+'ModelParams Lw'!$O$4)/10))) +IF(BZ233="",0,POWER(10,((BZ233+'ModelParams Lw'!$P$4)/10))) +IF(CA233="",0,POWER(10,((CA233+'ModelParams Lw'!$Q$4)/10))) +IF(CB233="",0,POWER(10,((CB233+'ModelParams Lw'!$R$4)/10))) +IF(CC233="",0,POWER(10,((CC233+'ModelParams Lw'!$S$4)/10))) +IF(CD233="",0,POWER(10,((CD233+'ModelParams Lw'!$T$4)/10))) +IF(CE233="",0,POWER(10,((CE233+'ModelParams Lw'!$U$4)/10)))+IF(CF233="",0,POWER(10,((CF233+'ModelParams Lw'!$V$4)/10))))</f>
        <v>#DIV/0!</v>
      </c>
      <c r="CH233" s="24" t="e">
        <f t="shared" si="94"/>
        <v>#DIV/0!</v>
      </c>
      <c r="CI233" s="24" t="e">
        <f>(BY233-'ModelParams Lw'!$O$10)/'ModelParams Lw'!$O$11</f>
        <v>#DIV/0!</v>
      </c>
      <c r="CJ233" s="24" t="e">
        <f>(BZ233-'ModelParams Lw'!$P$10)/'ModelParams Lw'!$P$11</f>
        <v>#DIV/0!</v>
      </c>
      <c r="CK233" s="24" t="e">
        <f>(CA233-'ModelParams Lw'!$Q$10)/'ModelParams Lw'!$Q$11</f>
        <v>#DIV/0!</v>
      </c>
      <c r="CL233" s="24" t="e">
        <f>(CB233-'ModelParams Lw'!$R$10)/'ModelParams Lw'!$R$11</f>
        <v>#DIV/0!</v>
      </c>
      <c r="CM233" s="24" t="e">
        <f>(CC233-'ModelParams Lw'!$S$10)/'ModelParams Lw'!$S$11</f>
        <v>#DIV/0!</v>
      </c>
      <c r="CN233" s="24" t="e">
        <f>(CD233-'ModelParams Lw'!$T$10)/'ModelParams Lw'!$T$11</f>
        <v>#DIV/0!</v>
      </c>
      <c r="CO233" s="24" t="e">
        <f>(CE233-'ModelParams Lw'!$U$10)/'ModelParams Lw'!$U$11</f>
        <v>#DIV/0!</v>
      </c>
      <c r="CP233" s="24" t="e">
        <f>(CF233-'ModelParams Lw'!$V$10)/'ModelParams Lw'!$V$11</f>
        <v>#DIV/0!</v>
      </c>
    </row>
    <row r="234" spans="1:94" x14ac:dyDescent="0.2">
      <c r="A234" s="12">
        <f>Calcul!B236</f>
        <v>0</v>
      </c>
      <c r="B234" s="12">
        <f t="shared" si="88"/>
        <v>0</v>
      </c>
      <c r="C234" s="12">
        <f>Calcul!C236</f>
        <v>0</v>
      </c>
      <c r="D234" s="12">
        <f>Calcul!D236/1000</f>
        <v>0</v>
      </c>
      <c r="E234" s="12">
        <f>Calcul!E236/1000</f>
        <v>0</v>
      </c>
      <c r="F234" s="12">
        <f t="shared" si="89"/>
        <v>0</v>
      </c>
      <c r="G234" s="24" t="e">
        <f t="shared" si="90"/>
        <v>#DIV/0!</v>
      </c>
      <c r="H234" s="21" t="e">
        <f>'ModelParams Lw'!$B$6*(LN(H$3/(($B234/3600/($D234*$F234))^0.4*$G234^0.3)))^2+'ModelParams Lw'!$B$7*LN(H$3/(($B234/3600/($D234*$F234))^0.4*$G234^0.3))+'ModelParams Lw'!$B$8</f>
        <v>#DIV/0!</v>
      </c>
      <c r="I234" s="21" t="e">
        <f>'ModelParams Lw'!$B$6*(LN(I$3/(($B234/3600/($D234*$F234))^0.4*$G234^0.3)))^2+'ModelParams Lw'!$B$7*LN(I$3/(($B234/3600/($D234*$F234))^0.4*$G234^0.3))+'ModelParams Lw'!$B$8</f>
        <v>#DIV/0!</v>
      </c>
      <c r="J234" s="21" t="e">
        <f>'ModelParams Lw'!$B$6*(LN(J$3/(($B234/3600/($D234*$F234))^0.4*$G234^0.3)))^2+'ModelParams Lw'!$B$7*LN(J$3/(($B234/3600/($D234*$F234))^0.4*$G234^0.3))+'ModelParams Lw'!$B$8</f>
        <v>#DIV/0!</v>
      </c>
      <c r="K234" s="21" t="e">
        <f>'ModelParams Lw'!$B$6*(LN(K$3/(($B234/3600/($D234*$F234))^0.4*$G234^0.3)))^2+'ModelParams Lw'!$B$7*LN(K$3/(($B234/3600/($D234*$F234))^0.4*$G234^0.3))+'ModelParams Lw'!$B$8</f>
        <v>#DIV/0!</v>
      </c>
      <c r="L234" s="21" t="e">
        <f>'ModelParams Lw'!$B$6*(LN(L$3/(($B234/3600/($D234*$F234))^0.4*$G234^0.3)))^2+'ModelParams Lw'!$B$7*LN(L$3/(($B234/3600/($D234*$F234))^0.4*$G234^0.3))+'ModelParams Lw'!$B$8</f>
        <v>#DIV/0!</v>
      </c>
      <c r="M234" s="21" t="e">
        <f>'ModelParams Lw'!$B$6*(LN(M$3/(($B234/3600/($D234*$F234))^0.4*$G234^0.3)))^2+'ModelParams Lw'!$B$7*LN(M$3/(($B234/3600/($D234*$F234))^0.4*$G234^0.3))+'ModelParams Lw'!$B$8</f>
        <v>#DIV/0!</v>
      </c>
      <c r="N234" s="21" t="e">
        <f>'ModelParams Lw'!$B$6*(LN(N$3/(($B234/3600/($D234*$F234))^0.4*$G234^0.3)))^2+'ModelParams Lw'!$B$7*LN(N$3/(($B234/3600/($D234*$F234))^0.4*$G234^0.3))+'ModelParams Lw'!$B$8</f>
        <v>#DIV/0!</v>
      </c>
      <c r="O234" s="21" t="e">
        <f>'ModelParams Lw'!$B$6*(LN(O$3/(($B234/3600/($D234*$F234))^0.4*$G234^0.3)))^2+'ModelParams Lw'!$B$7*LN(O$3/(($B234/3600/($D234*$F234))^0.4*$G234^0.3))+'ModelParams Lw'!$B$8</f>
        <v>#DIV/0!</v>
      </c>
      <c r="P234" s="24" t="e">
        <f>'ModelParams Lw'!$B$3+'ModelParams Lw'!$B$4*LOG10($B234/3600/($D234*$F234))+'ModelParams Lw'!$B$5*LOG10(2*$G234/(1.2*($B234/3600/($D234*$F234))^2)+1)+10*LOG10($D234*$F234)+H234</f>
        <v>#DIV/0!</v>
      </c>
      <c r="Q234" s="24" t="e">
        <f>'ModelParams Lw'!$B$3+'ModelParams Lw'!$B$4*LOG10($B234/3600/($D234*$F234))+'ModelParams Lw'!$B$5*LOG10(2*$G234/(1.2*($B234/3600/($D234*$F234))^2)+1)+10*LOG10($D234*$F234)+I234</f>
        <v>#DIV/0!</v>
      </c>
      <c r="R234" s="24" t="e">
        <f>'ModelParams Lw'!$B$3+'ModelParams Lw'!$B$4*LOG10($B234/3600/($D234*$F234))+'ModelParams Lw'!$B$5*LOG10(2*$G234/(1.2*($B234/3600/($D234*$F234))^2)+1)+10*LOG10($D234*$F234)+J234</f>
        <v>#DIV/0!</v>
      </c>
      <c r="S234" s="24" t="e">
        <f>'ModelParams Lw'!$B$3+'ModelParams Lw'!$B$4*LOG10($B234/3600/($D234*$F234))+'ModelParams Lw'!$B$5*LOG10(2*$G234/(1.2*($B234/3600/($D234*$F234))^2)+1)+10*LOG10($D234*$F234)+K234</f>
        <v>#DIV/0!</v>
      </c>
      <c r="T234" s="24" t="e">
        <f>'ModelParams Lw'!$B$3+'ModelParams Lw'!$B$4*LOG10($B234/3600/($D234*$F234))+'ModelParams Lw'!$B$5*LOG10(2*$G234/(1.2*($B234/3600/($D234*$F234))^2)+1)+10*LOG10($D234*$F234)+L234</f>
        <v>#DIV/0!</v>
      </c>
      <c r="U234" s="24" t="e">
        <f>'ModelParams Lw'!$B$3+'ModelParams Lw'!$B$4*LOG10($B234/3600/($D234*$F234))+'ModelParams Lw'!$B$5*LOG10(2*$G234/(1.2*($B234/3600/($D234*$F234))^2)+1)+10*LOG10($D234*$F234)+M234</f>
        <v>#DIV/0!</v>
      </c>
      <c r="V234" s="24" t="e">
        <f>'ModelParams Lw'!$B$3+'ModelParams Lw'!$B$4*LOG10($B234/3600/($D234*$F234))+'ModelParams Lw'!$B$5*LOG10(2*$G234/(1.2*($B234/3600/($D234*$F234))^2)+1)+10*LOG10($D234*$F234)+N234</f>
        <v>#DIV/0!</v>
      </c>
      <c r="W234" s="24" t="e">
        <f>'ModelParams Lw'!$B$3+'ModelParams Lw'!$B$4*LOG10($B234/3600/($D234*$F234))+'ModelParams Lw'!$B$5*LOG10(2*$G234/(1.2*($B234/3600/($D234*$F234))^2)+1)+10*LOG10($D234*$F234)+O234</f>
        <v>#DIV/0!</v>
      </c>
      <c r="X234" s="24" t="e">
        <f>10*LOG10(IF(P234="",0,POWER(10,((P234+'ModelParams Lw'!$O$4)/10))) +IF(Q234="",0,POWER(10,((Q234+'ModelParams Lw'!$P$4)/10))) +IF(R234="",0,POWER(10,((R234+'ModelParams Lw'!$Q$4)/10))) +IF(S234="",0,POWER(10,((S234+'ModelParams Lw'!$R$4)/10))) +IF(T234="",0,POWER(10,((T234+'ModelParams Lw'!$S$4)/10))) +IF(U234="",0,POWER(10,((U234+'ModelParams Lw'!$T$4)/10))) +IF(V234="",0,POWER(10,((V234+'ModelParams Lw'!$U$4)/10)))+IF(W234="",0,POWER(10,((W234+'ModelParams Lw'!$V$4)/10))))</f>
        <v>#DIV/0!</v>
      </c>
      <c r="Y234" s="24" t="e">
        <f t="shared" si="91"/>
        <v>#DIV/0!</v>
      </c>
      <c r="Z234" s="24" t="e">
        <f>(P234-'ModelParams Lw'!O$10)/'ModelParams Lw'!O$11</f>
        <v>#DIV/0!</v>
      </c>
      <c r="AA234" s="24" t="e">
        <f>(Q234-'ModelParams Lw'!P$10)/'ModelParams Lw'!P$11</f>
        <v>#DIV/0!</v>
      </c>
      <c r="AB234" s="24" t="e">
        <f>(R234-'ModelParams Lw'!Q$10)/'ModelParams Lw'!Q$11</f>
        <v>#DIV/0!</v>
      </c>
      <c r="AC234" s="24" t="e">
        <f>(S234-'ModelParams Lw'!R$10)/'ModelParams Lw'!R$11</f>
        <v>#DIV/0!</v>
      </c>
      <c r="AD234" s="24" t="e">
        <f>(T234-'ModelParams Lw'!S$10)/'ModelParams Lw'!S$11</f>
        <v>#DIV/0!</v>
      </c>
      <c r="AE234" s="24" t="e">
        <f>(U234-'ModelParams Lw'!T$10)/'ModelParams Lw'!T$11</f>
        <v>#DIV/0!</v>
      </c>
      <c r="AF234" s="24" t="e">
        <f>(V234-'ModelParams Lw'!U$10)/'ModelParams Lw'!U$11</f>
        <v>#DIV/0!</v>
      </c>
      <c r="AG234" s="24" t="e">
        <f>(W234-'ModelParams Lw'!V$10)/'ModelParams Lw'!V$11</f>
        <v>#DIV/0!</v>
      </c>
      <c r="AH234" s="24" t="e">
        <f t="shared" si="92"/>
        <v>#DIV/0!</v>
      </c>
      <c r="AI234" s="24" t="str">
        <f>IF(OR(Calcul!$D239="",Calcul!$E239=""),"",VLOOKUP(CONCATENATE(Calcul!$D239,Calcul!$E239),SilencerParams!$D$4:$R$82,8,FALSE))</f>
        <v/>
      </c>
      <c r="AJ234" s="24" t="str">
        <f>IF(OR(Calcul!$D239="",Calcul!$E239=""),"",VLOOKUP(CONCATENATE(Calcul!$D239,Calcul!$E239),SilencerParams!$D$4:$R$82,9,FALSE))</f>
        <v/>
      </c>
      <c r="AK234" s="24" t="str">
        <f>IF(OR(Calcul!$D239="",Calcul!$E239=""),"",VLOOKUP(CONCATENATE(Calcul!$D239,Calcul!$E239),SilencerParams!$D$4:$R$82,10,FALSE))</f>
        <v/>
      </c>
      <c r="AL234" s="24" t="str">
        <f>IF(OR(Calcul!$D239="",Calcul!$E239=""),"",VLOOKUP(CONCATENATE(Calcul!$D239,Calcul!$E239),SilencerParams!$D$4:$R$82,11,FALSE))</f>
        <v/>
      </c>
      <c r="AM234" s="24" t="str">
        <f>IF(OR(Calcul!$D239="",Calcul!$E239=""),"",VLOOKUP(CONCATENATE(Calcul!$D239,Calcul!$E239),SilencerParams!$D$4:$R$82,12,FALSE))</f>
        <v/>
      </c>
      <c r="AN234" s="24" t="str">
        <f>IF(OR(Calcul!$D239="",Calcul!$E239=""),"",VLOOKUP(CONCATENATE(Calcul!$D239,Calcul!$E239),SilencerParams!$D$4:$R$82,13,FALSE))</f>
        <v/>
      </c>
      <c r="AO234" s="24" t="str">
        <f>IF(OR(Calcul!$D239="",Calcul!$E239=""),"",VLOOKUP(CONCATENATE(Calcul!$D239,Calcul!$E239),SilencerParams!$D$4:$R$82,14,FALSE))</f>
        <v/>
      </c>
      <c r="AP234" s="24" t="str">
        <f>IF(OR(Calcul!$D239="",Calcul!$E239=""),"",VLOOKUP(CONCATENATE(Calcul!$D239,Calcul!$E239),SilencerParams!$D$4:$R$82,15,FALSE))</f>
        <v/>
      </c>
      <c r="AQ234" s="24" t="str">
        <f>IF(OR(Calcul!$D239="",Calcul!$E239=""),"",VLOOKUP(CONCATENATE(Calcul!$D239,Calcul!$E239),SilencerParams!$D$4:$Z$82,16,FALSE)*LOG($AH234)+VLOOKUP(CONCATENATE(Calcul!$D239,Calcul!$E239),SilencerParams!$D$4:$AH$82,24,FALSE))</f>
        <v/>
      </c>
      <c r="AR234" s="24" t="str">
        <f>IF(OR(Calcul!$D239="",Calcul!$E239=""),"",VLOOKUP(CONCATENATE(Calcul!$D239,Calcul!$E239),SilencerParams!$D$4:$Z$82,17,FALSE)*LOG($AH234)+VLOOKUP(CONCATENATE(Calcul!$D239,Calcul!$E239),SilencerParams!$D$4:$AH$82,25,FALSE))</f>
        <v/>
      </c>
      <c r="AS234" s="24" t="str">
        <f>IF(OR(Calcul!$D239="",Calcul!$E239=""),"",VLOOKUP(CONCATENATE(Calcul!$D239,Calcul!$E239),SilencerParams!$D$4:$Z$82,18,FALSE)*LOG($AH234)+VLOOKUP(CONCATENATE(Calcul!$D239,Calcul!$E239),SilencerParams!$D$4:$AH$82,26,FALSE))</f>
        <v/>
      </c>
      <c r="AT234" s="24" t="str">
        <f>IF(OR(Calcul!$D239="",Calcul!$E239=""),"",VLOOKUP(CONCATENATE(Calcul!$D239,Calcul!$E239),SilencerParams!$D$4:$Z$82,19,FALSE)*LOG($AH234)+VLOOKUP(CONCATENATE(Calcul!$D239,Calcul!$E239),SilencerParams!$D$4:$AH$82,27,FALSE))</f>
        <v/>
      </c>
      <c r="AU234" s="24" t="str">
        <f>IF(OR(Calcul!$D239="",Calcul!$E239=""),"",VLOOKUP(CONCATENATE(Calcul!$D239,Calcul!$E239),SilencerParams!$D$4:$Z$82,20,FALSE)*LOG($AH234)+VLOOKUP(CONCATENATE(Calcul!$D239,Calcul!$E239),SilencerParams!$D$4:$AH$82,28,FALSE))</f>
        <v/>
      </c>
      <c r="AV234" s="24" t="str">
        <f>IF(OR(Calcul!$D239="",Calcul!$E239=""),"",VLOOKUP(CONCATENATE(Calcul!$D239,Calcul!$E239),SilencerParams!$D$4:$Z$82,21,FALSE)*LOG($AH234)+VLOOKUP(CONCATENATE(Calcul!$D239,Calcul!$E239),SilencerParams!$D$4:$AH$82,29,FALSE))</f>
        <v/>
      </c>
      <c r="AW234" s="24" t="str">
        <f>IF(OR(Calcul!$D239="",Calcul!$E239=""),"",VLOOKUP(CONCATENATE(Calcul!$D239,Calcul!$E239),SilencerParams!$D$4:$Z$82,22,FALSE)*LOG($AH234)+VLOOKUP(CONCATENATE(Calcul!$D239,Calcul!$E239),SilencerParams!$D$4:$AH$82,30,FALSE))</f>
        <v/>
      </c>
      <c r="AX234" s="24" t="str">
        <f>IF(OR(Calcul!$D239="",Calcul!$E239=""),"",VLOOKUP(CONCATENATE(Calcul!$D239,Calcul!$E239),SilencerParams!$D$4:$Z$82,23,FALSE)*LOG($AH234)+VLOOKUP(CONCATENATE(Calcul!$D239,Calcul!$E239),SilencerParams!$D$4:$AH$82,31,FALSE))</f>
        <v/>
      </c>
      <c r="AY234" s="24" t="e">
        <f t="shared" si="72"/>
        <v>#DIV/0!</v>
      </c>
      <c r="AZ234" s="24" t="e">
        <f t="shared" si="73"/>
        <v>#DIV/0!</v>
      </c>
      <c r="BA234" s="24" t="e">
        <f t="shared" si="74"/>
        <v>#DIV/0!</v>
      </c>
      <c r="BB234" s="24" t="e">
        <f t="shared" si="75"/>
        <v>#DIV/0!</v>
      </c>
      <c r="BC234" s="24" t="e">
        <f t="shared" si="76"/>
        <v>#DIV/0!</v>
      </c>
      <c r="BD234" s="24" t="e">
        <f t="shared" si="77"/>
        <v>#DIV/0!</v>
      </c>
      <c r="BE234" s="24" t="e">
        <f t="shared" si="78"/>
        <v>#DIV/0!</v>
      </c>
      <c r="BF234" s="24" t="e">
        <f t="shared" si="79"/>
        <v>#DIV/0!</v>
      </c>
      <c r="BG234" s="24" t="e">
        <f>10*LOG10(IF(AY234="",0,POWER(10,((AY234+'ModelParams Lw'!$O$4)/10))) +IF(AZ234="",0,POWER(10,((AZ234+'ModelParams Lw'!$P$4)/10))) +IF(BA234="",0,POWER(10,((BA234+'ModelParams Lw'!$Q$4)/10))) +IF(BB234="",0,POWER(10,((BB234+'ModelParams Lw'!$R$4)/10))) +IF(BC234="",0,POWER(10,((BC234+'ModelParams Lw'!$S$4)/10))) +IF(BD234="",0,POWER(10,((BD234+'ModelParams Lw'!$T$4)/10))) +IF(BE234="",0,POWER(10,((BE234+'ModelParams Lw'!$U$4)/10)))+IF(BF234="",0,POWER(10,((BF234+'ModelParams Lw'!$V$4)/10))))</f>
        <v>#DIV/0!</v>
      </c>
      <c r="BH234" s="24" t="e">
        <f t="shared" si="93"/>
        <v>#DIV/0!</v>
      </c>
      <c r="BI234" s="24" t="e">
        <f>(AY234-'ModelParams Lw'!O$10)/'ModelParams Lw'!O$11</f>
        <v>#DIV/0!</v>
      </c>
      <c r="BJ234" s="24" t="e">
        <f>(AZ234-'ModelParams Lw'!P$10)/'ModelParams Lw'!P$11</f>
        <v>#DIV/0!</v>
      </c>
      <c r="BK234" s="24" t="e">
        <f>(BA234-'ModelParams Lw'!Q$10)/'ModelParams Lw'!Q$11</f>
        <v>#DIV/0!</v>
      </c>
      <c r="BL234" s="24" t="e">
        <f>(BB234-'ModelParams Lw'!R$10)/'ModelParams Lw'!R$11</f>
        <v>#DIV/0!</v>
      </c>
      <c r="BM234" s="24" t="e">
        <f>(BC234-'ModelParams Lw'!S$10)/'ModelParams Lw'!S$11</f>
        <v>#DIV/0!</v>
      </c>
      <c r="BN234" s="24" t="e">
        <f>(BD234-'ModelParams Lw'!T$10)/'ModelParams Lw'!T$11</f>
        <v>#DIV/0!</v>
      </c>
      <c r="BO234" s="24" t="e">
        <f>(BE234-'ModelParams Lw'!U$10)/'ModelParams Lw'!U$11</f>
        <v>#DIV/0!</v>
      </c>
      <c r="BP234" s="24" t="e">
        <f>(BF234-'ModelParams Lw'!V$10)/'ModelParams Lw'!V$11</f>
        <v>#DIV/0!</v>
      </c>
      <c r="BQ234" s="24">
        <f>IF(Calcul!$F239="SW",'ModelParams Lw'!C$18+'ModelParams Lw'!C$19*LOG(BQ$3)+'ModelParams Lw'!C$20*($D234*$E234),IF('ModelParams Lw'!C$21+'ModelParams Lw'!C$22*LOG(BQ$3)+'ModelParams Lw'!C$23*($D234*$E234)&lt;'ModelParams Lw'!C$18+'ModelParams Lw'!C$19*LOG(BQ$3)+'ModelParams Lw'!C$20*($D234*$E234),'ModelParams Lw'!C$18+'ModelParams Lw'!C$19*LOG(BQ$3)+'ModelParams Lw'!C$20*($D234*$E234),'ModelParams Lw'!C$21+'ModelParams Lw'!C$22*LOG(BQ$3)+'ModelParams Lw'!C$23*($D234*$E234)))</f>
        <v>29.232362061604213</v>
      </c>
      <c r="BR234" s="24">
        <f>IF(Calcul!$F239="SW",'ModelParams Lw'!D$18+'ModelParams Lw'!D$19*LOG(BR$3)+'ModelParams Lw'!D$20*($D234*$E234),IF('ModelParams Lw'!D$21+'ModelParams Lw'!D$22*LOG(BR$3)+'ModelParams Lw'!D$23*($D234*$E234)&lt;'ModelParams Lw'!D$18+'ModelParams Lw'!D$19*LOG(BR$3)+'ModelParams Lw'!D$20*($D234*$E234),'ModelParams Lw'!D$18+'ModelParams Lw'!D$19*LOG(BR$3)+'ModelParams Lw'!D$20*($D234*$E234),'ModelParams Lw'!D$21+'ModelParams Lw'!D$22*LOG(BR$3)+'ModelParams Lw'!D$23*($D234*$E234)))</f>
        <v>20.87664435983303</v>
      </c>
      <c r="BS234" s="24">
        <f>IF(Calcul!$F239="SW",'ModelParams Lw'!E$18+'ModelParams Lw'!E$19*LOG(BS$3)+'ModelParams Lw'!E$20*($D234*$E234),IF('ModelParams Lw'!E$21+'ModelParams Lw'!E$22*LOG(BS$3)+'ModelParams Lw'!E$23*($D234*$E234)&lt;'ModelParams Lw'!E$18+'ModelParams Lw'!E$19*LOG(BS$3)+'ModelParams Lw'!E$20*($D234*$E234),'ModelParams Lw'!E$18+'ModelParams Lw'!E$19*LOG(BS$3)+'ModelParams Lw'!E$20*($D234*$E234),'ModelParams Lw'!E$21+'ModelParams Lw'!E$22*LOG(BS$3)+'ModelParams Lw'!E$23*($D234*$E234)))</f>
        <v>19.403052886267911</v>
      </c>
      <c r="BT234" s="24">
        <f>IF(Calcul!$F239="SW",'ModelParams Lw'!F$18+'ModelParams Lw'!F$19*LOG(BT$3)+'ModelParams Lw'!F$20*($D234*$E234),IF('ModelParams Lw'!F$21+'ModelParams Lw'!F$22*LOG(BT$3)+'ModelParams Lw'!F$23*($D234*$E234)&lt;'ModelParams Lw'!F$18+'ModelParams Lw'!F$19*LOG(BT$3)+'ModelParams Lw'!F$20*($D234*$E234),'ModelParams Lw'!F$18+'ModelParams Lw'!F$19*LOG(BT$3)+'ModelParams Lw'!F$20*($D234*$E234),'ModelParams Lw'!F$21+'ModelParams Lw'!F$22*LOG(BT$3)+'ModelParams Lw'!F$23*($D234*$E234)))</f>
        <v>19.168948557312724</v>
      </c>
      <c r="BU234" s="24">
        <f>IF(Calcul!$F239="SW",'ModelParams Lw'!G$18+'ModelParams Lw'!G$19*LOG(BU$3)+'ModelParams Lw'!G$20*($D234*$E234),IF('ModelParams Lw'!G$21+'ModelParams Lw'!G$22*LOG(BU$3)+'ModelParams Lw'!G$23*($D234*$E234)&lt;'ModelParams Lw'!G$18+'ModelParams Lw'!G$19*LOG(BU$3)+'ModelParams Lw'!G$20*($D234*$E234),'ModelParams Lw'!G$18+'ModelParams Lw'!G$19*LOG(BU$3)+'ModelParams Lw'!G$20*($D234*$E234),'ModelParams Lw'!G$21+'ModelParams Lw'!G$22*LOG(BU$3)+'ModelParams Lw'!G$23*($D234*$E234)))</f>
        <v>19.253827318462619</v>
      </c>
      <c r="BV234" s="24">
        <f>IF(Calcul!$F239="SW",'ModelParams Lw'!H$18+'ModelParams Lw'!H$19*LOG(BV$3)+'ModelParams Lw'!H$20*($D234*$E234),IF('ModelParams Lw'!H$21+'ModelParams Lw'!H$22*LOG(BV$3)+'ModelParams Lw'!H$23*($D234*$E234)&lt;'ModelParams Lw'!H$18+'ModelParams Lw'!H$19*LOG(BV$3)+'ModelParams Lw'!H$20*($D234*$E234),'ModelParams Lw'!H$18+'ModelParams Lw'!H$19*LOG(BV$3)+'ModelParams Lw'!H$20*($D234*$E234),'ModelParams Lw'!H$21+'ModelParams Lw'!H$22*LOG(BV$3)+'ModelParams Lw'!H$23*($D234*$E234)))</f>
        <v>18.450549841027573</v>
      </c>
      <c r="BW234" s="24">
        <f>IF(Calcul!$F239="SW",'ModelParams Lw'!I$18+'ModelParams Lw'!I$19*LOG(BW$3)+'ModelParams Lw'!I$20*($D234*$E234),IF('ModelParams Lw'!I$21+'ModelParams Lw'!I$22*LOG(BW$3)+'ModelParams Lw'!I$23*($D234*$E234)&lt;'ModelParams Lw'!I$18+'ModelParams Lw'!I$19*LOG(BW$3)+'ModelParams Lw'!I$20*($D234*$E234),'ModelParams Lw'!I$18+'ModelParams Lw'!I$19*LOG(BW$3)+'ModelParams Lw'!I$20*($D234*$E234),'ModelParams Lw'!I$21+'ModelParams Lw'!I$22*LOG(BW$3)+'ModelParams Lw'!I$23*($D234*$E234)))</f>
        <v>24.339570323731252</v>
      </c>
      <c r="BX234" s="24">
        <f>IF(Calcul!$F239="SW",'ModelParams Lw'!J$18+'ModelParams Lw'!J$19*LOG(BX$3)+'ModelParams Lw'!J$20*($D234*$E234),IF('ModelParams Lw'!J$21+'ModelParams Lw'!J$22*LOG(BX$3)+'ModelParams Lw'!J$23*($D234*$E234)&lt;'ModelParams Lw'!J$18+'ModelParams Lw'!J$19*LOG(BX$3)+'ModelParams Lw'!J$20*($D234*$E234),'ModelParams Lw'!J$18+'ModelParams Lw'!J$19*LOG(BX$3)+'ModelParams Lw'!J$20*($D234*$E234),'ModelParams Lw'!J$21+'ModelParams Lw'!J$22*LOG(BX$3)+'ModelParams Lw'!J$23*($D234*$E234)))</f>
        <v>22.505852524315557</v>
      </c>
      <c r="BY234" s="24" t="e">
        <f t="shared" si="80"/>
        <v>#DIV/0!</v>
      </c>
      <c r="BZ234" s="24" t="e">
        <f t="shared" si="81"/>
        <v>#DIV/0!</v>
      </c>
      <c r="CA234" s="24" t="e">
        <f t="shared" si="82"/>
        <v>#DIV/0!</v>
      </c>
      <c r="CB234" s="24" t="e">
        <f t="shared" si="83"/>
        <v>#DIV/0!</v>
      </c>
      <c r="CC234" s="24" t="e">
        <f t="shared" si="84"/>
        <v>#DIV/0!</v>
      </c>
      <c r="CD234" s="24" t="e">
        <f t="shared" si="85"/>
        <v>#DIV/0!</v>
      </c>
      <c r="CE234" s="24" t="e">
        <f t="shared" si="86"/>
        <v>#DIV/0!</v>
      </c>
      <c r="CF234" s="24" t="e">
        <f t="shared" si="87"/>
        <v>#DIV/0!</v>
      </c>
      <c r="CG234" s="24" t="e">
        <f>10*LOG10(IF(BY234="",0,POWER(10,((BY234+'ModelParams Lw'!$O$4)/10))) +IF(BZ234="",0,POWER(10,((BZ234+'ModelParams Lw'!$P$4)/10))) +IF(CA234="",0,POWER(10,((CA234+'ModelParams Lw'!$Q$4)/10))) +IF(CB234="",0,POWER(10,((CB234+'ModelParams Lw'!$R$4)/10))) +IF(CC234="",0,POWER(10,((CC234+'ModelParams Lw'!$S$4)/10))) +IF(CD234="",0,POWER(10,((CD234+'ModelParams Lw'!$T$4)/10))) +IF(CE234="",0,POWER(10,((CE234+'ModelParams Lw'!$U$4)/10)))+IF(CF234="",0,POWER(10,((CF234+'ModelParams Lw'!$V$4)/10))))</f>
        <v>#DIV/0!</v>
      </c>
      <c r="CH234" s="24" t="e">
        <f t="shared" si="94"/>
        <v>#DIV/0!</v>
      </c>
      <c r="CI234" s="24" t="e">
        <f>(BY234-'ModelParams Lw'!$O$10)/'ModelParams Lw'!$O$11</f>
        <v>#DIV/0!</v>
      </c>
      <c r="CJ234" s="24" t="e">
        <f>(BZ234-'ModelParams Lw'!$P$10)/'ModelParams Lw'!$P$11</f>
        <v>#DIV/0!</v>
      </c>
      <c r="CK234" s="24" t="e">
        <f>(CA234-'ModelParams Lw'!$Q$10)/'ModelParams Lw'!$Q$11</f>
        <v>#DIV/0!</v>
      </c>
      <c r="CL234" s="24" t="e">
        <f>(CB234-'ModelParams Lw'!$R$10)/'ModelParams Lw'!$R$11</f>
        <v>#DIV/0!</v>
      </c>
      <c r="CM234" s="24" t="e">
        <f>(CC234-'ModelParams Lw'!$S$10)/'ModelParams Lw'!$S$11</f>
        <v>#DIV/0!</v>
      </c>
      <c r="CN234" s="24" t="e">
        <f>(CD234-'ModelParams Lw'!$T$10)/'ModelParams Lw'!$T$11</f>
        <v>#DIV/0!</v>
      </c>
      <c r="CO234" s="24" t="e">
        <f>(CE234-'ModelParams Lw'!$U$10)/'ModelParams Lw'!$U$11</f>
        <v>#DIV/0!</v>
      </c>
      <c r="CP234" s="24" t="e">
        <f>(CF234-'ModelParams Lw'!$V$10)/'ModelParams Lw'!$V$11</f>
        <v>#DIV/0!</v>
      </c>
    </row>
    <row r="235" spans="1:94" x14ac:dyDescent="0.2">
      <c r="A235" s="12">
        <f>Calcul!B237</f>
        <v>0</v>
      </c>
      <c r="B235" s="12">
        <f t="shared" si="88"/>
        <v>0</v>
      </c>
      <c r="C235" s="12">
        <f>Calcul!C237</f>
        <v>0</v>
      </c>
      <c r="D235" s="12">
        <f>Calcul!D237/1000</f>
        <v>0</v>
      </c>
      <c r="E235" s="12">
        <f>Calcul!E237/1000</f>
        <v>0</v>
      </c>
      <c r="F235" s="12">
        <f t="shared" si="89"/>
        <v>0</v>
      </c>
      <c r="G235" s="24" t="e">
        <f t="shared" si="90"/>
        <v>#DIV/0!</v>
      </c>
      <c r="H235" s="21" t="e">
        <f>'ModelParams Lw'!$B$6*(LN(H$3/(($B235/3600/($D235*$F235))^0.4*$G235^0.3)))^2+'ModelParams Lw'!$B$7*LN(H$3/(($B235/3600/($D235*$F235))^0.4*$G235^0.3))+'ModelParams Lw'!$B$8</f>
        <v>#DIV/0!</v>
      </c>
      <c r="I235" s="21" t="e">
        <f>'ModelParams Lw'!$B$6*(LN(I$3/(($B235/3600/($D235*$F235))^0.4*$G235^0.3)))^2+'ModelParams Lw'!$B$7*LN(I$3/(($B235/3600/($D235*$F235))^0.4*$G235^0.3))+'ModelParams Lw'!$B$8</f>
        <v>#DIV/0!</v>
      </c>
      <c r="J235" s="21" t="e">
        <f>'ModelParams Lw'!$B$6*(LN(J$3/(($B235/3600/($D235*$F235))^0.4*$G235^0.3)))^2+'ModelParams Lw'!$B$7*LN(J$3/(($B235/3600/($D235*$F235))^0.4*$G235^0.3))+'ModelParams Lw'!$B$8</f>
        <v>#DIV/0!</v>
      </c>
      <c r="K235" s="21" t="e">
        <f>'ModelParams Lw'!$B$6*(LN(K$3/(($B235/3600/($D235*$F235))^0.4*$G235^0.3)))^2+'ModelParams Lw'!$B$7*LN(K$3/(($B235/3600/($D235*$F235))^0.4*$G235^0.3))+'ModelParams Lw'!$B$8</f>
        <v>#DIV/0!</v>
      </c>
      <c r="L235" s="21" t="e">
        <f>'ModelParams Lw'!$B$6*(LN(L$3/(($B235/3600/($D235*$F235))^0.4*$G235^0.3)))^2+'ModelParams Lw'!$B$7*LN(L$3/(($B235/3600/($D235*$F235))^0.4*$G235^0.3))+'ModelParams Lw'!$B$8</f>
        <v>#DIV/0!</v>
      </c>
      <c r="M235" s="21" t="e">
        <f>'ModelParams Lw'!$B$6*(LN(M$3/(($B235/3600/($D235*$F235))^0.4*$G235^0.3)))^2+'ModelParams Lw'!$B$7*LN(M$3/(($B235/3600/($D235*$F235))^0.4*$G235^0.3))+'ModelParams Lw'!$B$8</f>
        <v>#DIV/0!</v>
      </c>
      <c r="N235" s="21" t="e">
        <f>'ModelParams Lw'!$B$6*(LN(N$3/(($B235/3600/($D235*$F235))^0.4*$G235^0.3)))^2+'ModelParams Lw'!$B$7*LN(N$3/(($B235/3600/($D235*$F235))^0.4*$G235^0.3))+'ModelParams Lw'!$B$8</f>
        <v>#DIV/0!</v>
      </c>
      <c r="O235" s="21" t="e">
        <f>'ModelParams Lw'!$B$6*(LN(O$3/(($B235/3600/($D235*$F235))^0.4*$G235^0.3)))^2+'ModelParams Lw'!$B$7*LN(O$3/(($B235/3600/($D235*$F235))^0.4*$G235^0.3))+'ModelParams Lw'!$B$8</f>
        <v>#DIV/0!</v>
      </c>
      <c r="P235" s="24" t="e">
        <f>'ModelParams Lw'!$B$3+'ModelParams Lw'!$B$4*LOG10($B235/3600/($D235*$F235))+'ModelParams Lw'!$B$5*LOG10(2*$G235/(1.2*($B235/3600/($D235*$F235))^2)+1)+10*LOG10($D235*$F235)+H235</f>
        <v>#DIV/0!</v>
      </c>
      <c r="Q235" s="24" t="e">
        <f>'ModelParams Lw'!$B$3+'ModelParams Lw'!$B$4*LOG10($B235/3600/($D235*$F235))+'ModelParams Lw'!$B$5*LOG10(2*$G235/(1.2*($B235/3600/($D235*$F235))^2)+1)+10*LOG10($D235*$F235)+I235</f>
        <v>#DIV/0!</v>
      </c>
      <c r="R235" s="24" t="e">
        <f>'ModelParams Lw'!$B$3+'ModelParams Lw'!$B$4*LOG10($B235/3600/($D235*$F235))+'ModelParams Lw'!$B$5*LOG10(2*$G235/(1.2*($B235/3600/($D235*$F235))^2)+1)+10*LOG10($D235*$F235)+J235</f>
        <v>#DIV/0!</v>
      </c>
      <c r="S235" s="24" t="e">
        <f>'ModelParams Lw'!$B$3+'ModelParams Lw'!$B$4*LOG10($B235/3600/($D235*$F235))+'ModelParams Lw'!$B$5*LOG10(2*$G235/(1.2*($B235/3600/($D235*$F235))^2)+1)+10*LOG10($D235*$F235)+K235</f>
        <v>#DIV/0!</v>
      </c>
      <c r="T235" s="24" t="e">
        <f>'ModelParams Lw'!$B$3+'ModelParams Lw'!$B$4*LOG10($B235/3600/($D235*$F235))+'ModelParams Lw'!$B$5*LOG10(2*$G235/(1.2*($B235/3600/($D235*$F235))^2)+1)+10*LOG10($D235*$F235)+L235</f>
        <v>#DIV/0!</v>
      </c>
      <c r="U235" s="24" t="e">
        <f>'ModelParams Lw'!$B$3+'ModelParams Lw'!$B$4*LOG10($B235/3600/($D235*$F235))+'ModelParams Lw'!$B$5*LOG10(2*$G235/(1.2*($B235/3600/($D235*$F235))^2)+1)+10*LOG10($D235*$F235)+M235</f>
        <v>#DIV/0!</v>
      </c>
      <c r="V235" s="24" t="e">
        <f>'ModelParams Lw'!$B$3+'ModelParams Lw'!$B$4*LOG10($B235/3600/($D235*$F235))+'ModelParams Lw'!$B$5*LOG10(2*$G235/(1.2*($B235/3600/($D235*$F235))^2)+1)+10*LOG10($D235*$F235)+N235</f>
        <v>#DIV/0!</v>
      </c>
      <c r="W235" s="24" t="e">
        <f>'ModelParams Lw'!$B$3+'ModelParams Lw'!$B$4*LOG10($B235/3600/($D235*$F235))+'ModelParams Lw'!$B$5*LOG10(2*$G235/(1.2*($B235/3600/($D235*$F235))^2)+1)+10*LOG10($D235*$F235)+O235</f>
        <v>#DIV/0!</v>
      </c>
      <c r="X235" s="24" t="e">
        <f>10*LOG10(IF(P235="",0,POWER(10,((P235+'ModelParams Lw'!$O$4)/10))) +IF(Q235="",0,POWER(10,((Q235+'ModelParams Lw'!$P$4)/10))) +IF(R235="",0,POWER(10,((R235+'ModelParams Lw'!$Q$4)/10))) +IF(S235="",0,POWER(10,((S235+'ModelParams Lw'!$R$4)/10))) +IF(T235="",0,POWER(10,((T235+'ModelParams Lw'!$S$4)/10))) +IF(U235="",0,POWER(10,((U235+'ModelParams Lw'!$T$4)/10))) +IF(V235="",0,POWER(10,((V235+'ModelParams Lw'!$U$4)/10)))+IF(W235="",0,POWER(10,((W235+'ModelParams Lw'!$V$4)/10))))</f>
        <v>#DIV/0!</v>
      </c>
      <c r="Y235" s="24" t="e">
        <f t="shared" si="91"/>
        <v>#DIV/0!</v>
      </c>
      <c r="Z235" s="24" t="e">
        <f>(P235-'ModelParams Lw'!O$10)/'ModelParams Lw'!O$11</f>
        <v>#DIV/0!</v>
      </c>
      <c r="AA235" s="24" t="e">
        <f>(Q235-'ModelParams Lw'!P$10)/'ModelParams Lw'!P$11</f>
        <v>#DIV/0!</v>
      </c>
      <c r="AB235" s="24" t="e">
        <f>(R235-'ModelParams Lw'!Q$10)/'ModelParams Lw'!Q$11</f>
        <v>#DIV/0!</v>
      </c>
      <c r="AC235" s="24" t="e">
        <f>(S235-'ModelParams Lw'!R$10)/'ModelParams Lw'!R$11</f>
        <v>#DIV/0!</v>
      </c>
      <c r="AD235" s="24" t="e">
        <f>(T235-'ModelParams Lw'!S$10)/'ModelParams Lw'!S$11</f>
        <v>#DIV/0!</v>
      </c>
      <c r="AE235" s="24" t="e">
        <f>(U235-'ModelParams Lw'!T$10)/'ModelParams Lw'!T$11</f>
        <v>#DIV/0!</v>
      </c>
      <c r="AF235" s="24" t="e">
        <f>(V235-'ModelParams Lw'!U$10)/'ModelParams Lw'!U$11</f>
        <v>#DIV/0!</v>
      </c>
      <c r="AG235" s="24" t="e">
        <f>(W235-'ModelParams Lw'!V$10)/'ModelParams Lw'!V$11</f>
        <v>#DIV/0!</v>
      </c>
      <c r="AH235" s="24" t="e">
        <f t="shared" si="92"/>
        <v>#DIV/0!</v>
      </c>
      <c r="AI235" s="24" t="str">
        <f>IF(OR(Calcul!$D240="",Calcul!$E240=""),"",VLOOKUP(CONCATENATE(Calcul!$D240,Calcul!$E240),SilencerParams!$D$4:$R$82,8,FALSE))</f>
        <v/>
      </c>
      <c r="AJ235" s="24" t="str">
        <f>IF(OR(Calcul!$D240="",Calcul!$E240=""),"",VLOOKUP(CONCATENATE(Calcul!$D240,Calcul!$E240),SilencerParams!$D$4:$R$82,9,FALSE))</f>
        <v/>
      </c>
      <c r="AK235" s="24" t="str">
        <f>IF(OR(Calcul!$D240="",Calcul!$E240=""),"",VLOOKUP(CONCATENATE(Calcul!$D240,Calcul!$E240),SilencerParams!$D$4:$R$82,10,FALSE))</f>
        <v/>
      </c>
      <c r="AL235" s="24" t="str">
        <f>IF(OR(Calcul!$D240="",Calcul!$E240=""),"",VLOOKUP(CONCATENATE(Calcul!$D240,Calcul!$E240),SilencerParams!$D$4:$R$82,11,FALSE))</f>
        <v/>
      </c>
      <c r="AM235" s="24" t="str">
        <f>IF(OR(Calcul!$D240="",Calcul!$E240=""),"",VLOOKUP(CONCATENATE(Calcul!$D240,Calcul!$E240),SilencerParams!$D$4:$R$82,12,FALSE))</f>
        <v/>
      </c>
      <c r="AN235" s="24" t="str">
        <f>IF(OR(Calcul!$D240="",Calcul!$E240=""),"",VLOOKUP(CONCATENATE(Calcul!$D240,Calcul!$E240),SilencerParams!$D$4:$R$82,13,FALSE))</f>
        <v/>
      </c>
      <c r="AO235" s="24" t="str">
        <f>IF(OR(Calcul!$D240="",Calcul!$E240=""),"",VLOOKUP(CONCATENATE(Calcul!$D240,Calcul!$E240),SilencerParams!$D$4:$R$82,14,FALSE))</f>
        <v/>
      </c>
      <c r="AP235" s="24" t="str">
        <f>IF(OR(Calcul!$D240="",Calcul!$E240=""),"",VLOOKUP(CONCATENATE(Calcul!$D240,Calcul!$E240),SilencerParams!$D$4:$R$82,15,FALSE))</f>
        <v/>
      </c>
      <c r="AQ235" s="24" t="str">
        <f>IF(OR(Calcul!$D240="",Calcul!$E240=""),"",VLOOKUP(CONCATENATE(Calcul!$D240,Calcul!$E240),SilencerParams!$D$4:$Z$82,16,FALSE)*LOG($AH235)+VLOOKUP(CONCATENATE(Calcul!$D240,Calcul!$E240),SilencerParams!$D$4:$AH$82,24,FALSE))</f>
        <v/>
      </c>
      <c r="AR235" s="24" t="str">
        <f>IF(OR(Calcul!$D240="",Calcul!$E240=""),"",VLOOKUP(CONCATENATE(Calcul!$D240,Calcul!$E240),SilencerParams!$D$4:$Z$82,17,FALSE)*LOG($AH235)+VLOOKUP(CONCATENATE(Calcul!$D240,Calcul!$E240),SilencerParams!$D$4:$AH$82,25,FALSE))</f>
        <v/>
      </c>
      <c r="AS235" s="24" t="str">
        <f>IF(OR(Calcul!$D240="",Calcul!$E240=""),"",VLOOKUP(CONCATENATE(Calcul!$D240,Calcul!$E240),SilencerParams!$D$4:$Z$82,18,FALSE)*LOG($AH235)+VLOOKUP(CONCATENATE(Calcul!$D240,Calcul!$E240),SilencerParams!$D$4:$AH$82,26,FALSE))</f>
        <v/>
      </c>
      <c r="AT235" s="24" t="str">
        <f>IF(OR(Calcul!$D240="",Calcul!$E240=""),"",VLOOKUP(CONCATENATE(Calcul!$D240,Calcul!$E240),SilencerParams!$D$4:$Z$82,19,FALSE)*LOG($AH235)+VLOOKUP(CONCATENATE(Calcul!$D240,Calcul!$E240),SilencerParams!$D$4:$AH$82,27,FALSE))</f>
        <v/>
      </c>
      <c r="AU235" s="24" t="str">
        <f>IF(OR(Calcul!$D240="",Calcul!$E240=""),"",VLOOKUP(CONCATENATE(Calcul!$D240,Calcul!$E240),SilencerParams!$D$4:$Z$82,20,FALSE)*LOG($AH235)+VLOOKUP(CONCATENATE(Calcul!$D240,Calcul!$E240),SilencerParams!$D$4:$AH$82,28,FALSE))</f>
        <v/>
      </c>
      <c r="AV235" s="24" t="str">
        <f>IF(OR(Calcul!$D240="",Calcul!$E240=""),"",VLOOKUP(CONCATENATE(Calcul!$D240,Calcul!$E240),SilencerParams!$D$4:$Z$82,21,FALSE)*LOG($AH235)+VLOOKUP(CONCATENATE(Calcul!$D240,Calcul!$E240),SilencerParams!$D$4:$AH$82,29,FALSE))</f>
        <v/>
      </c>
      <c r="AW235" s="24" t="str">
        <f>IF(OR(Calcul!$D240="",Calcul!$E240=""),"",VLOOKUP(CONCATENATE(Calcul!$D240,Calcul!$E240),SilencerParams!$D$4:$Z$82,22,FALSE)*LOG($AH235)+VLOOKUP(CONCATENATE(Calcul!$D240,Calcul!$E240),SilencerParams!$D$4:$AH$82,30,FALSE))</f>
        <v/>
      </c>
      <c r="AX235" s="24" t="str">
        <f>IF(OR(Calcul!$D240="",Calcul!$E240=""),"",VLOOKUP(CONCATENATE(Calcul!$D240,Calcul!$E240),SilencerParams!$D$4:$Z$82,23,FALSE)*LOG($AH235)+VLOOKUP(CONCATENATE(Calcul!$D240,Calcul!$E240),SilencerParams!$D$4:$AH$82,31,FALSE))</f>
        <v/>
      </c>
      <c r="AY235" s="24" t="e">
        <f t="shared" si="72"/>
        <v>#DIV/0!</v>
      </c>
      <c r="AZ235" s="24" t="e">
        <f t="shared" si="73"/>
        <v>#DIV/0!</v>
      </c>
      <c r="BA235" s="24" t="e">
        <f t="shared" si="74"/>
        <v>#DIV/0!</v>
      </c>
      <c r="BB235" s="24" t="e">
        <f t="shared" si="75"/>
        <v>#DIV/0!</v>
      </c>
      <c r="BC235" s="24" t="e">
        <f t="shared" si="76"/>
        <v>#DIV/0!</v>
      </c>
      <c r="BD235" s="24" t="e">
        <f t="shared" si="77"/>
        <v>#DIV/0!</v>
      </c>
      <c r="BE235" s="24" t="e">
        <f t="shared" si="78"/>
        <v>#DIV/0!</v>
      </c>
      <c r="BF235" s="24" t="e">
        <f t="shared" si="79"/>
        <v>#DIV/0!</v>
      </c>
      <c r="BG235" s="24" t="e">
        <f>10*LOG10(IF(AY235="",0,POWER(10,((AY235+'ModelParams Lw'!$O$4)/10))) +IF(AZ235="",0,POWER(10,((AZ235+'ModelParams Lw'!$P$4)/10))) +IF(BA235="",0,POWER(10,((BA235+'ModelParams Lw'!$Q$4)/10))) +IF(BB235="",0,POWER(10,((BB235+'ModelParams Lw'!$R$4)/10))) +IF(BC235="",0,POWER(10,((BC235+'ModelParams Lw'!$S$4)/10))) +IF(BD235="",0,POWER(10,((BD235+'ModelParams Lw'!$T$4)/10))) +IF(BE235="",0,POWER(10,((BE235+'ModelParams Lw'!$U$4)/10)))+IF(BF235="",0,POWER(10,((BF235+'ModelParams Lw'!$V$4)/10))))</f>
        <v>#DIV/0!</v>
      </c>
      <c r="BH235" s="24" t="e">
        <f t="shared" si="93"/>
        <v>#DIV/0!</v>
      </c>
      <c r="BI235" s="24" t="e">
        <f>(AY235-'ModelParams Lw'!O$10)/'ModelParams Lw'!O$11</f>
        <v>#DIV/0!</v>
      </c>
      <c r="BJ235" s="24" t="e">
        <f>(AZ235-'ModelParams Lw'!P$10)/'ModelParams Lw'!P$11</f>
        <v>#DIV/0!</v>
      </c>
      <c r="BK235" s="24" t="e">
        <f>(BA235-'ModelParams Lw'!Q$10)/'ModelParams Lw'!Q$11</f>
        <v>#DIV/0!</v>
      </c>
      <c r="BL235" s="24" t="e">
        <f>(BB235-'ModelParams Lw'!R$10)/'ModelParams Lw'!R$11</f>
        <v>#DIV/0!</v>
      </c>
      <c r="BM235" s="24" t="e">
        <f>(BC235-'ModelParams Lw'!S$10)/'ModelParams Lw'!S$11</f>
        <v>#DIV/0!</v>
      </c>
      <c r="BN235" s="24" t="e">
        <f>(BD235-'ModelParams Lw'!T$10)/'ModelParams Lw'!T$11</f>
        <v>#DIV/0!</v>
      </c>
      <c r="BO235" s="24" t="e">
        <f>(BE235-'ModelParams Lw'!U$10)/'ModelParams Lw'!U$11</f>
        <v>#DIV/0!</v>
      </c>
      <c r="BP235" s="24" t="e">
        <f>(BF235-'ModelParams Lw'!V$10)/'ModelParams Lw'!V$11</f>
        <v>#DIV/0!</v>
      </c>
      <c r="BQ235" s="24">
        <f>IF(Calcul!$F240="SW",'ModelParams Lw'!C$18+'ModelParams Lw'!C$19*LOG(BQ$3)+'ModelParams Lw'!C$20*($D235*$E235),IF('ModelParams Lw'!C$21+'ModelParams Lw'!C$22*LOG(BQ$3)+'ModelParams Lw'!C$23*($D235*$E235)&lt;'ModelParams Lw'!C$18+'ModelParams Lw'!C$19*LOG(BQ$3)+'ModelParams Lw'!C$20*($D235*$E235),'ModelParams Lw'!C$18+'ModelParams Lw'!C$19*LOG(BQ$3)+'ModelParams Lw'!C$20*($D235*$E235),'ModelParams Lw'!C$21+'ModelParams Lw'!C$22*LOG(BQ$3)+'ModelParams Lw'!C$23*($D235*$E235)))</f>
        <v>29.232362061604213</v>
      </c>
      <c r="BR235" s="24">
        <f>IF(Calcul!$F240="SW",'ModelParams Lw'!D$18+'ModelParams Lw'!D$19*LOG(BR$3)+'ModelParams Lw'!D$20*($D235*$E235),IF('ModelParams Lw'!D$21+'ModelParams Lw'!D$22*LOG(BR$3)+'ModelParams Lw'!D$23*($D235*$E235)&lt;'ModelParams Lw'!D$18+'ModelParams Lw'!D$19*LOG(BR$3)+'ModelParams Lw'!D$20*($D235*$E235),'ModelParams Lw'!D$18+'ModelParams Lw'!D$19*LOG(BR$3)+'ModelParams Lw'!D$20*($D235*$E235),'ModelParams Lw'!D$21+'ModelParams Lw'!D$22*LOG(BR$3)+'ModelParams Lw'!D$23*($D235*$E235)))</f>
        <v>20.87664435983303</v>
      </c>
      <c r="BS235" s="24">
        <f>IF(Calcul!$F240="SW",'ModelParams Lw'!E$18+'ModelParams Lw'!E$19*LOG(BS$3)+'ModelParams Lw'!E$20*($D235*$E235),IF('ModelParams Lw'!E$21+'ModelParams Lw'!E$22*LOG(BS$3)+'ModelParams Lw'!E$23*($D235*$E235)&lt;'ModelParams Lw'!E$18+'ModelParams Lw'!E$19*LOG(BS$3)+'ModelParams Lw'!E$20*($D235*$E235),'ModelParams Lw'!E$18+'ModelParams Lw'!E$19*LOG(BS$3)+'ModelParams Lw'!E$20*($D235*$E235),'ModelParams Lw'!E$21+'ModelParams Lw'!E$22*LOG(BS$3)+'ModelParams Lw'!E$23*($D235*$E235)))</f>
        <v>19.403052886267911</v>
      </c>
      <c r="BT235" s="24">
        <f>IF(Calcul!$F240="SW",'ModelParams Lw'!F$18+'ModelParams Lw'!F$19*LOG(BT$3)+'ModelParams Lw'!F$20*($D235*$E235),IF('ModelParams Lw'!F$21+'ModelParams Lw'!F$22*LOG(BT$3)+'ModelParams Lw'!F$23*($D235*$E235)&lt;'ModelParams Lw'!F$18+'ModelParams Lw'!F$19*LOG(BT$3)+'ModelParams Lw'!F$20*($D235*$E235),'ModelParams Lw'!F$18+'ModelParams Lw'!F$19*LOG(BT$3)+'ModelParams Lw'!F$20*($D235*$E235),'ModelParams Lw'!F$21+'ModelParams Lw'!F$22*LOG(BT$3)+'ModelParams Lw'!F$23*($D235*$E235)))</f>
        <v>19.168948557312724</v>
      </c>
      <c r="BU235" s="24">
        <f>IF(Calcul!$F240="SW",'ModelParams Lw'!G$18+'ModelParams Lw'!G$19*LOG(BU$3)+'ModelParams Lw'!G$20*($D235*$E235),IF('ModelParams Lw'!G$21+'ModelParams Lw'!G$22*LOG(BU$3)+'ModelParams Lw'!G$23*($D235*$E235)&lt;'ModelParams Lw'!G$18+'ModelParams Lw'!G$19*LOG(BU$3)+'ModelParams Lw'!G$20*($D235*$E235),'ModelParams Lw'!G$18+'ModelParams Lw'!G$19*LOG(BU$3)+'ModelParams Lw'!G$20*($D235*$E235),'ModelParams Lw'!G$21+'ModelParams Lw'!G$22*LOG(BU$3)+'ModelParams Lw'!G$23*($D235*$E235)))</f>
        <v>19.253827318462619</v>
      </c>
      <c r="BV235" s="24">
        <f>IF(Calcul!$F240="SW",'ModelParams Lw'!H$18+'ModelParams Lw'!H$19*LOG(BV$3)+'ModelParams Lw'!H$20*($D235*$E235),IF('ModelParams Lw'!H$21+'ModelParams Lw'!H$22*LOG(BV$3)+'ModelParams Lw'!H$23*($D235*$E235)&lt;'ModelParams Lw'!H$18+'ModelParams Lw'!H$19*LOG(BV$3)+'ModelParams Lw'!H$20*($D235*$E235),'ModelParams Lw'!H$18+'ModelParams Lw'!H$19*LOG(BV$3)+'ModelParams Lw'!H$20*($D235*$E235),'ModelParams Lw'!H$21+'ModelParams Lw'!H$22*LOG(BV$3)+'ModelParams Lw'!H$23*($D235*$E235)))</f>
        <v>18.450549841027573</v>
      </c>
      <c r="BW235" s="24">
        <f>IF(Calcul!$F240="SW",'ModelParams Lw'!I$18+'ModelParams Lw'!I$19*LOG(BW$3)+'ModelParams Lw'!I$20*($D235*$E235),IF('ModelParams Lw'!I$21+'ModelParams Lw'!I$22*LOG(BW$3)+'ModelParams Lw'!I$23*($D235*$E235)&lt;'ModelParams Lw'!I$18+'ModelParams Lw'!I$19*LOG(BW$3)+'ModelParams Lw'!I$20*($D235*$E235),'ModelParams Lw'!I$18+'ModelParams Lw'!I$19*LOG(BW$3)+'ModelParams Lw'!I$20*($D235*$E235),'ModelParams Lw'!I$21+'ModelParams Lw'!I$22*LOG(BW$3)+'ModelParams Lw'!I$23*($D235*$E235)))</f>
        <v>24.339570323731252</v>
      </c>
      <c r="BX235" s="24">
        <f>IF(Calcul!$F240="SW",'ModelParams Lw'!J$18+'ModelParams Lw'!J$19*LOG(BX$3)+'ModelParams Lw'!J$20*($D235*$E235),IF('ModelParams Lw'!J$21+'ModelParams Lw'!J$22*LOG(BX$3)+'ModelParams Lw'!J$23*($D235*$E235)&lt;'ModelParams Lw'!J$18+'ModelParams Lw'!J$19*LOG(BX$3)+'ModelParams Lw'!J$20*($D235*$E235),'ModelParams Lw'!J$18+'ModelParams Lw'!J$19*LOG(BX$3)+'ModelParams Lw'!J$20*($D235*$E235),'ModelParams Lw'!J$21+'ModelParams Lw'!J$22*LOG(BX$3)+'ModelParams Lw'!J$23*($D235*$E235)))</f>
        <v>22.505852524315557</v>
      </c>
      <c r="BY235" s="24" t="e">
        <f t="shared" si="80"/>
        <v>#DIV/0!</v>
      </c>
      <c r="BZ235" s="24" t="e">
        <f t="shared" si="81"/>
        <v>#DIV/0!</v>
      </c>
      <c r="CA235" s="24" t="e">
        <f t="shared" si="82"/>
        <v>#DIV/0!</v>
      </c>
      <c r="CB235" s="24" t="e">
        <f t="shared" si="83"/>
        <v>#DIV/0!</v>
      </c>
      <c r="CC235" s="24" t="e">
        <f t="shared" si="84"/>
        <v>#DIV/0!</v>
      </c>
      <c r="CD235" s="24" t="e">
        <f t="shared" si="85"/>
        <v>#DIV/0!</v>
      </c>
      <c r="CE235" s="24" t="e">
        <f t="shared" si="86"/>
        <v>#DIV/0!</v>
      </c>
      <c r="CF235" s="24" t="e">
        <f t="shared" si="87"/>
        <v>#DIV/0!</v>
      </c>
      <c r="CG235" s="24" t="e">
        <f>10*LOG10(IF(BY235="",0,POWER(10,((BY235+'ModelParams Lw'!$O$4)/10))) +IF(BZ235="",0,POWER(10,((BZ235+'ModelParams Lw'!$P$4)/10))) +IF(CA235="",0,POWER(10,((CA235+'ModelParams Lw'!$Q$4)/10))) +IF(CB235="",0,POWER(10,((CB235+'ModelParams Lw'!$R$4)/10))) +IF(CC235="",0,POWER(10,((CC235+'ModelParams Lw'!$S$4)/10))) +IF(CD235="",0,POWER(10,((CD235+'ModelParams Lw'!$T$4)/10))) +IF(CE235="",0,POWER(10,((CE235+'ModelParams Lw'!$U$4)/10)))+IF(CF235="",0,POWER(10,((CF235+'ModelParams Lw'!$V$4)/10))))</f>
        <v>#DIV/0!</v>
      </c>
      <c r="CH235" s="24" t="e">
        <f t="shared" si="94"/>
        <v>#DIV/0!</v>
      </c>
      <c r="CI235" s="24" t="e">
        <f>(BY235-'ModelParams Lw'!$O$10)/'ModelParams Lw'!$O$11</f>
        <v>#DIV/0!</v>
      </c>
      <c r="CJ235" s="24" t="e">
        <f>(BZ235-'ModelParams Lw'!$P$10)/'ModelParams Lw'!$P$11</f>
        <v>#DIV/0!</v>
      </c>
      <c r="CK235" s="24" t="e">
        <f>(CA235-'ModelParams Lw'!$Q$10)/'ModelParams Lw'!$Q$11</f>
        <v>#DIV/0!</v>
      </c>
      <c r="CL235" s="24" t="e">
        <f>(CB235-'ModelParams Lw'!$R$10)/'ModelParams Lw'!$R$11</f>
        <v>#DIV/0!</v>
      </c>
      <c r="CM235" s="24" t="e">
        <f>(CC235-'ModelParams Lw'!$S$10)/'ModelParams Lw'!$S$11</f>
        <v>#DIV/0!</v>
      </c>
      <c r="CN235" s="24" t="e">
        <f>(CD235-'ModelParams Lw'!$T$10)/'ModelParams Lw'!$T$11</f>
        <v>#DIV/0!</v>
      </c>
      <c r="CO235" s="24" t="e">
        <f>(CE235-'ModelParams Lw'!$U$10)/'ModelParams Lw'!$U$11</f>
        <v>#DIV/0!</v>
      </c>
      <c r="CP235" s="24" t="e">
        <f>(CF235-'ModelParams Lw'!$V$10)/'ModelParams Lw'!$V$11</f>
        <v>#DIV/0!</v>
      </c>
    </row>
    <row r="236" spans="1:94" x14ac:dyDescent="0.2">
      <c r="A236" s="12">
        <f>Calcul!B238</f>
        <v>0</v>
      </c>
      <c r="B236" s="12">
        <f t="shared" si="88"/>
        <v>0</v>
      </c>
      <c r="C236" s="12">
        <f>Calcul!C238</f>
        <v>0</v>
      </c>
      <c r="D236" s="12">
        <f>Calcul!D238/1000</f>
        <v>0</v>
      </c>
      <c r="E236" s="12">
        <f>Calcul!E238/1000</f>
        <v>0</v>
      </c>
      <c r="F236" s="12">
        <f t="shared" si="89"/>
        <v>0</v>
      </c>
      <c r="G236" s="24" t="e">
        <f t="shared" si="90"/>
        <v>#DIV/0!</v>
      </c>
      <c r="H236" s="21" t="e">
        <f>'ModelParams Lw'!$B$6*(LN(H$3/(($B236/3600/($D236*$F236))^0.4*$G236^0.3)))^2+'ModelParams Lw'!$B$7*LN(H$3/(($B236/3600/($D236*$F236))^0.4*$G236^0.3))+'ModelParams Lw'!$B$8</f>
        <v>#DIV/0!</v>
      </c>
      <c r="I236" s="21" t="e">
        <f>'ModelParams Lw'!$B$6*(LN(I$3/(($B236/3600/($D236*$F236))^0.4*$G236^0.3)))^2+'ModelParams Lw'!$B$7*LN(I$3/(($B236/3600/($D236*$F236))^0.4*$G236^0.3))+'ModelParams Lw'!$B$8</f>
        <v>#DIV/0!</v>
      </c>
      <c r="J236" s="21" t="e">
        <f>'ModelParams Lw'!$B$6*(LN(J$3/(($B236/3600/($D236*$F236))^0.4*$G236^0.3)))^2+'ModelParams Lw'!$B$7*LN(J$3/(($B236/3600/($D236*$F236))^0.4*$G236^0.3))+'ModelParams Lw'!$B$8</f>
        <v>#DIV/0!</v>
      </c>
      <c r="K236" s="21" t="e">
        <f>'ModelParams Lw'!$B$6*(LN(K$3/(($B236/3600/($D236*$F236))^0.4*$G236^0.3)))^2+'ModelParams Lw'!$B$7*LN(K$3/(($B236/3600/($D236*$F236))^0.4*$G236^0.3))+'ModelParams Lw'!$B$8</f>
        <v>#DIV/0!</v>
      </c>
      <c r="L236" s="21" t="e">
        <f>'ModelParams Lw'!$B$6*(LN(L$3/(($B236/3600/($D236*$F236))^0.4*$G236^0.3)))^2+'ModelParams Lw'!$B$7*LN(L$3/(($B236/3600/($D236*$F236))^0.4*$G236^0.3))+'ModelParams Lw'!$B$8</f>
        <v>#DIV/0!</v>
      </c>
      <c r="M236" s="21" t="e">
        <f>'ModelParams Lw'!$B$6*(LN(M$3/(($B236/3600/($D236*$F236))^0.4*$G236^0.3)))^2+'ModelParams Lw'!$B$7*LN(M$3/(($B236/3600/($D236*$F236))^0.4*$G236^0.3))+'ModelParams Lw'!$B$8</f>
        <v>#DIV/0!</v>
      </c>
      <c r="N236" s="21" t="e">
        <f>'ModelParams Lw'!$B$6*(LN(N$3/(($B236/3600/($D236*$F236))^0.4*$G236^0.3)))^2+'ModelParams Lw'!$B$7*LN(N$3/(($B236/3600/($D236*$F236))^0.4*$G236^0.3))+'ModelParams Lw'!$B$8</f>
        <v>#DIV/0!</v>
      </c>
      <c r="O236" s="21" t="e">
        <f>'ModelParams Lw'!$B$6*(LN(O$3/(($B236/3600/($D236*$F236))^0.4*$G236^0.3)))^2+'ModelParams Lw'!$B$7*LN(O$3/(($B236/3600/($D236*$F236))^0.4*$G236^0.3))+'ModelParams Lw'!$B$8</f>
        <v>#DIV/0!</v>
      </c>
      <c r="P236" s="24" t="e">
        <f>'ModelParams Lw'!$B$3+'ModelParams Lw'!$B$4*LOG10($B236/3600/($D236*$F236))+'ModelParams Lw'!$B$5*LOG10(2*$G236/(1.2*($B236/3600/($D236*$F236))^2)+1)+10*LOG10($D236*$F236)+H236</f>
        <v>#DIV/0!</v>
      </c>
      <c r="Q236" s="24" t="e">
        <f>'ModelParams Lw'!$B$3+'ModelParams Lw'!$B$4*LOG10($B236/3600/($D236*$F236))+'ModelParams Lw'!$B$5*LOG10(2*$G236/(1.2*($B236/3600/($D236*$F236))^2)+1)+10*LOG10($D236*$F236)+I236</f>
        <v>#DIV/0!</v>
      </c>
      <c r="R236" s="24" t="e">
        <f>'ModelParams Lw'!$B$3+'ModelParams Lw'!$B$4*LOG10($B236/3600/($D236*$F236))+'ModelParams Lw'!$B$5*LOG10(2*$G236/(1.2*($B236/3600/($D236*$F236))^2)+1)+10*LOG10($D236*$F236)+J236</f>
        <v>#DIV/0!</v>
      </c>
      <c r="S236" s="24" t="e">
        <f>'ModelParams Lw'!$B$3+'ModelParams Lw'!$B$4*LOG10($B236/3600/($D236*$F236))+'ModelParams Lw'!$B$5*LOG10(2*$G236/(1.2*($B236/3600/($D236*$F236))^2)+1)+10*LOG10($D236*$F236)+K236</f>
        <v>#DIV/0!</v>
      </c>
      <c r="T236" s="24" t="e">
        <f>'ModelParams Lw'!$B$3+'ModelParams Lw'!$B$4*LOG10($B236/3600/($D236*$F236))+'ModelParams Lw'!$B$5*LOG10(2*$G236/(1.2*($B236/3600/($D236*$F236))^2)+1)+10*LOG10($D236*$F236)+L236</f>
        <v>#DIV/0!</v>
      </c>
      <c r="U236" s="24" t="e">
        <f>'ModelParams Lw'!$B$3+'ModelParams Lw'!$B$4*LOG10($B236/3600/($D236*$F236))+'ModelParams Lw'!$B$5*LOG10(2*$G236/(1.2*($B236/3600/($D236*$F236))^2)+1)+10*LOG10($D236*$F236)+M236</f>
        <v>#DIV/0!</v>
      </c>
      <c r="V236" s="24" t="e">
        <f>'ModelParams Lw'!$B$3+'ModelParams Lw'!$B$4*LOG10($B236/3600/($D236*$F236))+'ModelParams Lw'!$B$5*LOG10(2*$G236/(1.2*($B236/3600/($D236*$F236))^2)+1)+10*LOG10($D236*$F236)+N236</f>
        <v>#DIV/0!</v>
      </c>
      <c r="W236" s="24" t="e">
        <f>'ModelParams Lw'!$B$3+'ModelParams Lw'!$B$4*LOG10($B236/3600/($D236*$F236))+'ModelParams Lw'!$B$5*LOG10(2*$G236/(1.2*($B236/3600/($D236*$F236))^2)+1)+10*LOG10($D236*$F236)+O236</f>
        <v>#DIV/0!</v>
      </c>
      <c r="X236" s="24" t="e">
        <f>10*LOG10(IF(P236="",0,POWER(10,((P236+'ModelParams Lw'!$O$4)/10))) +IF(Q236="",0,POWER(10,((Q236+'ModelParams Lw'!$P$4)/10))) +IF(R236="",0,POWER(10,((R236+'ModelParams Lw'!$Q$4)/10))) +IF(S236="",0,POWER(10,((S236+'ModelParams Lw'!$R$4)/10))) +IF(T236="",0,POWER(10,((T236+'ModelParams Lw'!$S$4)/10))) +IF(U236="",0,POWER(10,((U236+'ModelParams Lw'!$T$4)/10))) +IF(V236="",0,POWER(10,((V236+'ModelParams Lw'!$U$4)/10)))+IF(W236="",0,POWER(10,((W236+'ModelParams Lw'!$V$4)/10))))</f>
        <v>#DIV/0!</v>
      </c>
      <c r="Y236" s="24" t="e">
        <f t="shared" si="91"/>
        <v>#DIV/0!</v>
      </c>
      <c r="Z236" s="24" t="e">
        <f>(P236-'ModelParams Lw'!O$10)/'ModelParams Lw'!O$11</f>
        <v>#DIV/0!</v>
      </c>
      <c r="AA236" s="24" t="e">
        <f>(Q236-'ModelParams Lw'!P$10)/'ModelParams Lw'!P$11</f>
        <v>#DIV/0!</v>
      </c>
      <c r="AB236" s="24" t="e">
        <f>(R236-'ModelParams Lw'!Q$10)/'ModelParams Lw'!Q$11</f>
        <v>#DIV/0!</v>
      </c>
      <c r="AC236" s="24" t="e">
        <f>(S236-'ModelParams Lw'!R$10)/'ModelParams Lw'!R$11</f>
        <v>#DIV/0!</v>
      </c>
      <c r="AD236" s="24" t="e">
        <f>(T236-'ModelParams Lw'!S$10)/'ModelParams Lw'!S$11</f>
        <v>#DIV/0!</v>
      </c>
      <c r="AE236" s="24" t="e">
        <f>(U236-'ModelParams Lw'!T$10)/'ModelParams Lw'!T$11</f>
        <v>#DIV/0!</v>
      </c>
      <c r="AF236" s="24" t="e">
        <f>(V236-'ModelParams Lw'!U$10)/'ModelParams Lw'!U$11</f>
        <v>#DIV/0!</v>
      </c>
      <c r="AG236" s="24" t="e">
        <f>(W236-'ModelParams Lw'!V$10)/'ModelParams Lw'!V$11</f>
        <v>#DIV/0!</v>
      </c>
      <c r="AH236" s="24" t="e">
        <f t="shared" si="92"/>
        <v>#DIV/0!</v>
      </c>
      <c r="AI236" s="24" t="str">
        <f>IF(OR(Calcul!$D241="",Calcul!$E241=""),"",VLOOKUP(CONCATENATE(Calcul!$D241,Calcul!$E241),SilencerParams!$D$4:$R$82,8,FALSE))</f>
        <v/>
      </c>
      <c r="AJ236" s="24" t="str">
        <f>IF(OR(Calcul!$D241="",Calcul!$E241=""),"",VLOOKUP(CONCATENATE(Calcul!$D241,Calcul!$E241),SilencerParams!$D$4:$R$82,9,FALSE))</f>
        <v/>
      </c>
      <c r="AK236" s="24" t="str">
        <f>IF(OR(Calcul!$D241="",Calcul!$E241=""),"",VLOOKUP(CONCATENATE(Calcul!$D241,Calcul!$E241),SilencerParams!$D$4:$R$82,10,FALSE))</f>
        <v/>
      </c>
      <c r="AL236" s="24" t="str">
        <f>IF(OR(Calcul!$D241="",Calcul!$E241=""),"",VLOOKUP(CONCATENATE(Calcul!$D241,Calcul!$E241),SilencerParams!$D$4:$R$82,11,FALSE))</f>
        <v/>
      </c>
      <c r="AM236" s="24" t="str">
        <f>IF(OR(Calcul!$D241="",Calcul!$E241=""),"",VLOOKUP(CONCATENATE(Calcul!$D241,Calcul!$E241),SilencerParams!$D$4:$R$82,12,FALSE))</f>
        <v/>
      </c>
      <c r="AN236" s="24" t="str">
        <f>IF(OR(Calcul!$D241="",Calcul!$E241=""),"",VLOOKUP(CONCATENATE(Calcul!$D241,Calcul!$E241),SilencerParams!$D$4:$R$82,13,FALSE))</f>
        <v/>
      </c>
      <c r="AO236" s="24" t="str">
        <f>IF(OR(Calcul!$D241="",Calcul!$E241=""),"",VLOOKUP(CONCATENATE(Calcul!$D241,Calcul!$E241),SilencerParams!$D$4:$R$82,14,FALSE))</f>
        <v/>
      </c>
      <c r="AP236" s="24" t="str">
        <f>IF(OR(Calcul!$D241="",Calcul!$E241=""),"",VLOOKUP(CONCATENATE(Calcul!$D241,Calcul!$E241),SilencerParams!$D$4:$R$82,15,FALSE))</f>
        <v/>
      </c>
      <c r="AQ236" s="24" t="str">
        <f>IF(OR(Calcul!$D241="",Calcul!$E241=""),"",VLOOKUP(CONCATENATE(Calcul!$D241,Calcul!$E241),SilencerParams!$D$4:$Z$82,16,FALSE)*LOG($AH236)+VLOOKUP(CONCATENATE(Calcul!$D241,Calcul!$E241),SilencerParams!$D$4:$AH$82,24,FALSE))</f>
        <v/>
      </c>
      <c r="AR236" s="24" t="str">
        <f>IF(OR(Calcul!$D241="",Calcul!$E241=""),"",VLOOKUP(CONCATENATE(Calcul!$D241,Calcul!$E241),SilencerParams!$D$4:$Z$82,17,FALSE)*LOG($AH236)+VLOOKUP(CONCATENATE(Calcul!$D241,Calcul!$E241),SilencerParams!$D$4:$AH$82,25,FALSE))</f>
        <v/>
      </c>
      <c r="AS236" s="24" t="str">
        <f>IF(OR(Calcul!$D241="",Calcul!$E241=""),"",VLOOKUP(CONCATENATE(Calcul!$D241,Calcul!$E241),SilencerParams!$D$4:$Z$82,18,FALSE)*LOG($AH236)+VLOOKUP(CONCATENATE(Calcul!$D241,Calcul!$E241),SilencerParams!$D$4:$AH$82,26,FALSE))</f>
        <v/>
      </c>
      <c r="AT236" s="24" t="str">
        <f>IF(OR(Calcul!$D241="",Calcul!$E241=""),"",VLOOKUP(CONCATENATE(Calcul!$D241,Calcul!$E241),SilencerParams!$D$4:$Z$82,19,FALSE)*LOG($AH236)+VLOOKUP(CONCATENATE(Calcul!$D241,Calcul!$E241),SilencerParams!$D$4:$AH$82,27,FALSE))</f>
        <v/>
      </c>
      <c r="AU236" s="24" t="str">
        <f>IF(OR(Calcul!$D241="",Calcul!$E241=""),"",VLOOKUP(CONCATENATE(Calcul!$D241,Calcul!$E241),SilencerParams!$D$4:$Z$82,20,FALSE)*LOG($AH236)+VLOOKUP(CONCATENATE(Calcul!$D241,Calcul!$E241),SilencerParams!$D$4:$AH$82,28,FALSE))</f>
        <v/>
      </c>
      <c r="AV236" s="24" t="str">
        <f>IF(OR(Calcul!$D241="",Calcul!$E241=""),"",VLOOKUP(CONCATENATE(Calcul!$D241,Calcul!$E241),SilencerParams!$D$4:$Z$82,21,FALSE)*LOG($AH236)+VLOOKUP(CONCATENATE(Calcul!$D241,Calcul!$E241),SilencerParams!$D$4:$AH$82,29,FALSE))</f>
        <v/>
      </c>
      <c r="AW236" s="24" t="str">
        <f>IF(OR(Calcul!$D241="",Calcul!$E241=""),"",VLOOKUP(CONCATENATE(Calcul!$D241,Calcul!$E241),SilencerParams!$D$4:$Z$82,22,FALSE)*LOG($AH236)+VLOOKUP(CONCATENATE(Calcul!$D241,Calcul!$E241),SilencerParams!$D$4:$AH$82,30,FALSE))</f>
        <v/>
      </c>
      <c r="AX236" s="24" t="str">
        <f>IF(OR(Calcul!$D241="",Calcul!$E241=""),"",VLOOKUP(CONCATENATE(Calcul!$D241,Calcul!$E241),SilencerParams!$D$4:$Z$82,23,FALSE)*LOG($AH236)+VLOOKUP(CONCATENATE(Calcul!$D241,Calcul!$E241),SilencerParams!$D$4:$AH$82,31,FALSE))</f>
        <v/>
      </c>
      <c r="AY236" s="24" t="e">
        <f t="shared" si="72"/>
        <v>#DIV/0!</v>
      </c>
      <c r="AZ236" s="24" t="e">
        <f t="shared" si="73"/>
        <v>#DIV/0!</v>
      </c>
      <c r="BA236" s="24" t="e">
        <f t="shared" si="74"/>
        <v>#DIV/0!</v>
      </c>
      <c r="BB236" s="24" t="e">
        <f t="shared" si="75"/>
        <v>#DIV/0!</v>
      </c>
      <c r="BC236" s="24" t="e">
        <f t="shared" si="76"/>
        <v>#DIV/0!</v>
      </c>
      <c r="BD236" s="24" t="e">
        <f t="shared" si="77"/>
        <v>#DIV/0!</v>
      </c>
      <c r="BE236" s="24" t="e">
        <f t="shared" si="78"/>
        <v>#DIV/0!</v>
      </c>
      <c r="BF236" s="24" t="e">
        <f t="shared" si="79"/>
        <v>#DIV/0!</v>
      </c>
      <c r="BG236" s="24" t="e">
        <f>10*LOG10(IF(AY236="",0,POWER(10,((AY236+'ModelParams Lw'!$O$4)/10))) +IF(AZ236="",0,POWER(10,((AZ236+'ModelParams Lw'!$P$4)/10))) +IF(BA236="",0,POWER(10,((BA236+'ModelParams Lw'!$Q$4)/10))) +IF(BB236="",0,POWER(10,((BB236+'ModelParams Lw'!$R$4)/10))) +IF(BC236="",0,POWER(10,((BC236+'ModelParams Lw'!$S$4)/10))) +IF(BD236="",0,POWER(10,((BD236+'ModelParams Lw'!$T$4)/10))) +IF(BE236="",0,POWER(10,((BE236+'ModelParams Lw'!$U$4)/10)))+IF(BF236="",0,POWER(10,((BF236+'ModelParams Lw'!$V$4)/10))))</f>
        <v>#DIV/0!</v>
      </c>
      <c r="BH236" s="24" t="e">
        <f t="shared" si="93"/>
        <v>#DIV/0!</v>
      </c>
      <c r="BI236" s="24" t="e">
        <f>(AY236-'ModelParams Lw'!O$10)/'ModelParams Lw'!O$11</f>
        <v>#DIV/0!</v>
      </c>
      <c r="BJ236" s="24" t="e">
        <f>(AZ236-'ModelParams Lw'!P$10)/'ModelParams Lw'!P$11</f>
        <v>#DIV/0!</v>
      </c>
      <c r="BK236" s="24" t="e">
        <f>(BA236-'ModelParams Lw'!Q$10)/'ModelParams Lw'!Q$11</f>
        <v>#DIV/0!</v>
      </c>
      <c r="BL236" s="24" t="e">
        <f>(BB236-'ModelParams Lw'!R$10)/'ModelParams Lw'!R$11</f>
        <v>#DIV/0!</v>
      </c>
      <c r="BM236" s="24" t="e">
        <f>(BC236-'ModelParams Lw'!S$10)/'ModelParams Lw'!S$11</f>
        <v>#DIV/0!</v>
      </c>
      <c r="BN236" s="24" t="e">
        <f>(BD236-'ModelParams Lw'!T$10)/'ModelParams Lw'!T$11</f>
        <v>#DIV/0!</v>
      </c>
      <c r="BO236" s="24" t="e">
        <f>(BE236-'ModelParams Lw'!U$10)/'ModelParams Lw'!U$11</f>
        <v>#DIV/0!</v>
      </c>
      <c r="BP236" s="24" t="e">
        <f>(BF236-'ModelParams Lw'!V$10)/'ModelParams Lw'!V$11</f>
        <v>#DIV/0!</v>
      </c>
      <c r="BQ236" s="24">
        <f>IF(Calcul!$F241="SW",'ModelParams Lw'!C$18+'ModelParams Lw'!C$19*LOG(BQ$3)+'ModelParams Lw'!C$20*($D236*$E236),IF('ModelParams Lw'!C$21+'ModelParams Lw'!C$22*LOG(BQ$3)+'ModelParams Lw'!C$23*($D236*$E236)&lt;'ModelParams Lw'!C$18+'ModelParams Lw'!C$19*LOG(BQ$3)+'ModelParams Lw'!C$20*($D236*$E236),'ModelParams Lw'!C$18+'ModelParams Lw'!C$19*LOG(BQ$3)+'ModelParams Lw'!C$20*($D236*$E236),'ModelParams Lw'!C$21+'ModelParams Lw'!C$22*LOG(BQ$3)+'ModelParams Lw'!C$23*($D236*$E236)))</f>
        <v>29.232362061604213</v>
      </c>
      <c r="BR236" s="24">
        <f>IF(Calcul!$F241="SW",'ModelParams Lw'!D$18+'ModelParams Lw'!D$19*LOG(BR$3)+'ModelParams Lw'!D$20*($D236*$E236),IF('ModelParams Lw'!D$21+'ModelParams Lw'!D$22*LOG(BR$3)+'ModelParams Lw'!D$23*($D236*$E236)&lt;'ModelParams Lw'!D$18+'ModelParams Lw'!D$19*LOG(BR$3)+'ModelParams Lw'!D$20*($D236*$E236),'ModelParams Lw'!D$18+'ModelParams Lw'!D$19*LOG(BR$3)+'ModelParams Lw'!D$20*($D236*$E236),'ModelParams Lw'!D$21+'ModelParams Lw'!D$22*LOG(BR$3)+'ModelParams Lw'!D$23*($D236*$E236)))</f>
        <v>20.87664435983303</v>
      </c>
      <c r="BS236" s="24">
        <f>IF(Calcul!$F241="SW",'ModelParams Lw'!E$18+'ModelParams Lw'!E$19*LOG(BS$3)+'ModelParams Lw'!E$20*($D236*$E236),IF('ModelParams Lw'!E$21+'ModelParams Lw'!E$22*LOG(BS$3)+'ModelParams Lw'!E$23*($D236*$E236)&lt;'ModelParams Lw'!E$18+'ModelParams Lw'!E$19*LOG(BS$3)+'ModelParams Lw'!E$20*($D236*$E236),'ModelParams Lw'!E$18+'ModelParams Lw'!E$19*LOG(BS$3)+'ModelParams Lw'!E$20*($D236*$E236),'ModelParams Lw'!E$21+'ModelParams Lw'!E$22*LOG(BS$3)+'ModelParams Lw'!E$23*($D236*$E236)))</f>
        <v>19.403052886267911</v>
      </c>
      <c r="BT236" s="24">
        <f>IF(Calcul!$F241="SW",'ModelParams Lw'!F$18+'ModelParams Lw'!F$19*LOG(BT$3)+'ModelParams Lw'!F$20*($D236*$E236),IF('ModelParams Lw'!F$21+'ModelParams Lw'!F$22*LOG(BT$3)+'ModelParams Lw'!F$23*($D236*$E236)&lt;'ModelParams Lw'!F$18+'ModelParams Lw'!F$19*LOG(BT$3)+'ModelParams Lw'!F$20*($D236*$E236),'ModelParams Lw'!F$18+'ModelParams Lw'!F$19*LOG(BT$3)+'ModelParams Lw'!F$20*($D236*$E236),'ModelParams Lw'!F$21+'ModelParams Lw'!F$22*LOG(BT$3)+'ModelParams Lw'!F$23*($D236*$E236)))</f>
        <v>19.168948557312724</v>
      </c>
      <c r="BU236" s="24">
        <f>IF(Calcul!$F241="SW",'ModelParams Lw'!G$18+'ModelParams Lw'!G$19*LOG(BU$3)+'ModelParams Lw'!G$20*($D236*$E236),IF('ModelParams Lw'!G$21+'ModelParams Lw'!G$22*LOG(BU$3)+'ModelParams Lw'!G$23*($D236*$E236)&lt;'ModelParams Lw'!G$18+'ModelParams Lw'!G$19*LOG(BU$3)+'ModelParams Lw'!G$20*($D236*$E236),'ModelParams Lw'!G$18+'ModelParams Lw'!G$19*LOG(BU$3)+'ModelParams Lw'!G$20*($D236*$E236),'ModelParams Lw'!G$21+'ModelParams Lw'!G$22*LOG(BU$3)+'ModelParams Lw'!G$23*($D236*$E236)))</f>
        <v>19.253827318462619</v>
      </c>
      <c r="BV236" s="24">
        <f>IF(Calcul!$F241="SW",'ModelParams Lw'!H$18+'ModelParams Lw'!H$19*LOG(BV$3)+'ModelParams Lw'!H$20*($D236*$E236),IF('ModelParams Lw'!H$21+'ModelParams Lw'!H$22*LOG(BV$3)+'ModelParams Lw'!H$23*($D236*$E236)&lt;'ModelParams Lw'!H$18+'ModelParams Lw'!H$19*LOG(BV$3)+'ModelParams Lw'!H$20*($D236*$E236),'ModelParams Lw'!H$18+'ModelParams Lw'!H$19*LOG(BV$3)+'ModelParams Lw'!H$20*($D236*$E236),'ModelParams Lw'!H$21+'ModelParams Lw'!H$22*LOG(BV$3)+'ModelParams Lw'!H$23*($D236*$E236)))</f>
        <v>18.450549841027573</v>
      </c>
      <c r="BW236" s="24">
        <f>IF(Calcul!$F241="SW",'ModelParams Lw'!I$18+'ModelParams Lw'!I$19*LOG(BW$3)+'ModelParams Lw'!I$20*($D236*$E236),IF('ModelParams Lw'!I$21+'ModelParams Lw'!I$22*LOG(BW$3)+'ModelParams Lw'!I$23*($D236*$E236)&lt;'ModelParams Lw'!I$18+'ModelParams Lw'!I$19*LOG(BW$3)+'ModelParams Lw'!I$20*($D236*$E236),'ModelParams Lw'!I$18+'ModelParams Lw'!I$19*LOG(BW$3)+'ModelParams Lw'!I$20*($D236*$E236),'ModelParams Lw'!I$21+'ModelParams Lw'!I$22*LOG(BW$3)+'ModelParams Lw'!I$23*($D236*$E236)))</f>
        <v>24.339570323731252</v>
      </c>
      <c r="BX236" s="24">
        <f>IF(Calcul!$F241="SW",'ModelParams Lw'!J$18+'ModelParams Lw'!J$19*LOG(BX$3)+'ModelParams Lw'!J$20*($D236*$E236),IF('ModelParams Lw'!J$21+'ModelParams Lw'!J$22*LOG(BX$3)+'ModelParams Lw'!J$23*($D236*$E236)&lt;'ModelParams Lw'!J$18+'ModelParams Lw'!J$19*LOG(BX$3)+'ModelParams Lw'!J$20*($D236*$E236),'ModelParams Lw'!J$18+'ModelParams Lw'!J$19*LOG(BX$3)+'ModelParams Lw'!J$20*($D236*$E236),'ModelParams Lw'!J$21+'ModelParams Lw'!J$22*LOG(BX$3)+'ModelParams Lw'!J$23*($D236*$E236)))</f>
        <v>22.505852524315557</v>
      </c>
      <c r="BY236" s="24" t="e">
        <f t="shared" si="80"/>
        <v>#DIV/0!</v>
      </c>
      <c r="BZ236" s="24" t="e">
        <f t="shared" si="81"/>
        <v>#DIV/0!</v>
      </c>
      <c r="CA236" s="24" t="e">
        <f t="shared" si="82"/>
        <v>#DIV/0!</v>
      </c>
      <c r="CB236" s="24" t="e">
        <f t="shared" si="83"/>
        <v>#DIV/0!</v>
      </c>
      <c r="CC236" s="24" t="e">
        <f t="shared" si="84"/>
        <v>#DIV/0!</v>
      </c>
      <c r="CD236" s="24" t="e">
        <f t="shared" si="85"/>
        <v>#DIV/0!</v>
      </c>
      <c r="CE236" s="24" t="e">
        <f t="shared" si="86"/>
        <v>#DIV/0!</v>
      </c>
      <c r="CF236" s="24" t="e">
        <f t="shared" si="87"/>
        <v>#DIV/0!</v>
      </c>
      <c r="CG236" s="24" t="e">
        <f>10*LOG10(IF(BY236="",0,POWER(10,((BY236+'ModelParams Lw'!$O$4)/10))) +IF(BZ236="",0,POWER(10,((BZ236+'ModelParams Lw'!$P$4)/10))) +IF(CA236="",0,POWER(10,((CA236+'ModelParams Lw'!$Q$4)/10))) +IF(CB236="",0,POWER(10,((CB236+'ModelParams Lw'!$R$4)/10))) +IF(CC236="",0,POWER(10,((CC236+'ModelParams Lw'!$S$4)/10))) +IF(CD236="",0,POWER(10,((CD236+'ModelParams Lw'!$T$4)/10))) +IF(CE236="",0,POWER(10,((CE236+'ModelParams Lw'!$U$4)/10)))+IF(CF236="",0,POWER(10,((CF236+'ModelParams Lw'!$V$4)/10))))</f>
        <v>#DIV/0!</v>
      </c>
      <c r="CH236" s="24" t="e">
        <f t="shared" si="94"/>
        <v>#DIV/0!</v>
      </c>
      <c r="CI236" s="24" t="e">
        <f>(BY236-'ModelParams Lw'!$O$10)/'ModelParams Lw'!$O$11</f>
        <v>#DIV/0!</v>
      </c>
      <c r="CJ236" s="24" t="e">
        <f>(BZ236-'ModelParams Lw'!$P$10)/'ModelParams Lw'!$P$11</f>
        <v>#DIV/0!</v>
      </c>
      <c r="CK236" s="24" t="e">
        <f>(CA236-'ModelParams Lw'!$Q$10)/'ModelParams Lw'!$Q$11</f>
        <v>#DIV/0!</v>
      </c>
      <c r="CL236" s="24" t="e">
        <f>(CB236-'ModelParams Lw'!$R$10)/'ModelParams Lw'!$R$11</f>
        <v>#DIV/0!</v>
      </c>
      <c r="CM236" s="24" t="e">
        <f>(CC236-'ModelParams Lw'!$S$10)/'ModelParams Lw'!$S$11</f>
        <v>#DIV/0!</v>
      </c>
      <c r="CN236" s="24" t="e">
        <f>(CD236-'ModelParams Lw'!$T$10)/'ModelParams Lw'!$T$11</f>
        <v>#DIV/0!</v>
      </c>
      <c r="CO236" s="24" t="e">
        <f>(CE236-'ModelParams Lw'!$U$10)/'ModelParams Lw'!$U$11</f>
        <v>#DIV/0!</v>
      </c>
      <c r="CP236" s="24" t="e">
        <f>(CF236-'ModelParams Lw'!$V$10)/'ModelParams Lw'!$V$11</f>
        <v>#DIV/0!</v>
      </c>
    </row>
    <row r="237" spans="1:94" x14ac:dyDescent="0.2">
      <c r="A237" s="12">
        <f>Calcul!B239</f>
        <v>0</v>
      </c>
      <c r="B237" s="12">
        <f t="shared" si="88"/>
        <v>0</v>
      </c>
      <c r="C237" s="12">
        <f>Calcul!C239</f>
        <v>0</v>
      </c>
      <c r="D237" s="12">
        <f>Calcul!D239/1000</f>
        <v>0</v>
      </c>
      <c r="E237" s="12">
        <f>Calcul!E239/1000</f>
        <v>0</v>
      </c>
      <c r="F237" s="12">
        <f t="shared" si="89"/>
        <v>0</v>
      </c>
      <c r="G237" s="24" t="e">
        <f t="shared" si="90"/>
        <v>#DIV/0!</v>
      </c>
      <c r="H237" s="21" t="e">
        <f>'ModelParams Lw'!$B$6*(LN(H$3/(($B237/3600/($D237*$F237))^0.4*$G237^0.3)))^2+'ModelParams Lw'!$B$7*LN(H$3/(($B237/3600/($D237*$F237))^0.4*$G237^0.3))+'ModelParams Lw'!$B$8</f>
        <v>#DIV/0!</v>
      </c>
      <c r="I237" s="21" t="e">
        <f>'ModelParams Lw'!$B$6*(LN(I$3/(($B237/3600/($D237*$F237))^0.4*$G237^0.3)))^2+'ModelParams Lw'!$B$7*LN(I$3/(($B237/3600/($D237*$F237))^0.4*$G237^0.3))+'ModelParams Lw'!$B$8</f>
        <v>#DIV/0!</v>
      </c>
      <c r="J237" s="21" t="e">
        <f>'ModelParams Lw'!$B$6*(LN(J$3/(($B237/3600/($D237*$F237))^0.4*$G237^0.3)))^2+'ModelParams Lw'!$B$7*LN(J$3/(($B237/3600/($D237*$F237))^0.4*$G237^0.3))+'ModelParams Lw'!$B$8</f>
        <v>#DIV/0!</v>
      </c>
      <c r="K237" s="21" t="e">
        <f>'ModelParams Lw'!$B$6*(LN(K$3/(($B237/3600/($D237*$F237))^0.4*$G237^0.3)))^2+'ModelParams Lw'!$B$7*LN(K$3/(($B237/3600/($D237*$F237))^0.4*$G237^0.3))+'ModelParams Lw'!$B$8</f>
        <v>#DIV/0!</v>
      </c>
      <c r="L237" s="21" t="e">
        <f>'ModelParams Lw'!$B$6*(LN(L$3/(($B237/3600/($D237*$F237))^0.4*$G237^0.3)))^2+'ModelParams Lw'!$B$7*LN(L$3/(($B237/3600/($D237*$F237))^0.4*$G237^0.3))+'ModelParams Lw'!$B$8</f>
        <v>#DIV/0!</v>
      </c>
      <c r="M237" s="21" t="e">
        <f>'ModelParams Lw'!$B$6*(LN(M$3/(($B237/3600/($D237*$F237))^0.4*$G237^0.3)))^2+'ModelParams Lw'!$B$7*LN(M$3/(($B237/3600/($D237*$F237))^0.4*$G237^0.3))+'ModelParams Lw'!$B$8</f>
        <v>#DIV/0!</v>
      </c>
      <c r="N237" s="21" t="e">
        <f>'ModelParams Lw'!$B$6*(LN(N$3/(($B237/3600/($D237*$F237))^0.4*$G237^0.3)))^2+'ModelParams Lw'!$B$7*LN(N$3/(($B237/3600/($D237*$F237))^0.4*$G237^0.3))+'ModelParams Lw'!$B$8</f>
        <v>#DIV/0!</v>
      </c>
      <c r="O237" s="21" t="e">
        <f>'ModelParams Lw'!$B$6*(LN(O$3/(($B237/3600/($D237*$F237))^0.4*$G237^0.3)))^2+'ModelParams Lw'!$B$7*LN(O$3/(($B237/3600/($D237*$F237))^0.4*$G237^0.3))+'ModelParams Lw'!$B$8</f>
        <v>#DIV/0!</v>
      </c>
      <c r="P237" s="24" t="e">
        <f>'ModelParams Lw'!$B$3+'ModelParams Lw'!$B$4*LOG10($B237/3600/($D237*$F237))+'ModelParams Lw'!$B$5*LOG10(2*$G237/(1.2*($B237/3600/($D237*$F237))^2)+1)+10*LOG10($D237*$F237)+H237</f>
        <v>#DIV/0!</v>
      </c>
      <c r="Q237" s="24" t="e">
        <f>'ModelParams Lw'!$B$3+'ModelParams Lw'!$B$4*LOG10($B237/3600/($D237*$F237))+'ModelParams Lw'!$B$5*LOG10(2*$G237/(1.2*($B237/3600/($D237*$F237))^2)+1)+10*LOG10($D237*$F237)+I237</f>
        <v>#DIV/0!</v>
      </c>
      <c r="R237" s="24" t="e">
        <f>'ModelParams Lw'!$B$3+'ModelParams Lw'!$B$4*LOG10($B237/3600/($D237*$F237))+'ModelParams Lw'!$B$5*LOG10(2*$G237/(1.2*($B237/3600/($D237*$F237))^2)+1)+10*LOG10($D237*$F237)+J237</f>
        <v>#DIV/0!</v>
      </c>
      <c r="S237" s="24" t="e">
        <f>'ModelParams Lw'!$B$3+'ModelParams Lw'!$B$4*LOG10($B237/3600/($D237*$F237))+'ModelParams Lw'!$B$5*LOG10(2*$G237/(1.2*($B237/3600/($D237*$F237))^2)+1)+10*LOG10($D237*$F237)+K237</f>
        <v>#DIV/0!</v>
      </c>
      <c r="T237" s="24" t="e">
        <f>'ModelParams Lw'!$B$3+'ModelParams Lw'!$B$4*LOG10($B237/3600/($D237*$F237))+'ModelParams Lw'!$B$5*LOG10(2*$G237/(1.2*($B237/3600/($D237*$F237))^2)+1)+10*LOG10($D237*$F237)+L237</f>
        <v>#DIV/0!</v>
      </c>
      <c r="U237" s="24" t="e">
        <f>'ModelParams Lw'!$B$3+'ModelParams Lw'!$B$4*LOG10($B237/3600/($D237*$F237))+'ModelParams Lw'!$B$5*LOG10(2*$G237/(1.2*($B237/3600/($D237*$F237))^2)+1)+10*LOG10($D237*$F237)+M237</f>
        <v>#DIV/0!</v>
      </c>
      <c r="V237" s="24" t="e">
        <f>'ModelParams Lw'!$B$3+'ModelParams Lw'!$B$4*LOG10($B237/3600/($D237*$F237))+'ModelParams Lw'!$B$5*LOG10(2*$G237/(1.2*($B237/3600/($D237*$F237))^2)+1)+10*LOG10($D237*$F237)+N237</f>
        <v>#DIV/0!</v>
      </c>
      <c r="W237" s="24" t="e">
        <f>'ModelParams Lw'!$B$3+'ModelParams Lw'!$B$4*LOG10($B237/3600/($D237*$F237))+'ModelParams Lw'!$B$5*LOG10(2*$G237/(1.2*($B237/3600/($D237*$F237))^2)+1)+10*LOG10($D237*$F237)+O237</f>
        <v>#DIV/0!</v>
      </c>
      <c r="X237" s="24" t="e">
        <f>10*LOG10(IF(P237="",0,POWER(10,((P237+'ModelParams Lw'!$O$4)/10))) +IF(Q237="",0,POWER(10,((Q237+'ModelParams Lw'!$P$4)/10))) +IF(R237="",0,POWER(10,((R237+'ModelParams Lw'!$Q$4)/10))) +IF(S237="",0,POWER(10,((S237+'ModelParams Lw'!$R$4)/10))) +IF(T237="",0,POWER(10,((T237+'ModelParams Lw'!$S$4)/10))) +IF(U237="",0,POWER(10,((U237+'ModelParams Lw'!$T$4)/10))) +IF(V237="",0,POWER(10,((V237+'ModelParams Lw'!$U$4)/10)))+IF(W237="",0,POWER(10,((W237+'ModelParams Lw'!$V$4)/10))))</f>
        <v>#DIV/0!</v>
      </c>
      <c r="Y237" s="24" t="e">
        <f t="shared" si="91"/>
        <v>#DIV/0!</v>
      </c>
      <c r="Z237" s="24" t="e">
        <f>(P237-'ModelParams Lw'!O$10)/'ModelParams Lw'!O$11</f>
        <v>#DIV/0!</v>
      </c>
      <c r="AA237" s="24" t="e">
        <f>(Q237-'ModelParams Lw'!P$10)/'ModelParams Lw'!P$11</f>
        <v>#DIV/0!</v>
      </c>
      <c r="AB237" s="24" t="e">
        <f>(R237-'ModelParams Lw'!Q$10)/'ModelParams Lw'!Q$11</f>
        <v>#DIV/0!</v>
      </c>
      <c r="AC237" s="24" t="e">
        <f>(S237-'ModelParams Lw'!R$10)/'ModelParams Lw'!R$11</f>
        <v>#DIV/0!</v>
      </c>
      <c r="AD237" s="24" t="e">
        <f>(T237-'ModelParams Lw'!S$10)/'ModelParams Lw'!S$11</f>
        <v>#DIV/0!</v>
      </c>
      <c r="AE237" s="24" t="e">
        <f>(U237-'ModelParams Lw'!T$10)/'ModelParams Lw'!T$11</f>
        <v>#DIV/0!</v>
      </c>
      <c r="AF237" s="24" t="e">
        <f>(V237-'ModelParams Lw'!U$10)/'ModelParams Lw'!U$11</f>
        <v>#DIV/0!</v>
      </c>
      <c r="AG237" s="24" t="e">
        <f>(W237-'ModelParams Lw'!V$10)/'ModelParams Lw'!V$11</f>
        <v>#DIV/0!</v>
      </c>
      <c r="AH237" s="24" t="e">
        <f t="shared" si="92"/>
        <v>#DIV/0!</v>
      </c>
      <c r="AI237" s="24" t="str">
        <f>IF(OR(Calcul!$D242="",Calcul!$E242=""),"",VLOOKUP(CONCATENATE(Calcul!$D242,Calcul!$E242),SilencerParams!$D$4:$R$82,8,FALSE))</f>
        <v/>
      </c>
      <c r="AJ237" s="24" t="str">
        <f>IF(OR(Calcul!$D242="",Calcul!$E242=""),"",VLOOKUP(CONCATENATE(Calcul!$D242,Calcul!$E242),SilencerParams!$D$4:$R$82,9,FALSE))</f>
        <v/>
      </c>
      <c r="AK237" s="24" t="str">
        <f>IF(OR(Calcul!$D242="",Calcul!$E242=""),"",VLOOKUP(CONCATENATE(Calcul!$D242,Calcul!$E242),SilencerParams!$D$4:$R$82,10,FALSE))</f>
        <v/>
      </c>
      <c r="AL237" s="24" t="str">
        <f>IF(OR(Calcul!$D242="",Calcul!$E242=""),"",VLOOKUP(CONCATENATE(Calcul!$D242,Calcul!$E242),SilencerParams!$D$4:$R$82,11,FALSE))</f>
        <v/>
      </c>
      <c r="AM237" s="24" t="str">
        <f>IF(OR(Calcul!$D242="",Calcul!$E242=""),"",VLOOKUP(CONCATENATE(Calcul!$D242,Calcul!$E242),SilencerParams!$D$4:$R$82,12,FALSE))</f>
        <v/>
      </c>
      <c r="AN237" s="24" t="str">
        <f>IF(OR(Calcul!$D242="",Calcul!$E242=""),"",VLOOKUP(CONCATENATE(Calcul!$D242,Calcul!$E242),SilencerParams!$D$4:$R$82,13,FALSE))</f>
        <v/>
      </c>
      <c r="AO237" s="24" t="str">
        <f>IF(OR(Calcul!$D242="",Calcul!$E242=""),"",VLOOKUP(CONCATENATE(Calcul!$D242,Calcul!$E242),SilencerParams!$D$4:$R$82,14,FALSE))</f>
        <v/>
      </c>
      <c r="AP237" s="24" t="str">
        <f>IF(OR(Calcul!$D242="",Calcul!$E242=""),"",VLOOKUP(CONCATENATE(Calcul!$D242,Calcul!$E242),SilencerParams!$D$4:$R$82,15,FALSE))</f>
        <v/>
      </c>
      <c r="AQ237" s="24" t="str">
        <f>IF(OR(Calcul!$D242="",Calcul!$E242=""),"",VLOOKUP(CONCATENATE(Calcul!$D242,Calcul!$E242),SilencerParams!$D$4:$Z$82,16,FALSE)*LOG($AH237)+VLOOKUP(CONCATENATE(Calcul!$D242,Calcul!$E242),SilencerParams!$D$4:$AH$82,24,FALSE))</f>
        <v/>
      </c>
      <c r="AR237" s="24" t="str">
        <f>IF(OR(Calcul!$D242="",Calcul!$E242=""),"",VLOOKUP(CONCATENATE(Calcul!$D242,Calcul!$E242),SilencerParams!$D$4:$Z$82,17,FALSE)*LOG($AH237)+VLOOKUP(CONCATENATE(Calcul!$D242,Calcul!$E242),SilencerParams!$D$4:$AH$82,25,FALSE))</f>
        <v/>
      </c>
      <c r="AS237" s="24" t="str">
        <f>IF(OR(Calcul!$D242="",Calcul!$E242=""),"",VLOOKUP(CONCATENATE(Calcul!$D242,Calcul!$E242),SilencerParams!$D$4:$Z$82,18,FALSE)*LOG($AH237)+VLOOKUP(CONCATENATE(Calcul!$D242,Calcul!$E242),SilencerParams!$D$4:$AH$82,26,FALSE))</f>
        <v/>
      </c>
      <c r="AT237" s="24" t="str">
        <f>IF(OR(Calcul!$D242="",Calcul!$E242=""),"",VLOOKUP(CONCATENATE(Calcul!$D242,Calcul!$E242),SilencerParams!$D$4:$Z$82,19,FALSE)*LOG($AH237)+VLOOKUP(CONCATENATE(Calcul!$D242,Calcul!$E242),SilencerParams!$D$4:$AH$82,27,FALSE))</f>
        <v/>
      </c>
      <c r="AU237" s="24" t="str">
        <f>IF(OR(Calcul!$D242="",Calcul!$E242=""),"",VLOOKUP(CONCATENATE(Calcul!$D242,Calcul!$E242),SilencerParams!$D$4:$Z$82,20,FALSE)*LOG($AH237)+VLOOKUP(CONCATENATE(Calcul!$D242,Calcul!$E242),SilencerParams!$D$4:$AH$82,28,FALSE))</f>
        <v/>
      </c>
      <c r="AV237" s="24" t="str">
        <f>IF(OR(Calcul!$D242="",Calcul!$E242=""),"",VLOOKUP(CONCATENATE(Calcul!$D242,Calcul!$E242),SilencerParams!$D$4:$Z$82,21,FALSE)*LOG($AH237)+VLOOKUP(CONCATENATE(Calcul!$D242,Calcul!$E242),SilencerParams!$D$4:$AH$82,29,FALSE))</f>
        <v/>
      </c>
      <c r="AW237" s="24" t="str">
        <f>IF(OR(Calcul!$D242="",Calcul!$E242=""),"",VLOOKUP(CONCATENATE(Calcul!$D242,Calcul!$E242),SilencerParams!$D$4:$Z$82,22,FALSE)*LOG($AH237)+VLOOKUP(CONCATENATE(Calcul!$D242,Calcul!$E242),SilencerParams!$D$4:$AH$82,30,FALSE))</f>
        <v/>
      </c>
      <c r="AX237" s="24" t="str">
        <f>IF(OR(Calcul!$D242="",Calcul!$E242=""),"",VLOOKUP(CONCATENATE(Calcul!$D242,Calcul!$E242),SilencerParams!$D$4:$Z$82,23,FALSE)*LOG($AH237)+VLOOKUP(CONCATENATE(Calcul!$D242,Calcul!$E242),SilencerParams!$D$4:$AH$82,31,FALSE))</f>
        <v/>
      </c>
      <c r="AY237" s="24" t="e">
        <f t="shared" si="72"/>
        <v>#DIV/0!</v>
      </c>
      <c r="AZ237" s="24" t="e">
        <f t="shared" si="73"/>
        <v>#DIV/0!</v>
      </c>
      <c r="BA237" s="24" t="e">
        <f t="shared" si="74"/>
        <v>#DIV/0!</v>
      </c>
      <c r="BB237" s="24" t="e">
        <f t="shared" si="75"/>
        <v>#DIV/0!</v>
      </c>
      <c r="BC237" s="24" t="e">
        <f t="shared" si="76"/>
        <v>#DIV/0!</v>
      </c>
      <c r="BD237" s="24" t="e">
        <f t="shared" si="77"/>
        <v>#DIV/0!</v>
      </c>
      <c r="BE237" s="24" t="e">
        <f t="shared" si="78"/>
        <v>#DIV/0!</v>
      </c>
      <c r="BF237" s="24" t="e">
        <f t="shared" si="79"/>
        <v>#DIV/0!</v>
      </c>
      <c r="BG237" s="24" t="e">
        <f>10*LOG10(IF(AY237="",0,POWER(10,((AY237+'ModelParams Lw'!$O$4)/10))) +IF(AZ237="",0,POWER(10,((AZ237+'ModelParams Lw'!$P$4)/10))) +IF(BA237="",0,POWER(10,((BA237+'ModelParams Lw'!$Q$4)/10))) +IF(BB237="",0,POWER(10,((BB237+'ModelParams Lw'!$R$4)/10))) +IF(BC237="",0,POWER(10,((BC237+'ModelParams Lw'!$S$4)/10))) +IF(BD237="",0,POWER(10,((BD237+'ModelParams Lw'!$T$4)/10))) +IF(BE237="",0,POWER(10,((BE237+'ModelParams Lw'!$U$4)/10)))+IF(BF237="",0,POWER(10,((BF237+'ModelParams Lw'!$V$4)/10))))</f>
        <v>#DIV/0!</v>
      </c>
      <c r="BH237" s="24" t="e">
        <f t="shared" si="93"/>
        <v>#DIV/0!</v>
      </c>
      <c r="BI237" s="24" t="e">
        <f>(AY237-'ModelParams Lw'!O$10)/'ModelParams Lw'!O$11</f>
        <v>#DIV/0!</v>
      </c>
      <c r="BJ237" s="24" t="e">
        <f>(AZ237-'ModelParams Lw'!P$10)/'ModelParams Lw'!P$11</f>
        <v>#DIV/0!</v>
      </c>
      <c r="BK237" s="24" t="e">
        <f>(BA237-'ModelParams Lw'!Q$10)/'ModelParams Lw'!Q$11</f>
        <v>#DIV/0!</v>
      </c>
      <c r="BL237" s="24" t="e">
        <f>(BB237-'ModelParams Lw'!R$10)/'ModelParams Lw'!R$11</f>
        <v>#DIV/0!</v>
      </c>
      <c r="BM237" s="24" t="e">
        <f>(BC237-'ModelParams Lw'!S$10)/'ModelParams Lw'!S$11</f>
        <v>#DIV/0!</v>
      </c>
      <c r="BN237" s="24" t="e">
        <f>(BD237-'ModelParams Lw'!T$10)/'ModelParams Lw'!T$11</f>
        <v>#DIV/0!</v>
      </c>
      <c r="BO237" s="24" t="e">
        <f>(BE237-'ModelParams Lw'!U$10)/'ModelParams Lw'!U$11</f>
        <v>#DIV/0!</v>
      </c>
      <c r="BP237" s="24" t="e">
        <f>(BF237-'ModelParams Lw'!V$10)/'ModelParams Lw'!V$11</f>
        <v>#DIV/0!</v>
      </c>
      <c r="BQ237" s="24">
        <f>IF(Calcul!$F242="SW",'ModelParams Lw'!C$18+'ModelParams Lw'!C$19*LOG(BQ$3)+'ModelParams Lw'!C$20*($D237*$E237),IF('ModelParams Lw'!C$21+'ModelParams Lw'!C$22*LOG(BQ$3)+'ModelParams Lw'!C$23*($D237*$E237)&lt;'ModelParams Lw'!C$18+'ModelParams Lw'!C$19*LOG(BQ$3)+'ModelParams Lw'!C$20*($D237*$E237),'ModelParams Lw'!C$18+'ModelParams Lw'!C$19*LOG(BQ$3)+'ModelParams Lw'!C$20*($D237*$E237),'ModelParams Lw'!C$21+'ModelParams Lw'!C$22*LOG(BQ$3)+'ModelParams Lw'!C$23*($D237*$E237)))</f>
        <v>29.232362061604213</v>
      </c>
      <c r="BR237" s="24">
        <f>IF(Calcul!$F242="SW",'ModelParams Lw'!D$18+'ModelParams Lw'!D$19*LOG(BR$3)+'ModelParams Lw'!D$20*($D237*$E237),IF('ModelParams Lw'!D$21+'ModelParams Lw'!D$22*LOG(BR$3)+'ModelParams Lw'!D$23*($D237*$E237)&lt;'ModelParams Lw'!D$18+'ModelParams Lw'!D$19*LOG(BR$3)+'ModelParams Lw'!D$20*($D237*$E237),'ModelParams Lw'!D$18+'ModelParams Lw'!D$19*LOG(BR$3)+'ModelParams Lw'!D$20*($D237*$E237),'ModelParams Lw'!D$21+'ModelParams Lw'!D$22*LOG(BR$3)+'ModelParams Lw'!D$23*($D237*$E237)))</f>
        <v>20.87664435983303</v>
      </c>
      <c r="BS237" s="24">
        <f>IF(Calcul!$F242="SW",'ModelParams Lw'!E$18+'ModelParams Lw'!E$19*LOG(BS$3)+'ModelParams Lw'!E$20*($D237*$E237),IF('ModelParams Lw'!E$21+'ModelParams Lw'!E$22*LOG(BS$3)+'ModelParams Lw'!E$23*($D237*$E237)&lt;'ModelParams Lw'!E$18+'ModelParams Lw'!E$19*LOG(BS$3)+'ModelParams Lw'!E$20*($D237*$E237),'ModelParams Lw'!E$18+'ModelParams Lw'!E$19*LOG(BS$3)+'ModelParams Lw'!E$20*($D237*$E237),'ModelParams Lw'!E$21+'ModelParams Lw'!E$22*LOG(BS$3)+'ModelParams Lw'!E$23*($D237*$E237)))</f>
        <v>19.403052886267911</v>
      </c>
      <c r="BT237" s="24">
        <f>IF(Calcul!$F242="SW",'ModelParams Lw'!F$18+'ModelParams Lw'!F$19*LOG(BT$3)+'ModelParams Lw'!F$20*($D237*$E237),IF('ModelParams Lw'!F$21+'ModelParams Lw'!F$22*LOG(BT$3)+'ModelParams Lw'!F$23*($D237*$E237)&lt;'ModelParams Lw'!F$18+'ModelParams Lw'!F$19*LOG(BT$3)+'ModelParams Lw'!F$20*($D237*$E237),'ModelParams Lw'!F$18+'ModelParams Lw'!F$19*LOG(BT$3)+'ModelParams Lw'!F$20*($D237*$E237),'ModelParams Lw'!F$21+'ModelParams Lw'!F$22*LOG(BT$3)+'ModelParams Lw'!F$23*($D237*$E237)))</f>
        <v>19.168948557312724</v>
      </c>
      <c r="BU237" s="24">
        <f>IF(Calcul!$F242="SW",'ModelParams Lw'!G$18+'ModelParams Lw'!G$19*LOG(BU$3)+'ModelParams Lw'!G$20*($D237*$E237),IF('ModelParams Lw'!G$21+'ModelParams Lw'!G$22*LOG(BU$3)+'ModelParams Lw'!G$23*($D237*$E237)&lt;'ModelParams Lw'!G$18+'ModelParams Lw'!G$19*LOG(BU$3)+'ModelParams Lw'!G$20*($D237*$E237),'ModelParams Lw'!G$18+'ModelParams Lw'!G$19*LOG(BU$3)+'ModelParams Lw'!G$20*($D237*$E237),'ModelParams Lw'!G$21+'ModelParams Lw'!G$22*LOG(BU$3)+'ModelParams Lw'!G$23*($D237*$E237)))</f>
        <v>19.253827318462619</v>
      </c>
      <c r="BV237" s="24">
        <f>IF(Calcul!$F242="SW",'ModelParams Lw'!H$18+'ModelParams Lw'!H$19*LOG(BV$3)+'ModelParams Lw'!H$20*($D237*$E237),IF('ModelParams Lw'!H$21+'ModelParams Lw'!H$22*LOG(BV$3)+'ModelParams Lw'!H$23*($D237*$E237)&lt;'ModelParams Lw'!H$18+'ModelParams Lw'!H$19*LOG(BV$3)+'ModelParams Lw'!H$20*($D237*$E237),'ModelParams Lw'!H$18+'ModelParams Lw'!H$19*LOG(BV$3)+'ModelParams Lw'!H$20*($D237*$E237),'ModelParams Lw'!H$21+'ModelParams Lw'!H$22*LOG(BV$3)+'ModelParams Lw'!H$23*($D237*$E237)))</f>
        <v>18.450549841027573</v>
      </c>
      <c r="BW237" s="24">
        <f>IF(Calcul!$F242="SW",'ModelParams Lw'!I$18+'ModelParams Lw'!I$19*LOG(BW$3)+'ModelParams Lw'!I$20*($D237*$E237),IF('ModelParams Lw'!I$21+'ModelParams Lw'!I$22*LOG(BW$3)+'ModelParams Lw'!I$23*($D237*$E237)&lt;'ModelParams Lw'!I$18+'ModelParams Lw'!I$19*LOG(BW$3)+'ModelParams Lw'!I$20*($D237*$E237),'ModelParams Lw'!I$18+'ModelParams Lw'!I$19*LOG(BW$3)+'ModelParams Lw'!I$20*($D237*$E237),'ModelParams Lw'!I$21+'ModelParams Lw'!I$22*LOG(BW$3)+'ModelParams Lw'!I$23*($D237*$E237)))</f>
        <v>24.339570323731252</v>
      </c>
      <c r="BX237" s="24">
        <f>IF(Calcul!$F242="SW",'ModelParams Lw'!J$18+'ModelParams Lw'!J$19*LOG(BX$3)+'ModelParams Lw'!J$20*($D237*$E237),IF('ModelParams Lw'!J$21+'ModelParams Lw'!J$22*LOG(BX$3)+'ModelParams Lw'!J$23*($D237*$E237)&lt;'ModelParams Lw'!J$18+'ModelParams Lw'!J$19*LOG(BX$3)+'ModelParams Lw'!J$20*($D237*$E237),'ModelParams Lw'!J$18+'ModelParams Lw'!J$19*LOG(BX$3)+'ModelParams Lw'!J$20*($D237*$E237),'ModelParams Lw'!J$21+'ModelParams Lw'!J$22*LOG(BX$3)+'ModelParams Lw'!J$23*($D237*$E237)))</f>
        <v>22.505852524315557</v>
      </c>
      <c r="BY237" s="24" t="e">
        <f t="shared" si="80"/>
        <v>#DIV/0!</v>
      </c>
      <c r="BZ237" s="24" t="e">
        <f t="shared" si="81"/>
        <v>#DIV/0!</v>
      </c>
      <c r="CA237" s="24" t="e">
        <f t="shared" si="82"/>
        <v>#DIV/0!</v>
      </c>
      <c r="CB237" s="24" t="e">
        <f t="shared" si="83"/>
        <v>#DIV/0!</v>
      </c>
      <c r="CC237" s="24" t="e">
        <f t="shared" si="84"/>
        <v>#DIV/0!</v>
      </c>
      <c r="CD237" s="24" t="e">
        <f t="shared" si="85"/>
        <v>#DIV/0!</v>
      </c>
      <c r="CE237" s="24" t="e">
        <f t="shared" si="86"/>
        <v>#DIV/0!</v>
      </c>
      <c r="CF237" s="24" t="e">
        <f t="shared" si="87"/>
        <v>#DIV/0!</v>
      </c>
      <c r="CG237" s="24" t="e">
        <f>10*LOG10(IF(BY237="",0,POWER(10,((BY237+'ModelParams Lw'!$O$4)/10))) +IF(BZ237="",0,POWER(10,((BZ237+'ModelParams Lw'!$P$4)/10))) +IF(CA237="",0,POWER(10,((CA237+'ModelParams Lw'!$Q$4)/10))) +IF(CB237="",0,POWER(10,((CB237+'ModelParams Lw'!$R$4)/10))) +IF(CC237="",0,POWER(10,((CC237+'ModelParams Lw'!$S$4)/10))) +IF(CD237="",0,POWER(10,((CD237+'ModelParams Lw'!$T$4)/10))) +IF(CE237="",0,POWER(10,((CE237+'ModelParams Lw'!$U$4)/10)))+IF(CF237="",0,POWER(10,((CF237+'ModelParams Lw'!$V$4)/10))))</f>
        <v>#DIV/0!</v>
      </c>
      <c r="CH237" s="24" t="e">
        <f t="shared" si="94"/>
        <v>#DIV/0!</v>
      </c>
      <c r="CI237" s="24" t="e">
        <f>(BY237-'ModelParams Lw'!$O$10)/'ModelParams Lw'!$O$11</f>
        <v>#DIV/0!</v>
      </c>
      <c r="CJ237" s="24" t="e">
        <f>(BZ237-'ModelParams Lw'!$P$10)/'ModelParams Lw'!$P$11</f>
        <v>#DIV/0!</v>
      </c>
      <c r="CK237" s="24" t="e">
        <f>(CA237-'ModelParams Lw'!$Q$10)/'ModelParams Lw'!$Q$11</f>
        <v>#DIV/0!</v>
      </c>
      <c r="CL237" s="24" t="e">
        <f>(CB237-'ModelParams Lw'!$R$10)/'ModelParams Lw'!$R$11</f>
        <v>#DIV/0!</v>
      </c>
      <c r="CM237" s="24" t="e">
        <f>(CC237-'ModelParams Lw'!$S$10)/'ModelParams Lw'!$S$11</f>
        <v>#DIV/0!</v>
      </c>
      <c r="CN237" s="24" t="e">
        <f>(CD237-'ModelParams Lw'!$T$10)/'ModelParams Lw'!$T$11</f>
        <v>#DIV/0!</v>
      </c>
      <c r="CO237" s="24" t="e">
        <f>(CE237-'ModelParams Lw'!$U$10)/'ModelParams Lw'!$U$11</f>
        <v>#DIV/0!</v>
      </c>
      <c r="CP237" s="24" t="e">
        <f>(CF237-'ModelParams Lw'!$V$10)/'ModelParams Lw'!$V$11</f>
        <v>#DIV/0!</v>
      </c>
    </row>
    <row r="238" spans="1:94" x14ac:dyDescent="0.2">
      <c r="A238" s="12">
        <f>Calcul!B240</f>
        <v>0</v>
      </c>
      <c r="B238" s="12">
        <f t="shared" si="88"/>
        <v>0</v>
      </c>
      <c r="C238" s="12">
        <f>Calcul!C240</f>
        <v>0</v>
      </c>
      <c r="D238" s="12">
        <f>Calcul!D240/1000</f>
        <v>0</v>
      </c>
      <c r="E238" s="12">
        <f>Calcul!E240/1000</f>
        <v>0</v>
      </c>
      <c r="F238" s="12">
        <f t="shared" si="89"/>
        <v>0</v>
      </c>
      <c r="G238" s="24" t="e">
        <f t="shared" si="90"/>
        <v>#DIV/0!</v>
      </c>
      <c r="H238" s="21" t="e">
        <f>'ModelParams Lw'!$B$6*(LN(H$3/(($B238/3600/($D238*$F238))^0.4*$G238^0.3)))^2+'ModelParams Lw'!$B$7*LN(H$3/(($B238/3600/($D238*$F238))^0.4*$G238^0.3))+'ModelParams Lw'!$B$8</f>
        <v>#DIV/0!</v>
      </c>
      <c r="I238" s="21" t="e">
        <f>'ModelParams Lw'!$B$6*(LN(I$3/(($B238/3600/($D238*$F238))^0.4*$G238^0.3)))^2+'ModelParams Lw'!$B$7*LN(I$3/(($B238/3600/($D238*$F238))^0.4*$G238^0.3))+'ModelParams Lw'!$B$8</f>
        <v>#DIV/0!</v>
      </c>
      <c r="J238" s="21" t="e">
        <f>'ModelParams Lw'!$B$6*(LN(J$3/(($B238/3600/($D238*$F238))^0.4*$G238^0.3)))^2+'ModelParams Lw'!$B$7*LN(J$3/(($B238/3600/($D238*$F238))^0.4*$G238^0.3))+'ModelParams Lw'!$B$8</f>
        <v>#DIV/0!</v>
      </c>
      <c r="K238" s="21" t="e">
        <f>'ModelParams Lw'!$B$6*(LN(K$3/(($B238/3600/($D238*$F238))^0.4*$G238^0.3)))^2+'ModelParams Lw'!$B$7*LN(K$3/(($B238/3600/($D238*$F238))^0.4*$G238^0.3))+'ModelParams Lw'!$B$8</f>
        <v>#DIV/0!</v>
      </c>
      <c r="L238" s="21" t="e">
        <f>'ModelParams Lw'!$B$6*(LN(L$3/(($B238/3600/($D238*$F238))^0.4*$G238^0.3)))^2+'ModelParams Lw'!$B$7*LN(L$3/(($B238/3600/($D238*$F238))^0.4*$G238^0.3))+'ModelParams Lw'!$B$8</f>
        <v>#DIV/0!</v>
      </c>
      <c r="M238" s="21" t="e">
        <f>'ModelParams Lw'!$B$6*(LN(M$3/(($B238/3600/($D238*$F238))^0.4*$G238^0.3)))^2+'ModelParams Lw'!$B$7*LN(M$3/(($B238/3600/($D238*$F238))^0.4*$G238^0.3))+'ModelParams Lw'!$B$8</f>
        <v>#DIV/0!</v>
      </c>
      <c r="N238" s="21" t="e">
        <f>'ModelParams Lw'!$B$6*(LN(N$3/(($B238/3600/($D238*$F238))^0.4*$G238^0.3)))^2+'ModelParams Lw'!$B$7*LN(N$3/(($B238/3600/($D238*$F238))^0.4*$G238^0.3))+'ModelParams Lw'!$B$8</f>
        <v>#DIV/0!</v>
      </c>
      <c r="O238" s="21" t="e">
        <f>'ModelParams Lw'!$B$6*(LN(O$3/(($B238/3600/($D238*$F238))^0.4*$G238^0.3)))^2+'ModelParams Lw'!$B$7*LN(O$3/(($B238/3600/($D238*$F238))^0.4*$G238^0.3))+'ModelParams Lw'!$B$8</f>
        <v>#DIV/0!</v>
      </c>
      <c r="P238" s="24" t="e">
        <f>'ModelParams Lw'!$B$3+'ModelParams Lw'!$B$4*LOG10($B238/3600/($D238*$F238))+'ModelParams Lw'!$B$5*LOG10(2*$G238/(1.2*($B238/3600/($D238*$F238))^2)+1)+10*LOG10($D238*$F238)+H238</f>
        <v>#DIV/0!</v>
      </c>
      <c r="Q238" s="24" t="e">
        <f>'ModelParams Lw'!$B$3+'ModelParams Lw'!$B$4*LOG10($B238/3600/($D238*$F238))+'ModelParams Lw'!$B$5*LOG10(2*$G238/(1.2*($B238/3600/($D238*$F238))^2)+1)+10*LOG10($D238*$F238)+I238</f>
        <v>#DIV/0!</v>
      </c>
      <c r="R238" s="24" t="e">
        <f>'ModelParams Lw'!$B$3+'ModelParams Lw'!$B$4*LOG10($B238/3600/($D238*$F238))+'ModelParams Lw'!$B$5*LOG10(2*$G238/(1.2*($B238/3600/($D238*$F238))^2)+1)+10*LOG10($D238*$F238)+J238</f>
        <v>#DIV/0!</v>
      </c>
      <c r="S238" s="24" t="e">
        <f>'ModelParams Lw'!$B$3+'ModelParams Lw'!$B$4*LOG10($B238/3600/($D238*$F238))+'ModelParams Lw'!$B$5*LOG10(2*$G238/(1.2*($B238/3600/($D238*$F238))^2)+1)+10*LOG10($D238*$F238)+K238</f>
        <v>#DIV/0!</v>
      </c>
      <c r="T238" s="24" t="e">
        <f>'ModelParams Lw'!$B$3+'ModelParams Lw'!$B$4*LOG10($B238/3600/($D238*$F238))+'ModelParams Lw'!$B$5*LOG10(2*$G238/(1.2*($B238/3600/($D238*$F238))^2)+1)+10*LOG10($D238*$F238)+L238</f>
        <v>#DIV/0!</v>
      </c>
      <c r="U238" s="24" t="e">
        <f>'ModelParams Lw'!$B$3+'ModelParams Lw'!$B$4*LOG10($B238/3600/($D238*$F238))+'ModelParams Lw'!$B$5*LOG10(2*$G238/(1.2*($B238/3600/($D238*$F238))^2)+1)+10*LOG10($D238*$F238)+M238</f>
        <v>#DIV/0!</v>
      </c>
      <c r="V238" s="24" t="e">
        <f>'ModelParams Lw'!$B$3+'ModelParams Lw'!$B$4*LOG10($B238/3600/($D238*$F238))+'ModelParams Lw'!$B$5*LOG10(2*$G238/(1.2*($B238/3600/($D238*$F238))^2)+1)+10*LOG10($D238*$F238)+N238</f>
        <v>#DIV/0!</v>
      </c>
      <c r="W238" s="24" t="e">
        <f>'ModelParams Lw'!$B$3+'ModelParams Lw'!$B$4*LOG10($B238/3600/($D238*$F238))+'ModelParams Lw'!$B$5*LOG10(2*$G238/(1.2*($B238/3600/($D238*$F238))^2)+1)+10*LOG10($D238*$F238)+O238</f>
        <v>#DIV/0!</v>
      </c>
      <c r="X238" s="24" t="e">
        <f>10*LOG10(IF(P238="",0,POWER(10,((P238+'ModelParams Lw'!$O$4)/10))) +IF(Q238="",0,POWER(10,((Q238+'ModelParams Lw'!$P$4)/10))) +IF(R238="",0,POWER(10,((R238+'ModelParams Lw'!$Q$4)/10))) +IF(S238="",0,POWER(10,((S238+'ModelParams Lw'!$R$4)/10))) +IF(T238="",0,POWER(10,((T238+'ModelParams Lw'!$S$4)/10))) +IF(U238="",0,POWER(10,((U238+'ModelParams Lw'!$T$4)/10))) +IF(V238="",0,POWER(10,((V238+'ModelParams Lw'!$U$4)/10)))+IF(W238="",0,POWER(10,((W238+'ModelParams Lw'!$V$4)/10))))</f>
        <v>#DIV/0!</v>
      </c>
      <c r="Y238" s="24" t="e">
        <f t="shared" si="91"/>
        <v>#DIV/0!</v>
      </c>
      <c r="Z238" s="24" t="e">
        <f>(P238-'ModelParams Lw'!O$10)/'ModelParams Lw'!O$11</f>
        <v>#DIV/0!</v>
      </c>
      <c r="AA238" s="24" t="e">
        <f>(Q238-'ModelParams Lw'!P$10)/'ModelParams Lw'!P$11</f>
        <v>#DIV/0!</v>
      </c>
      <c r="AB238" s="24" t="e">
        <f>(R238-'ModelParams Lw'!Q$10)/'ModelParams Lw'!Q$11</f>
        <v>#DIV/0!</v>
      </c>
      <c r="AC238" s="24" t="e">
        <f>(S238-'ModelParams Lw'!R$10)/'ModelParams Lw'!R$11</f>
        <v>#DIV/0!</v>
      </c>
      <c r="AD238" s="24" t="e">
        <f>(T238-'ModelParams Lw'!S$10)/'ModelParams Lw'!S$11</f>
        <v>#DIV/0!</v>
      </c>
      <c r="AE238" s="24" t="e">
        <f>(U238-'ModelParams Lw'!T$10)/'ModelParams Lw'!T$11</f>
        <v>#DIV/0!</v>
      </c>
      <c r="AF238" s="24" t="e">
        <f>(V238-'ModelParams Lw'!U$10)/'ModelParams Lw'!U$11</f>
        <v>#DIV/0!</v>
      </c>
      <c r="AG238" s="24" t="e">
        <f>(W238-'ModelParams Lw'!V$10)/'ModelParams Lw'!V$11</f>
        <v>#DIV/0!</v>
      </c>
      <c r="AH238" s="24" t="e">
        <f t="shared" si="92"/>
        <v>#DIV/0!</v>
      </c>
      <c r="AI238" s="24" t="str">
        <f>IF(OR(Calcul!$D243="",Calcul!$E243=""),"",VLOOKUP(CONCATENATE(Calcul!$D243,Calcul!$E243),SilencerParams!$D$4:$R$82,8,FALSE))</f>
        <v/>
      </c>
      <c r="AJ238" s="24" t="str">
        <f>IF(OR(Calcul!$D243="",Calcul!$E243=""),"",VLOOKUP(CONCATENATE(Calcul!$D243,Calcul!$E243),SilencerParams!$D$4:$R$82,9,FALSE))</f>
        <v/>
      </c>
      <c r="AK238" s="24" t="str">
        <f>IF(OR(Calcul!$D243="",Calcul!$E243=""),"",VLOOKUP(CONCATENATE(Calcul!$D243,Calcul!$E243),SilencerParams!$D$4:$R$82,10,FALSE))</f>
        <v/>
      </c>
      <c r="AL238" s="24" t="str">
        <f>IF(OR(Calcul!$D243="",Calcul!$E243=""),"",VLOOKUP(CONCATENATE(Calcul!$D243,Calcul!$E243),SilencerParams!$D$4:$R$82,11,FALSE))</f>
        <v/>
      </c>
      <c r="AM238" s="24" t="str">
        <f>IF(OR(Calcul!$D243="",Calcul!$E243=""),"",VLOOKUP(CONCATENATE(Calcul!$D243,Calcul!$E243),SilencerParams!$D$4:$R$82,12,FALSE))</f>
        <v/>
      </c>
      <c r="AN238" s="24" t="str">
        <f>IF(OR(Calcul!$D243="",Calcul!$E243=""),"",VLOOKUP(CONCATENATE(Calcul!$D243,Calcul!$E243),SilencerParams!$D$4:$R$82,13,FALSE))</f>
        <v/>
      </c>
      <c r="AO238" s="24" t="str">
        <f>IF(OR(Calcul!$D243="",Calcul!$E243=""),"",VLOOKUP(CONCATENATE(Calcul!$D243,Calcul!$E243),SilencerParams!$D$4:$R$82,14,FALSE))</f>
        <v/>
      </c>
      <c r="AP238" s="24" t="str">
        <f>IF(OR(Calcul!$D243="",Calcul!$E243=""),"",VLOOKUP(CONCATENATE(Calcul!$D243,Calcul!$E243),SilencerParams!$D$4:$R$82,15,FALSE))</f>
        <v/>
      </c>
      <c r="AQ238" s="24" t="str">
        <f>IF(OR(Calcul!$D243="",Calcul!$E243=""),"",VLOOKUP(CONCATENATE(Calcul!$D243,Calcul!$E243),SilencerParams!$D$4:$Z$82,16,FALSE)*LOG($AH238)+VLOOKUP(CONCATENATE(Calcul!$D243,Calcul!$E243),SilencerParams!$D$4:$AH$82,24,FALSE))</f>
        <v/>
      </c>
      <c r="AR238" s="24" t="str">
        <f>IF(OR(Calcul!$D243="",Calcul!$E243=""),"",VLOOKUP(CONCATENATE(Calcul!$D243,Calcul!$E243),SilencerParams!$D$4:$Z$82,17,FALSE)*LOG($AH238)+VLOOKUP(CONCATENATE(Calcul!$D243,Calcul!$E243),SilencerParams!$D$4:$AH$82,25,FALSE))</f>
        <v/>
      </c>
      <c r="AS238" s="24" t="str">
        <f>IF(OR(Calcul!$D243="",Calcul!$E243=""),"",VLOOKUP(CONCATENATE(Calcul!$D243,Calcul!$E243),SilencerParams!$D$4:$Z$82,18,FALSE)*LOG($AH238)+VLOOKUP(CONCATENATE(Calcul!$D243,Calcul!$E243),SilencerParams!$D$4:$AH$82,26,FALSE))</f>
        <v/>
      </c>
      <c r="AT238" s="24" t="str">
        <f>IF(OR(Calcul!$D243="",Calcul!$E243=""),"",VLOOKUP(CONCATENATE(Calcul!$D243,Calcul!$E243),SilencerParams!$D$4:$Z$82,19,FALSE)*LOG($AH238)+VLOOKUP(CONCATENATE(Calcul!$D243,Calcul!$E243),SilencerParams!$D$4:$AH$82,27,FALSE))</f>
        <v/>
      </c>
      <c r="AU238" s="24" t="str">
        <f>IF(OR(Calcul!$D243="",Calcul!$E243=""),"",VLOOKUP(CONCATENATE(Calcul!$D243,Calcul!$E243),SilencerParams!$D$4:$Z$82,20,FALSE)*LOG($AH238)+VLOOKUP(CONCATENATE(Calcul!$D243,Calcul!$E243),SilencerParams!$D$4:$AH$82,28,FALSE))</f>
        <v/>
      </c>
      <c r="AV238" s="24" t="str">
        <f>IF(OR(Calcul!$D243="",Calcul!$E243=""),"",VLOOKUP(CONCATENATE(Calcul!$D243,Calcul!$E243),SilencerParams!$D$4:$Z$82,21,FALSE)*LOG($AH238)+VLOOKUP(CONCATENATE(Calcul!$D243,Calcul!$E243),SilencerParams!$D$4:$AH$82,29,FALSE))</f>
        <v/>
      </c>
      <c r="AW238" s="24" t="str">
        <f>IF(OR(Calcul!$D243="",Calcul!$E243=""),"",VLOOKUP(CONCATENATE(Calcul!$D243,Calcul!$E243),SilencerParams!$D$4:$Z$82,22,FALSE)*LOG($AH238)+VLOOKUP(CONCATENATE(Calcul!$D243,Calcul!$E243),SilencerParams!$D$4:$AH$82,30,FALSE))</f>
        <v/>
      </c>
      <c r="AX238" s="24" t="str">
        <f>IF(OR(Calcul!$D243="",Calcul!$E243=""),"",VLOOKUP(CONCATENATE(Calcul!$D243,Calcul!$E243),SilencerParams!$D$4:$Z$82,23,FALSE)*LOG($AH238)+VLOOKUP(CONCATENATE(Calcul!$D243,Calcul!$E243),SilencerParams!$D$4:$AH$82,31,FALSE))</f>
        <v/>
      </c>
      <c r="AY238" s="24" t="e">
        <f t="shared" si="72"/>
        <v>#DIV/0!</v>
      </c>
      <c r="AZ238" s="24" t="e">
        <f t="shared" si="73"/>
        <v>#DIV/0!</v>
      </c>
      <c r="BA238" s="24" t="e">
        <f t="shared" si="74"/>
        <v>#DIV/0!</v>
      </c>
      <c r="BB238" s="24" t="e">
        <f t="shared" si="75"/>
        <v>#DIV/0!</v>
      </c>
      <c r="BC238" s="24" t="e">
        <f t="shared" si="76"/>
        <v>#DIV/0!</v>
      </c>
      <c r="BD238" s="24" t="e">
        <f t="shared" si="77"/>
        <v>#DIV/0!</v>
      </c>
      <c r="BE238" s="24" t="e">
        <f t="shared" si="78"/>
        <v>#DIV/0!</v>
      </c>
      <c r="BF238" s="24" t="e">
        <f t="shared" si="79"/>
        <v>#DIV/0!</v>
      </c>
      <c r="BG238" s="24" t="e">
        <f>10*LOG10(IF(AY238="",0,POWER(10,((AY238+'ModelParams Lw'!$O$4)/10))) +IF(AZ238="",0,POWER(10,((AZ238+'ModelParams Lw'!$P$4)/10))) +IF(BA238="",0,POWER(10,((BA238+'ModelParams Lw'!$Q$4)/10))) +IF(BB238="",0,POWER(10,((BB238+'ModelParams Lw'!$R$4)/10))) +IF(BC238="",0,POWER(10,((BC238+'ModelParams Lw'!$S$4)/10))) +IF(BD238="",0,POWER(10,((BD238+'ModelParams Lw'!$T$4)/10))) +IF(BE238="",0,POWER(10,((BE238+'ModelParams Lw'!$U$4)/10)))+IF(BF238="",0,POWER(10,((BF238+'ModelParams Lw'!$V$4)/10))))</f>
        <v>#DIV/0!</v>
      </c>
      <c r="BH238" s="24" t="e">
        <f t="shared" si="93"/>
        <v>#DIV/0!</v>
      </c>
      <c r="BI238" s="24" t="e">
        <f>(AY238-'ModelParams Lw'!O$10)/'ModelParams Lw'!O$11</f>
        <v>#DIV/0!</v>
      </c>
      <c r="BJ238" s="24" t="e">
        <f>(AZ238-'ModelParams Lw'!P$10)/'ModelParams Lw'!P$11</f>
        <v>#DIV/0!</v>
      </c>
      <c r="BK238" s="24" t="e">
        <f>(BA238-'ModelParams Lw'!Q$10)/'ModelParams Lw'!Q$11</f>
        <v>#DIV/0!</v>
      </c>
      <c r="BL238" s="24" t="e">
        <f>(BB238-'ModelParams Lw'!R$10)/'ModelParams Lw'!R$11</f>
        <v>#DIV/0!</v>
      </c>
      <c r="BM238" s="24" t="e">
        <f>(BC238-'ModelParams Lw'!S$10)/'ModelParams Lw'!S$11</f>
        <v>#DIV/0!</v>
      </c>
      <c r="BN238" s="24" t="e">
        <f>(BD238-'ModelParams Lw'!T$10)/'ModelParams Lw'!T$11</f>
        <v>#DIV/0!</v>
      </c>
      <c r="BO238" s="24" t="e">
        <f>(BE238-'ModelParams Lw'!U$10)/'ModelParams Lw'!U$11</f>
        <v>#DIV/0!</v>
      </c>
      <c r="BP238" s="24" t="e">
        <f>(BF238-'ModelParams Lw'!V$10)/'ModelParams Lw'!V$11</f>
        <v>#DIV/0!</v>
      </c>
      <c r="BQ238" s="24">
        <f>IF(Calcul!$F243="SW",'ModelParams Lw'!C$18+'ModelParams Lw'!C$19*LOG(BQ$3)+'ModelParams Lw'!C$20*($D238*$E238),IF('ModelParams Lw'!C$21+'ModelParams Lw'!C$22*LOG(BQ$3)+'ModelParams Lw'!C$23*($D238*$E238)&lt;'ModelParams Lw'!C$18+'ModelParams Lw'!C$19*LOG(BQ$3)+'ModelParams Lw'!C$20*($D238*$E238),'ModelParams Lw'!C$18+'ModelParams Lw'!C$19*LOG(BQ$3)+'ModelParams Lw'!C$20*($D238*$E238),'ModelParams Lw'!C$21+'ModelParams Lw'!C$22*LOG(BQ$3)+'ModelParams Lw'!C$23*($D238*$E238)))</f>
        <v>29.232362061604213</v>
      </c>
      <c r="BR238" s="24">
        <f>IF(Calcul!$F243="SW",'ModelParams Lw'!D$18+'ModelParams Lw'!D$19*LOG(BR$3)+'ModelParams Lw'!D$20*($D238*$E238),IF('ModelParams Lw'!D$21+'ModelParams Lw'!D$22*LOG(BR$3)+'ModelParams Lw'!D$23*($D238*$E238)&lt;'ModelParams Lw'!D$18+'ModelParams Lw'!D$19*LOG(BR$3)+'ModelParams Lw'!D$20*($D238*$E238),'ModelParams Lw'!D$18+'ModelParams Lw'!D$19*LOG(BR$3)+'ModelParams Lw'!D$20*($D238*$E238),'ModelParams Lw'!D$21+'ModelParams Lw'!D$22*LOG(BR$3)+'ModelParams Lw'!D$23*($D238*$E238)))</f>
        <v>20.87664435983303</v>
      </c>
      <c r="BS238" s="24">
        <f>IF(Calcul!$F243="SW",'ModelParams Lw'!E$18+'ModelParams Lw'!E$19*LOG(BS$3)+'ModelParams Lw'!E$20*($D238*$E238),IF('ModelParams Lw'!E$21+'ModelParams Lw'!E$22*LOG(BS$3)+'ModelParams Lw'!E$23*($D238*$E238)&lt;'ModelParams Lw'!E$18+'ModelParams Lw'!E$19*LOG(BS$3)+'ModelParams Lw'!E$20*($D238*$E238),'ModelParams Lw'!E$18+'ModelParams Lw'!E$19*LOG(BS$3)+'ModelParams Lw'!E$20*($D238*$E238),'ModelParams Lw'!E$21+'ModelParams Lw'!E$22*LOG(BS$3)+'ModelParams Lw'!E$23*($D238*$E238)))</f>
        <v>19.403052886267911</v>
      </c>
      <c r="BT238" s="24">
        <f>IF(Calcul!$F243="SW",'ModelParams Lw'!F$18+'ModelParams Lw'!F$19*LOG(BT$3)+'ModelParams Lw'!F$20*($D238*$E238),IF('ModelParams Lw'!F$21+'ModelParams Lw'!F$22*LOG(BT$3)+'ModelParams Lw'!F$23*($D238*$E238)&lt;'ModelParams Lw'!F$18+'ModelParams Lw'!F$19*LOG(BT$3)+'ModelParams Lw'!F$20*($D238*$E238),'ModelParams Lw'!F$18+'ModelParams Lw'!F$19*LOG(BT$3)+'ModelParams Lw'!F$20*($D238*$E238),'ModelParams Lw'!F$21+'ModelParams Lw'!F$22*LOG(BT$3)+'ModelParams Lw'!F$23*($D238*$E238)))</f>
        <v>19.168948557312724</v>
      </c>
      <c r="BU238" s="24">
        <f>IF(Calcul!$F243="SW",'ModelParams Lw'!G$18+'ModelParams Lw'!G$19*LOG(BU$3)+'ModelParams Lw'!G$20*($D238*$E238),IF('ModelParams Lw'!G$21+'ModelParams Lw'!G$22*LOG(BU$3)+'ModelParams Lw'!G$23*($D238*$E238)&lt;'ModelParams Lw'!G$18+'ModelParams Lw'!G$19*LOG(BU$3)+'ModelParams Lw'!G$20*($D238*$E238),'ModelParams Lw'!G$18+'ModelParams Lw'!G$19*LOG(BU$3)+'ModelParams Lw'!G$20*($D238*$E238),'ModelParams Lw'!G$21+'ModelParams Lw'!G$22*LOG(BU$3)+'ModelParams Lw'!G$23*($D238*$E238)))</f>
        <v>19.253827318462619</v>
      </c>
      <c r="BV238" s="24">
        <f>IF(Calcul!$F243="SW",'ModelParams Lw'!H$18+'ModelParams Lw'!H$19*LOG(BV$3)+'ModelParams Lw'!H$20*($D238*$E238),IF('ModelParams Lw'!H$21+'ModelParams Lw'!H$22*LOG(BV$3)+'ModelParams Lw'!H$23*($D238*$E238)&lt;'ModelParams Lw'!H$18+'ModelParams Lw'!H$19*LOG(BV$3)+'ModelParams Lw'!H$20*($D238*$E238),'ModelParams Lw'!H$18+'ModelParams Lw'!H$19*LOG(BV$3)+'ModelParams Lw'!H$20*($D238*$E238),'ModelParams Lw'!H$21+'ModelParams Lw'!H$22*LOG(BV$3)+'ModelParams Lw'!H$23*($D238*$E238)))</f>
        <v>18.450549841027573</v>
      </c>
      <c r="BW238" s="24">
        <f>IF(Calcul!$F243="SW",'ModelParams Lw'!I$18+'ModelParams Lw'!I$19*LOG(BW$3)+'ModelParams Lw'!I$20*($D238*$E238),IF('ModelParams Lw'!I$21+'ModelParams Lw'!I$22*LOG(BW$3)+'ModelParams Lw'!I$23*($D238*$E238)&lt;'ModelParams Lw'!I$18+'ModelParams Lw'!I$19*LOG(BW$3)+'ModelParams Lw'!I$20*($D238*$E238),'ModelParams Lw'!I$18+'ModelParams Lw'!I$19*LOG(BW$3)+'ModelParams Lw'!I$20*($D238*$E238),'ModelParams Lw'!I$21+'ModelParams Lw'!I$22*LOG(BW$3)+'ModelParams Lw'!I$23*($D238*$E238)))</f>
        <v>24.339570323731252</v>
      </c>
      <c r="BX238" s="24">
        <f>IF(Calcul!$F243="SW",'ModelParams Lw'!J$18+'ModelParams Lw'!J$19*LOG(BX$3)+'ModelParams Lw'!J$20*($D238*$E238),IF('ModelParams Lw'!J$21+'ModelParams Lw'!J$22*LOG(BX$3)+'ModelParams Lw'!J$23*($D238*$E238)&lt;'ModelParams Lw'!J$18+'ModelParams Lw'!J$19*LOG(BX$3)+'ModelParams Lw'!J$20*($D238*$E238),'ModelParams Lw'!J$18+'ModelParams Lw'!J$19*LOG(BX$3)+'ModelParams Lw'!J$20*($D238*$E238),'ModelParams Lw'!J$21+'ModelParams Lw'!J$22*LOG(BX$3)+'ModelParams Lw'!J$23*($D238*$E238)))</f>
        <v>22.505852524315557</v>
      </c>
      <c r="BY238" s="24" t="e">
        <f t="shared" si="80"/>
        <v>#DIV/0!</v>
      </c>
      <c r="BZ238" s="24" t="e">
        <f t="shared" si="81"/>
        <v>#DIV/0!</v>
      </c>
      <c r="CA238" s="24" t="e">
        <f t="shared" si="82"/>
        <v>#DIV/0!</v>
      </c>
      <c r="CB238" s="24" t="e">
        <f t="shared" si="83"/>
        <v>#DIV/0!</v>
      </c>
      <c r="CC238" s="24" t="e">
        <f t="shared" si="84"/>
        <v>#DIV/0!</v>
      </c>
      <c r="CD238" s="24" t="e">
        <f t="shared" si="85"/>
        <v>#DIV/0!</v>
      </c>
      <c r="CE238" s="24" t="e">
        <f t="shared" si="86"/>
        <v>#DIV/0!</v>
      </c>
      <c r="CF238" s="24" t="e">
        <f t="shared" si="87"/>
        <v>#DIV/0!</v>
      </c>
      <c r="CG238" s="24" t="e">
        <f>10*LOG10(IF(BY238="",0,POWER(10,((BY238+'ModelParams Lw'!$O$4)/10))) +IF(BZ238="",0,POWER(10,((BZ238+'ModelParams Lw'!$P$4)/10))) +IF(CA238="",0,POWER(10,((CA238+'ModelParams Lw'!$Q$4)/10))) +IF(CB238="",0,POWER(10,((CB238+'ModelParams Lw'!$R$4)/10))) +IF(CC238="",0,POWER(10,((CC238+'ModelParams Lw'!$S$4)/10))) +IF(CD238="",0,POWER(10,((CD238+'ModelParams Lw'!$T$4)/10))) +IF(CE238="",0,POWER(10,((CE238+'ModelParams Lw'!$U$4)/10)))+IF(CF238="",0,POWER(10,((CF238+'ModelParams Lw'!$V$4)/10))))</f>
        <v>#DIV/0!</v>
      </c>
      <c r="CH238" s="24" t="e">
        <f t="shared" si="94"/>
        <v>#DIV/0!</v>
      </c>
      <c r="CI238" s="24" t="e">
        <f>(BY238-'ModelParams Lw'!$O$10)/'ModelParams Lw'!$O$11</f>
        <v>#DIV/0!</v>
      </c>
      <c r="CJ238" s="24" t="e">
        <f>(BZ238-'ModelParams Lw'!$P$10)/'ModelParams Lw'!$P$11</f>
        <v>#DIV/0!</v>
      </c>
      <c r="CK238" s="24" t="e">
        <f>(CA238-'ModelParams Lw'!$Q$10)/'ModelParams Lw'!$Q$11</f>
        <v>#DIV/0!</v>
      </c>
      <c r="CL238" s="24" t="e">
        <f>(CB238-'ModelParams Lw'!$R$10)/'ModelParams Lw'!$R$11</f>
        <v>#DIV/0!</v>
      </c>
      <c r="CM238" s="24" t="e">
        <f>(CC238-'ModelParams Lw'!$S$10)/'ModelParams Lw'!$S$11</f>
        <v>#DIV/0!</v>
      </c>
      <c r="CN238" s="24" t="e">
        <f>(CD238-'ModelParams Lw'!$T$10)/'ModelParams Lw'!$T$11</f>
        <v>#DIV/0!</v>
      </c>
      <c r="CO238" s="24" t="e">
        <f>(CE238-'ModelParams Lw'!$U$10)/'ModelParams Lw'!$U$11</f>
        <v>#DIV/0!</v>
      </c>
      <c r="CP238" s="24" t="e">
        <f>(CF238-'ModelParams Lw'!$V$10)/'ModelParams Lw'!$V$11</f>
        <v>#DIV/0!</v>
      </c>
    </row>
    <row r="239" spans="1:94" x14ac:dyDescent="0.2">
      <c r="A239" s="12">
        <f>Calcul!B241</f>
        <v>0</v>
      </c>
      <c r="B239" s="12">
        <f t="shared" si="88"/>
        <v>0</v>
      </c>
      <c r="C239" s="12">
        <f>Calcul!C241</f>
        <v>0</v>
      </c>
      <c r="D239" s="12">
        <f>Calcul!D241/1000</f>
        <v>0</v>
      </c>
      <c r="E239" s="12">
        <f>Calcul!E241/1000</f>
        <v>0</v>
      </c>
      <c r="F239" s="12">
        <f t="shared" si="89"/>
        <v>0</v>
      </c>
      <c r="G239" s="24" t="e">
        <f t="shared" si="90"/>
        <v>#DIV/0!</v>
      </c>
      <c r="H239" s="21" t="e">
        <f>'ModelParams Lw'!$B$6*(LN(H$3/(($B239/3600/($D239*$F239))^0.4*$G239^0.3)))^2+'ModelParams Lw'!$B$7*LN(H$3/(($B239/3600/($D239*$F239))^0.4*$G239^0.3))+'ModelParams Lw'!$B$8</f>
        <v>#DIV/0!</v>
      </c>
      <c r="I239" s="21" t="e">
        <f>'ModelParams Lw'!$B$6*(LN(I$3/(($B239/3600/($D239*$F239))^0.4*$G239^0.3)))^2+'ModelParams Lw'!$B$7*LN(I$3/(($B239/3600/($D239*$F239))^0.4*$G239^0.3))+'ModelParams Lw'!$B$8</f>
        <v>#DIV/0!</v>
      </c>
      <c r="J239" s="21" t="e">
        <f>'ModelParams Lw'!$B$6*(LN(J$3/(($B239/3600/($D239*$F239))^0.4*$G239^0.3)))^2+'ModelParams Lw'!$B$7*LN(J$3/(($B239/3600/($D239*$F239))^0.4*$G239^0.3))+'ModelParams Lw'!$B$8</f>
        <v>#DIV/0!</v>
      </c>
      <c r="K239" s="21" t="e">
        <f>'ModelParams Lw'!$B$6*(LN(K$3/(($B239/3600/($D239*$F239))^0.4*$G239^0.3)))^2+'ModelParams Lw'!$B$7*LN(K$3/(($B239/3600/($D239*$F239))^0.4*$G239^0.3))+'ModelParams Lw'!$B$8</f>
        <v>#DIV/0!</v>
      </c>
      <c r="L239" s="21" t="e">
        <f>'ModelParams Lw'!$B$6*(LN(L$3/(($B239/3600/($D239*$F239))^0.4*$G239^0.3)))^2+'ModelParams Lw'!$B$7*LN(L$3/(($B239/3600/($D239*$F239))^0.4*$G239^0.3))+'ModelParams Lw'!$B$8</f>
        <v>#DIV/0!</v>
      </c>
      <c r="M239" s="21" t="e">
        <f>'ModelParams Lw'!$B$6*(LN(M$3/(($B239/3600/($D239*$F239))^0.4*$G239^0.3)))^2+'ModelParams Lw'!$B$7*LN(M$3/(($B239/3600/($D239*$F239))^0.4*$G239^0.3))+'ModelParams Lw'!$B$8</f>
        <v>#DIV/0!</v>
      </c>
      <c r="N239" s="21" t="e">
        <f>'ModelParams Lw'!$B$6*(LN(N$3/(($B239/3600/($D239*$F239))^0.4*$G239^0.3)))^2+'ModelParams Lw'!$B$7*LN(N$3/(($B239/3600/($D239*$F239))^0.4*$G239^0.3))+'ModelParams Lw'!$B$8</f>
        <v>#DIV/0!</v>
      </c>
      <c r="O239" s="21" t="e">
        <f>'ModelParams Lw'!$B$6*(LN(O$3/(($B239/3600/($D239*$F239))^0.4*$G239^0.3)))^2+'ModelParams Lw'!$B$7*LN(O$3/(($B239/3600/($D239*$F239))^0.4*$G239^0.3))+'ModelParams Lw'!$B$8</f>
        <v>#DIV/0!</v>
      </c>
      <c r="P239" s="24" t="e">
        <f>'ModelParams Lw'!$B$3+'ModelParams Lw'!$B$4*LOG10($B239/3600/($D239*$F239))+'ModelParams Lw'!$B$5*LOG10(2*$G239/(1.2*($B239/3600/($D239*$F239))^2)+1)+10*LOG10($D239*$F239)+H239</f>
        <v>#DIV/0!</v>
      </c>
      <c r="Q239" s="24" t="e">
        <f>'ModelParams Lw'!$B$3+'ModelParams Lw'!$B$4*LOG10($B239/3600/($D239*$F239))+'ModelParams Lw'!$B$5*LOG10(2*$G239/(1.2*($B239/3600/($D239*$F239))^2)+1)+10*LOG10($D239*$F239)+I239</f>
        <v>#DIV/0!</v>
      </c>
      <c r="R239" s="24" t="e">
        <f>'ModelParams Lw'!$B$3+'ModelParams Lw'!$B$4*LOG10($B239/3600/($D239*$F239))+'ModelParams Lw'!$B$5*LOG10(2*$G239/(1.2*($B239/3600/($D239*$F239))^2)+1)+10*LOG10($D239*$F239)+J239</f>
        <v>#DIV/0!</v>
      </c>
      <c r="S239" s="24" t="e">
        <f>'ModelParams Lw'!$B$3+'ModelParams Lw'!$B$4*LOG10($B239/3600/($D239*$F239))+'ModelParams Lw'!$B$5*LOG10(2*$G239/(1.2*($B239/3600/($D239*$F239))^2)+1)+10*LOG10($D239*$F239)+K239</f>
        <v>#DIV/0!</v>
      </c>
      <c r="T239" s="24" t="e">
        <f>'ModelParams Lw'!$B$3+'ModelParams Lw'!$B$4*LOG10($B239/3600/($D239*$F239))+'ModelParams Lw'!$B$5*LOG10(2*$G239/(1.2*($B239/3600/($D239*$F239))^2)+1)+10*LOG10($D239*$F239)+L239</f>
        <v>#DIV/0!</v>
      </c>
      <c r="U239" s="24" t="e">
        <f>'ModelParams Lw'!$B$3+'ModelParams Lw'!$B$4*LOG10($B239/3600/($D239*$F239))+'ModelParams Lw'!$B$5*LOG10(2*$G239/(1.2*($B239/3600/($D239*$F239))^2)+1)+10*LOG10($D239*$F239)+M239</f>
        <v>#DIV/0!</v>
      </c>
      <c r="V239" s="24" t="e">
        <f>'ModelParams Lw'!$B$3+'ModelParams Lw'!$B$4*LOG10($B239/3600/($D239*$F239))+'ModelParams Lw'!$B$5*LOG10(2*$G239/(1.2*($B239/3600/($D239*$F239))^2)+1)+10*LOG10($D239*$F239)+N239</f>
        <v>#DIV/0!</v>
      </c>
      <c r="W239" s="24" t="e">
        <f>'ModelParams Lw'!$B$3+'ModelParams Lw'!$B$4*LOG10($B239/3600/($D239*$F239))+'ModelParams Lw'!$B$5*LOG10(2*$G239/(1.2*($B239/3600/($D239*$F239))^2)+1)+10*LOG10($D239*$F239)+O239</f>
        <v>#DIV/0!</v>
      </c>
      <c r="X239" s="24" t="e">
        <f>10*LOG10(IF(P239="",0,POWER(10,((P239+'ModelParams Lw'!$O$4)/10))) +IF(Q239="",0,POWER(10,((Q239+'ModelParams Lw'!$P$4)/10))) +IF(R239="",0,POWER(10,((R239+'ModelParams Lw'!$Q$4)/10))) +IF(S239="",0,POWER(10,((S239+'ModelParams Lw'!$R$4)/10))) +IF(T239="",0,POWER(10,((T239+'ModelParams Lw'!$S$4)/10))) +IF(U239="",0,POWER(10,((U239+'ModelParams Lw'!$T$4)/10))) +IF(V239="",0,POWER(10,((V239+'ModelParams Lw'!$U$4)/10)))+IF(W239="",0,POWER(10,((W239+'ModelParams Lw'!$V$4)/10))))</f>
        <v>#DIV/0!</v>
      </c>
      <c r="Y239" s="24" t="e">
        <f t="shared" si="91"/>
        <v>#DIV/0!</v>
      </c>
      <c r="Z239" s="24" t="e">
        <f>(P239-'ModelParams Lw'!O$10)/'ModelParams Lw'!O$11</f>
        <v>#DIV/0!</v>
      </c>
      <c r="AA239" s="24" t="e">
        <f>(Q239-'ModelParams Lw'!P$10)/'ModelParams Lw'!P$11</f>
        <v>#DIV/0!</v>
      </c>
      <c r="AB239" s="24" t="e">
        <f>(R239-'ModelParams Lw'!Q$10)/'ModelParams Lw'!Q$11</f>
        <v>#DIV/0!</v>
      </c>
      <c r="AC239" s="24" t="e">
        <f>(S239-'ModelParams Lw'!R$10)/'ModelParams Lw'!R$11</f>
        <v>#DIV/0!</v>
      </c>
      <c r="AD239" s="24" t="e">
        <f>(T239-'ModelParams Lw'!S$10)/'ModelParams Lw'!S$11</f>
        <v>#DIV/0!</v>
      </c>
      <c r="AE239" s="24" t="e">
        <f>(U239-'ModelParams Lw'!T$10)/'ModelParams Lw'!T$11</f>
        <v>#DIV/0!</v>
      </c>
      <c r="AF239" s="24" t="e">
        <f>(V239-'ModelParams Lw'!U$10)/'ModelParams Lw'!U$11</f>
        <v>#DIV/0!</v>
      </c>
      <c r="AG239" s="24" t="e">
        <f>(W239-'ModelParams Lw'!V$10)/'ModelParams Lw'!V$11</f>
        <v>#DIV/0!</v>
      </c>
      <c r="AH239" s="24" t="e">
        <f t="shared" si="92"/>
        <v>#DIV/0!</v>
      </c>
      <c r="AI239" s="24" t="str">
        <f>IF(OR(Calcul!$D244="",Calcul!$E244=""),"",VLOOKUP(CONCATENATE(Calcul!$D244,Calcul!$E244),SilencerParams!$D$4:$R$82,8,FALSE))</f>
        <v/>
      </c>
      <c r="AJ239" s="24" t="str">
        <f>IF(OR(Calcul!$D244="",Calcul!$E244=""),"",VLOOKUP(CONCATENATE(Calcul!$D244,Calcul!$E244),SilencerParams!$D$4:$R$82,9,FALSE))</f>
        <v/>
      </c>
      <c r="AK239" s="24" t="str">
        <f>IF(OR(Calcul!$D244="",Calcul!$E244=""),"",VLOOKUP(CONCATENATE(Calcul!$D244,Calcul!$E244),SilencerParams!$D$4:$R$82,10,FALSE))</f>
        <v/>
      </c>
      <c r="AL239" s="24" t="str">
        <f>IF(OR(Calcul!$D244="",Calcul!$E244=""),"",VLOOKUP(CONCATENATE(Calcul!$D244,Calcul!$E244),SilencerParams!$D$4:$R$82,11,FALSE))</f>
        <v/>
      </c>
      <c r="AM239" s="24" t="str">
        <f>IF(OR(Calcul!$D244="",Calcul!$E244=""),"",VLOOKUP(CONCATENATE(Calcul!$D244,Calcul!$E244),SilencerParams!$D$4:$R$82,12,FALSE))</f>
        <v/>
      </c>
      <c r="AN239" s="24" t="str">
        <f>IF(OR(Calcul!$D244="",Calcul!$E244=""),"",VLOOKUP(CONCATENATE(Calcul!$D244,Calcul!$E244),SilencerParams!$D$4:$R$82,13,FALSE))</f>
        <v/>
      </c>
      <c r="AO239" s="24" t="str">
        <f>IF(OR(Calcul!$D244="",Calcul!$E244=""),"",VLOOKUP(CONCATENATE(Calcul!$D244,Calcul!$E244),SilencerParams!$D$4:$R$82,14,FALSE))</f>
        <v/>
      </c>
      <c r="AP239" s="24" t="str">
        <f>IF(OR(Calcul!$D244="",Calcul!$E244=""),"",VLOOKUP(CONCATENATE(Calcul!$D244,Calcul!$E244),SilencerParams!$D$4:$R$82,15,FALSE))</f>
        <v/>
      </c>
      <c r="AQ239" s="24" t="str">
        <f>IF(OR(Calcul!$D244="",Calcul!$E244=""),"",VLOOKUP(CONCATENATE(Calcul!$D244,Calcul!$E244),SilencerParams!$D$4:$Z$82,16,FALSE)*LOG($AH239)+VLOOKUP(CONCATENATE(Calcul!$D244,Calcul!$E244),SilencerParams!$D$4:$AH$82,24,FALSE))</f>
        <v/>
      </c>
      <c r="AR239" s="24" t="str">
        <f>IF(OR(Calcul!$D244="",Calcul!$E244=""),"",VLOOKUP(CONCATENATE(Calcul!$D244,Calcul!$E244),SilencerParams!$D$4:$Z$82,17,FALSE)*LOG($AH239)+VLOOKUP(CONCATENATE(Calcul!$D244,Calcul!$E244),SilencerParams!$D$4:$AH$82,25,FALSE))</f>
        <v/>
      </c>
      <c r="AS239" s="24" t="str">
        <f>IF(OR(Calcul!$D244="",Calcul!$E244=""),"",VLOOKUP(CONCATENATE(Calcul!$D244,Calcul!$E244),SilencerParams!$D$4:$Z$82,18,FALSE)*LOG($AH239)+VLOOKUP(CONCATENATE(Calcul!$D244,Calcul!$E244),SilencerParams!$D$4:$AH$82,26,FALSE))</f>
        <v/>
      </c>
      <c r="AT239" s="24" t="str">
        <f>IF(OR(Calcul!$D244="",Calcul!$E244=""),"",VLOOKUP(CONCATENATE(Calcul!$D244,Calcul!$E244),SilencerParams!$D$4:$Z$82,19,FALSE)*LOG($AH239)+VLOOKUP(CONCATENATE(Calcul!$D244,Calcul!$E244),SilencerParams!$D$4:$AH$82,27,FALSE))</f>
        <v/>
      </c>
      <c r="AU239" s="24" t="str">
        <f>IF(OR(Calcul!$D244="",Calcul!$E244=""),"",VLOOKUP(CONCATENATE(Calcul!$D244,Calcul!$E244),SilencerParams!$D$4:$Z$82,20,FALSE)*LOG($AH239)+VLOOKUP(CONCATENATE(Calcul!$D244,Calcul!$E244),SilencerParams!$D$4:$AH$82,28,FALSE))</f>
        <v/>
      </c>
      <c r="AV239" s="24" t="str">
        <f>IF(OR(Calcul!$D244="",Calcul!$E244=""),"",VLOOKUP(CONCATENATE(Calcul!$D244,Calcul!$E244),SilencerParams!$D$4:$Z$82,21,FALSE)*LOG($AH239)+VLOOKUP(CONCATENATE(Calcul!$D244,Calcul!$E244),SilencerParams!$D$4:$AH$82,29,FALSE))</f>
        <v/>
      </c>
      <c r="AW239" s="24" t="str">
        <f>IF(OR(Calcul!$D244="",Calcul!$E244=""),"",VLOOKUP(CONCATENATE(Calcul!$D244,Calcul!$E244),SilencerParams!$D$4:$Z$82,22,FALSE)*LOG($AH239)+VLOOKUP(CONCATENATE(Calcul!$D244,Calcul!$E244),SilencerParams!$D$4:$AH$82,30,FALSE))</f>
        <v/>
      </c>
      <c r="AX239" s="24" t="str">
        <f>IF(OR(Calcul!$D244="",Calcul!$E244=""),"",VLOOKUP(CONCATENATE(Calcul!$D244,Calcul!$E244),SilencerParams!$D$4:$Z$82,23,FALSE)*LOG($AH239)+VLOOKUP(CONCATENATE(Calcul!$D244,Calcul!$E244),SilencerParams!$D$4:$AH$82,31,FALSE))</f>
        <v/>
      </c>
      <c r="AY239" s="24" t="e">
        <f t="shared" si="72"/>
        <v>#DIV/0!</v>
      </c>
      <c r="AZ239" s="24" t="e">
        <f t="shared" si="73"/>
        <v>#DIV/0!</v>
      </c>
      <c r="BA239" s="24" t="e">
        <f t="shared" si="74"/>
        <v>#DIV/0!</v>
      </c>
      <c r="BB239" s="24" t="e">
        <f t="shared" si="75"/>
        <v>#DIV/0!</v>
      </c>
      <c r="BC239" s="24" t="e">
        <f t="shared" si="76"/>
        <v>#DIV/0!</v>
      </c>
      <c r="BD239" s="24" t="e">
        <f t="shared" si="77"/>
        <v>#DIV/0!</v>
      </c>
      <c r="BE239" s="24" t="e">
        <f t="shared" si="78"/>
        <v>#DIV/0!</v>
      </c>
      <c r="BF239" s="24" t="e">
        <f t="shared" si="79"/>
        <v>#DIV/0!</v>
      </c>
      <c r="BG239" s="24" t="e">
        <f>10*LOG10(IF(AY239="",0,POWER(10,((AY239+'ModelParams Lw'!$O$4)/10))) +IF(AZ239="",0,POWER(10,((AZ239+'ModelParams Lw'!$P$4)/10))) +IF(BA239="",0,POWER(10,((BA239+'ModelParams Lw'!$Q$4)/10))) +IF(BB239="",0,POWER(10,((BB239+'ModelParams Lw'!$R$4)/10))) +IF(BC239="",0,POWER(10,((BC239+'ModelParams Lw'!$S$4)/10))) +IF(BD239="",0,POWER(10,((BD239+'ModelParams Lw'!$T$4)/10))) +IF(BE239="",0,POWER(10,((BE239+'ModelParams Lw'!$U$4)/10)))+IF(BF239="",0,POWER(10,((BF239+'ModelParams Lw'!$V$4)/10))))</f>
        <v>#DIV/0!</v>
      </c>
      <c r="BH239" s="24" t="e">
        <f t="shared" si="93"/>
        <v>#DIV/0!</v>
      </c>
      <c r="BI239" s="24" t="e">
        <f>(AY239-'ModelParams Lw'!O$10)/'ModelParams Lw'!O$11</f>
        <v>#DIV/0!</v>
      </c>
      <c r="BJ239" s="24" t="e">
        <f>(AZ239-'ModelParams Lw'!P$10)/'ModelParams Lw'!P$11</f>
        <v>#DIV/0!</v>
      </c>
      <c r="BK239" s="24" t="e">
        <f>(BA239-'ModelParams Lw'!Q$10)/'ModelParams Lw'!Q$11</f>
        <v>#DIV/0!</v>
      </c>
      <c r="BL239" s="24" t="e">
        <f>(BB239-'ModelParams Lw'!R$10)/'ModelParams Lw'!R$11</f>
        <v>#DIV/0!</v>
      </c>
      <c r="BM239" s="24" t="e">
        <f>(BC239-'ModelParams Lw'!S$10)/'ModelParams Lw'!S$11</f>
        <v>#DIV/0!</v>
      </c>
      <c r="BN239" s="24" t="e">
        <f>(BD239-'ModelParams Lw'!T$10)/'ModelParams Lw'!T$11</f>
        <v>#DIV/0!</v>
      </c>
      <c r="BO239" s="24" t="e">
        <f>(BE239-'ModelParams Lw'!U$10)/'ModelParams Lw'!U$11</f>
        <v>#DIV/0!</v>
      </c>
      <c r="BP239" s="24" t="e">
        <f>(BF239-'ModelParams Lw'!V$10)/'ModelParams Lw'!V$11</f>
        <v>#DIV/0!</v>
      </c>
      <c r="BQ239" s="24">
        <f>IF(Calcul!$F244="SW",'ModelParams Lw'!C$18+'ModelParams Lw'!C$19*LOG(BQ$3)+'ModelParams Lw'!C$20*($D239*$E239),IF('ModelParams Lw'!C$21+'ModelParams Lw'!C$22*LOG(BQ$3)+'ModelParams Lw'!C$23*($D239*$E239)&lt;'ModelParams Lw'!C$18+'ModelParams Lw'!C$19*LOG(BQ$3)+'ModelParams Lw'!C$20*($D239*$E239),'ModelParams Lw'!C$18+'ModelParams Lw'!C$19*LOG(BQ$3)+'ModelParams Lw'!C$20*($D239*$E239),'ModelParams Lw'!C$21+'ModelParams Lw'!C$22*LOG(BQ$3)+'ModelParams Lw'!C$23*($D239*$E239)))</f>
        <v>29.232362061604213</v>
      </c>
      <c r="BR239" s="24">
        <f>IF(Calcul!$F244="SW",'ModelParams Lw'!D$18+'ModelParams Lw'!D$19*LOG(BR$3)+'ModelParams Lw'!D$20*($D239*$E239),IF('ModelParams Lw'!D$21+'ModelParams Lw'!D$22*LOG(BR$3)+'ModelParams Lw'!D$23*($D239*$E239)&lt;'ModelParams Lw'!D$18+'ModelParams Lw'!D$19*LOG(BR$3)+'ModelParams Lw'!D$20*($D239*$E239),'ModelParams Lw'!D$18+'ModelParams Lw'!D$19*LOG(BR$3)+'ModelParams Lw'!D$20*($D239*$E239),'ModelParams Lw'!D$21+'ModelParams Lw'!D$22*LOG(BR$3)+'ModelParams Lw'!D$23*($D239*$E239)))</f>
        <v>20.87664435983303</v>
      </c>
      <c r="BS239" s="24">
        <f>IF(Calcul!$F244="SW",'ModelParams Lw'!E$18+'ModelParams Lw'!E$19*LOG(BS$3)+'ModelParams Lw'!E$20*($D239*$E239),IF('ModelParams Lw'!E$21+'ModelParams Lw'!E$22*LOG(BS$3)+'ModelParams Lw'!E$23*($D239*$E239)&lt;'ModelParams Lw'!E$18+'ModelParams Lw'!E$19*LOG(BS$3)+'ModelParams Lw'!E$20*($D239*$E239),'ModelParams Lw'!E$18+'ModelParams Lw'!E$19*LOG(BS$3)+'ModelParams Lw'!E$20*($D239*$E239),'ModelParams Lw'!E$21+'ModelParams Lw'!E$22*LOG(BS$3)+'ModelParams Lw'!E$23*($D239*$E239)))</f>
        <v>19.403052886267911</v>
      </c>
      <c r="BT239" s="24">
        <f>IF(Calcul!$F244="SW",'ModelParams Lw'!F$18+'ModelParams Lw'!F$19*LOG(BT$3)+'ModelParams Lw'!F$20*($D239*$E239),IF('ModelParams Lw'!F$21+'ModelParams Lw'!F$22*LOG(BT$3)+'ModelParams Lw'!F$23*($D239*$E239)&lt;'ModelParams Lw'!F$18+'ModelParams Lw'!F$19*LOG(BT$3)+'ModelParams Lw'!F$20*($D239*$E239),'ModelParams Lw'!F$18+'ModelParams Lw'!F$19*LOG(BT$3)+'ModelParams Lw'!F$20*($D239*$E239),'ModelParams Lw'!F$21+'ModelParams Lw'!F$22*LOG(BT$3)+'ModelParams Lw'!F$23*($D239*$E239)))</f>
        <v>19.168948557312724</v>
      </c>
      <c r="BU239" s="24">
        <f>IF(Calcul!$F244="SW",'ModelParams Lw'!G$18+'ModelParams Lw'!G$19*LOG(BU$3)+'ModelParams Lw'!G$20*($D239*$E239),IF('ModelParams Lw'!G$21+'ModelParams Lw'!G$22*LOG(BU$3)+'ModelParams Lw'!G$23*($D239*$E239)&lt;'ModelParams Lw'!G$18+'ModelParams Lw'!G$19*LOG(BU$3)+'ModelParams Lw'!G$20*($D239*$E239),'ModelParams Lw'!G$18+'ModelParams Lw'!G$19*LOG(BU$3)+'ModelParams Lw'!G$20*($D239*$E239),'ModelParams Lw'!G$21+'ModelParams Lw'!G$22*LOG(BU$3)+'ModelParams Lw'!G$23*($D239*$E239)))</f>
        <v>19.253827318462619</v>
      </c>
      <c r="BV239" s="24">
        <f>IF(Calcul!$F244="SW",'ModelParams Lw'!H$18+'ModelParams Lw'!H$19*LOG(BV$3)+'ModelParams Lw'!H$20*($D239*$E239),IF('ModelParams Lw'!H$21+'ModelParams Lw'!H$22*LOG(BV$3)+'ModelParams Lw'!H$23*($D239*$E239)&lt;'ModelParams Lw'!H$18+'ModelParams Lw'!H$19*LOG(BV$3)+'ModelParams Lw'!H$20*($D239*$E239),'ModelParams Lw'!H$18+'ModelParams Lw'!H$19*LOG(BV$3)+'ModelParams Lw'!H$20*($D239*$E239),'ModelParams Lw'!H$21+'ModelParams Lw'!H$22*LOG(BV$3)+'ModelParams Lw'!H$23*($D239*$E239)))</f>
        <v>18.450549841027573</v>
      </c>
      <c r="BW239" s="24">
        <f>IF(Calcul!$F244="SW",'ModelParams Lw'!I$18+'ModelParams Lw'!I$19*LOG(BW$3)+'ModelParams Lw'!I$20*($D239*$E239),IF('ModelParams Lw'!I$21+'ModelParams Lw'!I$22*LOG(BW$3)+'ModelParams Lw'!I$23*($D239*$E239)&lt;'ModelParams Lw'!I$18+'ModelParams Lw'!I$19*LOG(BW$3)+'ModelParams Lw'!I$20*($D239*$E239),'ModelParams Lw'!I$18+'ModelParams Lw'!I$19*LOG(BW$3)+'ModelParams Lw'!I$20*($D239*$E239),'ModelParams Lw'!I$21+'ModelParams Lw'!I$22*LOG(BW$3)+'ModelParams Lw'!I$23*($D239*$E239)))</f>
        <v>24.339570323731252</v>
      </c>
      <c r="BX239" s="24">
        <f>IF(Calcul!$F244="SW",'ModelParams Lw'!J$18+'ModelParams Lw'!J$19*LOG(BX$3)+'ModelParams Lw'!J$20*($D239*$E239),IF('ModelParams Lw'!J$21+'ModelParams Lw'!J$22*LOG(BX$3)+'ModelParams Lw'!J$23*($D239*$E239)&lt;'ModelParams Lw'!J$18+'ModelParams Lw'!J$19*LOG(BX$3)+'ModelParams Lw'!J$20*($D239*$E239),'ModelParams Lw'!J$18+'ModelParams Lw'!J$19*LOG(BX$3)+'ModelParams Lw'!J$20*($D239*$E239),'ModelParams Lw'!J$21+'ModelParams Lw'!J$22*LOG(BX$3)+'ModelParams Lw'!J$23*($D239*$E239)))</f>
        <v>22.505852524315557</v>
      </c>
      <c r="BY239" s="24" t="e">
        <f t="shared" si="80"/>
        <v>#DIV/0!</v>
      </c>
      <c r="BZ239" s="24" t="e">
        <f t="shared" si="81"/>
        <v>#DIV/0!</v>
      </c>
      <c r="CA239" s="24" t="e">
        <f t="shared" si="82"/>
        <v>#DIV/0!</v>
      </c>
      <c r="CB239" s="24" t="e">
        <f t="shared" si="83"/>
        <v>#DIV/0!</v>
      </c>
      <c r="CC239" s="24" t="e">
        <f t="shared" si="84"/>
        <v>#DIV/0!</v>
      </c>
      <c r="CD239" s="24" t="e">
        <f t="shared" si="85"/>
        <v>#DIV/0!</v>
      </c>
      <c r="CE239" s="24" t="e">
        <f t="shared" si="86"/>
        <v>#DIV/0!</v>
      </c>
      <c r="CF239" s="24" t="e">
        <f t="shared" si="87"/>
        <v>#DIV/0!</v>
      </c>
      <c r="CG239" s="24" t="e">
        <f>10*LOG10(IF(BY239="",0,POWER(10,((BY239+'ModelParams Lw'!$O$4)/10))) +IF(BZ239="",0,POWER(10,((BZ239+'ModelParams Lw'!$P$4)/10))) +IF(CA239="",0,POWER(10,((CA239+'ModelParams Lw'!$Q$4)/10))) +IF(CB239="",0,POWER(10,((CB239+'ModelParams Lw'!$R$4)/10))) +IF(CC239="",0,POWER(10,((CC239+'ModelParams Lw'!$S$4)/10))) +IF(CD239="",0,POWER(10,((CD239+'ModelParams Lw'!$T$4)/10))) +IF(CE239="",0,POWER(10,((CE239+'ModelParams Lw'!$U$4)/10)))+IF(CF239="",0,POWER(10,((CF239+'ModelParams Lw'!$V$4)/10))))</f>
        <v>#DIV/0!</v>
      </c>
      <c r="CH239" s="24" t="e">
        <f t="shared" si="94"/>
        <v>#DIV/0!</v>
      </c>
      <c r="CI239" s="24" t="e">
        <f>(BY239-'ModelParams Lw'!$O$10)/'ModelParams Lw'!$O$11</f>
        <v>#DIV/0!</v>
      </c>
      <c r="CJ239" s="24" t="e">
        <f>(BZ239-'ModelParams Lw'!$P$10)/'ModelParams Lw'!$P$11</f>
        <v>#DIV/0!</v>
      </c>
      <c r="CK239" s="24" t="e">
        <f>(CA239-'ModelParams Lw'!$Q$10)/'ModelParams Lw'!$Q$11</f>
        <v>#DIV/0!</v>
      </c>
      <c r="CL239" s="24" t="e">
        <f>(CB239-'ModelParams Lw'!$R$10)/'ModelParams Lw'!$R$11</f>
        <v>#DIV/0!</v>
      </c>
      <c r="CM239" s="24" t="e">
        <f>(CC239-'ModelParams Lw'!$S$10)/'ModelParams Lw'!$S$11</f>
        <v>#DIV/0!</v>
      </c>
      <c r="CN239" s="24" t="e">
        <f>(CD239-'ModelParams Lw'!$T$10)/'ModelParams Lw'!$T$11</f>
        <v>#DIV/0!</v>
      </c>
      <c r="CO239" s="24" t="e">
        <f>(CE239-'ModelParams Lw'!$U$10)/'ModelParams Lw'!$U$11</f>
        <v>#DIV/0!</v>
      </c>
      <c r="CP239" s="24" t="e">
        <f>(CF239-'ModelParams Lw'!$V$10)/'ModelParams Lw'!$V$11</f>
        <v>#DIV/0!</v>
      </c>
    </row>
    <row r="240" spans="1:94" x14ac:dyDescent="0.2">
      <c r="A240" s="12">
        <f>Calcul!B242</f>
        <v>0</v>
      </c>
      <c r="B240" s="12">
        <f t="shared" si="88"/>
        <v>0</v>
      </c>
      <c r="C240" s="12">
        <f>Calcul!C242</f>
        <v>0</v>
      </c>
      <c r="D240" s="12">
        <f>Calcul!D242/1000</f>
        <v>0</v>
      </c>
      <c r="E240" s="12">
        <f>Calcul!E242/1000</f>
        <v>0</v>
      </c>
      <c r="F240" s="12">
        <f t="shared" si="89"/>
        <v>0</v>
      </c>
      <c r="G240" s="24" t="e">
        <f t="shared" si="90"/>
        <v>#DIV/0!</v>
      </c>
      <c r="H240" s="21" t="e">
        <f>'ModelParams Lw'!$B$6*(LN(H$3/(($B240/3600/($D240*$F240))^0.4*$G240^0.3)))^2+'ModelParams Lw'!$B$7*LN(H$3/(($B240/3600/($D240*$F240))^0.4*$G240^0.3))+'ModelParams Lw'!$B$8</f>
        <v>#DIV/0!</v>
      </c>
      <c r="I240" s="21" t="e">
        <f>'ModelParams Lw'!$B$6*(LN(I$3/(($B240/3600/($D240*$F240))^0.4*$G240^0.3)))^2+'ModelParams Lw'!$B$7*LN(I$3/(($B240/3600/($D240*$F240))^0.4*$G240^0.3))+'ModelParams Lw'!$B$8</f>
        <v>#DIV/0!</v>
      </c>
      <c r="J240" s="21" t="e">
        <f>'ModelParams Lw'!$B$6*(LN(J$3/(($B240/3600/($D240*$F240))^0.4*$G240^0.3)))^2+'ModelParams Lw'!$B$7*LN(J$3/(($B240/3600/($D240*$F240))^0.4*$G240^0.3))+'ModelParams Lw'!$B$8</f>
        <v>#DIV/0!</v>
      </c>
      <c r="K240" s="21" t="e">
        <f>'ModelParams Lw'!$B$6*(LN(K$3/(($B240/3600/($D240*$F240))^0.4*$G240^0.3)))^2+'ModelParams Lw'!$B$7*LN(K$3/(($B240/3600/($D240*$F240))^0.4*$G240^0.3))+'ModelParams Lw'!$B$8</f>
        <v>#DIV/0!</v>
      </c>
      <c r="L240" s="21" t="e">
        <f>'ModelParams Lw'!$B$6*(LN(L$3/(($B240/3600/($D240*$F240))^0.4*$G240^0.3)))^2+'ModelParams Lw'!$B$7*LN(L$3/(($B240/3600/($D240*$F240))^0.4*$G240^0.3))+'ModelParams Lw'!$B$8</f>
        <v>#DIV/0!</v>
      </c>
      <c r="M240" s="21" t="e">
        <f>'ModelParams Lw'!$B$6*(LN(M$3/(($B240/3600/($D240*$F240))^0.4*$G240^0.3)))^2+'ModelParams Lw'!$B$7*LN(M$3/(($B240/3600/($D240*$F240))^0.4*$G240^0.3))+'ModelParams Lw'!$B$8</f>
        <v>#DIV/0!</v>
      </c>
      <c r="N240" s="21" t="e">
        <f>'ModelParams Lw'!$B$6*(LN(N$3/(($B240/3600/($D240*$F240))^0.4*$G240^0.3)))^2+'ModelParams Lw'!$B$7*LN(N$3/(($B240/3600/($D240*$F240))^0.4*$G240^0.3))+'ModelParams Lw'!$B$8</f>
        <v>#DIV/0!</v>
      </c>
      <c r="O240" s="21" t="e">
        <f>'ModelParams Lw'!$B$6*(LN(O$3/(($B240/3600/($D240*$F240))^0.4*$G240^0.3)))^2+'ModelParams Lw'!$B$7*LN(O$3/(($B240/3600/($D240*$F240))^0.4*$G240^0.3))+'ModelParams Lw'!$B$8</f>
        <v>#DIV/0!</v>
      </c>
      <c r="P240" s="24" t="e">
        <f>'ModelParams Lw'!$B$3+'ModelParams Lw'!$B$4*LOG10($B240/3600/($D240*$F240))+'ModelParams Lw'!$B$5*LOG10(2*$G240/(1.2*($B240/3600/($D240*$F240))^2)+1)+10*LOG10($D240*$F240)+H240</f>
        <v>#DIV/0!</v>
      </c>
      <c r="Q240" s="24" t="e">
        <f>'ModelParams Lw'!$B$3+'ModelParams Lw'!$B$4*LOG10($B240/3600/($D240*$F240))+'ModelParams Lw'!$B$5*LOG10(2*$G240/(1.2*($B240/3600/($D240*$F240))^2)+1)+10*LOG10($D240*$F240)+I240</f>
        <v>#DIV/0!</v>
      </c>
      <c r="R240" s="24" t="e">
        <f>'ModelParams Lw'!$B$3+'ModelParams Lw'!$B$4*LOG10($B240/3600/($D240*$F240))+'ModelParams Lw'!$B$5*LOG10(2*$G240/(1.2*($B240/3600/($D240*$F240))^2)+1)+10*LOG10($D240*$F240)+J240</f>
        <v>#DIV/0!</v>
      </c>
      <c r="S240" s="24" t="e">
        <f>'ModelParams Lw'!$B$3+'ModelParams Lw'!$B$4*LOG10($B240/3600/($D240*$F240))+'ModelParams Lw'!$B$5*LOG10(2*$G240/(1.2*($B240/3600/($D240*$F240))^2)+1)+10*LOG10($D240*$F240)+K240</f>
        <v>#DIV/0!</v>
      </c>
      <c r="T240" s="24" t="e">
        <f>'ModelParams Lw'!$B$3+'ModelParams Lw'!$B$4*LOG10($B240/3600/($D240*$F240))+'ModelParams Lw'!$B$5*LOG10(2*$G240/(1.2*($B240/3600/($D240*$F240))^2)+1)+10*LOG10($D240*$F240)+L240</f>
        <v>#DIV/0!</v>
      </c>
      <c r="U240" s="24" t="e">
        <f>'ModelParams Lw'!$B$3+'ModelParams Lw'!$B$4*LOG10($B240/3600/($D240*$F240))+'ModelParams Lw'!$B$5*LOG10(2*$G240/(1.2*($B240/3600/($D240*$F240))^2)+1)+10*LOG10($D240*$F240)+M240</f>
        <v>#DIV/0!</v>
      </c>
      <c r="V240" s="24" t="e">
        <f>'ModelParams Lw'!$B$3+'ModelParams Lw'!$B$4*LOG10($B240/3600/($D240*$F240))+'ModelParams Lw'!$B$5*LOG10(2*$G240/(1.2*($B240/3600/($D240*$F240))^2)+1)+10*LOG10($D240*$F240)+N240</f>
        <v>#DIV/0!</v>
      </c>
      <c r="W240" s="24" t="e">
        <f>'ModelParams Lw'!$B$3+'ModelParams Lw'!$B$4*LOG10($B240/3600/($D240*$F240))+'ModelParams Lw'!$B$5*LOG10(2*$G240/(1.2*($B240/3600/($D240*$F240))^2)+1)+10*LOG10($D240*$F240)+O240</f>
        <v>#DIV/0!</v>
      </c>
      <c r="X240" s="24" t="e">
        <f>10*LOG10(IF(P240="",0,POWER(10,((P240+'ModelParams Lw'!$O$4)/10))) +IF(Q240="",0,POWER(10,((Q240+'ModelParams Lw'!$P$4)/10))) +IF(R240="",0,POWER(10,((R240+'ModelParams Lw'!$Q$4)/10))) +IF(S240="",0,POWER(10,((S240+'ModelParams Lw'!$R$4)/10))) +IF(T240="",0,POWER(10,((T240+'ModelParams Lw'!$S$4)/10))) +IF(U240="",0,POWER(10,((U240+'ModelParams Lw'!$T$4)/10))) +IF(V240="",0,POWER(10,((V240+'ModelParams Lw'!$U$4)/10)))+IF(W240="",0,POWER(10,((W240+'ModelParams Lw'!$V$4)/10))))</f>
        <v>#DIV/0!</v>
      </c>
      <c r="Y240" s="24" t="e">
        <f t="shared" si="91"/>
        <v>#DIV/0!</v>
      </c>
      <c r="Z240" s="24" t="e">
        <f>(P240-'ModelParams Lw'!O$10)/'ModelParams Lw'!O$11</f>
        <v>#DIV/0!</v>
      </c>
      <c r="AA240" s="24" t="e">
        <f>(Q240-'ModelParams Lw'!P$10)/'ModelParams Lw'!P$11</f>
        <v>#DIV/0!</v>
      </c>
      <c r="AB240" s="24" t="e">
        <f>(R240-'ModelParams Lw'!Q$10)/'ModelParams Lw'!Q$11</f>
        <v>#DIV/0!</v>
      </c>
      <c r="AC240" s="24" t="e">
        <f>(S240-'ModelParams Lw'!R$10)/'ModelParams Lw'!R$11</f>
        <v>#DIV/0!</v>
      </c>
      <c r="AD240" s="24" t="e">
        <f>(T240-'ModelParams Lw'!S$10)/'ModelParams Lw'!S$11</f>
        <v>#DIV/0!</v>
      </c>
      <c r="AE240" s="24" t="e">
        <f>(U240-'ModelParams Lw'!T$10)/'ModelParams Lw'!T$11</f>
        <v>#DIV/0!</v>
      </c>
      <c r="AF240" s="24" t="e">
        <f>(V240-'ModelParams Lw'!U$10)/'ModelParams Lw'!U$11</f>
        <v>#DIV/0!</v>
      </c>
      <c r="AG240" s="24" t="e">
        <f>(W240-'ModelParams Lw'!V$10)/'ModelParams Lw'!V$11</f>
        <v>#DIV/0!</v>
      </c>
      <c r="AH240" s="24" t="e">
        <f t="shared" si="92"/>
        <v>#DIV/0!</v>
      </c>
      <c r="AI240" s="24" t="str">
        <f>IF(OR(Calcul!$D245="",Calcul!$E245=""),"",VLOOKUP(CONCATENATE(Calcul!$D245,Calcul!$E245),SilencerParams!$D$4:$R$82,8,FALSE))</f>
        <v/>
      </c>
      <c r="AJ240" s="24" t="str">
        <f>IF(OR(Calcul!$D245="",Calcul!$E245=""),"",VLOOKUP(CONCATENATE(Calcul!$D245,Calcul!$E245),SilencerParams!$D$4:$R$82,9,FALSE))</f>
        <v/>
      </c>
      <c r="AK240" s="24" t="str">
        <f>IF(OR(Calcul!$D245="",Calcul!$E245=""),"",VLOOKUP(CONCATENATE(Calcul!$D245,Calcul!$E245),SilencerParams!$D$4:$R$82,10,FALSE))</f>
        <v/>
      </c>
      <c r="AL240" s="24" t="str">
        <f>IF(OR(Calcul!$D245="",Calcul!$E245=""),"",VLOOKUP(CONCATENATE(Calcul!$D245,Calcul!$E245),SilencerParams!$D$4:$R$82,11,FALSE))</f>
        <v/>
      </c>
      <c r="AM240" s="24" t="str">
        <f>IF(OR(Calcul!$D245="",Calcul!$E245=""),"",VLOOKUP(CONCATENATE(Calcul!$D245,Calcul!$E245),SilencerParams!$D$4:$R$82,12,FALSE))</f>
        <v/>
      </c>
      <c r="AN240" s="24" t="str">
        <f>IF(OR(Calcul!$D245="",Calcul!$E245=""),"",VLOOKUP(CONCATENATE(Calcul!$D245,Calcul!$E245),SilencerParams!$D$4:$R$82,13,FALSE))</f>
        <v/>
      </c>
      <c r="AO240" s="24" t="str">
        <f>IF(OR(Calcul!$D245="",Calcul!$E245=""),"",VLOOKUP(CONCATENATE(Calcul!$D245,Calcul!$E245),SilencerParams!$D$4:$R$82,14,FALSE))</f>
        <v/>
      </c>
      <c r="AP240" s="24" t="str">
        <f>IF(OR(Calcul!$D245="",Calcul!$E245=""),"",VLOOKUP(CONCATENATE(Calcul!$D245,Calcul!$E245),SilencerParams!$D$4:$R$82,15,FALSE))</f>
        <v/>
      </c>
      <c r="AQ240" s="24" t="str">
        <f>IF(OR(Calcul!$D245="",Calcul!$E245=""),"",VLOOKUP(CONCATENATE(Calcul!$D245,Calcul!$E245),SilencerParams!$D$4:$Z$82,16,FALSE)*LOG($AH240)+VLOOKUP(CONCATENATE(Calcul!$D245,Calcul!$E245),SilencerParams!$D$4:$AH$82,24,FALSE))</f>
        <v/>
      </c>
      <c r="AR240" s="24" t="str">
        <f>IF(OR(Calcul!$D245="",Calcul!$E245=""),"",VLOOKUP(CONCATENATE(Calcul!$D245,Calcul!$E245),SilencerParams!$D$4:$Z$82,17,FALSE)*LOG($AH240)+VLOOKUP(CONCATENATE(Calcul!$D245,Calcul!$E245),SilencerParams!$D$4:$AH$82,25,FALSE))</f>
        <v/>
      </c>
      <c r="AS240" s="24" t="str">
        <f>IF(OR(Calcul!$D245="",Calcul!$E245=""),"",VLOOKUP(CONCATENATE(Calcul!$D245,Calcul!$E245),SilencerParams!$D$4:$Z$82,18,FALSE)*LOG($AH240)+VLOOKUP(CONCATENATE(Calcul!$D245,Calcul!$E245),SilencerParams!$D$4:$AH$82,26,FALSE))</f>
        <v/>
      </c>
      <c r="AT240" s="24" t="str">
        <f>IF(OR(Calcul!$D245="",Calcul!$E245=""),"",VLOOKUP(CONCATENATE(Calcul!$D245,Calcul!$E245),SilencerParams!$D$4:$Z$82,19,FALSE)*LOG($AH240)+VLOOKUP(CONCATENATE(Calcul!$D245,Calcul!$E245),SilencerParams!$D$4:$AH$82,27,FALSE))</f>
        <v/>
      </c>
      <c r="AU240" s="24" t="str">
        <f>IF(OR(Calcul!$D245="",Calcul!$E245=""),"",VLOOKUP(CONCATENATE(Calcul!$D245,Calcul!$E245),SilencerParams!$D$4:$Z$82,20,FALSE)*LOG($AH240)+VLOOKUP(CONCATENATE(Calcul!$D245,Calcul!$E245),SilencerParams!$D$4:$AH$82,28,FALSE))</f>
        <v/>
      </c>
      <c r="AV240" s="24" t="str">
        <f>IF(OR(Calcul!$D245="",Calcul!$E245=""),"",VLOOKUP(CONCATENATE(Calcul!$D245,Calcul!$E245),SilencerParams!$D$4:$Z$82,21,FALSE)*LOG($AH240)+VLOOKUP(CONCATENATE(Calcul!$D245,Calcul!$E245),SilencerParams!$D$4:$AH$82,29,FALSE))</f>
        <v/>
      </c>
      <c r="AW240" s="24" t="str">
        <f>IF(OR(Calcul!$D245="",Calcul!$E245=""),"",VLOOKUP(CONCATENATE(Calcul!$D245,Calcul!$E245),SilencerParams!$D$4:$Z$82,22,FALSE)*LOG($AH240)+VLOOKUP(CONCATENATE(Calcul!$D245,Calcul!$E245),SilencerParams!$D$4:$AH$82,30,FALSE))</f>
        <v/>
      </c>
      <c r="AX240" s="24" t="str">
        <f>IF(OR(Calcul!$D245="",Calcul!$E245=""),"",VLOOKUP(CONCATENATE(Calcul!$D245,Calcul!$E245),SilencerParams!$D$4:$Z$82,23,FALSE)*LOG($AH240)+VLOOKUP(CONCATENATE(Calcul!$D245,Calcul!$E245),SilencerParams!$D$4:$AH$82,31,FALSE))</f>
        <v/>
      </c>
      <c r="AY240" s="24" t="e">
        <f t="shared" si="72"/>
        <v>#DIV/0!</v>
      </c>
      <c r="AZ240" s="24" t="e">
        <f t="shared" si="73"/>
        <v>#DIV/0!</v>
      </c>
      <c r="BA240" s="24" t="e">
        <f t="shared" si="74"/>
        <v>#DIV/0!</v>
      </c>
      <c r="BB240" s="24" t="e">
        <f t="shared" si="75"/>
        <v>#DIV/0!</v>
      </c>
      <c r="BC240" s="24" t="e">
        <f t="shared" si="76"/>
        <v>#DIV/0!</v>
      </c>
      <c r="BD240" s="24" t="e">
        <f t="shared" si="77"/>
        <v>#DIV/0!</v>
      </c>
      <c r="BE240" s="24" t="e">
        <f t="shared" si="78"/>
        <v>#DIV/0!</v>
      </c>
      <c r="BF240" s="24" t="e">
        <f t="shared" si="79"/>
        <v>#DIV/0!</v>
      </c>
      <c r="BG240" s="24" t="e">
        <f>10*LOG10(IF(AY240="",0,POWER(10,((AY240+'ModelParams Lw'!$O$4)/10))) +IF(AZ240="",0,POWER(10,((AZ240+'ModelParams Lw'!$P$4)/10))) +IF(BA240="",0,POWER(10,((BA240+'ModelParams Lw'!$Q$4)/10))) +IF(BB240="",0,POWER(10,((BB240+'ModelParams Lw'!$R$4)/10))) +IF(BC240="",0,POWER(10,((BC240+'ModelParams Lw'!$S$4)/10))) +IF(BD240="",0,POWER(10,((BD240+'ModelParams Lw'!$T$4)/10))) +IF(BE240="",0,POWER(10,((BE240+'ModelParams Lw'!$U$4)/10)))+IF(BF240="",0,POWER(10,((BF240+'ModelParams Lw'!$V$4)/10))))</f>
        <v>#DIV/0!</v>
      </c>
      <c r="BH240" s="24" t="e">
        <f t="shared" si="93"/>
        <v>#DIV/0!</v>
      </c>
      <c r="BI240" s="24" t="e">
        <f>(AY240-'ModelParams Lw'!O$10)/'ModelParams Lw'!O$11</f>
        <v>#DIV/0!</v>
      </c>
      <c r="BJ240" s="24" t="e">
        <f>(AZ240-'ModelParams Lw'!P$10)/'ModelParams Lw'!P$11</f>
        <v>#DIV/0!</v>
      </c>
      <c r="BK240" s="24" t="e">
        <f>(BA240-'ModelParams Lw'!Q$10)/'ModelParams Lw'!Q$11</f>
        <v>#DIV/0!</v>
      </c>
      <c r="BL240" s="24" t="e">
        <f>(BB240-'ModelParams Lw'!R$10)/'ModelParams Lw'!R$11</f>
        <v>#DIV/0!</v>
      </c>
      <c r="BM240" s="24" t="e">
        <f>(BC240-'ModelParams Lw'!S$10)/'ModelParams Lw'!S$11</f>
        <v>#DIV/0!</v>
      </c>
      <c r="BN240" s="24" t="e">
        <f>(BD240-'ModelParams Lw'!T$10)/'ModelParams Lw'!T$11</f>
        <v>#DIV/0!</v>
      </c>
      <c r="BO240" s="24" t="e">
        <f>(BE240-'ModelParams Lw'!U$10)/'ModelParams Lw'!U$11</f>
        <v>#DIV/0!</v>
      </c>
      <c r="BP240" s="24" t="e">
        <f>(BF240-'ModelParams Lw'!V$10)/'ModelParams Lw'!V$11</f>
        <v>#DIV/0!</v>
      </c>
      <c r="BQ240" s="24">
        <f>IF(Calcul!$F245="SW",'ModelParams Lw'!C$18+'ModelParams Lw'!C$19*LOG(BQ$3)+'ModelParams Lw'!C$20*($D240*$E240),IF('ModelParams Lw'!C$21+'ModelParams Lw'!C$22*LOG(BQ$3)+'ModelParams Lw'!C$23*($D240*$E240)&lt;'ModelParams Lw'!C$18+'ModelParams Lw'!C$19*LOG(BQ$3)+'ModelParams Lw'!C$20*($D240*$E240),'ModelParams Lw'!C$18+'ModelParams Lw'!C$19*LOG(BQ$3)+'ModelParams Lw'!C$20*($D240*$E240),'ModelParams Lw'!C$21+'ModelParams Lw'!C$22*LOG(BQ$3)+'ModelParams Lw'!C$23*($D240*$E240)))</f>
        <v>29.232362061604213</v>
      </c>
      <c r="BR240" s="24">
        <f>IF(Calcul!$F245="SW",'ModelParams Lw'!D$18+'ModelParams Lw'!D$19*LOG(BR$3)+'ModelParams Lw'!D$20*($D240*$E240),IF('ModelParams Lw'!D$21+'ModelParams Lw'!D$22*LOG(BR$3)+'ModelParams Lw'!D$23*($D240*$E240)&lt;'ModelParams Lw'!D$18+'ModelParams Lw'!D$19*LOG(BR$3)+'ModelParams Lw'!D$20*($D240*$E240),'ModelParams Lw'!D$18+'ModelParams Lw'!D$19*LOG(BR$3)+'ModelParams Lw'!D$20*($D240*$E240),'ModelParams Lw'!D$21+'ModelParams Lw'!D$22*LOG(BR$3)+'ModelParams Lw'!D$23*($D240*$E240)))</f>
        <v>20.87664435983303</v>
      </c>
      <c r="BS240" s="24">
        <f>IF(Calcul!$F245="SW",'ModelParams Lw'!E$18+'ModelParams Lw'!E$19*LOG(BS$3)+'ModelParams Lw'!E$20*($D240*$E240),IF('ModelParams Lw'!E$21+'ModelParams Lw'!E$22*LOG(BS$3)+'ModelParams Lw'!E$23*($D240*$E240)&lt;'ModelParams Lw'!E$18+'ModelParams Lw'!E$19*LOG(BS$3)+'ModelParams Lw'!E$20*($D240*$E240),'ModelParams Lw'!E$18+'ModelParams Lw'!E$19*LOG(BS$3)+'ModelParams Lw'!E$20*($D240*$E240),'ModelParams Lw'!E$21+'ModelParams Lw'!E$22*LOG(BS$3)+'ModelParams Lw'!E$23*($D240*$E240)))</f>
        <v>19.403052886267911</v>
      </c>
      <c r="BT240" s="24">
        <f>IF(Calcul!$F245="SW",'ModelParams Lw'!F$18+'ModelParams Lw'!F$19*LOG(BT$3)+'ModelParams Lw'!F$20*($D240*$E240),IF('ModelParams Lw'!F$21+'ModelParams Lw'!F$22*LOG(BT$3)+'ModelParams Lw'!F$23*($D240*$E240)&lt;'ModelParams Lw'!F$18+'ModelParams Lw'!F$19*LOG(BT$3)+'ModelParams Lw'!F$20*($D240*$E240),'ModelParams Lw'!F$18+'ModelParams Lw'!F$19*LOG(BT$3)+'ModelParams Lw'!F$20*($D240*$E240),'ModelParams Lw'!F$21+'ModelParams Lw'!F$22*LOG(BT$3)+'ModelParams Lw'!F$23*($D240*$E240)))</f>
        <v>19.168948557312724</v>
      </c>
      <c r="BU240" s="24">
        <f>IF(Calcul!$F245="SW",'ModelParams Lw'!G$18+'ModelParams Lw'!G$19*LOG(BU$3)+'ModelParams Lw'!G$20*($D240*$E240),IF('ModelParams Lw'!G$21+'ModelParams Lw'!G$22*LOG(BU$3)+'ModelParams Lw'!G$23*($D240*$E240)&lt;'ModelParams Lw'!G$18+'ModelParams Lw'!G$19*LOG(BU$3)+'ModelParams Lw'!G$20*($D240*$E240),'ModelParams Lw'!G$18+'ModelParams Lw'!G$19*LOG(BU$3)+'ModelParams Lw'!G$20*($D240*$E240),'ModelParams Lw'!G$21+'ModelParams Lw'!G$22*LOG(BU$3)+'ModelParams Lw'!G$23*($D240*$E240)))</f>
        <v>19.253827318462619</v>
      </c>
      <c r="BV240" s="24">
        <f>IF(Calcul!$F245="SW",'ModelParams Lw'!H$18+'ModelParams Lw'!H$19*LOG(BV$3)+'ModelParams Lw'!H$20*($D240*$E240),IF('ModelParams Lw'!H$21+'ModelParams Lw'!H$22*LOG(BV$3)+'ModelParams Lw'!H$23*($D240*$E240)&lt;'ModelParams Lw'!H$18+'ModelParams Lw'!H$19*LOG(BV$3)+'ModelParams Lw'!H$20*($D240*$E240),'ModelParams Lw'!H$18+'ModelParams Lw'!H$19*LOG(BV$3)+'ModelParams Lw'!H$20*($D240*$E240),'ModelParams Lw'!H$21+'ModelParams Lw'!H$22*LOG(BV$3)+'ModelParams Lw'!H$23*($D240*$E240)))</f>
        <v>18.450549841027573</v>
      </c>
      <c r="BW240" s="24">
        <f>IF(Calcul!$F245="SW",'ModelParams Lw'!I$18+'ModelParams Lw'!I$19*LOG(BW$3)+'ModelParams Lw'!I$20*($D240*$E240),IF('ModelParams Lw'!I$21+'ModelParams Lw'!I$22*LOG(BW$3)+'ModelParams Lw'!I$23*($D240*$E240)&lt;'ModelParams Lw'!I$18+'ModelParams Lw'!I$19*LOG(BW$3)+'ModelParams Lw'!I$20*($D240*$E240),'ModelParams Lw'!I$18+'ModelParams Lw'!I$19*LOG(BW$3)+'ModelParams Lw'!I$20*($D240*$E240),'ModelParams Lw'!I$21+'ModelParams Lw'!I$22*LOG(BW$3)+'ModelParams Lw'!I$23*($D240*$E240)))</f>
        <v>24.339570323731252</v>
      </c>
      <c r="BX240" s="24">
        <f>IF(Calcul!$F245="SW",'ModelParams Lw'!J$18+'ModelParams Lw'!J$19*LOG(BX$3)+'ModelParams Lw'!J$20*($D240*$E240),IF('ModelParams Lw'!J$21+'ModelParams Lw'!J$22*LOG(BX$3)+'ModelParams Lw'!J$23*($D240*$E240)&lt;'ModelParams Lw'!J$18+'ModelParams Lw'!J$19*LOG(BX$3)+'ModelParams Lw'!J$20*($D240*$E240),'ModelParams Lw'!J$18+'ModelParams Lw'!J$19*LOG(BX$3)+'ModelParams Lw'!J$20*($D240*$E240),'ModelParams Lw'!J$21+'ModelParams Lw'!J$22*LOG(BX$3)+'ModelParams Lw'!J$23*($D240*$E240)))</f>
        <v>22.505852524315557</v>
      </c>
      <c r="BY240" s="24" t="e">
        <f t="shared" si="80"/>
        <v>#DIV/0!</v>
      </c>
      <c r="BZ240" s="24" t="e">
        <f t="shared" si="81"/>
        <v>#DIV/0!</v>
      </c>
      <c r="CA240" s="24" t="e">
        <f t="shared" si="82"/>
        <v>#DIV/0!</v>
      </c>
      <c r="CB240" s="24" t="e">
        <f t="shared" si="83"/>
        <v>#DIV/0!</v>
      </c>
      <c r="CC240" s="24" t="e">
        <f t="shared" si="84"/>
        <v>#DIV/0!</v>
      </c>
      <c r="CD240" s="24" t="e">
        <f t="shared" si="85"/>
        <v>#DIV/0!</v>
      </c>
      <c r="CE240" s="24" t="e">
        <f t="shared" si="86"/>
        <v>#DIV/0!</v>
      </c>
      <c r="CF240" s="24" t="e">
        <f t="shared" si="87"/>
        <v>#DIV/0!</v>
      </c>
      <c r="CG240" s="24" t="e">
        <f>10*LOG10(IF(BY240="",0,POWER(10,((BY240+'ModelParams Lw'!$O$4)/10))) +IF(BZ240="",0,POWER(10,((BZ240+'ModelParams Lw'!$P$4)/10))) +IF(CA240="",0,POWER(10,((CA240+'ModelParams Lw'!$Q$4)/10))) +IF(CB240="",0,POWER(10,((CB240+'ModelParams Lw'!$R$4)/10))) +IF(CC240="",0,POWER(10,((CC240+'ModelParams Lw'!$S$4)/10))) +IF(CD240="",0,POWER(10,((CD240+'ModelParams Lw'!$T$4)/10))) +IF(CE240="",0,POWER(10,((CE240+'ModelParams Lw'!$U$4)/10)))+IF(CF240="",0,POWER(10,((CF240+'ModelParams Lw'!$V$4)/10))))</f>
        <v>#DIV/0!</v>
      </c>
      <c r="CH240" s="24" t="e">
        <f t="shared" si="94"/>
        <v>#DIV/0!</v>
      </c>
      <c r="CI240" s="24" t="e">
        <f>(BY240-'ModelParams Lw'!$O$10)/'ModelParams Lw'!$O$11</f>
        <v>#DIV/0!</v>
      </c>
      <c r="CJ240" s="24" t="e">
        <f>(BZ240-'ModelParams Lw'!$P$10)/'ModelParams Lw'!$P$11</f>
        <v>#DIV/0!</v>
      </c>
      <c r="CK240" s="24" t="e">
        <f>(CA240-'ModelParams Lw'!$Q$10)/'ModelParams Lw'!$Q$11</f>
        <v>#DIV/0!</v>
      </c>
      <c r="CL240" s="24" t="e">
        <f>(CB240-'ModelParams Lw'!$R$10)/'ModelParams Lw'!$R$11</f>
        <v>#DIV/0!</v>
      </c>
      <c r="CM240" s="24" t="e">
        <f>(CC240-'ModelParams Lw'!$S$10)/'ModelParams Lw'!$S$11</f>
        <v>#DIV/0!</v>
      </c>
      <c r="CN240" s="24" t="e">
        <f>(CD240-'ModelParams Lw'!$T$10)/'ModelParams Lw'!$T$11</f>
        <v>#DIV/0!</v>
      </c>
      <c r="CO240" s="24" t="e">
        <f>(CE240-'ModelParams Lw'!$U$10)/'ModelParams Lw'!$U$11</f>
        <v>#DIV/0!</v>
      </c>
      <c r="CP240" s="24" t="e">
        <f>(CF240-'ModelParams Lw'!$V$10)/'ModelParams Lw'!$V$11</f>
        <v>#DIV/0!</v>
      </c>
    </row>
    <row r="241" spans="1:94" x14ac:dyDescent="0.2">
      <c r="A241" s="12">
        <f>Calcul!B243</f>
        <v>0</v>
      </c>
      <c r="B241" s="12">
        <f t="shared" si="88"/>
        <v>0</v>
      </c>
      <c r="C241" s="12">
        <f>Calcul!C243</f>
        <v>0</v>
      </c>
      <c r="D241" s="12">
        <f>Calcul!D243/1000</f>
        <v>0</v>
      </c>
      <c r="E241" s="12">
        <f>Calcul!E243/1000</f>
        <v>0</v>
      </c>
      <c r="F241" s="12">
        <f t="shared" si="89"/>
        <v>0</v>
      </c>
      <c r="G241" s="24" t="e">
        <f t="shared" si="90"/>
        <v>#DIV/0!</v>
      </c>
      <c r="H241" s="21" t="e">
        <f>'ModelParams Lw'!$B$6*(LN(H$3/(($B241/3600/($D241*$F241))^0.4*$G241^0.3)))^2+'ModelParams Lw'!$B$7*LN(H$3/(($B241/3600/($D241*$F241))^0.4*$G241^0.3))+'ModelParams Lw'!$B$8</f>
        <v>#DIV/0!</v>
      </c>
      <c r="I241" s="21" t="e">
        <f>'ModelParams Lw'!$B$6*(LN(I$3/(($B241/3600/($D241*$F241))^0.4*$G241^0.3)))^2+'ModelParams Lw'!$B$7*LN(I$3/(($B241/3600/($D241*$F241))^0.4*$G241^0.3))+'ModelParams Lw'!$B$8</f>
        <v>#DIV/0!</v>
      </c>
      <c r="J241" s="21" t="e">
        <f>'ModelParams Lw'!$B$6*(LN(J$3/(($B241/3600/($D241*$F241))^0.4*$G241^0.3)))^2+'ModelParams Lw'!$B$7*LN(J$3/(($B241/3600/($D241*$F241))^0.4*$G241^0.3))+'ModelParams Lw'!$B$8</f>
        <v>#DIV/0!</v>
      </c>
      <c r="K241" s="21" t="e">
        <f>'ModelParams Lw'!$B$6*(LN(K$3/(($B241/3600/($D241*$F241))^0.4*$G241^0.3)))^2+'ModelParams Lw'!$B$7*LN(K$3/(($B241/3600/($D241*$F241))^0.4*$G241^0.3))+'ModelParams Lw'!$B$8</f>
        <v>#DIV/0!</v>
      </c>
      <c r="L241" s="21" t="e">
        <f>'ModelParams Lw'!$B$6*(LN(L$3/(($B241/3600/($D241*$F241))^0.4*$G241^0.3)))^2+'ModelParams Lw'!$B$7*LN(L$3/(($B241/3600/($D241*$F241))^0.4*$G241^0.3))+'ModelParams Lw'!$B$8</f>
        <v>#DIV/0!</v>
      </c>
      <c r="M241" s="21" t="e">
        <f>'ModelParams Lw'!$B$6*(LN(M$3/(($B241/3600/($D241*$F241))^0.4*$G241^0.3)))^2+'ModelParams Lw'!$B$7*LN(M$3/(($B241/3600/($D241*$F241))^0.4*$G241^0.3))+'ModelParams Lw'!$B$8</f>
        <v>#DIV/0!</v>
      </c>
      <c r="N241" s="21" t="e">
        <f>'ModelParams Lw'!$B$6*(LN(N$3/(($B241/3600/($D241*$F241))^0.4*$G241^0.3)))^2+'ModelParams Lw'!$B$7*LN(N$3/(($B241/3600/($D241*$F241))^0.4*$G241^0.3))+'ModelParams Lw'!$B$8</f>
        <v>#DIV/0!</v>
      </c>
      <c r="O241" s="21" t="e">
        <f>'ModelParams Lw'!$B$6*(LN(O$3/(($B241/3600/($D241*$F241))^0.4*$G241^0.3)))^2+'ModelParams Lw'!$B$7*LN(O$3/(($B241/3600/($D241*$F241))^0.4*$G241^0.3))+'ModelParams Lw'!$B$8</f>
        <v>#DIV/0!</v>
      </c>
      <c r="P241" s="24" t="e">
        <f>'ModelParams Lw'!$B$3+'ModelParams Lw'!$B$4*LOG10($B241/3600/($D241*$F241))+'ModelParams Lw'!$B$5*LOG10(2*$G241/(1.2*($B241/3600/($D241*$F241))^2)+1)+10*LOG10($D241*$F241)+H241</f>
        <v>#DIV/0!</v>
      </c>
      <c r="Q241" s="24" t="e">
        <f>'ModelParams Lw'!$B$3+'ModelParams Lw'!$B$4*LOG10($B241/3600/($D241*$F241))+'ModelParams Lw'!$B$5*LOG10(2*$G241/(1.2*($B241/3600/($D241*$F241))^2)+1)+10*LOG10($D241*$F241)+I241</f>
        <v>#DIV/0!</v>
      </c>
      <c r="R241" s="24" t="e">
        <f>'ModelParams Lw'!$B$3+'ModelParams Lw'!$B$4*LOG10($B241/3600/($D241*$F241))+'ModelParams Lw'!$B$5*LOG10(2*$G241/(1.2*($B241/3600/($D241*$F241))^2)+1)+10*LOG10($D241*$F241)+J241</f>
        <v>#DIV/0!</v>
      </c>
      <c r="S241" s="24" t="e">
        <f>'ModelParams Lw'!$B$3+'ModelParams Lw'!$B$4*LOG10($B241/3600/($D241*$F241))+'ModelParams Lw'!$B$5*LOG10(2*$G241/(1.2*($B241/3600/($D241*$F241))^2)+1)+10*LOG10($D241*$F241)+K241</f>
        <v>#DIV/0!</v>
      </c>
      <c r="T241" s="24" t="e">
        <f>'ModelParams Lw'!$B$3+'ModelParams Lw'!$B$4*LOG10($B241/3600/($D241*$F241))+'ModelParams Lw'!$B$5*LOG10(2*$G241/(1.2*($B241/3600/($D241*$F241))^2)+1)+10*LOG10($D241*$F241)+L241</f>
        <v>#DIV/0!</v>
      </c>
      <c r="U241" s="24" t="e">
        <f>'ModelParams Lw'!$B$3+'ModelParams Lw'!$B$4*LOG10($B241/3600/($D241*$F241))+'ModelParams Lw'!$B$5*LOG10(2*$G241/(1.2*($B241/3600/($D241*$F241))^2)+1)+10*LOG10($D241*$F241)+M241</f>
        <v>#DIV/0!</v>
      </c>
      <c r="V241" s="24" t="e">
        <f>'ModelParams Lw'!$B$3+'ModelParams Lw'!$B$4*LOG10($B241/3600/($D241*$F241))+'ModelParams Lw'!$B$5*LOG10(2*$G241/(1.2*($B241/3600/($D241*$F241))^2)+1)+10*LOG10($D241*$F241)+N241</f>
        <v>#DIV/0!</v>
      </c>
      <c r="W241" s="24" t="e">
        <f>'ModelParams Lw'!$B$3+'ModelParams Lw'!$B$4*LOG10($B241/3600/($D241*$F241))+'ModelParams Lw'!$B$5*LOG10(2*$G241/(1.2*($B241/3600/($D241*$F241))^2)+1)+10*LOG10($D241*$F241)+O241</f>
        <v>#DIV/0!</v>
      </c>
      <c r="X241" s="24" t="e">
        <f>10*LOG10(IF(P241="",0,POWER(10,((P241+'ModelParams Lw'!$O$4)/10))) +IF(Q241="",0,POWER(10,((Q241+'ModelParams Lw'!$P$4)/10))) +IF(R241="",0,POWER(10,((R241+'ModelParams Lw'!$Q$4)/10))) +IF(S241="",0,POWER(10,((S241+'ModelParams Lw'!$R$4)/10))) +IF(T241="",0,POWER(10,((T241+'ModelParams Lw'!$S$4)/10))) +IF(U241="",0,POWER(10,((U241+'ModelParams Lw'!$T$4)/10))) +IF(V241="",0,POWER(10,((V241+'ModelParams Lw'!$U$4)/10)))+IF(W241="",0,POWER(10,((W241+'ModelParams Lw'!$V$4)/10))))</f>
        <v>#DIV/0!</v>
      </c>
      <c r="Y241" s="24" t="e">
        <f t="shared" si="91"/>
        <v>#DIV/0!</v>
      </c>
      <c r="Z241" s="24" t="e">
        <f>(P241-'ModelParams Lw'!O$10)/'ModelParams Lw'!O$11</f>
        <v>#DIV/0!</v>
      </c>
      <c r="AA241" s="24" t="e">
        <f>(Q241-'ModelParams Lw'!P$10)/'ModelParams Lw'!P$11</f>
        <v>#DIV/0!</v>
      </c>
      <c r="AB241" s="24" t="e">
        <f>(R241-'ModelParams Lw'!Q$10)/'ModelParams Lw'!Q$11</f>
        <v>#DIV/0!</v>
      </c>
      <c r="AC241" s="24" t="e">
        <f>(S241-'ModelParams Lw'!R$10)/'ModelParams Lw'!R$11</f>
        <v>#DIV/0!</v>
      </c>
      <c r="AD241" s="24" t="e">
        <f>(T241-'ModelParams Lw'!S$10)/'ModelParams Lw'!S$11</f>
        <v>#DIV/0!</v>
      </c>
      <c r="AE241" s="24" t="e">
        <f>(U241-'ModelParams Lw'!T$10)/'ModelParams Lw'!T$11</f>
        <v>#DIV/0!</v>
      </c>
      <c r="AF241" s="24" t="e">
        <f>(V241-'ModelParams Lw'!U$10)/'ModelParams Lw'!U$11</f>
        <v>#DIV/0!</v>
      </c>
      <c r="AG241" s="24" t="e">
        <f>(W241-'ModelParams Lw'!V$10)/'ModelParams Lw'!V$11</f>
        <v>#DIV/0!</v>
      </c>
      <c r="AH241" s="24" t="e">
        <f t="shared" si="92"/>
        <v>#DIV/0!</v>
      </c>
      <c r="AI241" s="24" t="str">
        <f>IF(OR(Calcul!$D246="",Calcul!$E246=""),"",VLOOKUP(CONCATENATE(Calcul!$D246,Calcul!$E246),SilencerParams!$D$4:$R$82,8,FALSE))</f>
        <v/>
      </c>
      <c r="AJ241" s="24" t="str">
        <f>IF(OR(Calcul!$D246="",Calcul!$E246=""),"",VLOOKUP(CONCATENATE(Calcul!$D246,Calcul!$E246),SilencerParams!$D$4:$R$82,9,FALSE))</f>
        <v/>
      </c>
      <c r="AK241" s="24" t="str">
        <f>IF(OR(Calcul!$D246="",Calcul!$E246=""),"",VLOOKUP(CONCATENATE(Calcul!$D246,Calcul!$E246),SilencerParams!$D$4:$R$82,10,FALSE))</f>
        <v/>
      </c>
      <c r="AL241" s="24" t="str">
        <f>IF(OR(Calcul!$D246="",Calcul!$E246=""),"",VLOOKUP(CONCATENATE(Calcul!$D246,Calcul!$E246),SilencerParams!$D$4:$R$82,11,FALSE))</f>
        <v/>
      </c>
      <c r="AM241" s="24" t="str">
        <f>IF(OR(Calcul!$D246="",Calcul!$E246=""),"",VLOOKUP(CONCATENATE(Calcul!$D246,Calcul!$E246),SilencerParams!$D$4:$R$82,12,FALSE))</f>
        <v/>
      </c>
      <c r="AN241" s="24" t="str">
        <f>IF(OR(Calcul!$D246="",Calcul!$E246=""),"",VLOOKUP(CONCATENATE(Calcul!$D246,Calcul!$E246),SilencerParams!$D$4:$R$82,13,FALSE))</f>
        <v/>
      </c>
      <c r="AO241" s="24" t="str">
        <f>IF(OR(Calcul!$D246="",Calcul!$E246=""),"",VLOOKUP(CONCATENATE(Calcul!$D246,Calcul!$E246),SilencerParams!$D$4:$R$82,14,FALSE))</f>
        <v/>
      </c>
      <c r="AP241" s="24" t="str">
        <f>IF(OR(Calcul!$D246="",Calcul!$E246=""),"",VLOOKUP(CONCATENATE(Calcul!$D246,Calcul!$E246),SilencerParams!$D$4:$R$82,15,FALSE))</f>
        <v/>
      </c>
      <c r="AQ241" s="24" t="str">
        <f>IF(OR(Calcul!$D246="",Calcul!$E246=""),"",VLOOKUP(CONCATENATE(Calcul!$D246,Calcul!$E246),SilencerParams!$D$4:$Z$82,16,FALSE)*LOG($AH241)+VLOOKUP(CONCATENATE(Calcul!$D246,Calcul!$E246),SilencerParams!$D$4:$AH$82,24,FALSE))</f>
        <v/>
      </c>
      <c r="AR241" s="24" t="str">
        <f>IF(OR(Calcul!$D246="",Calcul!$E246=""),"",VLOOKUP(CONCATENATE(Calcul!$D246,Calcul!$E246),SilencerParams!$D$4:$Z$82,17,FALSE)*LOG($AH241)+VLOOKUP(CONCATENATE(Calcul!$D246,Calcul!$E246),SilencerParams!$D$4:$AH$82,25,FALSE))</f>
        <v/>
      </c>
      <c r="AS241" s="24" t="str">
        <f>IF(OR(Calcul!$D246="",Calcul!$E246=""),"",VLOOKUP(CONCATENATE(Calcul!$D246,Calcul!$E246),SilencerParams!$D$4:$Z$82,18,FALSE)*LOG($AH241)+VLOOKUP(CONCATENATE(Calcul!$D246,Calcul!$E246),SilencerParams!$D$4:$AH$82,26,FALSE))</f>
        <v/>
      </c>
      <c r="AT241" s="24" t="str">
        <f>IF(OR(Calcul!$D246="",Calcul!$E246=""),"",VLOOKUP(CONCATENATE(Calcul!$D246,Calcul!$E246),SilencerParams!$D$4:$Z$82,19,FALSE)*LOG($AH241)+VLOOKUP(CONCATENATE(Calcul!$D246,Calcul!$E246),SilencerParams!$D$4:$AH$82,27,FALSE))</f>
        <v/>
      </c>
      <c r="AU241" s="24" t="str">
        <f>IF(OR(Calcul!$D246="",Calcul!$E246=""),"",VLOOKUP(CONCATENATE(Calcul!$D246,Calcul!$E246),SilencerParams!$D$4:$Z$82,20,FALSE)*LOG($AH241)+VLOOKUP(CONCATENATE(Calcul!$D246,Calcul!$E246),SilencerParams!$D$4:$AH$82,28,FALSE))</f>
        <v/>
      </c>
      <c r="AV241" s="24" t="str">
        <f>IF(OR(Calcul!$D246="",Calcul!$E246=""),"",VLOOKUP(CONCATENATE(Calcul!$D246,Calcul!$E246),SilencerParams!$D$4:$Z$82,21,FALSE)*LOG($AH241)+VLOOKUP(CONCATENATE(Calcul!$D246,Calcul!$E246),SilencerParams!$D$4:$AH$82,29,FALSE))</f>
        <v/>
      </c>
      <c r="AW241" s="24" t="str">
        <f>IF(OR(Calcul!$D246="",Calcul!$E246=""),"",VLOOKUP(CONCATENATE(Calcul!$D246,Calcul!$E246),SilencerParams!$D$4:$Z$82,22,FALSE)*LOG($AH241)+VLOOKUP(CONCATENATE(Calcul!$D246,Calcul!$E246),SilencerParams!$D$4:$AH$82,30,FALSE))</f>
        <v/>
      </c>
      <c r="AX241" s="24" t="str">
        <f>IF(OR(Calcul!$D246="",Calcul!$E246=""),"",VLOOKUP(CONCATENATE(Calcul!$D246,Calcul!$E246),SilencerParams!$D$4:$Z$82,23,FALSE)*LOG($AH241)+VLOOKUP(CONCATENATE(Calcul!$D246,Calcul!$E246),SilencerParams!$D$4:$AH$82,31,FALSE))</f>
        <v/>
      </c>
      <c r="AY241" s="24" t="e">
        <f t="shared" si="72"/>
        <v>#DIV/0!</v>
      </c>
      <c r="AZ241" s="24" t="e">
        <f t="shared" si="73"/>
        <v>#DIV/0!</v>
      </c>
      <c r="BA241" s="24" t="e">
        <f t="shared" si="74"/>
        <v>#DIV/0!</v>
      </c>
      <c r="BB241" s="24" t="e">
        <f t="shared" si="75"/>
        <v>#DIV/0!</v>
      </c>
      <c r="BC241" s="24" t="e">
        <f t="shared" si="76"/>
        <v>#DIV/0!</v>
      </c>
      <c r="BD241" s="24" t="e">
        <f t="shared" si="77"/>
        <v>#DIV/0!</v>
      </c>
      <c r="BE241" s="24" t="e">
        <f t="shared" si="78"/>
        <v>#DIV/0!</v>
      </c>
      <c r="BF241" s="24" t="e">
        <f t="shared" si="79"/>
        <v>#DIV/0!</v>
      </c>
      <c r="BG241" s="24" t="e">
        <f>10*LOG10(IF(AY241="",0,POWER(10,((AY241+'ModelParams Lw'!$O$4)/10))) +IF(AZ241="",0,POWER(10,((AZ241+'ModelParams Lw'!$P$4)/10))) +IF(BA241="",0,POWER(10,((BA241+'ModelParams Lw'!$Q$4)/10))) +IF(BB241="",0,POWER(10,((BB241+'ModelParams Lw'!$R$4)/10))) +IF(BC241="",0,POWER(10,((BC241+'ModelParams Lw'!$S$4)/10))) +IF(BD241="",0,POWER(10,((BD241+'ModelParams Lw'!$T$4)/10))) +IF(BE241="",0,POWER(10,((BE241+'ModelParams Lw'!$U$4)/10)))+IF(BF241="",0,POWER(10,((BF241+'ModelParams Lw'!$V$4)/10))))</f>
        <v>#DIV/0!</v>
      </c>
      <c r="BH241" s="24" t="e">
        <f t="shared" si="93"/>
        <v>#DIV/0!</v>
      </c>
      <c r="BI241" s="24" t="e">
        <f>(AY241-'ModelParams Lw'!O$10)/'ModelParams Lw'!O$11</f>
        <v>#DIV/0!</v>
      </c>
      <c r="BJ241" s="24" t="e">
        <f>(AZ241-'ModelParams Lw'!P$10)/'ModelParams Lw'!P$11</f>
        <v>#DIV/0!</v>
      </c>
      <c r="BK241" s="24" t="e">
        <f>(BA241-'ModelParams Lw'!Q$10)/'ModelParams Lw'!Q$11</f>
        <v>#DIV/0!</v>
      </c>
      <c r="BL241" s="24" t="e">
        <f>(BB241-'ModelParams Lw'!R$10)/'ModelParams Lw'!R$11</f>
        <v>#DIV/0!</v>
      </c>
      <c r="BM241" s="24" t="e">
        <f>(BC241-'ModelParams Lw'!S$10)/'ModelParams Lw'!S$11</f>
        <v>#DIV/0!</v>
      </c>
      <c r="BN241" s="24" t="e">
        <f>(BD241-'ModelParams Lw'!T$10)/'ModelParams Lw'!T$11</f>
        <v>#DIV/0!</v>
      </c>
      <c r="BO241" s="24" t="e">
        <f>(BE241-'ModelParams Lw'!U$10)/'ModelParams Lw'!U$11</f>
        <v>#DIV/0!</v>
      </c>
      <c r="BP241" s="24" t="e">
        <f>(BF241-'ModelParams Lw'!V$10)/'ModelParams Lw'!V$11</f>
        <v>#DIV/0!</v>
      </c>
      <c r="BQ241" s="24">
        <f>IF(Calcul!$F246="SW",'ModelParams Lw'!C$18+'ModelParams Lw'!C$19*LOG(BQ$3)+'ModelParams Lw'!C$20*($D241*$E241),IF('ModelParams Lw'!C$21+'ModelParams Lw'!C$22*LOG(BQ$3)+'ModelParams Lw'!C$23*($D241*$E241)&lt;'ModelParams Lw'!C$18+'ModelParams Lw'!C$19*LOG(BQ$3)+'ModelParams Lw'!C$20*($D241*$E241),'ModelParams Lw'!C$18+'ModelParams Lw'!C$19*LOG(BQ$3)+'ModelParams Lw'!C$20*($D241*$E241),'ModelParams Lw'!C$21+'ModelParams Lw'!C$22*LOG(BQ$3)+'ModelParams Lw'!C$23*($D241*$E241)))</f>
        <v>29.232362061604213</v>
      </c>
      <c r="BR241" s="24">
        <f>IF(Calcul!$F246="SW",'ModelParams Lw'!D$18+'ModelParams Lw'!D$19*LOG(BR$3)+'ModelParams Lw'!D$20*($D241*$E241),IF('ModelParams Lw'!D$21+'ModelParams Lw'!D$22*LOG(BR$3)+'ModelParams Lw'!D$23*($D241*$E241)&lt;'ModelParams Lw'!D$18+'ModelParams Lw'!D$19*LOG(BR$3)+'ModelParams Lw'!D$20*($D241*$E241),'ModelParams Lw'!D$18+'ModelParams Lw'!D$19*LOG(BR$3)+'ModelParams Lw'!D$20*($D241*$E241),'ModelParams Lw'!D$21+'ModelParams Lw'!D$22*LOG(BR$3)+'ModelParams Lw'!D$23*($D241*$E241)))</f>
        <v>20.87664435983303</v>
      </c>
      <c r="BS241" s="24">
        <f>IF(Calcul!$F246="SW",'ModelParams Lw'!E$18+'ModelParams Lw'!E$19*LOG(BS$3)+'ModelParams Lw'!E$20*($D241*$E241),IF('ModelParams Lw'!E$21+'ModelParams Lw'!E$22*LOG(BS$3)+'ModelParams Lw'!E$23*($D241*$E241)&lt;'ModelParams Lw'!E$18+'ModelParams Lw'!E$19*LOG(BS$3)+'ModelParams Lw'!E$20*($D241*$E241),'ModelParams Lw'!E$18+'ModelParams Lw'!E$19*LOG(BS$3)+'ModelParams Lw'!E$20*($D241*$E241),'ModelParams Lw'!E$21+'ModelParams Lw'!E$22*LOG(BS$3)+'ModelParams Lw'!E$23*($D241*$E241)))</f>
        <v>19.403052886267911</v>
      </c>
      <c r="BT241" s="24">
        <f>IF(Calcul!$F246="SW",'ModelParams Lw'!F$18+'ModelParams Lw'!F$19*LOG(BT$3)+'ModelParams Lw'!F$20*($D241*$E241),IF('ModelParams Lw'!F$21+'ModelParams Lw'!F$22*LOG(BT$3)+'ModelParams Lw'!F$23*($D241*$E241)&lt;'ModelParams Lw'!F$18+'ModelParams Lw'!F$19*LOG(BT$3)+'ModelParams Lw'!F$20*($D241*$E241),'ModelParams Lw'!F$18+'ModelParams Lw'!F$19*LOG(BT$3)+'ModelParams Lw'!F$20*($D241*$E241),'ModelParams Lw'!F$21+'ModelParams Lw'!F$22*LOG(BT$3)+'ModelParams Lw'!F$23*($D241*$E241)))</f>
        <v>19.168948557312724</v>
      </c>
      <c r="BU241" s="24">
        <f>IF(Calcul!$F246="SW",'ModelParams Lw'!G$18+'ModelParams Lw'!G$19*LOG(BU$3)+'ModelParams Lw'!G$20*($D241*$E241),IF('ModelParams Lw'!G$21+'ModelParams Lw'!G$22*LOG(BU$3)+'ModelParams Lw'!G$23*($D241*$E241)&lt;'ModelParams Lw'!G$18+'ModelParams Lw'!G$19*LOG(BU$3)+'ModelParams Lw'!G$20*($D241*$E241),'ModelParams Lw'!G$18+'ModelParams Lw'!G$19*LOG(BU$3)+'ModelParams Lw'!G$20*($D241*$E241),'ModelParams Lw'!G$21+'ModelParams Lw'!G$22*LOG(BU$3)+'ModelParams Lw'!G$23*($D241*$E241)))</f>
        <v>19.253827318462619</v>
      </c>
      <c r="BV241" s="24">
        <f>IF(Calcul!$F246="SW",'ModelParams Lw'!H$18+'ModelParams Lw'!H$19*LOG(BV$3)+'ModelParams Lw'!H$20*($D241*$E241),IF('ModelParams Lw'!H$21+'ModelParams Lw'!H$22*LOG(BV$3)+'ModelParams Lw'!H$23*($D241*$E241)&lt;'ModelParams Lw'!H$18+'ModelParams Lw'!H$19*LOG(BV$3)+'ModelParams Lw'!H$20*($D241*$E241),'ModelParams Lw'!H$18+'ModelParams Lw'!H$19*LOG(BV$3)+'ModelParams Lw'!H$20*($D241*$E241),'ModelParams Lw'!H$21+'ModelParams Lw'!H$22*LOG(BV$3)+'ModelParams Lw'!H$23*($D241*$E241)))</f>
        <v>18.450549841027573</v>
      </c>
      <c r="BW241" s="24">
        <f>IF(Calcul!$F246="SW",'ModelParams Lw'!I$18+'ModelParams Lw'!I$19*LOG(BW$3)+'ModelParams Lw'!I$20*($D241*$E241),IF('ModelParams Lw'!I$21+'ModelParams Lw'!I$22*LOG(BW$3)+'ModelParams Lw'!I$23*($D241*$E241)&lt;'ModelParams Lw'!I$18+'ModelParams Lw'!I$19*LOG(BW$3)+'ModelParams Lw'!I$20*($D241*$E241),'ModelParams Lw'!I$18+'ModelParams Lw'!I$19*LOG(BW$3)+'ModelParams Lw'!I$20*($D241*$E241),'ModelParams Lw'!I$21+'ModelParams Lw'!I$22*LOG(BW$3)+'ModelParams Lw'!I$23*($D241*$E241)))</f>
        <v>24.339570323731252</v>
      </c>
      <c r="BX241" s="24">
        <f>IF(Calcul!$F246="SW",'ModelParams Lw'!J$18+'ModelParams Lw'!J$19*LOG(BX$3)+'ModelParams Lw'!J$20*($D241*$E241),IF('ModelParams Lw'!J$21+'ModelParams Lw'!J$22*LOG(BX$3)+'ModelParams Lw'!J$23*($D241*$E241)&lt;'ModelParams Lw'!J$18+'ModelParams Lw'!J$19*LOG(BX$3)+'ModelParams Lw'!J$20*($D241*$E241),'ModelParams Lw'!J$18+'ModelParams Lw'!J$19*LOG(BX$3)+'ModelParams Lw'!J$20*($D241*$E241),'ModelParams Lw'!J$21+'ModelParams Lw'!J$22*LOG(BX$3)+'ModelParams Lw'!J$23*($D241*$E241)))</f>
        <v>22.505852524315557</v>
      </c>
      <c r="BY241" s="24" t="e">
        <f t="shared" si="80"/>
        <v>#DIV/0!</v>
      </c>
      <c r="BZ241" s="24" t="e">
        <f t="shared" si="81"/>
        <v>#DIV/0!</v>
      </c>
      <c r="CA241" s="24" t="e">
        <f t="shared" si="82"/>
        <v>#DIV/0!</v>
      </c>
      <c r="CB241" s="24" t="e">
        <f t="shared" si="83"/>
        <v>#DIV/0!</v>
      </c>
      <c r="CC241" s="24" t="e">
        <f t="shared" si="84"/>
        <v>#DIV/0!</v>
      </c>
      <c r="CD241" s="24" t="e">
        <f t="shared" si="85"/>
        <v>#DIV/0!</v>
      </c>
      <c r="CE241" s="24" t="e">
        <f t="shared" si="86"/>
        <v>#DIV/0!</v>
      </c>
      <c r="CF241" s="24" t="e">
        <f t="shared" si="87"/>
        <v>#DIV/0!</v>
      </c>
      <c r="CG241" s="24" t="e">
        <f>10*LOG10(IF(BY241="",0,POWER(10,((BY241+'ModelParams Lw'!$O$4)/10))) +IF(BZ241="",0,POWER(10,((BZ241+'ModelParams Lw'!$P$4)/10))) +IF(CA241="",0,POWER(10,((CA241+'ModelParams Lw'!$Q$4)/10))) +IF(CB241="",0,POWER(10,((CB241+'ModelParams Lw'!$R$4)/10))) +IF(CC241="",0,POWER(10,((CC241+'ModelParams Lw'!$S$4)/10))) +IF(CD241="",0,POWER(10,((CD241+'ModelParams Lw'!$T$4)/10))) +IF(CE241="",0,POWER(10,((CE241+'ModelParams Lw'!$U$4)/10)))+IF(CF241="",0,POWER(10,((CF241+'ModelParams Lw'!$V$4)/10))))</f>
        <v>#DIV/0!</v>
      </c>
      <c r="CH241" s="24" t="e">
        <f t="shared" si="94"/>
        <v>#DIV/0!</v>
      </c>
      <c r="CI241" s="24" t="e">
        <f>(BY241-'ModelParams Lw'!$O$10)/'ModelParams Lw'!$O$11</f>
        <v>#DIV/0!</v>
      </c>
      <c r="CJ241" s="24" t="e">
        <f>(BZ241-'ModelParams Lw'!$P$10)/'ModelParams Lw'!$P$11</f>
        <v>#DIV/0!</v>
      </c>
      <c r="CK241" s="24" t="e">
        <f>(CA241-'ModelParams Lw'!$Q$10)/'ModelParams Lw'!$Q$11</f>
        <v>#DIV/0!</v>
      </c>
      <c r="CL241" s="24" t="e">
        <f>(CB241-'ModelParams Lw'!$R$10)/'ModelParams Lw'!$R$11</f>
        <v>#DIV/0!</v>
      </c>
      <c r="CM241" s="24" t="e">
        <f>(CC241-'ModelParams Lw'!$S$10)/'ModelParams Lw'!$S$11</f>
        <v>#DIV/0!</v>
      </c>
      <c r="CN241" s="24" t="e">
        <f>(CD241-'ModelParams Lw'!$T$10)/'ModelParams Lw'!$T$11</f>
        <v>#DIV/0!</v>
      </c>
      <c r="CO241" s="24" t="e">
        <f>(CE241-'ModelParams Lw'!$U$10)/'ModelParams Lw'!$U$11</f>
        <v>#DIV/0!</v>
      </c>
      <c r="CP241" s="24" t="e">
        <f>(CF241-'ModelParams Lw'!$V$10)/'ModelParams Lw'!$V$11</f>
        <v>#DIV/0!</v>
      </c>
    </row>
    <row r="242" spans="1:94" x14ac:dyDescent="0.2">
      <c r="A242" s="12">
        <f>Calcul!B244</f>
        <v>0</v>
      </c>
      <c r="B242" s="12">
        <f t="shared" si="88"/>
        <v>0</v>
      </c>
      <c r="C242" s="12">
        <f>Calcul!C244</f>
        <v>0</v>
      </c>
      <c r="D242" s="12">
        <f>Calcul!D244/1000</f>
        <v>0</v>
      </c>
      <c r="E242" s="12">
        <f>Calcul!E244/1000</f>
        <v>0</v>
      </c>
      <c r="F242" s="12">
        <f t="shared" si="89"/>
        <v>0</v>
      </c>
      <c r="G242" s="24" t="e">
        <f t="shared" si="90"/>
        <v>#DIV/0!</v>
      </c>
      <c r="H242" s="21" t="e">
        <f>'ModelParams Lw'!$B$6*(LN(H$3/(($B242/3600/($D242*$F242))^0.4*$G242^0.3)))^2+'ModelParams Lw'!$B$7*LN(H$3/(($B242/3600/($D242*$F242))^0.4*$G242^0.3))+'ModelParams Lw'!$B$8</f>
        <v>#DIV/0!</v>
      </c>
      <c r="I242" s="21" t="e">
        <f>'ModelParams Lw'!$B$6*(LN(I$3/(($B242/3600/($D242*$F242))^0.4*$G242^0.3)))^2+'ModelParams Lw'!$B$7*LN(I$3/(($B242/3600/($D242*$F242))^0.4*$G242^0.3))+'ModelParams Lw'!$B$8</f>
        <v>#DIV/0!</v>
      </c>
      <c r="J242" s="21" t="e">
        <f>'ModelParams Lw'!$B$6*(LN(J$3/(($B242/3600/($D242*$F242))^0.4*$G242^0.3)))^2+'ModelParams Lw'!$B$7*LN(J$3/(($B242/3600/($D242*$F242))^0.4*$G242^0.3))+'ModelParams Lw'!$B$8</f>
        <v>#DIV/0!</v>
      </c>
      <c r="K242" s="21" t="e">
        <f>'ModelParams Lw'!$B$6*(LN(K$3/(($B242/3600/($D242*$F242))^0.4*$G242^0.3)))^2+'ModelParams Lw'!$B$7*LN(K$3/(($B242/3600/($D242*$F242))^0.4*$G242^0.3))+'ModelParams Lw'!$B$8</f>
        <v>#DIV/0!</v>
      </c>
      <c r="L242" s="21" t="e">
        <f>'ModelParams Lw'!$B$6*(LN(L$3/(($B242/3600/($D242*$F242))^0.4*$G242^0.3)))^2+'ModelParams Lw'!$B$7*LN(L$3/(($B242/3600/($D242*$F242))^0.4*$G242^0.3))+'ModelParams Lw'!$B$8</f>
        <v>#DIV/0!</v>
      </c>
      <c r="M242" s="21" t="e">
        <f>'ModelParams Lw'!$B$6*(LN(M$3/(($B242/3600/($D242*$F242))^0.4*$G242^0.3)))^2+'ModelParams Lw'!$B$7*LN(M$3/(($B242/3600/($D242*$F242))^0.4*$G242^0.3))+'ModelParams Lw'!$B$8</f>
        <v>#DIV/0!</v>
      </c>
      <c r="N242" s="21" t="e">
        <f>'ModelParams Lw'!$B$6*(LN(N$3/(($B242/3600/($D242*$F242))^0.4*$G242^0.3)))^2+'ModelParams Lw'!$B$7*LN(N$3/(($B242/3600/($D242*$F242))^0.4*$G242^0.3))+'ModelParams Lw'!$B$8</f>
        <v>#DIV/0!</v>
      </c>
      <c r="O242" s="21" t="e">
        <f>'ModelParams Lw'!$B$6*(LN(O$3/(($B242/3600/($D242*$F242))^0.4*$G242^0.3)))^2+'ModelParams Lw'!$B$7*LN(O$3/(($B242/3600/($D242*$F242))^0.4*$G242^0.3))+'ModelParams Lw'!$B$8</f>
        <v>#DIV/0!</v>
      </c>
      <c r="P242" s="24" t="e">
        <f>'ModelParams Lw'!$B$3+'ModelParams Lw'!$B$4*LOG10($B242/3600/($D242*$F242))+'ModelParams Lw'!$B$5*LOG10(2*$G242/(1.2*($B242/3600/($D242*$F242))^2)+1)+10*LOG10($D242*$F242)+H242</f>
        <v>#DIV/0!</v>
      </c>
      <c r="Q242" s="24" t="e">
        <f>'ModelParams Lw'!$B$3+'ModelParams Lw'!$B$4*LOG10($B242/3600/($D242*$F242))+'ModelParams Lw'!$B$5*LOG10(2*$G242/(1.2*($B242/3600/($D242*$F242))^2)+1)+10*LOG10($D242*$F242)+I242</f>
        <v>#DIV/0!</v>
      </c>
      <c r="R242" s="24" t="e">
        <f>'ModelParams Lw'!$B$3+'ModelParams Lw'!$B$4*LOG10($B242/3600/($D242*$F242))+'ModelParams Lw'!$B$5*LOG10(2*$G242/(1.2*($B242/3600/($D242*$F242))^2)+1)+10*LOG10($D242*$F242)+J242</f>
        <v>#DIV/0!</v>
      </c>
      <c r="S242" s="24" t="e">
        <f>'ModelParams Lw'!$B$3+'ModelParams Lw'!$B$4*LOG10($B242/3600/($D242*$F242))+'ModelParams Lw'!$B$5*LOG10(2*$G242/(1.2*($B242/3600/($D242*$F242))^2)+1)+10*LOG10($D242*$F242)+K242</f>
        <v>#DIV/0!</v>
      </c>
      <c r="T242" s="24" t="e">
        <f>'ModelParams Lw'!$B$3+'ModelParams Lw'!$B$4*LOG10($B242/3600/($D242*$F242))+'ModelParams Lw'!$B$5*LOG10(2*$G242/(1.2*($B242/3600/($D242*$F242))^2)+1)+10*LOG10($D242*$F242)+L242</f>
        <v>#DIV/0!</v>
      </c>
      <c r="U242" s="24" t="e">
        <f>'ModelParams Lw'!$B$3+'ModelParams Lw'!$B$4*LOG10($B242/3600/($D242*$F242))+'ModelParams Lw'!$B$5*LOG10(2*$G242/(1.2*($B242/3600/($D242*$F242))^2)+1)+10*LOG10($D242*$F242)+M242</f>
        <v>#DIV/0!</v>
      </c>
      <c r="V242" s="24" t="e">
        <f>'ModelParams Lw'!$B$3+'ModelParams Lw'!$B$4*LOG10($B242/3600/($D242*$F242))+'ModelParams Lw'!$B$5*LOG10(2*$G242/(1.2*($B242/3600/($D242*$F242))^2)+1)+10*LOG10($D242*$F242)+N242</f>
        <v>#DIV/0!</v>
      </c>
      <c r="W242" s="24" t="e">
        <f>'ModelParams Lw'!$B$3+'ModelParams Lw'!$B$4*LOG10($B242/3600/($D242*$F242))+'ModelParams Lw'!$B$5*LOG10(2*$G242/(1.2*($B242/3600/($D242*$F242))^2)+1)+10*LOG10($D242*$F242)+O242</f>
        <v>#DIV/0!</v>
      </c>
      <c r="X242" s="24" t="e">
        <f>10*LOG10(IF(P242="",0,POWER(10,((P242+'ModelParams Lw'!$O$4)/10))) +IF(Q242="",0,POWER(10,((Q242+'ModelParams Lw'!$P$4)/10))) +IF(R242="",0,POWER(10,((R242+'ModelParams Lw'!$Q$4)/10))) +IF(S242="",0,POWER(10,((S242+'ModelParams Lw'!$R$4)/10))) +IF(T242="",0,POWER(10,((T242+'ModelParams Lw'!$S$4)/10))) +IF(U242="",0,POWER(10,((U242+'ModelParams Lw'!$T$4)/10))) +IF(V242="",0,POWER(10,((V242+'ModelParams Lw'!$U$4)/10)))+IF(W242="",0,POWER(10,((W242+'ModelParams Lw'!$V$4)/10))))</f>
        <v>#DIV/0!</v>
      </c>
      <c r="Y242" s="24" t="e">
        <f t="shared" si="91"/>
        <v>#DIV/0!</v>
      </c>
      <c r="Z242" s="24" t="e">
        <f>(P242-'ModelParams Lw'!O$10)/'ModelParams Lw'!O$11</f>
        <v>#DIV/0!</v>
      </c>
      <c r="AA242" s="24" t="e">
        <f>(Q242-'ModelParams Lw'!P$10)/'ModelParams Lw'!P$11</f>
        <v>#DIV/0!</v>
      </c>
      <c r="AB242" s="24" t="e">
        <f>(R242-'ModelParams Lw'!Q$10)/'ModelParams Lw'!Q$11</f>
        <v>#DIV/0!</v>
      </c>
      <c r="AC242" s="24" t="e">
        <f>(S242-'ModelParams Lw'!R$10)/'ModelParams Lw'!R$11</f>
        <v>#DIV/0!</v>
      </c>
      <c r="AD242" s="24" t="e">
        <f>(T242-'ModelParams Lw'!S$10)/'ModelParams Lw'!S$11</f>
        <v>#DIV/0!</v>
      </c>
      <c r="AE242" s="24" t="e">
        <f>(U242-'ModelParams Lw'!T$10)/'ModelParams Lw'!T$11</f>
        <v>#DIV/0!</v>
      </c>
      <c r="AF242" s="24" t="e">
        <f>(V242-'ModelParams Lw'!U$10)/'ModelParams Lw'!U$11</f>
        <v>#DIV/0!</v>
      </c>
      <c r="AG242" s="24" t="e">
        <f>(W242-'ModelParams Lw'!V$10)/'ModelParams Lw'!V$11</f>
        <v>#DIV/0!</v>
      </c>
      <c r="AH242" s="24" t="e">
        <f t="shared" si="92"/>
        <v>#DIV/0!</v>
      </c>
      <c r="AI242" s="24" t="str">
        <f>IF(OR(Calcul!$D247="",Calcul!$E247=""),"",VLOOKUP(CONCATENATE(Calcul!$D247,Calcul!$E247),SilencerParams!$D$4:$R$82,8,FALSE))</f>
        <v/>
      </c>
      <c r="AJ242" s="24" t="str">
        <f>IF(OR(Calcul!$D247="",Calcul!$E247=""),"",VLOOKUP(CONCATENATE(Calcul!$D247,Calcul!$E247),SilencerParams!$D$4:$R$82,9,FALSE))</f>
        <v/>
      </c>
      <c r="AK242" s="24" t="str">
        <f>IF(OR(Calcul!$D247="",Calcul!$E247=""),"",VLOOKUP(CONCATENATE(Calcul!$D247,Calcul!$E247),SilencerParams!$D$4:$R$82,10,FALSE))</f>
        <v/>
      </c>
      <c r="AL242" s="24" t="str">
        <f>IF(OR(Calcul!$D247="",Calcul!$E247=""),"",VLOOKUP(CONCATENATE(Calcul!$D247,Calcul!$E247),SilencerParams!$D$4:$R$82,11,FALSE))</f>
        <v/>
      </c>
      <c r="AM242" s="24" t="str">
        <f>IF(OR(Calcul!$D247="",Calcul!$E247=""),"",VLOOKUP(CONCATENATE(Calcul!$D247,Calcul!$E247),SilencerParams!$D$4:$R$82,12,FALSE))</f>
        <v/>
      </c>
      <c r="AN242" s="24" t="str">
        <f>IF(OR(Calcul!$D247="",Calcul!$E247=""),"",VLOOKUP(CONCATENATE(Calcul!$D247,Calcul!$E247),SilencerParams!$D$4:$R$82,13,FALSE))</f>
        <v/>
      </c>
      <c r="AO242" s="24" t="str">
        <f>IF(OR(Calcul!$D247="",Calcul!$E247=""),"",VLOOKUP(CONCATENATE(Calcul!$D247,Calcul!$E247),SilencerParams!$D$4:$R$82,14,FALSE))</f>
        <v/>
      </c>
      <c r="AP242" s="24" t="str">
        <f>IF(OR(Calcul!$D247="",Calcul!$E247=""),"",VLOOKUP(CONCATENATE(Calcul!$D247,Calcul!$E247),SilencerParams!$D$4:$R$82,15,FALSE))</f>
        <v/>
      </c>
      <c r="AQ242" s="24" t="str">
        <f>IF(OR(Calcul!$D247="",Calcul!$E247=""),"",VLOOKUP(CONCATENATE(Calcul!$D247,Calcul!$E247),SilencerParams!$D$4:$Z$82,16,FALSE)*LOG($AH242)+VLOOKUP(CONCATENATE(Calcul!$D247,Calcul!$E247),SilencerParams!$D$4:$AH$82,24,FALSE))</f>
        <v/>
      </c>
      <c r="AR242" s="24" t="str">
        <f>IF(OR(Calcul!$D247="",Calcul!$E247=""),"",VLOOKUP(CONCATENATE(Calcul!$D247,Calcul!$E247),SilencerParams!$D$4:$Z$82,17,FALSE)*LOG($AH242)+VLOOKUP(CONCATENATE(Calcul!$D247,Calcul!$E247),SilencerParams!$D$4:$AH$82,25,FALSE))</f>
        <v/>
      </c>
      <c r="AS242" s="24" t="str">
        <f>IF(OR(Calcul!$D247="",Calcul!$E247=""),"",VLOOKUP(CONCATENATE(Calcul!$D247,Calcul!$E247),SilencerParams!$D$4:$Z$82,18,FALSE)*LOG($AH242)+VLOOKUP(CONCATENATE(Calcul!$D247,Calcul!$E247),SilencerParams!$D$4:$AH$82,26,FALSE))</f>
        <v/>
      </c>
      <c r="AT242" s="24" t="str">
        <f>IF(OR(Calcul!$D247="",Calcul!$E247=""),"",VLOOKUP(CONCATENATE(Calcul!$D247,Calcul!$E247),SilencerParams!$D$4:$Z$82,19,FALSE)*LOG($AH242)+VLOOKUP(CONCATENATE(Calcul!$D247,Calcul!$E247),SilencerParams!$D$4:$AH$82,27,FALSE))</f>
        <v/>
      </c>
      <c r="AU242" s="24" t="str">
        <f>IF(OR(Calcul!$D247="",Calcul!$E247=""),"",VLOOKUP(CONCATENATE(Calcul!$D247,Calcul!$E247),SilencerParams!$D$4:$Z$82,20,FALSE)*LOG($AH242)+VLOOKUP(CONCATENATE(Calcul!$D247,Calcul!$E247),SilencerParams!$D$4:$AH$82,28,FALSE))</f>
        <v/>
      </c>
      <c r="AV242" s="24" t="str">
        <f>IF(OR(Calcul!$D247="",Calcul!$E247=""),"",VLOOKUP(CONCATENATE(Calcul!$D247,Calcul!$E247),SilencerParams!$D$4:$Z$82,21,FALSE)*LOG($AH242)+VLOOKUP(CONCATENATE(Calcul!$D247,Calcul!$E247),SilencerParams!$D$4:$AH$82,29,FALSE))</f>
        <v/>
      </c>
      <c r="AW242" s="24" t="str">
        <f>IF(OR(Calcul!$D247="",Calcul!$E247=""),"",VLOOKUP(CONCATENATE(Calcul!$D247,Calcul!$E247),SilencerParams!$D$4:$Z$82,22,FALSE)*LOG($AH242)+VLOOKUP(CONCATENATE(Calcul!$D247,Calcul!$E247),SilencerParams!$D$4:$AH$82,30,FALSE))</f>
        <v/>
      </c>
      <c r="AX242" s="24" t="str">
        <f>IF(OR(Calcul!$D247="",Calcul!$E247=""),"",VLOOKUP(CONCATENATE(Calcul!$D247,Calcul!$E247),SilencerParams!$D$4:$Z$82,23,FALSE)*LOG($AH242)+VLOOKUP(CONCATENATE(Calcul!$D247,Calcul!$E247),SilencerParams!$D$4:$AH$82,31,FALSE))</f>
        <v/>
      </c>
      <c r="AY242" s="24" t="e">
        <f t="shared" si="72"/>
        <v>#DIV/0!</v>
      </c>
      <c r="AZ242" s="24" t="e">
        <f t="shared" si="73"/>
        <v>#DIV/0!</v>
      </c>
      <c r="BA242" s="24" t="e">
        <f t="shared" si="74"/>
        <v>#DIV/0!</v>
      </c>
      <c r="BB242" s="24" t="e">
        <f t="shared" si="75"/>
        <v>#DIV/0!</v>
      </c>
      <c r="BC242" s="24" t="e">
        <f t="shared" si="76"/>
        <v>#DIV/0!</v>
      </c>
      <c r="BD242" s="24" t="e">
        <f t="shared" si="77"/>
        <v>#DIV/0!</v>
      </c>
      <c r="BE242" s="24" t="e">
        <f t="shared" si="78"/>
        <v>#DIV/0!</v>
      </c>
      <c r="BF242" s="24" t="e">
        <f t="shared" si="79"/>
        <v>#DIV/0!</v>
      </c>
      <c r="BG242" s="24" t="e">
        <f>10*LOG10(IF(AY242="",0,POWER(10,((AY242+'ModelParams Lw'!$O$4)/10))) +IF(AZ242="",0,POWER(10,((AZ242+'ModelParams Lw'!$P$4)/10))) +IF(BA242="",0,POWER(10,((BA242+'ModelParams Lw'!$Q$4)/10))) +IF(BB242="",0,POWER(10,((BB242+'ModelParams Lw'!$R$4)/10))) +IF(BC242="",0,POWER(10,((BC242+'ModelParams Lw'!$S$4)/10))) +IF(BD242="",0,POWER(10,((BD242+'ModelParams Lw'!$T$4)/10))) +IF(BE242="",0,POWER(10,((BE242+'ModelParams Lw'!$U$4)/10)))+IF(BF242="",0,POWER(10,((BF242+'ModelParams Lw'!$V$4)/10))))</f>
        <v>#DIV/0!</v>
      </c>
      <c r="BH242" s="24" t="e">
        <f t="shared" si="93"/>
        <v>#DIV/0!</v>
      </c>
      <c r="BI242" s="24" t="e">
        <f>(AY242-'ModelParams Lw'!O$10)/'ModelParams Lw'!O$11</f>
        <v>#DIV/0!</v>
      </c>
      <c r="BJ242" s="24" t="e">
        <f>(AZ242-'ModelParams Lw'!P$10)/'ModelParams Lw'!P$11</f>
        <v>#DIV/0!</v>
      </c>
      <c r="BK242" s="24" t="e">
        <f>(BA242-'ModelParams Lw'!Q$10)/'ModelParams Lw'!Q$11</f>
        <v>#DIV/0!</v>
      </c>
      <c r="BL242" s="24" t="e">
        <f>(BB242-'ModelParams Lw'!R$10)/'ModelParams Lw'!R$11</f>
        <v>#DIV/0!</v>
      </c>
      <c r="BM242" s="24" t="e">
        <f>(BC242-'ModelParams Lw'!S$10)/'ModelParams Lw'!S$11</f>
        <v>#DIV/0!</v>
      </c>
      <c r="BN242" s="24" t="e">
        <f>(BD242-'ModelParams Lw'!T$10)/'ModelParams Lw'!T$11</f>
        <v>#DIV/0!</v>
      </c>
      <c r="BO242" s="24" t="e">
        <f>(BE242-'ModelParams Lw'!U$10)/'ModelParams Lw'!U$11</f>
        <v>#DIV/0!</v>
      </c>
      <c r="BP242" s="24" t="e">
        <f>(BF242-'ModelParams Lw'!V$10)/'ModelParams Lw'!V$11</f>
        <v>#DIV/0!</v>
      </c>
      <c r="BQ242" s="24">
        <f>IF(Calcul!$F247="SW",'ModelParams Lw'!C$18+'ModelParams Lw'!C$19*LOG(BQ$3)+'ModelParams Lw'!C$20*($D242*$E242),IF('ModelParams Lw'!C$21+'ModelParams Lw'!C$22*LOG(BQ$3)+'ModelParams Lw'!C$23*($D242*$E242)&lt;'ModelParams Lw'!C$18+'ModelParams Lw'!C$19*LOG(BQ$3)+'ModelParams Lw'!C$20*($D242*$E242),'ModelParams Lw'!C$18+'ModelParams Lw'!C$19*LOG(BQ$3)+'ModelParams Lw'!C$20*($D242*$E242),'ModelParams Lw'!C$21+'ModelParams Lw'!C$22*LOG(BQ$3)+'ModelParams Lw'!C$23*($D242*$E242)))</f>
        <v>29.232362061604213</v>
      </c>
      <c r="BR242" s="24">
        <f>IF(Calcul!$F247="SW",'ModelParams Lw'!D$18+'ModelParams Lw'!D$19*LOG(BR$3)+'ModelParams Lw'!D$20*($D242*$E242),IF('ModelParams Lw'!D$21+'ModelParams Lw'!D$22*LOG(BR$3)+'ModelParams Lw'!D$23*($D242*$E242)&lt;'ModelParams Lw'!D$18+'ModelParams Lw'!D$19*LOG(BR$3)+'ModelParams Lw'!D$20*($D242*$E242),'ModelParams Lw'!D$18+'ModelParams Lw'!D$19*LOG(BR$3)+'ModelParams Lw'!D$20*($D242*$E242),'ModelParams Lw'!D$21+'ModelParams Lw'!D$22*LOG(BR$3)+'ModelParams Lw'!D$23*($D242*$E242)))</f>
        <v>20.87664435983303</v>
      </c>
      <c r="BS242" s="24">
        <f>IF(Calcul!$F247="SW",'ModelParams Lw'!E$18+'ModelParams Lw'!E$19*LOG(BS$3)+'ModelParams Lw'!E$20*($D242*$E242),IF('ModelParams Lw'!E$21+'ModelParams Lw'!E$22*LOG(BS$3)+'ModelParams Lw'!E$23*($D242*$E242)&lt;'ModelParams Lw'!E$18+'ModelParams Lw'!E$19*LOG(BS$3)+'ModelParams Lw'!E$20*($D242*$E242),'ModelParams Lw'!E$18+'ModelParams Lw'!E$19*LOG(BS$3)+'ModelParams Lw'!E$20*($D242*$E242),'ModelParams Lw'!E$21+'ModelParams Lw'!E$22*LOG(BS$3)+'ModelParams Lw'!E$23*($D242*$E242)))</f>
        <v>19.403052886267911</v>
      </c>
      <c r="BT242" s="24">
        <f>IF(Calcul!$F247="SW",'ModelParams Lw'!F$18+'ModelParams Lw'!F$19*LOG(BT$3)+'ModelParams Lw'!F$20*($D242*$E242),IF('ModelParams Lw'!F$21+'ModelParams Lw'!F$22*LOG(BT$3)+'ModelParams Lw'!F$23*($D242*$E242)&lt;'ModelParams Lw'!F$18+'ModelParams Lw'!F$19*LOG(BT$3)+'ModelParams Lw'!F$20*($D242*$E242),'ModelParams Lw'!F$18+'ModelParams Lw'!F$19*LOG(BT$3)+'ModelParams Lw'!F$20*($D242*$E242),'ModelParams Lw'!F$21+'ModelParams Lw'!F$22*LOG(BT$3)+'ModelParams Lw'!F$23*($D242*$E242)))</f>
        <v>19.168948557312724</v>
      </c>
      <c r="BU242" s="24">
        <f>IF(Calcul!$F247="SW",'ModelParams Lw'!G$18+'ModelParams Lw'!G$19*LOG(BU$3)+'ModelParams Lw'!G$20*($D242*$E242),IF('ModelParams Lw'!G$21+'ModelParams Lw'!G$22*LOG(BU$3)+'ModelParams Lw'!G$23*($D242*$E242)&lt;'ModelParams Lw'!G$18+'ModelParams Lw'!G$19*LOG(BU$3)+'ModelParams Lw'!G$20*($D242*$E242),'ModelParams Lw'!G$18+'ModelParams Lw'!G$19*LOG(BU$3)+'ModelParams Lw'!G$20*($D242*$E242),'ModelParams Lw'!G$21+'ModelParams Lw'!G$22*LOG(BU$3)+'ModelParams Lw'!G$23*($D242*$E242)))</f>
        <v>19.253827318462619</v>
      </c>
      <c r="BV242" s="24">
        <f>IF(Calcul!$F247="SW",'ModelParams Lw'!H$18+'ModelParams Lw'!H$19*LOG(BV$3)+'ModelParams Lw'!H$20*($D242*$E242),IF('ModelParams Lw'!H$21+'ModelParams Lw'!H$22*LOG(BV$3)+'ModelParams Lw'!H$23*($D242*$E242)&lt;'ModelParams Lw'!H$18+'ModelParams Lw'!H$19*LOG(BV$3)+'ModelParams Lw'!H$20*($D242*$E242),'ModelParams Lw'!H$18+'ModelParams Lw'!H$19*LOG(BV$3)+'ModelParams Lw'!H$20*($D242*$E242),'ModelParams Lw'!H$21+'ModelParams Lw'!H$22*LOG(BV$3)+'ModelParams Lw'!H$23*($D242*$E242)))</f>
        <v>18.450549841027573</v>
      </c>
      <c r="BW242" s="24">
        <f>IF(Calcul!$F247="SW",'ModelParams Lw'!I$18+'ModelParams Lw'!I$19*LOG(BW$3)+'ModelParams Lw'!I$20*($D242*$E242),IF('ModelParams Lw'!I$21+'ModelParams Lw'!I$22*LOG(BW$3)+'ModelParams Lw'!I$23*($D242*$E242)&lt;'ModelParams Lw'!I$18+'ModelParams Lw'!I$19*LOG(BW$3)+'ModelParams Lw'!I$20*($D242*$E242),'ModelParams Lw'!I$18+'ModelParams Lw'!I$19*LOG(BW$3)+'ModelParams Lw'!I$20*($D242*$E242),'ModelParams Lw'!I$21+'ModelParams Lw'!I$22*LOG(BW$3)+'ModelParams Lw'!I$23*($D242*$E242)))</f>
        <v>24.339570323731252</v>
      </c>
      <c r="BX242" s="24">
        <f>IF(Calcul!$F247="SW",'ModelParams Lw'!J$18+'ModelParams Lw'!J$19*LOG(BX$3)+'ModelParams Lw'!J$20*($D242*$E242),IF('ModelParams Lw'!J$21+'ModelParams Lw'!J$22*LOG(BX$3)+'ModelParams Lw'!J$23*($D242*$E242)&lt;'ModelParams Lw'!J$18+'ModelParams Lw'!J$19*LOG(BX$3)+'ModelParams Lw'!J$20*($D242*$E242),'ModelParams Lw'!J$18+'ModelParams Lw'!J$19*LOG(BX$3)+'ModelParams Lw'!J$20*($D242*$E242),'ModelParams Lw'!J$21+'ModelParams Lw'!J$22*LOG(BX$3)+'ModelParams Lw'!J$23*($D242*$E242)))</f>
        <v>22.505852524315557</v>
      </c>
      <c r="BY242" s="24" t="e">
        <f t="shared" si="80"/>
        <v>#DIV/0!</v>
      </c>
      <c r="BZ242" s="24" t="e">
        <f t="shared" si="81"/>
        <v>#DIV/0!</v>
      </c>
      <c r="CA242" s="24" t="e">
        <f t="shared" si="82"/>
        <v>#DIV/0!</v>
      </c>
      <c r="CB242" s="24" t="e">
        <f t="shared" si="83"/>
        <v>#DIV/0!</v>
      </c>
      <c r="CC242" s="24" t="e">
        <f t="shared" si="84"/>
        <v>#DIV/0!</v>
      </c>
      <c r="CD242" s="24" t="e">
        <f t="shared" si="85"/>
        <v>#DIV/0!</v>
      </c>
      <c r="CE242" s="24" t="e">
        <f t="shared" si="86"/>
        <v>#DIV/0!</v>
      </c>
      <c r="CF242" s="24" t="e">
        <f t="shared" si="87"/>
        <v>#DIV/0!</v>
      </c>
      <c r="CG242" s="24" t="e">
        <f>10*LOG10(IF(BY242="",0,POWER(10,((BY242+'ModelParams Lw'!$O$4)/10))) +IF(BZ242="",0,POWER(10,((BZ242+'ModelParams Lw'!$P$4)/10))) +IF(CA242="",0,POWER(10,((CA242+'ModelParams Lw'!$Q$4)/10))) +IF(CB242="",0,POWER(10,((CB242+'ModelParams Lw'!$R$4)/10))) +IF(CC242="",0,POWER(10,((CC242+'ModelParams Lw'!$S$4)/10))) +IF(CD242="",0,POWER(10,((CD242+'ModelParams Lw'!$T$4)/10))) +IF(CE242="",0,POWER(10,((CE242+'ModelParams Lw'!$U$4)/10)))+IF(CF242="",0,POWER(10,((CF242+'ModelParams Lw'!$V$4)/10))))</f>
        <v>#DIV/0!</v>
      </c>
      <c r="CH242" s="24" t="e">
        <f t="shared" si="94"/>
        <v>#DIV/0!</v>
      </c>
      <c r="CI242" s="24" t="e">
        <f>(BY242-'ModelParams Lw'!$O$10)/'ModelParams Lw'!$O$11</f>
        <v>#DIV/0!</v>
      </c>
      <c r="CJ242" s="24" t="e">
        <f>(BZ242-'ModelParams Lw'!$P$10)/'ModelParams Lw'!$P$11</f>
        <v>#DIV/0!</v>
      </c>
      <c r="CK242" s="24" t="e">
        <f>(CA242-'ModelParams Lw'!$Q$10)/'ModelParams Lw'!$Q$11</f>
        <v>#DIV/0!</v>
      </c>
      <c r="CL242" s="24" t="e">
        <f>(CB242-'ModelParams Lw'!$R$10)/'ModelParams Lw'!$R$11</f>
        <v>#DIV/0!</v>
      </c>
      <c r="CM242" s="24" t="e">
        <f>(CC242-'ModelParams Lw'!$S$10)/'ModelParams Lw'!$S$11</f>
        <v>#DIV/0!</v>
      </c>
      <c r="CN242" s="24" t="e">
        <f>(CD242-'ModelParams Lw'!$T$10)/'ModelParams Lw'!$T$11</f>
        <v>#DIV/0!</v>
      </c>
      <c r="CO242" s="24" t="e">
        <f>(CE242-'ModelParams Lw'!$U$10)/'ModelParams Lw'!$U$11</f>
        <v>#DIV/0!</v>
      </c>
      <c r="CP242" s="24" t="e">
        <f>(CF242-'ModelParams Lw'!$V$10)/'ModelParams Lw'!$V$11</f>
        <v>#DIV/0!</v>
      </c>
    </row>
    <row r="243" spans="1:94" x14ac:dyDescent="0.2">
      <c r="A243" s="12">
        <f>Calcul!B245</f>
        <v>0</v>
      </c>
      <c r="B243" s="12">
        <f t="shared" si="88"/>
        <v>0</v>
      </c>
      <c r="C243" s="12">
        <f>Calcul!C245</f>
        <v>0</v>
      </c>
      <c r="D243" s="12">
        <f>Calcul!D245/1000</f>
        <v>0</v>
      </c>
      <c r="E243" s="12">
        <f>Calcul!E245/1000</f>
        <v>0</v>
      </c>
      <c r="F243" s="12">
        <f t="shared" si="89"/>
        <v>0</v>
      </c>
      <c r="G243" s="24" t="e">
        <f t="shared" si="90"/>
        <v>#DIV/0!</v>
      </c>
      <c r="H243" s="21" t="e">
        <f>'ModelParams Lw'!$B$6*(LN(H$3/(($B243/3600/($D243*$F243))^0.4*$G243^0.3)))^2+'ModelParams Lw'!$B$7*LN(H$3/(($B243/3600/($D243*$F243))^0.4*$G243^0.3))+'ModelParams Lw'!$B$8</f>
        <v>#DIV/0!</v>
      </c>
      <c r="I243" s="21" t="e">
        <f>'ModelParams Lw'!$B$6*(LN(I$3/(($B243/3600/($D243*$F243))^0.4*$G243^0.3)))^2+'ModelParams Lw'!$B$7*LN(I$3/(($B243/3600/($D243*$F243))^0.4*$G243^0.3))+'ModelParams Lw'!$B$8</f>
        <v>#DIV/0!</v>
      </c>
      <c r="J243" s="21" t="e">
        <f>'ModelParams Lw'!$B$6*(LN(J$3/(($B243/3600/($D243*$F243))^0.4*$G243^0.3)))^2+'ModelParams Lw'!$B$7*LN(J$3/(($B243/3600/($D243*$F243))^0.4*$G243^0.3))+'ModelParams Lw'!$B$8</f>
        <v>#DIV/0!</v>
      </c>
      <c r="K243" s="21" t="e">
        <f>'ModelParams Lw'!$B$6*(LN(K$3/(($B243/3600/($D243*$F243))^0.4*$G243^0.3)))^2+'ModelParams Lw'!$B$7*LN(K$3/(($B243/3600/($D243*$F243))^0.4*$G243^0.3))+'ModelParams Lw'!$B$8</f>
        <v>#DIV/0!</v>
      </c>
      <c r="L243" s="21" t="e">
        <f>'ModelParams Lw'!$B$6*(LN(L$3/(($B243/3600/($D243*$F243))^0.4*$G243^0.3)))^2+'ModelParams Lw'!$B$7*LN(L$3/(($B243/3600/($D243*$F243))^0.4*$G243^0.3))+'ModelParams Lw'!$B$8</f>
        <v>#DIV/0!</v>
      </c>
      <c r="M243" s="21" t="e">
        <f>'ModelParams Lw'!$B$6*(LN(M$3/(($B243/3600/($D243*$F243))^0.4*$G243^0.3)))^2+'ModelParams Lw'!$B$7*LN(M$3/(($B243/3600/($D243*$F243))^0.4*$G243^0.3))+'ModelParams Lw'!$B$8</f>
        <v>#DIV/0!</v>
      </c>
      <c r="N243" s="21" t="e">
        <f>'ModelParams Lw'!$B$6*(LN(N$3/(($B243/3600/($D243*$F243))^0.4*$G243^0.3)))^2+'ModelParams Lw'!$B$7*LN(N$3/(($B243/3600/($D243*$F243))^0.4*$G243^0.3))+'ModelParams Lw'!$B$8</f>
        <v>#DIV/0!</v>
      </c>
      <c r="O243" s="21" t="e">
        <f>'ModelParams Lw'!$B$6*(LN(O$3/(($B243/3600/($D243*$F243))^0.4*$G243^0.3)))^2+'ModelParams Lw'!$B$7*LN(O$3/(($B243/3600/($D243*$F243))^0.4*$G243^0.3))+'ModelParams Lw'!$B$8</f>
        <v>#DIV/0!</v>
      </c>
      <c r="P243" s="24" t="e">
        <f>'ModelParams Lw'!$B$3+'ModelParams Lw'!$B$4*LOG10($B243/3600/($D243*$F243))+'ModelParams Lw'!$B$5*LOG10(2*$G243/(1.2*($B243/3600/($D243*$F243))^2)+1)+10*LOG10($D243*$F243)+H243</f>
        <v>#DIV/0!</v>
      </c>
      <c r="Q243" s="24" t="e">
        <f>'ModelParams Lw'!$B$3+'ModelParams Lw'!$B$4*LOG10($B243/3600/($D243*$F243))+'ModelParams Lw'!$B$5*LOG10(2*$G243/(1.2*($B243/3600/($D243*$F243))^2)+1)+10*LOG10($D243*$F243)+I243</f>
        <v>#DIV/0!</v>
      </c>
      <c r="R243" s="24" t="e">
        <f>'ModelParams Lw'!$B$3+'ModelParams Lw'!$B$4*LOG10($B243/3600/($D243*$F243))+'ModelParams Lw'!$B$5*LOG10(2*$G243/(1.2*($B243/3600/($D243*$F243))^2)+1)+10*LOG10($D243*$F243)+J243</f>
        <v>#DIV/0!</v>
      </c>
      <c r="S243" s="24" t="e">
        <f>'ModelParams Lw'!$B$3+'ModelParams Lw'!$B$4*LOG10($B243/3600/($D243*$F243))+'ModelParams Lw'!$B$5*LOG10(2*$G243/(1.2*($B243/3600/($D243*$F243))^2)+1)+10*LOG10($D243*$F243)+K243</f>
        <v>#DIV/0!</v>
      </c>
      <c r="T243" s="24" t="e">
        <f>'ModelParams Lw'!$B$3+'ModelParams Lw'!$B$4*LOG10($B243/3600/($D243*$F243))+'ModelParams Lw'!$B$5*LOG10(2*$G243/(1.2*($B243/3600/($D243*$F243))^2)+1)+10*LOG10($D243*$F243)+L243</f>
        <v>#DIV/0!</v>
      </c>
      <c r="U243" s="24" t="e">
        <f>'ModelParams Lw'!$B$3+'ModelParams Lw'!$B$4*LOG10($B243/3600/($D243*$F243))+'ModelParams Lw'!$B$5*LOG10(2*$G243/(1.2*($B243/3600/($D243*$F243))^2)+1)+10*LOG10($D243*$F243)+M243</f>
        <v>#DIV/0!</v>
      </c>
      <c r="V243" s="24" t="e">
        <f>'ModelParams Lw'!$B$3+'ModelParams Lw'!$B$4*LOG10($B243/3600/($D243*$F243))+'ModelParams Lw'!$B$5*LOG10(2*$G243/(1.2*($B243/3600/($D243*$F243))^2)+1)+10*LOG10($D243*$F243)+N243</f>
        <v>#DIV/0!</v>
      </c>
      <c r="W243" s="24" t="e">
        <f>'ModelParams Lw'!$B$3+'ModelParams Lw'!$B$4*LOG10($B243/3600/($D243*$F243))+'ModelParams Lw'!$B$5*LOG10(2*$G243/(1.2*($B243/3600/($D243*$F243))^2)+1)+10*LOG10($D243*$F243)+O243</f>
        <v>#DIV/0!</v>
      </c>
      <c r="X243" s="24" t="e">
        <f>10*LOG10(IF(P243="",0,POWER(10,((P243+'ModelParams Lw'!$O$4)/10))) +IF(Q243="",0,POWER(10,((Q243+'ModelParams Lw'!$P$4)/10))) +IF(R243="",0,POWER(10,((R243+'ModelParams Lw'!$Q$4)/10))) +IF(S243="",0,POWER(10,((S243+'ModelParams Lw'!$R$4)/10))) +IF(T243="",0,POWER(10,((T243+'ModelParams Lw'!$S$4)/10))) +IF(U243="",0,POWER(10,((U243+'ModelParams Lw'!$T$4)/10))) +IF(V243="",0,POWER(10,((V243+'ModelParams Lw'!$U$4)/10)))+IF(W243="",0,POWER(10,((W243+'ModelParams Lw'!$V$4)/10))))</f>
        <v>#DIV/0!</v>
      </c>
      <c r="Y243" s="24" t="e">
        <f t="shared" si="91"/>
        <v>#DIV/0!</v>
      </c>
      <c r="Z243" s="24" t="e">
        <f>(P243-'ModelParams Lw'!O$10)/'ModelParams Lw'!O$11</f>
        <v>#DIV/0!</v>
      </c>
      <c r="AA243" s="24" t="e">
        <f>(Q243-'ModelParams Lw'!P$10)/'ModelParams Lw'!P$11</f>
        <v>#DIV/0!</v>
      </c>
      <c r="AB243" s="24" t="e">
        <f>(R243-'ModelParams Lw'!Q$10)/'ModelParams Lw'!Q$11</f>
        <v>#DIV/0!</v>
      </c>
      <c r="AC243" s="24" t="e">
        <f>(S243-'ModelParams Lw'!R$10)/'ModelParams Lw'!R$11</f>
        <v>#DIV/0!</v>
      </c>
      <c r="AD243" s="24" t="e">
        <f>(T243-'ModelParams Lw'!S$10)/'ModelParams Lw'!S$11</f>
        <v>#DIV/0!</v>
      </c>
      <c r="AE243" s="24" t="e">
        <f>(U243-'ModelParams Lw'!T$10)/'ModelParams Lw'!T$11</f>
        <v>#DIV/0!</v>
      </c>
      <c r="AF243" s="24" t="e">
        <f>(V243-'ModelParams Lw'!U$10)/'ModelParams Lw'!U$11</f>
        <v>#DIV/0!</v>
      </c>
      <c r="AG243" s="24" t="e">
        <f>(W243-'ModelParams Lw'!V$10)/'ModelParams Lw'!V$11</f>
        <v>#DIV/0!</v>
      </c>
      <c r="AH243" s="24" t="e">
        <f t="shared" si="92"/>
        <v>#DIV/0!</v>
      </c>
      <c r="AI243" s="24" t="str">
        <f>IF(OR(Calcul!$D248="",Calcul!$E248=""),"",VLOOKUP(CONCATENATE(Calcul!$D248,Calcul!$E248),SilencerParams!$D$4:$R$82,8,FALSE))</f>
        <v/>
      </c>
      <c r="AJ243" s="24" t="str">
        <f>IF(OR(Calcul!$D248="",Calcul!$E248=""),"",VLOOKUP(CONCATENATE(Calcul!$D248,Calcul!$E248),SilencerParams!$D$4:$R$82,9,FALSE))</f>
        <v/>
      </c>
      <c r="AK243" s="24" t="str">
        <f>IF(OR(Calcul!$D248="",Calcul!$E248=""),"",VLOOKUP(CONCATENATE(Calcul!$D248,Calcul!$E248),SilencerParams!$D$4:$R$82,10,FALSE))</f>
        <v/>
      </c>
      <c r="AL243" s="24" t="str">
        <f>IF(OR(Calcul!$D248="",Calcul!$E248=""),"",VLOOKUP(CONCATENATE(Calcul!$D248,Calcul!$E248),SilencerParams!$D$4:$R$82,11,FALSE))</f>
        <v/>
      </c>
      <c r="AM243" s="24" t="str">
        <f>IF(OR(Calcul!$D248="",Calcul!$E248=""),"",VLOOKUP(CONCATENATE(Calcul!$D248,Calcul!$E248),SilencerParams!$D$4:$R$82,12,FALSE))</f>
        <v/>
      </c>
      <c r="AN243" s="24" t="str">
        <f>IF(OR(Calcul!$D248="",Calcul!$E248=""),"",VLOOKUP(CONCATENATE(Calcul!$D248,Calcul!$E248),SilencerParams!$D$4:$R$82,13,FALSE))</f>
        <v/>
      </c>
      <c r="AO243" s="24" t="str">
        <f>IF(OR(Calcul!$D248="",Calcul!$E248=""),"",VLOOKUP(CONCATENATE(Calcul!$D248,Calcul!$E248),SilencerParams!$D$4:$R$82,14,FALSE))</f>
        <v/>
      </c>
      <c r="AP243" s="24" t="str">
        <f>IF(OR(Calcul!$D248="",Calcul!$E248=""),"",VLOOKUP(CONCATENATE(Calcul!$D248,Calcul!$E248),SilencerParams!$D$4:$R$82,15,FALSE))</f>
        <v/>
      </c>
      <c r="AQ243" s="24" t="str">
        <f>IF(OR(Calcul!$D248="",Calcul!$E248=""),"",VLOOKUP(CONCATENATE(Calcul!$D248,Calcul!$E248),SilencerParams!$D$4:$Z$82,16,FALSE)*LOG($AH243)+VLOOKUP(CONCATENATE(Calcul!$D248,Calcul!$E248),SilencerParams!$D$4:$AH$82,24,FALSE))</f>
        <v/>
      </c>
      <c r="AR243" s="24" t="str">
        <f>IF(OR(Calcul!$D248="",Calcul!$E248=""),"",VLOOKUP(CONCATENATE(Calcul!$D248,Calcul!$E248),SilencerParams!$D$4:$Z$82,17,FALSE)*LOG($AH243)+VLOOKUP(CONCATENATE(Calcul!$D248,Calcul!$E248),SilencerParams!$D$4:$AH$82,25,FALSE))</f>
        <v/>
      </c>
      <c r="AS243" s="24" t="str">
        <f>IF(OR(Calcul!$D248="",Calcul!$E248=""),"",VLOOKUP(CONCATENATE(Calcul!$D248,Calcul!$E248),SilencerParams!$D$4:$Z$82,18,FALSE)*LOG($AH243)+VLOOKUP(CONCATENATE(Calcul!$D248,Calcul!$E248),SilencerParams!$D$4:$AH$82,26,FALSE))</f>
        <v/>
      </c>
      <c r="AT243" s="24" t="str">
        <f>IF(OR(Calcul!$D248="",Calcul!$E248=""),"",VLOOKUP(CONCATENATE(Calcul!$D248,Calcul!$E248),SilencerParams!$D$4:$Z$82,19,FALSE)*LOG($AH243)+VLOOKUP(CONCATENATE(Calcul!$D248,Calcul!$E248),SilencerParams!$D$4:$AH$82,27,FALSE))</f>
        <v/>
      </c>
      <c r="AU243" s="24" t="str">
        <f>IF(OR(Calcul!$D248="",Calcul!$E248=""),"",VLOOKUP(CONCATENATE(Calcul!$D248,Calcul!$E248),SilencerParams!$D$4:$Z$82,20,FALSE)*LOG($AH243)+VLOOKUP(CONCATENATE(Calcul!$D248,Calcul!$E248),SilencerParams!$D$4:$AH$82,28,FALSE))</f>
        <v/>
      </c>
      <c r="AV243" s="24" t="str">
        <f>IF(OR(Calcul!$D248="",Calcul!$E248=""),"",VLOOKUP(CONCATENATE(Calcul!$D248,Calcul!$E248),SilencerParams!$D$4:$Z$82,21,FALSE)*LOG($AH243)+VLOOKUP(CONCATENATE(Calcul!$D248,Calcul!$E248),SilencerParams!$D$4:$AH$82,29,FALSE))</f>
        <v/>
      </c>
      <c r="AW243" s="24" t="str">
        <f>IF(OR(Calcul!$D248="",Calcul!$E248=""),"",VLOOKUP(CONCATENATE(Calcul!$D248,Calcul!$E248),SilencerParams!$D$4:$Z$82,22,FALSE)*LOG($AH243)+VLOOKUP(CONCATENATE(Calcul!$D248,Calcul!$E248),SilencerParams!$D$4:$AH$82,30,FALSE))</f>
        <v/>
      </c>
      <c r="AX243" s="24" t="str">
        <f>IF(OR(Calcul!$D248="",Calcul!$E248=""),"",VLOOKUP(CONCATENATE(Calcul!$D248,Calcul!$E248),SilencerParams!$D$4:$Z$82,23,FALSE)*LOG($AH243)+VLOOKUP(CONCATENATE(Calcul!$D248,Calcul!$E248),SilencerParams!$D$4:$AH$82,31,FALSE))</f>
        <v/>
      </c>
      <c r="AY243" s="24" t="e">
        <f t="shared" si="72"/>
        <v>#DIV/0!</v>
      </c>
      <c r="AZ243" s="24" t="e">
        <f t="shared" si="73"/>
        <v>#DIV/0!</v>
      </c>
      <c r="BA243" s="24" t="e">
        <f t="shared" si="74"/>
        <v>#DIV/0!</v>
      </c>
      <c r="BB243" s="24" t="e">
        <f t="shared" si="75"/>
        <v>#DIV/0!</v>
      </c>
      <c r="BC243" s="24" t="e">
        <f t="shared" si="76"/>
        <v>#DIV/0!</v>
      </c>
      <c r="BD243" s="24" t="e">
        <f t="shared" si="77"/>
        <v>#DIV/0!</v>
      </c>
      <c r="BE243" s="24" t="e">
        <f t="shared" si="78"/>
        <v>#DIV/0!</v>
      </c>
      <c r="BF243" s="24" t="e">
        <f t="shared" si="79"/>
        <v>#DIV/0!</v>
      </c>
      <c r="BG243" s="24" t="e">
        <f>10*LOG10(IF(AY243="",0,POWER(10,((AY243+'ModelParams Lw'!$O$4)/10))) +IF(AZ243="",0,POWER(10,((AZ243+'ModelParams Lw'!$P$4)/10))) +IF(BA243="",0,POWER(10,((BA243+'ModelParams Lw'!$Q$4)/10))) +IF(BB243="",0,POWER(10,((BB243+'ModelParams Lw'!$R$4)/10))) +IF(BC243="",0,POWER(10,((BC243+'ModelParams Lw'!$S$4)/10))) +IF(BD243="",0,POWER(10,((BD243+'ModelParams Lw'!$T$4)/10))) +IF(BE243="",0,POWER(10,((BE243+'ModelParams Lw'!$U$4)/10)))+IF(BF243="",0,POWER(10,((BF243+'ModelParams Lw'!$V$4)/10))))</f>
        <v>#DIV/0!</v>
      </c>
      <c r="BH243" s="24" t="e">
        <f t="shared" si="93"/>
        <v>#DIV/0!</v>
      </c>
      <c r="BI243" s="24" t="e">
        <f>(AY243-'ModelParams Lw'!O$10)/'ModelParams Lw'!O$11</f>
        <v>#DIV/0!</v>
      </c>
      <c r="BJ243" s="24" t="e">
        <f>(AZ243-'ModelParams Lw'!P$10)/'ModelParams Lw'!P$11</f>
        <v>#DIV/0!</v>
      </c>
      <c r="BK243" s="24" t="e">
        <f>(BA243-'ModelParams Lw'!Q$10)/'ModelParams Lw'!Q$11</f>
        <v>#DIV/0!</v>
      </c>
      <c r="BL243" s="24" t="e">
        <f>(BB243-'ModelParams Lw'!R$10)/'ModelParams Lw'!R$11</f>
        <v>#DIV/0!</v>
      </c>
      <c r="BM243" s="24" t="e">
        <f>(BC243-'ModelParams Lw'!S$10)/'ModelParams Lw'!S$11</f>
        <v>#DIV/0!</v>
      </c>
      <c r="BN243" s="24" t="e">
        <f>(BD243-'ModelParams Lw'!T$10)/'ModelParams Lw'!T$11</f>
        <v>#DIV/0!</v>
      </c>
      <c r="BO243" s="24" t="e">
        <f>(BE243-'ModelParams Lw'!U$10)/'ModelParams Lw'!U$11</f>
        <v>#DIV/0!</v>
      </c>
      <c r="BP243" s="24" t="e">
        <f>(BF243-'ModelParams Lw'!V$10)/'ModelParams Lw'!V$11</f>
        <v>#DIV/0!</v>
      </c>
      <c r="BQ243" s="24">
        <f>IF(Calcul!$F248="SW",'ModelParams Lw'!C$18+'ModelParams Lw'!C$19*LOG(BQ$3)+'ModelParams Lw'!C$20*($D243*$E243),IF('ModelParams Lw'!C$21+'ModelParams Lw'!C$22*LOG(BQ$3)+'ModelParams Lw'!C$23*($D243*$E243)&lt;'ModelParams Lw'!C$18+'ModelParams Lw'!C$19*LOG(BQ$3)+'ModelParams Lw'!C$20*($D243*$E243),'ModelParams Lw'!C$18+'ModelParams Lw'!C$19*LOG(BQ$3)+'ModelParams Lw'!C$20*($D243*$E243),'ModelParams Lw'!C$21+'ModelParams Lw'!C$22*LOG(BQ$3)+'ModelParams Lw'!C$23*($D243*$E243)))</f>
        <v>29.232362061604213</v>
      </c>
      <c r="BR243" s="24">
        <f>IF(Calcul!$F248="SW",'ModelParams Lw'!D$18+'ModelParams Lw'!D$19*LOG(BR$3)+'ModelParams Lw'!D$20*($D243*$E243),IF('ModelParams Lw'!D$21+'ModelParams Lw'!D$22*LOG(BR$3)+'ModelParams Lw'!D$23*($D243*$E243)&lt;'ModelParams Lw'!D$18+'ModelParams Lw'!D$19*LOG(BR$3)+'ModelParams Lw'!D$20*($D243*$E243),'ModelParams Lw'!D$18+'ModelParams Lw'!D$19*LOG(BR$3)+'ModelParams Lw'!D$20*($D243*$E243),'ModelParams Lw'!D$21+'ModelParams Lw'!D$22*LOG(BR$3)+'ModelParams Lw'!D$23*($D243*$E243)))</f>
        <v>20.87664435983303</v>
      </c>
      <c r="BS243" s="24">
        <f>IF(Calcul!$F248="SW",'ModelParams Lw'!E$18+'ModelParams Lw'!E$19*LOG(BS$3)+'ModelParams Lw'!E$20*($D243*$E243),IF('ModelParams Lw'!E$21+'ModelParams Lw'!E$22*LOG(BS$3)+'ModelParams Lw'!E$23*($D243*$E243)&lt;'ModelParams Lw'!E$18+'ModelParams Lw'!E$19*LOG(BS$3)+'ModelParams Lw'!E$20*($D243*$E243),'ModelParams Lw'!E$18+'ModelParams Lw'!E$19*LOG(BS$3)+'ModelParams Lw'!E$20*($D243*$E243),'ModelParams Lw'!E$21+'ModelParams Lw'!E$22*LOG(BS$3)+'ModelParams Lw'!E$23*($D243*$E243)))</f>
        <v>19.403052886267911</v>
      </c>
      <c r="BT243" s="24">
        <f>IF(Calcul!$F248="SW",'ModelParams Lw'!F$18+'ModelParams Lw'!F$19*LOG(BT$3)+'ModelParams Lw'!F$20*($D243*$E243),IF('ModelParams Lw'!F$21+'ModelParams Lw'!F$22*LOG(BT$3)+'ModelParams Lw'!F$23*($D243*$E243)&lt;'ModelParams Lw'!F$18+'ModelParams Lw'!F$19*LOG(BT$3)+'ModelParams Lw'!F$20*($D243*$E243),'ModelParams Lw'!F$18+'ModelParams Lw'!F$19*LOG(BT$3)+'ModelParams Lw'!F$20*($D243*$E243),'ModelParams Lw'!F$21+'ModelParams Lw'!F$22*LOG(BT$3)+'ModelParams Lw'!F$23*($D243*$E243)))</f>
        <v>19.168948557312724</v>
      </c>
      <c r="BU243" s="24">
        <f>IF(Calcul!$F248="SW",'ModelParams Lw'!G$18+'ModelParams Lw'!G$19*LOG(BU$3)+'ModelParams Lw'!G$20*($D243*$E243),IF('ModelParams Lw'!G$21+'ModelParams Lw'!G$22*LOG(BU$3)+'ModelParams Lw'!G$23*($D243*$E243)&lt;'ModelParams Lw'!G$18+'ModelParams Lw'!G$19*LOG(BU$3)+'ModelParams Lw'!G$20*($D243*$E243),'ModelParams Lw'!G$18+'ModelParams Lw'!G$19*LOG(BU$3)+'ModelParams Lw'!G$20*($D243*$E243),'ModelParams Lw'!G$21+'ModelParams Lw'!G$22*LOG(BU$3)+'ModelParams Lw'!G$23*($D243*$E243)))</f>
        <v>19.253827318462619</v>
      </c>
      <c r="BV243" s="24">
        <f>IF(Calcul!$F248="SW",'ModelParams Lw'!H$18+'ModelParams Lw'!H$19*LOG(BV$3)+'ModelParams Lw'!H$20*($D243*$E243),IF('ModelParams Lw'!H$21+'ModelParams Lw'!H$22*LOG(BV$3)+'ModelParams Lw'!H$23*($D243*$E243)&lt;'ModelParams Lw'!H$18+'ModelParams Lw'!H$19*LOG(BV$3)+'ModelParams Lw'!H$20*($D243*$E243),'ModelParams Lw'!H$18+'ModelParams Lw'!H$19*LOG(BV$3)+'ModelParams Lw'!H$20*($D243*$E243),'ModelParams Lw'!H$21+'ModelParams Lw'!H$22*LOG(BV$3)+'ModelParams Lw'!H$23*($D243*$E243)))</f>
        <v>18.450549841027573</v>
      </c>
      <c r="BW243" s="24">
        <f>IF(Calcul!$F248="SW",'ModelParams Lw'!I$18+'ModelParams Lw'!I$19*LOG(BW$3)+'ModelParams Lw'!I$20*($D243*$E243),IF('ModelParams Lw'!I$21+'ModelParams Lw'!I$22*LOG(BW$3)+'ModelParams Lw'!I$23*($D243*$E243)&lt;'ModelParams Lw'!I$18+'ModelParams Lw'!I$19*LOG(BW$3)+'ModelParams Lw'!I$20*($D243*$E243),'ModelParams Lw'!I$18+'ModelParams Lw'!I$19*LOG(BW$3)+'ModelParams Lw'!I$20*($D243*$E243),'ModelParams Lw'!I$21+'ModelParams Lw'!I$22*LOG(BW$3)+'ModelParams Lw'!I$23*($D243*$E243)))</f>
        <v>24.339570323731252</v>
      </c>
      <c r="BX243" s="24">
        <f>IF(Calcul!$F248="SW",'ModelParams Lw'!J$18+'ModelParams Lw'!J$19*LOG(BX$3)+'ModelParams Lw'!J$20*($D243*$E243),IF('ModelParams Lw'!J$21+'ModelParams Lw'!J$22*LOG(BX$3)+'ModelParams Lw'!J$23*($D243*$E243)&lt;'ModelParams Lw'!J$18+'ModelParams Lw'!J$19*LOG(BX$3)+'ModelParams Lw'!J$20*($D243*$E243),'ModelParams Lw'!J$18+'ModelParams Lw'!J$19*LOG(BX$3)+'ModelParams Lw'!J$20*($D243*$E243),'ModelParams Lw'!J$21+'ModelParams Lw'!J$22*LOG(BX$3)+'ModelParams Lw'!J$23*($D243*$E243)))</f>
        <v>22.505852524315557</v>
      </c>
      <c r="BY243" s="24" t="e">
        <f t="shared" si="80"/>
        <v>#DIV/0!</v>
      </c>
      <c r="BZ243" s="24" t="e">
        <f t="shared" si="81"/>
        <v>#DIV/0!</v>
      </c>
      <c r="CA243" s="24" t="e">
        <f t="shared" si="82"/>
        <v>#DIV/0!</v>
      </c>
      <c r="CB243" s="24" t="e">
        <f t="shared" si="83"/>
        <v>#DIV/0!</v>
      </c>
      <c r="CC243" s="24" t="e">
        <f t="shared" si="84"/>
        <v>#DIV/0!</v>
      </c>
      <c r="CD243" s="24" t="e">
        <f t="shared" si="85"/>
        <v>#DIV/0!</v>
      </c>
      <c r="CE243" s="24" t="e">
        <f t="shared" si="86"/>
        <v>#DIV/0!</v>
      </c>
      <c r="CF243" s="24" t="e">
        <f t="shared" si="87"/>
        <v>#DIV/0!</v>
      </c>
      <c r="CG243" s="24" t="e">
        <f>10*LOG10(IF(BY243="",0,POWER(10,((BY243+'ModelParams Lw'!$O$4)/10))) +IF(BZ243="",0,POWER(10,((BZ243+'ModelParams Lw'!$P$4)/10))) +IF(CA243="",0,POWER(10,((CA243+'ModelParams Lw'!$Q$4)/10))) +IF(CB243="",0,POWER(10,((CB243+'ModelParams Lw'!$R$4)/10))) +IF(CC243="",0,POWER(10,((CC243+'ModelParams Lw'!$S$4)/10))) +IF(CD243="",0,POWER(10,((CD243+'ModelParams Lw'!$T$4)/10))) +IF(CE243="",0,POWER(10,((CE243+'ModelParams Lw'!$U$4)/10)))+IF(CF243="",0,POWER(10,((CF243+'ModelParams Lw'!$V$4)/10))))</f>
        <v>#DIV/0!</v>
      </c>
      <c r="CH243" s="24" t="e">
        <f t="shared" si="94"/>
        <v>#DIV/0!</v>
      </c>
      <c r="CI243" s="24" t="e">
        <f>(BY243-'ModelParams Lw'!$O$10)/'ModelParams Lw'!$O$11</f>
        <v>#DIV/0!</v>
      </c>
      <c r="CJ243" s="24" t="e">
        <f>(BZ243-'ModelParams Lw'!$P$10)/'ModelParams Lw'!$P$11</f>
        <v>#DIV/0!</v>
      </c>
      <c r="CK243" s="24" t="e">
        <f>(CA243-'ModelParams Lw'!$Q$10)/'ModelParams Lw'!$Q$11</f>
        <v>#DIV/0!</v>
      </c>
      <c r="CL243" s="24" t="e">
        <f>(CB243-'ModelParams Lw'!$R$10)/'ModelParams Lw'!$R$11</f>
        <v>#DIV/0!</v>
      </c>
      <c r="CM243" s="24" t="e">
        <f>(CC243-'ModelParams Lw'!$S$10)/'ModelParams Lw'!$S$11</f>
        <v>#DIV/0!</v>
      </c>
      <c r="CN243" s="24" t="e">
        <f>(CD243-'ModelParams Lw'!$T$10)/'ModelParams Lw'!$T$11</f>
        <v>#DIV/0!</v>
      </c>
      <c r="CO243" s="24" t="e">
        <f>(CE243-'ModelParams Lw'!$U$10)/'ModelParams Lw'!$U$11</f>
        <v>#DIV/0!</v>
      </c>
      <c r="CP243" s="24" t="e">
        <f>(CF243-'ModelParams Lw'!$V$10)/'ModelParams Lw'!$V$11</f>
        <v>#DIV/0!</v>
      </c>
    </row>
    <row r="244" spans="1:94" x14ac:dyDescent="0.2">
      <c r="A244" s="12">
        <f>Calcul!B246</f>
        <v>0</v>
      </c>
      <c r="B244" s="12">
        <f t="shared" si="88"/>
        <v>0</v>
      </c>
      <c r="C244" s="12">
        <f>Calcul!C246</f>
        <v>0</v>
      </c>
      <c r="D244" s="12">
        <f>Calcul!D246/1000</f>
        <v>0</v>
      </c>
      <c r="E244" s="12">
        <f>Calcul!E246/1000</f>
        <v>0</v>
      </c>
      <c r="F244" s="12">
        <f t="shared" si="89"/>
        <v>0</v>
      </c>
      <c r="G244" s="24" t="e">
        <f t="shared" si="90"/>
        <v>#DIV/0!</v>
      </c>
      <c r="H244" s="21" t="e">
        <f>'ModelParams Lw'!$B$6*(LN(H$3/(($B244/3600/($D244*$F244))^0.4*$G244^0.3)))^2+'ModelParams Lw'!$B$7*LN(H$3/(($B244/3600/($D244*$F244))^0.4*$G244^0.3))+'ModelParams Lw'!$B$8</f>
        <v>#DIV/0!</v>
      </c>
      <c r="I244" s="21" t="e">
        <f>'ModelParams Lw'!$B$6*(LN(I$3/(($B244/3600/($D244*$F244))^0.4*$G244^0.3)))^2+'ModelParams Lw'!$B$7*LN(I$3/(($B244/3600/($D244*$F244))^0.4*$G244^0.3))+'ModelParams Lw'!$B$8</f>
        <v>#DIV/0!</v>
      </c>
      <c r="J244" s="21" t="e">
        <f>'ModelParams Lw'!$B$6*(LN(J$3/(($B244/3600/($D244*$F244))^0.4*$G244^0.3)))^2+'ModelParams Lw'!$B$7*LN(J$3/(($B244/3600/($D244*$F244))^0.4*$G244^0.3))+'ModelParams Lw'!$B$8</f>
        <v>#DIV/0!</v>
      </c>
      <c r="K244" s="21" t="e">
        <f>'ModelParams Lw'!$B$6*(LN(K$3/(($B244/3600/($D244*$F244))^0.4*$G244^0.3)))^2+'ModelParams Lw'!$B$7*LN(K$3/(($B244/3600/($D244*$F244))^0.4*$G244^0.3))+'ModelParams Lw'!$B$8</f>
        <v>#DIV/0!</v>
      </c>
      <c r="L244" s="21" t="e">
        <f>'ModelParams Lw'!$B$6*(LN(L$3/(($B244/3600/($D244*$F244))^0.4*$G244^0.3)))^2+'ModelParams Lw'!$B$7*LN(L$3/(($B244/3600/($D244*$F244))^0.4*$G244^0.3))+'ModelParams Lw'!$B$8</f>
        <v>#DIV/0!</v>
      </c>
      <c r="M244" s="21" t="e">
        <f>'ModelParams Lw'!$B$6*(LN(M$3/(($B244/3600/($D244*$F244))^0.4*$G244^0.3)))^2+'ModelParams Lw'!$B$7*LN(M$3/(($B244/3600/($D244*$F244))^0.4*$G244^0.3))+'ModelParams Lw'!$B$8</f>
        <v>#DIV/0!</v>
      </c>
      <c r="N244" s="21" t="e">
        <f>'ModelParams Lw'!$B$6*(LN(N$3/(($B244/3600/($D244*$F244))^0.4*$G244^0.3)))^2+'ModelParams Lw'!$B$7*LN(N$3/(($B244/3600/($D244*$F244))^0.4*$G244^0.3))+'ModelParams Lw'!$B$8</f>
        <v>#DIV/0!</v>
      </c>
      <c r="O244" s="21" t="e">
        <f>'ModelParams Lw'!$B$6*(LN(O$3/(($B244/3600/($D244*$F244))^0.4*$G244^0.3)))^2+'ModelParams Lw'!$B$7*LN(O$3/(($B244/3600/($D244*$F244))^0.4*$G244^0.3))+'ModelParams Lw'!$B$8</f>
        <v>#DIV/0!</v>
      </c>
      <c r="P244" s="24" t="e">
        <f>'ModelParams Lw'!$B$3+'ModelParams Lw'!$B$4*LOG10($B244/3600/($D244*$F244))+'ModelParams Lw'!$B$5*LOG10(2*$G244/(1.2*($B244/3600/($D244*$F244))^2)+1)+10*LOG10($D244*$F244)+H244</f>
        <v>#DIV/0!</v>
      </c>
      <c r="Q244" s="24" t="e">
        <f>'ModelParams Lw'!$B$3+'ModelParams Lw'!$B$4*LOG10($B244/3600/($D244*$F244))+'ModelParams Lw'!$B$5*LOG10(2*$G244/(1.2*($B244/3600/($D244*$F244))^2)+1)+10*LOG10($D244*$F244)+I244</f>
        <v>#DIV/0!</v>
      </c>
      <c r="R244" s="24" t="e">
        <f>'ModelParams Lw'!$B$3+'ModelParams Lw'!$B$4*LOG10($B244/3600/($D244*$F244))+'ModelParams Lw'!$B$5*LOG10(2*$G244/(1.2*($B244/3600/($D244*$F244))^2)+1)+10*LOG10($D244*$F244)+J244</f>
        <v>#DIV/0!</v>
      </c>
      <c r="S244" s="24" t="e">
        <f>'ModelParams Lw'!$B$3+'ModelParams Lw'!$B$4*LOG10($B244/3600/($D244*$F244))+'ModelParams Lw'!$B$5*LOG10(2*$G244/(1.2*($B244/3600/($D244*$F244))^2)+1)+10*LOG10($D244*$F244)+K244</f>
        <v>#DIV/0!</v>
      </c>
      <c r="T244" s="24" t="e">
        <f>'ModelParams Lw'!$B$3+'ModelParams Lw'!$B$4*LOG10($B244/3600/($D244*$F244))+'ModelParams Lw'!$B$5*LOG10(2*$G244/(1.2*($B244/3600/($D244*$F244))^2)+1)+10*LOG10($D244*$F244)+L244</f>
        <v>#DIV/0!</v>
      </c>
      <c r="U244" s="24" t="e">
        <f>'ModelParams Lw'!$B$3+'ModelParams Lw'!$B$4*LOG10($B244/3600/($D244*$F244))+'ModelParams Lw'!$B$5*LOG10(2*$G244/(1.2*($B244/3600/($D244*$F244))^2)+1)+10*LOG10($D244*$F244)+M244</f>
        <v>#DIV/0!</v>
      </c>
      <c r="V244" s="24" t="e">
        <f>'ModelParams Lw'!$B$3+'ModelParams Lw'!$B$4*LOG10($B244/3600/($D244*$F244))+'ModelParams Lw'!$B$5*LOG10(2*$G244/(1.2*($B244/3600/($D244*$F244))^2)+1)+10*LOG10($D244*$F244)+N244</f>
        <v>#DIV/0!</v>
      </c>
      <c r="W244" s="24" t="e">
        <f>'ModelParams Lw'!$B$3+'ModelParams Lw'!$B$4*LOG10($B244/3600/($D244*$F244))+'ModelParams Lw'!$B$5*LOG10(2*$G244/(1.2*($B244/3600/($D244*$F244))^2)+1)+10*LOG10($D244*$F244)+O244</f>
        <v>#DIV/0!</v>
      </c>
      <c r="X244" s="24" t="e">
        <f>10*LOG10(IF(P244="",0,POWER(10,((P244+'ModelParams Lw'!$O$4)/10))) +IF(Q244="",0,POWER(10,((Q244+'ModelParams Lw'!$P$4)/10))) +IF(R244="",0,POWER(10,((R244+'ModelParams Lw'!$Q$4)/10))) +IF(S244="",0,POWER(10,((S244+'ModelParams Lw'!$R$4)/10))) +IF(T244="",0,POWER(10,((T244+'ModelParams Lw'!$S$4)/10))) +IF(U244="",0,POWER(10,((U244+'ModelParams Lw'!$T$4)/10))) +IF(V244="",0,POWER(10,((V244+'ModelParams Lw'!$U$4)/10)))+IF(W244="",0,POWER(10,((W244+'ModelParams Lw'!$V$4)/10))))</f>
        <v>#DIV/0!</v>
      </c>
      <c r="Y244" s="24" t="e">
        <f t="shared" si="91"/>
        <v>#DIV/0!</v>
      </c>
      <c r="Z244" s="24" t="e">
        <f>(P244-'ModelParams Lw'!O$10)/'ModelParams Lw'!O$11</f>
        <v>#DIV/0!</v>
      </c>
      <c r="AA244" s="24" t="e">
        <f>(Q244-'ModelParams Lw'!P$10)/'ModelParams Lw'!P$11</f>
        <v>#DIV/0!</v>
      </c>
      <c r="AB244" s="24" t="e">
        <f>(R244-'ModelParams Lw'!Q$10)/'ModelParams Lw'!Q$11</f>
        <v>#DIV/0!</v>
      </c>
      <c r="AC244" s="24" t="e">
        <f>(S244-'ModelParams Lw'!R$10)/'ModelParams Lw'!R$11</f>
        <v>#DIV/0!</v>
      </c>
      <c r="AD244" s="24" t="e">
        <f>(T244-'ModelParams Lw'!S$10)/'ModelParams Lw'!S$11</f>
        <v>#DIV/0!</v>
      </c>
      <c r="AE244" s="24" t="e">
        <f>(U244-'ModelParams Lw'!T$10)/'ModelParams Lw'!T$11</f>
        <v>#DIV/0!</v>
      </c>
      <c r="AF244" s="24" t="e">
        <f>(V244-'ModelParams Lw'!U$10)/'ModelParams Lw'!U$11</f>
        <v>#DIV/0!</v>
      </c>
      <c r="AG244" s="24" t="e">
        <f>(W244-'ModelParams Lw'!V$10)/'ModelParams Lw'!V$11</f>
        <v>#DIV/0!</v>
      </c>
      <c r="AH244" s="24" t="e">
        <f t="shared" si="92"/>
        <v>#DIV/0!</v>
      </c>
      <c r="AI244" s="24" t="str">
        <f>IF(OR(Calcul!$D249="",Calcul!$E249=""),"",VLOOKUP(CONCATENATE(Calcul!$D249,Calcul!$E249),SilencerParams!$D$4:$R$82,8,FALSE))</f>
        <v/>
      </c>
      <c r="AJ244" s="24" t="str">
        <f>IF(OR(Calcul!$D249="",Calcul!$E249=""),"",VLOOKUP(CONCATENATE(Calcul!$D249,Calcul!$E249),SilencerParams!$D$4:$R$82,9,FALSE))</f>
        <v/>
      </c>
      <c r="AK244" s="24" t="str">
        <f>IF(OR(Calcul!$D249="",Calcul!$E249=""),"",VLOOKUP(CONCATENATE(Calcul!$D249,Calcul!$E249),SilencerParams!$D$4:$R$82,10,FALSE))</f>
        <v/>
      </c>
      <c r="AL244" s="24" t="str">
        <f>IF(OR(Calcul!$D249="",Calcul!$E249=""),"",VLOOKUP(CONCATENATE(Calcul!$D249,Calcul!$E249),SilencerParams!$D$4:$R$82,11,FALSE))</f>
        <v/>
      </c>
      <c r="AM244" s="24" t="str">
        <f>IF(OR(Calcul!$D249="",Calcul!$E249=""),"",VLOOKUP(CONCATENATE(Calcul!$D249,Calcul!$E249),SilencerParams!$D$4:$R$82,12,FALSE))</f>
        <v/>
      </c>
      <c r="AN244" s="24" t="str">
        <f>IF(OR(Calcul!$D249="",Calcul!$E249=""),"",VLOOKUP(CONCATENATE(Calcul!$D249,Calcul!$E249),SilencerParams!$D$4:$R$82,13,FALSE))</f>
        <v/>
      </c>
      <c r="AO244" s="24" t="str">
        <f>IF(OR(Calcul!$D249="",Calcul!$E249=""),"",VLOOKUP(CONCATENATE(Calcul!$D249,Calcul!$E249),SilencerParams!$D$4:$R$82,14,FALSE))</f>
        <v/>
      </c>
      <c r="AP244" s="24" t="str">
        <f>IF(OR(Calcul!$D249="",Calcul!$E249=""),"",VLOOKUP(CONCATENATE(Calcul!$D249,Calcul!$E249),SilencerParams!$D$4:$R$82,15,FALSE))</f>
        <v/>
      </c>
      <c r="AQ244" s="24" t="str">
        <f>IF(OR(Calcul!$D249="",Calcul!$E249=""),"",VLOOKUP(CONCATENATE(Calcul!$D249,Calcul!$E249),SilencerParams!$D$4:$Z$82,16,FALSE)*LOG($AH244)+VLOOKUP(CONCATENATE(Calcul!$D249,Calcul!$E249),SilencerParams!$D$4:$AH$82,24,FALSE))</f>
        <v/>
      </c>
      <c r="AR244" s="24" t="str">
        <f>IF(OR(Calcul!$D249="",Calcul!$E249=""),"",VLOOKUP(CONCATENATE(Calcul!$D249,Calcul!$E249),SilencerParams!$D$4:$Z$82,17,FALSE)*LOG($AH244)+VLOOKUP(CONCATENATE(Calcul!$D249,Calcul!$E249),SilencerParams!$D$4:$AH$82,25,FALSE))</f>
        <v/>
      </c>
      <c r="AS244" s="24" t="str">
        <f>IF(OR(Calcul!$D249="",Calcul!$E249=""),"",VLOOKUP(CONCATENATE(Calcul!$D249,Calcul!$E249),SilencerParams!$D$4:$Z$82,18,FALSE)*LOG($AH244)+VLOOKUP(CONCATENATE(Calcul!$D249,Calcul!$E249),SilencerParams!$D$4:$AH$82,26,FALSE))</f>
        <v/>
      </c>
      <c r="AT244" s="24" t="str">
        <f>IF(OR(Calcul!$D249="",Calcul!$E249=""),"",VLOOKUP(CONCATENATE(Calcul!$D249,Calcul!$E249),SilencerParams!$D$4:$Z$82,19,FALSE)*LOG($AH244)+VLOOKUP(CONCATENATE(Calcul!$D249,Calcul!$E249),SilencerParams!$D$4:$AH$82,27,FALSE))</f>
        <v/>
      </c>
      <c r="AU244" s="24" t="str">
        <f>IF(OR(Calcul!$D249="",Calcul!$E249=""),"",VLOOKUP(CONCATENATE(Calcul!$D249,Calcul!$E249),SilencerParams!$D$4:$Z$82,20,FALSE)*LOG($AH244)+VLOOKUP(CONCATENATE(Calcul!$D249,Calcul!$E249),SilencerParams!$D$4:$AH$82,28,FALSE))</f>
        <v/>
      </c>
      <c r="AV244" s="24" t="str">
        <f>IF(OR(Calcul!$D249="",Calcul!$E249=""),"",VLOOKUP(CONCATENATE(Calcul!$D249,Calcul!$E249),SilencerParams!$D$4:$Z$82,21,FALSE)*LOG($AH244)+VLOOKUP(CONCATENATE(Calcul!$D249,Calcul!$E249),SilencerParams!$D$4:$AH$82,29,FALSE))</f>
        <v/>
      </c>
      <c r="AW244" s="24" t="str">
        <f>IF(OR(Calcul!$D249="",Calcul!$E249=""),"",VLOOKUP(CONCATENATE(Calcul!$D249,Calcul!$E249),SilencerParams!$D$4:$Z$82,22,FALSE)*LOG($AH244)+VLOOKUP(CONCATENATE(Calcul!$D249,Calcul!$E249),SilencerParams!$D$4:$AH$82,30,FALSE))</f>
        <v/>
      </c>
      <c r="AX244" s="24" t="str">
        <f>IF(OR(Calcul!$D249="",Calcul!$E249=""),"",VLOOKUP(CONCATENATE(Calcul!$D249,Calcul!$E249),SilencerParams!$D$4:$Z$82,23,FALSE)*LOG($AH244)+VLOOKUP(CONCATENATE(Calcul!$D249,Calcul!$E249),SilencerParams!$D$4:$AH$82,31,FALSE))</f>
        <v/>
      </c>
      <c r="AY244" s="24" t="e">
        <f t="shared" si="72"/>
        <v>#DIV/0!</v>
      </c>
      <c r="AZ244" s="24" t="e">
        <f t="shared" si="73"/>
        <v>#DIV/0!</v>
      </c>
      <c r="BA244" s="24" t="e">
        <f t="shared" si="74"/>
        <v>#DIV/0!</v>
      </c>
      <c r="BB244" s="24" t="e">
        <f t="shared" si="75"/>
        <v>#DIV/0!</v>
      </c>
      <c r="BC244" s="24" t="e">
        <f t="shared" si="76"/>
        <v>#DIV/0!</v>
      </c>
      <c r="BD244" s="24" t="e">
        <f t="shared" si="77"/>
        <v>#DIV/0!</v>
      </c>
      <c r="BE244" s="24" t="e">
        <f t="shared" si="78"/>
        <v>#DIV/0!</v>
      </c>
      <c r="BF244" s="24" t="e">
        <f t="shared" si="79"/>
        <v>#DIV/0!</v>
      </c>
      <c r="BG244" s="24" t="e">
        <f>10*LOG10(IF(AY244="",0,POWER(10,((AY244+'ModelParams Lw'!$O$4)/10))) +IF(AZ244="",0,POWER(10,((AZ244+'ModelParams Lw'!$P$4)/10))) +IF(BA244="",0,POWER(10,((BA244+'ModelParams Lw'!$Q$4)/10))) +IF(BB244="",0,POWER(10,((BB244+'ModelParams Lw'!$R$4)/10))) +IF(BC244="",0,POWER(10,((BC244+'ModelParams Lw'!$S$4)/10))) +IF(BD244="",0,POWER(10,((BD244+'ModelParams Lw'!$T$4)/10))) +IF(BE244="",0,POWER(10,((BE244+'ModelParams Lw'!$U$4)/10)))+IF(BF244="",0,POWER(10,((BF244+'ModelParams Lw'!$V$4)/10))))</f>
        <v>#DIV/0!</v>
      </c>
      <c r="BH244" s="24" t="e">
        <f t="shared" si="93"/>
        <v>#DIV/0!</v>
      </c>
      <c r="BI244" s="24" t="e">
        <f>(AY244-'ModelParams Lw'!O$10)/'ModelParams Lw'!O$11</f>
        <v>#DIV/0!</v>
      </c>
      <c r="BJ244" s="24" t="e">
        <f>(AZ244-'ModelParams Lw'!P$10)/'ModelParams Lw'!P$11</f>
        <v>#DIV/0!</v>
      </c>
      <c r="BK244" s="24" t="e">
        <f>(BA244-'ModelParams Lw'!Q$10)/'ModelParams Lw'!Q$11</f>
        <v>#DIV/0!</v>
      </c>
      <c r="BL244" s="24" t="e">
        <f>(BB244-'ModelParams Lw'!R$10)/'ModelParams Lw'!R$11</f>
        <v>#DIV/0!</v>
      </c>
      <c r="BM244" s="24" t="e">
        <f>(BC244-'ModelParams Lw'!S$10)/'ModelParams Lw'!S$11</f>
        <v>#DIV/0!</v>
      </c>
      <c r="BN244" s="24" t="e">
        <f>(BD244-'ModelParams Lw'!T$10)/'ModelParams Lw'!T$11</f>
        <v>#DIV/0!</v>
      </c>
      <c r="BO244" s="24" t="e">
        <f>(BE244-'ModelParams Lw'!U$10)/'ModelParams Lw'!U$11</f>
        <v>#DIV/0!</v>
      </c>
      <c r="BP244" s="24" t="e">
        <f>(BF244-'ModelParams Lw'!V$10)/'ModelParams Lw'!V$11</f>
        <v>#DIV/0!</v>
      </c>
      <c r="BQ244" s="24">
        <f>IF(Calcul!$F249="SW",'ModelParams Lw'!C$18+'ModelParams Lw'!C$19*LOG(BQ$3)+'ModelParams Lw'!C$20*($D244*$E244),IF('ModelParams Lw'!C$21+'ModelParams Lw'!C$22*LOG(BQ$3)+'ModelParams Lw'!C$23*($D244*$E244)&lt;'ModelParams Lw'!C$18+'ModelParams Lw'!C$19*LOG(BQ$3)+'ModelParams Lw'!C$20*($D244*$E244),'ModelParams Lw'!C$18+'ModelParams Lw'!C$19*LOG(BQ$3)+'ModelParams Lw'!C$20*($D244*$E244),'ModelParams Lw'!C$21+'ModelParams Lw'!C$22*LOG(BQ$3)+'ModelParams Lw'!C$23*($D244*$E244)))</f>
        <v>29.232362061604213</v>
      </c>
      <c r="BR244" s="24">
        <f>IF(Calcul!$F249="SW",'ModelParams Lw'!D$18+'ModelParams Lw'!D$19*LOG(BR$3)+'ModelParams Lw'!D$20*($D244*$E244),IF('ModelParams Lw'!D$21+'ModelParams Lw'!D$22*LOG(BR$3)+'ModelParams Lw'!D$23*($D244*$E244)&lt;'ModelParams Lw'!D$18+'ModelParams Lw'!D$19*LOG(BR$3)+'ModelParams Lw'!D$20*($D244*$E244),'ModelParams Lw'!D$18+'ModelParams Lw'!D$19*LOG(BR$3)+'ModelParams Lw'!D$20*($D244*$E244),'ModelParams Lw'!D$21+'ModelParams Lw'!D$22*LOG(BR$3)+'ModelParams Lw'!D$23*($D244*$E244)))</f>
        <v>20.87664435983303</v>
      </c>
      <c r="BS244" s="24">
        <f>IF(Calcul!$F249="SW",'ModelParams Lw'!E$18+'ModelParams Lw'!E$19*LOG(BS$3)+'ModelParams Lw'!E$20*($D244*$E244),IF('ModelParams Lw'!E$21+'ModelParams Lw'!E$22*LOG(BS$3)+'ModelParams Lw'!E$23*($D244*$E244)&lt;'ModelParams Lw'!E$18+'ModelParams Lw'!E$19*LOG(BS$3)+'ModelParams Lw'!E$20*($D244*$E244),'ModelParams Lw'!E$18+'ModelParams Lw'!E$19*LOG(BS$3)+'ModelParams Lw'!E$20*($D244*$E244),'ModelParams Lw'!E$21+'ModelParams Lw'!E$22*LOG(BS$3)+'ModelParams Lw'!E$23*($D244*$E244)))</f>
        <v>19.403052886267911</v>
      </c>
      <c r="BT244" s="24">
        <f>IF(Calcul!$F249="SW",'ModelParams Lw'!F$18+'ModelParams Lw'!F$19*LOG(BT$3)+'ModelParams Lw'!F$20*($D244*$E244),IF('ModelParams Lw'!F$21+'ModelParams Lw'!F$22*LOG(BT$3)+'ModelParams Lw'!F$23*($D244*$E244)&lt;'ModelParams Lw'!F$18+'ModelParams Lw'!F$19*LOG(BT$3)+'ModelParams Lw'!F$20*($D244*$E244),'ModelParams Lw'!F$18+'ModelParams Lw'!F$19*LOG(BT$3)+'ModelParams Lw'!F$20*($D244*$E244),'ModelParams Lw'!F$21+'ModelParams Lw'!F$22*LOG(BT$3)+'ModelParams Lw'!F$23*($D244*$E244)))</f>
        <v>19.168948557312724</v>
      </c>
      <c r="BU244" s="24">
        <f>IF(Calcul!$F249="SW",'ModelParams Lw'!G$18+'ModelParams Lw'!G$19*LOG(BU$3)+'ModelParams Lw'!G$20*($D244*$E244),IF('ModelParams Lw'!G$21+'ModelParams Lw'!G$22*LOG(BU$3)+'ModelParams Lw'!G$23*($D244*$E244)&lt;'ModelParams Lw'!G$18+'ModelParams Lw'!G$19*LOG(BU$3)+'ModelParams Lw'!G$20*($D244*$E244),'ModelParams Lw'!G$18+'ModelParams Lw'!G$19*LOG(BU$3)+'ModelParams Lw'!G$20*($D244*$E244),'ModelParams Lw'!G$21+'ModelParams Lw'!G$22*LOG(BU$3)+'ModelParams Lw'!G$23*($D244*$E244)))</f>
        <v>19.253827318462619</v>
      </c>
      <c r="BV244" s="24">
        <f>IF(Calcul!$F249="SW",'ModelParams Lw'!H$18+'ModelParams Lw'!H$19*LOG(BV$3)+'ModelParams Lw'!H$20*($D244*$E244),IF('ModelParams Lw'!H$21+'ModelParams Lw'!H$22*LOG(BV$3)+'ModelParams Lw'!H$23*($D244*$E244)&lt;'ModelParams Lw'!H$18+'ModelParams Lw'!H$19*LOG(BV$3)+'ModelParams Lw'!H$20*($D244*$E244),'ModelParams Lw'!H$18+'ModelParams Lw'!H$19*LOG(BV$3)+'ModelParams Lw'!H$20*($D244*$E244),'ModelParams Lw'!H$21+'ModelParams Lw'!H$22*LOG(BV$3)+'ModelParams Lw'!H$23*($D244*$E244)))</f>
        <v>18.450549841027573</v>
      </c>
      <c r="BW244" s="24">
        <f>IF(Calcul!$F249="SW",'ModelParams Lw'!I$18+'ModelParams Lw'!I$19*LOG(BW$3)+'ModelParams Lw'!I$20*($D244*$E244),IF('ModelParams Lw'!I$21+'ModelParams Lw'!I$22*LOG(BW$3)+'ModelParams Lw'!I$23*($D244*$E244)&lt;'ModelParams Lw'!I$18+'ModelParams Lw'!I$19*LOG(BW$3)+'ModelParams Lw'!I$20*($D244*$E244),'ModelParams Lw'!I$18+'ModelParams Lw'!I$19*LOG(BW$3)+'ModelParams Lw'!I$20*($D244*$E244),'ModelParams Lw'!I$21+'ModelParams Lw'!I$22*LOG(BW$3)+'ModelParams Lw'!I$23*($D244*$E244)))</f>
        <v>24.339570323731252</v>
      </c>
      <c r="BX244" s="24">
        <f>IF(Calcul!$F249="SW",'ModelParams Lw'!J$18+'ModelParams Lw'!J$19*LOG(BX$3)+'ModelParams Lw'!J$20*($D244*$E244),IF('ModelParams Lw'!J$21+'ModelParams Lw'!J$22*LOG(BX$3)+'ModelParams Lw'!J$23*($D244*$E244)&lt;'ModelParams Lw'!J$18+'ModelParams Lw'!J$19*LOG(BX$3)+'ModelParams Lw'!J$20*($D244*$E244),'ModelParams Lw'!J$18+'ModelParams Lw'!J$19*LOG(BX$3)+'ModelParams Lw'!J$20*($D244*$E244),'ModelParams Lw'!J$21+'ModelParams Lw'!J$22*LOG(BX$3)+'ModelParams Lw'!J$23*($D244*$E244)))</f>
        <v>22.505852524315557</v>
      </c>
      <c r="BY244" s="24" t="e">
        <f t="shared" si="80"/>
        <v>#DIV/0!</v>
      </c>
      <c r="BZ244" s="24" t="e">
        <f t="shared" si="81"/>
        <v>#DIV/0!</v>
      </c>
      <c r="CA244" s="24" t="e">
        <f t="shared" si="82"/>
        <v>#DIV/0!</v>
      </c>
      <c r="CB244" s="24" t="e">
        <f t="shared" si="83"/>
        <v>#DIV/0!</v>
      </c>
      <c r="CC244" s="24" t="e">
        <f t="shared" si="84"/>
        <v>#DIV/0!</v>
      </c>
      <c r="CD244" s="24" t="e">
        <f t="shared" si="85"/>
        <v>#DIV/0!</v>
      </c>
      <c r="CE244" s="24" t="e">
        <f t="shared" si="86"/>
        <v>#DIV/0!</v>
      </c>
      <c r="CF244" s="24" t="e">
        <f t="shared" si="87"/>
        <v>#DIV/0!</v>
      </c>
      <c r="CG244" s="24" t="e">
        <f>10*LOG10(IF(BY244="",0,POWER(10,((BY244+'ModelParams Lw'!$O$4)/10))) +IF(BZ244="",0,POWER(10,((BZ244+'ModelParams Lw'!$P$4)/10))) +IF(CA244="",0,POWER(10,((CA244+'ModelParams Lw'!$Q$4)/10))) +IF(CB244="",0,POWER(10,((CB244+'ModelParams Lw'!$R$4)/10))) +IF(CC244="",0,POWER(10,((CC244+'ModelParams Lw'!$S$4)/10))) +IF(CD244="",0,POWER(10,((CD244+'ModelParams Lw'!$T$4)/10))) +IF(CE244="",0,POWER(10,((CE244+'ModelParams Lw'!$U$4)/10)))+IF(CF244="",0,POWER(10,((CF244+'ModelParams Lw'!$V$4)/10))))</f>
        <v>#DIV/0!</v>
      </c>
      <c r="CH244" s="24" t="e">
        <f t="shared" si="94"/>
        <v>#DIV/0!</v>
      </c>
      <c r="CI244" s="24" t="e">
        <f>(BY244-'ModelParams Lw'!$O$10)/'ModelParams Lw'!$O$11</f>
        <v>#DIV/0!</v>
      </c>
      <c r="CJ244" s="24" t="e">
        <f>(BZ244-'ModelParams Lw'!$P$10)/'ModelParams Lw'!$P$11</f>
        <v>#DIV/0!</v>
      </c>
      <c r="CK244" s="24" t="e">
        <f>(CA244-'ModelParams Lw'!$Q$10)/'ModelParams Lw'!$Q$11</f>
        <v>#DIV/0!</v>
      </c>
      <c r="CL244" s="24" t="e">
        <f>(CB244-'ModelParams Lw'!$R$10)/'ModelParams Lw'!$R$11</f>
        <v>#DIV/0!</v>
      </c>
      <c r="CM244" s="24" t="e">
        <f>(CC244-'ModelParams Lw'!$S$10)/'ModelParams Lw'!$S$11</f>
        <v>#DIV/0!</v>
      </c>
      <c r="CN244" s="24" t="e">
        <f>(CD244-'ModelParams Lw'!$T$10)/'ModelParams Lw'!$T$11</f>
        <v>#DIV/0!</v>
      </c>
      <c r="CO244" s="24" t="e">
        <f>(CE244-'ModelParams Lw'!$U$10)/'ModelParams Lw'!$U$11</f>
        <v>#DIV/0!</v>
      </c>
      <c r="CP244" s="24" t="e">
        <f>(CF244-'ModelParams Lw'!$V$10)/'ModelParams Lw'!$V$11</f>
        <v>#DIV/0!</v>
      </c>
    </row>
    <row r="245" spans="1:94" x14ac:dyDescent="0.2">
      <c r="A245" s="12">
        <f>Calcul!B247</f>
        <v>0</v>
      </c>
      <c r="B245" s="12">
        <f t="shared" si="88"/>
        <v>0</v>
      </c>
      <c r="C245" s="12">
        <f>Calcul!C247</f>
        <v>0</v>
      </c>
      <c r="D245" s="12">
        <f>Calcul!D247/1000</f>
        <v>0</v>
      </c>
      <c r="E245" s="12">
        <f>Calcul!E247/1000</f>
        <v>0</v>
      </c>
      <c r="F245" s="12">
        <f t="shared" si="89"/>
        <v>0</v>
      </c>
      <c r="G245" s="24" t="e">
        <f t="shared" si="90"/>
        <v>#DIV/0!</v>
      </c>
      <c r="H245" s="21" t="e">
        <f>'ModelParams Lw'!$B$6*(LN(H$3/(($B245/3600/($D245*$F245))^0.4*$G245^0.3)))^2+'ModelParams Lw'!$B$7*LN(H$3/(($B245/3600/($D245*$F245))^0.4*$G245^0.3))+'ModelParams Lw'!$B$8</f>
        <v>#DIV/0!</v>
      </c>
      <c r="I245" s="21" t="e">
        <f>'ModelParams Lw'!$B$6*(LN(I$3/(($B245/3600/($D245*$F245))^0.4*$G245^0.3)))^2+'ModelParams Lw'!$B$7*LN(I$3/(($B245/3600/($D245*$F245))^0.4*$G245^0.3))+'ModelParams Lw'!$B$8</f>
        <v>#DIV/0!</v>
      </c>
      <c r="J245" s="21" t="e">
        <f>'ModelParams Lw'!$B$6*(LN(J$3/(($B245/3600/($D245*$F245))^0.4*$G245^0.3)))^2+'ModelParams Lw'!$B$7*LN(J$3/(($B245/3600/($D245*$F245))^0.4*$G245^0.3))+'ModelParams Lw'!$B$8</f>
        <v>#DIV/0!</v>
      </c>
      <c r="K245" s="21" t="e">
        <f>'ModelParams Lw'!$B$6*(LN(K$3/(($B245/3600/($D245*$F245))^0.4*$G245^0.3)))^2+'ModelParams Lw'!$B$7*LN(K$3/(($B245/3600/($D245*$F245))^0.4*$G245^0.3))+'ModelParams Lw'!$B$8</f>
        <v>#DIV/0!</v>
      </c>
      <c r="L245" s="21" t="e">
        <f>'ModelParams Lw'!$B$6*(LN(L$3/(($B245/3600/($D245*$F245))^0.4*$G245^0.3)))^2+'ModelParams Lw'!$B$7*LN(L$3/(($B245/3600/($D245*$F245))^0.4*$G245^0.3))+'ModelParams Lw'!$B$8</f>
        <v>#DIV/0!</v>
      </c>
      <c r="M245" s="21" t="e">
        <f>'ModelParams Lw'!$B$6*(LN(M$3/(($B245/3600/($D245*$F245))^0.4*$G245^0.3)))^2+'ModelParams Lw'!$B$7*LN(M$3/(($B245/3600/($D245*$F245))^0.4*$G245^0.3))+'ModelParams Lw'!$B$8</f>
        <v>#DIV/0!</v>
      </c>
      <c r="N245" s="21" t="e">
        <f>'ModelParams Lw'!$B$6*(LN(N$3/(($B245/3600/($D245*$F245))^0.4*$G245^0.3)))^2+'ModelParams Lw'!$B$7*LN(N$3/(($B245/3600/($D245*$F245))^0.4*$G245^0.3))+'ModelParams Lw'!$B$8</f>
        <v>#DIV/0!</v>
      </c>
      <c r="O245" s="21" t="e">
        <f>'ModelParams Lw'!$B$6*(LN(O$3/(($B245/3600/($D245*$F245))^0.4*$G245^0.3)))^2+'ModelParams Lw'!$B$7*LN(O$3/(($B245/3600/($D245*$F245))^0.4*$G245^0.3))+'ModelParams Lw'!$B$8</f>
        <v>#DIV/0!</v>
      </c>
      <c r="P245" s="24" t="e">
        <f>'ModelParams Lw'!$B$3+'ModelParams Lw'!$B$4*LOG10($B245/3600/($D245*$F245))+'ModelParams Lw'!$B$5*LOG10(2*$G245/(1.2*($B245/3600/($D245*$F245))^2)+1)+10*LOG10($D245*$F245)+H245</f>
        <v>#DIV/0!</v>
      </c>
      <c r="Q245" s="24" t="e">
        <f>'ModelParams Lw'!$B$3+'ModelParams Lw'!$B$4*LOG10($B245/3600/($D245*$F245))+'ModelParams Lw'!$B$5*LOG10(2*$G245/(1.2*($B245/3600/($D245*$F245))^2)+1)+10*LOG10($D245*$F245)+I245</f>
        <v>#DIV/0!</v>
      </c>
      <c r="R245" s="24" t="e">
        <f>'ModelParams Lw'!$B$3+'ModelParams Lw'!$B$4*LOG10($B245/3600/($D245*$F245))+'ModelParams Lw'!$B$5*LOG10(2*$G245/(1.2*($B245/3600/($D245*$F245))^2)+1)+10*LOG10($D245*$F245)+J245</f>
        <v>#DIV/0!</v>
      </c>
      <c r="S245" s="24" t="e">
        <f>'ModelParams Lw'!$B$3+'ModelParams Lw'!$B$4*LOG10($B245/3600/($D245*$F245))+'ModelParams Lw'!$B$5*LOG10(2*$G245/(1.2*($B245/3600/($D245*$F245))^2)+1)+10*LOG10($D245*$F245)+K245</f>
        <v>#DIV/0!</v>
      </c>
      <c r="T245" s="24" t="e">
        <f>'ModelParams Lw'!$B$3+'ModelParams Lw'!$B$4*LOG10($B245/3600/($D245*$F245))+'ModelParams Lw'!$B$5*LOG10(2*$G245/(1.2*($B245/3600/($D245*$F245))^2)+1)+10*LOG10($D245*$F245)+L245</f>
        <v>#DIV/0!</v>
      </c>
      <c r="U245" s="24" t="e">
        <f>'ModelParams Lw'!$B$3+'ModelParams Lw'!$B$4*LOG10($B245/3600/($D245*$F245))+'ModelParams Lw'!$B$5*LOG10(2*$G245/(1.2*($B245/3600/($D245*$F245))^2)+1)+10*LOG10($D245*$F245)+M245</f>
        <v>#DIV/0!</v>
      </c>
      <c r="V245" s="24" t="e">
        <f>'ModelParams Lw'!$B$3+'ModelParams Lw'!$B$4*LOG10($B245/3600/($D245*$F245))+'ModelParams Lw'!$B$5*LOG10(2*$G245/(1.2*($B245/3600/($D245*$F245))^2)+1)+10*LOG10($D245*$F245)+N245</f>
        <v>#DIV/0!</v>
      </c>
      <c r="W245" s="24" t="e">
        <f>'ModelParams Lw'!$B$3+'ModelParams Lw'!$B$4*LOG10($B245/3600/($D245*$F245))+'ModelParams Lw'!$B$5*LOG10(2*$G245/(1.2*($B245/3600/($D245*$F245))^2)+1)+10*LOG10($D245*$F245)+O245</f>
        <v>#DIV/0!</v>
      </c>
      <c r="X245" s="24" t="e">
        <f>10*LOG10(IF(P245="",0,POWER(10,((P245+'ModelParams Lw'!$O$4)/10))) +IF(Q245="",0,POWER(10,((Q245+'ModelParams Lw'!$P$4)/10))) +IF(R245="",0,POWER(10,((R245+'ModelParams Lw'!$Q$4)/10))) +IF(S245="",0,POWER(10,((S245+'ModelParams Lw'!$R$4)/10))) +IF(T245="",0,POWER(10,((T245+'ModelParams Lw'!$S$4)/10))) +IF(U245="",0,POWER(10,((U245+'ModelParams Lw'!$T$4)/10))) +IF(V245="",0,POWER(10,((V245+'ModelParams Lw'!$U$4)/10)))+IF(W245="",0,POWER(10,((W245+'ModelParams Lw'!$V$4)/10))))</f>
        <v>#DIV/0!</v>
      </c>
      <c r="Y245" s="24" t="e">
        <f t="shared" si="91"/>
        <v>#DIV/0!</v>
      </c>
      <c r="Z245" s="24" t="e">
        <f>(P245-'ModelParams Lw'!O$10)/'ModelParams Lw'!O$11</f>
        <v>#DIV/0!</v>
      </c>
      <c r="AA245" s="24" t="e">
        <f>(Q245-'ModelParams Lw'!P$10)/'ModelParams Lw'!P$11</f>
        <v>#DIV/0!</v>
      </c>
      <c r="AB245" s="24" t="e">
        <f>(R245-'ModelParams Lw'!Q$10)/'ModelParams Lw'!Q$11</f>
        <v>#DIV/0!</v>
      </c>
      <c r="AC245" s="24" t="e">
        <f>(S245-'ModelParams Lw'!R$10)/'ModelParams Lw'!R$11</f>
        <v>#DIV/0!</v>
      </c>
      <c r="AD245" s="24" t="e">
        <f>(T245-'ModelParams Lw'!S$10)/'ModelParams Lw'!S$11</f>
        <v>#DIV/0!</v>
      </c>
      <c r="AE245" s="24" t="e">
        <f>(U245-'ModelParams Lw'!T$10)/'ModelParams Lw'!T$11</f>
        <v>#DIV/0!</v>
      </c>
      <c r="AF245" s="24" t="e">
        <f>(V245-'ModelParams Lw'!U$10)/'ModelParams Lw'!U$11</f>
        <v>#DIV/0!</v>
      </c>
      <c r="AG245" s="24" t="e">
        <f>(W245-'ModelParams Lw'!V$10)/'ModelParams Lw'!V$11</f>
        <v>#DIV/0!</v>
      </c>
      <c r="AH245" s="24" t="e">
        <f t="shared" si="92"/>
        <v>#DIV/0!</v>
      </c>
      <c r="AI245" s="24" t="str">
        <f>IF(OR(Calcul!$D250="",Calcul!$E250=""),"",VLOOKUP(CONCATENATE(Calcul!$D250,Calcul!$E250),SilencerParams!$D$4:$R$82,8,FALSE))</f>
        <v/>
      </c>
      <c r="AJ245" s="24" t="str">
        <f>IF(OR(Calcul!$D250="",Calcul!$E250=""),"",VLOOKUP(CONCATENATE(Calcul!$D250,Calcul!$E250),SilencerParams!$D$4:$R$82,9,FALSE))</f>
        <v/>
      </c>
      <c r="AK245" s="24" t="str">
        <f>IF(OR(Calcul!$D250="",Calcul!$E250=""),"",VLOOKUP(CONCATENATE(Calcul!$D250,Calcul!$E250),SilencerParams!$D$4:$R$82,10,FALSE))</f>
        <v/>
      </c>
      <c r="AL245" s="24" t="str">
        <f>IF(OR(Calcul!$D250="",Calcul!$E250=""),"",VLOOKUP(CONCATENATE(Calcul!$D250,Calcul!$E250),SilencerParams!$D$4:$R$82,11,FALSE))</f>
        <v/>
      </c>
      <c r="AM245" s="24" t="str">
        <f>IF(OR(Calcul!$D250="",Calcul!$E250=""),"",VLOOKUP(CONCATENATE(Calcul!$D250,Calcul!$E250),SilencerParams!$D$4:$R$82,12,FALSE))</f>
        <v/>
      </c>
      <c r="AN245" s="24" t="str">
        <f>IF(OR(Calcul!$D250="",Calcul!$E250=""),"",VLOOKUP(CONCATENATE(Calcul!$D250,Calcul!$E250),SilencerParams!$D$4:$R$82,13,FALSE))</f>
        <v/>
      </c>
      <c r="AO245" s="24" t="str">
        <f>IF(OR(Calcul!$D250="",Calcul!$E250=""),"",VLOOKUP(CONCATENATE(Calcul!$D250,Calcul!$E250),SilencerParams!$D$4:$R$82,14,FALSE))</f>
        <v/>
      </c>
      <c r="AP245" s="24" t="str">
        <f>IF(OR(Calcul!$D250="",Calcul!$E250=""),"",VLOOKUP(CONCATENATE(Calcul!$D250,Calcul!$E250),SilencerParams!$D$4:$R$82,15,FALSE))</f>
        <v/>
      </c>
      <c r="AQ245" s="24" t="str">
        <f>IF(OR(Calcul!$D250="",Calcul!$E250=""),"",VLOOKUP(CONCATENATE(Calcul!$D250,Calcul!$E250),SilencerParams!$D$4:$Z$82,16,FALSE)*LOG($AH245)+VLOOKUP(CONCATENATE(Calcul!$D250,Calcul!$E250),SilencerParams!$D$4:$AH$82,24,FALSE))</f>
        <v/>
      </c>
      <c r="AR245" s="24" t="str">
        <f>IF(OR(Calcul!$D250="",Calcul!$E250=""),"",VLOOKUP(CONCATENATE(Calcul!$D250,Calcul!$E250),SilencerParams!$D$4:$Z$82,17,FALSE)*LOG($AH245)+VLOOKUP(CONCATENATE(Calcul!$D250,Calcul!$E250),SilencerParams!$D$4:$AH$82,25,FALSE))</f>
        <v/>
      </c>
      <c r="AS245" s="24" t="str">
        <f>IF(OR(Calcul!$D250="",Calcul!$E250=""),"",VLOOKUP(CONCATENATE(Calcul!$D250,Calcul!$E250),SilencerParams!$D$4:$Z$82,18,FALSE)*LOG($AH245)+VLOOKUP(CONCATENATE(Calcul!$D250,Calcul!$E250),SilencerParams!$D$4:$AH$82,26,FALSE))</f>
        <v/>
      </c>
      <c r="AT245" s="24" t="str">
        <f>IF(OR(Calcul!$D250="",Calcul!$E250=""),"",VLOOKUP(CONCATENATE(Calcul!$D250,Calcul!$E250),SilencerParams!$D$4:$Z$82,19,FALSE)*LOG($AH245)+VLOOKUP(CONCATENATE(Calcul!$D250,Calcul!$E250),SilencerParams!$D$4:$AH$82,27,FALSE))</f>
        <v/>
      </c>
      <c r="AU245" s="24" t="str">
        <f>IF(OR(Calcul!$D250="",Calcul!$E250=""),"",VLOOKUP(CONCATENATE(Calcul!$D250,Calcul!$E250),SilencerParams!$D$4:$Z$82,20,FALSE)*LOG($AH245)+VLOOKUP(CONCATENATE(Calcul!$D250,Calcul!$E250),SilencerParams!$D$4:$AH$82,28,FALSE))</f>
        <v/>
      </c>
      <c r="AV245" s="24" t="str">
        <f>IF(OR(Calcul!$D250="",Calcul!$E250=""),"",VLOOKUP(CONCATENATE(Calcul!$D250,Calcul!$E250),SilencerParams!$D$4:$Z$82,21,FALSE)*LOG($AH245)+VLOOKUP(CONCATENATE(Calcul!$D250,Calcul!$E250),SilencerParams!$D$4:$AH$82,29,FALSE))</f>
        <v/>
      </c>
      <c r="AW245" s="24" t="str">
        <f>IF(OR(Calcul!$D250="",Calcul!$E250=""),"",VLOOKUP(CONCATENATE(Calcul!$D250,Calcul!$E250),SilencerParams!$D$4:$Z$82,22,FALSE)*LOG($AH245)+VLOOKUP(CONCATENATE(Calcul!$D250,Calcul!$E250),SilencerParams!$D$4:$AH$82,30,FALSE))</f>
        <v/>
      </c>
      <c r="AX245" s="24" t="str">
        <f>IF(OR(Calcul!$D250="",Calcul!$E250=""),"",VLOOKUP(CONCATENATE(Calcul!$D250,Calcul!$E250),SilencerParams!$D$4:$Z$82,23,FALSE)*LOG($AH245)+VLOOKUP(CONCATENATE(Calcul!$D250,Calcul!$E250),SilencerParams!$D$4:$AH$82,31,FALSE))</f>
        <v/>
      </c>
      <c r="AY245" s="24" t="e">
        <f t="shared" si="72"/>
        <v>#DIV/0!</v>
      </c>
      <c r="AZ245" s="24" t="e">
        <f t="shared" si="73"/>
        <v>#DIV/0!</v>
      </c>
      <c r="BA245" s="24" t="e">
        <f t="shared" si="74"/>
        <v>#DIV/0!</v>
      </c>
      <c r="BB245" s="24" t="e">
        <f t="shared" si="75"/>
        <v>#DIV/0!</v>
      </c>
      <c r="BC245" s="24" t="e">
        <f t="shared" si="76"/>
        <v>#DIV/0!</v>
      </c>
      <c r="BD245" s="24" t="e">
        <f t="shared" si="77"/>
        <v>#DIV/0!</v>
      </c>
      <c r="BE245" s="24" t="e">
        <f t="shared" si="78"/>
        <v>#DIV/0!</v>
      </c>
      <c r="BF245" s="24" t="e">
        <f t="shared" si="79"/>
        <v>#DIV/0!</v>
      </c>
      <c r="BG245" s="24" t="e">
        <f>10*LOG10(IF(AY245="",0,POWER(10,((AY245+'ModelParams Lw'!$O$4)/10))) +IF(AZ245="",0,POWER(10,((AZ245+'ModelParams Lw'!$P$4)/10))) +IF(BA245="",0,POWER(10,((BA245+'ModelParams Lw'!$Q$4)/10))) +IF(BB245="",0,POWER(10,((BB245+'ModelParams Lw'!$R$4)/10))) +IF(BC245="",0,POWER(10,((BC245+'ModelParams Lw'!$S$4)/10))) +IF(BD245="",0,POWER(10,((BD245+'ModelParams Lw'!$T$4)/10))) +IF(BE245="",0,POWER(10,((BE245+'ModelParams Lw'!$U$4)/10)))+IF(BF245="",0,POWER(10,((BF245+'ModelParams Lw'!$V$4)/10))))</f>
        <v>#DIV/0!</v>
      </c>
      <c r="BH245" s="24" t="e">
        <f t="shared" si="93"/>
        <v>#DIV/0!</v>
      </c>
      <c r="BI245" s="24" t="e">
        <f>(AY245-'ModelParams Lw'!O$10)/'ModelParams Lw'!O$11</f>
        <v>#DIV/0!</v>
      </c>
      <c r="BJ245" s="24" t="e">
        <f>(AZ245-'ModelParams Lw'!P$10)/'ModelParams Lw'!P$11</f>
        <v>#DIV/0!</v>
      </c>
      <c r="BK245" s="24" t="e">
        <f>(BA245-'ModelParams Lw'!Q$10)/'ModelParams Lw'!Q$11</f>
        <v>#DIV/0!</v>
      </c>
      <c r="BL245" s="24" t="e">
        <f>(BB245-'ModelParams Lw'!R$10)/'ModelParams Lw'!R$11</f>
        <v>#DIV/0!</v>
      </c>
      <c r="BM245" s="24" t="e">
        <f>(BC245-'ModelParams Lw'!S$10)/'ModelParams Lw'!S$11</f>
        <v>#DIV/0!</v>
      </c>
      <c r="BN245" s="24" t="e">
        <f>(BD245-'ModelParams Lw'!T$10)/'ModelParams Lw'!T$11</f>
        <v>#DIV/0!</v>
      </c>
      <c r="BO245" s="24" t="e">
        <f>(BE245-'ModelParams Lw'!U$10)/'ModelParams Lw'!U$11</f>
        <v>#DIV/0!</v>
      </c>
      <c r="BP245" s="24" t="e">
        <f>(BF245-'ModelParams Lw'!V$10)/'ModelParams Lw'!V$11</f>
        <v>#DIV/0!</v>
      </c>
      <c r="BQ245" s="24">
        <f>IF(Calcul!$F250="SW",'ModelParams Lw'!C$18+'ModelParams Lw'!C$19*LOG(BQ$3)+'ModelParams Lw'!C$20*($D245*$E245),IF('ModelParams Lw'!C$21+'ModelParams Lw'!C$22*LOG(BQ$3)+'ModelParams Lw'!C$23*($D245*$E245)&lt;'ModelParams Lw'!C$18+'ModelParams Lw'!C$19*LOG(BQ$3)+'ModelParams Lw'!C$20*($D245*$E245),'ModelParams Lw'!C$18+'ModelParams Lw'!C$19*LOG(BQ$3)+'ModelParams Lw'!C$20*($D245*$E245),'ModelParams Lw'!C$21+'ModelParams Lw'!C$22*LOG(BQ$3)+'ModelParams Lw'!C$23*($D245*$E245)))</f>
        <v>29.232362061604213</v>
      </c>
      <c r="BR245" s="24">
        <f>IF(Calcul!$F250="SW",'ModelParams Lw'!D$18+'ModelParams Lw'!D$19*LOG(BR$3)+'ModelParams Lw'!D$20*($D245*$E245),IF('ModelParams Lw'!D$21+'ModelParams Lw'!D$22*LOG(BR$3)+'ModelParams Lw'!D$23*($D245*$E245)&lt;'ModelParams Lw'!D$18+'ModelParams Lw'!D$19*LOG(BR$3)+'ModelParams Lw'!D$20*($D245*$E245),'ModelParams Lw'!D$18+'ModelParams Lw'!D$19*LOG(BR$3)+'ModelParams Lw'!D$20*($D245*$E245),'ModelParams Lw'!D$21+'ModelParams Lw'!D$22*LOG(BR$3)+'ModelParams Lw'!D$23*($D245*$E245)))</f>
        <v>20.87664435983303</v>
      </c>
      <c r="BS245" s="24">
        <f>IF(Calcul!$F250="SW",'ModelParams Lw'!E$18+'ModelParams Lw'!E$19*LOG(BS$3)+'ModelParams Lw'!E$20*($D245*$E245),IF('ModelParams Lw'!E$21+'ModelParams Lw'!E$22*LOG(BS$3)+'ModelParams Lw'!E$23*($D245*$E245)&lt;'ModelParams Lw'!E$18+'ModelParams Lw'!E$19*LOG(BS$3)+'ModelParams Lw'!E$20*($D245*$E245),'ModelParams Lw'!E$18+'ModelParams Lw'!E$19*LOG(BS$3)+'ModelParams Lw'!E$20*($D245*$E245),'ModelParams Lw'!E$21+'ModelParams Lw'!E$22*LOG(BS$3)+'ModelParams Lw'!E$23*($D245*$E245)))</f>
        <v>19.403052886267911</v>
      </c>
      <c r="BT245" s="24">
        <f>IF(Calcul!$F250="SW",'ModelParams Lw'!F$18+'ModelParams Lw'!F$19*LOG(BT$3)+'ModelParams Lw'!F$20*($D245*$E245),IF('ModelParams Lw'!F$21+'ModelParams Lw'!F$22*LOG(BT$3)+'ModelParams Lw'!F$23*($D245*$E245)&lt;'ModelParams Lw'!F$18+'ModelParams Lw'!F$19*LOG(BT$3)+'ModelParams Lw'!F$20*($D245*$E245),'ModelParams Lw'!F$18+'ModelParams Lw'!F$19*LOG(BT$3)+'ModelParams Lw'!F$20*($D245*$E245),'ModelParams Lw'!F$21+'ModelParams Lw'!F$22*LOG(BT$3)+'ModelParams Lw'!F$23*($D245*$E245)))</f>
        <v>19.168948557312724</v>
      </c>
      <c r="BU245" s="24">
        <f>IF(Calcul!$F250="SW",'ModelParams Lw'!G$18+'ModelParams Lw'!G$19*LOG(BU$3)+'ModelParams Lw'!G$20*($D245*$E245),IF('ModelParams Lw'!G$21+'ModelParams Lw'!G$22*LOG(BU$3)+'ModelParams Lw'!G$23*($D245*$E245)&lt;'ModelParams Lw'!G$18+'ModelParams Lw'!G$19*LOG(BU$3)+'ModelParams Lw'!G$20*($D245*$E245),'ModelParams Lw'!G$18+'ModelParams Lw'!G$19*LOG(BU$3)+'ModelParams Lw'!G$20*($D245*$E245),'ModelParams Lw'!G$21+'ModelParams Lw'!G$22*LOG(BU$3)+'ModelParams Lw'!G$23*($D245*$E245)))</f>
        <v>19.253827318462619</v>
      </c>
      <c r="BV245" s="24">
        <f>IF(Calcul!$F250="SW",'ModelParams Lw'!H$18+'ModelParams Lw'!H$19*LOG(BV$3)+'ModelParams Lw'!H$20*($D245*$E245),IF('ModelParams Lw'!H$21+'ModelParams Lw'!H$22*LOG(BV$3)+'ModelParams Lw'!H$23*($D245*$E245)&lt;'ModelParams Lw'!H$18+'ModelParams Lw'!H$19*LOG(BV$3)+'ModelParams Lw'!H$20*($D245*$E245),'ModelParams Lw'!H$18+'ModelParams Lw'!H$19*LOG(BV$3)+'ModelParams Lw'!H$20*($D245*$E245),'ModelParams Lw'!H$21+'ModelParams Lw'!H$22*LOG(BV$3)+'ModelParams Lw'!H$23*($D245*$E245)))</f>
        <v>18.450549841027573</v>
      </c>
      <c r="BW245" s="24">
        <f>IF(Calcul!$F250="SW",'ModelParams Lw'!I$18+'ModelParams Lw'!I$19*LOG(BW$3)+'ModelParams Lw'!I$20*($D245*$E245),IF('ModelParams Lw'!I$21+'ModelParams Lw'!I$22*LOG(BW$3)+'ModelParams Lw'!I$23*($D245*$E245)&lt;'ModelParams Lw'!I$18+'ModelParams Lw'!I$19*LOG(BW$3)+'ModelParams Lw'!I$20*($D245*$E245),'ModelParams Lw'!I$18+'ModelParams Lw'!I$19*LOG(BW$3)+'ModelParams Lw'!I$20*($D245*$E245),'ModelParams Lw'!I$21+'ModelParams Lw'!I$22*LOG(BW$3)+'ModelParams Lw'!I$23*($D245*$E245)))</f>
        <v>24.339570323731252</v>
      </c>
      <c r="BX245" s="24">
        <f>IF(Calcul!$F250="SW",'ModelParams Lw'!J$18+'ModelParams Lw'!J$19*LOG(BX$3)+'ModelParams Lw'!J$20*($D245*$E245),IF('ModelParams Lw'!J$21+'ModelParams Lw'!J$22*LOG(BX$3)+'ModelParams Lw'!J$23*($D245*$E245)&lt;'ModelParams Lw'!J$18+'ModelParams Lw'!J$19*LOG(BX$3)+'ModelParams Lw'!J$20*($D245*$E245),'ModelParams Lw'!J$18+'ModelParams Lw'!J$19*LOG(BX$3)+'ModelParams Lw'!J$20*($D245*$E245),'ModelParams Lw'!J$21+'ModelParams Lw'!J$22*LOG(BX$3)+'ModelParams Lw'!J$23*($D245*$E245)))</f>
        <v>22.505852524315557</v>
      </c>
      <c r="BY245" s="24" t="e">
        <f t="shared" si="80"/>
        <v>#DIV/0!</v>
      </c>
      <c r="BZ245" s="24" t="e">
        <f t="shared" si="81"/>
        <v>#DIV/0!</v>
      </c>
      <c r="CA245" s="24" t="e">
        <f t="shared" si="82"/>
        <v>#DIV/0!</v>
      </c>
      <c r="CB245" s="24" t="e">
        <f t="shared" si="83"/>
        <v>#DIV/0!</v>
      </c>
      <c r="CC245" s="24" t="e">
        <f t="shared" si="84"/>
        <v>#DIV/0!</v>
      </c>
      <c r="CD245" s="24" t="e">
        <f t="shared" si="85"/>
        <v>#DIV/0!</v>
      </c>
      <c r="CE245" s="24" t="e">
        <f t="shared" si="86"/>
        <v>#DIV/0!</v>
      </c>
      <c r="CF245" s="24" t="e">
        <f t="shared" si="87"/>
        <v>#DIV/0!</v>
      </c>
      <c r="CG245" s="24" t="e">
        <f>10*LOG10(IF(BY245="",0,POWER(10,((BY245+'ModelParams Lw'!$O$4)/10))) +IF(BZ245="",0,POWER(10,((BZ245+'ModelParams Lw'!$P$4)/10))) +IF(CA245="",0,POWER(10,((CA245+'ModelParams Lw'!$Q$4)/10))) +IF(CB245="",0,POWER(10,((CB245+'ModelParams Lw'!$R$4)/10))) +IF(CC245="",0,POWER(10,((CC245+'ModelParams Lw'!$S$4)/10))) +IF(CD245="",0,POWER(10,((CD245+'ModelParams Lw'!$T$4)/10))) +IF(CE245="",0,POWER(10,((CE245+'ModelParams Lw'!$U$4)/10)))+IF(CF245="",0,POWER(10,((CF245+'ModelParams Lw'!$V$4)/10))))</f>
        <v>#DIV/0!</v>
      </c>
      <c r="CH245" s="24" t="e">
        <f t="shared" si="94"/>
        <v>#DIV/0!</v>
      </c>
      <c r="CI245" s="24" t="e">
        <f>(BY245-'ModelParams Lw'!$O$10)/'ModelParams Lw'!$O$11</f>
        <v>#DIV/0!</v>
      </c>
      <c r="CJ245" s="24" t="e">
        <f>(BZ245-'ModelParams Lw'!$P$10)/'ModelParams Lw'!$P$11</f>
        <v>#DIV/0!</v>
      </c>
      <c r="CK245" s="24" t="e">
        <f>(CA245-'ModelParams Lw'!$Q$10)/'ModelParams Lw'!$Q$11</f>
        <v>#DIV/0!</v>
      </c>
      <c r="CL245" s="24" t="e">
        <f>(CB245-'ModelParams Lw'!$R$10)/'ModelParams Lw'!$R$11</f>
        <v>#DIV/0!</v>
      </c>
      <c r="CM245" s="24" t="e">
        <f>(CC245-'ModelParams Lw'!$S$10)/'ModelParams Lw'!$S$11</f>
        <v>#DIV/0!</v>
      </c>
      <c r="CN245" s="24" t="e">
        <f>(CD245-'ModelParams Lw'!$T$10)/'ModelParams Lw'!$T$11</f>
        <v>#DIV/0!</v>
      </c>
      <c r="CO245" s="24" t="e">
        <f>(CE245-'ModelParams Lw'!$U$10)/'ModelParams Lw'!$U$11</f>
        <v>#DIV/0!</v>
      </c>
      <c r="CP245" s="24" t="e">
        <f>(CF245-'ModelParams Lw'!$V$10)/'ModelParams Lw'!$V$11</f>
        <v>#DIV/0!</v>
      </c>
    </row>
    <row r="246" spans="1:94" x14ac:dyDescent="0.2">
      <c r="A246" s="12">
        <f>Calcul!B248</f>
        <v>0</v>
      </c>
      <c r="B246" s="12">
        <f t="shared" si="88"/>
        <v>0</v>
      </c>
      <c r="C246" s="12">
        <f>Calcul!C248</f>
        <v>0</v>
      </c>
      <c r="D246" s="12">
        <f>Calcul!D248/1000</f>
        <v>0</v>
      </c>
      <c r="E246" s="12">
        <f>Calcul!E248/1000</f>
        <v>0</v>
      </c>
      <c r="F246" s="12">
        <f t="shared" si="89"/>
        <v>0</v>
      </c>
      <c r="G246" s="24" t="e">
        <f t="shared" si="90"/>
        <v>#DIV/0!</v>
      </c>
      <c r="H246" s="21" t="e">
        <f>'ModelParams Lw'!$B$6*(LN(H$3/(($B246/3600/($D246*$F246))^0.4*$G246^0.3)))^2+'ModelParams Lw'!$B$7*LN(H$3/(($B246/3600/($D246*$F246))^0.4*$G246^0.3))+'ModelParams Lw'!$B$8</f>
        <v>#DIV/0!</v>
      </c>
      <c r="I246" s="21" t="e">
        <f>'ModelParams Lw'!$B$6*(LN(I$3/(($B246/3600/($D246*$F246))^0.4*$G246^0.3)))^2+'ModelParams Lw'!$B$7*LN(I$3/(($B246/3600/($D246*$F246))^0.4*$G246^0.3))+'ModelParams Lw'!$B$8</f>
        <v>#DIV/0!</v>
      </c>
      <c r="J246" s="21" t="e">
        <f>'ModelParams Lw'!$B$6*(LN(J$3/(($B246/3600/($D246*$F246))^0.4*$G246^0.3)))^2+'ModelParams Lw'!$B$7*LN(J$3/(($B246/3600/($D246*$F246))^0.4*$G246^0.3))+'ModelParams Lw'!$B$8</f>
        <v>#DIV/0!</v>
      </c>
      <c r="K246" s="21" t="e">
        <f>'ModelParams Lw'!$B$6*(LN(K$3/(($B246/3600/($D246*$F246))^0.4*$G246^0.3)))^2+'ModelParams Lw'!$B$7*LN(K$3/(($B246/3600/($D246*$F246))^0.4*$G246^0.3))+'ModelParams Lw'!$B$8</f>
        <v>#DIV/0!</v>
      </c>
      <c r="L246" s="21" t="e">
        <f>'ModelParams Lw'!$B$6*(LN(L$3/(($B246/3600/($D246*$F246))^0.4*$G246^0.3)))^2+'ModelParams Lw'!$B$7*LN(L$3/(($B246/3600/($D246*$F246))^0.4*$G246^0.3))+'ModelParams Lw'!$B$8</f>
        <v>#DIV/0!</v>
      </c>
      <c r="M246" s="21" t="e">
        <f>'ModelParams Lw'!$B$6*(LN(M$3/(($B246/3600/($D246*$F246))^0.4*$G246^0.3)))^2+'ModelParams Lw'!$B$7*LN(M$3/(($B246/3600/($D246*$F246))^0.4*$G246^0.3))+'ModelParams Lw'!$B$8</f>
        <v>#DIV/0!</v>
      </c>
      <c r="N246" s="21" t="e">
        <f>'ModelParams Lw'!$B$6*(LN(N$3/(($B246/3600/($D246*$F246))^0.4*$G246^0.3)))^2+'ModelParams Lw'!$B$7*LN(N$3/(($B246/3600/($D246*$F246))^0.4*$G246^0.3))+'ModelParams Lw'!$B$8</f>
        <v>#DIV/0!</v>
      </c>
      <c r="O246" s="21" t="e">
        <f>'ModelParams Lw'!$B$6*(LN(O$3/(($B246/3600/($D246*$F246))^0.4*$G246^0.3)))^2+'ModelParams Lw'!$B$7*LN(O$3/(($B246/3600/($D246*$F246))^0.4*$G246^0.3))+'ModelParams Lw'!$B$8</f>
        <v>#DIV/0!</v>
      </c>
      <c r="P246" s="24" t="e">
        <f>'ModelParams Lw'!$B$3+'ModelParams Lw'!$B$4*LOG10($B246/3600/($D246*$F246))+'ModelParams Lw'!$B$5*LOG10(2*$G246/(1.2*($B246/3600/($D246*$F246))^2)+1)+10*LOG10($D246*$F246)+H246</f>
        <v>#DIV/0!</v>
      </c>
      <c r="Q246" s="24" t="e">
        <f>'ModelParams Lw'!$B$3+'ModelParams Lw'!$B$4*LOG10($B246/3600/($D246*$F246))+'ModelParams Lw'!$B$5*LOG10(2*$G246/(1.2*($B246/3600/($D246*$F246))^2)+1)+10*LOG10($D246*$F246)+I246</f>
        <v>#DIV/0!</v>
      </c>
      <c r="R246" s="24" t="e">
        <f>'ModelParams Lw'!$B$3+'ModelParams Lw'!$B$4*LOG10($B246/3600/($D246*$F246))+'ModelParams Lw'!$B$5*LOG10(2*$G246/(1.2*($B246/3600/($D246*$F246))^2)+1)+10*LOG10($D246*$F246)+J246</f>
        <v>#DIV/0!</v>
      </c>
      <c r="S246" s="24" t="e">
        <f>'ModelParams Lw'!$B$3+'ModelParams Lw'!$B$4*LOG10($B246/3600/($D246*$F246))+'ModelParams Lw'!$B$5*LOG10(2*$G246/(1.2*($B246/3600/($D246*$F246))^2)+1)+10*LOG10($D246*$F246)+K246</f>
        <v>#DIV/0!</v>
      </c>
      <c r="T246" s="24" t="e">
        <f>'ModelParams Lw'!$B$3+'ModelParams Lw'!$B$4*LOG10($B246/3600/($D246*$F246))+'ModelParams Lw'!$B$5*LOG10(2*$G246/(1.2*($B246/3600/($D246*$F246))^2)+1)+10*LOG10($D246*$F246)+L246</f>
        <v>#DIV/0!</v>
      </c>
      <c r="U246" s="24" t="e">
        <f>'ModelParams Lw'!$B$3+'ModelParams Lw'!$B$4*LOG10($B246/3600/($D246*$F246))+'ModelParams Lw'!$B$5*LOG10(2*$G246/(1.2*($B246/3600/($D246*$F246))^2)+1)+10*LOG10($D246*$F246)+M246</f>
        <v>#DIV/0!</v>
      </c>
      <c r="V246" s="24" t="e">
        <f>'ModelParams Lw'!$B$3+'ModelParams Lw'!$B$4*LOG10($B246/3600/($D246*$F246))+'ModelParams Lw'!$B$5*LOG10(2*$G246/(1.2*($B246/3600/($D246*$F246))^2)+1)+10*LOG10($D246*$F246)+N246</f>
        <v>#DIV/0!</v>
      </c>
      <c r="W246" s="24" t="e">
        <f>'ModelParams Lw'!$B$3+'ModelParams Lw'!$B$4*LOG10($B246/3600/($D246*$F246))+'ModelParams Lw'!$B$5*LOG10(2*$G246/(1.2*($B246/3600/($D246*$F246))^2)+1)+10*LOG10($D246*$F246)+O246</f>
        <v>#DIV/0!</v>
      </c>
      <c r="X246" s="24" t="e">
        <f>10*LOG10(IF(P246="",0,POWER(10,((P246+'ModelParams Lw'!$O$4)/10))) +IF(Q246="",0,POWER(10,((Q246+'ModelParams Lw'!$P$4)/10))) +IF(R246="",0,POWER(10,((R246+'ModelParams Lw'!$Q$4)/10))) +IF(S246="",0,POWER(10,((S246+'ModelParams Lw'!$R$4)/10))) +IF(T246="",0,POWER(10,((T246+'ModelParams Lw'!$S$4)/10))) +IF(U246="",0,POWER(10,((U246+'ModelParams Lw'!$T$4)/10))) +IF(V246="",0,POWER(10,((V246+'ModelParams Lw'!$U$4)/10)))+IF(W246="",0,POWER(10,((W246+'ModelParams Lw'!$V$4)/10))))</f>
        <v>#DIV/0!</v>
      </c>
      <c r="Y246" s="24" t="e">
        <f t="shared" si="91"/>
        <v>#DIV/0!</v>
      </c>
      <c r="Z246" s="24" t="e">
        <f>(P246-'ModelParams Lw'!O$10)/'ModelParams Lw'!O$11</f>
        <v>#DIV/0!</v>
      </c>
      <c r="AA246" s="24" t="e">
        <f>(Q246-'ModelParams Lw'!P$10)/'ModelParams Lw'!P$11</f>
        <v>#DIV/0!</v>
      </c>
      <c r="AB246" s="24" t="e">
        <f>(R246-'ModelParams Lw'!Q$10)/'ModelParams Lw'!Q$11</f>
        <v>#DIV/0!</v>
      </c>
      <c r="AC246" s="24" t="e">
        <f>(S246-'ModelParams Lw'!R$10)/'ModelParams Lw'!R$11</f>
        <v>#DIV/0!</v>
      </c>
      <c r="AD246" s="24" t="e">
        <f>(T246-'ModelParams Lw'!S$10)/'ModelParams Lw'!S$11</f>
        <v>#DIV/0!</v>
      </c>
      <c r="AE246" s="24" t="e">
        <f>(U246-'ModelParams Lw'!T$10)/'ModelParams Lw'!T$11</f>
        <v>#DIV/0!</v>
      </c>
      <c r="AF246" s="24" t="e">
        <f>(V246-'ModelParams Lw'!U$10)/'ModelParams Lw'!U$11</f>
        <v>#DIV/0!</v>
      </c>
      <c r="AG246" s="24" t="e">
        <f>(W246-'ModelParams Lw'!V$10)/'ModelParams Lw'!V$11</f>
        <v>#DIV/0!</v>
      </c>
      <c r="AH246" s="24" t="e">
        <f t="shared" si="92"/>
        <v>#DIV/0!</v>
      </c>
      <c r="AI246" s="24" t="str">
        <f>IF(OR(Calcul!$D251="",Calcul!$E251=""),"",VLOOKUP(CONCATENATE(Calcul!$D251,Calcul!$E251),SilencerParams!$D$4:$R$82,8,FALSE))</f>
        <v/>
      </c>
      <c r="AJ246" s="24" t="str">
        <f>IF(OR(Calcul!$D251="",Calcul!$E251=""),"",VLOOKUP(CONCATENATE(Calcul!$D251,Calcul!$E251),SilencerParams!$D$4:$R$82,9,FALSE))</f>
        <v/>
      </c>
      <c r="AK246" s="24" t="str">
        <f>IF(OR(Calcul!$D251="",Calcul!$E251=""),"",VLOOKUP(CONCATENATE(Calcul!$D251,Calcul!$E251),SilencerParams!$D$4:$R$82,10,FALSE))</f>
        <v/>
      </c>
      <c r="AL246" s="24" t="str">
        <f>IF(OR(Calcul!$D251="",Calcul!$E251=""),"",VLOOKUP(CONCATENATE(Calcul!$D251,Calcul!$E251),SilencerParams!$D$4:$R$82,11,FALSE))</f>
        <v/>
      </c>
      <c r="AM246" s="24" t="str">
        <f>IF(OR(Calcul!$D251="",Calcul!$E251=""),"",VLOOKUP(CONCATENATE(Calcul!$D251,Calcul!$E251),SilencerParams!$D$4:$R$82,12,FALSE))</f>
        <v/>
      </c>
      <c r="AN246" s="24" t="str">
        <f>IF(OR(Calcul!$D251="",Calcul!$E251=""),"",VLOOKUP(CONCATENATE(Calcul!$D251,Calcul!$E251),SilencerParams!$D$4:$R$82,13,FALSE))</f>
        <v/>
      </c>
      <c r="AO246" s="24" t="str">
        <f>IF(OR(Calcul!$D251="",Calcul!$E251=""),"",VLOOKUP(CONCATENATE(Calcul!$D251,Calcul!$E251),SilencerParams!$D$4:$R$82,14,FALSE))</f>
        <v/>
      </c>
      <c r="AP246" s="24" t="str">
        <f>IF(OR(Calcul!$D251="",Calcul!$E251=""),"",VLOOKUP(CONCATENATE(Calcul!$D251,Calcul!$E251),SilencerParams!$D$4:$R$82,15,FALSE))</f>
        <v/>
      </c>
      <c r="AQ246" s="24" t="str">
        <f>IF(OR(Calcul!$D251="",Calcul!$E251=""),"",VLOOKUP(CONCATENATE(Calcul!$D251,Calcul!$E251),SilencerParams!$D$4:$Z$82,16,FALSE)*LOG($AH246)+VLOOKUP(CONCATENATE(Calcul!$D251,Calcul!$E251),SilencerParams!$D$4:$AH$82,24,FALSE))</f>
        <v/>
      </c>
      <c r="AR246" s="24" t="str">
        <f>IF(OR(Calcul!$D251="",Calcul!$E251=""),"",VLOOKUP(CONCATENATE(Calcul!$D251,Calcul!$E251),SilencerParams!$D$4:$Z$82,17,FALSE)*LOG($AH246)+VLOOKUP(CONCATENATE(Calcul!$D251,Calcul!$E251),SilencerParams!$D$4:$AH$82,25,FALSE))</f>
        <v/>
      </c>
      <c r="AS246" s="24" t="str">
        <f>IF(OR(Calcul!$D251="",Calcul!$E251=""),"",VLOOKUP(CONCATENATE(Calcul!$D251,Calcul!$E251),SilencerParams!$D$4:$Z$82,18,FALSE)*LOG($AH246)+VLOOKUP(CONCATENATE(Calcul!$D251,Calcul!$E251),SilencerParams!$D$4:$AH$82,26,FALSE))</f>
        <v/>
      </c>
      <c r="AT246" s="24" t="str">
        <f>IF(OR(Calcul!$D251="",Calcul!$E251=""),"",VLOOKUP(CONCATENATE(Calcul!$D251,Calcul!$E251),SilencerParams!$D$4:$Z$82,19,FALSE)*LOG($AH246)+VLOOKUP(CONCATENATE(Calcul!$D251,Calcul!$E251),SilencerParams!$D$4:$AH$82,27,FALSE))</f>
        <v/>
      </c>
      <c r="AU246" s="24" t="str">
        <f>IF(OR(Calcul!$D251="",Calcul!$E251=""),"",VLOOKUP(CONCATENATE(Calcul!$D251,Calcul!$E251),SilencerParams!$D$4:$Z$82,20,FALSE)*LOG($AH246)+VLOOKUP(CONCATENATE(Calcul!$D251,Calcul!$E251),SilencerParams!$D$4:$AH$82,28,FALSE))</f>
        <v/>
      </c>
      <c r="AV246" s="24" t="str">
        <f>IF(OR(Calcul!$D251="",Calcul!$E251=""),"",VLOOKUP(CONCATENATE(Calcul!$D251,Calcul!$E251),SilencerParams!$D$4:$Z$82,21,FALSE)*LOG($AH246)+VLOOKUP(CONCATENATE(Calcul!$D251,Calcul!$E251),SilencerParams!$D$4:$AH$82,29,FALSE))</f>
        <v/>
      </c>
      <c r="AW246" s="24" t="str">
        <f>IF(OR(Calcul!$D251="",Calcul!$E251=""),"",VLOOKUP(CONCATENATE(Calcul!$D251,Calcul!$E251),SilencerParams!$D$4:$Z$82,22,FALSE)*LOG($AH246)+VLOOKUP(CONCATENATE(Calcul!$D251,Calcul!$E251),SilencerParams!$D$4:$AH$82,30,FALSE))</f>
        <v/>
      </c>
      <c r="AX246" s="24" t="str">
        <f>IF(OR(Calcul!$D251="",Calcul!$E251=""),"",VLOOKUP(CONCATENATE(Calcul!$D251,Calcul!$E251),SilencerParams!$D$4:$Z$82,23,FALSE)*LOG($AH246)+VLOOKUP(CONCATENATE(Calcul!$D251,Calcul!$E251),SilencerParams!$D$4:$AH$82,31,FALSE))</f>
        <v/>
      </c>
      <c r="AY246" s="24" t="e">
        <f t="shared" si="72"/>
        <v>#DIV/0!</v>
      </c>
      <c r="AZ246" s="24" t="e">
        <f t="shared" si="73"/>
        <v>#DIV/0!</v>
      </c>
      <c r="BA246" s="24" t="e">
        <f t="shared" si="74"/>
        <v>#DIV/0!</v>
      </c>
      <c r="BB246" s="24" t="e">
        <f t="shared" si="75"/>
        <v>#DIV/0!</v>
      </c>
      <c r="BC246" s="24" t="e">
        <f t="shared" si="76"/>
        <v>#DIV/0!</v>
      </c>
      <c r="BD246" s="24" t="e">
        <f t="shared" si="77"/>
        <v>#DIV/0!</v>
      </c>
      <c r="BE246" s="24" t="e">
        <f t="shared" si="78"/>
        <v>#DIV/0!</v>
      </c>
      <c r="BF246" s="24" t="e">
        <f t="shared" si="79"/>
        <v>#DIV/0!</v>
      </c>
      <c r="BG246" s="24" t="e">
        <f>10*LOG10(IF(AY246="",0,POWER(10,((AY246+'ModelParams Lw'!$O$4)/10))) +IF(AZ246="",0,POWER(10,((AZ246+'ModelParams Lw'!$P$4)/10))) +IF(BA246="",0,POWER(10,((BA246+'ModelParams Lw'!$Q$4)/10))) +IF(BB246="",0,POWER(10,((BB246+'ModelParams Lw'!$R$4)/10))) +IF(BC246="",0,POWER(10,((BC246+'ModelParams Lw'!$S$4)/10))) +IF(BD246="",0,POWER(10,((BD246+'ModelParams Lw'!$T$4)/10))) +IF(BE246="",0,POWER(10,((BE246+'ModelParams Lw'!$U$4)/10)))+IF(BF246="",0,POWER(10,((BF246+'ModelParams Lw'!$V$4)/10))))</f>
        <v>#DIV/0!</v>
      </c>
      <c r="BH246" s="24" t="e">
        <f t="shared" si="93"/>
        <v>#DIV/0!</v>
      </c>
      <c r="BI246" s="24" t="e">
        <f>(AY246-'ModelParams Lw'!O$10)/'ModelParams Lw'!O$11</f>
        <v>#DIV/0!</v>
      </c>
      <c r="BJ246" s="24" t="e">
        <f>(AZ246-'ModelParams Lw'!P$10)/'ModelParams Lw'!P$11</f>
        <v>#DIV/0!</v>
      </c>
      <c r="BK246" s="24" t="e">
        <f>(BA246-'ModelParams Lw'!Q$10)/'ModelParams Lw'!Q$11</f>
        <v>#DIV/0!</v>
      </c>
      <c r="BL246" s="24" t="e">
        <f>(BB246-'ModelParams Lw'!R$10)/'ModelParams Lw'!R$11</f>
        <v>#DIV/0!</v>
      </c>
      <c r="BM246" s="24" t="e">
        <f>(BC246-'ModelParams Lw'!S$10)/'ModelParams Lw'!S$11</f>
        <v>#DIV/0!</v>
      </c>
      <c r="BN246" s="24" t="e">
        <f>(BD246-'ModelParams Lw'!T$10)/'ModelParams Lw'!T$11</f>
        <v>#DIV/0!</v>
      </c>
      <c r="BO246" s="24" t="e">
        <f>(BE246-'ModelParams Lw'!U$10)/'ModelParams Lw'!U$11</f>
        <v>#DIV/0!</v>
      </c>
      <c r="BP246" s="24" t="e">
        <f>(BF246-'ModelParams Lw'!V$10)/'ModelParams Lw'!V$11</f>
        <v>#DIV/0!</v>
      </c>
      <c r="BQ246" s="24">
        <f>IF(Calcul!$F251="SW",'ModelParams Lw'!C$18+'ModelParams Lw'!C$19*LOG(BQ$3)+'ModelParams Lw'!C$20*($D246*$E246),IF('ModelParams Lw'!C$21+'ModelParams Lw'!C$22*LOG(BQ$3)+'ModelParams Lw'!C$23*($D246*$E246)&lt;'ModelParams Lw'!C$18+'ModelParams Lw'!C$19*LOG(BQ$3)+'ModelParams Lw'!C$20*($D246*$E246),'ModelParams Lw'!C$18+'ModelParams Lw'!C$19*LOG(BQ$3)+'ModelParams Lw'!C$20*($D246*$E246),'ModelParams Lw'!C$21+'ModelParams Lw'!C$22*LOG(BQ$3)+'ModelParams Lw'!C$23*($D246*$E246)))</f>
        <v>29.232362061604213</v>
      </c>
      <c r="BR246" s="24">
        <f>IF(Calcul!$F251="SW",'ModelParams Lw'!D$18+'ModelParams Lw'!D$19*LOG(BR$3)+'ModelParams Lw'!D$20*($D246*$E246),IF('ModelParams Lw'!D$21+'ModelParams Lw'!D$22*LOG(BR$3)+'ModelParams Lw'!D$23*($D246*$E246)&lt;'ModelParams Lw'!D$18+'ModelParams Lw'!D$19*LOG(BR$3)+'ModelParams Lw'!D$20*($D246*$E246),'ModelParams Lw'!D$18+'ModelParams Lw'!D$19*LOG(BR$3)+'ModelParams Lw'!D$20*($D246*$E246),'ModelParams Lw'!D$21+'ModelParams Lw'!D$22*LOG(BR$3)+'ModelParams Lw'!D$23*($D246*$E246)))</f>
        <v>20.87664435983303</v>
      </c>
      <c r="BS246" s="24">
        <f>IF(Calcul!$F251="SW",'ModelParams Lw'!E$18+'ModelParams Lw'!E$19*LOG(BS$3)+'ModelParams Lw'!E$20*($D246*$E246),IF('ModelParams Lw'!E$21+'ModelParams Lw'!E$22*LOG(BS$3)+'ModelParams Lw'!E$23*($D246*$E246)&lt;'ModelParams Lw'!E$18+'ModelParams Lw'!E$19*LOG(BS$3)+'ModelParams Lw'!E$20*($D246*$E246),'ModelParams Lw'!E$18+'ModelParams Lw'!E$19*LOG(BS$3)+'ModelParams Lw'!E$20*($D246*$E246),'ModelParams Lw'!E$21+'ModelParams Lw'!E$22*LOG(BS$3)+'ModelParams Lw'!E$23*($D246*$E246)))</f>
        <v>19.403052886267911</v>
      </c>
      <c r="BT246" s="24">
        <f>IF(Calcul!$F251="SW",'ModelParams Lw'!F$18+'ModelParams Lw'!F$19*LOG(BT$3)+'ModelParams Lw'!F$20*($D246*$E246),IF('ModelParams Lw'!F$21+'ModelParams Lw'!F$22*LOG(BT$3)+'ModelParams Lw'!F$23*($D246*$E246)&lt;'ModelParams Lw'!F$18+'ModelParams Lw'!F$19*LOG(BT$3)+'ModelParams Lw'!F$20*($D246*$E246),'ModelParams Lw'!F$18+'ModelParams Lw'!F$19*LOG(BT$3)+'ModelParams Lw'!F$20*($D246*$E246),'ModelParams Lw'!F$21+'ModelParams Lw'!F$22*LOG(BT$3)+'ModelParams Lw'!F$23*($D246*$E246)))</f>
        <v>19.168948557312724</v>
      </c>
      <c r="BU246" s="24">
        <f>IF(Calcul!$F251="SW",'ModelParams Lw'!G$18+'ModelParams Lw'!G$19*LOG(BU$3)+'ModelParams Lw'!G$20*($D246*$E246),IF('ModelParams Lw'!G$21+'ModelParams Lw'!G$22*LOG(BU$3)+'ModelParams Lw'!G$23*($D246*$E246)&lt;'ModelParams Lw'!G$18+'ModelParams Lw'!G$19*LOG(BU$3)+'ModelParams Lw'!G$20*($D246*$E246),'ModelParams Lw'!G$18+'ModelParams Lw'!G$19*LOG(BU$3)+'ModelParams Lw'!G$20*($D246*$E246),'ModelParams Lw'!G$21+'ModelParams Lw'!G$22*LOG(BU$3)+'ModelParams Lw'!G$23*($D246*$E246)))</f>
        <v>19.253827318462619</v>
      </c>
      <c r="BV246" s="24">
        <f>IF(Calcul!$F251="SW",'ModelParams Lw'!H$18+'ModelParams Lw'!H$19*LOG(BV$3)+'ModelParams Lw'!H$20*($D246*$E246),IF('ModelParams Lw'!H$21+'ModelParams Lw'!H$22*LOG(BV$3)+'ModelParams Lw'!H$23*($D246*$E246)&lt;'ModelParams Lw'!H$18+'ModelParams Lw'!H$19*LOG(BV$3)+'ModelParams Lw'!H$20*($D246*$E246),'ModelParams Lw'!H$18+'ModelParams Lw'!H$19*LOG(BV$3)+'ModelParams Lw'!H$20*($D246*$E246),'ModelParams Lw'!H$21+'ModelParams Lw'!H$22*LOG(BV$3)+'ModelParams Lw'!H$23*($D246*$E246)))</f>
        <v>18.450549841027573</v>
      </c>
      <c r="BW246" s="24">
        <f>IF(Calcul!$F251="SW",'ModelParams Lw'!I$18+'ModelParams Lw'!I$19*LOG(BW$3)+'ModelParams Lw'!I$20*($D246*$E246),IF('ModelParams Lw'!I$21+'ModelParams Lw'!I$22*LOG(BW$3)+'ModelParams Lw'!I$23*($D246*$E246)&lt;'ModelParams Lw'!I$18+'ModelParams Lw'!I$19*LOG(BW$3)+'ModelParams Lw'!I$20*($D246*$E246),'ModelParams Lw'!I$18+'ModelParams Lw'!I$19*LOG(BW$3)+'ModelParams Lw'!I$20*($D246*$E246),'ModelParams Lw'!I$21+'ModelParams Lw'!I$22*LOG(BW$3)+'ModelParams Lw'!I$23*($D246*$E246)))</f>
        <v>24.339570323731252</v>
      </c>
      <c r="BX246" s="24">
        <f>IF(Calcul!$F251="SW",'ModelParams Lw'!J$18+'ModelParams Lw'!J$19*LOG(BX$3)+'ModelParams Lw'!J$20*($D246*$E246),IF('ModelParams Lw'!J$21+'ModelParams Lw'!J$22*LOG(BX$3)+'ModelParams Lw'!J$23*($D246*$E246)&lt;'ModelParams Lw'!J$18+'ModelParams Lw'!J$19*LOG(BX$3)+'ModelParams Lw'!J$20*($D246*$E246),'ModelParams Lw'!J$18+'ModelParams Lw'!J$19*LOG(BX$3)+'ModelParams Lw'!J$20*($D246*$E246),'ModelParams Lw'!J$21+'ModelParams Lw'!J$22*LOG(BX$3)+'ModelParams Lw'!J$23*($D246*$E246)))</f>
        <v>22.505852524315557</v>
      </c>
      <c r="BY246" s="24" t="e">
        <f t="shared" si="80"/>
        <v>#DIV/0!</v>
      </c>
      <c r="BZ246" s="24" t="e">
        <f t="shared" si="81"/>
        <v>#DIV/0!</v>
      </c>
      <c r="CA246" s="24" t="e">
        <f t="shared" si="82"/>
        <v>#DIV/0!</v>
      </c>
      <c r="CB246" s="24" t="e">
        <f t="shared" si="83"/>
        <v>#DIV/0!</v>
      </c>
      <c r="CC246" s="24" t="e">
        <f t="shared" si="84"/>
        <v>#DIV/0!</v>
      </c>
      <c r="CD246" s="24" t="e">
        <f t="shared" si="85"/>
        <v>#DIV/0!</v>
      </c>
      <c r="CE246" s="24" t="e">
        <f t="shared" si="86"/>
        <v>#DIV/0!</v>
      </c>
      <c r="CF246" s="24" t="e">
        <f t="shared" si="87"/>
        <v>#DIV/0!</v>
      </c>
      <c r="CG246" s="24" t="e">
        <f>10*LOG10(IF(BY246="",0,POWER(10,((BY246+'ModelParams Lw'!$O$4)/10))) +IF(BZ246="",0,POWER(10,((BZ246+'ModelParams Lw'!$P$4)/10))) +IF(CA246="",0,POWER(10,((CA246+'ModelParams Lw'!$Q$4)/10))) +IF(CB246="",0,POWER(10,((CB246+'ModelParams Lw'!$R$4)/10))) +IF(CC246="",0,POWER(10,((CC246+'ModelParams Lw'!$S$4)/10))) +IF(CD246="",0,POWER(10,((CD246+'ModelParams Lw'!$T$4)/10))) +IF(CE246="",0,POWER(10,((CE246+'ModelParams Lw'!$U$4)/10)))+IF(CF246="",0,POWER(10,((CF246+'ModelParams Lw'!$V$4)/10))))</f>
        <v>#DIV/0!</v>
      </c>
      <c r="CH246" s="24" t="e">
        <f t="shared" si="94"/>
        <v>#DIV/0!</v>
      </c>
      <c r="CI246" s="24" t="e">
        <f>(BY246-'ModelParams Lw'!$O$10)/'ModelParams Lw'!$O$11</f>
        <v>#DIV/0!</v>
      </c>
      <c r="CJ246" s="24" t="e">
        <f>(BZ246-'ModelParams Lw'!$P$10)/'ModelParams Lw'!$P$11</f>
        <v>#DIV/0!</v>
      </c>
      <c r="CK246" s="24" t="e">
        <f>(CA246-'ModelParams Lw'!$Q$10)/'ModelParams Lw'!$Q$11</f>
        <v>#DIV/0!</v>
      </c>
      <c r="CL246" s="24" t="e">
        <f>(CB246-'ModelParams Lw'!$R$10)/'ModelParams Lw'!$R$11</f>
        <v>#DIV/0!</v>
      </c>
      <c r="CM246" s="24" t="e">
        <f>(CC246-'ModelParams Lw'!$S$10)/'ModelParams Lw'!$S$11</f>
        <v>#DIV/0!</v>
      </c>
      <c r="CN246" s="24" t="e">
        <f>(CD246-'ModelParams Lw'!$T$10)/'ModelParams Lw'!$T$11</f>
        <v>#DIV/0!</v>
      </c>
      <c r="CO246" s="24" t="e">
        <f>(CE246-'ModelParams Lw'!$U$10)/'ModelParams Lw'!$U$11</f>
        <v>#DIV/0!</v>
      </c>
      <c r="CP246" s="24" t="e">
        <f>(CF246-'ModelParams Lw'!$V$10)/'ModelParams Lw'!$V$11</f>
        <v>#DIV/0!</v>
      </c>
    </row>
    <row r="247" spans="1:94" x14ac:dyDescent="0.2">
      <c r="A247" s="12">
        <f>Calcul!B249</f>
        <v>0</v>
      </c>
      <c r="B247" s="12">
        <f t="shared" si="88"/>
        <v>0</v>
      </c>
      <c r="C247" s="12">
        <f>Calcul!C249</f>
        <v>0</v>
      </c>
      <c r="D247" s="12">
        <f>Calcul!D249/1000</f>
        <v>0</v>
      </c>
      <c r="E247" s="12">
        <f>Calcul!E249/1000</f>
        <v>0</v>
      </c>
      <c r="F247" s="12">
        <f t="shared" si="89"/>
        <v>0</v>
      </c>
      <c r="G247" s="24" t="e">
        <f t="shared" si="90"/>
        <v>#DIV/0!</v>
      </c>
      <c r="H247" s="21" t="e">
        <f>'ModelParams Lw'!$B$6*(LN(H$3/(($B247/3600/($D247*$F247))^0.4*$G247^0.3)))^2+'ModelParams Lw'!$B$7*LN(H$3/(($B247/3600/($D247*$F247))^0.4*$G247^0.3))+'ModelParams Lw'!$B$8</f>
        <v>#DIV/0!</v>
      </c>
      <c r="I247" s="21" t="e">
        <f>'ModelParams Lw'!$B$6*(LN(I$3/(($B247/3600/($D247*$F247))^0.4*$G247^0.3)))^2+'ModelParams Lw'!$B$7*LN(I$3/(($B247/3600/($D247*$F247))^0.4*$G247^0.3))+'ModelParams Lw'!$B$8</f>
        <v>#DIV/0!</v>
      </c>
      <c r="J247" s="21" t="e">
        <f>'ModelParams Lw'!$B$6*(LN(J$3/(($B247/3600/($D247*$F247))^0.4*$G247^0.3)))^2+'ModelParams Lw'!$B$7*LN(J$3/(($B247/3600/($D247*$F247))^0.4*$G247^0.3))+'ModelParams Lw'!$B$8</f>
        <v>#DIV/0!</v>
      </c>
      <c r="K247" s="21" t="e">
        <f>'ModelParams Lw'!$B$6*(LN(K$3/(($B247/3600/($D247*$F247))^0.4*$G247^0.3)))^2+'ModelParams Lw'!$B$7*LN(K$3/(($B247/3600/($D247*$F247))^0.4*$G247^0.3))+'ModelParams Lw'!$B$8</f>
        <v>#DIV/0!</v>
      </c>
      <c r="L247" s="21" t="e">
        <f>'ModelParams Lw'!$B$6*(LN(L$3/(($B247/3600/($D247*$F247))^0.4*$G247^0.3)))^2+'ModelParams Lw'!$B$7*LN(L$3/(($B247/3600/($D247*$F247))^0.4*$G247^0.3))+'ModelParams Lw'!$B$8</f>
        <v>#DIV/0!</v>
      </c>
      <c r="M247" s="21" t="e">
        <f>'ModelParams Lw'!$B$6*(LN(M$3/(($B247/3600/($D247*$F247))^0.4*$G247^0.3)))^2+'ModelParams Lw'!$B$7*LN(M$3/(($B247/3600/($D247*$F247))^0.4*$G247^0.3))+'ModelParams Lw'!$B$8</f>
        <v>#DIV/0!</v>
      </c>
      <c r="N247" s="21" t="e">
        <f>'ModelParams Lw'!$B$6*(LN(N$3/(($B247/3600/($D247*$F247))^0.4*$G247^0.3)))^2+'ModelParams Lw'!$B$7*LN(N$3/(($B247/3600/($D247*$F247))^0.4*$G247^0.3))+'ModelParams Lw'!$B$8</f>
        <v>#DIV/0!</v>
      </c>
      <c r="O247" s="21" t="e">
        <f>'ModelParams Lw'!$B$6*(LN(O$3/(($B247/3600/($D247*$F247))^0.4*$G247^0.3)))^2+'ModelParams Lw'!$B$7*LN(O$3/(($B247/3600/($D247*$F247))^0.4*$G247^0.3))+'ModelParams Lw'!$B$8</f>
        <v>#DIV/0!</v>
      </c>
      <c r="P247" s="24" t="e">
        <f>'ModelParams Lw'!$B$3+'ModelParams Lw'!$B$4*LOG10($B247/3600/($D247*$F247))+'ModelParams Lw'!$B$5*LOG10(2*$G247/(1.2*($B247/3600/($D247*$F247))^2)+1)+10*LOG10($D247*$F247)+H247</f>
        <v>#DIV/0!</v>
      </c>
      <c r="Q247" s="24" t="e">
        <f>'ModelParams Lw'!$B$3+'ModelParams Lw'!$B$4*LOG10($B247/3600/($D247*$F247))+'ModelParams Lw'!$B$5*LOG10(2*$G247/(1.2*($B247/3600/($D247*$F247))^2)+1)+10*LOG10($D247*$F247)+I247</f>
        <v>#DIV/0!</v>
      </c>
      <c r="R247" s="24" t="e">
        <f>'ModelParams Lw'!$B$3+'ModelParams Lw'!$B$4*LOG10($B247/3600/($D247*$F247))+'ModelParams Lw'!$B$5*LOG10(2*$G247/(1.2*($B247/3600/($D247*$F247))^2)+1)+10*LOG10($D247*$F247)+J247</f>
        <v>#DIV/0!</v>
      </c>
      <c r="S247" s="24" t="e">
        <f>'ModelParams Lw'!$B$3+'ModelParams Lw'!$B$4*LOG10($B247/3600/($D247*$F247))+'ModelParams Lw'!$B$5*LOG10(2*$G247/(1.2*($B247/3600/($D247*$F247))^2)+1)+10*LOG10($D247*$F247)+K247</f>
        <v>#DIV/0!</v>
      </c>
      <c r="T247" s="24" t="e">
        <f>'ModelParams Lw'!$B$3+'ModelParams Lw'!$B$4*LOG10($B247/3600/($D247*$F247))+'ModelParams Lw'!$B$5*LOG10(2*$G247/(1.2*($B247/3600/($D247*$F247))^2)+1)+10*LOG10($D247*$F247)+L247</f>
        <v>#DIV/0!</v>
      </c>
      <c r="U247" s="24" t="e">
        <f>'ModelParams Lw'!$B$3+'ModelParams Lw'!$B$4*LOG10($B247/3600/($D247*$F247))+'ModelParams Lw'!$B$5*LOG10(2*$G247/(1.2*($B247/3600/($D247*$F247))^2)+1)+10*LOG10($D247*$F247)+M247</f>
        <v>#DIV/0!</v>
      </c>
      <c r="V247" s="24" t="e">
        <f>'ModelParams Lw'!$B$3+'ModelParams Lw'!$B$4*LOG10($B247/3600/($D247*$F247))+'ModelParams Lw'!$B$5*LOG10(2*$G247/(1.2*($B247/3600/($D247*$F247))^2)+1)+10*LOG10($D247*$F247)+N247</f>
        <v>#DIV/0!</v>
      </c>
      <c r="W247" s="24" t="e">
        <f>'ModelParams Lw'!$B$3+'ModelParams Lw'!$B$4*LOG10($B247/3600/($D247*$F247))+'ModelParams Lw'!$B$5*LOG10(2*$G247/(1.2*($B247/3600/($D247*$F247))^2)+1)+10*LOG10($D247*$F247)+O247</f>
        <v>#DIV/0!</v>
      </c>
      <c r="X247" s="24" t="e">
        <f>10*LOG10(IF(P247="",0,POWER(10,((P247+'ModelParams Lw'!$O$4)/10))) +IF(Q247="",0,POWER(10,((Q247+'ModelParams Lw'!$P$4)/10))) +IF(R247="",0,POWER(10,((R247+'ModelParams Lw'!$Q$4)/10))) +IF(S247="",0,POWER(10,((S247+'ModelParams Lw'!$R$4)/10))) +IF(T247="",0,POWER(10,((T247+'ModelParams Lw'!$S$4)/10))) +IF(U247="",0,POWER(10,((U247+'ModelParams Lw'!$T$4)/10))) +IF(V247="",0,POWER(10,((V247+'ModelParams Lw'!$U$4)/10)))+IF(W247="",0,POWER(10,((W247+'ModelParams Lw'!$V$4)/10))))</f>
        <v>#DIV/0!</v>
      </c>
      <c r="Y247" s="24" t="e">
        <f t="shared" si="91"/>
        <v>#DIV/0!</v>
      </c>
      <c r="Z247" s="24" t="e">
        <f>(P247-'ModelParams Lw'!O$10)/'ModelParams Lw'!O$11</f>
        <v>#DIV/0!</v>
      </c>
      <c r="AA247" s="24" t="e">
        <f>(Q247-'ModelParams Lw'!P$10)/'ModelParams Lw'!P$11</f>
        <v>#DIV/0!</v>
      </c>
      <c r="AB247" s="24" t="e">
        <f>(R247-'ModelParams Lw'!Q$10)/'ModelParams Lw'!Q$11</f>
        <v>#DIV/0!</v>
      </c>
      <c r="AC247" s="24" t="e">
        <f>(S247-'ModelParams Lw'!R$10)/'ModelParams Lw'!R$11</f>
        <v>#DIV/0!</v>
      </c>
      <c r="AD247" s="24" t="e">
        <f>(T247-'ModelParams Lw'!S$10)/'ModelParams Lw'!S$11</f>
        <v>#DIV/0!</v>
      </c>
      <c r="AE247" s="24" t="e">
        <f>(U247-'ModelParams Lw'!T$10)/'ModelParams Lw'!T$11</f>
        <v>#DIV/0!</v>
      </c>
      <c r="AF247" s="24" t="e">
        <f>(V247-'ModelParams Lw'!U$10)/'ModelParams Lw'!U$11</f>
        <v>#DIV/0!</v>
      </c>
      <c r="AG247" s="24" t="e">
        <f>(W247-'ModelParams Lw'!V$10)/'ModelParams Lw'!V$11</f>
        <v>#DIV/0!</v>
      </c>
      <c r="AH247" s="24" t="e">
        <f t="shared" si="92"/>
        <v>#DIV/0!</v>
      </c>
      <c r="AI247" s="24" t="str">
        <f>IF(OR(Calcul!$D252="",Calcul!$E252=""),"",VLOOKUP(CONCATENATE(Calcul!$D252,Calcul!$E252),SilencerParams!$D$4:$R$82,8,FALSE))</f>
        <v/>
      </c>
      <c r="AJ247" s="24" t="str">
        <f>IF(OR(Calcul!$D252="",Calcul!$E252=""),"",VLOOKUP(CONCATENATE(Calcul!$D252,Calcul!$E252),SilencerParams!$D$4:$R$82,9,FALSE))</f>
        <v/>
      </c>
      <c r="AK247" s="24" t="str">
        <f>IF(OR(Calcul!$D252="",Calcul!$E252=""),"",VLOOKUP(CONCATENATE(Calcul!$D252,Calcul!$E252),SilencerParams!$D$4:$R$82,10,FALSE))</f>
        <v/>
      </c>
      <c r="AL247" s="24" t="str">
        <f>IF(OR(Calcul!$D252="",Calcul!$E252=""),"",VLOOKUP(CONCATENATE(Calcul!$D252,Calcul!$E252),SilencerParams!$D$4:$R$82,11,FALSE))</f>
        <v/>
      </c>
      <c r="AM247" s="24" t="str">
        <f>IF(OR(Calcul!$D252="",Calcul!$E252=""),"",VLOOKUP(CONCATENATE(Calcul!$D252,Calcul!$E252),SilencerParams!$D$4:$R$82,12,FALSE))</f>
        <v/>
      </c>
      <c r="AN247" s="24" t="str">
        <f>IF(OR(Calcul!$D252="",Calcul!$E252=""),"",VLOOKUP(CONCATENATE(Calcul!$D252,Calcul!$E252),SilencerParams!$D$4:$R$82,13,FALSE))</f>
        <v/>
      </c>
      <c r="AO247" s="24" t="str">
        <f>IF(OR(Calcul!$D252="",Calcul!$E252=""),"",VLOOKUP(CONCATENATE(Calcul!$D252,Calcul!$E252),SilencerParams!$D$4:$R$82,14,FALSE))</f>
        <v/>
      </c>
      <c r="AP247" s="24" t="str">
        <f>IF(OR(Calcul!$D252="",Calcul!$E252=""),"",VLOOKUP(CONCATENATE(Calcul!$D252,Calcul!$E252),SilencerParams!$D$4:$R$82,15,FALSE))</f>
        <v/>
      </c>
      <c r="AQ247" s="24" t="str">
        <f>IF(OR(Calcul!$D252="",Calcul!$E252=""),"",VLOOKUP(CONCATENATE(Calcul!$D252,Calcul!$E252),SilencerParams!$D$4:$Z$82,16,FALSE)*LOG($AH247)+VLOOKUP(CONCATENATE(Calcul!$D252,Calcul!$E252),SilencerParams!$D$4:$AH$82,24,FALSE))</f>
        <v/>
      </c>
      <c r="AR247" s="24" t="str">
        <f>IF(OR(Calcul!$D252="",Calcul!$E252=""),"",VLOOKUP(CONCATENATE(Calcul!$D252,Calcul!$E252),SilencerParams!$D$4:$Z$82,17,FALSE)*LOG($AH247)+VLOOKUP(CONCATENATE(Calcul!$D252,Calcul!$E252),SilencerParams!$D$4:$AH$82,25,FALSE))</f>
        <v/>
      </c>
      <c r="AS247" s="24" t="str">
        <f>IF(OR(Calcul!$D252="",Calcul!$E252=""),"",VLOOKUP(CONCATENATE(Calcul!$D252,Calcul!$E252),SilencerParams!$D$4:$Z$82,18,FALSE)*LOG($AH247)+VLOOKUP(CONCATENATE(Calcul!$D252,Calcul!$E252),SilencerParams!$D$4:$AH$82,26,FALSE))</f>
        <v/>
      </c>
      <c r="AT247" s="24" t="str">
        <f>IF(OR(Calcul!$D252="",Calcul!$E252=""),"",VLOOKUP(CONCATENATE(Calcul!$D252,Calcul!$E252),SilencerParams!$D$4:$Z$82,19,FALSE)*LOG($AH247)+VLOOKUP(CONCATENATE(Calcul!$D252,Calcul!$E252),SilencerParams!$D$4:$AH$82,27,FALSE))</f>
        <v/>
      </c>
      <c r="AU247" s="24" t="str">
        <f>IF(OR(Calcul!$D252="",Calcul!$E252=""),"",VLOOKUP(CONCATENATE(Calcul!$D252,Calcul!$E252),SilencerParams!$D$4:$Z$82,20,FALSE)*LOG($AH247)+VLOOKUP(CONCATENATE(Calcul!$D252,Calcul!$E252),SilencerParams!$D$4:$AH$82,28,FALSE))</f>
        <v/>
      </c>
      <c r="AV247" s="24" t="str">
        <f>IF(OR(Calcul!$D252="",Calcul!$E252=""),"",VLOOKUP(CONCATENATE(Calcul!$D252,Calcul!$E252),SilencerParams!$D$4:$Z$82,21,FALSE)*LOG($AH247)+VLOOKUP(CONCATENATE(Calcul!$D252,Calcul!$E252),SilencerParams!$D$4:$AH$82,29,FALSE))</f>
        <v/>
      </c>
      <c r="AW247" s="24" t="str">
        <f>IF(OR(Calcul!$D252="",Calcul!$E252=""),"",VLOOKUP(CONCATENATE(Calcul!$D252,Calcul!$E252),SilencerParams!$D$4:$Z$82,22,FALSE)*LOG($AH247)+VLOOKUP(CONCATENATE(Calcul!$D252,Calcul!$E252),SilencerParams!$D$4:$AH$82,30,FALSE))</f>
        <v/>
      </c>
      <c r="AX247" s="24" t="str">
        <f>IF(OR(Calcul!$D252="",Calcul!$E252=""),"",VLOOKUP(CONCATENATE(Calcul!$D252,Calcul!$E252),SilencerParams!$D$4:$Z$82,23,FALSE)*LOG($AH247)+VLOOKUP(CONCATENATE(Calcul!$D252,Calcul!$E252),SilencerParams!$D$4:$AH$82,31,FALSE))</f>
        <v/>
      </c>
      <c r="AY247" s="24" t="e">
        <f t="shared" si="72"/>
        <v>#DIV/0!</v>
      </c>
      <c r="AZ247" s="24" t="e">
        <f t="shared" si="73"/>
        <v>#DIV/0!</v>
      </c>
      <c r="BA247" s="24" t="e">
        <f t="shared" si="74"/>
        <v>#DIV/0!</v>
      </c>
      <c r="BB247" s="24" t="e">
        <f t="shared" si="75"/>
        <v>#DIV/0!</v>
      </c>
      <c r="BC247" s="24" t="e">
        <f t="shared" si="76"/>
        <v>#DIV/0!</v>
      </c>
      <c r="BD247" s="24" t="e">
        <f t="shared" si="77"/>
        <v>#DIV/0!</v>
      </c>
      <c r="BE247" s="24" t="e">
        <f t="shared" si="78"/>
        <v>#DIV/0!</v>
      </c>
      <c r="BF247" s="24" t="e">
        <f t="shared" si="79"/>
        <v>#DIV/0!</v>
      </c>
      <c r="BG247" s="24" t="e">
        <f>10*LOG10(IF(AY247="",0,POWER(10,((AY247+'ModelParams Lw'!$O$4)/10))) +IF(AZ247="",0,POWER(10,((AZ247+'ModelParams Lw'!$P$4)/10))) +IF(BA247="",0,POWER(10,((BA247+'ModelParams Lw'!$Q$4)/10))) +IF(BB247="",0,POWER(10,((BB247+'ModelParams Lw'!$R$4)/10))) +IF(BC247="",0,POWER(10,((BC247+'ModelParams Lw'!$S$4)/10))) +IF(BD247="",0,POWER(10,((BD247+'ModelParams Lw'!$T$4)/10))) +IF(BE247="",0,POWER(10,((BE247+'ModelParams Lw'!$U$4)/10)))+IF(BF247="",0,POWER(10,((BF247+'ModelParams Lw'!$V$4)/10))))</f>
        <v>#DIV/0!</v>
      </c>
      <c r="BH247" s="24" t="e">
        <f t="shared" si="93"/>
        <v>#DIV/0!</v>
      </c>
      <c r="BI247" s="24" t="e">
        <f>(AY247-'ModelParams Lw'!O$10)/'ModelParams Lw'!O$11</f>
        <v>#DIV/0!</v>
      </c>
      <c r="BJ247" s="24" t="e">
        <f>(AZ247-'ModelParams Lw'!P$10)/'ModelParams Lw'!P$11</f>
        <v>#DIV/0!</v>
      </c>
      <c r="BK247" s="24" t="e">
        <f>(BA247-'ModelParams Lw'!Q$10)/'ModelParams Lw'!Q$11</f>
        <v>#DIV/0!</v>
      </c>
      <c r="BL247" s="24" t="e">
        <f>(BB247-'ModelParams Lw'!R$10)/'ModelParams Lw'!R$11</f>
        <v>#DIV/0!</v>
      </c>
      <c r="BM247" s="24" t="e">
        <f>(BC247-'ModelParams Lw'!S$10)/'ModelParams Lw'!S$11</f>
        <v>#DIV/0!</v>
      </c>
      <c r="BN247" s="24" t="e">
        <f>(BD247-'ModelParams Lw'!T$10)/'ModelParams Lw'!T$11</f>
        <v>#DIV/0!</v>
      </c>
      <c r="BO247" s="24" t="e">
        <f>(BE247-'ModelParams Lw'!U$10)/'ModelParams Lw'!U$11</f>
        <v>#DIV/0!</v>
      </c>
      <c r="BP247" s="24" t="e">
        <f>(BF247-'ModelParams Lw'!V$10)/'ModelParams Lw'!V$11</f>
        <v>#DIV/0!</v>
      </c>
      <c r="BQ247" s="24">
        <f>IF(Calcul!$F252="SW",'ModelParams Lw'!C$18+'ModelParams Lw'!C$19*LOG(BQ$3)+'ModelParams Lw'!C$20*($D247*$E247),IF('ModelParams Lw'!C$21+'ModelParams Lw'!C$22*LOG(BQ$3)+'ModelParams Lw'!C$23*($D247*$E247)&lt;'ModelParams Lw'!C$18+'ModelParams Lw'!C$19*LOG(BQ$3)+'ModelParams Lw'!C$20*($D247*$E247),'ModelParams Lw'!C$18+'ModelParams Lw'!C$19*LOG(BQ$3)+'ModelParams Lw'!C$20*($D247*$E247),'ModelParams Lw'!C$21+'ModelParams Lw'!C$22*LOG(BQ$3)+'ModelParams Lw'!C$23*($D247*$E247)))</f>
        <v>29.232362061604213</v>
      </c>
      <c r="BR247" s="24">
        <f>IF(Calcul!$F252="SW",'ModelParams Lw'!D$18+'ModelParams Lw'!D$19*LOG(BR$3)+'ModelParams Lw'!D$20*($D247*$E247),IF('ModelParams Lw'!D$21+'ModelParams Lw'!D$22*LOG(BR$3)+'ModelParams Lw'!D$23*($D247*$E247)&lt;'ModelParams Lw'!D$18+'ModelParams Lw'!D$19*LOG(BR$3)+'ModelParams Lw'!D$20*($D247*$E247),'ModelParams Lw'!D$18+'ModelParams Lw'!D$19*LOG(BR$3)+'ModelParams Lw'!D$20*($D247*$E247),'ModelParams Lw'!D$21+'ModelParams Lw'!D$22*LOG(BR$3)+'ModelParams Lw'!D$23*($D247*$E247)))</f>
        <v>20.87664435983303</v>
      </c>
      <c r="BS247" s="24">
        <f>IF(Calcul!$F252="SW",'ModelParams Lw'!E$18+'ModelParams Lw'!E$19*LOG(BS$3)+'ModelParams Lw'!E$20*($D247*$E247),IF('ModelParams Lw'!E$21+'ModelParams Lw'!E$22*LOG(BS$3)+'ModelParams Lw'!E$23*($D247*$E247)&lt;'ModelParams Lw'!E$18+'ModelParams Lw'!E$19*LOG(BS$3)+'ModelParams Lw'!E$20*($D247*$E247),'ModelParams Lw'!E$18+'ModelParams Lw'!E$19*LOG(BS$3)+'ModelParams Lw'!E$20*($D247*$E247),'ModelParams Lw'!E$21+'ModelParams Lw'!E$22*LOG(BS$3)+'ModelParams Lw'!E$23*($D247*$E247)))</f>
        <v>19.403052886267911</v>
      </c>
      <c r="BT247" s="24">
        <f>IF(Calcul!$F252="SW",'ModelParams Lw'!F$18+'ModelParams Lw'!F$19*LOG(BT$3)+'ModelParams Lw'!F$20*($D247*$E247),IF('ModelParams Lw'!F$21+'ModelParams Lw'!F$22*LOG(BT$3)+'ModelParams Lw'!F$23*($D247*$E247)&lt;'ModelParams Lw'!F$18+'ModelParams Lw'!F$19*LOG(BT$3)+'ModelParams Lw'!F$20*($D247*$E247),'ModelParams Lw'!F$18+'ModelParams Lw'!F$19*LOG(BT$3)+'ModelParams Lw'!F$20*($D247*$E247),'ModelParams Lw'!F$21+'ModelParams Lw'!F$22*LOG(BT$3)+'ModelParams Lw'!F$23*($D247*$E247)))</f>
        <v>19.168948557312724</v>
      </c>
      <c r="BU247" s="24">
        <f>IF(Calcul!$F252="SW",'ModelParams Lw'!G$18+'ModelParams Lw'!G$19*LOG(BU$3)+'ModelParams Lw'!G$20*($D247*$E247),IF('ModelParams Lw'!G$21+'ModelParams Lw'!G$22*LOG(BU$3)+'ModelParams Lw'!G$23*($D247*$E247)&lt;'ModelParams Lw'!G$18+'ModelParams Lw'!G$19*LOG(BU$3)+'ModelParams Lw'!G$20*($D247*$E247),'ModelParams Lw'!G$18+'ModelParams Lw'!G$19*LOG(BU$3)+'ModelParams Lw'!G$20*($D247*$E247),'ModelParams Lw'!G$21+'ModelParams Lw'!G$22*LOG(BU$3)+'ModelParams Lw'!G$23*($D247*$E247)))</f>
        <v>19.253827318462619</v>
      </c>
      <c r="BV247" s="24">
        <f>IF(Calcul!$F252="SW",'ModelParams Lw'!H$18+'ModelParams Lw'!H$19*LOG(BV$3)+'ModelParams Lw'!H$20*($D247*$E247),IF('ModelParams Lw'!H$21+'ModelParams Lw'!H$22*LOG(BV$3)+'ModelParams Lw'!H$23*($D247*$E247)&lt;'ModelParams Lw'!H$18+'ModelParams Lw'!H$19*LOG(BV$3)+'ModelParams Lw'!H$20*($D247*$E247),'ModelParams Lw'!H$18+'ModelParams Lw'!H$19*LOG(BV$3)+'ModelParams Lw'!H$20*($D247*$E247),'ModelParams Lw'!H$21+'ModelParams Lw'!H$22*LOG(BV$3)+'ModelParams Lw'!H$23*($D247*$E247)))</f>
        <v>18.450549841027573</v>
      </c>
      <c r="BW247" s="24">
        <f>IF(Calcul!$F252="SW",'ModelParams Lw'!I$18+'ModelParams Lw'!I$19*LOG(BW$3)+'ModelParams Lw'!I$20*($D247*$E247),IF('ModelParams Lw'!I$21+'ModelParams Lw'!I$22*LOG(BW$3)+'ModelParams Lw'!I$23*($D247*$E247)&lt;'ModelParams Lw'!I$18+'ModelParams Lw'!I$19*LOG(BW$3)+'ModelParams Lw'!I$20*($D247*$E247),'ModelParams Lw'!I$18+'ModelParams Lw'!I$19*LOG(BW$3)+'ModelParams Lw'!I$20*($D247*$E247),'ModelParams Lw'!I$21+'ModelParams Lw'!I$22*LOG(BW$3)+'ModelParams Lw'!I$23*($D247*$E247)))</f>
        <v>24.339570323731252</v>
      </c>
      <c r="BX247" s="24">
        <f>IF(Calcul!$F252="SW",'ModelParams Lw'!J$18+'ModelParams Lw'!J$19*LOG(BX$3)+'ModelParams Lw'!J$20*($D247*$E247),IF('ModelParams Lw'!J$21+'ModelParams Lw'!J$22*LOG(BX$3)+'ModelParams Lw'!J$23*($D247*$E247)&lt;'ModelParams Lw'!J$18+'ModelParams Lw'!J$19*LOG(BX$3)+'ModelParams Lw'!J$20*($D247*$E247),'ModelParams Lw'!J$18+'ModelParams Lw'!J$19*LOG(BX$3)+'ModelParams Lw'!J$20*($D247*$E247),'ModelParams Lw'!J$21+'ModelParams Lw'!J$22*LOG(BX$3)+'ModelParams Lw'!J$23*($D247*$E247)))</f>
        <v>22.505852524315557</v>
      </c>
      <c r="BY247" s="24" t="e">
        <f t="shared" si="80"/>
        <v>#DIV/0!</v>
      </c>
      <c r="BZ247" s="24" t="e">
        <f t="shared" si="81"/>
        <v>#DIV/0!</v>
      </c>
      <c r="CA247" s="24" t="e">
        <f t="shared" si="82"/>
        <v>#DIV/0!</v>
      </c>
      <c r="CB247" s="24" t="e">
        <f t="shared" si="83"/>
        <v>#DIV/0!</v>
      </c>
      <c r="CC247" s="24" t="e">
        <f t="shared" si="84"/>
        <v>#DIV/0!</v>
      </c>
      <c r="CD247" s="24" t="e">
        <f t="shared" si="85"/>
        <v>#DIV/0!</v>
      </c>
      <c r="CE247" s="24" t="e">
        <f t="shared" si="86"/>
        <v>#DIV/0!</v>
      </c>
      <c r="CF247" s="24" t="e">
        <f t="shared" si="87"/>
        <v>#DIV/0!</v>
      </c>
      <c r="CG247" s="24" t="e">
        <f>10*LOG10(IF(BY247="",0,POWER(10,((BY247+'ModelParams Lw'!$O$4)/10))) +IF(BZ247="",0,POWER(10,((BZ247+'ModelParams Lw'!$P$4)/10))) +IF(CA247="",0,POWER(10,((CA247+'ModelParams Lw'!$Q$4)/10))) +IF(CB247="",0,POWER(10,((CB247+'ModelParams Lw'!$R$4)/10))) +IF(CC247="",0,POWER(10,((CC247+'ModelParams Lw'!$S$4)/10))) +IF(CD247="",0,POWER(10,((CD247+'ModelParams Lw'!$T$4)/10))) +IF(CE247="",0,POWER(10,((CE247+'ModelParams Lw'!$U$4)/10)))+IF(CF247="",0,POWER(10,((CF247+'ModelParams Lw'!$V$4)/10))))</f>
        <v>#DIV/0!</v>
      </c>
      <c r="CH247" s="24" t="e">
        <f t="shared" si="94"/>
        <v>#DIV/0!</v>
      </c>
      <c r="CI247" s="24" t="e">
        <f>(BY247-'ModelParams Lw'!$O$10)/'ModelParams Lw'!$O$11</f>
        <v>#DIV/0!</v>
      </c>
      <c r="CJ247" s="24" t="e">
        <f>(BZ247-'ModelParams Lw'!$P$10)/'ModelParams Lw'!$P$11</f>
        <v>#DIV/0!</v>
      </c>
      <c r="CK247" s="24" t="e">
        <f>(CA247-'ModelParams Lw'!$Q$10)/'ModelParams Lw'!$Q$11</f>
        <v>#DIV/0!</v>
      </c>
      <c r="CL247" s="24" t="e">
        <f>(CB247-'ModelParams Lw'!$R$10)/'ModelParams Lw'!$R$11</f>
        <v>#DIV/0!</v>
      </c>
      <c r="CM247" s="24" t="e">
        <f>(CC247-'ModelParams Lw'!$S$10)/'ModelParams Lw'!$S$11</f>
        <v>#DIV/0!</v>
      </c>
      <c r="CN247" s="24" t="e">
        <f>(CD247-'ModelParams Lw'!$T$10)/'ModelParams Lw'!$T$11</f>
        <v>#DIV/0!</v>
      </c>
      <c r="CO247" s="24" t="e">
        <f>(CE247-'ModelParams Lw'!$U$10)/'ModelParams Lw'!$U$11</f>
        <v>#DIV/0!</v>
      </c>
      <c r="CP247" s="24" t="e">
        <f>(CF247-'ModelParams Lw'!$V$10)/'ModelParams Lw'!$V$11</f>
        <v>#DIV/0!</v>
      </c>
    </row>
    <row r="248" spans="1:94" x14ac:dyDescent="0.2">
      <c r="A248" s="12">
        <f>Calcul!B250</f>
        <v>0</v>
      </c>
      <c r="B248" s="12">
        <f t="shared" si="88"/>
        <v>0</v>
      </c>
      <c r="C248" s="12">
        <f>Calcul!C250</f>
        <v>0</v>
      </c>
      <c r="D248" s="12">
        <f>Calcul!D250/1000</f>
        <v>0</v>
      </c>
      <c r="E248" s="12">
        <f>Calcul!E250/1000</f>
        <v>0</v>
      </c>
      <c r="F248" s="12">
        <f t="shared" si="89"/>
        <v>0</v>
      </c>
      <c r="G248" s="24" t="e">
        <f t="shared" si="90"/>
        <v>#DIV/0!</v>
      </c>
      <c r="H248" s="21" t="e">
        <f>'ModelParams Lw'!$B$6*(LN(H$3/(($B248/3600/($D248*$F248))^0.4*$G248^0.3)))^2+'ModelParams Lw'!$B$7*LN(H$3/(($B248/3600/($D248*$F248))^0.4*$G248^0.3))+'ModelParams Lw'!$B$8</f>
        <v>#DIV/0!</v>
      </c>
      <c r="I248" s="21" t="e">
        <f>'ModelParams Lw'!$B$6*(LN(I$3/(($B248/3600/($D248*$F248))^0.4*$G248^0.3)))^2+'ModelParams Lw'!$B$7*LN(I$3/(($B248/3600/($D248*$F248))^0.4*$G248^0.3))+'ModelParams Lw'!$B$8</f>
        <v>#DIV/0!</v>
      </c>
      <c r="J248" s="21" t="e">
        <f>'ModelParams Lw'!$B$6*(LN(J$3/(($B248/3600/($D248*$F248))^0.4*$G248^0.3)))^2+'ModelParams Lw'!$B$7*LN(J$3/(($B248/3600/($D248*$F248))^0.4*$G248^0.3))+'ModelParams Lw'!$B$8</f>
        <v>#DIV/0!</v>
      </c>
      <c r="K248" s="21" t="e">
        <f>'ModelParams Lw'!$B$6*(LN(K$3/(($B248/3600/($D248*$F248))^0.4*$G248^0.3)))^2+'ModelParams Lw'!$B$7*LN(K$3/(($B248/3600/($D248*$F248))^0.4*$G248^0.3))+'ModelParams Lw'!$B$8</f>
        <v>#DIV/0!</v>
      </c>
      <c r="L248" s="21" t="e">
        <f>'ModelParams Lw'!$B$6*(LN(L$3/(($B248/3600/($D248*$F248))^0.4*$G248^0.3)))^2+'ModelParams Lw'!$B$7*LN(L$3/(($B248/3600/($D248*$F248))^0.4*$G248^0.3))+'ModelParams Lw'!$B$8</f>
        <v>#DIV/0!</v>
      </c>
      <c r="M248" s="21" t="e">
        <f>'ModelParams Lw'!$B$6*(LN(M$3/(($B248/3600/($D248*$F248))^0.4*$G248^0.3)))^2+'ModelParams Lw'!$B$7*LN(M$3/(($B248/3600/($D248*$F248))^0.4*$G248^0.3))+'ModelParams Lw'!$B$8</f>
        <v>#DIV/0!</v>
      </c>
      <c r="N248" s="21" t="e">
        <f>'ModelParams Lw'!$B$6*(LN(N$3/(($B248/3600/($D248*$F248))^0.4*$G248^0.3)))^2+'ModelParams Lw'!$B$7*LN(N$3/(($B248/3600/($D248*$F248))^0.4*$G248^0.3))+'ModelParams Lw'!$B$8</f>
        <v>#DIV/0!</v>
      </c>
      <c r="O248" s="21" t="e">
        <f>'ModelParams Lw'!$B$6*(LN(O$3/(($B248/3600/($D248*$F248))^0.4*$G248^0.3)))^2+'ModelParams Lw'!$B$7*LN(O$3/(($B248/3600/($D248*$F248))^0.4*$G248^0.3))+'ModelParams Lw'!$B$8</f>
        <v>#DIV/0!</v>
      </c>
      <c r="P248" s="24" t="e">
        <f>'ModelParams Lw'!$B$3+'ModelParams Lw'!$B$4*LOG10($B248/3600/($D248*$F248))+'ModelParams Lw'!$B$5*LOG10(2*$G248/(1.2*($B248/3600/($D248*$F248))^2)+1)+10*LOG10($D248*$F248)+H248</f>
        <v>#DIV/0!</v>
      </c>
      <c r="Q248" s="24" t="e">
        <f>'ModelParams Lw'!$B$3+'ModelParams Lw'!$B$4*LOG10($B248/3600/($D248*$F248))+'ModelParams Lw'!$B$5*LOG10(2*$G248/(1.2*($B248/3600/($D248*$F248))^2)+1)+10*LOG10($D248*$F248)+I248</f>
        <v>#DIV/0!</v>
      </c>
      <c r="R248" s="24" t="e">
        <f>'ModelParams Lw'!$B$3+'ModelParams Lw'!$B$4*LOG10($B248/3600/($D248*$F248))+'ModelParams Lw'!$B$5*LOG10(2*$G248/(1.2*($B248/3600/($D248*$F248))^2)+1)+10*LOG10($D248*$F248)+J248</f>
        <v>#DIV/0!</v>
      </c>
      <c r="S248" s="24" t="e">
        <f>'ModelParams Lw'!$B$3+'ModelParams Lw'!$B$4*LOG10($B248/3600/($D248*$F248))+'ModelParams Lw'!$B$5*LOG10(2*$G248/(1.2*($B248/3600/($D248*$F248))^2)+1)+10*LOG10($D248*$F248)+K248</f>
        <v>#DIV/0!</v>
      </c>
      <c r="T248" s="24" t="e">
        <f>'ModelParams Lw'!$B$3+'ModelParams Lw'!$B$4*LOG10($B248/3600/($D248*$F248))+'ModelParams Lw'!$B$5*LOG10(2*$G248/(1.2*($B248/3600/($D248*$F248))^2)+1)+10*LOG10($D248*$F248)+L248</f>
        <v>#DIV/0!</v>
      </c>
      <c r="U248" s="24" t="e">
        <f>'ModelParams Lw'!$B$3+'ModelParams Lw'!$B$4*LOG10($B248/3600/($D248*$F248))+'ModelParams Lw'!$B$5*LOG10(2*$G248/(1.2*($B248/3600/($D248*$F248))^2)+1)+10*LOG10($D248*$F248)+M248</f>
        <v>#DIV/0!</v>
      </c>
      <c r="V248" s="24" t="e">
        <f>'ModelParams Lw'!$B$3+'ModelParams Lw'!$B$4*LOG10($B248/3600/($D248*$F248))+'ModelParams Lw'!$B$5*LOG10(2*$G248/(1.2*($B248/3600/($D248*$F248))^2)+1)+10*LOG10($D248*$F248)+N248</f>
        <v>#DIV/0!</v>
      </c>
      <c r="W248" s="24" t="e">
        <f>'ModelParams Lw'!$B$3+'ModelParams Lw'!$B$4*LOG10($B248/3600/($D248*$F248))+'ModelParams Lw'!$B$5*LOG10(2*$G248/(1.2*($B248/3600/($D248*$F248))^2)+1)+10*LOG10($D248*$F248)+O248</f>
        <v>#DIV/0!</v>
      </c>
      <c r="X248" s="24" t="e">
        <f>10*LOG10(IF(P248="",0,POWER(10,((P248+'ModelParams Lw'!$O$4)/10))) +IF(Q248="",0,POWER(10,((Q248+'ModelParams Lw'!$P$4)/10))) +IF(R248="",0,POWER(10,((R248+'ModelParams Lw'!$Q$4)/10))) +IF(S248="",0,POWER(10,((S248+'ModelParams Lw'!$R$4)/10))) +IF(T248="",0,POWER(10,((T248+'ModelParams Lw'!$S$4)/10))) +IF(U248="",0,POWER(10,((U248+'ModelParams Lw'!$T$4)/10))) +IF(V248="",0,POWER(10,((V248+'ModelParams Lw'!$U$4)/10)))+IF(W248="",0,POWER(10,((W248+'ModelParams Lw'!$V$4)/10))))</f>
        <v>#DIV/0!</v>
      </c>
      <c r="Y248" s="24" t="e">
        <f t="shared" si="91"/>
        <v>#DIV/0!</v>
      </c>
      <c r="Z248" s="24" t="e">
        <f>(P248-'ModelParams Lw'!O$10)/'ModelParams Lw'!O$11</f>
        <v>#DIV/0!</v>
      </c>
      <c r="AA248" s="24" t="e">
        <f>(Q248-'ModelParams Lw'!P$10)/'ModelParams Lw'!P$11</f>
        <v>#DIV/0!</v>
      </c>
      <c r="AB248" s="24" t="e">
        <f>(R248-'ModelParams Lw'!Q$10)/'ModelParams Lw'!Q$11</f>
        <v>#DIV/0!</v>
      </c>
      <c r="AC248" s="24" t="e">
        <f>(S248-'ModelParams Lw'!R$10)/'ModelParams Lw'!R$11</f>
        <v>#DIV/0!</v>
      </c>
      <c r="AD248" s="24" t="e">
        <f>(T248-'ModelParams Lw'!S$10)/'ModelParams Lw'!S$11</f>
        <v>#DIV/0!</v>
      </c>
      <c r="AE248" s="24" t="e">
        <f>(U248-'ModelParams Lw'!T$10)/'ModelParams Lw'!T$11</f>
        <v>#DIV/0!</v>
      </c>
      <c r="AF248" s="24" t="e">
        <f>(V248-'ModelParams Lw'!U$10)/'ModelParams Lw'!U$11</f>
        <v>#DIV/0!</v>
      </c>
      <c r="AG248" s="24" t="e">
        <f>(W248-'ModelParams Lw'!V$10)/'ModelParams Lw'!V$11</f>
        <v>#DIV/0!</v>
      </c>
      <c r="AH248" s="24" t="e">
        <f t="shared" si="92"/>
        <v>#DIV/0!</v>
      </c>
      <c r="AI248" s="24" t="str">
        <f>IF(OR(Calcul!$D253="",Calcul!$E253=""),"",VLOOKUP(CONCATENATE(Calcul!$D253,Calcul!$E253),SilencerParams!$D$4:$R$82,8,FALSE))</f>
        <v/>
      </c>
      <c r="AJ248" s="24" t="str">
        <f>IF(OR(Calcul!$D253="",Calcul!$E253=""),"",VLOOKUP(CONCATENATE(Calcul!$D253,Calcul!$E253),SilencerParams!$D$4:$R$82,9,FALSE))</f>
        <v/>
      </c>
      <c r="AK248" s="24" t="str">
        <f>IF(OR(Calcul!$D253="",Calcul!$E253=""),"",VLOOKUP(CONCATENATE(Calcul!$D253,Calcul!$E253),SilencerParams!$D$4:$R$82,10,FALSE))</f>
        <v/>
      </c>
      <c r="AL248" s="24" t="str">
        <f>IF(OR(Calcul!$D253="",Calcul!$E253=""),"",VLOOKUP(CONCATENATE(Calcul!$D253,Calcul!$E253),SilencerParams!$D$4:$R$82,11,FALSE))</f>
        <v/>
      </c>
      <c r="AM248" s="24" t="str">
        <f>IF(OR(Calcul!$D253="",Calcul!$E253=""),"",VLOOKUP(CONCATENATE(Calcul!$D253,Calcul!$E253),SilencerParams!$D$4:$R$82,12,FALSE))</f>
        <v/>
      </c>
      <c r="AN248" s="24" t="str">
        <f>IF(OR(Calcul!$D253="",Calcul!$E253=""),"",VLOOKUP(CONCATENATE(Calcul!$D253,Calcul!$E253),SilencerParams!$D$4:$R$82,13,FALSE))</f>
        <v/>
      </c>
      <c r="AO248" s="24" t="str">
        <f>IF(OR(Calcul!$D253="",Calcul!$E253=""),"",VLOOKUP(CONCATENATE(Calcul!$D253,Calcul!$E253),SilencerParams!$D$4:$R$82,14,FALSE))</f>
        <v/>
      </c>
      <c r="AP248" s="24" t="str">
        <f>IF(OR(Calcul!$D253="",Calcul!$E253=""),"",VLOOKUP(CONCATENATE(Calcul!$D253,Calcul!$E253),SilencerParams!$D$4:$R$82,15,FALSE))</f>
        <v/>
      </c>
      <c r="AQ248" s="24" t="str">
        <f>IF(OR(Calcul!$D253="",Calcul!$E253=""),"",VLOOKUP(CONCATENATE(Calcul!$D253,Calcul!$E253),SilencerParams!$D$4:$Z$82,16,FALSE)*LOG($AH248)+VLOOKUP(CONCATENATE(Calcul!$D253,Calcul!$E253),SilencerParams!$D$4:$AH$82,24,FALSE))</f>
        <v/>
      </c>
      <c r="AR248" s="24" t="str">
        <f>IF(OR(Calcul!$D253="",Calcul!$E253=""),"",VLOOKUP(CONCATENATE(Calcul!$D253,Calcul!$E253),SilencerParams!$D$4:$Z$82,17,FALSE)*LOG($AH248)+VLOOKUP(CONCATENATE(Calcul!$D253,Calcul!$E253),SilencerParams!$D$4:$AH$82,25,FALSE))</f>
        <v/>
      </c>
      <c r="AS248" s="24" t="str">
        <f>IF(OR(Calcul!$D253="",Calcul!$E253=""),"",VLOOKUP(CONCATENATE(Calcul!$D253,Calcul!$E253),SilencerParams!$D$4:$Z$82,18,FALSE)*LOG($AH248)+VLOOKUP(CONCATENATE(Calcul!$D253,Calcul!$E253),SilencerParams!$D$4:$AH$82,26,FALSE))</f>
        <v/>
      </c>
      <c r="AT248" s="24" t="str">
        <f>IF(OR(Calcul!$D253="",Calcul!$E253=""),"",VLOOKUP(CONCATENATE(Calcul!$D253,Calcul!$E253),SilencerParams!$D$4:$Z$82,19,FALSE)*LOG($AH248)+VLOOKUP(CONCATENATE(Calcul!$D253,Calcul!$E253),SilencerParams!$D$4:$AH$82,27,FALSE))</f>
        <v/>
      </c>
      <c r="AU248" s="24" t="str">
        <f>IF(OR(Calcul!$D253="",Calcul!$E253=""),"",VLOOKUP(CONCATENATE(Calcul!$D253,Calcul!$E253),SilencerParams!$D$4:$Z$82,20,FALSE)*LOG($AH248)+VLOOKUP(CONCATENATE(Calcul!$D253,Calcul!$E253),SilencerParams!$D$4:$AH$82,28,FALSE))</f>
        <v/>
      </c>
      <c r="AV248" s="24" t="str">
        <f>IF(OR(Calcul!$D253="",Calcul!$E253=""),"",VLOOKUP(CONCATENATE(Calcul!$D253,Calcul!$E253),SilencerParams!$D$4:$Z$82,21,FALSE)*LOG($AH248)+VLOOKUP(CONCATENATE(Calcul!$D253,Calcul!$E253),SilencerParams!$D$4:$AH$82,29,FALSE))</f>
        <v/>
      </c>
      <c r="AW248" s="24" t="str">
        <f>IF(OR(Calcul!$D253="",Calcul!$E253=""),"",VLOOKUP(CONCATENATE(Calcul!$D253,Calcul!$E253),SilencerParams!$D$4:$Z$82,22,FALSE)*LOG($AH248)+VLOOKUP(CONCATENATE(Calcul!$D253,Calcul!$E253),SilencerParams!$D$4:$AH$82,30,FALSE))</f>
        <v/>
      </c>
      <c r="AX248" s="24" t="str">
        <f>IF(OR(Calcul!$D253="",Calcul!$E253=""),"",VLOOKUP(CONCATENATE(Calcul!$D253,Calcul!$E253),SilencerParams!$D$4:$Z$82,23,FALSE)*LOG($AH248)+VLOOKUP(CONCATENATE(Calcul!$D253,Calcul!$E253),SilencerParams!$D$4:$AH$82,31,FALSE))</f>
        <v/>
      </c>
      <c r="AY248" s="24" t="e">
        <f t="shared" si="72"/>
        <v>#DIV/0!</v>
      </c>
      <c r="AZ248" s="24" t="e">
        <f t="shared" si="73"/>
        <v>#DIV/0!</v>
      </c>
      <c r="BA248" s="24" t="e">
        <f t="shared" si="74"/>
        <v>#DIV/0!</v>
      </c>
      <c r="BB248" s="24" t="e">
        <f t="shared" si="75"/>
        <v>#DIV/0!</v>
      </c>
      <c r="BC248" s="24" t="e">
        <f t="shared" si="76"/>
        <v>#DIV/0!</v>
      </c>
      <c r="BD248" s="24" t="e">
        <f t="shared" si="77"/>
        <v>#DIV/0!</v>
      </c>
      <c r="BE248" s="24" t="e">
        <f t="shared" si="78"/>
        <v>#DIV/0!</v>
      </c>
      <c r="BF248" s="24" t="e">
        <f t="shared" si="79"/>
        <v>#DIV/0!</v>
      </c>
      <c r="BG248" s="24" t="e">
        <f>10*LOG10(IF(AY248="",0,POWER(10,((AY248+'ModelParams Lw'!$O$4)/10))) +IF(AZ248="",0,POWER(10,((AZ248+'ModelParams Lw'!$P$4)/10))) +IF(BA248="",0,POWER(10,((BA248+'ModelParams Lw'!$Q$4)/10))) +IF(BB248="",0,POWER(10,((BB248+'ModelParams Lw'!$R$4)/10))) +IF(BC248="",0,POWER(10,((BC248+'ModelParams Lw'!$S$4)/10))) +IF(BD248="",0,POWER(10,((BD248+'ModelParams Lw'!$T$4)/10))) +IF(BE248="",0,POWER(10,((BE248+'ModelParams Lw'!$U$4)/10)))+IF(BF248="",0,POWER(10,((BF248+'ModelParams Lw'!$V$4)/10))))</f>
        <v>#DIV/0!</v>
      </c>
      <c r="BH248" s="24" t="e">
        <f t="shared" si="93"/>
        <v>#DIV/0!</v>
      </c>
      <c r="BI248" s="24" t="e">
        <f>(AY248-'ModelParams Lw'!O$10)/'ModelParams Lw'!O$11</f>
        <v>#DIV/0!</v>
      </c>
      <c r="BJ248" s="24" t="e">
        <f>(AZ248-'ModelParams Lw'!P$10)/'ModelParams Lw'!P$11</f>
        <v>#DIV/0!</v>
      </c>
      <c r="BK248" s="24" t="e">
        <f>(BA248-'ModelParams Lw'!Q$10)/'ModelParams Lw'!Q$11</f>
        <v>#DIV/0!</v>
      </c>
      <c r="BL248" s="24" t="e">
        <f>(BB248-'ModelParams Lw'!R$10)/'ModelParams Lw'!R$11</f>
        <v>#DIV/0!</v>
      </c>
      <c r="BM248" s="24" t="e">
        <f>(BC248-'ModelParams Lw'!S$10)/'ModelParams Lw'!S$11</f>
        <v>#DIV/0!</v>
      </c>
      <c r="BN248" s="24" t="e">
        <f>(BD248-'ModelParams Lw'!T$10)/'ModelParams Lw'!T$11</f>
        <v>#DIV/0!</v>
      </c>
      <c r="BO248" s="24" t="e">
        <f>(BE248-'ModelParams Lw'!U$10)/'ModelParams Lw'!U$11</f>
        <v>#DIV/0!</v>
      </c>
      <c r="BP248" s="24" t="e">
        <f>(BF248-'ModelParams Lw'!V$10)/'ModelParams Lw'!V$11</f>
        <v>#DIV/0!</v>
      </c>
      <c r="BQ248" s="24">
        <f>IF(Calcul!$F253="SW",'ModelParams Lw'!C$18+'ModelParams Lw'!C$19*LOG(BQ$3)+'ModelParams Lw'!C$20*($D248*$E248),IF('ModelParams Lw'!C$21+'ModelParams Lw'!C$22*LOG(BQ$3)+'ModelParams Lw'!C$23*($D248*$E248)&lt;'ModelParams Lw'!C$18+'ModelParams Lw'!C$19*LOG(BQ$3)+'ModelParams Lw'!C$20*($D248*$E248),'ModelParams Lw'!C$18+'ModelParams Lw'!C$19*LOG(BQ$3)+'ModelParams Lw'!C$20*($D248*$E248),'ModelParams Lw'!C$21+'ModelParams Lw'!C$22*LOG(BQ$3)+'ModelParams Lw'!C$23*($D248*$E248)))</f>
        <v>29.232362061604213</v>
      </c>
      <c r="BR248" s="24">
        <f>IF(Calcul!$F253="SW",'ModelParams Lw'!D$18+'ModelParams Lw'!D$19*LOG(BR$3)+'ModelParams Lw'!D$20*($D248*$E248),IF('ModelParams Lw'!D$21+'ModelParams Lw'!D$22*LOG(BR$3)+'ModelParams Lw'!D$23*($D248*$E248)&lt;'ModelParams Lw'!D$18+'ModelParams Lw'!D$19*LOG(BR$3)+'ModelParams Lw'!D$20*($D248*$E248),'ModelParams Lw'!D$18+'ModelParams Lw'!D$19*LOG(BR$3)+'ModelParams Lw'!D$20*($D248*$E248),'ModelParams Lw'!D$21+'ModelParams Lw'!D$22*LOG(BR$3)+'ModelParams Lw'!D$23*($D248*$E248)))</f>
        <v>20.87664435983303</v>
      </c>
      <c r="BS248" s="24">
        <f>IF(Calcul!$F253="SW",'ModelParams Lw'!E$18+'ModelParams Lw'!E$19*LOG(BS$3)+'ModelParams Lw'!E$20*($D248*$E248),IF('ModelParams Lw'!E$21+'ModelParams Lw'!E$22*LOG(BS$3)+'ModelParams Lw'!E$23*($D248*$E248)&lt;'ModelParams Lw'!E$18+'ModelParams Lw'!E$19*LOG(BS$3)+'ModelParams Lw'!E$20*($D248*$E248),'ModelParams Lw'!E$18+'ModelParams Lw'!E$19*LOG(BS$3)+'ModelParams Lw'!E$20*($D248*$E248),'ModelParams Lw'!E$21+'ModelParams Lw'!E$22*LOG(BS$3)+'ModelParams Lw'!E$23*($D248*$E248)))</f>
        <v>19.403052886267911</v>
      </c>
      <c r="BT248" s="24">
        <f>IF(Calcul!$F253="SW",'ModelParams Lw'!F$18+'ModelParams Lw'!F$19*LOG(BT$3)+'ModelParams Lw'!F$20*($D248*$E248),IF('ModelParams Lw'!F$21+'ModelParams Lw'!F$22*LOG(BT$3)+'ModelParams Lw'!F$23*($D248*$E248)&lt;'ModelParams Lw'!F$18+'ModelParams Lw'!F$19*LOG(BT$3)+'ModelParams Lw'!F$20*($D248*$E248),'ModelParams Lw'!F$18+'ModelParams Lw'!F$19*LOG(BT$3)+'ModelParams Lw'!F$20*($D248*$E248),'ModelParams Lw'!F$21+'ModelParams Lw'!F$22*LOG(BT$3)+'ModelParams Lw'!F$23*($D248*$E248)))</f>
        <v>19.168948557312724</v>
      </c>
      <c r="BU248" s="24">
        <f>IF(Calcul!$F253="SW",'ModelParams Lw'!G$18+'ModelParams Lw'!G$19*LOG(BU$3)+'ModelParams Lw'!G$20*($D248*$E248),IF('ModelParams Lw'!G$21+'ModelParams Lw'!G$22*LOG(BU$3)+'ModelParams Lw'!G$23*($D248*$E248)&lt;'ModelParams Lw'!G$18+'ModelParams Lw'!G$19*LOG(BU$3)+'ModelParams Lw'!G$20*($D248*$E248),'ModelParams Lw'!G$18+'ModelParams Lw'!G$19*LOG(BU$3)+'ModelParams Lw'!G$20*($D248*$E248),'ModelParams Lw'!G$21+'ModelParams Lw'!G$22*LOG(BU$3)+'ModelParams Lw'!G$23*($D248*$E248)))</f>
        <v>19.253827318462619</v>
      </c>
      <c r="BV248" s="24">
        <f>IF(Calcul!$F253="SW",'ModelParams Lw'!H$18+'ModelParams Lw'!H$19*LOG(BV$3)+'ModelParams Lw'!H$20*($D248*$E248),IF('ModelParams Lw'!H$21+'ModelParams Lw'!H$22*LOG(BV$3)+'ModelParams Lw'!H$23*($D248*$E248)&lt;'ModelParams Lw'!H$18+'ModelParams Lw'!H$19*LOG(BV$3)+'ModelParams Lw'!H$20*($D248*$E248),'ModelParams Lw'!H$18+'ModelParams Lw'!H$19*LOG(BV$3)+'ModelParams Lw'!H$20*($D248*$E248),'ModelParams Lw'!H$21+'ModelParams Lw'!H$22*LOG(BV$3)+'ModelParams Lw'!H$23*($D248*$E248)))</f>
        <v>18.450549841027573</v>
      </c>
      <c r="BW248" s="24">
        <f>IF(Calcul!$F253="SW",'ModelParams Lw'!I$18+'ModelParams Lw'!I$19*LOG(BW$3)+'ModelParams Lw'!I$20*($D248*$E248),IF('ModelParams Lw'!I$21+'ModelParams Lw'!I$22*LOG(BW$3)+'ModelParams Lw'!I$23*($D248*$E248)&lt;'ModelParams Lw'!I$18+'ModelParams Lw'!I$19*LOG(BW$3)+'ModelParams Lw'!I$20*($D248*$E248),'ModelParams Lw'!I$18+'ModelParams Lw'!I$19*LOG(BW$3)+'ModelParams Lw'!I$20*($D248*$E248),'ModelParams Lw'!I$21+'ModelParams Lw'!I$22*LOG(BW$3)+'ModelParams Lw'!I$23*($D248*$E248)))</f>
        <v>24.339570323731252</v>
      </c>
      <c r="BX248" s="24">
        <f>IF(Calcul!$F253="SW",'ModelParams Lw'!J$18+'ModelParams Lw'!J$19*LOG(BX$3)+'ModelParams Lw'!J$20*($D248*$E248),IF('ModelParams Lw'!J$21+'ModelParams Lw'!J$22*LOG(BX$3)+'ModelParams Lw'!J$23*($D248*$E248)&lt;'ModelParams Lw'!J$18+'ModelParams Lw'!J$19*LOG(BX$3)+'ModelParams Lw'!J$20*($D248*$E248),'ModelParams Lw'!J$18+'ModelParams Lw'!J$19*LOG(BX$3)+'ModelParams Lw'!J$20*($D248*$E248),'ModelParams Lw'!J$21+'ModelParams Lw'!J$22*LOG(BX$3)+'ModelParams Lw'!J$23*($D248*$E248)))</f>
        <v>22.505852524315557</v>
      </c>
      <c r="BY248" s="24" t="e">
        <f t="shared" si="80"/>
        <v>#DIV/0!</v>
      </c>
      <c r="BZ248" s="24" t="e">
        <f t="shared" si="81"/>
        <v>#DIV/0!</v>
      </c>
      <c r="CA248" s="24" t="e">
        <f t="shared" si="82"/>
        <v>#DIV/0!</v>
      </c>
      <c r="CB248" s="24" t="e">
        <f t="shared" si="83"/>
        <v>#DIV/0!</v>
      </c>
      <c r="CC248" s="24" t="e">
        <f t="shared" si="84"/>
        <v>#DIV/0!</v>
      </c>
      <c r="CD248" s="24" t="e">
        <f t="shared" si="85"/>
        <v>#DIV/0!</v>
      </c>
      <c r="CE248" s="24" t="e">
        <f t="shared" si="86"/>
        <v>#DIV/0!</v>
      </c>
      <c r="CF248" s="24" t="e">
        <f t="shared" si="87"/>
        <v>#DIV/0!</v>
      </c>
      <c r="CG248" s="24" t="e">
        <f>10*LOG10(IF(BY248="",0,POWER(10,((BY248+'ModelParams Lw'!$O$4)/10))) +IF(BZ248="",0,POWER(10,((BZ248+'ModelParams Lw'!$P$4)/10))) +IF(CA248="",0,POWER(10,((CA248+'ModelParams Lw'!$Q$4)/10))) +IF(CB248="",0,POWER(10,((CB248+'ModelParams Lw'!$R$4)/10))) +IF(CC248="",0,POWER(10,((CC248+'ModelParams Lw'!$S$4)/10))) +IF(CD248="",0,POWER(10,((CD248+'ModelParams Lw'!$T$4)/10))) +IF(CE248="",0,POWER(10,((CE248+'ModelParams Lw'!$U$4)/10)))+IF(CF248="",0,POWER(10,((CF248+'ModelParams Lw'!$V$4)/10))))</f>
        <v>#DIV/0!</v>
      </c>
      <c r="CH248" s="24" t="e">
        <f t="shared" si="94"/>
        <v>#DIV/0!</v>
      </c>
      <c r="CI248" s="24" t="e">
        <f>(BY248-'ModelParams Lw'!$O$10)/'ModelParams Lw'!$O$11</f>
        <v>#DIV/0!</v>
      </c>
      <c r="CJ248" s="24" t="e">
        <f>(BZ248-'ModelParams Lw'!$P$10)/'ModelParams Lw'!$P$11</f>
        <v>#DIV/0!</v>
      </c>
      <c r="CK248" s="24" t="e">
        <f>(CA248-'ModelParams Lw'!$Q$10)/'ModelParams Lw'!$Q$11</f>
        <v>#DIV/0!</v>
      </c>
      <c r="CL248" s="24" t="e">
        <f>(CB248-'ModelParams Lw'!$R$10)/'ModelParams Lw'!$R$11</f>
        <v>#DIV/0!</v>
      </c>
      <c r="CM248" s="24" t="e">
        <f>(CC248-'ModelParams Lw'!$S$10)/'ModelParams Lw'!$S$11</f>
        <v>#DIV/0!</v>
      </c>
      <c r="CN248" s="24" t="e">
        <f>(CD248-'ModelParams Lw'!$T$10)/'ModelParams Lw'!$T$11</f>
        <v>#DIV/0!</v>
      </c>
      <c r="CO248" s="24" t="e">
        <f>(CE248-'ModelParams Lw'!$U$10)/'ModelParams Lw'!$U$11</f>
        <v>#DIV/0!</v>
      </c>
      <c r="CP248" s="24" t="e">
        <f>(CF248-'ModelParams Lw'!$V$10)/'ModelParams Lw'!$V$11</f>
        <v>#DIV/0!</v>
      </c>
    </row>
    <row r="249" spans="1:94" x14ac:dyDescent="0.2">
      <c r="A249" s="12">
        <f>Calcul!B251</f>
        <v>0</v>
      </c>
      <c r="B249" s="12">
        <f t="shared" si="88"/>
        <v>0</v>
      </c>
      <c r="C249" s="12">
        <f>Calcul!C251</f>
        <v>0</v>
      </c>
      <c r="D249" s="12">
        <f>Calcul!D251/1000</f>
        <v>0</v>
      </c>
      <c r="E249" s="12">
        <f>Calcul!E251/1000</f>
        <v>0</v>
      </c>
      <c r="F249" s="12">
        <f t="shared" si="89"/>
        <v>0</v>
      </c>
      <c r="G249" s="24" t="e">
        <f t="shared" si="90"/>
        <v>#DIV/0!</v>
      </c>
      <c r="H249" s="21" t="e">
        <f>'ModelParams Lw'!$B$6*(LN(H$3/(($B249/3600/($D249*$F249))^0.4*$G249^0.3)))^2+'ModelParams Lw'!$B$7*LN(H$3/(($B249/3600/($D249*$F249))^0.4*$G249^0.3))+'ModelParams Lw'!$B$8</f>
        <v>#DIV/0!</v>
      </c>
      <c r="I249" s="21" t="e">
        <f>'ModelParams Lw'!$B$6*(LN(I$3/(($B249/3600/($D249*$F249))^0.4*$G249^0.3)))^2+'ModelParams Lw'!$B$7*LN(I$3/(($B249/3600/($D249*$F249))^0.4*$G249^0.3))+'ModelParams Lw'!$B$8</f>
        <v>#DIV/0!</v>
      </c>
      <c r="J249" s="21" t="e">
        <f>'ModelParams Lw'!$B$6*(LN(J$3/(($B249/3600/($D249*$F249))^0.4*$G249^0.3)))^2+'ModelParams Lw'!$B$7*LN(J$3/(($B249/3600/($D249*$F249))^0.4*$G249^0.3))+'ModelParams Lw'!$B$8</f>
        <v>#DIV/0!</v>
      </c>
      <c r="K249" s="21" t="e">
        <f>'ModelParams Lw'!$B$6*(LN(K$3/(($B249/3600/($D249*$F249))^0.4*$G249^0.3)))^2+'ModelParams Lw'!$B$7*LN(K$3/(($B249/3600/($D249*$F249))^0.4*$G249^0.3))+'ModelParams Lw'!$B$8</f>
        <v>#DIV/0!</v>
      </c>
      <c r="L249" s="21" t="e">
        <f>'ModelParams Lw'!$B$6*(LN(L$3/(($B249/3600/($D249*$F249))^0.4*$G249^0.3)))^2+'ModelParams Lw'!$B$7*LN(L$3/(($B249/3600/($D249*$F249))^0.4*$G249^0.3))+'ModelParams Lw'!$B$8</f>
        <v>#DIV/0!</v>
      </c>
      <c r="M249" s="21" t="e">
        <f>'ModelParams Lw'!$B$6*(LN(M$3/(($B249/3600/($D249*$F249))^0.4*$G249^0.3)))^2+'ModelParams Lw'!$B$7*LN(M$3/(($B249/3600/($D249*$F249))^0.4*$G249^0.3))+'ModelParams Lw'!$B$8</f>
        <v>#DIV/0!</v>
      </c>
      <c r="N249" s="21" t="e">
        <f>'ModelParams Lw'!$B$6*(LN(N$3/(($B249/3600/($D249*$F249))^0.4*$G249^0.3)))^2+'ModelParams Lw'!$B$7*LN(N$3/(($B249/3600/($D249*$F249))^0.4*$G249^0.3))+'ModelParams Lw'!$B$8</f>
        <v>#DIV/0!</v>
      </c>
      <c r="O249" s="21" t="e">
        <f>'ModelParams Lw'!$B$6*(LN(O$3/(($B249/3600/($D249*$F249))^0.4*$G249^0.3)))^2+'ModelParams Lw'!$B$7*LN(O$3/(($B249/3600/($D249*$F249))^0.4*$G249^0.3))+'ModelParams Lw'!$B$8</f>
        <v>#DIV/0!</v>
      </c>
      <c r="P249" s="24" t="e">
        <f>'ModelParams Lw'!$B$3+'ModelParams Lw'!$B$4*LOG10($B249/3600/($D249*$F249))+'ModelParams Lw'!$B$5*LOG10(2*$G249/(1.2*($B249/3600/($D249*$F249))^2)+1)+10*LOG10($D249*$F249)+H249</f>
        <v>#DIV/0!</v>
      </c>
      <c r="Q249" s="24" t="e">
        <f>'ModelParams Lw'!$B$3+'ModelParams Lw'!$B$4*LOG10($B249/3600/($D249*$F249))+'ModelParams Lw'!$B$5*LOG10(2*$G249/(1.2*($B249/3600/($D249*$F249))^2)+1)+10*LOG10($D249*$F249)+I249</f>
        <v>#DIV/0!</v>
      </c>
      <c r="R249" s="24" t="e">
        <f>'ModelParams Lw'!$B$3+'ModelParams Lw'!$B$4*LOG10($B249/3600/($D249*$F249))+'ModelParams Lw'!$B$5*LOG10(2*$G249/(1.2*($B249/3600/($D249*$F249))^2)+1)+10*LOG10($D249*$F249)+J249</f>
        <v>#DIV/0!</v>
      </c>
      <c r="S249" s="24" t="e">
        <f>'ModelParams Lw'!$B$3+'ModelParams Lw'!$B$4*LOG10($B249/3600/($D249*$F249))+'ModelParams Lw'!$B$5*LOG10(2*$G249/(1.2*($B249/3600/($D249*$F249))^2)+1)+10*LOG10($D249*$F249)+K249</f>
        <v>#DIV/0!</v>
      </c>
      <c r="T249" s="24" t="e">
        <f>'ModelParams Lw'!$B$3+'ModelParams Lw'!$B$4*LOG10($B249/3600/($D249*$F249))+'ModelParams Lw'!$B$5*LOG10(2*$G249/(1.2*($B249/3600/($D249*$F249))^2)+1)+10*LOG10($D249*$F249)+L249</f>
        <v>#DIV/0!</v>
      </c>
      <c r="U249" s="24" t="e">
        <f>'ModelParams Lw'!$B$3+'ModelParams Lw'!$B$4*LOG10($B249/3600/($D249*$F249))+'ModelParams Lw'!$B$5*LOG10(2*$G249/(1.2*($B249/3600/($D249*$F249))^2)+1)+10*LOG10($D249*$F249)+M249</f>
        <v>#DIV/0!</v>
      </c>
      <c r="V249" s="24" t="e">
        <f>'ModelParams Lw'!$B$3+'ModelParams Lw'!$B$4*LOG10($B249/3600/($D249*$F249))+'ModelParams Lw'!$B$5*LOG10(2*$G249/(1.2*($B249/3600/($D249*$F249))^2)+1)+10*LOG10($D249*$F249)+N249</f>
        <v>#DIV/0!</v>
      </c>
      <c r="W249" s="24" t="e">
        <f>'ModelParams Lw'!$B$3+'ModelParams Lw'!$B$4*LOG10($B249/3600/($D249*$F249))+'ModelParams Lw'!$B$5*LOG10(2*$G249/(1.2*($B249/3600/($D249*$F249))^2)+1)+10*LOG10($D249*$F249)+O249</f>
        <v>#DIV/0!</v>
      </c>
      <c r="X249" s="24" t="e">
        <f>10*LOG10(IF(P249="",0,POWER(10,((P249+'ModelParams Lw'!$O$4)/10))) +IF(Q249="",0,POWER(10,((Q249+'ModelParams Lw'!$P$4)/10))) +IF(R249="",0,POWER(10,((R249+'ModelParams Lw'!$Q$4)/10))) +IF(S249="",0,POWER(10,((S249+'ModelParams Lw'!$R$4)/10))) +IF(T249="",0,POWER(10,((T249+'ModelParams Lw'!$S$4)/10))) +IF(U249="",0,POWER(10,((U249+'ModelParams Lw'!$T$4)/10))) +IF(V249="",0,POWER(10,((V249+'ModelParams Lw'!$U$4)/10)))+IF(W249="",0,POWER(10,((W249+'ModelParams Lw'!$V$4)/10))))</f>
        <v>#DIV/0!</v>
      </c>
      <c r="Y249" s="24" t="e">
        <f t="shared" si="91"/>
        <v>#DIV/0!</v>
      </c>
      <c r="Z249" s="24" t="e">
        <f>(P249-'ModelParams Lw'!O$10)/'ModelParams Lw'!O$11</f>
        <v>#DIV/0!</v>
      </c>
      <c r="AA249" s="24" t="e">
        <f>(Q249-'ModelParams Lw'!P$10)/'ModelParams Lw'!P$11</f>
        <v>#DIV/0!</v>
      </c>
      <c r="AB249" s="24" t="e">
        <f>(R249-'ModelParams Lw'!Q$10)/'ModelParams Lw'!Q$11</f>
        <v>#DIV/0!</v>
      </c>
      <c r="AC249" s="24" t="e">
        <f>(S249-'ModelParams Lw'!R$10)/'ModelParams Lw'!R$11</f>
        <v>#DIV/0!</v>
      </c>
      <c r="AD249" s="24" t="e">
        <f>(T249-'ModelParams Lw'!S$10)/'ModelParams Lw'!S$11</f>
        <v>#DIV/0!</v>
      </c>
      <c r="AE249" s="24" t="e">
        <f>(U249-'ModelParams Lw'!T$10)/'ModelParams Lw'!T$11</f>
        <v>#DIV/0!</v>
      </c>
      <c r="AF249" s="24" t="e">
        <f>(V249-'ModelParams Lw'!U$10)/'ModelParams Lw'!U$11</f>
        <v>#DIV/0!</v>
      </c>
      <c r="AG249" s="24" t="e">
        <f>(W249-'ModelParams Lw'!V$10)/'ModelParams Lw'!V$11</f>
        <v>#DIV/0!</v>
      </c>
      <c r="AH249" s="24" t="e">
        <f t="shared" si="92"/>
        <v>#DIV/0!</v>
      </c>
      <c r="AI249" s="24" t="str">
        <f>IF(OR(Calcul!$D254="",Calcul!$E254=""),"",VLOOKUP(CONCATENATE(Calcul!$D254,Calcul!$E254),SilencerParams!$D$4:$R$82,8,FALSE))</f>
        <v/>
      </c>
      <c r="AJ249" s="24" t="str">
        <f>IF(OR(Calcul!$D254="",Calcul!$E254=""),"",VLOOKUP(CONCATENATE(Calcul!$D254,Calcul!$E254),SilencerParams!$D$4:$R$82,9,FALSE))</f>
        <v/>
      </c>
      <c r="AK249" s="24" t="str">
        <f>IF(OR(Calcul!$D254="",Calcul!$E254=""),"",VLOOKUP(CONCATENATE(Calcul!$D254,Calcul!$E254),SilencerParams!$D$4:$R$82,10,FALSE))</f>
        <v/>
      </c>
      <c r="AL249" s="24" t="str">
        <f>IF(OR(Calcul!$D254="",Calcul!$E254=""),"",VLOOKUP(CONCATENATE(Calcul!$D254,Calcul!$E254),SilencerParams!$D$4:$R$82,11,FALSE))</f>
        <v/>
      </c>
      <c r="AM249" s="24" t="str">
        <f>IF(OR(Calcul!$D254="",Calcul!$E254=""),"",VLOOKUP(CONCATENATE(Calcul!$D254,Calcul!$E254),SilencerParams!$D$4:$R$82,12,FALSE))</f>
        <v/>
      </c>
      <c r="AN249" s="24" t="str">
        <f>IF(OR(Calcul!$D254="",Calcul!$E254=""),"",VLOOKUP(CONCATENATE(Calcul!$D254,Calcul!$E254),SilencerParams!$D$4:$R$82,13,FALSE))</f>
        <v/>
      </c>
      <c r="AO249" s="24" t="str">
        <f>IF(OR(Calcul!$D254="",Calcul!$E254=""),"",VLOOKUP(CONCATENATE(Calcul!$D254,Calcul!$E254),SilencerParams!$D$4:$R$82,14,FALSE))</f>
        <v/>
      </c>
      <c r="AP249" s="24" t="str">
        <f>IF(OR(Calcul!$D254="",Calcul!$E254=""),"",VLOOKUP(CONCATENATE(Calcul!$D254,Calcul!$E254),SilencerParams!$D$4:$R$82,15,FALSE))</f>
        <v/>
      </c>
      <c r="AQ249" s="24" t="str">
        <f>IF(OR(Calcul!$D254="",Calcul!$E254=""),"",VLOOKUP(CONCATENATE(Calcul!$D254,Calcul!$E254),SilencerParams!$D$4:$Z$82,16,FALSE)*LOG($AH249)+VLOOKUP(CONCATENATE(Calcul!$D254,Calcul!$E254),SilencerParams!$D$4:$AH$82,24,FALSE))</f>
        <v/>
      </c>
      <c r="AR249" s="24" t="str">
        <f>IF(OR(Calcul!$D254="",Calcul!$E254=""),"",VLOOKUP(CONCATENATE(Calcul!$D254,Calcul!$E254),SilencerParams!$D$4:$Z$82,17,FALSE)*LOG($AH249)+VLOOKUP(CONCATENATE(Calcul!$D254,Calcul!$E254),SilencerParams!$D$4:$AH$82,25,FALSE))</f>
        <v/>
      </c>
      <c r="AS249" s="24" t="str">
        <f>IF(OR(Calcul!$D254="",Calcul!$E254=""),"",VLOOKUP(CONCATENATE(Calcul!$D254,Calcul!$E254),SilencerParams!$D$4:$Z$82,18,FALSE)*LOG($AH249)+VLOOKUP(CONCATENATE(Calcul!$D254,Calcul!$E254),SilencerParams!$D$4:$AH$82,26,FALSE))</f>
        <v/>
      </c>
      <c r="AT249" s="24" t="str">
        <f>IF(OR(Calcul!$D254="",Calcul!$E254=""),"",VLOOKUP(CONCATENATE(Calcul!$D254,Calcul!$E254),SilencerParams!$D$4:$Z$82,19,FALSE)*LOG($AH249)+VLOOKUP(CONCATENATE(Calcul!$D254,Calcul!$E254),SilencerParams!$D$4:$AH$82,27,FALSE))</f>
        <v/>
      </c>
      <c r="AU249" s="24" t="str">
        <f>IF(OR(Calcul!$D254="",Calcul!$E254=""),"",VLOOKUP(CONCATENATE(Calcul!$D254,Calcul!$E254),SilencerParams!$D$4:$Z$82,20,FALSE)*LOG($AH249)+VLOOKUP(CONCATENATE(Calcul!$D254,Calcul!$E254),SilencerParams!$D$4:$AH$82,28,FALSE))</f>
        <v/>
      </c>
      <c r="AV249" s="24" t="str">
        <f>IF(OR(Calcul!$D254="",Calcul!$E254=""),"",VLOOKUP(CONCATENATE(Calcul!$D254,Calcul!$E254),SilencerParams!$D$4:$Z$82,21,FALSE)*LOG($AH249)+VLOOKUP(CONCATENATE(Calcul!$D254,Calcul!$E254),SilencerParams!$D$4:$AH$82,29,FALSE))</f>
        <v/>
      </c>
      <c r="AW249" s="24" t="str">
        <f>IF(OR(Calcul!$D254="",Calcul!$E254=""),"",VLOOKUP(CONCATENATE(Calcul!$D254,Calcul!$E254),SilencerParams!$D$4:$Z$82,22,FALSE)*LOG($AH249)+VLOOKUP(CONCATENATE(Calcul!$D254,Calcul!$E254),SilencerParams!$D$4:$AH$82,30,FALSE))</f>
        <v/>
      </c>
      <c r="AX249" s="24" t="str">
        <f>IF(OR(Calcul!$D254="",Calcul!$E254=""),"",VLOOKUP(CONCATENATE(Calcul!$D254,Calcul!$E254),SilencerParams!$D$4:$Z$82,23,FALSE)*LOG($AH249)+VLOOKUP(CONCATENATE(Calcul!$D254,Calcul!$E254),SilencerParams!$D$4:$AH$82,31,FALSE))</f>
        <v/>
      </c>
      <c r="AY249" s="24" t="e">
        <f t="shared" si="72"/>
        <v>#DIV/0!</v>
      </c>
      <c r="AZ249" s="24" t="e">
        <f t="shared" si="73"/>
        <v>#DIV/0!</v>
      </c>
      <c r="BA249" s="24" t="e">
        <f t="shared" si="74"/>
        <v>#DIV/0!</v>
      </c>
      <c r="BB249" s="24" t="e">
        <f t="shared" si="75"/>
        <v>#DIV/0!</v>
      </c>
      <c r="BC249" s="24" t="e">
        <f t="shared" si="76"/>
        <v>#DIV/0!</v>
      </c>
      <c r="BD249" s="24" t="e">
        <f t="shared" si="77"/>
        <v>#DIV/0!</v>
      </c>
      <c r="BE249" s="24" t="e">
        <f t="shared" si="78"/>
        <v>#DIV/0!</v>
      </c>
      <c r="BF249" s="24" t="e">
        <f t="shared" si="79"/>
        <v>#DIV/0!</v>
      </c>
      <c r="BG249" s="24" t="e">
        <f>10*LOG10(IF(AY249="",0,POWER(10,((AY249+'ModelParams Lw'!$O$4)/10))) +IF(AZ249="",0,POWER(10,((AZ249+'ModelParams Lw'!$P$4)/10))) +IF(BA249="",0,POWER(10,((BA249+'ModelParams Lw'!$Q$4)/10))) +IF(BB249="",0,POWER(10,((BB249+'ModelParams Lw'!$R$4)/10))) +IF(BC249="",0,POWER(10,((BC249+'ModelParams Lw'!$S$4)/10))) +IF(BD249="",0,POWER(10,((BD249+'ModelParams Lw'!$T$4)/10))) +IF(BE249="",0,POWER(10,((BE249+'ModelParams Lw'!$U$4)/10)))+IF(BF249="",0,POWER(10,((BF249+'ModelParams Lw'!$V$4)/10))))</f>
        <v>#DIV/0!</v>
      </c>
      <c r="BH249" s="24" t="e">
        <f t="shared" si="93"/>
        <v>#DIV/0!</v>
      </c>
      <c r="BI249" s="24" t="e">
        <f>(AY249-'ModelParams Lw'!O$10)/'ModelParams Lw'!O$11</f>
        <v>#DIV/0!</v>
      </c>
      <c r="BJ249" s="24" t="e">
        <f>(AZ249-'ModelParams Lw'!P$10)/'ModelParams Lw'!P$11</f>
        <v>#DIV/0!</v>
      </c>
      <c r="BK249" s="24" t="e">
        <f>(BA249-'ModelParams Lw'!Q$10)/'ModelParams Lw'!Q$11</f>
        <v>#DIV/0!</v>
      </c>
      <c r="BL249" s="24" t="e">
        <f>(BB249-'ModelParams Lw'!R$10)/'ModelParams Lw'!R$11</f>
        <v>#DIV/0!</v>
      </c>
      <c r="BM249" s="24" t="e">
        <f>(BC249-'ModelParams Lw'!S$10)/'ModelParams Lw'!S$11</f>
        <v>#DIV/0!</v>
      </c>
      <c r="BN249" s="24" t="e">
        <f>(BD249-'ModelParams Lw'!T$10)/'ModelParams Lw'!T$11</f>
        <v>#DIV/0!</v>
      </c>
      <c r="BO249" s="24" t="e">
        <f>(BE249-'ModelParams Lw'!U$10)/'ModelParams Lw'!U$11</f>
        <v>#DIV/0!</v>
      </c>
      <c r="BP249" s="24" t="e">
        <f>(BF249-'ModelParams Lw'!V$10)/'ModelParams Lw'!V$11</f>
        <v>#DIV/0!</v>
      </c>
      <c r="BQ249" s="24">
        <f>IF(Calcul!$F254="SW",'ModelParams Lw'!C$18+'ModelParams Lw'!C$19*LOG(BQ$3)+'ModelParams Lw'!C$20*($D249*$E249),IF('ModelParams Lw'!C$21+'ModelParams Lw'!C$22*LOG(BQ$3)+'ModelParams Lw'!C$23*($D249*$E249)&lt;'ModelParams Lw'!C$18+'ModelParams Lw'!C$19*LOG(BQ$3)+'ModelParams Lw'!C$20*($D249*$E249),'ModelParams Lw'!C$18+'ModelParams Lw'!C$19*LOG(BQ$3)+'ModelParams Lw'!C$20*($D249*$E249),'ModelParams Lw'!C$21+'ModelParams Lw'!C$22*LOG(BQ$3)+'ModelParams Lw'!C$23*($D249*$E249)))</f>
        <v>29.232362061604213</v>
      </c>
      <c r="BR249" s="24">
        <f>IF(Calcul!$F254="SW",'ModelParams Lw'!D$18+'ModelParams Lw'!D$19*LOG(BR$3)+'ModelParams Lw'!D$20*($D249*$E249),IF('ModelParams Lw'!D$21+'ModelParams Lw'!D$22*LOG(BR$3)+'ModelParams Lw'!D$23*($D249*$E249)&lt;'ModelParams Lw'!D$18+'ModelParams Lw'!D$19*LOG(BR$3)+'ModelParams Lw'!D$20*($D249*$E249),'ModelParams Lw'!D$18+'ModelParams Lw'!D$19*LOG(BR$3)+'ModelParams Lw'!D$20*($D249*$E249),'ModelParams Lw'!D$21+'ModelParams Lw'!D$22*LOG(BR$3)+'ModelParams Lw'!D$23*($D249*$E249)))</f>
        <v>20.87664435983303</v>
      </c>
      <c r="BS249" s="24">
        <f>IF(Calcul!$F254="SW",'ModelParams Lw'!E$18+'ModelParams Lw'!E$19*LOG(BS$3)+'ModelParams Lw'!E$20*($D249*$E249),IF('ModelParams Lw'!E$21+'ModelParams Lw'!E$22*LOG(BS$3)+'ModelParams Lw'!E$23*($D249*$E249)&lt;'ModelParams Lw'!E$18+'ModelParams Lw'!E$19*LOG(BS$3)+'ModelParams Lw'!E$20*($D249*$E249),'ModelParams Lw'!E$18+'ModelParams Lw'!E$19*LOG(BS$3)+'ModelParams Lw'!E$20*($D249*$E249),'ModelParams Lw'!E$21+'ModelParams Lw'!E$22*LOG(BS$3)+'ModelParams Lw'!E$23*($D249*$E249)))</f>
        <v>19.403052886267911</v>
      </c>
      <c r="BT249" s="24">
        <f>IF(Calcul!$F254="SW",'ModelParams Lw'!F$18+'ModelParams Lw'!F$19*LOG(BT$3)+'ModelParams Lw'!F$20*($D249*$E249),IF('ModelParams Lw'!F$21+'ModelParams Lw'!F$22*LOG(BT$3)+'ModelParams Lw'!F$23*($D249*$E249)&lt;'ModelParams Lw'!F$18+'ModelParams Lw'!F$19*LOG(BT$3)+'ModelParams Lw'!F$20*($D249*$E249),'ModelParams Lw'!F$18+'ModelParams Lw'!F$19*LOG(BT$3)+'ModelParams Lw'!F$20*($D249*$E249),'ModelParams Lw'!F$21+'ModelParams Lw'!F$22*LOG(BT$3)+'ModelParams Lw'!F$23*($D249*$E249)))</f>
        <v>19.168948557312724</v>
      </c>
      <c r="BU249" s="24">
        <f>IF(Calcul!$F254="SW",'ModelParams Lw'!G$18+'ModelParams Lw'!G$19*LOG(BU$3)+'ModelParams Lw'!G$20*($D249*$E249),IF('ModelParams Lw'!G$21+'ModelParams Lw'!G$22*LOG(BU$3)+'ModelParams Lw'!G$23*($D249*$E249)&lt;'ModelParams Lw'!G$18+'ModelParams Lw'!G$19*LOG(BU$3)+'ModelParams Lw'!G$20*($D249*$E249),'ModelParams Lw'!G$18+'ModelParams Lw'!G$19*LOG(BU$3)+'ModelParams Lw'!G$20*($D249*$E249),'ModelParams Lw'!G$21+'ModelParams Lw'!G$22*LOG(BU$3)+'ModelParams Lw'!G$23*($D249*$E249)))</f>
        <v>19.253827318462619</v>
      </c>
      <c r="BV249" s="24">
        <f>IF(Calcul!$F254="SW",'ModelParams Lw'!H$18+'ModelParams Lw'!H$19*LOG(BV$3)+'ModelParams Lw'!H$20*($D249*$E249),IF('ModelParams Lw'!H$21+'ModelParams Lw'!H$22*LOG(BV$3)+'ModelParams Lw'!H$23*($D249*$E249)&lt;'ModelParams Lw'!H$18+'ModelParams Lw'!H$19*LOG(BV$3)+'ModelParams Lw'!H$20*($D249*$E249),'ModelParams Lw'!H$18+'ModelParams Lw'!H$19*LOG(BV$3)+'ModelParams Lw'!H$20*($D249*$E249),'ModelParams Lw'!H$21+'ModelParams Lw'!H$22*LOG(BV$3)+'ModelParams Lw'!H$23*($D249*$E249)))</f>
        <v>18.450549841027573</v>
      </c>
      <c r="BW249" s="24">
        <f>IF(Calcul!$F254="SW",'ModelParams Lw'!I$18+'ModelParams Lw'!I$19*LOG(BW$3)+'ModelParams Lw'!I$20*($D249*$E249),IF('ModelParams Lw'!I$21+'ModelParams Lw'!I$22*LOG(BW$3)+'ModelParams Lw'!I$23*($D249*$E249)&lt;'ModelParams Lw'!I$18+'ModelParams Lw'!I$19*LOG(BW$3)+'ModelParams Lw'!I$20*($D249*$E249),'ModelParams Lw'!I$18+'ModelParams Lw'!I$19*LOG(BW$3)+'ModelParams Lw'!I$20*($D249*$E249),'ModelParams Lw'!I$21+'ModelParams Lw'!I$22*LOG(BW$3)+'ModelParams Lw'!I$23*($D249*$E249)))</f>
        <v>24.339570323731252</v>
      </c>
      <c r="BX249" s="24">
        <f>IF(Calcul!$F254="SW",'ModelParams Lw'!J$18+'ModelParams Lw'!J$19*LOG(BX$3)+'ModelParams Lw'!J$20*($D249*$E249),IF('ModelParams Lw'!J$21+'ModelParams Lw'!J$22*LOG(BX$3)+'ModelParams Lw'!J$23*($D249*$E249)&lt;'ModelParams Lw'!J$18+'ModelParams Lw'!J$19*LOG(BX$3)+'ModelParams Lw'!J$20*($D249*$E249),'ModelParams Lw'!J$18+'ModelParams Lw'!J$19*LOG(BX$3)+'ModelParams Lw'!J$20*($D249*$E249),'ModelParams Lw'!J$21+'ModelParams Lw'!J$22*LOG(BX$3)+'ModelParams Lw'!J$23*($D249*$E249)))</f>
        <v>22.505852524315557</v>
      </c>
      <c r="BY249" s="24" t="e">
        <f t="shared" si="80"/>
        <v>#DIV/0!</v>
      </c>
      <c r="BZ249" s="24" t="e">
        <f t="shared" si="81"/>
        <v>#DIV/0!</v>
      </c>
      <c r="CA249" s="24" t="e">
        <f t="shared" si="82"/>
        <v>#DIV/0!</v>
      </c>
      <c r="CB249" s="24" t="e">
        <f t="shared" si="83"/>
        <v>#DIV/0!</v>
      </c>
      <c r="CC249" s="24" t="e">
        <f t="shared" si="84"/>
        <v>#DIV/0!</v>
      </c>
      <c r="CD249" s="24" t="e">
        <f t="shared" si="85"/>
        <v>#DIV/0!</v>
      </c>
      <c r="CE249" s="24" t="e">
        <f t="shared" si="86"/>
        <v>#DIV/0!</v>
      </c>
      <c r="CF249" s="24" t="e">
        <f t="shared" si="87"/>
        <v>#DIV/0!</v>
      </c>
      <c r="CG249" s="24" t="e">
        <f>10*LOG10(IF(BY249="",0,POWER(10,((BY249+'ModelParams Lw'!$O$4)/10))) +IF(BZ249="",0,POWER(10,((BZ249+'ModelParams Lw'!$P$4)/10))) +IF(CA249="",0,POWER(10,((CA249+'ModelParams Lw'!$Q$4)/10))) +IF(CB249="",0,POWER(10,((CB249+'ModelParams Lw'!$R$4)/10))) +IF(CC249="",0,POWER(10,((CC249+'ModelParams Lw'!$S$4)/10))) +IF(CD249="",0,POWER(10,((CD249+'ModelParams Lw'!$T$4)/10))) +IF(CE249="",0,POWER(10,((CE249+'ModelParams Lw'!$U$4)/10)))+IF(CF249="",0,POWER(10,((CF249+'ModelParams Lw'!$V$4)/10))))</f>
        <v>#DIV/0!</v>
      </c>
      <c r="CH249" s="24" t="e">
        <f t="shared" si="94"/>
        <v>#DIV/0!</v>
      </c>
      <c r="CI249" s="24" t="e">
        <f>(BY249-'ModelParams Lw'!$O$10)/'ModelParams Lw'!$O$11</f>
        <v>#DIV/0!</v>
      </c>
      <c r="CJ249" s="24" t="e">
        <f>(BZ249-'ModelParams Lw'!$P$10)/'ModelParams Lw'!$P$11</f>
        <v>#DIV/0!</v>
      </c>
      <c r="CK249" s="24" t="e">
        <f>(CA249-'ModelParams Lw'!$Q$10)/'ModelParams Lw'!$Q$11</f>
        <v>#DIV/0!</v>
      </c>
      <c r="CL249" s="24" t="e">
        <f>(CB249-'ModelParams Lw'!$R$10)/'ModelParams Lw'!$R$11</f>
        <v>#DIV/0!</v>
      </c>
      <c r="CM249" s="24" t="e">
        <f>(CC249-'ModelParams Lw'!$S$10)/'ModelParams Lw'!$S$11</f>
        <v>#DIV/0!</v>
      </c>
      <c r="CN249" s="24" t="e">
        <f>(CD249-'ModelParams Lw'!$T$10)/'ModelParams Lw'!$T$11</f>
        <v>#DIV/0!</v>
      </c>
      <c r="CO249" s="24" t="e">
        <f>(CE249-'ModelParams Lw'!$U$10)/'ModelParams Lw'!$U$11</f>
        <v>#DIV/0!</v>
      </c>
      <c r="CP249" s="24" t="e">
        <f>(CF249-'ModelParams Lw'!$V$10)/'ModelParams Lw'!$V$11</f>
        <v>#DIV/0!</v>
      </c>
    </row>
    <row r="250" spans="1:94" x14ac:dyDescent="0.2">
      <c r="A250" s="12">
        <f>Calcul!B252</f>
        <v>0</v>
      </c>
      <c r="B250" s="12">
        <f t="shared" si="88"/>
        <v>0</v>
      </c>
      <c r="C250" s="12">
        <f>Calcul!C252</f>
        <v>0</v>
      </c>
      <c r="D250" s="12">
        <f>Calcul!D252/1000</f>
        <v>0</v>
      </c>
      <c r="E250" s="12">
        <f>Calcul!E252/1000</f>
        <v>0</v>
      </c>
      <c r="F250" s="12">
        <f t="shared" si="89"/>
        <v>0</v>
      </c>
      <c r="G250" s="24" t="e">
        <f t="shared" si="90"/>
        <v>#DIV/0!</v>
      </c>
      <c r="H250" s="21" t="e">
        <f>'ModelParams Lw'!$B$6*(LN(H$3/(($B250/3600/($D250*$F250))^0.4*$G250^0.3)))^2+'ModelParams Lw'!$B$7*LN(H$3/(($B250/3600/($D250*$F250))^0.4*$G250^0.3))+'ModelParams Lw'!$B$8</f>
        <v>#DIV/0!</v>
      </c>
      <c r="I250" s="21" t="e">
        <f>'ModelParams Lw'!$B$6*(LN(I$3/(($B250/3600/($D250*$F250))^0.4*$G250^0.3)))^2+'ModelParams Lw'!$B$7*LN(I$3/(($B250/3600/($D250*$F250))^0.4*$G250^0.3))+'ModelParams Lw'!$B$8</f>
        <v>#DIV/0!</v>
      </c>
      <c r="J250" s="21" t="e">
        <f>'ModelParams Lw'!$B$6*(LN(J$3/(($B250/3600/($D250*$F250))^0.4*$G250^0.3)))^2+'ModelParams Lw'!$B$7*LN(J$3/(($B250/3600/($D250*$F250))^0.4*$G250^0.3))+'ModelParams Lw'!$B$8</f>
        <v>#DIV/0!</v>
      </c>
      <c r="K250" s="21" t="e">
        <f>'ModelParams Lw'!$B$6*(LN(K$3/(($B250/3600/($D250*$F250))^0.4*$G250^0.3)))^2+'ModelParams Lw'!$B$7*LN(K$3/(($B250/3600/($D250*$F250))^0.4*$G250^0.3))+'ModelParams Lw'!$B$8</f>
        <v>#DIV/0!</v>
      </c>
      <c r="L250" s="21" t="e">
        <f>'ModelParams Lw'!$B$6*(LN(L$3/(($B250/3600/($D250*$F250))^0.4*$G250^0.3)))^2+'ModelParams Lw'!$B$7*LN(L$3/(($B250/3600/($D250*$F250))^0.4*$G250^0.3))+'ModelParams Lw'!$B$8</f>
        <v>#DIV/0!</v>
      </c>
      <c r="M250" s="21" t="e">
        <f>'ModelParams Lw'!$B$6*(LN(M$3/(($B250/3600/($D250*$F250))^0.4*$G250^0.3)))^2+'ModelParams Lw'!$B$7*LN(M$3/(($B250/3600/($D250*$F250))^0.4*$G250^0.3))+'ModelParams Lw'!$B$8</f>
        <v>#DIV/0!</v>
      </c>
      <c r="N250" s="21" t="e">
        <f>'ModelParams Lw'!$B$6*(LN(N$3/(($B250/3600/($D250*$F250))^0.4*$G250^0.3)))^2+'ModelParams Lw'!$B$7*LN(N$3/(($B250/3600/($D250*$F250))^0.4*$G250^0.3))+'ModelParams Lw'!$B$8</f>
        <v>#DIV/0!</v>
      </c>
      <c r="O250" s="21" t="e">
        <f>'ModelParams Lw'!$B$6*(LN(O$3/(($B250/3600/($D250*$F250))^0.4*$G250^0.3)))^2+'ModelParams Lw'!$B$7*LN(O$3/(($B250/3600/($D250*$F250))^0.4*$G250^0.3))+'ModelParams Lw'!$B$8</f>
        <v>#DIV/0!</v>
      </c>
      <c r="P250" s="24" t="e">
        <f>'ModelParams Lw'!$B$3+'ModelParams Lw'!$B$4*LOG10($B250/3600/($D250*$F250))+'ModelParams Lw'!$B$5*LOG10(2*$G250/(1.2*($B250/3600/($D250*$F250))^2)+1)+10*LOG10($D250*$F250)+H250</f>
        <v>#DIV/0!</v>
      </c>
      <c r="Q250" s="24" t="e">
        <f>'ModelParams Lw'!$B$3+'ModelParams Lw'!$B$4*LOG10($B250/3600/($D250*$F250))+'ModelParams Lw'!$B$5*LOG10(2*$G250/(1.2*($B250/3600/($D250*$F250))^2)+1)+10*LOG10($D250*$F250)+I250</f>
        <v>#DIV/0!</v>
      </c>
      <c r="R250" s="24" t="e">
        <f>'ModelParams Lw'!$B$3+'ModelParams Lw'!$B$4*LOG10($B250/3600/($D250*$F250))+'ModelParams Lw'!$B$5*LOG10(2*$G250/(1.2*($B250/3600/($D250*$F250))^2)+1)+10*LOG10($D250*$F250)+J250</f>
        <v>#DIV/0!</v>
      </c>
      <c r="S250" s="24" t="e">
        <f>'ModelParams Lw'!$B$3+'ModelParams Lw'!$B$4*LOG10($B250/3600/($D250*$F250))+'ModelParams Lw'!$B$5*LOG10(2*$G250/(1.2*($B250/3600/($D250*$F250))^2)+1)+10*LOG10($D250*$F250)+K250</f>
        <v>#DIV/0!</v>
      </c>
      <c r="T250" s="24" t="e">
        <f>'ModelParams Lw'!$B$3+'ModelParams Lw'!$B$4*LOG10($B250/3600/($D250*$F250))+'ModelParams Lw'!$B$5*LOG10(2*$G250/(1.2*($B250/3600/($D250*$F250))^2)+1)+10*LOG10($D250*$F250)+L250</f>
        <v>#DIV/0!</v>
      </c>
      <c r="U250" s="24" t="e">
        <f>'ModelParams Lw'!$B$3+'ModelParams Lw'!$B$4*LOG10($B250/3600/($D250*$F250))+'ModelParams Lw'!$B$5*LOG10(2*$G250/(1.2*($B250/3600/($D250*$F250))^2)+1)+10*LOG10($D250*$F250)+M250</f>
        <v>#DIV/0!</v>
      </c>
      <c r="V250" s="24" t="e">
        <f>'ModelParams Lw'!$B$3+'ModelParams Lw'!$B$4*LOG10($B250/3600/($D250*$F250))+'ModelParams Lw'!$B$5*LOG10(2*$G250/(1.2*($B250/3600/($D250*$F250))^2)+1)+10*LOG10($D250*$F250)+N250</f>
        <v>#DIV/0!</v>
      </c>
      <c r="W250" s="24" t="e">
        <f>'ModelParams Lw'!$B$3+'ModelParams Lw'!$B$4*LOG10($B250/3600/($D250*$F250))+'ModelParams Lw'!$B$5*LOG10(2*$G250/(1.2*($B250/3600/($D250*$F250))^2)+1)+10*LOG10($D250*$F250)+O250</f>
        <v>#DIV/0!</v>
      </c>
      <c r="X250" s="24" t="e">
        <f>10*LOG10(IF(P250="",0,POWER(10,((P250+'ModelParams Lw'!$O$4)/10))) +IF(Q250="",0,POWER(10,((Q250+'ModelParams Lw'!$P$4)/10))) +IF(R250="",0,POWER(10,((R250+'ModelParams Lw'!$Q$4)/10))) +IF(S250="",0,POWER(10,((S250+'ModelParams Lw'!$R$4)/10))) +IF(T250="",0,POWER(10,((T250+'ModelParams Lw'!$S$4)/10))) +IF(U250="",0,POWER(10,((U250+'ModelParams Lw'!$T$4)/10))) +IF(V250="",0,POWER(10,((V250+'ModelParams Lw'!$U$4)/10)))+IF(W250="",0,POWER(10,((W250+'ModelParams Lw'!$V$4)/10))))</f>
        <v>#DIV/0!</v>
      </c>
      <c r="Y250" s="24" t="e">
        <f t="shared" si="91"/>
        <v>#DIV/0!</v>
      </c>
      <c r="Z250" s="24" t="e">
        <f>(P250-'ModelParams Lw'!O$10)/'ModelParams Lw'!O$11</f>
        <v>#DIV/0!</v>
      </c>
      <c r="AA250" s="24" t="e">
        <f>(Q250-'ModelParams Lw'!P$10)/'ModelParams Lw'!P$11</f>
        <v>#DIV/0!</v>
      </c>
      <c r="AB250" s="24" t="e">
        <f>(R250-'ModelParams Lw'!Q$10)/'ModelParams Lw'!Q$11</f>
        <v>#DIV/0!</v>
      </c>
      <c r="AC250" s="24" t="e">
        <f>(S250-'ModelParams Lw'!R$10)/'ModelParams Lw'!R$11</f>
        <v>#DIV/0!</v>
      </c>
      <c r="AD250" s="24" t="e">
        <f>(T250-'ModelParams Lw'!S$10)/'ModelParams Lw'!S$11</f>
        <v>#DIV/0!</v>
      </c>
      <c r="AE250" s="24" t="e">
        <f>(U250-'ModelParams Lw'!T$10)/'ModelParams Lw'!T$11</f>
        <v>#DIV/0!</v>
      </c>
      <c r="AF250" s="24" t="e">
        <f>(V250-'ModelParams Lw'!U$10)/'ModelParams Lw'!U$11</f>
        <v>#DIV/0!</v>
      </c>
      <c r="AG250" s="24" t="e">
        <f>(W250-'ModelParams Lw'!V$10)/'ModelParams Lw'!V$11</f>
        <v>#DIV/0!</v>
      </c>
      <c r="AH250" s="24" t="e">
        <f t="shared" si="92"/>
        <v>#DIV/0!</v>
      </c>
      <c r="AI250" s="24" t="str">
        <f>IF(OR(Calcul!$D255="",Calcul!$E255=""),"",VLOOKUP(CONCATENATE(Calcul!$D255,Calcul!$E255),SilencerParams!$D$4:$R$82,8,FALSE))</f>
        <v/>
      </c>
      <c r="AJ250" s="24" t="str">
        <f>IF(OR(Calcul!$D255="",Calcul!$E255=""),"",VLOOKUP(CONCATENATE(Calcul!$D255,Calcul!$E255),SilencerParams!$D$4:$R$82,9,FALSE))</f>
        <v/>
      </c>
      <c r="AK250" s="24" t="str">
        <f>IF(OR(Calcul!$D255="",Calcul!$E255=""),"",VLOOKUP(CONCATENATE(Calcul!$D255,Calcul!$E255),SilencerParams!$D$4:$R$82,10,FALSE))</f>
        <v/>
      </c>
      <c r="AL250" s="24" t="str">
        <f>IF(OR(Calcul!$D255="",Calcul!$E255=""),"",VLOOKUP(CONCATENATE(Calcul!$D255,Calcul!$E255),SilencerParams!$D$4:$R$82,11,FALSE))</f>
        <v/>
      </c>
      <c r="AM250" s="24" t="str">
        <f>IF(OR(Calcul!$D255="",Calcul!$E255=""),"",VLOOKUP(CONCATENATE(Calcul!$D255,Calcul!$E255),SilencerParams!$D$4:$R$82,12,FALSE))</f>
        <v/>
      </c>
      <c r="AN250" s="24" t="str">
        <f>IF(OR(Calcul!$D255="",Calcul!$E255=""),"",VLOOKUP(CONCATENATE(Calcul!$D255,Calcul!$E255),SilencerParams!$D$4:$R$82,13,FALSE))</f>
        <v/>
      </c>
      <c r="AO250" s="24" t="str">
        <f>IF(OR(Calcul!$D255="",Calcul!$E255=""),"",VLOOKUP(CONCATENATE(Calcul!$D255,Calcul!$E255),SilencerParams!$D$4:$R$82,14,FALSE))</f>
        <v/>
      </c>
      <c r="AP250" s="24" t="str">
        <f>IF(OR(Calcul!$D255="",Calcul!$E255=""),"",VLOOKUP(CONCATENATE(Calcul!$D255,Calcul!$E255),SilencerParams!$D$4:$R$82,15,FALSE))</f>
        <v/>
      </c>
      <c r="AQ250" s="24" t="str">
        <f>IF(OR(Calcul!$D255="",Calcul!$E255=""),"",VLOOKUP(CONCATENATE(Calcul!$D255,Calcul!$E255),SilencerParams!$D$4:$Z$82,16,FALSE)*LOG($AH250)+VLOOKUP(CONCATENATE(Calcul!$D255,Calcul!$E255),SilencerParams!$D$4:$AH$82,24,FALSE))</f>
        <v/>
      </c>
      <c r="AR250" s="24" t="str">
        <f>IF(OR(Calcul!$D255="",Calcul!$E255=""),"",VLOOKUP(CONCATENATE(Calcul!$D255,Calcul!$E255),SilencerParams!$D$4:$Z$82,17,FALSE)*LOG($AH250)+VLOOKUP(CONCATENATE(Calcul!$D255,Calcul!$E255),SilencerParams!$D$4:$AH$82,25,FALSE))</f>
        <v/>
      </c>
      <c r="AS250" s="24" t="str">
        <f>IF(OR(Calcul!$D255="",Calcul!$E255=""),"",VLOOKUP(CONCATENATE(Calcul!$D255,Calcul!$E255),SilencerParams!$D$4:$Z$82,18,FALSE)*LOG($AH250)+VLOOKUP(CONCATENATE(Calcul!$D255,Calcul!$E255),SilencerParams!$D$4:$AH$82,26,FALSE))</f>
        <v/>
      </c>
      <c r="AT250" s="24" t="str">
        <f>IF(OR(Calcul!$D255="",Calcul!$E255=""),"",VLOOKUP(CONCATENATE(Calcul!$D255,Calcul!$E255),SilencerParams!$D$4:$Z$82,19,FALSE)*LOG($AH250)+VLOOKUP(CONCATENATE(Calcul!$D255,Calcul!$E255),SilencerParams!$D$4:$AH$82,27,FALSE))</f>
        <v/>
      </c>
      <c r="AU250" s="24" t="str">
        <f>IF(OR(Calcul!$D255="",Calcul!$E255=""),"",VLOOKUP(CONCATENATE(Calcul!$D255,Calcul!$E255),SilencerParams!$D$4:$Z$82,20,FALSE)*LOG($AH250)+VLOOKUP(CONCATENATE(Calcul!$D255,Calcul!$E255),SilencerParams!$D$4:$AH$82,28,FALSE))</f>
        <v/>
      </c>
      <c r="AV250" s="24" t="str">
        <f>IF(OR(Calcul!$D255="",Calcul!$E255=""),"",VLOOKUP(CONCATENATE(Calcul!$D255,Calcul!$E255),SilencerParams!$D$4:$Z$82,21,FALSE)*LOG($AH250)+VLOOKUP(CONCATENATE(Calcul!$D255,Calcul!$E255),SilencerParams!$D$4:$AH$82,29,FALSE))</f>
        <v/>
      </c>
      <c r="AW250" s="24" t="str">
        <f>IF(OR(Calcul!$D255="",Calcul!$E255=""),"",VLOOKUP(CONCATENATE(Calcul!$D255,Calcul!$E255),SilencerParams!$D$4:$Z$82,22,FALSE)*LOG($AH250)+VLOOKUP(CONCATENATE(Calcul!$D255,Calcul!$E255),SilencerParams!$D$4:$AH$82,30,FALSE))</f>
        <v/>
      </c>
      <c r="AX250" s="24" t="str">
        <f>IF(OR(Calcul!$D255="",Calcul!$E255=""),"",VLOOKUP(CONCATENATE(Calcul!$D255,Calcul!$E255),SilencerParams!$D$4:$Z$82,23,FALSE)*LOG($AH250)+VLOOKUP(CONCATENATE(Calcul!$D255,Calcul!$E255),SilencerParams!$D$4:$AH$82,31,FALSE))</f>
        <v/>
      </c>
      <c r="AY250" s="24" t="e">
        <f t="shared" si="72"/>
        <v>#DIV/0!</v>
      </c>
      <c r="AZ250" s="24" t="e">
        <f t="shared" si="73"/>
        <v>#DIV/0!</v>
      </c>
      <c r="BA250" s="24" t="e">
        <f t="shared" si="74"/>
        <v>#DIV/0!</v>
      </c>
      <c r="BB250" s="24" t="e">
        <f t="shared" si="75"/>
        <v>#DIV/0!</v>
      </c>
      <c r="BC250" s="24" t="e">
        <f t="shared" si="76"/>
        <v>#DIV/0!</v>
      </c>
      <c r="BD250" s="24" t="e">
        <f t="shared" si="77"/>
        <v>#DIV/0!</v>
      </c>
      <c r="BE250" s="24" t="e">
        <f t="shared" si="78"/>
        <v>#DIV/0!</v>
      </c>
      <c r="BF250" s="24" t="e">
        <f t="shared" si="79"/>
        <v>#DIV/0!</v>
      </c>
      <c r="BG250" s="24" t="e">
        <f>10*LOG10(IF(AY250="",0,POWER(10,((AY250+'ModelParams Lw'!$O$4)/10))) +IF(AZ250="",0,POWER(10,((AZ250+'ModelParams Lw'!$P$4)/10))) +IF(BA250="",0,POWER(10,((BA250+'ModelParams Lw'!$Q$4)/10))) +IF(BB250="",0,POWER(10,((BB250+'ModelParams Lw'!$R$4)/10))) +IF(BC250="",0,POWER(10,((BC250+'ModelParams Lw'!$S$4)/10))) +IF(BD250="",0,POWER(10,((BD250+'ModelParams Lw'!$T$4)/10))) +IF(BE250="",0,POWER(10,((BE250+'ModelParams Lw'!$U$4)/10)))+IF(BF250="",0,POWER(10,((BF250+'ModelParams Lw'!$V$4)/10))))</f>
        <v>#DIV/0!</v>
      </c>
      <c r="BH250" s="24" t="e">
        <f t="shared" si="93"/>
        <v>#DIV/0!</v>
      </c>
      <c r="BI250" s="24" t="e">
        <f>(AY250-'ModelParams Lw'!O$10)/'ModelParams Lw'!O$11</f>
        <v>#DIV/0!</v>
      </c>
      <c r="BJ250" s="24" t="e">
        <f>(AZ250-'ModelParams Lw'!P$10)/'ModelParams Lw'!P$11</f>
        <v>#DIV/0!</v>
      </c>
      <c r="BK250" s="24" t="e">
        <f>(BA250-'ModelParams Lw'!Q$10)/'ModelParams Lw'!Q$11</f>
        <v>#DIV/0!</v>
      </c>
      <c r="BL250" s="24" t="e">
        <f>(BB250-'ModelParams Lw'!R$10)/'ModelParams Lw'!R$11</f>
        <v>#DIV/0!</v>
      </c>
      <c r="BM250" s="24" t="e">
        <f>(BC250-'ModelParams Lw'!S$10)/'ModelParams Lw'!S$11</f>
        <v>#DIV/0!</v>
      </c>
      <c r="BN250" s="24" t="e">
        <f>(BD250-'ModelParams Lw'!T$10)/'ModelParams Lw'!T$11</f>
        <v>#DIV/0!</v>
      </c>
      <c r="BO250" s="24" t="e">
        <f>(BE250-'ModelParams Lw'!U$10)/'ModelParams Lw'!U$11</f>
        <v>#DIV/0!</v>
      </c>
      <c r="BP250" s="24" t="e">
        <f>(BF250-'ModelParams Lw'!V$10)/'ModelParams Lw'!V$11</f>
        <v>#DIV/0!</v>
      </c>
      <c r="BQ250" s="24">
        <f>IF(Calcul!$F255="SW",'ModelParams Lw'!C$18+'ModelParams Lw'!C$19*LOG(BQ$3)+'ModelParams Lw'!C$20*($D250*$E250),IF('ModelParams Lw'!C$21+'ModelParams Lw'!C$22*LOG(BQ$3)+'ModelParams Lw'!C$23*($D250*$E250)&lt;'ModelParams Lw'!C$18+'ModelParams Lw'!C$19*LOG(BQ$3)+'ModelParams Lw'!C$20*($D250*$E250),'ModelParams Lw'!C$18+'ModelParams Lw'!C$19*LOG(BQ$3)+'ModelParams Lw'!C$20*($D250*$E250),'ModelParams Lw'!C$21+'ModelParams Lw'!C$22*LOG(BQ$3)+'ModelParams Lw'!C$23*($D250*$E250)))</f>
        <v>29.232362061604213</v>
      </c>
      <c r="BR250" s="24">
        <f>IF(Calcul!$F255="SW",'ModelParams Lw'!D$18+'ModelParams Lw'!D$19*LOG(BR$3)+'ModelParams Lw'!D$20*($D250*$E250),IF('ModelParams Lw'!D$21+'ModelParams Lw'!D$22*LOG(BR$3)+'ModelParams Lw'!D$23*($D250*$E250)&lt;'ModelParams Lw'!D$18+'ModelParams Lw'!D$19*LOG(BR$3)+'ModelParams Lw'!D$20*($D250*$E250),'ModelParams Lw'!D$18+'ModelParams Lw'!D$19*LOG(BR$3)+'ModelParams Lw'!D$20*($D250*$E250),'ModelParams Lw'!D$21+'ModelParams Lw'!D$22*LOG(BR$3)+'ModelParams Lw'!D$23*($D250*$E250)))</f>
        <v>20.87664435983303</v>
      </c>
      <c r="BS250" s="24">
        <f>IF(Calcul!$F255="SW",'ModelParams Lw'!E$18+'ModelParams Lw'!E$19*LOG(BS$3)+'ModelParams Lw'!E$20*($D250*$E250),IF('ModelParams Lw'!E$21+'ModelParams Lw'!E$22*LOG(BS$3)+'ModelParams Lw'!E$23*($D250*$E250)&lt;'ModelParams Lw'!E$18+'ModelParams Lw'!E$19*LOG(BS$3)+'ModelParams Lw'!E$20*($D250*$E250),'ModelParams Lw'!E$18+'ModelParams Lw'!E$19*LOG(BS$3)+'ModelParams Lw'!E$20*($D250*$E250),'ModelParams Lw'!E$21+'ModelParams Lw'!E$22*LOG(BS$3)+'ModelParams Lw'!E$23*($D250*$E250)))</f>
        <v>19.403052886267911</v>
      </c>
      <c r="BT250" s="24">
        <f>IF(Calcul!$F255="SW",'ModelParams Lw'!F$18+'ModelParams Lw'!F$19*LOG(BT$3)+'ModelParams Lw'!F$20*($D250*$E250),IF('ModelParams Lw'!F$21+'ModelParams Lw'!F$22*LOG(BT$3)+'ModelParams Lw'!F$23*($D250*$E250)&lt;'ModelParams Lw'!F$18+'ModelParams Lw'!F$19*LOG(BT$3)+'ModelParams Lw'!F$20*($D250*$E250),'ModelParams Lw'!F$18+'ModelParams Lw'!F$19*LOG(BT$3)+'ModelParams Lw'!F$20*($D250*$E250),'ModelParams Lw'!F$21+'ModelParams Lw'!F$22*LOG(BT$3)+'ModelParams Lw'!F$23*($D250*$E250)))</f>
        <v>19.168948557312724</v>
      </c>
      <c r="BU250" s="24">
        <f>IF(Calcul!$F255="SW",'ModelParams Lw'!G$18+'ModelParams Lw'!G$19*LOG(BU$3)+'ModelParams Lw'!G$20*($D250*$E250),IF('ModelParams Lw'!G$21+'ModelParams Lw'!G$22*LOG(BU$3)+'ModelParams Lw'!G$23*($D250*$E250)&lt;'ModelParams Lw'!G$18+'ModelParams Lw'!G$19*LOG(BU$3)+'ModelParams Lw'!G$20*($D250*$E250),'ModelParams Lw'!G$18+'ModelParams Lw'!G$19*LOG(BU$3)+'ModelParams Lw'!G$20*($D250*$E250),'ModelParams Lw'!G$21+'ModelParams Lw'!G$22*LOG(BU$3)+'ModelParams Lw'!G$23*($D250*$E250)))</f>
        <v>19.253827318462619</v>
      </c>
      <c r="BV250" s="24">
        <f>IF(Calcul!$F255="SW",'ModelParams Lw'!H$18+'ModelParams Lw'!H$19*LOG(BV$3)+'ModelParams Lw'!H$20*($D250*$E250),IF('ModelParams Lw'!H$21+'ModelParams Lw'!H$22*LOG(BV$3)+'ModelParams Lw'!H$23*($D250*$E250)&lt;'ModelParams Lw'!H$18+'ModelParams Lw'!H$19*LOG(BV$3)+'ModelParams Lw'!H$20*($D250*$E250),'ModelParams Lw'!H$18+'ModelParams Lw'!H$19*LOG(BV$3)+'ModelParams Lw'!H$20*($D250*$E250),'ModelParams Lw'!H$21+'ModelParams Lw'!H$22*LOG(BV$3)+'ModelParams Lw'!H$23*($D250*$E250)))</f>
        <v>18.450549841027573</v>
      </c>
      <c r="BW250" s="24">
        <f>IF(Calcul!$F255="SW",'ModelParams Lw'!I$18+'ModelParams Lw'!I$19*LOG(BW$3)+'ModelParams Lw'!I$20*($D250*$E250),IF('ModelParams Lw'!I$21+'ModelParams Lw'!I$22*LOG(BW$3)+'ModelParams Lw'!I$23*($D250*$E250)&lt;'ModelParams Lw'!I$18+'ModelParams Lw'!I$19*LOG(BW$3)+'ModelParams Lw'!I$20*($D250*$E250),'ModelParams Lw'!I$18+'ModelParams Lw'!I$19*LOG(BW$3)+'ModelParams Lw'!I$20*($D250*$E250),'ModelParams Lw'!I$21+'ModelParams Lw'!I$22*LOG(BW$3)+'ModelParams Lw'!I$23*($D250*$E250)))</f>
        <v>24.339570323731252</v>
      </c>
      <c r="BX250" s="24">
        <f>IF(Calcul!$F255="SW",'ModelParams Lw'!J$18+'ModelParams Lw'!J$19*LOG(BX$3)+'ModelParams Lw'!J$20*($D250*$E250),IF('ModelParams Lw'!J$21+'ModelParams Lw'!J$22*LOG(BX$3)+'ModelParams Lw'!J$23*($D250*$E250)&lt;'ModelParams Lw'!J$18+'ModelParams Lw'!J$19*LOG(BX$3)+'ModelParams Lw'!J$20*($D250*$E250),'ModelParams Lw'!J$18+'ModelParams Lw'!J$19*LOG(BX$3)+'ModelParams Lw'!J$20*($D250*$E250),'ModelParams Lw'!J$21+'ModelParams Lw'!J$22*LOG(BX$3)+'ModelParams Lw'!J$23*($D250*$E250)))</f>
        <v>22.505852524315557</v>
      </c>
      <c r="BY250" s="24" t="e">
        <f t="shared" si="80"/>
        <v>#DIV/0!</v>
      </c>
      <c r="BZ250" s="24" t="e">
        <f t="shared" si="81"/>
        <v>#DIV/0!</v>
      </c>
      <c r="CA250" s="24" t="e">
        <f t="shared" si="82"/>
        <v>#DIV/0!</v>
      </c>
      <c r="CB250" s="24" t="e">
        <f t="shared" si="83"/>
        <v>#DIV/0!</v>
      </c>
      <c r="CC250" s="24" t="e">
        <f t="shared" si="84"/>
        <v>#DIV/0!</v>
      </c>
      <c r="CD250" s="24" t="e">
        <f t="shared" si="85"/>
        <v>#DIV/0!</v>
      </c>
      <c r="CE250" s="24" t="e">
        <f t="shared" si="86"/>
        <v>#DIV/0!</v>
      </c>
      <c r="CF250" s="24" t="e">
        <f t="shared" si="87"/>
        <v>#DIV/0!</v>
      </c>
      <c r="CG250" s="24" t="e">
        <f>10*LOG10(IF(BY250="",0,POWER(10,((BY250+'ModelParams Lw'!$O$4)/10))) +IF(BZ250="",0,POWER(10,((BZ250+'ModelParams Lw'!$P$4)/10))) +IF(CA250="",0,POWER(10,((CA250+'ModelParams Lw'!$Q$4)/10))) +IF(CB250="",0,POWER(10,((CB250+'ModelParams Lw'!$R$4)/10))) +IF(CC250="",0,POWER(10,((CC250+'ModelParams Lw'!$S$4)/10))) +IF(CD250="",0,POWER(10,((CD250+'ModelParams Lw'!$T$4)/10))) +IF(CE250="",0,POWER(10,((CE250+'ModelParams Lw'!$U$4)/10)))+IF(CF250="",0,POWER(10,((CF250+'ModelParams Lw'!$V$4)/10))))</f>
        <v>#DIV/0!</v>
      </c>
      <c r="CH250" s="24" t="e">
        <f t="shared" si="94"/>
        <v>#DIV/0!</v>
      </c>
      <c r="CI250" s="24" t="e">
        <f>(BY250-'ModelParams Lw'!$O$10)/'ModelParams Lw'!$O$11</f>
        <v>#DIV/0!</v>
      </c>
      <c r="CJ250" s="24" t="e">
        <f>(BZ250-'ModelParams Lw'!$P$10)/'ModelParams Lw'!$P$11</f>
        <v>#DIV/0!</v>
      </c>
      <c r="CK250" s="24" t="e">
        <f>(CA250-'ModelParams Lw'!$Q$10)/'ModelParams Lw'!$Q$11</f>
        <v>#DIV/0!</v>
      </c>
      <c r="CL250" s="24" t="e">
        <f>(CB250-'ModelParams Lw'!$R$10)/'ModelParams Lw'!$R$11</f>
        <v>#DIV/0!</v>
      </c>
      <c r="CM250" s="24" t="e">
        <f>(CC250-'ModelParams Lw'!$S$10)/'ModelParams Lw'!$S$11</f>
        <v>#DIV/0!</v>
      </c>
      <c r="CN250" s="24" t="e">
        <f>(CD250-'ModelParams Lw'!$T$10)/'ModelParams Lw'!$T$11</f>
        <v>#DIV/0!</v>
      </c>
      <c r="CO250" s="24" t="e">
        <f>(CE250-'ModelParams Lw'!$U$10)/'ModelParams Lw'!$U$11</f>
        <v>#DIV/0!</v>
      </c>
      <c r="CP250" s="24" t="e">
        <f>(CF250-'ModelParams Lw'!$V$10)/'ModelParams Lw'!$V$11</f>
        <v>#DIV/0!</v>
      </c>
    </row>
    <row r="251" spans="1:94" x14ac:dyDescent="0.2">
      <c r="A251" s="12">
        <f>Calcul!B253</f>
        <v>0</v>
      </c>
      <c r="B251" s="12">
        <f t="shared" si="88"/>
        <v>0</v>
      </c>
      <c r="C251" s="12">
        <f>Calcul!C253</f>
        <v>0</v>
      </c>
      <c r="D251" s="12">
        <f>Calcul!D253/1000</f>
        <v>0</v>
      </c>
      <c r="E251" s="12">
        <f>Calcul!E253/1000</f>
        <v>0</v>
      </c>
      <c r="F251" s="12">
        <f t="shared" si="89"/>
        <v>0</v>
      </c>
      <c r="G251" s="24" t="e">
        <f t="shared" si="90"/>
        <v>#DIV/0!</v>
      </c>
      <c r="H251" s="21" t="e">
        <f>'ModelParams Lw'!$B$6*(LN(H$3/(($B251/3600/($D251*$F251))^0.4*$G251^0.3)))^2+'ModelParams Lw'!$B$7*LN(H$3/(($B251/3600/($D251*$F251))^0.4*$G251^0.3))+'ModelParams Lw'!$B$8</f>
        <v>#DIV/0!</v>
      </c>
      <c r="I251" s="21" t="e">
        <f>'ModelParams Lw'!$B$6*(LN(I$3/(($B251/3600/($D251*$F251))^0.4*$G251^0.3)))^2+'ModelParams Lw'!$B$7*LN(I$3/(($B251/3600/($D251*$F251))^0.4*$G251^0.3))+'ModelParams Lw'!$B$8</f>
        <v>#DIV/0!</v>
      </c>
      <c r="J251" s="21" t="e">
        <f>'ModelParams Lw'!$B$6*(LN(J$3/(($B251/3600/($D251*$F251))^0.4*$G251^0.3)))^2+'ModelParams Lw'!$B$7*LN(J$3/(($B251/3600/($D251*$F251))^0.4*$G251^0.3))+'ModelParams Lw'!$B$8</f>
        <v>#DIV/0!</v>
      </c>
      <c r="K251" s="21" t="e">
        <f>'ModelParams Lw'!$B$6*(LN(K$3/(($B251/3600/($D251*$F251))^0.4*$G251^0.3)))^2+'ModelParams Lw'!$B$7*LN(K$3/(($B251/3600/($D251*$F251))^0.4*$G251^0.3))+'ModelParams Lw'!$B$8</f>
        <v>#DIV/0!</v>
      </c>
      <c r="L251" s="21" t="e">
        <f>'ModelParams Lw'!$B$6*(LN(L$3/(($B251/3600/($D251*$F251))^0.4*$G251^0.3)))^2+'ModelParams Lw'!$B$7*LN(L$3/(($B251/3600/($D251*$F251))^0.4*$G251^0.3))+'ModelParams Lw'!$B$8</f>
        <v>#DIV/0!</v>
      </c>
      <c r="M251" s="21" t="e">
        <f>'ModelParams Lw'!$B$6*(LN(M$3/(($B251/3600/($D251*$F251))^0.4*$G251^0.3)))^2+'ModelParams Lw'!$B$7*LN(M$3/(($B251/3600/($D251*$F251))^0.4*$G251^0.3))+'ModelParams Lw'!$B$8</f>
        <v>#DIV/0!</v>
      </c>
      <c r="N251" s="21" t="e">
        <f>'ModelParams Lw'!$B$6*(LN(N$3/(($B251/3600/($D251*$F251))^0.4*$G251^0.3)))^2+'ModelParams Lw'!$B$7*LN(N$3/(($B251/3600/($D251*$F251))^0.4*$G251^0.3))+'ModelParams Lw'!$B$8</f>
        <v>#DIV/0!</v>
      </c>
      <c r="O251" s="21" t="e">
        <f>'ModelParams Lw'!$B$6*(LN(O$3/(($B251/3600/($D251*$F251))^0.4*$G251^0.3)))^2+'ModelParams Lw'!$B$7*LN(O$3/(($B251/3600/($D251*$F251))^0.4*$G251^0.3))+'ModelParams Lw'!$B$8</f>
        <v>#DIV/0!</v>
      </c>
      <c r="P251" s="24" t="e">
        <f>'ModelParams Lw'!$B$3+'ModelParams Lw'!$B$4*LOG10($B251/3600/($D251*$F251))+'ModelParams Lw'!$B$5*LOG10(2*$G251/(1.2*($B251/3600/($D251*$F251))^2)+1)+10*LOG10($D251*$F251)+H251</f>
        <v>#DIV/0!</v>
      </c>
      <c r="Q251" s="24" t="e">
        <f>'ModelParams Lw'!$B$3+'ModelParams Lw'!$B$4*LOG10($B251/3600/($D251*$F251))+'ModelParams Lw'!$B$5*LOG10(2*$G251/(1.2*($B251/3600/($D251*$F251))^2)+1)+10*LOG10($D251*$F251)+I251</f>
        <v>#DIV/0!</v>
      </c>
      <c r="R251" s="24" t="e">
        <f>'ModelParams Lw'!$B$3+'ModelParams Lw'!$B$4*LOG10($B251/3600/($D251*$F251))+'ModelParams Lw'!$B$5*LOG10(2*$G251/(1.2*($B251/3600/($D251*$F251))^2)+1)+10*LOG10($D251*$F251)+J251</f>
        <v>#DIV/0!</v>
      </c>
      <c r="S251" s="24" t="e">
        <f>'ModelParams Lw'!$B$3+'ModelParams Lw'!$B$4*LOG10($B251/3600/($D251*$F251))+'ModelParams Lw'!$B$5*LOG10(2*$G251/(1.2*($B251/3600/($D251*$F251))^2)+1)+10*LOG10($D251*$F251)+K251</f>
        <v>#DIV/0!</v>
      </c>
      <c r="T251" s="24" t="e">
        <f>'ModelParams Lw'!$B$3+'ModelParams Lw'!$B$4*LOG10($B251/3600/($D251*$F251))+'ModelParams Lw'!$B$5*LOG10(2*$G251/(1.2*($B251/3600/($D251*$F251))^2)+1)+10*LOG10($D251*$F251)+L251</f>
        <v>#DIV/0!</v>
      </c>
      <c r="U251" s="24" t="e">
        <f>'ModelParams Lw'!$B$3+'ModelParams Lw'!$B$4*LOG10($B251/3600/($D251*$F251))+'ModelParams Lw'!$B$5*LOG10(2*$G251/(1.2*($B251/3600/($D251*$F251))^2)+1)+10*LOG10($D251*$F251)+M251</f>
        <v>#DIV/0!</v>
      </c>
      <c r="V251" s="24" t="e">
        <f>'ModelParams Lw'!$B$3+'ModelParams Lw'!$B$4*LOG10($B251/3600/($D251*$F251))+'ModelParams Lw'!$B$5*LOG10(2*$G251/(1.2*($B251/3600/($D251*$F251))^2)+1)+10*LOG10($D251*$F251)+N251</f>
        <v>#DIV/0!</v>
      </c>
      <c r="W251" s="24" t="e">
        <f>'ModelParams Lw'!$B$3+'ModelParams Lw'!$B$4*LOG10($B251/3600/($D251*$F251))+'ModelParams Lw'!$B$5*LOG10(2*$G251/(1.2*($B251/3600/($D251*$F251))^2)+1)+10*LOG10($D251*$F251)+O251</f>
        <v>#DIV/0!</v>
      </c>
      <c r="X251" s="24" t="e">
        <f>10*LOG10(IF(P251="",0,POWER(10,((P251+'ModelParams Lw'!$O$4)/10))) +IF(Q251="",0,POWER(10,((Q251+'ModelParams Lw'!$P$4)/10))) +IF(R251="",0,POWER(10,((R251+'ModelParams Lw'!$Q$4)/10))) +IF(S251="",0,POWER(10,((S251+'ModelParams Lw'!$R$4)/10))) +IF(T251="",0,POWER(10,((T251+'ModelParams Lw'!$S$4)/10))) +IF(U251="",0,POWER(10,((U251+'ModelParams Lw'!$T$4)/10))) +IF(V251="",0,POWER(10,((V251+'ModelParams Lw'!$U$4)/10)))+IF(W251="",0,POWER(10,((W251+'ModelParams Lw'!$V$4)/10))))</f>
        <v>#DIV/0!</v>
      </c>
      <c r="Y251" s="24" t="e">
        <f t="shared" si="91"/>
        <v>#DIV/0!</v>
      </c>
      <c r="Z251" s="24" t="e">
        <f>(P251-'ModelParams Lw'!O$10)/'ModelParams Lw'!O$11</f>
        <v>#DIV/0!</v>
      </c>
      <c r="AA251" s="24" t="e">
        <f>(Q251-'ModelParams Lw'!P$10)/'ModelParams Lw'!P$11</f>
        <v>#DIV/0!</v>
      </c>
      <c r="AB251" s="24" t="e">
        <f>(R251-'ModelParams Lw'!Q$10)/'ModelParams Lw'!Q$11</f>
        <v>#DIV/0!</v>
      </c>
      <c r="AC251" s="24" t="e">
        <f>(S251-'ModelParams Lw'!R$10)/'ModelParams Lw'!R$11</f>
        <v>#DIV/0!</v>
      </c>
      <c r="AD251" s="24" t="e">
        <f>(T251-'ModelParams Lw'!S$10)/'ModelParams Lw'!S$11</f>
        <v>#DIV/0!</v>
      </c>
      <c r="AE251" s="24" t="e">
        <f>(U251-'ModelParams Lw'!T$10)/'ModelParams Lw'!T$11</f>
        <v>#DIV/0!</v>
      </c>
      <c r="AF251" s="24" t="e">
        <f>(V251-'ModelParams Lw'!U$10)/'ModelParams Lw'!U$11</f>
        <v>#DIV/0!</v>
      </c>
      <c r="AG251" s="24" t="e">
        <f>(W251-'ModelParams Lw'!V$10)/'ModelParams Lw'!V$11</f>
        <v>#DIV/0!</v>
      </c>
      <c r="AH251" s="24" t="e">
        <f t="shared" si="92"/>
        <v>#DIV/0!</v>
      </c>
      <c r="AI251" s="24" t="str">
        <f>IF(OR(Calcul!$D256="",Calcul!$E256=""),"",VLOOKUP(CONCATENATE(Calcul!$D256,Calcul!$E256),SilencerParams!$D$4:$R$82,8,FALSE))</f>
        <v/>
      </c>
      <c r="AJ251" s="24" t="str">
        <f>IF(OR(Calcul!$D256="",Calcul!$E256=""),"",VLOOKUP(CONCATENATE(Calcul!$D256,Calcul!$E256),SilencerParams!$D$4:$R$82,9,FALSE))</f>
        <v/>
      </c>
      <c r="AK251" s="24" t="str">
        <f>IF(OR(Calcul!$D256="",Calcul!$E256=""),"",VLOOKUP(CONCATENATE(Calcul!$D256,Calcul!$E256),SilencerParams!$D$4:$R$82,10,FALSE))</f>
        <v/>
      </c>
      <c r="AL251" s="24" t="str">
        <f>IF(OR(Calcul!$D256="",Calcul!$E256=""),"",VLOOKUP(CONCATENATE(Calcul!$D256,Calcul!$E256),SilencerParams!$D$4:$R$82,11,FALSE))</f>
        <v/>
      </c>
      <c r="AM251" s="24" t="str">
        <f>IF(OR(Calcul!$D256="",Calcul!$E256=""),"",VLOOKUP(CONCATENATE(Calcul!$D256,Calcul!$E256),SilencerParams!$D$4:$R$82,12,FALSE))</f>
        <v/>
      </c>
      <c r="AN251" s="24" t="str">
        <f>IF(OR(Calcul!$D256="",Calcul!$E256=""),"",VLOOKUP(CONCATENATE(Calcul!$D256,Calcul!$E256),SilencerParams!$D$4:$R$82,13,FALSE))</f>
        <v/>
      </c>
      <c r="AO251" s="24" t="str">
        <f>IF(OR(Calcul!$D256="",Calcul!$E256=""),"",VLOOKUP(CONCATENATE(Calcul!$D256,Calcul!$E256),SilencerParams!$D$4:$R$82,14,FALSE))</f>
        <v/>
      </c>
      <c r="AP251" s="24" t="str">
        <f>IF(OR(Calcul!$D256="",Calcul!$E256=""),"",VLOOKUP(CONCATENATE(Calcul!$D256,Calcul!$E256),SilencerParams!$D$4:$R$82,15,FALSE))</f>
        <v/>
      </c>
      <c r="AQ251" s="24" t="str">
        <f>IF(OR(Calcul!$D256="",Calcul!$E256=""),"",VLOOKUP(CONCATENATE(Calcul!$D256,Calcul!$E256),SilencerParams!$D$4:$Z$82,16,FALSE)*LOG($AH251)+VLOOKUP(CONCATENATE(Calcul!$D256,Calcul!$E256),SilencerParams!$D$4:$AH$82,24,FALSE))</f>
        <v/>
      </c>
      <c r="AR251" s="24" t="str">
        <f>IF(OR(Calcul!$D256="",Calcul!$E256=""),"",VLOOKUP(CONCATENATE(Calcul!$D256,Calcul!$E256),SilencerParams!$D$4:$Z$82,17,FALSE)*LOG($AH251)+VLOOKUP(CONCATENATE(Calcul!$D256,Calcul!$E256),SilencerParams!$D$4:$AH$82,25,FALSE))</f>
        <v/>
      </c>
      <c r="AS251" s="24" t="str">
        <f>IF(OR(Calcul!$D256="",Calcul!$E256=""),"",VLOOKUP(CONCATENATE(Calcul!$D256,Calcul!$E256),SilencerParams!$D$4:$Z$82,18,FALSE)*LOG($AH251)+VLOOKUP(CONCATENATE(Calcul!$D256,Calcul!$E256),SilencerParams!$D$4:$AH$82,26,FALSE))</f>
        <v/>
      </c>
      <c r="AT251" s="24" t="str">
        <f>IF(OR(Calcul!$D256="",Calcul!$E256=""),"",VLOOKUP(CONCATENATE(Calcul!$D256,Calcul!$E256),SilencerParams!$D$4:$Z$82,19,FALSE)*LOG($AH251)+VLOOKUP(CONCATENATE(Calcul!$D256,Calcul!$E256),SilencerParams!$D$4:$AH$82,27,FALSE))</f>
        <v/>
      </c>
      <c r="AU251" s="24" t="str">
        <f>IF(OR(Calcul!$D256="",Calcul!$E256=""),"",VLOOKUP(CONCATENATE(Calcul!$D256,Calcul!$E256),SilencerParams!$D$4:$Z$82,20,FALSE)*LOG($AH251)+VLOOKUP(CONCATENATE(Calcul!$D256,Calcul!$E256),SilencerParams!$D$4:$AH$82,28,FALSE))</f>
        <v/>
      </c>
      <c r="AV251" s="24" t="str">
        <f>IF(OR(Calcul!$D256="",Calcul!$E256=""),"",VLOOKUP(CONCATENATE(Calcul!$D256,Calcul!$E256),SilencerParams!$D$4:$Z$82,21,FALSE)*LOG($AH251)+VLOOKUP(CONCATENATE(Calcul!$D256,Calcul!$E256),SilencerParams!$D$4:$AH$82,29,FALSE))</f>
        <v/>
      </c>
      <c r="AW251" s="24" t="str">
        <f>IF(OR(Calcul!$D256="",Calcul!$E256=""),"",VLOOKUP(CONCATENATE(Calcul!$D256,Calcul!$E256),SilencerParams!$D$4:$Z$82,22,FALSE)*LOG($AH251)+VLOOKUP(CONCATENATE(Calcul!$D256,Calcul!$E256),SilencerParams!$D$4:$AH$82,30,FALSE))</f>
        <v/>
      </c>
      <c r="AX251" s="24" t="str">
        <f>IF(OR(Calcul!$D256="",Calcul!$E256=""),"",VLOOKUP(CONCATENATE(Calcul!$D256,Calcul!$E256),SilencerParams!$D$4:$Z$82,23,FALSE)*LOG($AH251)+VLOOKUP(CONCATENATE(Calcul!$D256,Calcul!$E256),SilencerParams!$D$4:$AH$82,31,FALSE))</f>
        <v/>
      </c>
      <c r="AY251" s="24" t="e">
        <f t="shared" si="72"/>
        <v>#DIV/0!</v>
      </c>
      <c r="AZ251" s="24" t="e">
        <f t="shared" si="73"/>
        <v>#DIV/0!</v>
      </c>
      <c r="BA251" s="24" t="e">
        <f t="shared" si="74"/>
        <v>#DIV/0!</v>
      </c>
      <c r="BB251" s="24" t="e">
        <f t="shared" si="75"/>
        <v>#DIV/0!</v>
      </c>
      <c r="BC251" s="24" t="e">
        <f t="shared" si="76"/>
        <v>#DIV/0!</v>
      </c>
      <c r="BD251" s="24" t="e">
        <f t="shared" si="77"/>
        <v>#DIV/0!</v>
      </c>
      <c r="BE251" s="24" t="e">
        <f t="shared" si="78"/>
        <v>#DIV/0!</v>
      </c>
      <c r="BF251" s="24" t="e">
        <f t="shared" si="79"/>
        <v>#DIV/0!</v>
      </c>
      <c r="BG251" s="24" t="e">
        <f>10*LOG10(IF(AY251="",0,POWER(10,((AY251+'ModelParams Lw'!$O$4)/10))) +IF(AZ251="",0,POWER(10,((AZ251+'ModelParams Lw'!$P$4)/10))) +IF(BA251="",0,POWER(10,((BA251+'ModelParams Lw'!$Q$4)/10))) +IF(BB251="",0,POWER(10,((BB251+'ModelParams Lw'!$R$4)/10))) +IF(BC251="",0,POWER(10,((BC251+'ModelParams Lw'!$S$4)/10))) +IF(BD251="",0,POWER(10,((BD251+'ModelParams Lw'!$T$4)/10))) +IF(BE251="",0,POWER(10,((BE251+'ModelParams Lw'!$U$4)/10)))+IF(BF251="",0,POWER(10,((BF251+'ModelParams Lw'!$V$4)/10))))</f>
        <v>#DIV/0!</v>
      </c>
      <c r="BH251" s="24" t="e">
        <f t="shared" si="93"/>
        <v>#DIV/0!</v>
      </c>
      <c r="BI251" s="24" t="e">
        <f>(AY251-'ModelParams Lw'!O$10)/'ModelParams Lw'!O$11</f>
        <v>#DIV/0!</v>
      </c>
      <c r="BJ251" s="24" t="e">
        <f>(AZ251-'ModelParams Lw'!P$10)/'ModelParams Lw'!P$11</f>
        <v>#DIV/0!</v>
      </c>
      <c r="BK251" s="24" t="e">
        <f>(BA251-'ModelParams Lw'!Q$10)/'ModelParams Lw'!Q$11</f>
        <v>#DIV/0!</v>
      </c>
      <c r="BL251" s="24" t="e">
        <f>(BB251-'ModelParams Lw'!R$10)/'ModelParams Lw'!R$11</f>
        <v>#DIV/0!</v>
      </c>
      <c r="BM251" s="24" t="e">
        <f>(BC251-'ModelParams Lw'!S$10)/'ModelParams Lw'!S$11</f>
        <v>#DIV/0!</v>
      </c>
      <c r="BN251" s="24" t="e">
        <f>(BD251-'ModelParams Lw'!T$10)/'ModelParams Lw'!T$11</f>
        <v>#DIV/0!</v>
      </c>
      <c r="BO251" s="24" t="e">
        <f>(BE251-'ModelParams Lw'!U$10)/'ModelParams Lw'!U$11</f>
        <v>#DIV/0!</v>
      </c>
      <c r="BP251" s="24" t="e">
        <f>(BF251-'ModelParams Lw'!V$10)/'ModelParams Lw'!V$11</f>
        <v>#DIV/0!</v>
      </c>
      <c r="BQ251" s="24">
        <f>IF(Calcul!$F256="SW",'ModelParams Lw'!C$18+'ModelParams Lw'!C$19*LOG(BQ$3)+'ModelParams Lw'!C$20*($D251*$E251),IF('ModelParams Lw'!C$21+'ModelParams Lw'!C$22*LOG(BQ$3)+'ModelParams Lw'!C$23*($D251*$E251)&lt;'ModelParams Lw'!C$18+'ModelParams Lw'!C$19*LOG(BQ$3)+'ModelParams Lw'!C$20*($D251*$E251),'ModelParams Lw'!C$18+'ModelParams Lw'!C$19*LOG(BQ$3)+'ModelParams Lw'!C$20*($D251*$E251),'ModelParams Lw'!C$21+'ModelParams Lw'!C$22*LOG(BQ$3)+'ModelParams Lw'!C$23*($D251*$E251)))</f>
        <v>29.232362061604213</v>
      </c>
      <c r="BR251" s="24">
        <f>IF(Calcul!$F256="SW",'ModelParams Lw'!D$18+'ModelParams Lw'!D$19*LOG(BR$3)+'ModelParams Lw'!D$20*($D251*$E251),IF('ModelParams Lw'!D$21+'ModelParams Lw'!D$22*LOG(BR$3)+'ModelParams Lw'!D$23*($D251*$E251)&lt;'ModelParams Lw'!D$18+'ModelParams Lw'!D$19*LOG(BR$3)+'ModelParams Lw'!D$20*($D251*$E251),'ModelParams Lw'!D$18+'ModelParams Lw'!D$19*LOG(BR$3)+'ModelParams Lw'!D$20*($D251*$E251),'ModelParams Lw'!D$21+'ModelParams Lw'!D$22*LOG(BR$3)+'ModelParams Lw'!D$23*($D251*$E251)))</f>
        <v>20.87664435983303</v>
      </c>
      <c r="BS251" s="24">
        <f>IF(Calcul!$F256="SW",'ModelParams Lw'!E$18+'ModelParams Lw'!E$19*LOG(BS$3)+'ModelParams Lw'!E$20*($D251*$E251),IF('ModelParams Lw'!E$21+'ModelParams Lw'!E$22*LOG(BS$3)+'ModelParams Lw'!E$23*($D251*$E251)&lt;'ModelParams Lw'!E$18+'ModelParams Lw'!E$19*LOG(BS$3)+'ModelParams Lw'!E$20*($D251*$E251),'ModelParams Lw'!E$18+'ModelParams Lw'!E$19*LOG(BS$3)+'ModelParams Lw'!E$20*($D251*$E251),'ModelParams Lw'!E$21+'ModelParams Lw'!E$22*LOG(BS$3)+'ModelParams Lw'!E$23*($D251*$E251)))</f>
        <v>19.403052886267911</v>
      </c>
      <c r="BT251" s="24">
        <f>IF(Calcul!$F256="SW",'ModelParams Lw'!F$18+'ModelParams Lw'!F$19*LOG(BT$3)+'ModelParams Lw'!F$20*($D251*$E251),IF('ModelParams Lw'!F$21+'ModelParams Lw'!F$22*LOG(BT$3)+'ModelParams Lw'!F$23*($D251*$E251)&lt;'ModelParams Lw'!F$18+'ModelParams Lw'!F$19*LOG(BT$3)+'ModelParams Lw'!F$20*($D251*$E251),'ModelParams Lw'!F$18+'ModelParams Lw'!F$19*LOG(BT$3)+'ModelParams Lw'!F$20*($D251*$E251),'ModelParams Lw'!F$21+'ModelParams Lw'!F$22*LOG(BT$3)+'ModelParams Lw'!F$23*($D251*$E251)))</f>
        <v>19.168948557312724</v>
      </c>
      <c r="BU251" s="24">
        <f>IF(Calcul!$F256="SW",'ModelParams Lw'!G$18+'ModelParams Lw'!G$19*LOG(BU$3)+'ModelParams Lw'!G$20*($D251*$E251),IF('ModelParams Lw'!G$21+'ModelParams Lw'!G$22*LOG(BU$3)+'ModelParams Lw'!G$23*($D251*$E251)&lt;'ModelParams Lw'!G$18+'ModelParams Lw'!G$19*LOG(BU$3)+'ModelParams Lw'!G$20*($D251*$E251),'ModelParams Lw'!G$18+'ModelParams Lw'!G$19*LOG(BU$3)+'ModelParams Lw'!G$20*($D251*$E251),'ModelParams Lw'!G$21+'ModelParams Lw'!G$22*LOG(BU$3)+'ModelParams Lw'!G$23*($D251*$E251)))</f>
        <v>19.253827318462619</v>
      </c>
      <c r="BV251" s="24">
        <f>IF(Calcul!$F256="SW",'ModelParams Lw'!H$18+'ModelParams Lw'!H$19*LOG(BV$3)+'ModelParams Lw'!H$20*($D251*$E251),IF('ModelParams Lw'!H$21+'ModelParams Lw'!H$22*LOG(BV$3)+'ModelParams Lw'!H$23*($D251*$E251)&lt;'ModelParams Lw'!H$18+'ModelParams Lw'!H$19*LOG(BV$3)+'ModelParams Lw'!H$20*($D251*$E251),'ModelParams Lw'!H$18+'ModelParams Lw'!H$19*LOG(BV$3)+'ModelParams Lw'!H$20*($D251*$E251),'ModelParams Lw'!H$21+'ModelParams Lw'!H$22*LOG(BV$3)+'ModelParams Lw'!H$23*($D251*$E251)))</f>
        <v>18.450549841027573</v>
      </c>
      <c r="BW251" s="24">
        <f>IF(Calcul!$F256="SW",'ModelParams Lw'!I$18+'ModelParams Lw'!I$19*LOG(BW$3)+'ModelParams Lw'!I$20*($D251*$E251),IF('ModelParams Lw'!I$21+'ModelParams Lw'!I$22*LOG(BW$3)+'ModelParams Lw'!I$23*($D251*$E251)&lt;'ModelParams Lw'!I$18+'ModelParams Lw'!I$19*LOG(BW$3)+'ModelParams Lw'!I$20*($D251*$E251),'ModelParams Lw'!I$18+'ModelParams Lw'!I$19*LOG(BW$3)+'ModelParams Lw'!I$20*($D251*$E251),'ModelParams Lw'!I$21+'ModelParams Lw'!I$22*LOG(BW$3)+'ModelParams Lw'!I$23*($D251*$E251)))</f>
        <v>24.339570323731252</v>
      </c>
      <c r="BX251" s="24">
        <f>IF(Calcul!$F256="SW",'ModelParams Lw'!J$18+'ModelParams Lw'!J$19*LOG(BX$3)+'ModelParams Lw'!J$20*($D251*$E251),IF('ModelParams Lw'!J$21+'ModelParams Lw'!J$22*LOG(BX$3)+'ModelParams Lw'!J$23*($D251*$E251)&lt;'ModelParams Lw'!J$18+'ModelParams Lw'!J$19*LOG(BX$3)+'ModelParams Lw'!J$20*($D251*$E251),'ModelParams Lw'!J$18+'ModelParams Lw'!J$19*LOG(BX$3)+'ModelParams Lw'!J$20*($D251*$E251),'ModelParams Lw'!J$21+'ModelParams Lw'!J$22*LOG(BX$3)+'ModelParams Lw'!J$23*($D251*$E251)))</f>
        <v>22.505852524315557</v>
      </c>
      <c r="BY251" s="24" t="e">
        <f t="shared" si="80"/>
        <v>#DIV/0!</v>
      </c>
      <c r="BZ251" s="24" t="e">
        <f t="shared" si="81"/>
        <v>#DIV/0!</v>
      </c>
      <c r="CA251" s="24" t="e">
        <f t="shared" si="82"/>
        <v>#DIV/0!</v>
      </c>
      <c r="CB251" s="24" t="e">
        <f t="shared" si="83"/>
        <v>#DIV/0!</v>
      </c>
      <c r="CC251" s="24" t="e">
        <f t="shared" si="84"/>
        <v>#DIV/0!</v>
      </c>
      <c r="CD251" s="24" t="e">
        <f t="shared" si="85"/>
        <v>#DIV/0!</v>
      </c>
      <c r="CE251" s="24" t="e">
        <f t="shared" si="86"/>
        <v>#DIV/0!</v>
      </c>
      <c r="CF251" s="24" t="e">
        <f t="shared" si="87"/>
        <v>#DIV/0!</v>
      </c>
      <c r="CG251" s="24" t="e">
        <f>10*LOG10(IF(BY251="",0,POWER(10,((BY251+'ModelParams Lw'!$O$4)/10))) +IF(BZ251="",0,POWER(10,((BZ251+'ModelParams Lw'!$P$4)/10))) +IF(CA251="",0,POWER(10,((CA251+'ModelParams Lw'!$Q$4)/10))) +IF(CB251="",0,POWER(10,((CB251+'ModelParams Lw'!$R$4)/10))) +IF(CC251="",0,POWER(10,((CC251+'ModelParams Lw'!$S$4)/10))) +IF(CD251="",0,POWER(10,((CD251+'ModelParams Lw'!$T$4)/10))) +IF(CE251="",0,POWER(10,((CE251+'ModelParams Lw'!$U$4)/10)))+IF(CF251="",0,POWER(10,((CF251+'ModelParams Lw'!$V$4)/10))))</f>
        <v>#DIV/0!</v>
      </c>
      <c r="CH251" s="24" t="e">
        <f t="shared" si="94"/>
        <v>#DIV/0!</v>
      </c>
      <c r="CI251" s="24" t="e">
        <f>(BY251-'ModelParams Lw'!$O$10)/'ModelParams Lw'!$O$11</f>
        <v>#DIV/0!</v>
      </c>
      <c r="CJ251" s="24" t="e">
        <f>(BZ251-'ModelParams Lw'!$P$10)/'ModelParams Lw'!$P$11</f>
        <v>#DIV/0!</v>
      </c>
      <c r="CK251" s="24" t="e">
        <f>(CA251-'ModelParams Lw'!$Q$10)/'ModelParams Lw'!$Q$11</f>
        <v>#DIV/0!</v>
      </c>
      <c r="CL251" s="24" t="e">
        <f>(CB251-'ModelParams Lw'!$R$10)/'ModelParams Lw'!$R$11</f>
        <v>#DIV/0!</v>
      </c>
      <c r="CM251" s="24" t="e">
        <f>(CC251-'ModelParams Lw'!$S$10)/'ModelParams Lw'!$S$11</f>
        <v>#DIV/0!</v>
      </c>
      <c r="CN251" s="24" t="e">
        <f>(CD251-'ModelParams Lw'!$T$10)/'ModelParams Lw'!$T$11</f>
        <v>#DIV/0!</v>
      </c>
      <c r="CO251" s="24" t="e">
        <f>(CE251-'ModelParams Lw'!$U$10)/'ModelParams Lw'!$U$11</f>
        <v>#DIV/0!</v>
      </c>
      <c r="CP251" s="24" t="e">
        <f>(CF251-'ModelParams Lw'!$V$10)/'ModelParams Lw'!$V$11</f>
        <v>#DIV/0!</v>
      </c>
    </row>
    <row r="252" spans="1:94" x14ac:dyDescent="0.2">
      <c r="A252" s="12">
        <f>Calcul!B254</f>
        <v>0</v>
      </c>
      <c r="B252" s="12">
        <f t="shared" si="88"/>
        <v>0</v>
      </c>
      <c r="C252" s="12">
        <f>Calcul!C254</f>
        <v>0</v>
      </c>
      <c r="D252" s="12">
        <f>Calcul!D254/1000</f>
        <v>0</v>
      </c>
      <c r="E252" s="12">
        <f>Calcul!E254/1000</f>
        <v>0</v>
      </c>
      <c r="F252" s="12">
        <f t="shared" si="89"/>
        <v>0</v>
      </c>
      <c r="G252" s="24" t="e">
        <f t="shared" si="90"/>
        <v>#DIV/0!</v>
      </c>
      <c r="H252" s="21" t="e">
        <f>'ModelParams Lw'!$B$6*(LN(H$3/(($B252/3600/($D252*$F252))^0.4*$G252^0.3)))^2+'ModelParams Lw'!$B$7*LN(H$3/(($B252/3600/($D252*$F252))^0.4*$G252^0.3))+'ModelParams Lw'!$B$8</f>
        <v>#DIV/0!</v>
      </c>
      <c r="I252" s="21" t="e">
        <f>'ModelParams Lw'!$B$6*(LN(I$3/(($B252/3600/($D252*$F252))^0.4*$G252^0.3)))^2+'ModelParams Lw'!$B$7*LN(I$3/(($B252/3600/($D252*$F252))^0.4*$G252^0.3))+'ModelParams Lw'!$B$8</f>
        <v>#DIV/0!</v>
      </c>
      <c r="J252" s="21" t="e">
        <f>'ModelParams Lw'!$B$6*(LN(J$3/(($B252/3600/($D252*$F252))^0.4*$G252^0.3)))^2+'ModelParams Lw'!$B$7*LN(J$3/(($B252/3600/($D252*$F252))^0.4*$G252^0.3))+'ModelParams Lw'!$B$8</f>
        <v>#DIV/0!</v>
      </c>
      <c r="K252" s="21" t="e">
        <f>'ModelParams Lw'!$B$6*(LN(K$3/(($B252/3600/($D252*$F252))^0.4*$G252^0.3)))^2+'ModelParams Lw'!$B$7*LN(K$3/(($B252/3600/($D252*$F252))^0.4*$G252^0.3))+'ModelParams Lw'!$B$8</f>
        <v>#DIV/0!</v>
      </c>
      <c r="L252" s="21" t="e">
        <f>'ModelParams Lw'!$B$6*(LN(L$3/(($B252/3600/($D252*$F252))^0.4*$G252^0.3)))^2+'ModelParams Lw'!$B$7*LN(L$3/(($B252/3600/($D252*$F252))^0.4*$G252^0.3))+'ModelParams Lw'!$B$8</f>
        <v>#DIV/0!</v>
      </c>
      <c r="M252" s="21" t="e">
        <f>'ModelParams Lw'!$B$6*(LN(M$3/(($B252/3600/($D252*$F252))^0.4*$G252^0.3)))^2+'ModelParams Lw'!$B$7*LN(M$3/(($B252/3600/($D252*$F252))^0.4*$G252^0.3))+'ModelParams Lw'!$B$8</f>
        <v>#DIV/0!</v>
      </c>
      <c r="N252" s="21" t="e">
        <f>'ModelParams Lw'!$B$6*(LN(N$3/(($B252/3600/($D252*$F252))^0.4*$G252^0.3)))^2+'ModelParams Lw'!$B$7*LN(N$3/(($B252/3600/($D252*$F252))^0.4*$G252^0.3))+'ModelParams Lw'!$B$8</f>
        <v>#DIV/0!</v>
      </c>
      <c r="O252" s="21" t="e">
        <f>'ModelParams Lw'!$B$6*(LN(O$3/(($B252/3600/($D252*$F252))^0.4*$G252^0.3)))^2+'ModelParams Lw'!$B$7*LN(O$3/(($B252/3600/($D252*$F252))^0.4*$G252^0.3))+'ModelParams Lw'!$B$8</f>
        <v>#DIV/0!</v>
      </c>
      <c r="P252" s="24" t="e">
        <f>'ModelParams Lw'!$B$3+'ModelParams Lw'!$B$4*LOG10($B252/3600/($D252*$F252))+'ModelParams Lw'!$B$5*LOG10(2*$G252/(1.2*($B252/3600/($D252*$F252))^2)+1)+10*LOG10($D252*$F252)+H252</f>
        <v>#DIV/0!</v>
      </c>
      <c r="Q252" s="24" t="e">
        <f>'ModelParams Lw'!$B$3+'ModelParams Lw'!$B$4*LOG10($B252/3600/($D252*$F252))+'ModelParams Lw'!$B$5*LOG10(2*$G252/(1.2*($B252/3600/($D252*$F252))^2)+1)+10*LOG10($D252*$F252)+I252</f>
        <v>#DIV/0!</v>
      </c>
      <c r="R252" s="24" t="e">
        <f>'ModelParams Lw'!$B$3+'ModelParams Lw'!$B$4*LOG10($B252/3600/($D252*$F252))+'ModelParams Lw'!$B$5*LOG10(2*$G252/(1.2*($B252/3600/($D252*$F252))^2)+1)+10*LOG10($D252*$F252)+J252</f>
        <v>#DIV/0!</v>
      </c>
      <c r="S252" s="24" t="e">
        <f>'ModelParams Lw'!$B$3+'ModelParams Lw'!$B$4*LOG10($B252/3600/($D252*$F252))+'ModelParams Lw'!$B$5*LOG10(2*$G252/(1.2*($B252/3600/($D252*$F252))^2)+1)+10*LOG10($D252*$F252)+K252</f>
        <v>#DIV/0!</v>
      </c>
      <c r="T252" s="24" t="e">
        <f>'ModelParams Lw'!$B$3+'ModelParams Lw'!$B$4*LOG10($B252/3600/($D252*$F252))+'ModelParams Lw'!$B$5*LOG10(2*$G252/(1.2*($B252/3600/($D252*$F252))^2)+1)+10*LOG10($D252*$F252)+L252</f>
        <v>#DIV/0!</v>
      </c>
      <c r="U252" s="24" t="e">
        <f>'ModelParams Lw'!$B$3+'ModelParams Lw'!$B$4*LOG10($B252/3600/($D252*$F252))+'ModelParams Lw'!$B$5*LOG10(2*$G252/(1.2*($B252/3600/($D252*$F252))^2)+1)+10*LOG10($D252*$F252)+M252</f>
        <v>#DIV/0!</v>
      </c>
      <c r="V252" s="24" t="e">
        <f>'ModelParams Lw'!$B$3+'ModelParams Lw'!$B$4*LOG10($B252/3600/($D252*$F252))+'ModelParams Lw'!$B$5*LOG10(2*$G252/(1.2*($B252/3600/($D252*$F252))^2)+1)+10*LOG10($D252*$F252)+N252</f>
        <v>#DIV/0!</v>
      </c>
      <c r="W252" s="24" t="e">
        <f>'ModelParams Lw'!$B$3+'ModelParams Lw'!$B$4*LOG10($B252/3600/($D252*$F252))+'ModelParams Lw'!$B$5*LOG10(2*$G252/(1.2*($B252/3600/($D252*$F252))^2)+1)+10*LOG10($D252*$F252)+O252</f>
        <v>#DIV/0!</v>
      </c>
      <c r="X252" s="24" t="e">
        <f>10*LOG10(IF(P252="",0,POWER(10,((P252+'ModelParams Lw'!$O$4)/10))) +IF(Q252="",0,POWER(10,((Q252+'ModelParams Lw'!$P$4)/10))) +IF(R252="",0,POWER(10,((R252+'ModelParams Lw'!$Q$4)/10))) +IF(S252="",0,POWER(10,((S252+'ModelParams Lw'!$R$4)/10))) +IF(T252="",0,POWER(10,((T252+'ModelParams Lw'!$S$4)/10))) +IF(U252="",0,POWER(10,((U252+'ModelParams Lw'!$T$4)/10))) +IF(V252="",0,POWER(10,((V252+'ModelParams Lw'!$U$4)/10)))+IF(W252="",0,POWER(10,((W252+'ModelParams Lw'!$V$4)/10))))</f>
        <v>#DIV/0!</v>
      </c>
      <c r="Y252" s="24" t="e">
        <f t="shared" si="91"/>
        <v>#DIV/0!</v>
      </c>
      <c r="Z252" s="24" t="e">
        <f>(P252-'ModelParams Lw'!O$10)/'ModelParams Lw'!O$11</f>
        <v>#DIV/0!</v>
      </c>
      <c r="AA252" s="24" t="e">
        <f>(Q252-'ModelParams Lw'!P$10)/'ModelParams Lw'!P$11</f>
        <v>#DIV/0!</v>
      </c>
      <c r="AB252" s="24" t="e">
        <f>(R252-'ModelParams Lw'!Q$10)/'ModelParams Lw'!Q$11</f>
        <v>#DIV/0!</v>
      </c>
      <c r="AC252" s="24" t="e">
        <f>(S252-'ModelParams Lw'!R$10)/'ModelParams Lw'!R$11</f>
        <v>#DIV/0!</v>
      </c>
      <c r="AD252" s="24" t="e">
        <f>(T252-'ModelParams Lw'!S$10)/'ModelParams Lw'!S$11</f>
        <v>#DIV/0!</v>
      </c>
      <c r="AE252" s="24" t="e">
        <f>(U252-'ModelParams Lw'!T$10)/'ModelParams Lw'!T$11</f>
        <v>#DIV/0!</v>
      </c>
      <c r="AF252" s="24" t="e">
        <f>(V252-'ModelParams Lw'!U$10)/'ModelParams Lw'!U$11</f>
        <v>#DIV/0!</v>
      </c>
      <c r="AG252" s="24" t="e">
        <f>(W252-'ModelParams Lw'!V$10)/'ModelParams Lw'!V$11</f>
        <v>#DIV/0!</v>
      </c>
      <c r="AH252" s="24" t="e">
        <f t="shared" si="92"/>
        <v>#DIV/0!</v>
      </c>
      <c r="AI252" s="24" t="str">
        <f>IF(OR(Calcul!$D257="",Calcul!$E257=""),"",VLOOKUP(CONCATENATE(Calcul!$D257,Calcul!$E257),SilencerParams!$D$4:$R$82,8,FALSE))</f>
        <v/>
      </c>
      <c r="AJ252" s="24" t="str">
        <f>IF(OR(Calcul!$D257="",Calcul!$E257=""),"",VLOOKUP(CONCATENATE(Calcul!$D257,Calcul!$E257),SilencerParams!$D$4:$R$82,9,FALSE))</f>
        <v/>
      </c>
      <c r="AK252" s="24" t="str">
        <f>IF(OR(Calcul!$D257="",Calcul!$E257=""),"",VLOOKUP(CONCATENATE(Calcul!$D257,Calcul!$E257),SilencerParams!$D$4:$R$82,10,FALSE))</f>
        <v/>
      </c>
      <c r="AL252" s="24" t="str">
        <f>IF(OR(Calcul!$D257="",Calcul!$E257=""),"",VLOOKUP(CONCATENATE(Calcul!$D257,Calcul!$E257),SilencerParams!$D$4:$R$82,11,FALSE))</f>
        <v/>
      </c>
      <c r="AM252" s="24" t="str">
        <f>IF(OR(Calcul!$D257="",Calcul!$E257=""),"",VLOOKUP(CONCATENATE(Calcul!$D257,Calcul!$E257),SilencerParams!$D$4:$R$82,12,FALSE))</f>
        <v/>
      </c>
      <c r="AN252" s="24" t="str">
        <f>IF(OR(Calcul!$D257="",Calcul!$E257=""),"",VLOOKUP(CONCATENATE(Calcul!$D257,Calcul!$E257),SilencerParams!$D$4:$R$82,13,FALSE))</f>
        <v/>
      </c>
      <c r="AO252" s="24" t="str">
        <f>IF(OR(Calcul!$D257="",Calcul!$E257=""),"",VLOOKUP(CONCATENATE(Calcul!$D257,Calcul!$E257),SilencerParams!$D$4:$R$82,14,FALSE))</f>
        <v/>
      </c>
      <c r="AP252" s="24" t="str">
        <f>IF(OR(Calcul!$D257="",Calcul!$E257=""),"",VLOOKUP(CONCATENATE(Calcul!$D257,Calcul!$E257),SilencerParams!$D$4:$R$82,15,FALSE))</f>
        <v/>
      </c>
      <c r="AQ252" s="24" t="str">
        <f>IF(OR(Calcul!$D257="",Calcul!$E257=""),"",VLOOKUP(CONCATENATE(Calcul!$D257,Calcul!$E257),SilencerParams!$D$4:$Z$82,16,FALSE)*LOG($AH252)+VLOOKUP(CONCATENATE(Calcul!$D257,Calcul!$E257),SilencerParams!$D$4:$AH$82,24,FALSE))</f>
        <v/>
      </c>
      <c r="AR252" s="24" t="str">
        <f>IF(OR(Calcul!$D257="",Calcul!$E257=""),"",VLOOKUP(CONCATENATE(Calcul!$D257,Calcul!$E257),SilencerParams!$D$4:$Z$82,17,FALSE)*LOG($AH252)+VLOOKUP(CONCATENATE(Calcul!$D257,Calcul!$E257),SilencerParams!$D$4:$AH$82,25,FALSE))</f>
        <v/>
      </c>
      <c r="AS252" s="24" t="str">
        <f>IF(OR(Calcul!$D257="",Calcul!$E257=""),"",VLOOKUP(CONCATENATE(Calcul!$D257,Calcul!$E257),SilencerParams!$D$4:$Z$82,18,FALSE)*LOG($AH252)+VLOOKUP(CONCATENATE(Calcul!$D257,Calcul!$E257),SilencerParams!$D$4:$AH$82,26,FALSE))</f>
        <v/>
      </c>
      <c r="AT252" s="24" t="str">
        <f>IF(OR(Calcul!$D257="",Calcul!$E257=""),"",VLOOKUP(CONCATENATE(Calcul!$D257,Calcul!$E257),SilencerParams!$D$4:$Z$82,19,FALSE)*LOG($AH252)+VLOOKUP(CONCATENATE(Calcul!$D257,Calcul!$E257),SilencerParams!$D$4:$AH$82,27,FALSE))</f>
        <v/>
      </c>
      <c r="AU252" s="24" t="str">
        <f>IF(OR(Calcul!$D257="",Calcul!$E257=""),"",VLOOKUP(CONCATENATE(Calcul!$D257,Calcul!$E257),SilencerParams!$D$4:$Z$82,20,FALSE)*LOG($AH252)+VLOOKUP(CONCATENATE(Calcul!$D257,Calcul!$E257),SilencerParams!$D$4:$AH$82,28,FALSE))</f>
        <v/>
      </c>
      <c r="AV252" s="24" t="str">
        <f>IF(OR(Calcul!$D257="",Calcul!$E257=""),"",VLOOKUP(CONCATENATE(Calcul!$D257,Calcul!$E257),SilencerParams!$D$4:$Z$82,21,FALSE)*LOG($AH252)+VLOOKUP(CONCATENATE(Calcul!$D257,Calcul!$E257),SilencerParams!$D$4:$AH$82,29,FALSE))</f>
        <v/>
      </c>
      <c r="AW252" s="24" t="str">
        <f>IF(OR(Calcul!$D257="",Calcul!$E257=""),"",VLOOKUP(CONCATENATE(Calcul!$D257,Calcul!$E257),SilencerParams!$D$4:$Z$82,22,FALSE)*LOG($AH252)+VLOOKUP(CONCATENATE(Calcul!$D257,Calcul!$E257),SilencerParams!$D$4:$AH$82,30,FALSE))</f>
        <v/>
      </c>
      <c r="AX252" s="24" t="str">
        <f>IF(OR(Calcul!$D257="",Calcul!$E257=""),"",VLOOKUP(CONCATENATE(Calcul!$D257,Calcul!$E257),SilencerParams!$D$4:$Z$82,23,FALSE)*LOG($AH252)+VLOOKUP(CONCATENATE(Calcul!$D257,Calcul!$E257),SilencerParams!$D$4:$AH$82,31,FALSE))</f>
        <v/>
      </c>
      <c r="AY252" s="24" t="e">
        <f t="shared" si="72"/>
        <v>#DIV/0!</v>
      </c>
      <c r="AZ252" s="24" t="e">
        <f t="shared" si="73"/>
        <v>#DIV/0!</v>
      </c>
      <c r="BA252" s="24" t="e">
        <f t="shared" si="74"/>
        <v>#DIV/0!</v>
      </c>
      <c r="BB252" s="24" t="e">
        <f t="shared" si="75"/>
        <v>#DIV/0!</v>
      </c>
      <c r="BC252" s="24" t="e">
        <f t="shared" si="76"/>
        <v>#DIV/0!</v>
      </c>
      <c r="BD252" s="24" t="e">
        <f t="shared" si="77"/>
        <v>#DIV/0!</v>
      </c>
      <c r="BE252" s="24" t="e">
        <f t="shared" si="78"/>
        <v>#DIV/0!</v>
      </c>
      <c r="BF252" s="24" t="e">
        <f t="shared" si="79"/>
        <v>#DIV/0!</v>
      </c>
      <c r="BG252" s="24" t="e">
        <f>10*LOG10(IF(AY252="",0,POWER(10,((AY252+'ModelParams Lw'!$O$4)/10))) +IF(AZ252="",0,POWER(10,((AZ252+'ModelParams Lw'!$P$4)/10))) +IF(BA252="",0,POWER(10,((BA252+'ModelParams Lw'!$Q$4)/10))) +IF(BB252="",0,POWER(10,((BB252+'ModelParams Lw'!$R$4)/10))) +IF(BC252="",0,POWER(10,((BC252+'ModelParams Lw'!$S$4)/10))) +IF(BD252="",0,POWER(10,((BD252+'ModelParams Lw'!$T$4)/10))) +IF(BE252="",0,POWER(10,((BE252+'ModelParams Lw'!$U$4)/10)))+IF(BF252="",0,POWER(10,((BF252+'ModelParams Lw'!$V$4)/10))))</f>
        <v>#DIV/0!</v>
      </c>
      <c r="BH252" s="24" t="e">
        <f t="shared" si="93"/>
        <v>#DIV/0!</v>
      </c>
      <c r="BI252" s="24" t="e">
        <f>(AY252-'ModelParams Lw'!O$10)/'ModelParams Lw'!O$11</f>
        <v>#DIV/0!</v>
      </c>
      <c r="BJ252" s="24" t="e">
        <f>(AZ252-'ModelParams Lw'!P$10)/'ModelParams Lw'!P$11</f>
        <v>#DIV/0!</v>
      </c>
      <c r="BK252" s="24" t="e">
        <f>(BA252-'ModelParams Lw'!Q$10)/'ModelParams Lw'!Q$11</f>
        <v>#DIV/0!</v>
      </c>
      <c r="BL252" s="24" t="e">
        <f>(BB252-'ModelParams Lw'!R$10)/'ModelParams Lw'!R$11</f>
        <v>#DIV/0!</v>
      </c>
      <c r="BM252" s="24" t="e">
        <f>(BC252-'ModelParams Lw'!S$10)/'ModelParams Lw'!S$11</f>
        <v>#DIV/0!</v>
      </c>
      <c r="BN252" s="24" t="e">
        <f>(BD252-'ModelParams Lw'!T$10)/'ModelParams Lw'!T$11</f>
        <v>#DIV/0!</v>
      </c>
      <c r="BO252" s="24" t="e">
        <f>(BE252-'ModelParams Lw'!U$10)/'ModelParams Lw'!U$11</f>
        <v>#DIV/0!</v>
      </c>
      <c r="BP252" s="24" t="e">
        <f>(BF252-'ModelParams Lw'!V$10)/'ModelParams Lw'!V$11</f>
        <v>#DIV/0!</v>
      </c>
      <c r="BQ252" s="24">
        <f>IF(Calcul!$F257="SW",'ModelParams Lw'!C$18+'ModelParams Lw'!C$19*LOG(BQ$3)+'ModelParams Lw'!C$20*($D252*$E252),IF('ModelParams Lw'!C$21+'ModelParams Lw'!C$22*LOG(BQ$3)+'ModelParams Lw'!C$23*($D252*$E252)&lt;'ModelParams Lw'!C$18+'ModelParams Lw'!C$19*LOG(BQ$3)+'ModelParams Lw'!C$20*($D252*$E252),'ModelParams Lw'!C$18+'ModelParams Lw'!C$19*LOG(BQ$3)+'ModelParams Lw'!C$20*($D252*$E252),'ModelParams Lw'!C$21+'ModelParams Lw'!C$22*LOG(BQ$3)+'ModelParams Lw'!C$23*($D252*$E252)))</f>
        <v>29.232362061604213</v>
      </c>
      <c r="BR252" s="24">
        <f>IF(Calcul!$F257="SW",'ModelParams Lw'!D$18+'ModelParams Lw'!D$19*LOG(BR$3)+'ModelParams Lw'!D$20*($D252*$E252),IF('ModelParams Lw'!D$21+'ModelParams Lw'!D$22*LOG(BR$3)+'ModelParams Lw'!D$23*($D252*$E252)&lt;'ModelParams Lw'!D$18+'ModelParams Lw'!D$19*LOG(BR$3)+'ModelParams Lw'!D$20*($D252*$E252),'ModelParams Lw'!D$18+'ModelParams Lw'!D$19*LOG(BR$3)+'ModelParams Lw'!D$20*($D252*$E252),'ModelParams Lw'!D$21+'ModelParams Lw'!D$22*LOG(BR$3)+'ModelParams Lw'!D$23*($D252*$E252)))</f>
        <v>20.87664435983303</v>
      </c>
      <c r="BS252" s="24">
        <f>IF(Calcul!$F257="SW",'ModelParams Lw'!E$18+'ModelParams Lw'!E$19*LOG(BS$3)+'ModelParams Lw'!E$20*($D252*$E252),IF('ModelParams Lw'!E$21+'ModelParams Lw'!E$22*LOG(BS$3)+'ModelParams Lw'!E$23*($D252*$E252)&lt;'ModelParams Lw'!E$18+'ModelParams Lw'!E$19*LOG(BS$3)+'ModelParams Lw'!E$20*($D252*$E252),'ModelParams Lw'!E$18+'ModelParams Lw'!E$19*LOG(BS$3)+'ModelParams Lw'!E$20*($D252*$E252),'ModelParams Lw'!E$21+'ModelParams Lw'!E$22*LOG(BS$3)+'ModelParams Lw'!E$23*($D252*$E252)))</f>
        <v>19.403052886267911</v>
      </c>
      <c r="BT252" s="24">
        <f>IF(Calcul!$F257="SW",'ModelParams Lw'!F$18+'ModelParams Lw'!F$19*LOG(BT$3)+'ModelParams Lw'!F$20*($D252*$E252),IF('ModelParams Lw'!F$21+'ModelParams Lw'!F$22*LOG(BT$3)+'ModelParams Lw'!F$23*($D252*$E252)&lt;'ModelParams Lw'!F$18+'ModelParams Lw'!F$19*LOG(BT$3)+'ModelParams Lw'!F$20*($D252*$E252),'ModelParams Lw'!F$18+'ModelParams Lw'!F$19*LOG(BT$3)+'ModelParams Lw'!F$20*($D252*$E252),'ModelParams Lw'!F$21+'ModelParams Lw'!F$22*LOG(BT$3)+'ModelParams Lw'!F$23*($D252*$E252)))</f>
        <v>19.168948557312724</v>
      </c>
      <c r="BU252" s="24">
        <f>IF(Calcul!$F257="SW",'ModelParams Lw'!G$18+'ModelParams Lw'!G$19*LOG(BU$3)+'ModelParams Lw'!G$20*($D252*$E252),IF('ModelParams Lw'!G$21+'ModelParams Lw'!G$22*LOG(BU$3)+'ModelParams Lw'!G$23*($D252*$E252)&lt;'ModelParams Lw'!G$18+'ModelParams Lw'!G$19*LOG(BU$3)+'ModelParams Lw'!G$20*($D252*$E252),'ModelParams Lw'!G$18+'ModelParams Lw'!G$19*LOG(BU$3)+'ModelParams Lw'!G$20*($D252*$E252),'ModelParams Lw'!G$21+'ModelParams Lw'!G$22*LOG(BU$3)+'ModelParams Lw'!G$23*($D252*$E252)))</f>
        <v>19.253827318462619</v>
      </c>
      <c r="BV252" s="24">
        <f>IF(Calcul!$F257="SW",'ModelParams Lw'!H$18+'ModelParams Lw'!H$19*LOG(BV$3)+'ModelParams Lw'!H$20*($D252*$E252),IF('ModelParams Lw'!H$21+'ModelParams Lw'!H$22*LOG(BV$3)+'ModelParams Lw'!H$23*($D252*$E252)&lt;'ModelParams Lw'!H$18+'ModelParams Lw'!H$19*LOG(BV$3)+'ModelParams Lw'!H$20*($D252*$E252),'ModelParams Lw'!H$18+'ModelParams Lw'!H$19*LOG(BV$3)+'ModelParams Lw'!H$20*($D252*$E252),'ModelParams Lw'!H$21+'ModelParams Lw'!H$22*LOG(BV$3)+'ModelParams Lw'!H$23*($D252*$E252)))</f>
        <v>18.450549841027573</v>
      </c>
      <c r="BW252" s="24">
        <f>IF(Calcul!$F257="SW",'ModelParams Lw'!I$18+'ModelParams Lw'!I$19*LOG(BW$3)+'ModelParams Lw'!I$20*($D252*$E252),IF('ModelParams Lw'!I$21+'ModelParams Lw'!I$22*LOG(BW$3)+'ModelParams Lw'!I$23*($D252*$E252)&lt;'ModelParams Lw'!I$18+'ModelParams Lw'!I$19*LOG(BW$3)+'ModelParams Lw'!I$20*($D252*$E252),'ModelParams Lw'!I$18+'ModelParams Lw'!I$19*LOG(BW$3)+'ModelParams Lw'!I$20*($D252*$E252),'ModelParams Lw'!I$21+'ModelParams Lw'!I$22*LOG(BW$3)+'ModelParams Lw'!I$23*($D252*$E252)))</f>
        <v>24.339570323731252</v>
      </c>
      <c r="BX252" s="24">
        <f>IF(Calcul!$F257="SW",'ModelParams Lw'!J$18+'ModelParams Lw'!J$19*LOG(BX$3)+'ModelParams Lw'!J$20*($D252*$E252),IF('ModelParams Lw'!J$21+'ModelParams Lw'!J$22*LOG(BX$3)+'ModelParams Lw'!J$23*($D252*$E252)&lt;'ModelParams Lw'!J$18+'ModelParams Lw'!J$19*LOG(BX$3)+'ModelParams Lw'!J$20*($D252*$E252),'ModelParams Lw'!J$18+'ModelParams Lw'!J$19*LOG(BX$3)+'ModelParams Lw'!J$20*($D252*$E252),'ModelParams Lw'!J$21+'ModelParams Lw'!J$22*LOG(BX$3)+'ModelParams Lw'!J$23*($D252*$E252)))</f>
        <v>22.505852524315557</v>
      </c>
      <c r="BY252" s="24" t="e">
        <f t="shared" si="80"/>
        <v>#DIV/0!</v>
      </c>
      <c r="BZ252" s="24" t="e">
        <f t="shared" si="81"/>
        <v>#DIV/0!</v>
      </c>
      <c r="CA252" s="24" t="e">
        <f t="shared" si="82"/>
        <v>#DIV/0!</v>
      </c>
      <c r="CB252" s="24" t="e">
        <f t="shared" si="83"/>
        <v>#DIV/0!</v>
      </c>
      <c r="CC252" s="24" t="e">
        <f t="shared" si="84"/>
        <v>#DIV/0!</v>
      </c>
      <c r="CD252" s="24" t="e">
        <f t="shared" si="85"/>
        <v>#DIV/0!</v>
      </c>
      <c r="CE252" s="24" t="e">
        <f t="shared" si="86"/>
        <v>#DIV/0!</v>
      </c>
      <c r="CF252" s="24" t="e">
        <f t="shared" si="87"/>
        <v>#DIV/0!</v>
      </c>
      <c r="CG252" s="24" t="e">
        <f>10*LOG10(IF(BY252="",0,POWER(10,((BY252+'ModelParams Lw'!$O$4)/10))) +IF(BZ252="",0,POWER(10,((BZ252+'ModelParams Lw'!$P$4)/10))) +IF(CA252="",0,POWER(10,((CA252+'ModelParams Lw'!$Q$4)/10))) +IF(CB252="",0,POWER(10,((CB252+'ModelParams Lw'!$R$4)/10))) +IF(CC252="",0,POWER(10,((CC252+'ModelParams Lw'!$S$4)/10))) +IF(CD252="",0,POWER(10,((CD252+'ModelParams Lw'!$T$4)/10))) +IF(CE252="",0,POWER(10,((CE252+'ModelParams Lw'!$U$4)/10)))+IF(CF252="",0,POWER(10,((CF252+'ModelParams Lw'!$V$4)/10))))</f>
        <v>#DIV/0!</v>
      </c>
      <c r="CH252" s="24" t="e">
        <f t="shared" si="94"/>
        <v>#DIV/0!</v>
      </c>
      <c r="CI252" s="24" t="e">
        <f>(BY252-'ModelParams Lw'!$O$10)/'ModelParams Lw'!$O$11</f>
        <v>#DIV/0!</v>
      </c>
      <c r="CJ252" s="24" t="e">
        <f>(BZ252-'ModelParams Lw'!$P$10)/'ModelParams Lw'!$P$11</f>
        <v>#DIV/0!</v>
      </c>
      <c r="CK252" s="24" t="e">
        <f>(CA252-'ModelParams Lw'!$Q$10)/'ModelParams Lw'!$Q$11</f>
        <v>#DIV/0!</v>
      </c>
      <c r="CL252" s="24" t="e">
        <f>(CB252-'ModelParams Lw'!$R$10)/'ModelParams Lw'!$R$11</f>
        <v>#DIV/0!</v>
      </c>
      <c r="CM252" s="24" t="e">
        <f>(CC252-'ModelParams Lw'!$S$10)/'ModelParams Lw'!$S$11</f>
        <v>#DIV/0!</v>
      </c>
      <c r="CN252" s="24" t="e">
        <f>(CD252-'ModelParams Lw'!$T$10)/'ModelParams Lw'!$T$11</f>
        <v>#DIV/0!</v>
      </c>
      <c r="CO252" s="24" t="e">
        <f>(CE252-'ModelParams Lw'!$U$10)/'ModelParams Lw'!$U$11</f>
        <v>#DIV/0!</v>
      </c>
      <c r="CP252" s="24" t="e">
        <f>(CF252-'ModelParams Lw'!$V$10)/'ModelParams Lw'!$V$11</f>
        <v>#DIV/0!</v>
      </c>
    </row>
    <row r="253" spans="1:94" x14ac:dyDescent="0.2">
      <c r="A253" s="12">
        <f>Calcul!B255</f>
        <v>0</v>
      </c>
      <c r="B253" s="12">
        <f t="shared" si="88"/>
        <v>0</v>
      </c>
      <c r="C253" s="12">
        <f>Calcul!C255</f>
        <v>0</v>
      </c>
      <c r="D253" s="12">
        <f>Calcul!D255/1000</f>
        <v>0</v>
      </c>
      <c r="E253" s="12">
        <f>Calcul!E255/1000</f>
        <v>0</v>
      </c>
      <c r="F253" s="12">
        <f t="shared" si="89"/>
        <v>0</v>
      </c>
      <c r="G253" s="24" t="e">
        <f t="shared" si="90"/>
        <v>#DIV/0!</v>
      </c>
      <c r="H253" s="21" t="e">
        <f>'ModelParams Lw'!$B$6*(LN(H$3/(($B253/3600/($D253*$F253))^0.4*$G253^0.3)))^2+'ModelParams Lw'!$B$7*LN(H$3/(($B253/3600/($D253*$F253))^0.4*$G253^0.3))+'ModelParams Lw'!$B$8</f>
        <v>#DIV/0!</v>
      </c>
      <c r="I253" s="21" t="e">
        <f>'ModelParams Lw'!$B$6*(LN(I$3/(($B253/3600/($D253*$F253))^0.4*$G253^0.3)))^2+'ModelParams Lw'!$B$7*LN(I$3/(($B253/3600/($D253*$F253))^0.4*$G253^0.3))+'ModelParams Lw'!$B$8</f>
        <v>#DIV/0!</v>
      </c>
      <c r="J253" s="21" t="e">
        <f>'ModelParams Lw'!$B$6*(LN(J$3/(($B253/3600/($D253*$F253))^0.4*$G253^0.3)))^2+'ModelParams Lw'!$B$7*LN(J$3/(($B253/3600/($D253*$F253))^0.4*$G253^0.3))+'ModelParams Lw'!$B$8</f>
        <v>#DIV/0!</v>
      </c>
      <c r="K253" s="21" t="e">
        <f>'ModelParams Lw'!$B$6*(LN(K$3/(($B253/3600/($D253*$F253))^0.4*$G253^0.3)))^2+'ModelParams Lw'!$B$7*LN(K$3/(($B253/3600/($D253*$F253))^0.4*$G253^0.3))+'ModelParams Lw'!$B$8</f>
        <v>#DIV/0!</v>
      </c>
      <c r="L253" s="21" t="e">
        <f>'ModelParams Lw'!$B$6*(LN(L$3/(($B253/3600/($D253*$F253))^0.4*$G253^0.3)))^2+'ModelParams Lw'!$B$7*LN(L$3/(($B253/3600/($D253*$F253))^0.4*$G253^0.3))+'ModelParams Lw'!$B$8</f>
        <v>#DIV/0!</v>
      </c>
      <c r="M253" s="21" t="e">
        <f>'ModelParams Lw'!$B$6*(LN(M$3/(($B253/3600/($D253*$F253))^0.4*$G253^0.3)))^2+'ModelParams Lw'!$B$7*LN(M$3/(($B253/3600/($D253*$F253))^0.4*$G253^0.3))+'ModelParams Lw'!$B$8</f>
        <v>#DIV/0!</v>
      </c>
      <c r="N253" s="21" t="e">
        <f>'ModelParams Lw'!$B$6*(LN(N$3/(($B253/3600/($D253*$F253))^0.4*$G253^0.3)))^2+'ModelParams Lw'!$B$7*LN(N$3/(($B253/3600/($D253*$F253))^0.4*$G253^0.3))+'ModelParams Lw'!$B$8</f>
        <v>#DIV/0!</v>
      </c>
      <c r="O253" s="21" t="e">
        <f>'ModelParams Lw'!$B$6*(LN(O$3/(($B253/3600/($D253*$F253))^0.4*$G253^0.3)))^2+'ModelParams Lw'!$B$7*LN(O$3/(($B253/3600/($D253*$F253))^0.4*$G253^0.3))+'ModelParams Lw'!$B$8</f>
        <v>#DIV/0!</v>
      </c>
      <c r="P253" s="24" t="e">
        <f>'ModelParams Lw'!$B$3+'ModelParams Lw'!$B$4*LOG10($B253/3600/($D253*$F253))+'ModelParams Lw'!$B$5*LOG10(2*$G253/(1.2*($B253/3600/($D253*$F253))^2)+1)+10*LOG10($D253*$F253)+H253</f>
        <v>#DIV/0!</v>
      </c>
      <c r="Q253" s="24" t="e">
        <f>'ModelParams Lw'!$B$3+'ModelParams Lw'!$B$4*LOG10($B253/3600/($D253*$F253))+'ModelParams Lw'!$B$5*LOG10(2*$G253/(1.2*($B253/3600/($D253*$F253))^2)+1)+10*LOG10($D253*$F253)+I253</f>
        <v>#DIV/0!</v>
      </c>
      <c r="R253" s="24" t="e">
        <f>'ModelParams Lw'!$B$3+'ModelParams Lw'!$B$4*LOG10($B253/3600/($D253*$F253))+'ModelParams Lw'!$B$5*LOG10(2*$G253/(1.2*($B253/3600/($D253*$F253))^2)+1)+10*LOG10($D253*$F253)+J253</f>
        <v>#DIV/0!</v>
      </c>
      <c r="S253" s="24" t="e">
        <f>'ModelParams Lw'!$B$3+'ModelParams Lw'!$B$4*LOG10($B253/3600/($D253*$F253))+'ModelParams Lw'!$B$5*LOG10(2*$G253/(1.2*($B253/3600/($D253*$F253))^2)+1)+10*LOG10($D253*$F253)+K253</f>
        <v>#DIV/0!</v>
      </c>
      <c r="T253" s="24" t="e">
        <f>'ModelParams Lw'!$B$3+'ModelParams Lw'!$B$4*LOG10($B253/3600/($D253*$F253))+'ModelParams Lw'!$B$5*LOG10(2*$G253/(1.2*($B253/3600/($D253*$F253))^2)+1)+10*LOG10($D253*$F253)+L253</f>
        <v>#DIV/0!</v>
      </c>
      <c r="U253" s="24" t="e">
        <f>'ModelParams Lw'!$B$3+'ModelParams Lw'!$B$4*LOG10($B253/3600/($D253*$F253))+'ModelParams Lw'!$B$5*LOG10(2*$G253/(1.2*($B253/3600/($D253*$F253))^2)+1)+10*LOG10($D253*$F253)+M253</f>
        <v>#DIV/0!</v>
      </c>
      <c r="V253" s="24" t="e">
        <f>'ModelParams Lw'!$B$3+'ModelParams Lw'!$B$4*LOG10($B253/3600/($D253*$F253))+'ModelParams Lw'!$B$5*LOG10(2*$G253/(1.2*($B253/3600/($D253*$F253))^2)+1)+10*LOG10($D253*$F253)+N253</f>
        <v>#DIV/0!</v>
      </c>
      <c r="W253" s="24" t="e">
        <f>'ModelParams Lw'!$B$3+'ModelParams Lw'!$B$4*LOG10($B253/3600/($D253*$F253))+'ModelParams Lw'!$B$5*LOG10(2*$G253/(1.2*($B253/3600/($D253*$F253))^2)+1)+10*LOG10($D253*$F253)+O253</f>
        <v>#DIV/0!</v>
      </c>
      <c r="X253" s="24" t="e">
        <f>10*LOG10(IF(P253="",0,POWER(10,((P253+'ModelParams Lw'!$O$4)/10))) +IF(Q253="",0,POWER(10,((Q253+'ModelParams Lw'!$P$4)/10))) +IF(R253="",0,POWER(10,((R253+'ModelParams Lw'!$Q$4)/10))) +IF(S253="",0,POWER(10,((S253+'ModelParams Lw'!$R$4)/10))) +IF(T253="",0,POWER(10,((T253+'ModelParams Lw'!$S$4)/10))) +IF(U253="",0,POWER(10,((U253+'ModelParams Lw'!$T$4)/10))) +IF(V253="",0,POWER(10,((V253+'ModelParams Lw'!$U$4)/10)))+IF(W253="",0,POWER(10,((W253+'ModelParams Lw'!$V$4)/10))))</f>
        <v>#DIV/0!</v>
      </c>
      <c r="Y253" s="24" t="e">
        <f t="shared" si="91"/>
        <v>#DIV/0!</v>
      </c>
      <c r="Z253" s="24" t="e">
        <f>(P253-'ModelParams Lw'!O$10)/'ModelParams Lw'!O$11</f>
        <v>#DIV/0!</v>
      </c>
      <c r="AA253" s="24" t="e">
        <f>(Q253-'ModelParams Lw'!P$10)/'ModelParams Lw'!P$11</f>
        <v>#DIV/0!</v>
      </c>
      <c r="AB253" s="24" t="e">
        <f>(R253-'ModelParams Lw'!Q$10)/'ModelParams Lw'!Q$11</f>
        <v>#DIV/0!</v>
      </c>
      <c r="AC253" s="24" t="e">
        <f>(S253-'ModelParams Lw'!R$10)/'ModelParams Lw'!R$11</f>
        <v>#DIV/0!</v>
      </c>
      <c r="AD253" s="24" t="e">
        <f>(T253-'ModelParams Lw'!S$10)/'ModelParams Lw'!S$11</f>
        <v>#DIV/0!</v>
      </c>
      <c r="AE253" s="24" t="e">
        <f>(U253-'ModelParams Lw'!T$10)/'ModelParams Lw'!T$11</f>
        <v>#DIV/0!</v>
      </c>
      <c r="AF253" s="24" t="e">
        <f>(V253-'ModelParams Lw'!U$10)/'ModelParams Lw'!U$11</f>
        <v>#DIV/0!</v>
      </c>
      <c r="AG253" s="24" t="e">
        <f>(W253-'ModelParams Lw'!V$10)/'ModelParams Lw'!V$11</f>
        <v>#DIV/0!</v>
      </c>
      <c r="AH253" s="24" t="e">
        <f t="shared" si="92"/>
        <v>#DIV/0!</v>
      </c>
      <c r="AI253" s="24" t="str">
        <f>IF(OR(Calcul!$D258="",Calcul!$E258=""),"",VLOOKUP(CONCATENATE(Calcul!$D258,Calcul!$E258),SilencerParams!$D$4:$R$82,8,FALSE))</f>
        <v/>
      </c>
      <c r="AJ253" s="24" t="str">
        <f>IF(OR(Calcul!$D258="",Calcul!$E258=""),"",VLOOKUP(CONCATENATE(Calcul!$D258,Calcul!$E258),SilencerParams!$D$4:$R$82,9,FALSE))</f>
        <v/>
      </c>
      <c r="AK253" s="24" t="str">
        <f>IF(OR(Calcul!$D258="",Calcul!$E258=""),"",VLOOKUP(CONCATENATE(Calcul!$D258,Calcul!$E258),SilencerParams!$D$4:$R$82,10,FALSE))</f>
        <v/>
      </c>
      <c r="AL253" s="24" t="str">
        <f>IF(OR(Calcul!$D258="",Calcul!$E258=""),"",VLOOKUP(CONCATENATE(Calcul!$D258,Calcul!$E258),SilencerParams!$D$4:$R$82,11,FALSE))</f>
        <v/>
      </c>
      <c r="AM253" s="24" t="str">
        <f>IF(OR(Calcul!$D258="",Calcul!$E258=""),"",VLOOKUP(CONCATENATE(Calcul!$D258,Calcul!$E258),SilencerParams!$D$4:$R$82,12,FALSE))</f>
        <v/>
      </c>
      <c r="AN253" s="24" t="str">
        <f>IF(OR(Calcul!$D258="",Calcul!$E258=""),"",VLOOKUP(CONCATENATE(Calcul!$D258,Calcul!$E258),SilencerParams!$D$4:$R$82,13,FALSE))</f>
        <v/>
      </c>
      <c r="AO253" s="24" t="str">
        <f>IF(OR(Calcul!$D258="",Calcul!$E258=""),"",VLOOKUP(CONCATENATE(Calcul!$D258,Calcul!$E258),SilencerParams!$D$4:$R$82,14,FALSE))</f>
        <v/>
      </c>
      <c r="AP253" s="24" t="str">
        <f>IF(OR(Calcul!$D258="",Calcul!$E258=""),"",VLOOKUP(CONCATENATE(Calcul!$D258,Calcul!$E258),SilencerParams!$D$4:$R$82,15,FALSE))</f>
        <v/>
      </c>
      <c r="AQ253" s="24" t="str">
        <f>IF(OR(Calcul!$D258="",Calcul!$E258=""),"",VLOOKUP(CONCATENATE(Calcul!$D258,Calcul!$E258),SilencerParams!$D$4:$Z$82,16,FALSE)*LOG($AH253)+VLOOKUP(CONCATENATE(Calcul!$D258,Calcul!$E258),SilencerParams!$D$4:$AH$82,24,FALSE))</f>
        <v/>
      </c>
      <c r="AR253" s="24" t="str">
        <f>IF(OR(Calcul!$D258="",Calcul!$E258=""),"",VLOOKUP(CONCATENATE(Calcul!$D258,Calcul!$E258),SilencerParams!$D$4:$Z$82,17,FALSE)*LOG($AH253)+VLOOKUP(CONCATENATE(Calcul!$D258,Calcul!$E258),SilencerParams!$D$4:$AH$82,25,FALSE))</f>
        <v/>
      </c>
      <c r="AS253" s="24" t="str">
        <f>IF(OR(Calcul!$D258="",Calcul!$E258=""),"",VLOOKUP(CONCATENATE(Calcul!$D258,Calcul!$E258),SilencerParams!$D$4:$Z$82,18,FALSE)*LOG($AH253)+VLOOKUP(CONCATENATE(Calcul!$D258,Calcul!$E258),SilencerParams!$D$4:$AH$82,26,FALSE))</f>
        <v/>
      </c>
      <c r="AT253" s="24" t="str">
        <f>IF(OR(Calcul!$D258="",Calcul!$E258=""),"",VLOOKUP(CONCATENATE(Calcul!$D258,Calcul!$E258),SilencerParams!$D$4:$Z$82,19,FALSE)*LOG($AH253)+VLOOKUP(CONCATENATE(Calcul!$D258,Calcul!$E258),SilencerParams!$D$4:$AH$82,27,FALSE))</f>
        <v/>
      </c>
      <c r="AU253" s="24" t="str">
        <f>IF(OR(Calcul!$D258="",Calcul!$E258=""),"",VLOOKUP(CONCATENATE(Calcul!$D258,Calcul!$E258),SilencerParams!$D$4:$Z$82,20,FALSE)*LOG($AH253)+VLOOKUP(CONCATENATE(Calcul!$D258,Calcul!$E258),SilencerParams!$D$4:$AH$82,28,FALSE))</f>
        <v/>
      </c>
      <c r="AV253" s="24" t="str">
        <f>IF(OR(Calcul!$D258="",Calcul!$E258=""),"",VLOOKUP(CONCATENATE(Calcul!$D258,Calcul!$E258),SilencerParams!$D$4:$Z$82,21,FALSE)*LOG($AH253)+VLOOKUP(CONCATENATE(Calcul!$D258,Calcul!$E258),SilencerParams!$D$4:$AH$82,29,FALSE))</f>
        <v/>
      </c>
      <c r="AW253" s="24" t="str">
        <f>IF(OR(Calcul!$D258="",Calcul!$E258=""),"",VLOOKUP(CONCATENATE(Calcul!$D258,Calcul!$E258),SilencerParams!$D$4:$Z$82,22,FALSE)*LOG($AH253)+VLOOKUP(CONCATENATE(Calcul!$D258,Calcul!$E258),SilencerParams!$D$4:$AH$82,30,FALSE))</f>
        <v/>
      </c>
      <c r="AX253" s="24" t="str">
        <f>IF(OR(Calcul!$D258="",Calcul!$E258=""),"",VLOOKUP(CONCATENATE(Calcul!$D258,Calcul!$E258),SilencerParams!$D$4:$Z$82,23,FALSE)*LOG($AH253)+VLOOKUP(CONCATENATE(Calcul!$D258,Calcul!$E258),SilencerParams!$D$4:$AH$82,31,FALSE))</f>
        <v/>
      </c>
      <c r="AY253" s="24" t="e">
        <f t="shared" si="72"/>
        <v>#DIV/0!</v>
      </c>
      <c r="AZ253" s="24" t="e">
        <f t="shared" si="73"/>
        <v>#DIV/0!</v>
      </c>
      <c r="BA253" s="24" t="e">
        <f t="shared" si="74"/>
        <v>#DIV/0!</v>
      </c>
      <c r="BB253" s="24" t="e">
        <f t="shared" si="75"/>
        <v>#DIV/0!</v>
      </c>
      <c r="BC253" s="24" t="e">
        <f t="shared" si="76"/>
        <v>#DIV/0!</v>
      </c>
      <c r="BD253" s="24" t="e">
        <f t="shared" si="77"/>
        <v>#DIV/0!</v>
      </c>
      <c r="BE253" s="24" t="e">
        <f t="shared" si="78"/>
        <v>#DIV/0!</v>
      </c>
      <c r="BF253" s="24" t="e">
        <f t="shared" si="79"/>
        <v>#DIV/0!</v>
      </c>
      <c r="BG253" s="24" t="e">
        <f>10*LOG10(IF(AY253="",0,POWER(10,((AY253+'ModelParams Lw'!$O$4)/10))) +IF(AZ253="",0,POWER(10,((AZ253+'ModelParams Lw'!$P$4)/10))) +IF(BA253="",0,POWER(10,((BA253+'ModelParams Lw'!$Q$4)/10))) +IF(BB253="",0,POWER(10,((BB253+'ModelParams Lw'!$R$4)/10))) +IF(BC253="",0,POWER(10,((BC253+'ModelParams Lw'!$S$4)/10))) +IF(BD253="",0,POWER(10,((BD253+'ModelParams Lw'!$T$4)/10))) +IF(BE253="",0,POWER(10,((BE253+'ModelParams Lw'!$U$4)/10)))+IF(BF253="",0,POWER(10,((BF253+'ModelParams Lw'!$V$4)/10))))</f>
        <v>#DIV/0!</v>
      </c>
      <c r="BH253" s="24" t="e">
        <f t="shared" si="93"/>
        <v>#DIV/0!</v>
      </c>
      <c r="BI253" s="24" t="e">
        <f>(AY253-'ModelParams Lw'!O$10)/'ModelParams Lw'!O$11</f>
        <v>#DIV/0!</v>
      </c>
      <c r="BJ253" s="24" t="e">
        <f>(AZ253-'ModelParams Lw'!P$10)/'ModelParams Lw'!P$11</f>
        <v>#DIV/0!</v>
      </c>
      <c r="BK253" s="24" t="e">
        <f>(BA253-'ModelParams Lw'!Q$10)/'ModelParams Lw'!Q$11</f>
        <v>#DIV/0!</v>
      </c>
      <c r="BL253" s="24" t="e">
        <f>(BB253-'ModelParams Lw'!R$10)/'ModelParams Lw'!R$11</f>
        <v>#DIV/0!</v>
      </c>
      <c r="BM253" s="24" t="e">
        <f>(BC253-'ModelParams Lw'!S$10)/'ModelParams Lw'!S$11</f>
        <v>#DIV/0!</v>
      </c>
      <c r="BN253" s="24" t="e">
        <f>(BD253-'ModelParams Lw'!T$10)/'ModelParams Lw'!T$11</f>
        <v>#DIV/0!</v>
      </c>
      <c r="BO253" s="24" t="e">
        <f>(BE253-'ModelParams Lw'!U$10)/'ModelParams Lw'!U$11</f>
        <v>#DIV/0!</v>
      </c>
      <c r="BP253" s="24" t="e">
        <f>(BF253-'ModelParams Lw'!V$10)/'ModelParams Lw'!V$11</f>
        <v>#DIV/0!</v>
      </c>
      <c r="BQ253" s="24">
        <f>IF(Calcul!$F258="SW",'ModelParams Lw'!C$18+'ModelParams Lw'!C$19*LOG(BQ$3)+'ModelParams Lw'!C$20*($D253*$E253),IF('ModelParams Lw'!C$21+'ModelParams Lw'!C$22*LOG(BQ$3)+'ModelParams Lw'!C$23*($D253*$E253)&lt;'ModelParams Lw'!C$18+'ModelParams Lw'!C$19*LOG(BQ$3)+'ModelParams Lw'!C$20*($D253*$E253),'ModelParams Lw'!C$18+'ModelParams Lw'!C$19*LOG(BQ$3)+'ModelParams Lw'!C$20*($D253*$E253),'ModelParams Lw'!C$21+'ModelParams Lw'!C$22*LOG(BQ$3)+'ModelParams Lw'!C$23*($D253*$E253)))</f>
        <v>29.232362061604213</v>
      </c>
      <c r="BR253" s="24">
        <f>IF(Calcul!$F258="SW",'ModelParams Lw'!D$18+'ModelParams Lw'!D$19*LOG(BR$3)+'ModelParams Lw'!D$20*($D253*$E253),IF('ModelParams Lw'!D$21+'ModelParams Lw'!D$22*LOG(BR$3)+'ModelParams Lw'!D$23*($D253*$E253)&lt;'ModelParams Lw'!D$18+'ModelParams Lw'!D$19*LOG(BR$3)+'ModelParams Lw'!D$20*($D253*$E253),'ModelParams Lw'!D$18+'ModelParams Lw'!D$19*LOG(BR$3)+'ModelParams Lw'!D$20*($D253*$E253),'ModelParams Lw'!D$21+'ModelParams Lw'!D$22*LOG(BR$3)+'ModelParams Lw'!D$23*($D253*$E253)))</f>
        <v>20.87664435983303</v>
      </c>
      <c r="BS253" s="24">
        <f>IF(Calcul!$F258="SW",'ModelParams Lw'!E$18+'ModelParams Lw'!E$19*LOG(BS$3)+'ModelParams Lw'!E$20*($D253*$E253),IF('ModelParams Lw'!E$21+'ModelParams Lw'!E$22*LOG(BS$3)+'ModelParams Lw'!E$23*($D253*$E253)&lt;'ModelParams Lw'!E$18+'ModelParams Lw'!E$19*LOG(BS$3)+'ModelParams Lw'!E$20*($D253*$E253),'ModelParams Lw'!E$18+'ModelParams Lw'!E$19*LOG(BS$3)+'ModelParams Lw'!E$20*($D253*$E253),'ModelParams Lw'!E$21+'ModelParams Lw'!E$22*LOG(BS$3)+'ModelParams Lw'!E$23*($D253*$E253)))</f>
        <v>19.403052886267911</v>
      </c>
      <c r="BT253" s="24">
        <f>IF(Calcul!$F258="SW",'ModelParams Lw'!F$18+'ModelParams Lw'!F$19*LOG(BT$3)+'ModelParams Lw'!F$20*($D253*$E253),IF('ModelParams Lw'!F$21+'ModelParams Lw'!F$22*LOG(BT$3)+'ModelParams Lw'!F$23*($D253*$E253)&lt;'ModelParams Lw'!F$18+'ModelParams Lw'!F$19*LOG(BT$3)+'ModelParams Lw'!F$20*($D253*$E253),'ModelParams Lw'!F$18+'ModelParams Lw'!F$19*LOG(BT$3)+'ModelParams Lw'!F$20*($D253*$E253),'ModelParams Lw'!F$21+'ModelParams Lw'!F$22*LOG(BT$3)+'ModelParams Lw'!F$23*($D253*$E253)))</f>
        <v>19.168948557312724</v>
      </c>
      <c r="BU253" s="24">
        <f>IF(Calcul!$F258="SW",'ModelParams Lw'!G$18+'ModelParams Lw'!G$19*LOG(BU$3)+'ModelParams Lw'!G$20*($D253*$E253),IF('ModelParams Lw'!G$21+'ModelParams Lw'!G$22*LOG(BU$3)+'ModelParams Lw'!G$23*($D253*$E253)&lt;'ModelParams Lw'!G$18+'ModelParams Lw'!G$19*LOG(BU$3)+'ModelParams Lw'!G$20*($D253*$E253),'ModelParams Lw'!G$18+'ModelParams Lw'!G$19*LOG(BU$3)+'ModelParams Lw'!G$20*($D253*$E253),'ModelParams Lw'!G$21+'ModelParams Lw'!G$22*LOG(BU$3)+'ModelParams Lw'!G$23*($D253*$E253)))</f>
        <v>19.253827318462619</v>
      </c>
      <c r="BV253" s="24">
        <f>IF(Calcul!$F258="SW",'ModelParams Lw'!H$18+'ModelParams Lw'!H$19*LOG(BV$3)+'ModelParams Lw'!H$20*($D253*$E253),IF('ModelParams Lw'!H$21+'ModelParams Lw'!H$22*LOG(BV$3)+'ModelParams Lw'!H$23*($D253*$E253)&lt;'ModelParams Lw'!H$18+'ModelParams Lw'!H$19*LOG(BV$3)+'ModelParams Lw'!H$20*($D253*$E253),'ModelParams Lw'!H$18+'ModelParams Lw'!H$19*LOG(BV$3)+'ModelParams Lw'!H$20*($D253*$E253),'ModelParams Lw'!H$21+'ModelParams Lw'!H$22*LOG(BV$3)+'ModelParams Lw'!H$23*($D253*$E253)))</f>
        <v>18.450549841027573</v>
      </c>
      <c r="BW253" s="24">
        <f>IF(Calcul!$F258="SW",'ModelParams Lw'!I$18+'ModelParams Lw'!I$19*LOG(BW$3)+'ModelParams Lw'!I$20*($D253*$E253),IF('ModelParams Lw'!I$21+'ModelParams Lw'!I$22*LOG(BW$3)+'ModelParams Lw'!I$23*($D253*$E253)&lt;'ModelParams Lw'!I$18+'ModelParams Lw'!I$19*LOG(BW$3)+'ModelParams Lw'!I$20*($D253*$E253),'ModelParams Lw'!I$18+'ModelParams Lw'!I$19*LOG(BW$3)+'ModelParams Lw'!I$20*($D253*$E253),'ModelParams Lw'!I$21+'ModelParams Lw'!I$22*LOG(BW$3)+'ModelParams Lw'!I$23*($D253*$E253)))</f>
        <v>24.339570323731252</v>
      </c>
      <c r="BX253" s="24">
        <f>IF(Calcul!$F258="SW",'ModelParams Lw'!J$18+'ModelParams Lw'!J$19*LOG(BX$3)+'ModelParams Lw'!J$20*($D253*$E253),IF('ModelParams Lw'!J$21+'ModelParams Lw'!J$22*LOG(BX$3)+'ModelParams Lw'!J$23*($D253*$E253)&lt;'ModelParams Lw'!J$18+'ModelParams Lw'!J$19*LOG(BX$3)+'ModelParams Lw'!J$20*($D253*$E253),'ModelParams Lw'!J$18+'ModelParams Lw'!J$19*LOG(BX$3)+'ModelParams Lw'!J$20*($D253*$E253),'ModelParams Lw'!J$21+'ModelParams Lw'!J$22*LOG(BX$3)+'ModelParams Lw'!J$23*($D253*$E253)))</f>
        <v>22.505852524315557</v>
      </c>
      <c r="BY253" s="24" t="e">
        <f t="shared" si="80"/>
        <v>#DIV/0!</v>
      </c>
      <c r="BZ253" s="24" t="e">
        <f t="shared" si="81"/>
        <v>#DIV/0!</v>
      </c>
      <c r="CA253" s="24" t="e">
        <f t="shared" si="82"/>
        <v>#DIV/0!</v>
      </c>
      <c r="CB253" s="24" t="e">
        <f t="shared" si="83"/>
        <v>#DIV/0!</v>
      </c>
      <c r="CC253" s="24" t="e">
        <f t="shared" si="84"/>
        <v>#DIV/0!</v>
      </c>
      <c r="CD253" s="24" t="e">
        <f t="shared" si="85"/>
        <v>#DIV/0!</v>
      </c>
      <c r="CE253" s="24" t="e">
        <f t="shared" si="86"/>
        <v>#DIV/0!</v>
      </c>
      <c r="CF253" s="24" t="e">
        <f t="shared" si="87"/>
        <v>#DIV/0!</v>
      </c>
      <c r="CG253" s="24" t="e">
        <f>10*LOG10(IF(BY253="",0,POWER(10,((BY253+'ModelParams Lw'!$O$4)/10))) +IF(BZ253="",0,POWER(10,((BZ253+'ModelParams Lw'!$P$4)/10))) +IF(CA253="",0,POWER(10,((CA253+'ModelParams Lw'!$Q$4)/10))) +IF(CB253="",0,POWER(10,((CB253+'ModelParams Lw'!$R$4)/10))) +IF(CC253="",0,POWER(10,((CC253+'ModelParams Lw'!$S$4)/10))) +IF(CD253="",0,POWER(10,((CD253+'ModelParams Lw'!$T$4)/10))) +IF(CE253="",0,POWER(10,((CE253+'ModelParams Lw'!$U$4)/10)))+IF(CF253="",0,POWER(10,((CF253+'ModelParams Lw'!$V$4)/10))))</f>
        <v>#DIV/0!</v>
      </c>
      <c r="CH253" s="24" t="e">
        <f t="shared" si="94"/>
        <v>#DIV/0!</v>
      </c>
      <c r="CI253" s="24" t="e">
        <f>(BY253-'ModelParams Lw'!$O$10)/'ModelParams Lw'!$O$11</f>
        <v>#DIV/0!</v>
      </c>
      <c r="CJ253" s="24" t="e">
        <f>(BZ253-'ModelParams Lw'!$P$10)/'ModelParams Lw'!$P$11</f>
        <v>#DIV/0!</v>
      </c>
      <c r="CK253" s="24" t="e">
        <f>(CA253-'ModelParams Lw'!$Q$10)/'ModelParams Lw'!$Q$11</f>
        <v>#DIV/0!</v>
      </c>
      <c r="CL253" s="24" t="e">
        <f>(CB253-'ModelParams Lw'!$R$10)/'ModelParams Lw'!$R$11</f>
        <v>#DIV/0!</v>
      </c>
      <c r="CM253" s="24" t="e">
        <f>(CC253-'ModelParams Lw'!$S$10)/'ModelParams Lw'!$S$11</f>
        <v>#DIV/0!</v>
      </c>
      <c r="CN253" s="24" t="e">
        <f>(CD253-'ModelParams Lw'!$T$10)/'ModelParams Lw'!$T$11</f>
        <v>#DIV/0!</v>
      </c>
      <c r="CO253" s="24" t="e">
        <f>(CE253-'ModelParams Lw'!$U$10)/'ModelParams Lw'!$U$11</f>
        <v>#DIV/0!</v>
      </c>
      <c r="CP253" s="24" t="e">
        <f>(CF253-'ModelParams Lw'!$V$10)/'ModelParams Lw'!$V$11</f>
        <v>#DIV/0!</v>
      </c>
    </row>
    <row r="254" spans="1:94" x14ac:dyDescent="0.2">
      <c r="A254" s="12">
        <f>Calcul!B256</f>
        <v>0</v>
      </c>
      <c r="B254" s="12">
        <f t="shared" si="88"/>
        <v>0</v>
      </c>
      <c r="C254" s="12">
        <f>Calcul!C256</f>
        <v>0</v>
      </c>
      <c r="D254" s="12">
        <f>Calcul!D256/1000</f>
        <v>0</v>
      </c>
      <c r="E254" s="12">
        <f>Calcul!E256/1000</f>
        <v>0</v>
      </c>
      <c r="F254" s="12">
        <f t="shared" si="89"/>
        <v>0</v>
      </c>
      <c r="G254" s="24" t="e">
        <f t="shared" si="90"/>
        <v>#DIV/0!</v>
      </c>
      <c r="H254" s="21" t="e">
        <f>'ModelParams Lw'!$B$6*(LN(H$3/(($B254/3600/($D254*$F254))^0.4*$G254^0.3)))^2+'ModelParams Lw'!$B$7*LN(H$3/(($B254/3600/($D254*$F254))^0.4*$G254^0.3))+'ModelParams Lw'!$B$8</f>
        <v>#DIV/0!</v>
      </c>
      <c r="I254" s="21" t="e">
        <f>'ModelParams Lw'!$B$6*(LN(I$3/(($B254/3600/($D254*$F254))^0.4*$G254^0.3)))^2+'ModelParams Lw'!$B$7*LN(I$3/(($B254/3600/($D254*$F254))^0.4*$G254^0.3))+'ModelParams Lw'!$B$8</f>
        <v>#DIV/0!</v>
      </c>
      <c r="J254" s="21" t="e">
        <f>'ModelParams Lw'!$B$6*(LN(J$3/(($B254/3600/($D254*$F254))^0.4*$G254^0.3)))^2+'ModelParams Lw'!$B$7*LN(J$3/(($B254/3600/($D254*$F254))^0.4*$G254^0.3))+'ModelParams Lw'!$B$8</f>
        <v>#DIV/0!</v>
      </c>
      <c r="K254" s="21" t="e">
        <f>'ModelParams Lw'!$B$6*(LN(K$3/(($B254/3600/($D254*$F254))^0.4*$G254^0.3)))^2+'ModelParams Lw'!$B$7*LN(K$3/(($B254/3600/($D254*$F254))^0.4*$G254^0.3))+'ModelParams Lw'!$B$8</f>
        <v>#DIV/0!</v>
      </c>
      <c r="L254" s="21" t="e">
        <f>'ModelParams Lw'!$B$6*(LN(L$3/(($B254/3600/($D254*$F254))^0.4*$G254^0.3)))^2+'ModelParams Lw'!$B$7*LN(L$3/(($B254/3600/($D254*$F254))^0.4*$G254^0.3))+'ModelParams Lw'!$B$8</f>
        <v>#DIV/0!</v>
      </c>
      <c r="M254" s="21" t="e">
        <f>'ModelParams Lw'!$B$6*(LN(M$3/(($B254/3600/($D254*$F254))^0.4*$G254^0.3)))^2+'ModelParams Lw'!$B$7*LN(M$3/(($B254/3600/($D254*$F254))^0.4*$G254^0.3))+'ModelParams Lw'!$B$8</f>
        <v>#DIV/0!</v>
      </c>
      <c r="N254" s="21" t="e">
        <f>'ModelParams Lw'!$B$6*(LN(N$3/(($B254/3600/($D254*$F254))^0.4*$G254^0.3)))^2+'ModelParams Lw'!$B$7*LN(N$3/(($B254/3600/($D254*$F254))^0.4*$G254^0.3))+'ModelParams Lw'!$B$8</f>
        <v>#DIV/0!</v>
      </c>
      <c r="O254" s="21" t="e">
        <f>'ModelParams Lw'!$B$6*(LN(O$3/(($B254/3600/($D254*$F254))^0.4*$G254^0.3)))^2+'ModelParams Lw'!$B$7*LN(O$3/(($B254/3600/($D254*$F254))^0.4*$G254^0.3))+'ModelParams Lw'!$B$8</f>
        <v>#DIV/0!</v>
      </c>
      <c r="P254" s="24" t="e">
        <f>'ModelParams Lw'!$B$3+'ModelParams Lw'!$B$4*LOG10($B254/3600/($D254*$F254))+'ModelParams Lw'!$B$5*LOG10(2*$G254/(1.2*($B254/3600/($D254*$F254))^2)+1)+10*LOG10($D254*$F254)+H254</f>
        <v>#DIV/0!</v>
      </c>
      <c r="Q254" s="24" t="e">
        <f>'ModelParams Lw'!$B$3+'ModelParams Lw'!$B$4*LOG10($B254/3600/($D254*$F254))+'ModelParams Lw'!$B$5*LOG10(2*$G254/(1.2*($B254/3600/($D254*$F254))^2)+1)+10*LOG10($D254*$F254)+I254</f>
        <v>#DIV/0!</v>
      </c>
      <c r="R254" s="24" t="e">
        <f>'ModelParams Lw'!$B$3+'ModelParams Lw'!$B$4*LOG10($B254/3600/($D254*$F254))+'ModelParams Lw'!$B$5*LOG10(2*$G254/(1.2*($B254/3600/($D254*$F254))^2)+1)+10*LOG10($D254*$F254)+J254</f>
        <v>#DIV/0!</v>
      </c>
      <c r="S254" s="24" t="e">
        <f>'ModelParams Lw'!$B$3+'ModelParams Lw'!$B$4*LOG10($B254/3600/($D254*$F254))+'ModelParams Lw'!$B$5*LOG10(2*$G254/(1.2*($B254/3600/($D254*$F254))^2)+1)+10*LOG10($D254*$F254)+K254</f>
        <v>#DIV/0!</v>
      </c>
      <c r="T254" s="24" t="e">
        <f>'ModelParams Lw'!$B$3+'ModelParams Lw'!$B$4*LOG10($B254/3600/($D254*$F254))+'ModelParams Lw'!$B$5*LOG10(2*$G254/(1.2*($B254/3600/($D254*$F254))^2)+1)+10*LOG10($D254*$F254)+L254</f>
        <v>#DIV/0!</v>
      </c>
      <c r="U254" s="24" t="e">
        <f>'ModelParams Lw'!$B$3+'ModelParams Lw'!$B$4*LOG10($B254/3600/($D254*$F254))+'ModelParams Lw'!$B$5*LOG10(2*$G254/(1.2*($B254/3600/($D254*$F254))^2)+1)+10*LOG10($D254*$F254)+M254</f>
        <v>#DIV/0!</v>
      </c>
      <c r="V254" s="24" t="e">
        <f>'ModelParams Lw'!$B$3+'ModelParams Lw'!$B$4*LOG10($B254/3600/($D254*$F254))+'ModelParams Lw'!$B$5*LOG10(2*$G254/(1.2*($B254/3600/($D254*$F254))^2)+1)+10*LOG10($D254*$F254)+N254</f>
        <v>#DIV/0!</v>
      </c>
      <c r="W254" s="24" t="e">
        <f>'ModelParams Lw'!$B$3+'ModelParams Lw'!$B$4*LOG10($B254/3600/($D254*$F254))+'ModelParams Lw'!$B$5*LOG10(2*$G254/(1.2*($B254/3600/($D254*$F254))^2)+1)+10*LOG10($D254*$F254)+O254</f>
        <v>#DIV/0!</v>
      </c>
      <c r="X254" s="24" t="e">
        <f>10*LOG10(IF(P254="",0,POWER(10,((P254+'ModelParams Lw'!$O$4)/10))) +IF(Q254="",0,POWER(10,((Q254+'ModelParams Lw'!$P$4)/10))) +IF(R254="",0,POWER(10,((R254+'ModelParams Lw'!$Q$4)/10))) +IF(S254="",0,POWER(10,((S254+'ModelParams Lw'!$R$4)/10))) +IF(T254="",0,POWER(10,((T254+'ModelParams Lw'!$S$4)/10))) +IF(U254="",0,POWER(10,((U254+'ModelParams Lw'!$T$4)/10))) +IF(V254="",0,POWER(10,((V254+'ModelParams Lw'!$U$4)/10)))+IF(W254="",0,POWER(10,((W254+'ModelParams Lw'!$V$4)/10))))</f>
        <v>#DIV/0!</v>
      </c>
      <c r="Y254" s="24" t="e">
        <f t="shared" si="91"/>
        <v>#DIV/0!</v>
      </c>
      <c r="Z254" s="24" t="e">
        <f>(P254-'ModelParams Lw'!O$10)/'ModelParams Lw'!O$11</f>
        <v>#DIV/0!</v>
      </c>
      <c r="AA254" s="24" t="e">
        <f>(Q254-'ModelParams Lw'!P$10)/'ModelParams Lw'!P$11</f>
        <v>#DIV/0!</v>
      </c>
      <c r="AB254" s="24" t="e">
        <f>(R254-'ModelParams Lw'!Q$10)/'ModelParams Lw'!Q$11</f>
        <v>#DIV/0!</v>
      </c>
      <c r="AC254" s="24" t="e">
        <f>(S254-'ModelParams Lw'!R$10)/'ModelParams Lw'!R$11</f>
        <v>#DIV/0!</v>
      </c>
      <c r="AD254" s="24" t="e">
        <f>(T254-'ModelParams Lw'!S$10)/'ModelParams Lw'!S$11</f>
        <v>#DIV/0!</v>
      </c>
      <c r="AE254" s="24" t="e">
        <f>(U254-'ModelParams Lw'!T$10)/'ModelParams Lw'!T$11</f>
        <v>#DIV/0!</v>
      </c>
      <c r="AF254" s="24" t="e">
        <f>(V254-'ModelParams Lw'!U$10)/'ModelParams Lw'!U$11</f>
        <v>#DIV/0!</v>
      </c>
      <c r="AG254" s="24" t="e">
        <f>(W254-'ModelParams Lw'!V$10)/'ModelParams Lw'!V$11</f>
        <v>#DIV/0!</v>
      </c>
      <c r="AH254" s="24" t="e">
        <f t="shared" si="92"/>
        <v>#DIV/0!</v>
      </c>
      <c r="AI254" s="24" t="str">
        <f>IF(OR(Calcul!$D259="",Calcul!$E259=""),"",VLOOKUP(CONCATENATE(Calcul!$D259,Calcul!$E259),SilencerParams!$D$4:$R$82,8,FALSE))</f>
        <v/>
      </c>
      <c r="AJ254" s="24" t="str">
        <f>IF(OR(Calcul!$D259="",Calcul!$E259=""),"",VLOOKUP(CONCATENATE(Calcul!$D259,Calcul!$E259),SilencerParams!$D$4:$R$82,9,FALSE))</f>
        <v/>
      </c>
      <c r="AK254" s="24" t="str">
        <f>IF(OR(Calcul!$D259="",Calcul!$E259=""),"",VLOOKUP(CONCATENATE(Calcul!$D259,Calcul!$E259),SilencerParams!$D$4:$R$82,10,FALSE))</f>
        <v/>
      </c>
      <c r="AL254" s="24" t="str">
        <f>IF(OR(Calcul!$D259="",Calcul!$E259=""),"",VLOOKUP(CONCATENATE(Calcul!$D259,Calcul!$E259),SilencerParams!$D$4:$R$82,11,FALSE))</f>
        <v/>
      </c>
      <c r="AM254" s="24" t="str">
        <f>IF(OR(Calcul!$D259="",Calcul!$E259=""),"",VLOOKUP(CONCATENATE(Calcul!$D259,Calcul!$E259),SilencerParams!$D$4:$R$82,12,FALSE))</f>
        <v/>
      </c>
      <c r="AN254" s="24" t="str">
        <f>IF(OR(Calcul!$D259="",Calcul!$E259=""),"",VLOOKUP(CONCATENATE(Calcul!$D259,Calcul!$E259),SilencerParams!$D$4:$R$82,13,FALSE))</f>
        <v/>
      </c>
      <c r="AO254" s="24" t="str">
        <f>IF(OR(Calcul!$D259="",Calcul!$E259=""),"",VLOOKUP(CONCATENATE(Calcul!$D259,Calcul!$E259),SilencerParams!$D$4:$R$82,14,FALSE))</f>
        <v/>
      </c>
      <c r="AP254" s="24" t="str">
        <f>IF(OR(Calcul!$D259="",Calcul!$E259=""),"",VLOOKUP(CONCATENATE(Calcul!$D259,Calcul!$E259),SilencerParams!$D$4:$R$82,15,FALSE))</f>
        <v/>
      </c>
      <c r="AQ254" s="24" t="str">
        <f>IF(OR(Calcul!$D259="",Calcul!$E259=""),"",VLOOKUP(CONCATENATE(Calcul!$D259,Calcul!$E259),SilencerParams!$D$4:$Z$82,16,FALSE)*LOG($AH254)+VLOOKUP(CONCATENATE(Calcul!$D259,Calcul!$E259),SilencerParams!$D$4:$AH$82,24,FALSE))</f>
        <v/>
      </c>
      <c r="AR254" s="24" t="str">
        <f>IF(OR(Calcul!$D259="",Calcul!$E259=""),"",VLOOKUP(CONCATENATE(Calcul!$D259,Calcul!$E259),SilencerParams!$D$4:$Z$82,17,FALSE)*LOG($AH254)+VLOOKUP(CONCATENATE(Calcul!$D259,Calcul!$E259),SilencerParams!$D$4:$AH$82,25,FALSE))</f>
        <v/>
      </c>
      <c r="AS254" s="24" t="str">
        <f>IF(OR(Calcul!$D259="",Calcul!$E259=""),"",VLOOKUP(CONCATENATE(Calcul!$D259,Calcul!$E259),SilencerParams!$D$4:$Z$82,18,FALSE)*LOG($AH254)+VLOOKUP(CONCATENATE(Calcul!$D259,Calcul!$E259),SilencerParams!$D$4:$AH$82,26,FALSE))</f>
        <v/>
      </c>
      <c r="AT254" s="24" t="str">
        <f>IF(OR(Calcul!$D259="",Calcul!$E259=""),"",VLOOKUP(CONCATENATE(Calcul!$D259,Calcul!$E259),SilencerParams!$D$4:$Z$82,19,FALSE)*LOG($AH254)+VLOOKUP(CONCATENATE(Calcul!$D259,Calcul!$E259),SilencerParams!$D$4:$AH$82,27,FALSE))</f>
        <v/>
      </c>
      <c r="AU254" s="24" t="str">
        <f>IF(OR(Calcul!$D259="",Calcul!$E259=""),"",VLOOKUP(CONCATENATE(Calcul!$D259,Calcul!$E259),SilencerParams!$D$4:$Z$82,20,FALSE)*LOG($AH254)+VLOOKUP(CONCATENATE(Calcul!$D259,Calcul!$E259),SilencerParams!$D$4:$AH$82,28,FALSE))</f>
        <v/>
      </c>
      <c r="AV254" s="24" t="str">
        <f>IF(OR(Calcul!$D259="",Calcul!$E259=""),"",VLOOKUP(CONCATENATE(Calcul!$D259,Calcul!$E259),SilencerParams!$D$4:$Z$82,21,FALSE)*LOG($AH254)+VLOOKUP(CONCATENATE(Calcul!$D259,Calcul!$E259),SilencerParams!$D$4:$AH$82,29,FALSE))</f>
        <v/>
      </c>
      <c r="AW254" s="24" t="str">
        <f>IF(OR(Calcul!$D259="",Calcul!$E259=""),"",VLOOKUP(CONCATENATE(Calcul!$D259,Calcul!$E259),SilencerParams!$D$4:$Z$82,22,FALSE)*LOG($AH254)+VLOOKUP(CONCATENATE(Calcul!$D259,Calcul!$E259),SilencerParams!$D$4:$AH$82,30,FALSE))</f>
        <v/>
      </c>
      <c r="AX254" s="24" t="str">
        <f>IF(OR(Calcul!$D259="",Calcul!$E259=""),"",VLOOKUP(CONCATENATE(Calcul!$D259,Calcul!$E259),SilencerParams!$D$4:$Z$82,23,FALSE)*LOG($AH254)+VLOOKUP(CONCATENATE(Calcul!$D259,Calcul!$E259),SilencerParams!$D$4:$AH$82,31,FALSE))</f>
        <v/>
      </c>
      <c r="AY254" s="24" t="e">
        <f t="shared" si="72"/>
        <v>#DIV/0!</v>
      </c>
      <c r="AZ254" s="24" t="e">
        <f t="shared" si="73"/>
        <v>#DIV/0!</v>
      </c>
      <c r="BA254" s="24" t="e">
        <f t="shared" si="74"/>
        <v>#DIV/0!</v>
      </c>
      <c r="BB254" s="24" t="e">
        <f t="shared" si="75"/>
        <v>#DIV/0!</v>
      </c>
      <c r="BC254" s="24" t="e">
        <f t="shared" si="76"/>
        <v>#DIV/0!</v>
      </c>
      <c r="BD254" s="24" t="e">
        <f t="shared" si="77"/>
        <v>#DIV/0!</v>
      </c>
      <c r="BE254" s="24" t="e">
        <f t="shared" si="78"/>
        <v>#DIV/0!</v>
      </c>
      <c r="BF254" s="24" t="e">
        <f t="shared" si="79"/>
        <v>#DIV/0!</v>
      </c>
      <c r="BG254" s="24" t="e">
        <f>10*LOG10(IF(AY254="",0,POWER(10,((AY254+'ModelParams Lw'!$O$4)/10))) +IF(AZ254="",0,POWER(10,((AZ254+'ModelParams Lw'!$P$4)/10))) +IF(BA254="",0,POWER(10,((BA254+'ModelParams Lw'!$Q$4)/10))) +IF(BB254="",0,POWER(10,((BB254+'ModelParams Lw'!$R$4)/10))) +IF(BC254="",0,POWER(10,((BC254+'ModelParams Lw'!$S$4)/10))) +IF(BD254="",0,POWER(10,((BD254+'ModelParams Lw'!$T$4)/10))) +IF(BE254="",0,POWER(10,((BE254+'ModelParams Lw'!$U$4)/10)))+IF(BF254="",0,POWER(10,((BF254+'ModelParams Lw'!$V$4)/10))))</f>
        <v>#DIV/0!</v>
      </c>
      <c r="BH254" s="24" t="e">
        <f t="shared" si="93"/>
        <v>#DIV/0!</v>
      </c>
      <c r="BI254" s="24" t="e">
        <f>(AY254-'ModelParams Lw'!O$10)/'ModelParams Lw'!O$11</f>
        <v>#DIV/0!</v>
      </c>
      <c r="BJ254" s="24" t="e">
        <f>(AZ254-'ModelParams Lw'!P$10)/'ModelParams Lw'!P$11</f>
        <v>#DIV/0!</v>
      </c>
      <c r="BK254" s="24" t="e">
        <f>(BA254-'ModelParams Lw'!Q$10)/'ModelParams Lw'!Q$11</f>
        <v>#DIV/0!</v>
      </c>
      <c r="BL254" s="24" t="e">
        <f>(BB254-'ModelParams Lw'!R$10)/'ModelParams Lw'!R$11</f>
        <v>#DIV/0!</v>
      </c>
      <c r="BM254" s="24" t="e">
        <f>(BC254-'ModelParams Lw'!S$10)/'ModelParams Lw'!S$11</f>
        <v>#DIV/0!</v>
      </c>
      <c r="BN254" s="24" t="e">
        <f>(BD254-'ModelParams Lw'!T$10)/'ModelParams Lw'!T$11</f>
        <v>#DIV/0!</v>
      </c>
      <c r="BO254" s="24" t="e">
        <f>(BE254-'ModelParams Lw'!U$10)/'ModelParams Lw'!U$11</f>
        <v>#DIV/0!</v>
      </c>
      <c r="BP254" s="24" t="e">
        <f>(BF254-'ModelParams Lw'!V$10)/'ModelParams Lw'!V$11</f>
        <v>#DIV/0!</v>
      </c>
      <c r="BQ254" s="24">
        <f>IF(Calcul!$F259="SW",'ModelParams Lw'!C$18+'ModelParams Lw'!C$19*LOG(BQ$3)+'ModelParams Lw'!C$20*($D254*$E254),IF('ModelParams Lw'!C$21+'ModelParams Lw'!C$22*LOG(BQ$3)+'ModelParams Lw'!C$23*($D254*$E254)&lt;'ModelParams Lw'!C$18+'ModelParams Lw'!C$19*LOG(BQ$3)+'ModelParams Lw'!C$20*($D254*$E254),'ModelParams Lw'!C$18+'ModelParams Lw'!C$19*LOG(BQ$3)+'ModelParams Lw'!C$20*($D254*$E254),'ModelParams Lw'!C$21+'ModelParams Lw'!C$22*LOG(BQ$3)+'ModelParams Lw'!C$23*($D254*$E254)))</f>
        <v>29.232362061604213</v>
      </c>
      <c r="BR254" s="24">
        <f>IF(Calcul!$F259="SW",'ModelParams Lw'!D$18+'ModelParams Lw'!D$19*LOG(BR$3)+'ModelParams Lw'!D$20*($D254*$E254),IF('ModelParams Lw'!D$21+'ModelParams Lw'!D$22*LOG(BR$3)+'ModelParams Lw'!D$23*($D254*$E254)&lt;'ModelParams Lw'!D$18+'ModelParams Lw'!D$19*LOG(BR$3)+'ModelParams Lw'!D$20*($D254*$E254),'ModelParams Lw'!D$18+'ModelParams Lw'!D$19*LOG(BR$3)+'ModelParams Lw'!D$20*($D254*$E254),'ModelParams Lw'!D$21+'ModelParams Lw'!D$22*LOG(BR$3)+'ModelParams Lw'!D$23*($D254*$E254)))</f>
        <v>20.87664435983303</v>
      </c>
      <c r="BS254" s="24">
        <f>IF(Calcul!$F259="SW",'ModelParams Lw'!E$18+'ModelParams Lw'!E$19*LOG(BS$3)+'ModelParams Lw'!E$20*($D254*$E254),IF('ModelParams Lw'!E$21+'ModelParams Lw'!E$22*LOG(BS$3)+'ModelParams Lw'!E$23*($D254*$E254)&lt;'ModelParams Lw'!E$18+'ModelParams Lw'!E$19*LOG(BS$3)+'ModelParams Lw'!E$20*($D254*$E254),'ModelParams Lw'!E$18+'ModelParams Lw'!E$19*LOG(BS$3)+'ModelParams Lw'!E$20*($D254*$E254),'ModelParams Lw'!E$21+'ModelParams Lw'!E$22*LOG(BS$3)+'ModelParams Lw'!E$23*($D254*$E254)))</f>
        <v>19.403052886267911</v>
      </c>
      <c r="BT254" s="24">
        <f>IF(Calcul!$F259="SW",'ModelParams Lw'!F$18+'ModelParams Lw'!F$19*LOG(BT$3)+'ModelParams Lw'!F$20*($D254*$E254),IF('ModelParams Lw'!F$21+'ModelParams Lw'!F$22*LOG(BT$3)+'ModelParams Lw'!F$23*($D254*$E254)&lt;'ModelParams Lw'!F$18+'ModelParams Lw'!F$19*LOG(BT$3)+'ModelParams Lw'!F$20*($D254*$E254),'ModelParams Lw'!F$18+'ModelParams Lw'!F$19*LOG(BT$3)+'ModelParams Lw'!F$20*($D254*$E254),'ModelParams Lw'!F$21+'ModelParams Lw'!F$22*LOG(BT$3)+'ModelParams Lw'!F$23*($D254*$E254)))</f>
        <v>19.168948557312724</v>
      </c>
      <c r="BU254" s="24">
        <f>IF(Calcul!$F259="SW",'ModelParams Lw'!G$18+'ModelParams Lw'!G$19*LOG(BU$3)+'ModelParams Lw'!G$20*($D254*$E254),IF('ModelParams Lw'!G$21+'ModelParams Lw'!G$22*LOG(BU$3)+'ModelParams Lw'!G$23*($D254*$E254)&lt;'ModelParams Lw'!G$18+'ModelParams Lw'!G$19*LOG(BU$3)+'ModelParams Lw'!G$20*($D254*$E254),'ModelParams Lw'!G$18+'ModelParams Lw'!G$19*LOG(BU$3)+'ModelParams Lw'!G$20*($D254*$E254),'ModelParams Lw'!G$21+'ModelParams Lw'!G$22*LOG(BU$3)+'ModelParams Lw'!G$23*($D254*$E254)))</f>
        <v>19.253827318462619</v>
      </c>
      <c r="BV254" s="24">
        <f>IF(Calcul!$F259="SW",'ModelParams Lw'!H$18+'ModelParams Lw'!H$19*LOG(BV$3)+'ModelParams Lw'!H$20*($D254*$E254),IF('ModelParams Lw'!H$21+'ModelParams Lw'!H$22*LOG(BV$3)+'ModelParams Lw'!H$23*($D254*$E254)&lt;'ModelParams Lw'!H$18+'ModelParams Lw'!H$19*LOG(BV$3)+'ModelParams Lw'!H$20*($D254*$E254),'ModelParams Lw'!H$18+'ModelParams Lw'!H$19*LOG(BV$3)+'ModelParams Lw'!H$20*($D254*$E254),'ModelParams Lw'!H$21+'ModelParams Lw'!H$22*LOG(BV$3)+'ModelParams Lw'!H$23*($D254*$E254)))</f>
        <v>18.450549841027573</v>
      </c>
      <c r="BW254" s="24">
        <f>IF(Calcul!$F259="SW",'ModelParams Lw'!I$18+'ModelParams Lw'!I$19*LOG(BW$3)+'ModelParams Lw'!I$20*($D254*$E254),IF('ModelParams Lw'!I$21+'ModelParams Lw'!I$22*LOG(BW$3)+'ModelParams Lw'!I$23*($D254*$E254)&lt;'ModelParams Lw'!I$18+'ModelParams Lw'!I$19*LOG(BW$3)+'ModelParams Lw'!I$20*($D254*$E254),'ModelParams Lw'!I$18+'ModelParams Lw'!I$19*LOG(BW$3)+'ModelParams Lw'!I$20*($D254*$E254),'ModelParams Lw'!I$21+'ModelParams Lw'!I$22*LOG(BW$3)+'ModelParams Lw'!I$23*($D254*$E254)))</f>
        <v>24.339570323731252</v>
      </c>
      <c r="BX254" s="24">
        <f>IF(Calcul!$F259="SW",'ModelParams Lw'!J$18+'ModelParams Lw'!J$19*LOG(BX$3)+'ModelParams Lw'!J$20*($D254*$E254),IF('ModelParams Lw'!J$21+'ModelParams Lw'!J$22*LOG(BX$3)+'ModelParams Lw'!J$23*($D254*$E254)&lt;'ModelParams Lw'!J$18+'ModelParams Lw'!J$19*LOG(BX$3)+'ModelParams Lw'!J$20*($D254*$E254),'ModelParams Lw'!J$18+'ModelParams Lw'!J$19*LOG(BX$3)+'ModelParams Lw'!J$20*($D254*$E254),'ModelParams Lw'!J$21+'ModelParams Lw'!J$22*LOG(BX$3)+'ModelParams Lw'!J$23*($D254*$E254)))</f>
        <v>22.505852524315557</v>
      </c>
      <c r="BY254" s="24" t="e">
        <f t="shared" si="80"/>
        <v>#DIV/0!</v>
      </c>
      <c r="BZ254" s="24" t="e">
        <f t="shared" si="81"/>
        <v>#DIV/0!</v>
      </c>
      <c r="CA254" s="24" t="e">
        <f t="shared" si="82"/>
        <v>#DIV/0!</v>
      </c>
      <c r="CB254" s="24" t="e">
        <f t="shared" si="83"/>
        <v>#DIV/0!</v>
      </c>
      <c r="CC254" s="24" t="e">
        <f t="shared" si="84"/>
        <v>#DIV/0!</v>
      </c>
      <c r="CD254" s="24" t="e">
        <f t="shared" si="85"/>
        <v>#DIV/0!</v>
      </c>
      <c r="CE254" s="24" t="e">
        <f t="shared" si="86"/>
        <v>#DIV/0!</v>
      </c>
      <c r="CF254" s="24" t="e">
        <f t="shared" si="87"/>
        <v>#DIV/0!</v>
      </c>
      <c r="CG254" s="24" t="e">
        <f>10*LOG10(IF(BY254="",0,POWER(10,((BY254+'ModelParams Lw'!$O$4)/10))) +IF(BZ254="",0,POWER(10,((BZ254+'ModelParams Lw'!$P$4)/10))) +IF(CA254="",0,POWER(10,((CA254+'ModelParams Lw'!$Q$4)/10))) +IF(CB254="",0,POWER(10,((CB254+'ModelParams Lw'!$R$4)/10))) +IF(CC254="",0,POWER(10,((CC254+'ModelParams Lw'!$S$4)/10))) +IF(CD254="",0,POWER(10,((CD254+'ModelParams Lw'!$T$4)/10))) +IF(CE254="",0,POWER(10,((CE254+'ModelParams Lw'!$U$4)/10)))+IF(CF254="",0,POWER(10,((CF254+'ModelParams Lw'!$V$4)/10))))</f>
        <v>#DIV/0!</v>
      </c>
      <c r="CH254" s="24" t="e">
        <f t="shared" si="94"/>
        <v>#DIV/0!</v>
      </c>
      <c r="CI254" s="24" t="e">
        <f>(BY254-'ModelParams Lw'!$O$10)/'ModelParams Lw'!$O$11</f>
        <v>#DIV/0!</v>
      </c>
      <c r="CJ254" s="24" t="e">
        <f>(BZ254-'ModelParams Lw'!$P$10)/'ModelParams Lw'!$P$11</f>
        <v>#DIV/0!</v>
      </c>
      <c r="CK254" s="24" t="e">
        <f>(CA254-'ModelParams Lw'!$Q$10)/'ModelParams Lw'!$Q$11</f>
        <v>#DIV/0!</v>
      </c>
      <c r="CL254" s="24" t="e">
        <f>(CB254-'ModelParams Lw'!$R$10)/'ModelParams Lw'!$R$11</f>
        <v>#DIV/0!</v>
      </c>
      <c r="CM254" s="24" t="e">
        <f>(CC254-'ModelParams Lw'!$S$10)/'ModelParams Lw'!$S$11</f>
        <v>#DIV/0!</v>
      </c>
      <c r="CN254" s="24" t="e">
        <f>(CD254-'ModelParams Lw'!$T$10)/'ModelParams Lw'!$T$11</f>
        <v>#DIV/0!</v>
      </c>
      <c r="CO254" s="24" t="e">
        <f>(CE254-'ModelParams Lw'!$U$10)/'ModelParams Lw'!$U$11</f>
        <v>#DIV/0!</v>
      </c>
      <c r="CP254" s="24" t="e">
        <f>(CF254-'ModelParams Lw'!$V$10)/'ModelParams Lw'!$V$11</f>
        <v>#DIV/0!</v>
      </c>
    </row>
    <row r="255" spans="1:94" x14ac:dyDescent="0.2">
      <c r="A255" s="12">
        <f>Calcul!B257</f>
        <v>0</v>
      </c>
      <c r="B255" s="12">
        <f t="shared" si="88"/>
        <v>0</v>
      </c>
      <c r="C255" s="12">
        <f>Calcul!C257</f>
        <v>0</v>
      </c>
      <c r="D255" s="12">
        <f>Calcul!D257/1000</f>
        <v>0</v>
      </c>
      <c r="E255" s="12">
        <f>Calcul!E257/1000</f>
        <v>0</v>
      </c>
      <c r="F255" s="12">
        <f t="shared" si="89"/>
        <v>0</v>
      </c>
      <c r="G255" s="24" t="e">
        <f t="shared" si="90"/>
        <v>#DIV/0!</v>
      </c>
      <c r="H255" s="21" t="e">
        <f>'ModelParams Lw'!$B$6*(LN(H$3/(($B255/3600/($D255*$F255))^0.4*$G255^0.3)))^2+'ModelParams Lw'!$B$7*LN(H$3/(($B255/3600/($D255*$F255))^0.4*$G255^0.3))+'ModelParams Lw'!$B$8</f>
        <v>#DIV/0!</v>
      </c>
      <c r="I255" s="21" t="e">
        <f>'ModelParams Lw'!$B$6*(LN(I$3/(($B255/3600/($D255*$F255))^0.4*$G255^0.3)))^2+'ModelParams Lw'!$B$7*LN(I$3/(($B255/3600/($D255*$F255))^0.4*$G255^0.3))+'ModelParams Lw'!$B$8</f>
        <v>#DIV/0!</v>
      </c>
      <c r="J255" s="21" t="e">
        <f>'ModelParams Lw'!$B$6*(LN(J$3/(($B255/3600/($D255*$F255))^0.4*$G255^0.3)))^2+'ModelParams Lw'!$B$7*LN(J$3/(($B255/3600/($D255*$F255))^0.4*$G255^0.3))+'ModelParams Lw'!$B$8</f>
        <v>#DIV/0!</v>
      </c>
      <c r="K255" s="21" t="e">
        <f>'ModelParams Lw'!$B$6*(LN(K$3/(($B255/3600/($D255*$F255))^0.4*$G255^0.3)))^2+'ModelParams Lw'!$B$7*LN(K$3/(($B255/3600/($D255*$F255))^0.4*$G255^0.3))+'ModelParams Lw'!$B$8</f>
        <v>#DIV/0!</v>
      </c>
      <c r="L255" s="21" t="e">
        <f>'ModelParams Lw'!$B$6*(LN(L$3/(($B255/3600/($D255*$F255))^0.4*$G255^0.3)))^2+'ModelParams Lw'!$B$7*LN(L$3/(($B255/3600/($D255*$F255))^0.4*$G255^0.3))+'ModelParams Lw'!$B$8</f>
        <v>#DIV/0!</v>
      </c>
      <c r="M255" s="21" t="e">
        <f>'ModelParams Lw'!$B$6*(LN(M$3/(($B255/3600/($D255*$F255))^0.4*$G255^0.3)))^2+'ModelParams Lw'!$B$7*LN(M$3/(($B255/3600/($D255*$F255))^0.4*$G255^0.3))+'ModelParams Lw'!$B$8</f>
        <v>#DIV/0!</v>
      </c>
      <c r="N255" s="21" t="e">
        <f>'ModelParams Lw'!$B$6*(LN(N$3/(($B255/3600/($D255*$F255))^0.4*$G255^0.3)))^2+'ModelParams Lw'!$B$7*LN(N$3/(($B255/3600/($D255*$F255))^0.4*$G255^0.3))+'ModelParams Lw'!$B$8</f>
        <v>#DIV/0!</v>
      </c>
      <c r="O255" s="21" t="e">
        <f>'ModelParams Lw'!$B$6*(LN(O$3/(($B255/3600/($D255*$F255))^0.4*$G255^0.3)))^2+'ModelParams Lw'!$B$7*LN(O$3/(($B255/3600/($D255*$F255))^0.4*$G255^0.3))+'ModelParams Lw'!$B$8</f>
        <v>#DIV/0!</v>
      </c>
      <c r="P255" s="24" t="e">
        <f>'ModelParams Lw'!$B$3+'ModelParams Lw'!$B$4*LOG10($B255/3600/($D255*$F255))+'ModelParams Lw'!$B$5*LOG10(2*$G255/(1.2*($B255/3600/($D255*$F255))^2)+1)+10*LOG10($D255*$F255)+H255</f>
        <v>#DIV/0!</v>
      </c>
      <c r="Q255" s="24" t="e">
        <f>'ModelParams Lw'!$B$3+'ModelParams Lw'!$B$4*LOG10($B255/3600/($D255*$F255))+'ModelParams Lw'!$B$5*LOG10(2*$G255/(1.2*($B255/3600/($D255*$F255))^2)+1)+10*LOG10($D255*$F255)+I255</f>
        <v>#DIV/0!</v>
      </c>
      <c r="R255" s="24" t="e">
        <f>'ModelParams Lw'!$B$3+'ModelParams Lw'!$B$4*LOG10($B255/3600/($D255*$F255))+'ModelParams Lw'!$B$5*LOG10(2*$G255/(1.2*($B255/3600/($D255*$F255))^2)+1)+10*LOG10($D255*$F255)+J255</f>
        <v>#DIV/0!</v>
      </c>
      <c r="S255" s="24" t="e">
        <f>'ModelParams Lw'!$B$3+'ModelParams Lw'!$B$4*LOG10($B255/3600/($D255*$F255))+'ModelParams Lw'!$B$5*LOG10(2*$G255/(1.2*($B255/3600/($D255*$F255))^2)+1)+10*LOG10($D255*$F255)+K255</f>
        <v>#DIV/0!</v>
      </c>
      <c r="T255" s="24" t="e">
        <f>'ModelParams Lw'!$B$3+'ModelParams Lw'!$B$4*LOG10($B255/3600/($D255*$F255))+'ModelParams Lw'!$B$5*LOG10(2*$G255/(1.2*($B255/3600/($D255*$F255))^2)+1)+10*LOG10($D255*$F255)+L255</f>
        <v>#DIV/0!</v>
      </c>
      <c r="U255" s="24" t="e">
        <f>'ModelParams Lw'!$B$3+'ModelParams Lw'!$B$4*LOG10($B255/3600/($D255*$F255))+'ModelParams Lw'!$B$5*LOG10(2*$G255/(1.2*($B255/3600/($D255*$F255))^2)+1)+10*LOG10($D255*$F255)+M255</f>
        <v>#DIV/0!</v>
      </c>
      <c r="V255" s="24" t="e">
        <f>'ModelParams Lw'!$B$3+'ModelParams Lw'!$B$4*LOG10($B255/3600/($D255*$F255))+'ModelParams Lw'!$B$5*LOG10(2*$G255/(1.2*($B255/3600/($D255*$F255))^2)+1)+10*LOG10($D255*$F255)+N255</f>
        <v>#DIV/0!</v>
      </c>
      <c r="W255" s="24" t="e">
        <f>'ModelParams Lw'!$B$3+'ModelParams Lw'!$B$4*LOG10($B255/3600/($D255*$F255))+'ModelParams Lw'!$B$5*LOG10(2*$G255/(1.2*($B255/3600/($D255*$F255))^2)+1)+10*LOG10($D255*$F255)+O255</f>
        <v>#DIV/0!</v>
      </c>
      <c r="X255" s="24" t="e">
        <f>10*LOG10(IF(P255="",0,POWER(10,((P255+'ModelParams Lw'!$O$4)/10))) +IF(Q255="",0,POWER(10,((Q255+'ModelParams Lw'!$P$4)/10))) +IF(R255="",0,POWER(10,((R255+'ModelParams Lw'!$Q$4)/10))) +IF(S255="",0,POWER(10,((S255+'ModelParams Lw'!$R$4)/10))) +IF(T255="",0,POWER(10,((T255+'ModelParams Lw'!$S$4)/10))) +IF(U255="",0,POWER(10,((U255+'ModelParams Lw'!$T$4)/10))) +IF(V255="",0,POWER(10,((V255+'ModelParams Lw'!$U$4)/10)))+IF(W255="",0,POWER(10,((W255+'ModelParams Lw'!$V$4)/10))))</f>
        <v>#DIV/0!</v>
      </c>
      <c r="Y255" s="24" t="e">
        <f t="shared" si="91"/>
        <v>#DIV/0!</v>
      </c>
      <c r="Z255" s="24" t="e">
        <f>(P255-'ModelParams Lw'!O$10)/'ModelParams Lw'!O$11</f>
        <v>#DIV/0!</v>
      </c>
      <c r="AA255" s="24" t="e">
        <f>(Q255-'ModelParams Lw'!P$10)/'ModelParams Lw'!P$11</f>
        <v>#DIV/0!</v>
      </c>
      <c r="AB255" s="24" t="e">
        <f>(R255-'ModelParams Lw'!Q$10)/'ModelParams Lw'!Q$11</f>
        <v>#DIV/0!</v>
      </c>
      <c r="AC255" s="24" t="e">
        <f>(S255-'ModelParams Lw'!R$10)/'ModelParams Lw'!R$11</f>
        <v>#DIV/0!</v>
      </c>
      <c r="AD255" s="24" t="e">
        <f>(T255-'ModelParams Lw'!S$10)/'ModelParams Lw'!S$11</f>
        <v>#DIV/0!</v>
      </c>
      <c r="AE255" s="24" t="e">
        <f>(U255-'ModelParams Lw'!T$10)/'ModelParams Lw'!T$11</f>
        <v>#DIV/0!</v>
      </c>
      <c r="AF255" s="24" t="e">
        <f>(V255-'ModelParams Lw'!U$10)/'ModelParams Lw'!U$11</f>
        <v>#DIV/0!</v>
      </c>
      <c r="AG255" s="24" t="e">
        <f>(W255-'ModelParams Lw'!V$10)/'ModelParams Lw'!V$11</f>
        <v>#DIV/0!</v>
      </c>
      <c r="AH255" s="24" t="e">
        <f t="shared" si="92"/>
        <v>#DIV/0!</v>
      </c>
      <c r="AI255" s="24" t="str">
        <f>IF(OR(Calcul!$D260="",Calcul!$E260=""),"",VLOOKUP(CONCATENATE(Calcul!$D260,Calcul!$E260),SilencerParams!$D$4:$R$82,8,FALSE))</f>
        <v/>
      </c>
      <c r="AJ255" s="24" t="str">
        <f>IF(OR(Calcul!$D260="",Calcul!$E260=""),"",VLOOKUP(CONCATENATE(Calcul!$D260,Calcul!$E260),SilencerParams!$D$4:$R$82,9,FALSE))</f>
        <v/>
      </c>
      <c r="AK255" s="24" t="str">
        <f>IF(OR(Calcul!$D260="",Calcul!$E260=""),"",VLOOKUP(CONCATENATE(Calcul!$D260,Calcul!$E260),SilencerParams!$D$4:$R$82,10,FALSE))</f>
        <v/>
      </c>
      <c r="AL255" s="24" t="str">
        <f>IF(OR(Calcul!$D260="",Calcul!$E260=""),"",VLOOKUP(CONCATENATE(Calcul!$D260,Calcul!$E260),SilencerParams!$D$4:$R$82,11,FALSE))</f>
        <v/>
      </c>
      <c r="AM255" s="24" t="str">
        <f>IF(OR(Calcul!$D260="",Calcul!$E260=""),"",VLOOKUP(CONCATENATE(Calcul!$D260,Calcul!$E260),SilencerParams!$D$4:$R$82,12,FALSE))</f>
        <v/>
      </c>
      <c r="AN255" s="24" t="str">
        <f>IF(OR(Calcul!$D260="",Calcul!$E260=""),"",VLOOKUP(CONCATENATE(Calcul!$D260,Calcul!$E260),SilencerParams!$D$4:$R$82,13,FALSE))</f>
        <v/>
      </c>
      <c r="AO255" s="24" t="str">
        <f>IF(OR(Calcul!$D260="",Calcul!$E260=""),"",VLOOKUP(CONCATENATE(Calcul!$D260,Calcul!$E260),SilencerParams!$D$4:$R$82,14,FALSE))</f>
        <v/>
      </c>
      <c r="AP255" s="24" t="str">
        <f>IF(OR(Calcul!$D260="",Calcul!$E260=""),"",VLOOKUP(CONCATENATE(Calcul!$D260,Calcul!$E260),SilencerParams!$D$4:$R$82,15,FALSE))</f>
        <v/>
      </c>
      <c r="AQ255" s="24" t="str">
        <f>IF(OR(Calcul!$D260="",Calcul!$E260=""),"",VLOOKUP(CONCATENATE(Calcul!$D260,Calcul!$E260),SilencerParams!$D$4:$Z$82,16,FALSE)*LOG($AH255)+VLOOKUP(CONCATENATE(Calcul!$D260,Calcul!$E260),SilencerParams!$D$4:$AH$82,24,FALSE))</f>
        <v/>
      </c>
      <c r="AR255" s="24" t="str">
        <f>IF(OR(Calcul!$D260="",Calcul!$E260=""),"",VLOOKUP(CONCATENATE(Calcul!$D260,Calcul!$E260),SilencerParams!$D$4:$Z$82,17,FALSE)*LOG($AH255)+VLOOKUP(CONCATENATE(Calcul!$D260,Calcul!$E260),SilencerParams!$D$4:$AH$82,25,FALSE))</f>
        <v/>
      </c>
      <c r="AS255" s="24" t="str">
        <f>IF(OR(Calcul!$D260="",Calcul!$E260=""),"",VLOOKUP(CONCATENATE(Calcul!$D260,Calcul!$E260),SilencerParams!$D$4:$Z$82,18,FALSE)*LOG($AH255)+VLOOKUP(CONCATENATE(Calcul!$D260,Calcul!$E260),SilencerParams!$D$4:$AH$82,26,FALSE))</f>
        <v/>
      </c>
      <c r="AT255" s="24" t="str">
        <f>IF(OR(Calcul!$D260="",Calcul!$E260=""),"",VLOOKUP(CONCATENATE(Calcul!$D260,Calcul!$E260),SilencerParams!$D$4:$Z$82,19,FALSE)*LOG($AH255)+VLOOKUP(CONCATENATE(Calcul!$D260,Calcul!$E260),SilencerParams!$D$4:$AH$82,27,FALSE))</f>
        <v/>
      </c>
      <c r="AU255" s="24" t="str">
        <f>IF(OR(Calcul!$D260="",Calcul!$E260=""),"",VLOOKUP(CONCATENATE(Calcul!$D260,Calcul!$E260),SilencerParams!$D$4:$Z$82,20,FALSE)*LOG($AH255)+VLOOKUP(CONCATENATE(Calcul!$D260,Calcul!$E260),SilencerParams!$D$4:$AH$82,28,FALSE))</f>
        <v/>
      </c>
      <c r="AV255" s="24" t="str">
        <f>IF(OR(Calcul!$D260="",Calcul!$E260=""),"",VLOOKUP(CONCATENATE(Calcul!$D260,Calcul!$E260),SilencerParams!$D$4:$Z$82,21,FALSE)*LOG($AH255)+VLOOKUP(CONCATENATE(Calcul!$D260,Calcul!$E260),SilencerParams!$D$4:$AH$82,29,FALSE))</f>
        <v/>
      </c>
      <c r="AW255" s="24" t="str">
        <f>IF(OR(Calcul!$D260="",Calcul!$E260=""),"",VLOOKUP(CONCATENATE(Calcul!$D260,Calcul!$E260),SilencerParams!$D$4:$Z$82,22,FALSE)*LOG($AH255)+VLOOKUP(CONCATENATE(Calcul!$D260,Calcul!$E260),SilencerParams!$D$4:$AH$82,30,FALSE))</f>
        <v/>
      </c>
      <c r="AX255" s="24" t="str">
        <f>IF(OR(Calcul!$D260="",Calcul!$E260=""),"",VLOOKUP(CONCATENATE(Calcul!$D260,Calcul!$E260),SilencerParams!$D$4:$Z$82,23,FALSE)*LOG($AH255)+VLOOKUP(CONCATENATE(Calcul!$D260,Calcul!$E260),SilencerParams!$D$4:$AH$82,31,FALSE))</f>
        <v/>
      </c>
      <c r="AY255" s="24" t="e">
        <f t="shared" si="72"/>
        <v>#DIV/0!</v>
      </c>
      <c r="AZ255" s="24" t="e">
        <f t="shared" si="73"/>
        <v>#DIV/0!</v>
      </c>
      <c r="BA255" s="24" t="e">
        <f t="shared" si="74"/>
        <v>#DIV/0!</v>
      </c>
      <c r="BB255" s="24" t="e">
        <f t="shared" si="75"/>
        <v>#DIV/0!</v>
      </c>
      <c r="BC255" s="24" t="e">
        <f t="shared" si="76"/>
        <v>#DIV/0!</v>
      </c>
      <c r="BD255" s="24" t="e">
        <f t="shared" si="77"/>
        <v>#DIV/0!</v>
      </c>
      <c r="BE255" s="24" t="e">
        <f t="shared" si="78"/>
        <v>#DIV/0!</v>
      </c>
      <c r="BF255" s="24" t="e">
        <f t="shared" si="79"/>
        <v>#DIV/0!</v>
      </c>
      <c r="BG255" s="24" t="e">
        <f>10*LOG10(IF(AY255="",0,POWER(10,((AY255+'ModelParams Lw'!$O$4)/10))) +IF(AZ255="",0,POWER(10,((AZ255+'ModelParams Lw'!$P$4)/10))) +IF(BA255="",0,POWER(10,((BA255+'ModelParams Lw'!$Q$4)/10))) +IF(BB255="",0,POWER(10,((BB255+'ModelParams Lw'!$R$4)/10))) +IF(BC255="",0,POWER(10,((BC255+'ModelParams Lw'!$S$4)/10))) +IF(BD255="",0,POWER(10,((BD255+'ModelParams Lw'!$T$4)/10))) +IF(BE255="",0,POWER(10,((BE255+'ModelParams Lw'!$U$4)/10)))+IF(BF255="",0,POWER(10,((BF255+'ModelParams Lw'!$V$4)/10))))</f>
        <v>#DIV/0!</v>
      </c>
      <c r="BH255" s="24" t="e">
        <f t="shared" si="93"/>
        <v>#DIV/0!</v>
      </c>
      <c r="BI255" s="24" t="e">
        <f>(AY255-'ModelParams Lw'!O$10)/'ModelParams Lw'!O$11</f>
        <v>#DIV/0!</v>
      </c>
      <c r="BJ255" s="24" t="e">
        <f>(AZ255-'ModelParams Lw'!P$10)/'ModelParams Lw'!P$11</f>
        <v>#DIV/0!</v>
      </c>
      <c r="BK255" s="24" t="e">
        <f>(BA255-'ModelParams Lw'!Q$10)/'ModelParams Lw'!Q$11</f>
        <v>#DIV/0!</v>
      </c>
      <c r="BL255" s="24" t="e">
        <f>(BB255-'ModelParams Lw'!R$10)/'ModelParams Lw'!R$11</f>
        <v>#DIV/0!</v>
      </c>
      <c r="BM255" s="24" t="e">
        <f>(BC255-'ModelParams Lw'!S$10)/'ModelParams Lw'!S$11</f>
        <v>#DIV/0!</v>
      </c>
      <c r="BN255" s="24" t="e">
        <f>(BD255-'ModelParams Lw'!T$10)/'ModelParams Lw'!T$11</f>
        <v>#DIV/0!</v>
      </c>
      <c r="BO255" s="24" t="e">
        <f>(BE255-'ModelParams Lw'!U$10)/'ModelParams Lw'!U$11</f>
        <v>#DIV/0!</v>
      </c>
      <c r="BP255" s="24" t="e">
        <f>(BF255-'ModelParams Lw'!V$10)/'ModelParams Lw'!V$11</f>
        <v>#DIV/0!</v>
      </c>
      <c r="BQ255" s="24">
        <f>IF(Calcul!$F260="SW",'ModelParams Lw'!C$18+'ModelParams Lw'!C$19*LOG(BQ$3)+'ModelParams Lw'!C$20*($D255*$E255),IF('ModelParams Lw'!C$21+'ModelParams Lw'!C$22*LOG(BQ$3)+'ModelParams Lw'!C$23*($D255*$E255)&lt;'ModelParams Lw'!C$18+'ModelParams Lw'!C$19*LOG(BQ$3)+'ModelParams Lw'!C$20*($D255*$E255),'ModelParams Lw'!C$18+'ModelParams Lw'!C$19*LOG(BQ$3)+'ModelParams Lw'!C$20*($D255*$E255),'ModelParams Lw'!C$21+'ModelParams Lw'!C$22*LOG(BQ$3)+'ModelParams Lw'!C$23*($D255*$E255)))</f>
        <v>29.232362061604213</v>
      </c>
      <c r="BR255" s="24">
        <f>IF(Calcul!$F260="SW",'ModelParams Lw'!D$18+'ModelParams Lw'!D$19*LOG(BR$3)+'ModelParams Lw'!D$20*($D255*$E255),IF('ModelParams Lw'!D$21+'ModelParams Lw'!D$22*LOG(BR$3)+'ModelParams Lw'!D$23*($D255*$E255)&lt;'ModelParams Lw'!D$18+'ModelParams Lw'!D$19*LOG(BR$3)+'ModelParams Lw'!D$20*($D255*$E255),'ModelParams Lw'!D$18+'ModelParams Lw'!D$19*LOG(BR$3)+'ModelParams Lw'!D$20*($D255*$E255),'ModelParams Lw'!D$21+'ModelParams Lw'!D$22*LOG(BR$3)+'ModelParams Lw'!D$23*($D255*$E255)))</f>
        <v>20.87664435983303</v>
      </c>
      <c r="BS255" s="24">
        <f>IF(Calcul!$F260="SW",'ModelParams Lw'!E$18+'ModelParams Lw'!E$19*LOG(BS$3)+'ModelParams Lw'!E$20*($D255*$E255),IF('ModelParams Lw'!E$21+'ModelParams Lw'!E$22*LOG(BS$3)+'ModelParams Lw'!E$23*($D255*$E255)&lt;'ModelParams Lw'!E$18+'ModelParams Lw'!E$19*LOG(BS$3)+'ModelParams Lw'!E$20*($D255*$E255),'ModelParams Lw'!E$18+'ModelParams Lw'!E$19*LOG(BS$3)+'ModelParams Lw'!E$20*($D255*$E255),'ModelParams Lw'!E$21+'ModelParams Lw'!E$22*LOG(BS$3)+'ModelParams Lw'!E$23*($D255*$E255)))</f>
        <v>19.403052886267911</v>
      </c>
      <c r="BT255" s="24">
        <f>IF(Calcul!$F260="SW",'ModelParams Lw'!F$18+'ModelParams Lw'!F$19*LOG(BT$3)+'ModelParams Lw'!F$20*($D255*$E255),IF('ModelParams Lw'!F$21+'ModelParams Lw'!F$22*LOG(BT$3)+'ModelParams Lw'!F$23*($D255*$E255)&lt;'ModelParams Lw'!F$18+'ModelParams Lw'!F$19*LOG(BT$3)+'ModelParams Lw'!F$20*($D255*$E255),'ModelParams Lw'!F$18+'ModelParams Lw'!F$19*LOG(BT$3)+'ModelParams Lw'!F$20*($D255*$E255),'ModelParams Lw'!F$21+'ModelParams Lw'!F$22*LOG(BT$3)+'ModelParams Lw'!F$23*($D255*$E255)))</f>
        <v>19.168948557312724</v>
      </c>
      <c r="BU255" s="24">
        <f>IF(Calcul!$F260="SW",'ModelParams Lw'!G$18+'ModelParams Lw'!G$19*LOG(BU$3)+'ModelParams Lw'!G$20*($D255*$E255),IF('ModelParams Lw'!G$21+'ModelParams Lw'!G$22*LOG(BU$3)+'ModelParams Lw'!G$23*($D255*$E255)&lt;'ModelParams Lw'!G$18+'ModelParams Lw'!G$19*LOG(BU$3)+'ModelParams Lw'!G$20*($D255*$E255),'ModelParams Lw'!G$18+'ModelParams Lw'!G$19*LOG(BU$3)+'ModelParams Lw'!G$20*($D255*$E255),'ModelParams Lw'!G$21+'ModelParams Lw'!G$22*LOG(BU$3)+'ModelParams Lw'!G$23*($D255*$E255)))</f>
        <v>19.253827318462619</v>
      </c>
      <c r="BV255" s="24">
        <f>IF(Calcul!$F260="SW",'ModelParams Lw'!H$18+'ModelParams Lw'!H$19*LOG(BV$3)+'ModelParams Lw'!H$20*($D255*$E255),IF('ModelParams Lw'!H$21+'ModelParams Lw'!H$22*LOG(BV$3)+'ModelParams Lw'!H$23*($D255*$E255)&lt;'ModelParams Lw'!H$18+'ModelParams Lw'!H$19*LOG(BV$3)+'ModelParams Lw'!H$20*($D255*$E255),'ModelParams Lw'!H$18+'ModelParams Lw'!H$19*LOG(BV$3)+'ModelParams Lw'!H$20*($D255*$E255),'ModelParams Lw'!H$21+'ModelParams Lw'!H$22*LOG(BV$3)+'ModelParams Lw'!H$23*($D255*$E255)))</f>
        <v>18.450549841027573</v>
      </c>
      <c r="BW255" s="24">
        <f>IF(Calcul!$F260="SW",'ModelParams Lw'!I$18+'ModelParams Lw'!I$19*LOG(BW$3)+'ModelParams Lw'!I$20*($D255*$E255),IF('ModelParams Lw'!I$21+'ModelParams Lw'!I$22*LOG(BW$3)+'ModelParams Lw'!I$23*($D255*$E255)&lt;'ModelParams Lw'!I$18+'ModelParams Lw'!I$19*LOG(BW$3)+'ModelParams Lw'!I$20*($D255*$E255),'ModelParams Lw'!I$18+'ModelParams Lw'!I$19*LOG(BW$3)+'ModelParams Lw'!I$20*($D255*$E255),'ModelParams Lw'!I$21+'ModelParams Lw'!I$22*LOG(BW$3)+'ModelParams Lw'!I$23*($D255*$E255)))</f>
        <v>24.339570323731252</v>
      </c>
      <c r="BX255" s="24">
        <f>IF(Calcul!$F260="SW",'ModelParams Lw'!J$18+'ModelParams Lw'!J$19*LOG(BX$3)+'ModelParams Lw'!J$20*($D255*$E255),IF('ModelParams Lw'!J$21+'ModelParams Lw'!J$22*LOG(BX$3)+'ModelParams Lw'!J$23*($D255*$E255)&lt;'ModelParams Lw'!J$18+'ModelParams Lw'!J$19*LOG(BX$3)+'ModelParams Lw'!J$20*($D255*$E255),'ModelParams Lw'!J$18+'ModelParams Lw'!J$19*LOG(BX$3)+'ModelParams Lw'!J$20*($D255*$E255),'ModelParams Lw'!J$21+'ModelParams Lw'!J$22*LOG(BX$3)+'ModelParams Lw'!J$23*($D255*$E255)))</f>
        <v>22.505852524315557</v>
      </c>
      <c r="BY255" s="24" t="e">
        <f t="shared" si="80"/>
        <v>#DIV/0!</v>
      </c>
      <c r="BZ255" s="24" t="e">
        <f t="shared" si="81"/>
        <v>#DIV/0!</v>
      </c>
      <c r="CA255" s="24" t="e">
        <f t="shared" si="82"/>
        <v>#DIV/0!</v>
      </c>
      <c r="CB255" s="24" t="e">
        <f t="shared" si="83"/>
        <v>#DIV/0!</v>
      </c>
      <c r="CC255" s="24" t="e">
        <f t="shared" si="84"/>
        <v>#DIV/0!</v>
      </c>
      <c r="CD255" s="24" t="e">
        <f t="shared" si="85"/>
        <v>#DIV/0!</v>
      </c>
      <c r="CE255" s="24" t="e">
        <f t="shared" si="86"/>
        <v>#DIV/0!</v>
      </c>
      <c r="CF255" s="24" t="e">
        <f t="shared" si="87"/>
        <v>#DIV/0!</v>
      </c>
      <c r="CG255" s="24" t="e">
        <f>10*LOG10(IF(BY255="",0,POWER(10,((BY255+'ModelParams Lw'!$O$4)/10))) +IF(BZ255="",0,POWER(10,((BZ255+'ModelParams Lw'!$P$4)/10))) +IF(CA255="",0,POWER(10,((CA255+'ModelParams Lw'!$Q$4)/10))) +IF(CB255="",0,POWER(10,((CB255+'ModelParams Lw'!$R$4)/10))) +IF(CC255="",0,POWER(10,((CC255+'ModelParams Lw'!$S$4)/10))) +IF(CD255="",0,POWER(10,((CD255+'ModelParams Lw'!$T$4)/10))) +IF(CE255="",0,POWER(10,((CE255+'ModelParams Lw'!$U$4)/10)))+IF(CF255="",0,POWER(10,((CF255+'ModelParams Lw'!$V$4)/10))))</f>
        <v>#DIV/0!</v>
      </c>
      <c r="CH255" s="24" t="e">
        <f t="shared" si="94"/>
        <v>#DIV/0!</v>
      </c>
      <c r="CI255" s="24" t="e">
        <f>(BY255-'ModelParams Lw'!$O$10)/'ModelParams Lw'!$O$11</f>
        <v>#DIV/0!</v>
      </c>
      <c r="CJ255" s="24" t="e">
        <f>(BZ255-'ModelParams Lw'!$P$10)/'ModelParams Lw'!$P$11</f>
        <v>#DIV/0!</v>
      </c>
      <c r="CK255" s="24" t="e">
        <f>(CA255-'ModelParams Lw'!$Q$10)/'ModelParams Lw'!$Q$11</f>
        <v>#DIV/0!</v>
      </c>
      <c r="CL255" s="24" t="e">
        <f>(CB255-'ModelParams Lw'!$R$10)/'ModelParams Lw'!$R$11</f>
        <v>#DIV/0!</v>
      </c>
      <c r="CM255" s="24" t="e">
        <f>(CC255-'ModelParams Lw'!$S$10)/'ModelParams Lw'!$S$11</f>
        <v>#DIV/0!</v>
      </c>
      <c r="CN255" s="24" t="e">
        <f>(CD255-'ModelParams Lw'!$T$10)/'ModelParams Lw'!$T$11</f>
        <v>#DIV/0!</v>
      </c>
      <c r="CO255" s="24" t="e">
        <f>(CE255-'ModelParams Lw'!$U$10)/'ModelParams Lw'!$U$11</f>
        <v>#DIV/0!</v>
      </c>
      <c r="CP255" s="24" t="e">
        <f>(CF255-'ModelParams Lw'!$V$10)/'ModelParams Lw'!$V$11</f>
        <v>#DIV/0!</v>
      </c>
    </row>
    <row r="256" spans="1:94" x14ac:dyDescent="0.2">
      <c r="A256" s="12">
        <f>Calcul!B258</f>
        <v>0</v>
      </c>
      <c r="B256" s="12">
        <f t="shared" si="88"/>
        <v>0</v>
      </c>
      <c r="C256" s="12">
        <f>Calcul!C258</f>
        <v>0</v>
      </c>
      <c r="D256" s="12">
        <f>Calcul!D258/1000</f>
        <v>0</v>
      </c>
      <c r="E256" s="12">
        <f>Calcul!E258/1000</f>
        <v>0</v>
      </c>
      <c r="F256" s="12">
        <f t="shared" si="89"/>
        <v>0</v>
      </c>
      <c r="G256" s="24" t="e">
        <f t="shared" si="90"/>
        <v>#DIV/0!</v>
      </c>
      <c r="H256" s="21" t="e">
        <f>'ModelParams Lw'!$B$6*(LN(H$3/(($B256/3600/($D256*$F256))^0.4*$G256^0.3)))^2+'ModelParams Lw'!$B$7*LN(H$3/(($B256/3600/($D256*$F256))^0.4*$G256^0.3))+'ModelParams Lw'!$B$8</f>
        <v>#DIV/0!</v>
      </c>
      <c r="I256" s="21" t="e">
        <f>'ModelParams Lw'!$B$6*(LN(I$3/(($B256/3600/($D256*$F256))^0.4*$G256^0.3)))^2+'ModelParams Lw'!$B$7*LN(I$3/(($B256/3600/($D256*$F256))^0.4*$G256^0.3))+'ModelParams Lw'!$B$8</f>
        <v>#DIV/0!</v>
      </c>
      <c r="J256" s="21" t="e">
        <f>'ModelParams Lw'!$B$6*(LN(J$3/(($B256/3600/($D256*$F256))^0.4*$G256^0.3)))^2+'ModelParams Lw'!$B$7*LN(J$3/(($B256/3600/($D256*$F256))^0.4*$G256^0.3))+'ModelParams Lw'!$B$8</f>
        <v>#DIV/0!</v>
      </c>
      <c r="K256" s="21" t="e">
        <f>'ModelParams Lw'!$B$6*(LN(K$3/(($B256/3600/($D256*$F256))^0.4*$G256^0.3)))^2+'ModelParams Lw'!$B$7*LN(K$3/(($B256/3600/($D256*$F256))^0.4*$G256^0.3))+'ModelParams Lw'!$B$8</f>
        <v>#DIV/0!</v>
      </c>
      <c r="L256" s="21" t="e">
        <f>'ModelParams Lw'!$B$6*(LN(L$3/(($B256/3600/($D256*$F256))^0.4*$G256^0.3)))^2+'ModelParams Lw'!$B$7*LN(L$3/(($B256/3600/($D256*$F256))^0.4*$G256^0.3))+'ModelParams Lw'!$B$8</f>
        <v>#DIV/0!</v>
      </c>
      <c r="M256" s="21" t="e">
        <f>'ModelParams Lw'!$B$6*(LN(M$3/(($B256/3600/($D256*$F256))^0.4*$G256^0.3)))^2+'ModelParams Lw'!$B$7*LN(M$3/(($B256/3600/($D256*$F256))^0.4*$G256^0.3))+'ModelParams Lw'!$B$8</f>
        <v>#DIV/0!</v>
      </c>
      <c r="N256" s="21" t="e">
        <f>'ModelParams Lw'!$B$6*(LN(N$3/(($B256/3600/($D256*$F256))^0.4*$G256^0.3)))^2+'ModelParams Lw'!$B$7*LN(N$3/(($B256/3600/($D256*$F256))^0.4*$G256^0.3))+'ModelParams Lw'!$B$8</f>
        <v>#DIV/0!</v>
      </c>
      <c r="O256" s="21" t="e">
        <f>'ModelParams Lw'!$B$6*(LN(O$3/(($B256/3600/($D256*$F256))^0.4*$G256^0.3)))^2+'ModelParams Lw'!$B$7*LN(O$3/(($B256/3600/($D256*$F256))^0.4*$G256^0.3))+'ModelParams Lw'!$B$8</f>
        <v>#DIV/0!</v>
      </c>
      <c r="P256" s="24" t="e">
        <f>'ModelParams Lw'!$B$3+'ModelParams Lw'!$B$4*LOG10($B256/3600/($D256*$F256))+'ModelParams Lw'!$B$5*LOG10(2*$G256/(1.2*($B256/3600/($D256*$F256))^2)+1)+10*LOG10($D256*$F256)+H256</f>
        <v>#DIV/0!</v>
      </c>
      <c r="Q256" s="24" t="e">
        <f>'ModelParams Lw'!$B$3+'ModelParams Lw'!$B$4*LOG10($B256/3600/($D256*$F256))+'ModelParams Lw'!$B$5*LOG10(2*$G256/(1.2*($B256/3600/($D256*$F256))^2)+1)+10*LOG10($D256*$F256)+I256</f>
        <v>#DIV/0!</v>
      </c>
      <c r="R256" s="24" t="e">
        <f>'ModelParams Lw'!$B$3+'ModelParams Lw'!$B$4*LOG10($B256/3600/($D256*$F256))+'ModelParams Lw'!$B$5*LOG10(2*$G256/(1.2*($B256/3600/($D256*$F256))^2)+1)+10*LOG10($D256*$F256)+J256</f>
        <v>#DIV/0!</v>
      </c>
      <c r="S256" s="24" t="e">
        <f>'ModelParams Lw'!$B$3+'ModelParams Lw'!$B$4*LOG10($B256/3600/($D256*$F256))+'ModelParams Lw'!$B$5*LOG10(2*$G256/(1.2*($B256/3600/($D256*$F256))^2)+1)+10*LOG10($D256*$F256)+K256</f>
        <v>#DIV/0!</v>
      </c>
      <c r="T256" s="24" t="e">
        <f>'ModelParams Lw'!$B$3+'ModelParams Lw'!$B$4*LOG10($B256/3600/($D256*$F256))+'ModelParams Lw'!$B$5*LOG10(2*$G256/(1.2*($B256/3600/($D256*$F256))^2)+1)+10*LOG10($D256*$F256)+L256</f>
        <v>#DIV/0!</v>
      </c>
      <c r="U256" s="24" t="e">
        <f>'ModelParams Lw'!$B$3+'ModelParams Lw'!$B$4*LOG10($B256/3600/($D256*$F256))+'ModelParams Lw'!$B$5*LOG10(2*$G256/(1.2*($B256/3600/($D256*$F256))^2)+1)+10*LOG10($D256*$F256)+M256</f>
        <v>#DIV/0!</v>
      </c>
      <c r="V256" s="24" t="e">
        <f>'ModelParams Lw'!$B$3+'ModelParams Lw'!$B$4*LOG10($B256/3600/($D256*$F256))+'ModelParams Lw'!$B$5*LOG10(2*$G256/(1.2*($B256/3600/($D256*$F256))^2)+1)+10*LOG10($D256*$F256)+N256</f>
        <v>#DIV/0!</v>
      </c>
      <c r="W256" s="24" t="e">
        <f>'ModelParams Lw'!$B$3+'ModelParams Lw'!$B$4*LOG10($B256/3600/($D256*$F256))+'ModelParams Lw'!$B$5*LOG10(2*$G256/(1.2*($B256/3600/($D256*$F256))^2)+1)+10*LOG10($D256*$F256)+O256</f>
        <v>#DIV/0!</v>
      </c>
      <c r="X256" s="24" t="e">
        <f>10*LOG10(IF(P256="",0,POWER(10,((P256+'ModelParams Lw'!$O$4)/10))) +IF(Q256="",0,POWER(10,((Q256+'ModelParams Lw'!$P$4)/10))) +IF(R256="",0,POWER(10,((R256+'ModelParams Lw'!$Q$4)/10))) +IF(S256="",0,POWER(10,((S256+'ModelParams Lw'!$R$4)/10))) +IF(T256="",0,POWER(10,((T256+'ModelParams Lw'!$S$4)/10))) +IF(U256="",0,POWER(10,((U256+'ModelParams Lw'!$T$4)/10))) +IF(V256="",0,POWER(10,((V256+'ModelParams Lw'!$U$4)/10)))+IF(W256="",0,POWER(10,((W256+'ModelParams Lw'!$V$4)/10))))</f>
        <v>#DIV/0!</v>
      </c>
      <c r="Y256" s="24" t="e">
        <f t="shared" si="91"/>
        <v>#DIV/0!</v>
      </c>
      <c r="Z256" s="24" t="e">
        <f>(P256-'ModelParams Lw'!O$10)/'ModelParams Lw'!O$11</f>
        <v>#DIV/0!</v>
      </c>
      <c r="AA256" s="24" t="e">
        <f>(Q256-'ModelParams Lw'!P$10)/'ModelParams Lw'!P$11</f>
        <v>#DIV/0!</v>
      </c>
      <c r="AB256" s="24" t="e">
        <f>(R256-'ModelParams Lw'!Q$10)/'ModelParams Lw'!Q$11</f>
        <v>#DIV/0!</v>
      </c>
      <c r="AC256" s="24" t="e">
        <f>(S256-'ModelParams Lw'!R$10)/'ModelParams Lw'!R$11</f>
        <v>#DIV/0!</v>
      </c>
      <c r="AD256" s="24" t="e">
        <f>(T256-'ModelParams Lw'!S$10)/'ModelParams Lw'!S$11</f>
        <v>#DIV/0!</v>
      </c>
      <c r="AE256" s="24" t="e">
        <f>(U256-'ModelParams Lw'!T$10)/'ModelParams Lw'!T$11</f>
        <v>#DIV/0!</v>
      </c>
      <c r="AF256" s="24" t="e">
        <f>(V256-'ModelParams Lw'!U$10)/'ModelParams Lw'!U$11</f>
        <v>#DIV/0!</v>
      </c>
      <c r="AG256" s="24" t="e">
        <f>(W256-'ModelParams Lw'!V$10)/'ModelParams Lw'!V$11</f>
        <v>#DIV/0!</v>
      </c>
      <c r="AH256" s="24" t="e">
        <f t="shared" si="92"/>
        <v>#DIV/0!</v>
      </c>
      <c r="AI256" s="24" t="str">
        <f>IF(OR(Calcul!$D261="",Calcul!$E261=""),"",VLOOKUP(CONCATENATE(Calcul!$D261,Calcul!$E261),SilencerParams!$D$4:$R$82,8,FALSE))</f>
        <v/>
      </c>
      <c r="AJ256" s="24" t="str">
        <f>IF(OR(Calcul!$D261="",Calcul!$E261=""),"",VLOOKUP(CONCATENATE(Calcul!$D261,Calcul!$E261),SilencerParams!$D$4:$R$82,9,FALSE))</f>
        <v/>
      </c>
      <c r="AK256" s="24" t="str">
        <f>IF(OR(Calcul!$D261="",Calcul!$E261=""),"",VLOOKUP(CONCATENATE(Calcul!$D261,Calcul!$E261),SilencerParams!$D$4:$R$82,10,FALSE))</f>
        <v/>
      </c>
      <c r="AL256" s="24" t="str">
        <f>IF(OR(Calcul!$D261="",Calcul!$E261=""),"",VLOOKUP(CONCATENATE(Calcul!$D261,Calcul!$E261),SilencerParams!$D$4:$R$82,11,FALSE))</f>
        <v/>
      </c>
      <c r="AM256" s="24" t="str">
        <f>IF(OR(Calcul!$D261="",Calcul!$E261=""),"",VLOOKUP(CONCATENATE(Calcul!$D261,Calcul!$E261),SilencerParams!$D$4:$R$82,12,FALSE))</f>
        <v/>
      </c>
      <c r="AN256" s="24" t="str">
        <f>IF(OR(Calcul!$D261="",Calcul!$E261=""),"",VLOOKUP(CONCATENATE(Calcul!$D261,Calcul!$E261),SilencerParams!$D$4:$R$82,13,FALSE))</f>
        <v/>
      </c>
      <c r="AO256" s="24" t="str">
        <f>IF(OR(Calcul!$D261="",Calcul!$E261=""),"",VLOOKUP(CONCATENATE(Calcul!$D261,Calcul!$E261),SilencerParams!$D$4:$R$82,14,FALSE))</f>
        <v/>
      </c>
      <c r="AP256" s="24" t="str">
        <f>IF(OR(Calcul!$D261="",Calcul!$E261=""),"",VLOOKUP(CONCATENATE(Calcul!$D261,Calcul!$E261),SilencerParams!$D$4:$R$82,15,FALSE))</f>
        <v/>
      </c>
      <c r="AQ256" s="24" t="str">
        <f>IF(OR(Calcul!$D261="",Calcul!$E261=""),"",VLOOKUP(CONCATENATE(Calcul!$D261,Calcul!$E261),SilencerParams!$D$4:$Z$82,16,FALSE)*LOG($AH256)+VLOOKUP(CONCATENATE(Calcul!$D261,Calcul!$E261),SilencerParams!$D$4:$AH$82,24,FALSE))</f>
        <v/>
      </c>
      <c r="AR256" s="24" t="str">
        <f>IF(OR(Calcul!$D261="",Calcul!$E261=""),"",VLOOKUP(CONCATENATE(Calcul!$D261,Calcul!$E261),SilencerParams!$D$4:$Z$82,17,FALSE)*LOG($AH256)+VLOOKUP(CONCATENATE(Calcul!$D261,Calcul!$E261),SilencerParams!$D$4:$AH$82,25,FALSE))</f>
        <v/>
      </c>
      <c r="AS256" s="24" t="str">
        <f>IF(OR(Calcul!$D261="",Calcul!$E261=""),"",VLOOKUP(CONCATENATE(Calcul!$D261,Calcul!$E261),SilencerParams!$D$4:$Z$82,18,FALSE)*LOG($AH256)+VLOOKUP(CONCATENATE(Calcul!$D261,Calcul!$E261),SilencerParams!$D$4:$AH$82,26,FALSE))</f>
        <v/>
      </c>
      <c r="AT256" s="24" t="str">
        <f>IF(OR(Calcul!$D261="",Calcul!$E261=""),"",VLOOKUP(CONCATENATE(Calcul!$D261,Calcul!$E261),SilencerParams!$D$4:$Z$82,19,FALSE)*LOG($AH256)+VLOOKUP(CONCATENATE(Calcul!$D261,Calcul!$E261),SilencerParams!$D$4:$AH$82,27,FALSE))</f>
        <v/>
      </c>
      <c r="AU256" s="24" t="str">
        <f>IF(OR(Calcul!$D261="",Calcul!$E261=""),"",VLOOKUP(CONCATENATE(Calcul!$D261,Calcul!$E261),SilencerParams!$D$4:$Z$82,20,FALSE)*LOG($AH256)+VLOOKUP(CONCATENATE(Calcul!$D261,Calcul!$E261),SilencerParams!$D$4:$AH$82,28,FALSE))</f>
        <v/>
      </c>
      <c r="AV256" s="24" t="str">
        <f>IF(OR(Calcul!$D261="",Calcul!$E261=""),"",VLOOKUP(CONCATENATE(Calcul!$D261,Calcul!$E261),SilencerParams!$D$4:$Z$82,21,FALSE)*LOG($AH256)+VLOOKUP(CONCATENATE(Calcul!$D261,Calcul!$E261),SilencerParams!$D$4:$AH$82,29,FALSE))</f>
        <v/>
      </c>
      <c r="AW256" s="24" t="str">
        <f>IF(OR(Calcul!$D261="",Calcul!$E261=""),"",VLOOKUP(CONCATENATE(Calcul!$D261,Calcul!$E261),SilencerParams!$D$4:$Z$82,22,FALSE)*LOG($AH256)+VLOOKUP(CONCATENATE(Calcul!$D261,Calcul!$E261),SilencerParams!$D$4:$AH$82,30,FALSE))</f>
        <v/>
      </c>
      <c r="AX256" s="24" t="str">
        <f>IF(OR(Calcul!$D261="",Calcul!$E261=""),"",VLOOKUP(CONCATENATE(Calcul!$D261,Calcul!$E261),SilencerParams!$D$4:$Z$82,23,FALSE)*LOG($AH256)+VLOOKUP(CONCATENATE(Calcul!$D261,Calcul!$E261),SilencerParams!$D$4:$AH$82,31,FALSE))</f>
        <v/>
      </c>
      <c r="AY256" s="24" t="e">
        <f t="shared" si="72"/>
        <v>#DIV/0!</v>
      </c>
      <c r="AZ256" s="24" t="e">
        <f t="shared" si="73"/>
        <v>#DIV/0!</v>
      </c>
      <c r="BA256" s="24" t="e">
        <f t="shared" si="74"/>
        <v>#DIV/0!</v>
      </c>
      <c r="BB256" s="24" t="e">
        <f t="shared" si="75"/>
        <v>#DIV/0!</v>
      </c>
      <c r="BC256" s="24" t="e">
        <f t="shared" si="76"/>
        <v>#DIV/0!</v>
      </c>
      <c r="BD256" s="24" t="e">
        <f t="shared" si="77"/>
        <v>#DIV/0!</v>
      </c>
      <c r="BE256" s="24" t="e">
        <f t="shared" si="78"/>
        <v>#DIV/0!</v>
      </c>
      <c r="BF256" s="24" t="e">
        <f t="shared" si="79"/>
        <v>#DIV/0!</v>
      </c>
      <c r="BG256" s="24" t="e">
        <f>10*LOG10(IF(AY256="",0,POWER(10,((AY256+'ModelParams Lw'!$O$4)/10))) +IF(AZ256="",0,POWER(10,((AZ256+'ModelParams Lw'!$P$4)/10))) +IF(BA256="",0,POWER(10,((BA256+'ModelParams Lw'!$Q$4)/10))) +IF(BB256="",0,POWER(10,((BB256+'ModelParams Lw'!$R$4)/10))) +IF(BC256="",0,POWER(10,((BC256+'ModelParams Lw'!$S$4)/10))) +IF(BD256="",0,POWER(10,((BD256+'ModelParams Lw'!$T$4)/10))) +IF(BE256="",0,POWER(10,((BE256+'ModelParams Lw'!$U$4)/10)))+IF(BF256="",0,POWER(10,((BF256+'ModelParams Lw'!$V$4)/10))))</f>
        <v>#DIV/0!</v>
      </c>
      <c r="BH256" s="24" t="e">
        <f t="shared" si="93"/>
        <v>#DIV/0!</v>
      </c>
      <c r="BI256" s="24" t="e">
        <f>(AY256-'ModelParams Lw'!O$10)/'ModelParams Lw'!O$11</f>
        <v>#DIV/0!</v>
      </c>
      <c r="BJ256" s="24" t="e">
        <f>(AZ256-'ModelParams Lw'!P$10)/'ModelParams Lw'!P$11</f>
        <v>#DIV/0!</v>
      </c>
      <c r="BK256" s="24" t="e">
        <f>(BA256-'ModelParams Lw'!Q$10)/'ModelParams Lw'!Q$11</f>
        <v>#DIV/0!</v>
      </c>
      <c r="BL256" s="24" t="e">
        <f>(BB256-'ModelParams Lw'!R$10)/'ModelParams Lw'!R$11</f>
        <v>#DIV/0!</v>
      </c>
      <c r="BM256" s="24" t="e">
        <f>(BC256-'ModelParams Lw'!S$10)/'ModelParams Lw'!S$11</f>
        <v>#DIV/0!</v>
      </c>
      <c r="BN256" s="24" t="e">
        <f>(BD256-'ModelParams Lw'!T$10)/'ModelParams Lw'!T$11</f>
        <v>#DIV/0!</v>
      </c>
      <c r="BO256" s="24" t="e">
        <f>(BE256-'ModelParams Lw'!U$10)/'ModelParams Lw'!U$11</f>
        <v>#DIV/0!</v>
      </c>
      <c r="BP256" s="24" t="e">
        <f>(BF256-'ModelParams Lw'!V$10)/'ModelParams Lw'!V$11</f>
        <v>#DIV/0!</v>
      </c>
      <c r="BQ256" s="24">
        <f>IF(Calcul!$F261="SW",'ModelParams Lw'!C$18+'ModelParams Lw'!C$19*LOG(BQ$3)+'ModelParams Lw'!C$20*($D256*$E256),IF('ModelParams Lw'!C$21+'ModelParams Lw'!C$22*LOG(BQ$3)+'ModelParams Lw'!C$23*($D256*$E256)&lt;'ModelParams Lw'!C$18+'ModelParams Lw'!C$19*LOG(BQ$3)+'ModelParams Lw'!C$20*($D256*$E256),'ModelParams Lw'!C$18+'ModelParams Lw'!C$19*LOG(BQ$3)+'ModelParams Lw'!C$20*($D256*$E256),'ModelParams Lw'!C$21+'ModelParams Lw'!C$22*LOG(BQ$3)+'ModelParams Lw'!C$23*($D256*$E256)))</f>
        <v>29.232362061604213</v>
      </c>
      <c r="BR256" s="24">
        <f>IF(Calcul!$F261="SW",'ModelParams Lw'!D$18+'ModelParams Lw'!D$19*LOG(BR$3)+'ModelParams Lw'!D$20*($D256*$E256),IF('ModelParams Lw'!D$21+'ModelParams Lw'!D$22*LOG(BR$3)+'ModelParams Lw'!D$23*($D256*$E256)&lt;'ModelParams Lw'!D$18+'ModelParams Lw'!D$19*LOG(BR$3)+'ModelParams Lw'!D$20*($D256*$E256),'ModelParams Lw'!D$18+'ModelParams Lw'!D$19*LOG(BR$3)+'ModelParams Lw'!D$20*($D256*$E256),'ModelParams Lw'!D$21+'ModelParams Lw'!D$22*LOG(BR$3)+'ModelParams Lw'!D$23*($D256*$E256)))</f>
        <v>20.87664435983303</v>
      </c>
      <c r="BS256" s="24">
        <f>IF(Calcul!$F261="SW",'ModelParams Lw'!E$18+'ModelParams Lw'!E$19*LOG(BS$3)+'ModelParams Lw'!E$20*($D256*$E256),IF('ModelParams Lw'!E$21+'ModelParams Lw'!E$22*LOG(BS$3)+'ModelParams Lw'!E$23*($D256*$E256)&lt;'ModelParams Lw'!E$18+'ModelParams Lw'!E$19*LOG(BS$3)+'ModelParams Lw'!E$20*($D256*$E256),'ModelParams Lw'!E$18+'ModelParams Lw'!E$19*LOG(BS$3)+'ModelParams Lw'!E$20*($D256*$E256),'ModelParams Lw'!E$21+'ModelParams Lw'!E$22*LOG(BS$3)+'ModelParams Lw'!E$23*($D256*$E256)))</f>
        <v>19.403052886267911</v>
      </c>
      <c r="BT256" s="24">
        <f>IF(Calcul!$F261="SW",'ModelParams Lw'!F$18+'ModelParams Lw'!F$19*LOG(BT$3)+'ModelParams Lw'!F$20*($D256*$E256),IF('ModelParams Lw'!F$21+'ModelParams Lw'!F$22*LOG(BT$3)+'ModelParams Lw'!F$23*($D256*$E256)&lt;'ModelParams Lw'!F$18+'ModelParams Lw'!F$19*LOG(BT$3)+'ModelParams Lw'!F$20*($D256*$E256),'ModelParams Lw'!F$18+'ModelParams Lw'!F$19*LOG(BT$3)+'ModelParams Lw'!F$20*($D256*$E256),'ModelParams Lw'!F$21+'ModelParams Lw'!F$22*LOG(BT$3)+'ModelParams Lw'!F$23*($D256*$E256)))</f>
        <v>19.168948557312724</v>
      </c>
      <c r="BU256" s="24">
        <f>IF(Calcul!$F261="SW",'ModelParams Lw'!G$18+'ModelParams Lw'!G$19*LOG(BU$3)+'ModelParams Lw'!G$20*($D256*$E256),IF('ModelParams Lw'!G$21+'ModelParams Lw'!G$22*LOG(BU$3)+'ModelParams Lw'!G$23*($D256*$E256)&lt;'ModelParams Lw'!G$18+'ModelParams Lw'!G$19*LOG(BU$3)+'ModelParams Lw'!G$20*($D256*$E256),'ModelParams Lw'!G$18+'ModelParams Lw'!G$19*LOG(BU$3)+'ModelParams Lw'!G$20*($D256*$E256),'ModelParams Lw'!G$21+'ModelParams Lw'!G$22*LOG(BU$3)+'ModelParams Lw'!G$23*($D256*$E256)))</f>
        <v>19.253827318462619</v>
      </c>
      <c r="BV256" s="24">
        <f>IF(Calcul!$F261="SW",'ModelParams Lw'!H$18+'ModelParams Lw'!H$19*LOG(BV$3)+'ModelParams Lw'!H$20*($D256*$E256),IF('ModelParams Lw'!H$21+'ModelParams Lw'!H$22*LOG(BV$3)+'ModelParams Lw'!H$23*($D256*$E256)&lt;'ModelParams Lw'!H$18+'ModelParams Lw'!H$19*LOG(BV$3)+'ModelParams Lw'!H$20*($D256*$E256),'ModelParams Lw'!H$18+'ModelParams Lw'!H$19*LOG(BV$3)+'ModelParams Lw'!H$20*($D256*$E256),'ModelParams Lw'!H$21+'ModelParams Lw'!H$22*LOG(BV$3)+'ModelParams Lw'!H$23*($D256*$E256)))</f>
        <v>18.450549841027573</v>
      </c>
      <c r="BW256" s="24">
        <f>IF(Calcul!$F261="SW",'ModelParams Lw'!I$18+'ModelParams Lw'!I$19*LOG(BW$3)+'ModelParams Lw'!I$20*($D256*$E256),IF('ModelParams Lw'!I$21+'ModelParams Lw'!I$22*LOG(BW$3)+'ModelParams Lw'!I$23*($D256*$E256)&lt;'ModelParams Lw'!I$18+'ModelParams Lw'!I$19*LOG(BW$3)+'ModelParams Lw'!I$20*($D256*$E256),'ModelParams Lw'!I$18+'ModelParams Lw'!I$19*LOG(BW$3)+'ModelParams Lw'!I$20*($D256*$E256),'ModelParams Lw'!I$21+'ModelParams Lw'!I$22*LOG(BW$3)+'ModelParams Lw'!I$23*($D256*$E256)))</f>
        <v>24.339570323731252</v>
      </c>
      <c r="BX256" s="24">
        <f>IF(Calcul!$F261="SW",'ModelParams Lw'!J$18+'ModelParams Lw'!J$19*LOG(BX$3)+'ModelParams Lw'!J$20*($D256*$E256),IF('ModelParams Lw'!J$21+'ModelParams Lw'!J$22*LOG(BX$3)+'ModelParams Lw'!J$23*($D256*$E256)&lt;'ModelParams Lw'!J$18+'ModelParams Lw'!J$19*LOG(BX$3)+'ModelParams Lw'!J$20*($D256*$E256),'ModelParams Lw'!J$18+'ModelParams Lw'!J$19*LOG(BX$3)+'ModelParams Lw'!J$20*($D256*$E256),'ModelParams Lw'!J$21+'ModelParams Lw'!J$22*LOG(BX$3)+'ModelParams Lw'!J$23*($D256*$E256)))</f>
        <v>22.505852524315557</v>
      </c>
      <c r="BY256" s="24" t="e">
        <f t="shared" si="80"/>
        <v>#DIV/0!</v>
      </c>
      <c r="BZ256" s="24" t="e">
        <f t="shared" si="81"/>
        <v>#DIV/0!</v>
      </c>
      <c r="CA256" s="24" t="e">
        <f t="shared" si="82"/>
        <v>#DIV/0!</v>
      </c>
      <c r="CB256" s="24" t="e">
        <f t="shared" si="83"/>
        <v>#DIV/0!</v>
      </c>
      <c r="CC256" s="24" t="e">
        <f t="shared" si="84"/>
        <v>#DIV/0!</v>
      </c>
      <c r="CD256" s="24" t="e">
        <f t="shared" si="85"/>
        <v>#DIV/0!</v>
      </c>
      <c r="CE256" s="24" t="e">
        <f t="shared" si="86"/>
        <v>#DIV/0!</v>
      </c>
      <c r="CF256" s="24" t="e">
        <f t="shared" si="87"/>
        <v>#DIV/0!</v>
      </c>
      <c r="CG256" s="24" t="e">
        <f>10*LOG10(IF(BY256="",0,POWER(10,((BY256+'ModelParams Lw'!$O$4)/10))) +IF(BZ256="",0,POWER(10,((BZ256+'ModelParams Lw'!$P$4)/10))) +IF(CA256="",0,POWER(10,((CA256+'ModelParams Lw'!$Q$4)/10))) +IF(CB256="",0,POWER(10,((CB256+'ModelParams Lw'!$R$4)/10))) +IF(CC256="",0,POWER(10,((CC256+'ModelParams Lw'!$S$4)/10))) +IF(CD256="",0,POWER(10,((CD256+'ModelParams Lw'!$T$4)/10))) +IF(CE256="",0,POWER(10,((CE256+'ModelParams Lw'!$U$4)/10)))+IF(CF256="",0,POWER(10,((CF256+'ModelParams Lw'!$V$4)/10))))</f>
        <v>#DIV/0!</v>
      </c>
      <c r="CH256" s="24" t="e">
        <f t="shared" si="94"/>
        <v>#DIV/0!</v>
      </c>
      <c r="CI256" s="24" t="e">
        <f>(BY256-'ModelParams Lw'!$O$10)/'ModelParams Lw'!$O$11</f>
        <v>#DIV/0!</v>
      </c>
      <c r="CJ256" s="24" t="e">
        <f>(BZ256-'ModelParams Lw'!$P$10)/'ModelParams Lw'!$P$11</f>
        <v>#DIV/0!</v>
      </c>
      <c r="CK256" s="24" t="e">
        <f>(CA256-'ModelParams Lw'!$Q$10)/'ModelParams Lw'!$Q$11</f>
        <v>#DIV/0!</v>
      </c>
      <c r="CL256" s="24" t="e">
        <f>(CB256-'ModelParams Lw'!$R$10)/'ModelParams Lw'!$R$11</f>
        <v>#DIV/0!</v>
      </c>
      <c r="CM256" s="24" t="e">
        <f>(CC256-'ModelParams Lw'!$S$10)/'ModelParams Lw'!$S$11</f>
        <v>#DIV/0!</v>
      </c>
      <c r="CN256" s="24" t="e">
        <f>(CD256-'ModelParams Lw'!$T$10)/'ModelParams Lw'!$T$11</f>
        <v>#DIV/0!</v>
      </c>
      <c r="CO256" s="24" t="e">
        <f>(CE256-'ModelParams Lw'!$U$10)/'ModelParams Lw'!$U$11</f>
        <v>#DIV/0!</v>
      </c>
      <c r="CP256" s="24" t="e">
        <f>(CF256-'ModelParams Lw'!$V$10)/'ModelParams Lw'!$V$11</f>
        <v>#DIV/0!</v>
      </c>
    </row>
    <row r="257" spans="1:94" x14ac:dyDescent="0.2">
      <c r="A257" s="12">
        <f>Calcul!B259</f>
        <v>0</v>
      </c>
      <c r="B257" s="12">
        <f t="shared" si="88"/>
        <v>0</v>
      </c>
      <c r="C257" s="12">
        <f>Calcul!C259</f>
        <v>0</v>
      </c>
      <c r="D257" s="12">
        <f>Calcul!D259/1000</f>
        <v>0</v>
      </c>
      <c r="E257" s="12">
        <f>Calcul!E259/1000</f>
        <v>0</v>
      </c>
      <c r="F257" s="12">
        <f t="shared" si="89"/>
        <v>0</v>
      </c>
      <c r="G257" s="24" t="e">
        <f t="shared" si="90"/>
        <v>#DIV/0!</v>
      </c>
      <c r="H257" s="21" t="e">
        <f>'ModelParams Lw'!$B$6*(LN(H$3/(($B257/3600/($D257*$F257))^0.4*$G257^0.3)))^2+'ModelParams Lw'!$B$7*LN(H$3/(($B257/3600/($D257*$F257))^0.4*$G257^0.3))+'ModelParams Lw'!$B$8</f>
        <v>#DIV/0!</v>
      </c>
      <c r="I257" s="21" t="e">
        <f>'ModelParams Lw'!$B$6*(LN(I$3/(($B257/3600/($D257*$F257))^0.4*$G257^0.3)))^2+'ModelParams Lw'!$B$7*LN(I$3/(($B257/3600/($D257*$F257))^0.4*$G257^0.3))+'ModelParams Lw'!$B$8</f>
        <v>#DIV/0!</v>
      </c>
      <c r="J257" s="21" t="e">
        <f>'ModelParams Lw'!$B$6*(LN(J$3/(($B257/3600/($D257*$F257))^0.4*$G257^0.3)))^2+'ModelParams Lw'!$B$7*LN(J$3/(($B257/3600/($D257*$F257))^0.4*$G257^0.3))+'ModelParams Lw'!$B$8</f>
        <v>#DIV/0!</v>
      </c>
      <c r="K257" s="21" t="e">
        <f>'ModelParams Lw'!$B$6*(LN(K$3/(($B257/3600/($D257*$F257))^0.4*$G257^0.3)))^2+'ModelParams Lw'!$B$7*LN(K$3/(($B257/3600/($D257*$F257))^0.4*$G257^0.3))+'ModelParams Lw'!$B$8</f>
        <v>#DIV/0!</v>
      </c>
      <c r="L257" s="21" t="e">
        <f>'ModelParams Lw'!$B$6*(LN(L$3/(($B257/3600/($D257*$F257))^0.4*$G257^0.3)))^2+'ModelParams Lw'!$B$7*LN(L$3/(($B257/3600/($D257*$F257))^0.4*$G257^0.3))+'ModelParams Lw'!$B$8</f>
        <v>#DIV/0!</v>
      </c>
      <c r="M257" s="21" t="e">
        <f>'ModelParams Lw'!$B$6*(LN(M$3/(($B257/3600/($D257*$F257))^0.4*$G257^0.3)))^2+'ModelParams Lw'!$B$7*LN(M$3/(($B257/3600/($D257*$F257))^0.4*$G257^0.3))+'ModelParams Lw'!$B$8</f>
        <v>#DIV/0!</v>
      </c>
      <c r="N257" s="21" t="e">
        <f>'ModelParams Lw'!$B$6*(LN(N$3/(($B257/3600/($D257*$F257))^0.4*$G257^0.3)))^2+'ModelParams Lw'!$B$7*LN(N$3/(($B257/3600/($D257*$F257))^0.4*$G257^0.3))+'ModelParams Lw'!$B$8</f>
        <v>#DIV/0!</v>
      </c>
      <c r="O257" s="21" t="e">
        <f>'ModelParams Lw'!$B$6*(LN(O$3/(($B257/3600/($D257*$F257))^0.4*$G257^0.3)))^2+'ModelParams Lw'!$B$7*LN(O$3/(($B257/3600/($D257*$F257))^0.4*$G257^0.3))+'ModelParams Lw'!$B$8</f>
        <v>#DIV/0!</v>
      </c>
      <c r="P257" s="24" t="e">
        <f>'ModelParams Lw'!$B$3+'ModelParams Lw'!$B$4*LOG10($B257/3600/($D257*$F257))+'ModelParams Lw'!$B$5*LOG10(2*$G257/(1.2*($B257/3600/($D257*$F257))^2)+1)+10*LOG10($D257*$F257)+H257</f>
        <v>#DIV/0!</v>
      </c>
      <c r="Q257" s="24" t="e">
        <f>'ModelParams Lw'!$B$3+'ModelParams Lw'!$B$4*LOG10($B257/3600/($D257*$F257))+'ModelParams Lw'!$B$5*LOG10(2*$G257/(1.2*($B257/3600/($D257*$F257))^2)+1)+10*LOG10($D257*$F257)+I257</f>
        <v>#DIV/0!</v>
      </c>
      <c r="R257" s="24" t="e">
        <f>'ModelParams Lw'!$B$3+'ModelParams Lw'!$B$4*LOG10($B257/3600/($D257*$F257))+'ModelParams Lw'!$B$5*LOG10(2*$G257/(1.2*($B257/3600/($D257*$F257))^2)+1)+10*LOG10($D257*$F257)+J257</f>
        <v>#DIV/0!</v>
      </c>
      <c r="S257" s="24" t="e">
        <f>'ModelParams Lw'!$B$3+'ModelParams Lw'!$B$4*LOG10($B257/3600/($D257*$F257))+'ModelParams Lw'!$B$5*LOG10(2*$G257/(1.2*($B257/3600/($D257*$F257))^2)+1)+10*LOG10($D257*$F257)+K257</f>
        <v>#DIV/0!</v>
      </c>
      <c r="T257" s="24" t="e">
        <f>'ModelParams Lw'!$B$3+'ModelParams Lw'!$B$4*LOG10($B257/3600/($D257*$F257))+'ModelParams Lw'!$B$5*LOG10(2*$G257/(1.2*($B257/3600/($D257*$F257))^2)+1)+10*LOG10($D257*$F257)+L257</f>
        <v>#DIV/0!</v>
      </c>
      <c r="U257" s="24" t="e">
        <f>'ModelParams Lw'!$B$3+'ModelParams Lw'!$B$4*LOG10($B257/3600/($D257*$F257))+'ModelParams Lw'!$B$5*LOG10(2*$G257/(1.2*($B257/3600/($D257*$F257))^2)+1)+10*LOG10($D257*$F257)+M257</f>
        <v>#DIV/0!</v>
      </c>
      <c r="V257" s="24" t="e">
        <f>'ModelParams Lw'!$B$3+'ModelParams Lw'!$B$4*LOG10($B257/3600/($D257*$F257))+'ModelParams Lw'!$B$5*LOG10(2*$G257/(1.2*($B257/3600/($D257*$F257))^2)+1)+10*LOG10($D257*$F257)+N257</f>
        <v>#DIV/0!</v>
      </c>
      <c r="W257" s="24" t="e">
        <f>'ModelParams Lw'!$B$3+'ModelParams Lw'!$B$4*LOG10($B257/3600/($D257*$F257))+'ModelParams Lw'!$B$5*LOG10(2*$G257/(1.2*($B257/3600/($D257*$F257))^2)+1)+10*LOG10($D257*$F257)+O257</f>
        <v>#DIV/0!</v>
      </c>
      <c r="X257" s="24" t="e">
        <f>10*LOG10(IF(P257="",0,POWER(10,((P257+'ModelParams Lw'!$O$4)/10))) +IF(Q257="",0,POWER(10,((Q257+'ModelParams Lw'!$P$4)/10))) +IF(R257="",0,POWER(10,((R257+'ModelParams Lw'!$Q$4)/10))) +IF(S257="",0,POWER(10,((S257+'ModelParams Lw'!$R$4)/10))) +IF(T257="",0,POWER(10,((T257+'ModelParams Lw'!$S$4)/10))) +IF(U257="",0,POWER(10,((U257+'ModelParams Lw'!$T$4)/10))) +IF(V257="",0,POWER(10,((V257+'ModelParams Lw'!$U$4)/10)))+IF(W257="",0,POWER(10,((W257+'ModelParams Lw'!$V$4)/10))))</f>
        <v>#DIV/0!</v>
      </c>
      <c r="Y257" s="24" t="e">
        <f t="shared" si="91"/>
        <v>#DIV/0!</v>
      </c>
      <c r="Z257" s="24" t="e">
        <f>(P257-'ModelParams Lw'!O$10)/'ModelParams Lw'!O$11</f>
        <v>#DIV/0!</v>
      </c>
      <c r="AA257" s="24" t="e">
        <f>(Q257-'ModelParams Lw'!P$10)/'ModelParams Lw'!P$11</f>
        <v>#DIV/0!</v>
      </c>
      <c r="AB257" s="24" t="e">
        <f>(R257-'ModelParams Lw'!Q$10)/'ModelParams Lw'!Q$11</f>
        <v>#DIV/0!</v>
      </c>
      <c r="AC257" s="24" t="e">
        <f>(S257-'ModelParams Lw'!R$10)/'ModelParams Lw'!R$11</f>
        <v>#DIV/0!</v>
      </c>
      <c r="AD257" s="24" t="e">
        <f>(T257-'ModelParams Lw'!S$10)/'ModelParams Lw'!S$11</f>
        <v>#DIV/0!</v>
      </c>
      <c r="AE257" s="24" t="e">
        <f>(U257-'ModelParams Lw'!T$10)/'ModelParams Lw'!T$11</f>
        <v>#DIV/0!</v>
      </c>
      <c r="AF257" s="24" t="e">
        <f>(V257-'ModelParams Lw'!U$10)/'ModelParams Lw'!U$11</f>
        <v>#DIV/0!</v>
      </c>
      <c r="AG257" s="24" t="e">
        <f>(W257-'ModelParams Lw'!V$10)/'ModelParams Lw'!V$11</f>
        <v>#DIV/0!</v>
      </c>
      <c r="AH257" s="24" t="e">
        <f t="shared" si="92"/>
        <v>#DIV/0!</v>
      </c>
      <c r="AI257" s="24" t="str">
        <f>IF(OR(Calcul!$D262="",Calcul!$E262=""),"",VLOOKUP(CONCATENATE(Calcul!$D262,Calcul!$E262),SilencerParams!$D$4:$R$82,8,FALSE))</f>
        <v/>
      </c>
      <c r="AJ257" s="24" t="str">
        <f>IF(OR(Calcul!$D262="",Calcul!$E262=""),"",VLOOKUP(CONCATENATE(Calcul!$D262,Calcul!$E262),SilencerParams!$D$4:$R$82,9,FALSE))</f>
        <v/>
      </c>
      <c r="AK257" s="24" t="str">
        <f>IF(OR(Calcul!$D262="",Calcul!$E262=""),"",VLOOKUP(CONCATENATE(Calcul!$D262,Calcul!$E262),SilencerParams!$D$4:$R$82,10,FALSE))</f>
        <v/>
      </c>
      <c r="AL257" s="24" t="str">
        <f>IF(OR(Calcul!$D262="",Calcul!$E262=""),"",VLOOKUP(CONCATENATE(Calcul!$D262,Calcul!$E262),SilencerParams!$D$4:$R$82,11,FALSE))</f>
        <v/>
      </c>
      <c r="AM257" s="24" t="str">
        <f>IF(OR(Calcul!$D262="",Calcul!$E262=""),"",VLOOKUP(CONCATENATE(Calcul!$D262,Calcul!$E262),SilencerParams!$D$4:$R$82,12,FALSE))</f>
        <v/>
      </c>
      <c r="AN257" s="24" t="str">
        <f>IF(OR(Calcul!$D262="",Calcul!$E262=""),"",VLOOKUP(CONCATENATE(Calcul!$D262,Calcul!$E262),SilencerParams!$D$4:$R$82,13,FALSE))</f>
        <v/>
      </c>
      <c r="AO257" s="24" t="str">
        <f>IF(OR(Calcul!$D262="",Calcul!$E262=""),"",VLOOKUP(CONCATENATE(Calcul!$D262,Calcul!$E262),SilencerParams!$D$4:$R$82,14,FALSE))</f>
        <v/>
      </c>
      <c r="AP257" s="24" t="str">
        <f>IF(OR(Calcul!$D262="",Calcul!$E262=""),"",VLOOKUP(CONCATENATE(Calcul!$D262,Calcul!$E262),SilencerParams!$D$4:$R$82,15,FALSE))</f>
        <v/>
      </c>
      <c r="AQ257" s="24" t="str">
        <f>IF(OR(Calcul!$D262="",Calcul!$E262=""),"",VLOOKUP(CONCATENATE(Calcul!$D262,Calcul!$E262),SilencerParams!$D$4:$Z$82,16,FALSE)*LOG($AH257)+VLOOKUP(CONCATENATE(Calcul!$D262,Calcul!$E262),SilencerParams!$D$4:$AH$82,24,FALSE))</f>
        <v/>
      </c>
      <c r="AR257" s="24" t="str">
        <f>IF(OR(Calcul!$D262="",Calcul!$E262=""),"",VLOOKUP(CONCATENATE(Calcul!$D262,Calcul!$E262),SilencerParams!$D$4:$Z$82,17,FALSE)*LOG($AH257)+VLOOKUP(CONCATENATE(Calcul!$D262,Calcul!$E262),SilencerParams!$D$4:$AH$82,25,FALSE))</f>
        <v/>
      </c>
      <c r="AS257" s="24" t="str">
        <f>IF(OR(Calcul!$D262="",Calcul!$E262=""),"",VLOOKUP(CONCATENATE(Calcul!$D262,Calcul!$E262),SilencerParams!$D$4:$Z$82,18,FALSE)*LOG($AH257)+VLOOKUP(CONCATENATE(Calcul!$D262,Calcul!$E262),SilencerParams!$D$4:$AH$82,26,FALSE))</f>
        <v/>
      </c>
      <c r="AT257" s="24" t="str">
        <f>IF(OR(Calcul!$D262="",Calcul!$E262=""),"",VLOOKUP(CONCATENATE(Calcul!$D262,Calcul!$E262),SilencerParams!$D$4:$Z$82,19,FALSE)*LOG($AH257)+VLOOKUP(CONCATENATE(Calcul!$D262,Calcul!$E262),SilencerParams!$D$4:$AH$82,27,FALSE))</f>
        <v/>
      </c>
      <c r="AU257" s="24" t="str">
        <f>IF(OR(Calcul!$D262="",Calcul!$E262=""),"",VLOOKUP(CONCATENATE(Calcul!$D262,Calcul!$E262),SilencerParams!$D$4:$Z$82,20,FALSE)*LOG($AH257)+VLOOKUP(CONCATENATE(Calcul!$D262,Calcul!$E262),SilencerParams!$D$4:$AH$82,28,FALSE))</f>
        <v/>
      </c>
      <c r="AV257" s="24" t="str">
        <f>IF(OR(Calcul!$D262="",Calcul!$E262=""),"",VLOOKUP(CONCATENATE(Calcul!$D262,Calcul!$E262),SilencerParams!$D$4:$Z$82,21,FALSE)*LOG($AH257)+VLOOKUP(CONCATENATE(Calcul!$D262,Calcul!$E262),SilencerParams!$D$4:$AH$82,29,FALSE))</f>
        <v/>
      </c>
      <c r="AW257" s="24" t="str">
        <f>IF(OR(Calcul!$D262="",Calcul!$E262=""),"",VLOOKUP(CONCATENATE(Calcul!$D262,Calcul!$E262),SilencerParams!$D$4:$Z$82,22,FALSE)*LOG($AH257)+VLOOKUP(CONCATENATE(Calcul!$D262,Calcul!$E262),SilencerParams!$D$4:$AH$82,30,FALSE))</f>
        <v/>
      </c>
      <c r="AX257" s="24" t="str">
        <f>IF(OR(Calcul!$D262="",Calcul!$E262=""),"",VLOOKUP(CONCATENATE(Calcul!$D262,Calcul!$E262),SilencerParams!$D$4:$Z$82,23,FALSE)*LOG($AH257)+VLOOKUP(CONCATENATE(Calcul!$D262,Calcul!$E262),SilencerParams!$D$4:$AH$82,31,FALSE))</f>
        <v/>
      </c>
      <c r="AY257" s="24" t="e">
        <f t="shared" si="72"/>
        <v>#DIV/0!</v>
      </c>
      <c r="AZ257" s="24" t="e">
        <f t="shared" si="73"/>
        <v>#DIV/0!</v>
      </c>
      <c r="BA257" s="24" t="e">
        <f t="shared" si="74"/>
        <v>#DIV/0!</v>
      </c>
      <c r="BB257" s="24" t="e">
        <f t="shared" si="75"/>
        <v>#DIV/0!</v>
      </c>
      <c r="BC257" s="24" t="e">
        <f t="shared" si="76"/>
        <v>#DIV/0!</v>
      </c>
      <c r="BD257" s="24" t="e">
        <f t="shared" si="77"/>
        <v>#DIV/0!</v>
      </c>
      <c r="BE257" s="24" t="e">
        <f t="shared" si="78"/>
        <v>#DIV/0!</v>
      </c>
      <c r="BF257" s="24" t="e">
        <f t="shared" si="79"/>
        <v>#DIV/0!</v>
      </c>
      <c r="BG257" s="24" t="e">
        <f>10*LOG10(IF(AY257="",0,POWER(10,((AY257+'ModelParams Lw'!$O$4)/10))) +IF(AZ257="",0,POWER(10,((AZ257+'ModelParams Lw'!$P$4)/10))) +IF(BA257="",0,POWER(10,((BA257+'ModelParams Lw'!$Q$4)/10))) +IF(BB257="",0,POWER(10,((BB257+'ModelParams Lw'!$R$4)/10))) +IF(BC257="",0,POWER(10,((BC257+'ModelParams Lw'!$S$4)/10))) +IF(BD257="",0,POWER(10,((BD257+'ModelParams Lw'!$T$4)/10))) +IF(BE257="",0,POWER(10,((BE257+'ModelParams Lw'!$U$4)/10)))+IF(BF257="",0,POWER(10,((BF257+'ModelParams Lw'!$V$4)/10))))</f>
        <v>#DIV/0!</v>
      </c>
      <c r="BH257" s="24" t="e">
        <f t="shared" si="93"/>
        <v>#DIV/0!</v>
      </c>
      <c r="BI257" s="24" t="e">
        <f>(AY257-'ModelParams Lw'!O$10)/'ModelParams Lw'!O$11</f>
        <v>#DIV/0!</v>
      </c>
      <c r="BJ257" s="24" t="e">
        <f>(AZ257-'ModelParams Lw'!P$10)/'ModelParams Lw'!P$11</f>
        <v>#DIV/0!</v>
      </c>
      <c r="BK257" s="24" t="e">
        <f>(BA257-'ModelParams Lw'!Q$10)/'ModelParams Lw'!Q$11</f>
        <v>#DIV/0!</v>
      </c>
      <c r="BL257" s="24" t="e">
        <f>(BB257-'ModelParams Lw'!R$10)/'ModelParams Lw'!R$11</f>
        <v>#DIV/0!</v>
      </c>
      <c r="BM257" s="24" t="e">
        <f>(BC257-'ModelParams Lw'!S$10)/'ModelParams Lw'!S$11</f>
        <v>#DIV/0!</v>
      </c>
      <c r="BN257" s="24" t="e">
        <f>(BD257-'ModelParams Lw'!T$10)/'ModelParams Lw'!T$11</f>
        <v>#DIV/0!</v>
      </c>
      <c r="BO257" s="24" t="e">
        <f>(BE257-'ModelParams Lw'!U$10)/'ModelParams Lw'!U$11</f>
        <v>#DIV/0!</v>
      </c>
      <c r="BP257" s="24" t="e">
        <f>(BF257-'ModelParams Lw'!V$10)/'ModelParams Lw'!V$11</f>
        <v>#DIV/0!</v>
      </c>
      <c r="BQ257" s="24">
        <f>IF(Calcul!$F262="SW",'ModelParams Lw'!C$18+'ModelParams Lw'!C$19*LOG(BQ$3)+'ModelParams Lw'!C$20*($D257*$E257),IF('ModelParams Lw'!C$21+'ModelParams Lw'!C$22*LOG(BQ$3)+'ModelParams Lw'!C$23*($D257*$E257)&lt;'ModelParams Lw'!C$18+'ModelParams Lw'!C$19*LOG(BQ$3)+'ModelParams Lw'!C$20*($D257*$E257),'ModelParams Lw'!C$18+'ModelParams Lw'!C$19*LOG(BQ$3)+'ModelParams Lw'!C$20*($D257*$E257),'ModelParams Lw'!C$21+'ModelParams Lw'!C$22*LOG(BQ$3)+'ModelParams Lw'!C$23*($D257*$E257)))</f>
        <v>29.232362061604213</v>
      </c>
      <c r="BR257" s="24">
        <f>IF(Calcul!$F262="SW",'ModelParams Lw'!D$18+'ModelParams Lw'!D$19*LOG(BR$3)+'ModelParams Lw'!D$20*($D257*$E257),IF('ModelParams Lw'!D$21+'ModelParams Lw'!D$22*LOG(BR$3)+'ModelParams Lw'!D$23*($D257*$E257)&lt;'ModelParams Lw'!D$18+'ModelParams Lw'!D$19*LOG(BR$3)+'ModelParams Lw'!D$20*($D257*$E257),'ModelParams Lw'!D$18+'ModelParams Lw'!D$19*LOG(BR$3)+'ModelParams Lw'!D$20*($D257*$E257),'ModelParams Lw'!D$21+'ModelParams Lw'!D$22*LOG(BR$3)+'ModelParams Lw'!D$23*($D257*$E257)))</f>
        <v>20.87664435983303</v>
      </c>
      <c r="BS257" s="24">
        <f>IF(Calcul!$F262="SW",'ModelParams Lw'!E$18+'ModelParams Lw'!E$19*LOG(BS$3)+'ModelParams Lw'!E$20*($D257*$E257),IF('ModelParams Lw'!E$21+'ModelParams Lw'!E$22*LOG(BS$3)+'ModelParams Lw'!E$23*($D257*$E257)&lt;'ModelParams Lw'!E$18+'ModelParams Lw'!E$19*LOG(BS$3)+'ModelParams Lw'!E$20*($D257*$E257),'ModelParams Lw'!E$18+'ModelParams Lw'!E$19*LOG(BS$3)+'ModelParams Lw'!E$20*($D257*$E257),'ModelParams Lw'!E$21+'ModelParams Lw'!E$22*LOG(BS$3)+'ModelParams Lw'!E$23*($D257*$E257)))</f>
        <v>19.403052886267911</v>
      </c>
      <c r="BT257" s="24">
        <f>IF(Calcul!$F262="SW",'ModelParams Lw'!F$18+'ModelParams Lw'!F$19*LOG(BT$3)+'ModelParams Lw'!F$20*($D257*$E257),IF('ModelParams Lw'!F$21+'ModelParams Lw'!F$22*LOG(BT$3)+'ModelParams Lw'!F$23*($D257*$E257)&lt;'ModelParams Lw'!F$18+'ModelParams Lw'!F$19*LOG(BT$3)+'ModelParams Lw'!F$20*($D257*$E257),'ModelParams Lw'!F$18+'ModelParams Lw'!F$19*LOG(BT$3)+'ModelParams Lw'!F$20*($D257*$E257),'ModelParams Lw'!F$21+'ModelParams Lw'!F$22*LOG(BT$3)+'ModelParams Lw'!F$23*($D257*$E257)))</f>
        <v>19.168948557312724</v>
      </c>
      <c r="BU257" s="24">
        <f>IF(Calcul!$F262="SW",'ModelParams Lw'!G$18+'ModelParams Lw'!G$19*LOG(BU$3)+'ModelParams Lw'!G$20*($D257*$E257),IF('ModelParams Lw'!G$21+'ModelParams Lw'!G$22*LOG(BU$3)+'ModelParams Lw'!G$23*($D257*$E257)&lt;'ModelParams Lw'!G$18+'ModelParams Lw'!G$19*LOG(BU$3)+'ModelParams Lw'!G$20*($D257*$E257),'ModelParams Lw'!G$18+'ModelParams Lw'!G$19*LOG(BU$3)+'ModelParams Lw'!G$20*($D257*$E257),'ModelParams Lw'!G$21+'ModelParams Lw'!G$22*LOG(BU$3)+'ModelParams Lw'!G$23*($D257*$E257)))</f>
        <v>19.253827318462619</v>
      </c>
      <c r="BV257" s="24">
        <f>IF(Calcul!$F262="SW",'ModelParams Lw'!H$18+'ModelParams Lw'!H$19*LOG(BV$3)+'ModelParams Lw'!H$20*($D257*$E257),IF('ModelParams Lw'!H$21+'ModelParams Lw'!H$22*LOG(BV$3)+'ModelParams Lw'!H$23*($D257*$E257)&lt;'ModelParams Lw'!H$18+'ModelParams Lw'!H$19*LOG(BV$3)+'ModelParams Lw'!H$20*($D257*$E257),'ModelParams Lw'!H$18+'ModelParams Lw'!H$19*LOG(BV$3)+'ModelParams Lw'!H$20*($D257*$E257),'ModelParams Lw'!H$21+'ModelParams Lw'!H$22*LOG(BV$3)+'ModelParams Lw'!H$23*($D257*$E257)))</f>
        <v>18.450549841027573</v>
      </c>
      <c r="BW257" s="24">
        <f>IF(Calcul!$F262="SW",'ModelParams Lw'!I$18+'ModelParams Lw'!I$19*LOG(BW$3)+'ModelParams Lw'!I$20*($D257*$E257),IF('ModelParams Lw'!I$21+'ModelParams Lw'!I$22*LOG(BW$3)+'ModelParams Lw'!I$23*($D257*$E257)&lt;'ModelParams Lw'!I$18+'ModelParams Lw'!I$19*LOG(BW$3)+'ModelParams Lw'!I$20*($D257*$E257),'ModelParams Lw'!I$18+'ModelParams Lw'!I$19*LOG(BW$3)+'ModelParams Lw'!I$20*($D257*$E257),'ModelParams Lw'!I$21+'ModelParams Lw'!I$22*LOG(BW$3)+'ModelParams Lw'!I$23*($D257*$E257)))</f>
        <v>24.339570323731252</v>
      </c>
      <c r="BX257" s="24">
        <f>IF(Calcul!$F262="SW",'ModelParams Lw'!J$18+'ModelParams Lw'!J$19*LOG(BX$3)+'ModelParams Lw'!J$20*($D257*$E257),IF('ModelParams Lw'!J$21+'ModelParams Lw'!J$22*LOG(BX$3)+'ModelParams Lw'!J$23*($D257*$E257)&lt;'ModelParams Lw'!J$18+'ModelParams Lw'!J$19*LOG(BX$3)+'ModelParams Lw'!J$20*($D257*$E257),'ModelParams Lw'!J$18+'ModelParams Lw'!J$19*LOG(BX$3)+'ModelParams Lw'!J$20*($D257*$E257),'ModelParams Lw'!J$21+'ModelParams Lw'!J$22*LOG(BX$3)+'ModelParams Lw'!J$23*($D257*$E257)))</f>
        <v>22.505852524315557</v>
      </c>
      <c r="BY257" s="24" t="e">
        <f t="shared" si="80"/>
        <v>#DIV/0!</v>
      </c>
      <c r="BZ257" s="24" t="e">
        <f t="shared" si="81"/>
        <v>#DIV/0!</v>
      </c>
      <c r="CA257" s="24" t="e">
        <f t="shared" si="82"/>
        <v>#DIV/0!</v>
      </c>
      <c r="CB257" s="24" t="e">
        <f t="shared" si="83"/>
        <v>#DIV/0!</v>
      </c>
      <c r="CC257" s="24" t="e">
        <f t="shared" si="84"/>
        <v>#DIV/0!</v>
      </c>
      <c r="CD257" s="24" t="e">
        <f t="shared" si="85"/>
        <v>#DIV/0!</v>
      </c>
      <c r="CE257" s="24" t="e">
        <f t="shared" si="86"/>
        <v>#DIV/0!</v>
      </c>
      <c r="CF257" s="24" t="e">
        <f t="shared" si="87"/>
        <v>#DIV/0!</v>
      </c>
      <c r="CG257" s="24" t="e">
        <f>10*LOG10(IF(BY257="",0,POWER(10,((BY257+'ModelParams Lw'!$O$4)/10))) +IF(BZ257="",0,POWER(10,((BZ257+'ModelParams Lw'!$P$4)/10))) +IF(CA257="",0,POWER(10,((CA257+'ModelParams Lw'!$Q$4)/10))) +IF(CB257="",0,POWER(10,((CB257+'ModelParams Lw'!$R$4)/10))) +IF(CC257="",0,POWER(10,((CC257+'ModelParams Lw'!$S$4)/10))) +IF(CD257="",0,POWER(10,((CD257+'ModelParams Lw'!$T$4)/10))) +IF(CE257="",0,POWER(10,((CE257+'ModelParams Lw'!$U$4)/10)))+IF(CF257="",0,POWER(10,((CF257+'ModelParams Lw'!$V$4)/10))))</f>
        <v>#DIV/0!</v>
      </c>
      <c r="CH257" s="24" t="e">
        <f t="shared" si="94"/>
        <v>#DIV/0!</v>
      </c>
      <c r="CI257" s="24" t="e">
        <f>(BY257-'ModelParams Lw'!$O$10)/'ModelParams Lw'!$O$11</f>
        <v>#DIV/0!</v>
      </c>
      <c r="CJ257" s="24" t="e">
        <f>(BZ257-'ModelParams Lw'!$P$10)/'ModelParams Lw'!$P$11</f>
        <v>#DIV/0!</v>
      </c>
      <c r="CK257" s="24" t="e">
        <f>(CA257-'ModelParams Lw'!$Q$10)/'ModelParams Lw'!$Q$11</f>
        <v>#DIV/0!</v>
      </c>
      <c r="CL257" s="24" t="e">
        <f>(CB257-'ModelParams Lw'!$R$10)/'ModelParams Lw'!$R$11</f>
        <v>#DIV/0!</v>
      </c>
      <c r="CM257" s="24" t="e">
        <f>(CC257-'ModelParams Lw'!$S$10)/'ModelParams Lw'!$S$11</f>
        <v>#DIV/0!</v>
      </c>
      <c r="CN257" s="24" t="e">
        <f>(CD257-'ModelParams Lw'!$T$10)/'ModelParams Lw'!$T$11</f>
        <v>#DIV/0!</v>
      </c>
      <c r="CO257" s="24" t="e">
        <f>(CE257-'ModelParams Lw'!$U$10)/'ModelParams Lw'!$U$11</f>
        <v>#DIV/0!</v>
      </c>
      <c r="CP257" s="24" t="e">
        <f>(CF257-'ModelParams Lw'!$V$10)/'ModelParams Lw'!$V$11</f>
        <v>#DIV/0!</v>
      </c>
    </row>
    <row r="258" spans="1:94" x14ac:dyDescent="0.2">
      <c r="A258" s="12">
        <f>Calcul!B260</f>
        <v>0</v>
      </c>
      <c r="B258" s="12">
        <f t="shared" si="88"/>
        <v>0</v>
      </c>
      <c r="C258" s="12">
        <f>Calcul!C260</f>
        <v>0</v>
      </c>
      <c r="D258" s="12">
        <f>Calcul!D260/1000</f>
        <v>0</v>
      </c>
      <c r="E258" s="12">
        <f>Calcul!E260/1000</f>
        <v>0</v>
      </c>
      <c r="F258" s="12">
        <f t="shared" si="89"/>
        <v>0</v>
      </c>
      <c r="G258" s="24" t="e">
        <f t="shared" si="90"/>
        <v>#DIV/0!</v>
      </c>
      <c r="H258" s="21" t="e">
        <f>'ModelParams Lw'!$B$6*(LN(H$3/(($B258/3600/($D258*$F258))^0.4*$G258^0.3)))^2+'ModelParams Lw'!$B$7*LN(H$3/(($B258/3600/($D258*$F258))^0.4*$G258^0.3))+'ModelParams Lw'!$B$8</f>
        <v>#DIV/0!</v>
      </c>
      <c r="I258" s="21" t="e">
        <f>'ModelParams Lw'!$B$6*(LN(I$3/(($B258/3600/($D258*$F258))^0.4*$G258^0.3)))^2+'ModelParams Lw'!$B$7*LN(I$3/(($B258/3600/($D258*$F258))^0.4*$G258^0.3))+'ModelParams Lw'!$B$8</f>
        <v>#DIV/0!</v>
      </c>
      <c r="J258" s="21" t="e">
        <f>'ModelParams Lw'!$B$6*(LN(J$3/(($B258/3600/($D258*$F258))^0.4*$G258^0.3)))^2+'ModelParams Lw'!$B$7*LN(J$3/(($B258/3600/($D258*$F258))^0.4*$G258^0.3))+'ModelParams Lw'!$B$8</f>
        <v>#DIV/0!</v>
      </c>
      <c r="K258" s="21" t="e">
        <f>'ModelParams Lw'!$B$6*(LN(K$3/(($B258/3600/($D258*$F258))^0.4*$G258^0.3)))^2+'ModelParams Lw'!$B$7*LN(K$3/(($B258/3600/($D258*$F258))^0.4*$G258^0.3))+'ModelParams Lw'!$B$8</f>
        <v>#DIV/0!</v>
      </c>
      <c r="L258" s="21" t="e">
        <f>'ModelParams Lw'!$B$6*(LN(L$3/(($B258/3600/($D258*$F258))^0.4*$G258^0.3)))^2+'ModelParams Lw'!$B$7*LN(L$3/(($B258/3600/($D258*$F258))^0.4*$G258^0.3))+'ModelParams Lw'!$B$8</f>
        <v>#DIV/0!</v>
      </c>
      <c r="M258" s="21" t="e">
        <f>'ModelParams Lw'!$B$6*(LN(M$3/(($B258/3600/($D258*$F258))^0.4*$G258^0.3)))^2+'ModelParams Lw'!$B$7*LN(M$3/(($B258/3600/($D258*$F258))^0.4*$G258^0.3))+'ModelParams Lw'!$B$8</f>
        <v>#DIV/0!</v>
      </c>
      <c r="N258" s="21" t="e">
        <f>'ModelParams Lw'!$B$6*(LN(N$3/(($B258/3600/($D258*$F258))^0.4*$G258^0.3)))^2+'ModelParams Lw'!$B$7*LN(N$3/(($B258/3600/($D258*$F258))^0.4*$G258^0.3))+'ModelParams Lw'!$B$8</f>
        <v>#DIV/0!</v>
      </c>
      <c r="O258" s="21" t="e">
        <f>'ModelParams Lw'!$B$6*(LN(O$3/(($B258/3600/($D258*$F258))^0.4*$G258^0.3)))^2+'ModelParams Lw'!$B$7*LN(O$3/(($B258/3600/($D258*$F258))^0.4*$G258^0.3))+'ModelParams Lw'!$B$8</f>
        <v>#DIV/0!</v>
      </c>
      <c r="P258" s="24" t="e">
        <f>'ModelParams Lw'!$B$3+'ModelParams Lw'!$B$4*LOG10($B258/3600/($D258*$F258))+'ModelParams Lw'!$B$5*LOG10(2*$G258/(1.2*($B258/3600/($D258*$F258))^2)+1)+10*LOG10($D258*$F258)+H258</f>
        <v>#DIV/0!</v>
      </c>
      <c r="Q258" s="24" t="e">
        <f>'ModelParams Lw'!$B$3+'ModelParams Lw'!$B$4*LOG10($B258/3600/($D258*$F258))+'ModelParams Lw'!$B$5*LOG10(2*$G258/(1.2*($B258/3600/($D258*$F258))^2)+1)+10*LOG10($D258*$F258)+I258</f>
        <v>#DIV/0!</v>
      </c>
      <c r="R258" s="24" t="e">
        <f>'ModelParams Lw'!$B$3+'ModelParams Lw'!$B$4*LOG10($B258/3600/($D258*$F258))+'ModelParams Lw'!$B$5*LOG10(2*$G258/(1.2*($B258/3600/($D258*$F258))^2)+1)+10*LOG10($D258*$F258)+J258</f>
        <v>#DIV/0!</v>
      </c>
      <c r="S258" s="24" t="e">
        <f>'ModelParams Lw'!$B$3+'ModelParams Lw'!$B$4*LOG10($B258/3600/($D258*$F258))+'ModelParams Lw'!$B$5*LOG10(2*$G258/(1.2*($B258/3600/($D258*$F258))^2)+1)+10*LOG10($D258*$F258)+K258</f>
        <v>#DIV/0!</v>
      </c>
      <c r="T258" s="24" t="e">
        <f>'ModelParams Lw'!$B$3+'ModelParams Lw'!$B$4*LOG10($B258/3600/($D258*$F258))+'ModelParams Lw'!$B$5*LOG10(2*$G258/(1.2*($B258/3600/($D258*$F258))^2)+1)+10*LOG10($D258*$F258)+L258</f>
        <v>#DIV/0!</v>
      </c>
      <c r="U258" s="24" t="e">
        <f>'ModelParams Lw'!$B$3+'ModelParams Lw'!$B$4*LOG10($B258/3600/($D258*$F258))+'ModelParams Lw'!$B$5*LOG10(2*$G258/(1.2*($B258/3600/($D258*$F258))^2)+1)+10*LOG10($D258*$F258)+M258</f>
        <v>#DIV/0!</v>
      </c>
      <c r="V258" s="24" t="e">
        <f>'ModelParams Lw'!$B$3+'ModelParams Lw'!$B$4*LOG10($B258/3600/($D258*$F258))+'ModelParams Lw'!$B$5*LOG10(2*$G258/(1.2*($B258/3600/($D258*$F258))^2)+1)+10*LOG10($D258*$F258)+N258</f>
        <v>#DIV/0!</v>
      </c>
      <c r="W258" s="24" t="e">
        <f>'ModelParams Lw'!$B$3+'ModelParams Lw'!$B$4*LOG10($B258/3600/($D258*$F258))+'ModelParams Lw'!$B$5*LOG10(2*$G258/(1.2*($B258/3600/($D258*$F258))^2)+1)+10*LOG10($D258*$F258)+O258</f>
        <v>#DIV/0!</v>
      </c>
      <c r="X258" s="24" t="e">
        <f>10*LOG10(IF(P258="",0,POWER(10,((P258+'ModelParams Lw'!$O$4)/10))) +IF(Q258="",0,POWER(10,((Q258+'ModelParams Lw'!$P$4)/10))) +IF(R258="",0,POWER(10,((R258+'ModelParams Lw'!$Q$4)/10))) +IF(S258="",0,POWER(10,((S258+'ModelParams Lw'!$R$4)/10))) +IF(T258="",0,POWER(10,((T258+'ModelParams Lw'!$S$4)/10))) +IF(U258="",0,POWER(10,((U258+'ModelParams Lw'!$T$4)/10))) +IF(V258="",0,POWER(10,((V258+'ModelParams Lw'!$U$4)/10)))+IF(W258="",0,POWER(10,((W258+'ModelParams Lw'!$V$4)/10))))</f>
        <v>#DIV/0!</v>
      </c>
      <c r="Y258" s="24" t="e">
        <f t="shared" si="91"/>
        <v>#DIV/0!</v>
      </c>
      <c r="Z258" s="24" t="e">
        <f>(P258-'ModelParams Lw'!O$10)/'ModelParams Lw'!O$11</f>
        <v>#DIV/0!</v>
      </c>
      <c r="AA258" s="24" t="e">
        <f>(Q258-'ModelParams Lw'!P$10)/'ModelParams Lw'!P$11</f>
        <v>#DIV/0!</v>
      </c>
      <c r="AB258" s="24" t="e">
        <f>(R258-'ModelParams Lw'!Q$10)/'ModelParams Lw'!Q$11</f>
        <v>#DIV/0!</v>
      </c>
      <c r="AC258" s="24" t="e">
        <f>(S258-'ModelParams Lw'!R$10)/'ModelParams Lw'!R$11</f>
        <v>#DIV/0!</v>
      </c>
      <c r="AD258" s="24" t="e">
        <f>(T258-'ModelParams Lw'!S$10)/'ModelParams Lw'!S$11</f>
        <v>#DIV/0!</v>
      </c>
      <c r="AE258" s="24" t="e">
        <f>(U258-'ModelParams Lw'!T$10)/'ModelParams Lw'!T$11</f>
        <v>#DIV/0!</v>
      </c>
      <c r="AF258" s="24" t="e">
        <f>(V258-'ModelParams Lw'!U$10)/'ModelParams Lw'!U$11</f>
        <v>#DIV/0!</v>
      </c>
      <c r="AG258" s="24" t="e">
        <f>(W258-'ModelParams Lw'!V$10)/'ModelParams Lw'!V$11</f>
        <v>#DIV/0!</v>
      </c>
      <c r="AH258" s="24" t="e">
        <f t="shared" si="92"/>
        <v>#DIV/0!</v>
      </c>
      <c r="AI258" s="24" t="str">
        <f>IF(OR(Calcul!$D263="",Calcul!$E263=""),"",VLOOKUP(CONCATENATE(Calcul!$D263,Calcul!$E263),SilencerParams!$D$4:$R$82,8,FALSE))</f>
        <v/>
      </c>
      <c r="AJ258" s="24" t="str">
        <f>IF(OR(Calcul!$D263="",Calcul!$E263=""),"",VLOOKUP(CONCATENATE(Calcul!$D263,Calcul!$E263),SilencerParams!$D$4:$R$82,9,FALSE))</f>
        <v/>
      </c>
      <c r="AK258" s="24" t="str">
        <f>IF(OR(Calcul!$D263="",Calcul!$E263=""),"",VLOOKUP(CONCATENATE(Calcul!$D263,Calcul!$E263),SilencerParams!$D$4:$R$82,10,FALSE))</f>
        <v/>
      </c>
      <c r="AL258" s="24" t="str">
        <f>IF(OR(Calcul!$D263="",Calcul!$E263=""),"",VLOOKUP(CONCATENATE(Calcul!$D263,Calcul!$E263),SilencerParams!$D$4:$R$82,11,FALSE))</f>
        <v/>
      </c>
      <c r="AM258" s="24" t="str">
        <f>IF(OR(Calcul!$D263="",Calcul!$E263=""),"",VLOOKUP(CONCATENATE(Calcul!$D263,Calcul!$E263),SilencerParams!$D$4:$R$82,12,FALSE))</f>
        <v/>
      </c>
      <c r="AN258" s="24" t="str">
        <f>IF(OR(Calcul!$D263="",Calcul!$E263=""),"",VLOOKUP(CONCATENATE(Calcul!$D263,Calcul!$E263),SilencerParams!$D$4:$R$82,13,FALSE))</f>
        <v/>
      </c>
      <c r="AO258" s="24" t="str">
        <f>IF(OR(Calcul!$D263="",Calcul!$E263=""),"",VLOOKUP(CONCATENATE(Calcul!$D263,Calcul!$E263),SilencerParams!$D$4:$R$82,14,FALSE))</f>
        <v/>
      </c>
      <c r="AP258" s="24" t="str">
        <f>IF(OR(Calcul!$D263="",Calcul!$E263=""),"",VLOOKUP(CONCATENATE(Calcul!$D263,Calcul!$E263),SilencerParams!$D$4:$R$82,15,FALSE))</f>
        <v/>
      </c>
      <c r="AQ258" s="24" t="str">
        <f>IF(OR(Calcul!$D263="",Calcul!$E263=""),"",VLOOKUP(CONCATENATE(Calcul!$D263,Calcul!$E263),SilencerParams!$D$4:$Z$82,16,FALSE)*LOG($AH258)+VLOOKUP(CONCATENATE(Calcul!$D263,Calcul!$E263),SilencerParams!$D$4:$AH$82,24,FALSE))</f>
        <v/>
      </c>
      <c r="AR258" s="24" t="str">
        <f>IF(OR(Calcul!$D263="",Calcul!$E263=""),"",VLOOKUP(CONCATENATE(Calcul!$D263,Calcul!$E263),SilencerParams!$D$4:$Z$82,17,FALSE)*LOG($AH258)+VLOOKUP(CONCATENATE(Calcul!$D263,Calcul!$E263),SilencerParams!$D$4:$AH$82,25,FALSE))</f>
        <v/>
      </c>
      <c r="AS258" s="24" t="str">
        <f>IF(OR(Calcul!$D263="",Calcul!$E263=""),"",VLOOKUP(CONCATENATE(Calcul!$D263,Calcul!$E263),SilencerParams!$D$4:$Z$82,18,FALSE)*LOG($AH258)+VLOOKUP(CONCATENATE(Calcul!$D263,Calcul!$E263),SilencerParams!$D$4:$AH$82,26,FALSE))</f>
        <v/>
      </c>
      <c r="AT258" s="24" t="str">
        <f>IF(OR(Calcul!$D263="",Calcul!$E263=""),"",VLOOKUP(CONCATENATE(Calcul!$D263,Calcul!$E263),SilencerParams!$D$4:$Z$82,19,FALSE)*LOG($AH258)+VLOOKUP(CONCATENATE(Calcul!$D263,Calcul!$E263),SilencerParams!$D$4:$AH$82,27,FALSE))</f>
        <v/>
      </c>
      <c r="AU258" s="24" t="str">
        <f>IF(OR(Calcul!$D263="",Calcul!$E263=""),"",VLOOKUP(CONCATENATE(Calcul!$D263,Calcul!$E263),SilencerParams!$D$4:$Z$82,20,FALSE)*LOG($AH258)+VLOOKUP(CONCATENATE(Calcul!$D263,Calcul!$E263),SilencerParams!$D$4:$AH$82,28,FALSE))</f>
        <v/>
      </c>
      <c r="AV258" s="24" t="str">
        <f>IF(OR(Calcul!$D263="",Calcul!$E263=""),"",VLOOKUP(CONCATENATE(Calcul!$D263,Calcul!$E263),SilencerParams!$D$4:$Z$82,21,FALSE)*LOG($AH258)+VLOOKUP(CONCATENATE(Calcul!$D263,Calcul!$E263),SilencerParams!$D$4:$AH$82,29,FALSE))</f>
        <v/>
      </c>
      <c r="AW258" s="24" t="str">
        <f>IF(OR(Calcul!$D263="",Calcul!$E263=""),"",VLOOKUP(CONCATENATE(Calcul!$D263,Calcul!$E263),SilencerParams!$D$4:$Z$82,22,FALSE)*LOG($AH258)+VLOOKUP(CONCATENATE(Calcul!$D263,Calcul!$E263),SilencerParams!$D$4:$AH$82,30,FALSE))</f>
        <v/>
      </c>
      <c r="AX258" s="24" t="str">
        <f>IF(OR(Calcul!$D263="",Calcul!$E263=""),"",VLOOKUP(CONCATENATE(Calcul!$D263,Calcul!$E263),SilencerParams!$D$4:$Z$82,23,FALSE)*LOG($AH258)+VLOOKUP(CONCATENATE(Calcul!$D263,Calcul!$E263),SilencerParams!$D$4:$AH$82,31,FALSE))</f>
        <v/>
      </c>
      <c r="AY258" s="24" t="e">
        <f t="shared" si="72"/>
        <v>#DIV/0!</v>
      </c>
      <c r="AZ258" s="24" t="e">
        <f t="shared" si="73"/>
        <v>#DIV/0!</v>
      </c>
      <c r="BA258" s="24" t="e">
        <f t="shared" si="74"/>
        <v>#DIV/0!</v>
      </c>
      <c r="BB258" s="24" t="e">
        <f t="shared" si="75"/>
        <v>#DIV/0!</v>
      </c>
      <c r="BC258" s="24" t="e">
        <f t="shared" si="76"/>
        <v>#DIV/0!</v>
      </c>
      <c r="BD258" s="24" t="e">
        <f t="shared" si="77"/>
        <v>#DIV/0!</v>
      </c>
      <c r="BE258" s="24" t="e">
        <f t="shared" si="78"/>
        <v>#DIV/0!</v>
      </c>
      <c r="BF258" s="24" t="e">
        <f t="shared" si="79"/>
        <v>#DIV/0!</v>
      </c>
      <c r="BG258" s="24" t="e">
        <f>10*LOG10(IF(AY258="",0,POWER(10,((AY258+'ModelParams Lw'!$O$4)/10))) +IF(AZ258="",0,POWER(10,((AZ258+'ModelParams Lw'!$P$4)/10))) +IF(BA258="",0,POWER(10,((BA258+'ModelParams Lw'!$Q$4)/10))) +IF(BB258="",0,POWER(10,((BB258+'ModelParams Lw'!$R$4)/10))) +IF(BC258="",0,POWER(10,((BC258+'ModelParams Lw'!$S$4)/10))) +IF(BD258="",0,POWER(10,((BD258+'ModelParams Lw'!$T$4)/10))) +IF(BE258="",0,POWER(10,((BE258+'ModelParams Lw'!$U$4)/10)))+IF(BF258="",0,POWER(10,((BF258+'ModelParams Lw'!$V$4)/10))))</f>
        <v>#DIV/0!</v>
      </c>
      <c r="BH258" s="24" t="e">
        <f t="shared" si="93"/>
        <v>#DIV/0!</v>
      </c>
      <c r="BI258" s="24" t="e">
        <f>(AY258-'ModelParams Lw'!O$10)/'ModelParams Lw'!O$11</f>
        <v>#DIV/0!</v>
      </c>
      <c r="BJ258" s="24" t="e">
        <f>(AZ258-'ModelParams Lw'!P$10)/'ModelParams Lw'!P$11</f>
        <v>#DIV/0!</v>
      </c>
      <c r="BK258" s="24" t="e">
        <f>(BA258-'ModelParams Lw'!Q$10)/'ModelParams Lw'!Q$11</f>
        <v>#DIV/0!</v>
      </c>
      <c r="BL258" s="24" t="e">
        <f>(BB258-'ModelParams Lw'!R$10)/'ModelParams Lw'!R$11</f>
        <v>#DIV/0!</v>
      </c>
      <c r="BM258" s="24" t="e">
        <f>(BC258-'ModelParams Lw'!S$10)/'ModelParams Lw'!S$11</f>
        <v>#DIV/0!</v>
      </c>
      <c r="BN258" s="24" t="e">
        <f>(BD258-'ModelParams Lw'!T$10)/'ModelParams Lw'!T$11</f>
        <v>#DIV/0!</v>
      </c>
      <c r="BO258" s="24" t="e">
        <f>(BE258-'ModelParams Lw'!U$10)/'ModelParams Lw'!U$11</f>
        <v>#DIV/0!</v>
      </c>
      <c r="BP258" s="24" t="e">
        <f>(BF258-'ModelParams Lw'!V$10)/'ModelParams Lw'!V$11</f>
        <v>#DIV/0!</v>
      </c>
      <c r="BQ258" s="24">
        <f>IF(Calcul!$F263="SW",'ModelParams Lw'!C$18+'ModelParams Lw'!C$19*LOG(BQ$3)+'ModelParams Lw'!C$20*($D258*$E258),IF('ModelParams Lw'!C$21+'ModelParams Lw'!C$22*LOG(BQ$3)+'ModelParams Lw'!C$23*($D258*$E258)&lt;'ModelParams Lw'!C$18+'ModelParams Lw'!C$19*LOG(BQ$3)+'ModelParams Lw'!C$20*($D258*$E258),'ModelParams Lw'!C$18+'ModelParams Lw'!C$19*LOG(BQ$3)+'ModelParams Lw'!C$20*($D258*$E258),'ModelParams Lw'!C$21+'ModelParams Lw'!C$22*LOG(BQ$3)+'ModelParams Lw'!C$23*($D258*$E258)))</f>
        <v>29.232362061604213</v>
      </c>
      <c r="BR258" s="24">
        <f>IF(Calcul!$F263="SW",'ModelParams Lw'!D$18+'ModelParams Lw'!D$19*LOG(BR$3)+'ModelParams Lw'!D$20*($D258*$E258),IF('ModelParams Lw'!D$21+'ModelParams Lw'!D$22*LOG(BR$3)+'ModelParams Lw'!D$23*($D258*$E258)&lt;'ModelParams Lw'!D$18+'ModelParams Lw'!D$19*LOG(BR$3)+'ModelParams Lw'!D$20*($D258*$E258),'ModelParams Lw'!D$18+'ModelParams Lw'!D$19*LOG(BR$3)+'ModelParams Lw'!D$20*($D258*$E258),'ModelParams Lw'!D$21+'ModelParams Lw'!D$22*LOG(BR$3)+'ModelParams Lw'!D$23*($D258*$E258)))</f>
        <v>20.87664435983303</v>
      </c>
      <c r="BS258" s="24">
        <f>IF(Calcul!$F263="SW",'ModelParams Lw'!E$18+'ModelParams Lw'!E$19*LOG(BS$3)+'ModelParams Lw'!E$20*($D258*$E258),IF('ModelParams Lw'!E$21+'ModelParams Lw'!E$22*LOG(BS$3)+'ModelParams Lw'!E$23*($D258*$E258)&lt;'ModelParams Lw'!E$18+'ModelParams Lw'!E$19*LOG(BS$3)+'ModelParams Lw'!E$20*($D258*$E258),'ModelParams Lw'!E$18+'ModelParams Lw'!E$19*LOG(BS$3)+'ModelParams Lw'!E$20*($D258*$E258),'ModelParams Lw'!E$21+'ModelParams Lw'!E$22*LOG(BS$3)+'ModelParams Lw'!E$23*($D258*$E258)))</f>
        <v>19.403052886267911</v>
      </c>
      <c r="BT258" s="24">
        <f>IF(Calcul!$F263="SW",'ModelParams Lw'!F$18+'ModelParams Lw'!F$19*LOG(BT$3)+'ModelParams Lw'!F$20*($D258*$E258),IF('ModelParams Lw'!F$21+'ModelParams Lw'!F$22*LOG(BT$3)+'ModelParams Lw'!F$23*($D258*$E258)&lt;'ModelParams Lw'!F$18+'ModelParams Lw'!F$19*LOG(BT$3)+'ModelParams Lw'!F$20*($D258*$E258),'ModelParams Lw'!F$18+'ModelParams Lw'!F$19*LOG(BT$3)+'ModelParams Lw'!F$20*($D258*$E258),'ModelParams Lw'!F$21+'ModelParams Lw'!F$22*LOG(BT$3)+'ModelParams Lw'!F$23*($D258*$E258)))</f>
        <v>19.168948557312724</v>
      </c>
      <c r="BU258" s="24">
        <f>IF(Calcul!$F263="SW",'ModelParams Lw'!G$18+'ModelParams Lw'!G$19*LOG(BU$3)+'ModelParams Lw'!G$20*($D258*$E258),IF('ModelParams Lw'!G$21+'ModelParams Lw'!G$22*LOG(BU$3)+'ModelParams Lw'!G$23*($D258*$E258)&lt;'ModelParams Lw'!G$18+'ModelParams Lw'!G$19*LOG(BU$3)+'ModelParams Lw'!G$20*($D258*$E258),'ModelParams Lw'!G$18+'ModelParams Lw'!G$19*LOG(BU$3)+'ModelParams Lw'!G$20*($D258*$E258),'ModelParams Lw'!G$21+'ModelParams Lw'!G$22*LOG(BU$3)+'ModelParams Lw'!G$23*($D258*$E258)))</f>
        <v>19.253827318462619</v>
      </c>
      <c r="BV258" s="24">
        <f>IF(Calcul!$F263="SW",'ModelParams Lw'!H$18+'ModelParams Lw'!H$19*LOG(BV$3)+'ModelParams Lw'!H$20*($D258*$E258),IF('ModelParams Lw'!H$21+'ModelParams Lw'!H$22*LOG(BV$3)+'ModelParams Lw'!H$23*($D258*$E258)&lt;'ModelParams Lw'!H$18+'ModelParams Lw'!H$19*LOG(BV$3)+'ModelParams Lw'!H$20*($D258*$E258),'ModelParams Lw'!H$18+'ModelParams Lw'!H$19*LOG(BV$3)+'ModelParams Lw'!H$20*($D258*$E258),'ModelParams Lw'!H$21+'ModelParams Lw'!H$22*LOG(BV$3)+'ModelParams Lw'!H$23*($D258*$E258)))</f>
        <v>18.450549841027573</v>
      </c>
      <c r="BW258" s="24">
        <f>IF(Calcul!$F263="SW",'ModelParams Lw'!I$18+'ModelParams Lw'!I$19*LOG(BW$3)+'ModelParams Lw'!I$20*($D258*$E258),IF('ModelParams Lw'!I$21+'ModelParams Lw'!I$22*LOG(BW$3)+'ModelParams Lw'!I$23*($D258*$E258)&lt;'ModelParams Lw'!I$18+'ModelParams Lw'!I$19*LOG(BW$3)+'ModelParams Lw'!I$20*($D258*$E258),'ModelParams Lw'!I$18+'ModelParams Lw'!I$19*LOG(BW$3)+'ModelParams Lw'!I$20*($D258*$E258),'ModelParams Lw'!I$21+'ModelParams Lw'!I$22*LOG(BW$3)+'ModelParams Lw'!I$23*($D258*$E258)))</f>
        <v>24.339570323731252</v>
      </c>
      <c r="BX258" s="24">
        <f>IF(Calcul!$F263="SW",'ModelParams Lw'!J$18+'ModelParams Lw'!J$19*LOG(BX$3)+'ModelParams Lw'!J$20*($D258*$E258),IF('ModelParams Lw'!J$21+'ModelParams Lw'!J$22*LOG(BX$3)+'ModelParams Lw'!J$23*($D258*$E258)&lt;'ModelParams Lw'!J$18+'ModelParams Lw'!J$19*LOG(BX$3)+'ModelParams Lw'!J$20*($D258*$E258),'ModelParams Lw'!J$18+'ModelParams Lw'!J$19*LOG(BX$3)+'ModelParams Lw'!J$20*($D258*$E258),'ModelParams Lw'!J$21+'ModelParams Lw'!J$22*LOG(BX$3)+'ModelParams Lw'!J$23*($D258*$E258)))</f>
        <v>22.505852524315557</v>
      </c>
      <c r="BY258" s="24" t="e">
        <f t="shared" si="80"/>
        <v>#DIV/0!</v>
      </c>
      <c r="BZ258" s="24" t="e">
        <f t="shared" si="81"/>
        <v>#DIV/0!</v>
      </c>
      <c r="CA258" s="24" t="e">
        <f t="shared" si="82"/>
        <v>#DIV/0!</v>
      </c>
      <c r="CB258" s="24" t="e">
        <f t="shared" si="83"/>
        <v>#DIV/0!</v>
      </c>
      <c r="CC258" s="24" t="e">
        <f t="shared" si="84"/>
        <v>#DIV/0!</v>
      </c>
      <c r="CD258" s="24" t="e">
        <f t="shared" si="85"/>
        <v>#DIV/0!</v>
      </c>
      <c r="CE258" s="24" t="e">
        <f t="shared" si="86"/>
        <v>#DIV/0!</v>
      </c>
      <c r="CF258" s="24" t="e">
        <f t="shared" si="87"/>
        <v>#DIV/0!</v>
      </c>
      <c r="CG258" s="24" t="e">
        <f>10*LOG10(IF(BY258="",0,POWER(10,((BY258+'ModelParams Lw'!$O$4)/10))) +IF(BZ258="",0,POWER(10,((BZ258+'ModelParams Lw'!$P$4)/10))) +IF(CA258="",0,POWER(10,((CA258+'ModelParams Lw'!$Q$4)/10))) +IF(CB258="",0,POWER(10,((CB258+'ModelParams Lw'!$R$4)/10))) +IF(CC258="",0,POWER(10,((CC258+'ModelParams Lw'!$S$4)/10))) +IF(CD258="",0,POWER(10,((CD258+'ModelParams Lw'!$T$4)/10))) +IF(CE258="",0,POWER(10,((CE258+'ModelParams Lw'!$U$4)/10)))+IF(CF258="",0,POWER(10,((CF258+'ModelParams Lw'!$V$4)/10))))</f>
        <v>#DIV/0!</v>
      </c>
      <c r="CH258" s="24" t="e">
        <f t="shared" si="94"/>
        <v>#DIV/0!</v>
      </c>
      <c r="CI258" s="24" t="e">
        <f>(BY258-'ModelParams Lw'!$O$10)/'ModelParams Lw'!$O$11</f>
        <v>#DIV/0!</v>
      </c>
      <c r="CJ258" s="24" t="e">
        <f>(BZ258-'ModelParams Lw'!$P$10)/'ModelParams Lw'!$P$11</f>
        <v>#DIV/0!</v>
      </c>
      <c r="CK258" s="24" t="e">
        <f>(CA258-'ModelParams Lw'!$Q$10)/'ModelParams Lw'!$Q$11</f>
        <v>#DIV/0!</v>
      </c>
      <c r="CL258" s="24" t="e">
        <f>(CB258-'ModelParams Lw'!$R$10)/'ModelParams Lw'!$R$11</f>
        <v>#DIV/0!</v>
      </c>
      <c r="CM258" s="24" t="e">
        <f>(CC258-'ModelParams Lw'!$S$10)/'ModelParams Lw'!$S$11</f>
        <v>#DIV/0!</v>
      </c>
      <c r="CN258" s="24" t="e">
        <f>(CD258-'ModelParams Lw'!$T$10)/'ModelParams Lw'!$T$11</f>
        <v>#DIV/0!</v>
      </c>
      <c r="CO258" s="24" t="e">
        <f>(CE258-'ModelParams Lw'!$U$10)/'ModelParams Lw'!$U$11</f>
        <v>#DIV/0!</v>
      </c>
      <c r="CP258" s="24" t="e">
        <f>(CF258-'ModelParams Lw'!$V$10)/'ModelParams Lw'!$V$11</f>
        <v>#DIV/0!</v>
      </c>
    </row>
    <row r="259" spans="1:94" x14ac:dyDescent="0.2">
      <c r="A259" s="12">
        <f>Calcul!B261</f>
        <v>0</v>
      </c>
      <c r="B259" s="12">
        <f t="shared" si="88"/>
        <v>0</v>
      </c>
      <c r="C259" s="12">
        <f>Calcul!C261</f>
        <v>0</v>
      </c>
      <c r="D259" s="12">
        <f>Calcul!D261/1000</f>
        <v>0</v>
      </c>
      <c r="E259" s="12">
        <f>Calcul!E261/1000</f>
        <v>0</v>
      </c>
      <c r="F259" s="12">
        <f t="shared" si="89"/>
        <v>0</v>
      </c>
      <c r="G259" s="24" t="e">
        <f t="shared" si="90"/>
        <v>#DIV/0!</v>
      </c>
      <c r="H259" s="21" t="e">
        <f>'ModelParams Lw'!$B$6*(LN(H$3/(($B259/3600/($D259*$F259))^0.4*$G259^0.3)))^2+'ModelParams Lw'!$B$7*LN(H$3/(($B259/3600/($D259*$F259))^0.4*$G259^0.3))+'ModelParams Lw'!$B$8</f>
        <v>#DIV/0!</v>
      </c>
      <c r="I259" s="21" t="e">
        <f>'ModelParams Lw'!$B$6*(LN(I$3/(($B259/3600/($D259*$F259))^0.4*$G259^0.3)))^2+'ModelParams Lw'!$B$7*LN(I$3/(($B259/3600/($D259*$F259))^0.4*$G259^0.3))+'ModelParams Lw'!$B$8</f>
        <v>#DIV/0!</v>
      </c>
      <c r="J259" s="21" t="e">
        <f>'ModelParams Lw'!$B$6*(LN(J$3/(($B259/3600/($D259*$F259))^0.4*$G259^0.3)))^2+'ModelParams Lw'!$B$7*LN(J$3/(($B259/3600/($D259*$F259))^0.4*$G259^0.3))+'ModelParams Lw'!$B$8</f>
        <v>#DIV/0!</v>
      </c>
      <c r="K259" s="21" t="e">
        <f>'ModelParams Lw'!$B$6*(LN(K$3/(($B259/3600/($D259*$F259))^0.4*$G259^0.3)))^2+'ModelParams Lw'!$B$7*LN(K$3/(($B259/3600/($D259*$F259))^0.4*$G259^0.3))+'ModelParams Lw'!$B$8</f>
        <v>#DIV/0!</v>
      </c>
      <c r="L259" s="21" t="e">
        <f>'ModelParams Lw'!$B$6*(LN(L$3/(($B259/3600/($D259*$F259))^0.4*$G259^0.3)))^2+'ModelParams Lw'!$B$7*LN(L$3/(($B259/3600/($D259*$F259))^0.4*$G259^0.3))+'ModelParams Lw'!$B$8</f>
        <v>#DIV/0!</v>
      </c>
      <c r="M259" s="21" t="e">
        <f>'ModelParams Lw'!$B$6*(LN(M$3/(($B259/3600/($D259*$F259))^0.4*$G259^0.3)))^2+'ModelParams Lw'!$B$7*LN(M$3/(($B259/3600/($D259*$F259))^0.4*$G259^0.3))+'ModelParams Lw'!$B$8</f>
        <v>#DIV/0!</v>
      </c>
      <c r="N259" s="21" t="e">
        <f>'ModelParams Lw'!$B$6*(LN(N$3/(($B259/3600/($D259*$F259))^0.4*$G259^0.3)))^2+'ModelParams Lw'!$B$7*LN(N$3/(($B259/3600/($D259*$F259))^0.4*$G259^0.3))+'ModelParams Lw'!$B$8</f>
        <v>#DIV/0!</v>
      </c>
      <c r="O259" s="21" t="e">
        <f>'ModelParams Lw'!$B$6*(LN(O$3/(($B259/3600/($D259*$F259))^0.4*$G259^0.3)))^2+'ModelParams Lw'!$B$7*LN(O$3/(($B259/3600/($D259*$F259))^0.4*$G259^0.3))+'ModelParams Lw'!$B$8</f>
        <v>#DIV/0!</v>
      </c>
      <c r="P259" s="24" t="e">
        <f>'ModelParams Lw'!$B$3+'ModelParams Lw'!$B$4*LOG10($B259/3600/($D259*$F259))+'ModelParams Lw'!$B$5*LOG10(2*$G259/(1.2*($B259/3600/($D259*$F259))^2)+1)+10*LOG10($D259*$F259)+H259</f>
        <v>#DIV/0!</v>
      </c>
      <c r="Q259" s="24" t="e">
        <f>'ModelParams Lw'!$B$3+'ModelParams Lw'!$B$4*LOG10($B259/3600/($D259*$F259))+'ModelParams Lw'!$B$5*LOG10(2*$G259/(1.2*($B259/3600/($D259*$F259))^2)+1)+10*LOG10($D259*$F259)+I259</f>
        <v>#DIV/0!</v>
      </c>
      <c r="R259" s="24" t="e">
        <f>'ModelParams Lw'!$B$3+'ModelParams Lw'!$B$4*LOG10($B259/3600/($D259*$F259))+'ModelParams Lw'!$B$5*LOG10(2*$G259/(1.2*($B259/3600/($D259*$F259))^2)+1)+10*LOG10($D259*$F259)+J259</f>
        <v>#DIV/0!</v>
      </c>
      <c r="S259" s="24" t="e">
        <f>'ModelParams Lw'!$B$3+'ModelParams Lw'!$B$4*LOG10($B259/3600/($D259*$F259))+'ModelParams Lw'!$B$5*LOG10(2*$G259/(1.2*($B259/3600/($D259*$F259))^2)+1)+10*LOG10($D259*$F259)+K259</f>
        <v>#DIV/0!</v>
      </c>
      <c r="T259" s="24" t="e">
        <f>'ModelParams Lw'!$B$3+'ModelParams Lw'!$B$4*LOG10($B259/3600/($D259*$F259))+'ModelParams Lw'!$B$5*LOG10(2*$G259/(1.2*($B259/3600/($D259*$F259))^2)+1)+10*LOG10($D259*$F259)+L259</f>
        <v>#DIV/0!</v>
      </c>
      <c r="U259" s="24" t="e">
        <f>'ModelParams Lw'!$B$3+'ModelParams Lw'!$B$4*LOG10($B259/3600/($D259*$F259))+'ModelParams Lw'!$B$5*LOG10(2*$G259/(1.2*($B259/3600/($D259*$F259))^2)+1)+10*LOG10($D259*$F259)+M259</f>
        <v>#DIV/0!</v>
      </c>
      <c r="V259" s="24" t="e">
        <f>'ModelParams Lw'!$B$3+'ModelParams Lw'!$B$4*LOG10($B259/3600/($D259*$F259))+'ModelParams Lw'!$B$5*LOG10(2*$G259/(1.2*($B259/3600/($D259*$F259))^2)+1)+10*LOG10($D259*$F259)+N259</f>
        <v>#DIV/0!</v>
      </c>
      <c r="W259" s="24" t="e">
        <f>'ModelParams Lw'!$B$3+'ModelParams Lw'!$B$4*LOG10($B259/3600/($D259*$F259))+'ModelParams Lw'!$B$5*LOG10(2*$G259/(1.2*($B259/3600/($D259*$F259))^2)+1)+10*LOG10($D259*$F259)+O259</f>
        <v>#DIV/0!</v>
      </c>
      <c r="X259" s="24" t="e">
        <f>10*LOG10(IF(P259="",0,POWER(10,((P259+'ModelParams Lw'!$O$4)/10))) +IF(Q259="",0,POWER(10,((Q259+'ModelParams Lw'!$P$4)/10))) +IF(R259="",0,POWER(10,((R259+'ModelParams Lw'!$Q$4)/10))) +IF(S259="",0,POWER(10,((S259+'ModelParams Lw'!$R$4)/10))) +IF(T259="",0,POWER(10,((T259+'ModelParams Lw'!$S$4)/10))) +IF(U259="",0,POWER(10,((U259+'ModelParams Lw'!$T$4)/10))) +IF(V259="",0,POWER(10,((V259+'ModelParams Lw'!$U$4)/10)))+IF(W259="",0,POWER(10,((W259+'ModelParams Lw'!$V$4)/10))))</f>
        <v>#DIV/0!</v>
      </c>
      <c r="Y259" s="24" t="e">
        <f t="shared" si="91"/>
        <v>#DIV/0!</v>
      </c>
      <c r="Z259" s="24" t="e">
        <f>(P259-'ModelParams Lw'!O$10)/'ModelParams Lw'!O$11</f>
        <v>#DIV/0!</v>
      </c>
      <c r="AA259" s="24" t="e">
        <f>(Q259-'ModelParams Lw'!P$10)/'ModelParams Lw'!P$11</f>
        <v>#DIV/0!</v>
      </c>
      <c r="AB259" s="24" t="e">
        <f>(R259-'ModelParams Lw'!Q$10)/'ModelParams Lw'!Q$11</f>
        <v>#DIV/0!</v>
      </c>
      <c r="AC259" s="24" t="e">
        <f>(S259-'ModelParams Lw'!R$10)/'ModelParams Lw'!R$11</f>
        <v>#DIV/0!</v>
      </c>
      <c r="AD259" s="24" t="e">
        <f>(T259-'ModelParams Lw'!S$10)/'ModelParams Lw'!S$11</f>
        <v>#DIV/0!</v>
      </c>
      <c r="AE259" s="24" t="e">
        <f>(U259-'ModelParams Lw'!T$10)/'ModelParams Lw'!T$11</f>
        <v>#DIV/0!</v>
      </c>
      <c r="AF259" s="24" t="e">
        <f>(V259-'ModelParams Lw'!U$10)/'ModelParams Lw'!U$11</f>
        <v>#DIV/0!</v>
      </c>
      <c r="AG259" s="24" t="e">
        <f>(W259-'ModelParams Lw'!V$10)/'ModelParams Lw'!V$11</f>
        <v>#DIV/0!</v>
      </c>
      <c r="AH259" s="24" t="e">
        <f t="shared" si="92"/>
        <v>#DIV/0!</v>
      </c>
      <c r="AI259" s="24" t="str">
        <f>IF(OR(Calcul!$D264="",Calcul!$E264=""),"",VLOOKUP(CONCATENATE(Calcul!$D264,Calcul!$E264),SilencerParams!$D$4:$R$82,8,FALSE))</f>
        <v/>
      </c>
      <c r="AJ259" s="24" t="str">
        <f>IF(OR(Calcul!$D264="",Calcul!$E264=""),"",VLOOKUP(CONCATENATE(Calcul!$D264,Calcul!$E264),SilencerParams!$D$4:$R$82,9,FALSE))</f>
        <v/>
      </c>
      <c r="AK259" s="24" t="str">
        <f>IF(OR(Calcul!$D264="",Calcul!$E264=""),"",VLOOKUP(CONCATENATE(Calcul!$D264,Calcul!$E264),SilencerParams!$D$4:$R$82,10,FALSE))</f>
        <v/>
      </c>
      <c r="AL259" s="24" t="str">
        <f>IF(OR(Calcul!$D264="",Calcul!$E264=""),"",VLOOKUP(CONCATENATE(Calcul!$D264,Calcul!$E264),SilencerParams!$D$4:$R$82,11,FALSE))</f>
        <v/>
      </c>
      <c r="AM259" s="24" t="str">
        <f>IF(OR(Calcul!$D264="",Calcul!$E264=""),"",VLOOKUP(CONCATENATE(Calcul!$D264,Calcul!$E264),SilencerParams!$D$4:$R$82,12,FALSE))</f>
        <v/>
      </c>
      <c r="AN259" s="24" t="str">
        <f>IF(OR(Calcul!$D264="",Calcul!$E264=""),"",VLOOKUP(CONCATENATE(Calcul!$D264,Calcul!$E264),SilencerParams!$D$4:$R$82,13,FALSE))</f>
        <v/>
      </c>
      <c r="AO259" s="24" t="str">
        <f>IF(OR(Calcul!$D264="",Calcul!$E264=""),"",VLOOKUP(CONCATENATE(Calcul!$D264,Calcul!$E264),SilencerParams!$D$4:$R$82,14,FALSE))</f>
        <v/>
      </c>
      <c r="AP259" s="24" t="str">
        <f>IF(OR(Calcul!$D264="",Calcul!$E264=""),"",VLOOKUP(CONCATENATE(Calcul!$D264,Calcul!$E264),SilencerParams!$D$4:$R$82,15,FALSE))</f>
        <v/>
      </c>
      <c r="AQ259" s="24" t="str">
        <f>IF(OR(Calcul!$D264="",Calcul!$E264=""),"",VLOOKUP(CONCATENATE(Calcul!$D264,Calcul!$E264),SilencerParams!$D$4:$Z$82,16,FALSE)*LOG($AH259)+VLOOKUP(CONCATENATE(Calcul!$D264,Calcul!$E264),SilencerParams!$D$4:$AH$82,24,FALSE))</f>
        <v/>
      </c>
      <c r="AR259" s="24" t="str">
        <f>IF(OR(Calcul!$D264="",Calcul!$E264=""),"",VLOOKUP(CONCATENATE(Calcul!$D264,Calcul!$E264),SilencerParams!$D$4:$Z$82,17,FALSE)*LOG($AH259)+VLOOKUP(CONCATENATE(Calcul!$D264,Calcul!$E264),SilencerParams!$D$4:$AH$82,25,FALSE))</f>
        <v/>
      </c>
      <c r="AS259" s="24" t="str">
        <f>IF(OR(Calcul!$D264="",Calcul!$E264=""),"",VLOOKUP(CONCATENATE(Calcul!$D264,Calcul!$E264),SilencerParams!$D$4:$Z$82,18,FALSE)*LOG($AH259)+VLOOKUP(CONCATENATE(Calcul!$D264,Calcul!$E264),SilencerParams!$D$4:$AH$82,26,FALSE))</f>
        <v/>
      </c>
      <c r="AT259" s="24" t="str">
        <f>IF(OR(Calcul!$D264="",Calcul!$E264=""),"",VLOOKUP(CONCATENATE(Calcul!$D264,Calcul!$E264),SilencerParams!$D$4:$Z$82,19,FALSE)*LOG($AH259)+VLOOKUP(CONCATENATE(Calcul!$D264,Calcul!$E264),SilencerParams!$D$4:$AH$82,27,FALSE))</f>
        <v/>
      </c>
      <c r="AU259" s="24" t="str">
        <f>IF(OR(Calcul!$D264="",Calcul!$E264=""),"",VLOOKUP(CONCATENATE(Calcul!$D264,Calcul!$E264),SilencerParams!$D$4:$Z$82,20,FALSE)*LOG($AH259)+VLOOKUP(CONCATENATE(Calcul!$D264,Calcul!$E264),SilencerParams!$D$4:$AH$82,28,FALSE))</f>
        <v/>
      </c>
      <c r="AV259" s="24" t="str">
        <f>IF(OR(Calcul!$D264="",Calcul!$E264=""),"",VLOOKUP(CONCATENATE(Calcul!$D264,Calcul!$E264),SilencerParams!$D$4:$Z$82,21,FALSE)*LOG($AH259)+VLOOKUP(CONCATENATE(Calcul!$D264,Calcul!$E264),SilencerParams!$D$4:$AH$82,29,FALSE))</f>
        <v/>
      </c>
      <c r="AW259" s="24" t="str">
        <f>IF(OR(Calcul!$D264="",Calcul!$E264=""),"",VLOOKUP(CONCATENATE(Calcul!$D264,Calcul!$E264),SilencerParams!$D$4:$Z$82,22,FALSE)*LOG($AH259)+VLOOKUP(CONCATENATE(Calcul!$D264,Calcul!$E264),SilencerParams!$D$4:$AH$82,30,FALSE))</f>
        <v/>
      </c>
      <c r="AX259" s="24" t="str">
        <f>IF(OR(Calcul!$D264="",Calcul!$E264=""),"",VLOOKUP(CONCATENATE(Calcul!$D264,Calcul!$E264),SilencerParams!$D$4:$Z$82,23,FALSE)*LOG($AH259)+VLOOKUP(CONCATENATE(Calcul!$D264,Calcul!$E264),SilencerParams!$D$4:$AH$82,31,FALSE))</f>
        <v/>
      </c>
      <c r="AY259" s="24" t="e">
        <f t="shared" si="72"/>
        <v>#DIV/0!</v>
      </c>
      <c r="AZ259" s="24" t="e">
        <f t="shared" si="73"/>
        <v>#DIV/0!</v>
      </c>
      <c r="BA259" s="24" t="e">
        <f t="shared" si="74"/>
        <v>#DIV/0!</v>
      </c>
      <c r="BB259" s="24" t="e">
        <f t="shared" si="75"/>
        <v>#DIV/0!</v>
      </c>
      <c r="BC259" s="24" t="e">
        <f t="shared" si="76"/>
        <v>#DIV/0!</v>
      </c>
      <c r="BD259" s="24" t="e">
        <f t="shared" si="77"/>
        <v>#DIV/0!</v>
      </c>
      <c r="BE259" s="24" t="e">
        <f t="shared" si="78"/>
        <v>#DIV/0!</v>
      </c>
      <c r="BF259" s="24" t="e">
        <f t="shared" si="79"/>
        <v>#DIV/0!</v>
      </c>
      <c r="BG259" s="24" t="e">
        <f>10*LOG10(IF(AY259="",0,POWER(10,((AY259+'ModelParams Lw'!$O$4)/10))) +IF(AZ259="",0,POWER(10,((AZ259+'ModelParams Lw'!$P$4)/10))) +IF(BA259="",0,POWER(10,((BA259+'ModelParams Lw'!$Q$4)/10))) +IF(BB259="",0,POWER(10,((BB259+'ModelParams Lw'!$R$4)/10))) +IF(BC259="",0,POWER(10,((BC259+'ModelParams Lw'!$S$4)/10))) +IF(BD259="",0,POWER(10,((BD259+'ModelParams Lw'!$T$4)/10))) +IF(BE259="",0,POWER(10,((BE259+'ModelParams Lw'!$U$4)/10)))+IF(BF259="",0,POWER(10,((BF259+'ModelParams Lw'!$V$4)/10))))</f>
        <v>#DIV/0!</v>
      </c>
      <c r="BH259" s="24" t="e">
        <f t="shared" si="93"/>
        <v>#DIV/0!</v>
      </c>
      <c r="BI259" s="24" t="e">
        <f>(AY259-'ModelParams Lw'!O$10)/'ModelParams Lw'!O$11</f>
        <v>#DIV/0!</v>
      </c>
      <c r="BJ259" s="24" t="e">
        <f>(AZ259-'ModelParams Lw'!P$10)/'ModelParams Lw'!P$11</f>
        <v>#DIV/0!</v>
      </c>
      <c r="BK259" s="24" t="e">
        <f>(BA259-'ModelParams Lw'!Q$10)/'ModelParams Lw'!Q$11</f>
        <v>#DIV/0!</v>
      </c>
      <c r="BL259" s="24" t="e">
        <f>(BB259-'ModelParams Lw'!R$10)/'ModelParams Lw'!R$11</f>
        <v>#DIV/0!</v>
      </c>
      <c r="BM259" s="24" t="e">
        <f>(BC259-'ModelParams Lw'!S$10)/'ModelParams Lw'!S$11</f>
        <v>#DIV/0!</v>
      </c>
      <c r="BN259" s="24" t="e">
        <f>(BD259-'ModelParams Lw'!T$10)/'ModelParams Lw'!T$11</f>
        <v>#DIV/0!</v>
      </c>
      <c r="BO259" s="24" t="e">
        <f>(BE259-'ModelParams Lw'!U$10)/'ModelParams Lw'!U$11</f>
        <v>#DIV/0!</v>
      </c>
      <c r="BP259" s="24" t="e">
        <f>(BF259-'ModelParams Lw'!V$10)/'ModelParams Lw'!V$11</f>
        <v>#DIV/0!</v>
      </c>
      <c r="BQ259" s="24">
        <f>IF(Calcul!$F264="SW",'ModelParams Lw'!C$18+'ModelParams Lw'!C$19*LOG(BQ$3)+'ModelParams Lw'!C$20*($D259*$E259),IF('ModelParams Lw'!C$21+'ModelParams Lw'!C$22*LOG(BQ$3)+'ModelParams Lw'!C$23*($D259*$E259)&lt;'ModelParams Lw'!C$18+'ModelParams Lw'!C$19*LOG(BQ$3)+'ModelParams Lw'!C$20*($D259*$E259),'ModelParams Lw'!C$18+'ModelParams Lw'!C$19*LOG(BQ$3)+'ModelParams Lw'!C$20*($D259*$E259),'ModelParams Lw'!C$21+'ModelParams Lw'!C$22*LOG(BQ$3)+'ModelParams Lw'!C$23*($D259*$E259)))</f>
        <v>29.232362061604213</v>
      </c>
      <c r="BR259" s="24">
        <f>IF(Calcul!$F264="SW",'ModelParams Lw'!D$18+'ModelParams Lw'!D$19*LOG(BR$3)+'ModelParams Lw'!D$20*($D259*$E259),IF('ModelParams Lw'!D$21+'ModelParams Lw'!D$22*LOG(BR$3)+'ModelParams Lw'!D$23*($D259*$E259)&lt;'ModelParams Lw'!D$18+'ModelParams Lw'!D$19*LOG(BR$3)+'ModelParams Lw'!D$20*($D259*$E259),'ModelParams Lw'!D$18+'ModelParams Lw'!D$19*LOG(BR$3)+'ModelParams Lw'!D$20*($D259*$E259),'ModelParams Lw'!D$21+'ModelParams Lw'!D$22*LOG(BR$3)+'ModelParams Lw'!D$23*($D259*$E259)))</f>
        <v>20.87664435983303</v>
      </c>
      <c r="BS259" s="24">
        <f>IF(Calcul!$F264="SW",'ModelParams Lw'!E$18+'ModelParams Lw'!E$19*LOG(BS$3)+'ModelParams Lw'!E$20*($D259*$E259),IF('ModelParams Lw'!E$21+'ModelParams Lw'!E$22*LOG(BS$3)+'ModelParams Lw'!E$23*($D259*$E259)&lt;'ModelParams Lw'!E$18+'ModelParams Lw'!E$19*LOG(BS$3)+'ModelParams Lw'!E$20*($D259*$E259),'ModelParams Lw'!E$18+'ModelParams Lw'!E$19*LOG(BS$3)+'ModelParams Lw'!E$20*($D259*$E259),'ModelParams Lw'!E$21+'ModelParams Lw'!E$22*LOG(BS$3)+'ModelParams Lw'!E$23*($D259*$E259)))</f>
        <v>19.403052886267911</v>
      </c>
      <c r="BT259" s="24">
        <f>IF(Calcul!$F264="SW",'ModelParams Lw'!F$18+'ModelParams Lw'!F$19*LOG(BT$3)+'ModelParams Lw'!F$20*($D259*$E259),IF('ModelParams Lw'!F$21+'ModelParams Lw'!F$22*LOG(BT$3)+'ModelParams Lw'!F$23*($D259*$E259)&lt;'ModelParams Lw'!F$18+'ModelParams Lw'!F$19*LOG(BT$3)+'ModelParams Lw'!F$20*($D259*$E259),'ModelParams Lw'!F$18+'ModelParams Lw'!F$19*LOG(BT$3)+'ModelParams Lw'!F$20*($D259*$E259),'ModelParams Lw'!F$21+'ModelParams Lw'!F$22*LOG(BT$3)+'ModelParams Lw'!F$23*($D259*$E259)))</f>
        <v>19.168948557312724</v>
      </c>
      <c r="BU259" s="24">
        <f>IF(Calcul!$F264="SW",'ModelParams Lw'!G$18+'ModelParams Lw'!G$19*LOG(BU$3)+'ModelParams Lw'!G$20*($D259*$E259),IF('ModelParams Lw'!G$21+'ModelParams Lw'!G$22*LOG(BU$3)+'ModelParams Lw'!G$23*($D259*$E259)&lt;'ModelParams Lw'!G$18+'ModelParams Lw'!G$19*LOG(BU$3)+'ModelParams Lw'!G$20*($D259*$E259),'ModelParams Lw'!G$18+'ModelParams Lw'!G$19*LOG(BU$3)+'ModelParams Lw'!G$20*($D259*$E259),'ModelParams Lw'!G$21+'ModelParams Lw'!G$22*LOG(BU$3)+'ModelParams Lw'!G$23*($D259*$E259)))</f>
        <v>19.253827318462619</v>
      </c>
      <c r="BV259" s="24">
        <f>IF(Calcul!$F264="SW",'ModelParams Lw'!H$18+'ModelParams Lw'!H$19*LOG(BV$3)+'ModelParams Lw'!H$20*($D259*$E259),IF('ModelParams Lw'!H$21+'ModelParams Lw'!H$22*LOG(BV$3)+'ModelParams Lw'!H$23*($D259*$E259)&lt;'ModelParams Lw'!H$18+'ModelParams Lw'!H$19*LOG(BV$3)+'ModelParams Lw'!H$20*($D259*$E259),'ModelParams Lw'!H$18+'ModelParams Lw'!H$19*LOG(BV$3)+'ModelParams Lw'!H$20*($D259*$E259),'ModelParams Lw'!H$21+'ModelParams Lw'!H$22*LOG(BV$3)+'ModelParams Lw'!H$23*($D259*$E259)))</f>
        <v>18.450549841027573</v>
      </c>
      <c r="BW259" s="24">
        <f>IF(Calcul!$F264="SW",'ModelParams Lw'!I$18+'ModelParams Lw'!I$19*LOG(BW$3)+'ModelParams Lw'!I$20*($D259*$E259),IF('ModelParams Lw'!I$21+'ModelParams Lw'!I$22*LOG(BW$3)+'ModelParams Lw'!I$23*($D259*$E259)&lt;'ModelParams Lw'!I$18+'ModelParams Lw'!I$19*LOG(BW$3)+'ModelParams Lw'!I$20*($D259*$E259),'ModelParams Lw'!I$18+'ModelParams Lw'!I$19*LOG(BW$3)+'ModelParams Lw'!I$20*($D259*$E259),'ModelParams Lw'!I$21+'ModelParams Lw'!I$22*LOG(BW$3)+'ModelParams Lw'!I$23*($D259*$E259)))</f>
        <v>24.339570323731252</v>
      </c>
      <c r="BX259" s="24">
        <f>IF(Calcul!$F264="SW",'ModelParams Lw'!J$18+'ModelParams Lw'!J$19*LOG(BX$3)+'ModelParams Lw'!J$20*($D259*$E259),IF('ModelParams Lw'!J$21+'ModelParams Lw'!J$22*LOG(BX$3)+'ModelParams Lw'!J$23*($D259*$E259)&lt;'ModelParams Lw'!J$18+'ModelParams Lw'!J$19*LOG(BX$3)+'ModelParams Lw'!J$20*($D259*$E259),'ModelParams Lw'!J$18+'ModelParams Lw'!J$19*LOG(BX$3)+'ModelParams Lw'!J$20*($D259*$E259),'ModelParams Lw'!J$21+'ModelParams Lw'!J$22*LOG(BX$3)+'ModelParams Lw'!J$23*($D259*$E259)))</f>
        <v>22.505852524315557</v>
      </c>
      <c r="BY259" s="24" t="e">
        <f t="shared" si="80"/>
        <v>#DIV/0!</v>
      </c>
      <c r="BZ259" s="24" t="e">
        <f t="shared" si="81"/>
        <v>#DIV/0!</v>
      </c>
      <c r="CA259" s="24" t="e">
        <f t="shared" si="82"/>
        <v>#DIV/0!</v>
      </c>
      <c r="CB259" s="24" t="e">
        <f t="shared" si="83"/>
        <v>#DIV/0!</v>
      </c>
      <c r="CC259" s="24" t="e">
        <f t="shared" si="84"/>
        <v>#DIV/0!</v>
      </c>
      <c r="CD259" s="24" t="e">
        <f t="shared" si="85"/>
        <v>#DIV/0!</v>
      </c>
      <c r="CE259" s="24" t="e">
        <f t="shared" si="86"/>
        <v>#DIV/0!</v>
      </c>
      <c r="CF259" s="24" t="e">
        <f t="shared" si="87"/>
        <v>#DIV/0!</v>
      </c>
      <c r="CG259" s="24" t="e">
        <f>10*LOG10(IF(BY259="",0,POWER(10,((BY259+'ModelParams Lw'!$O$4)/10))) +IF(BZ259="",0,POWER(10,((BZ259+'ModelParams Lw'!$P$4)/10))) +IF(CA259="",0,POWER(10,((CA259+'ModelParams Lw'!$Q$4)/10))) +IF(CB259="",0,POWER(10,((CB259+'ModelParams Lw'!$R$4)/10))) +IF(CC259="",0,POWER(10,((CC259+'ModelParams Lw'!$S$4)/10))) +IF(CD259="",0,POWER(10,((CD259+'ModelParams Lw'!$T$4)/10))) +IF(CE259="",0,POWER(10,((CE259+'ModelParams Lw'!$U$4)/10)))+IF(CF259="",0,POWER(10,((CF259+'ModelParams Lw'!$V$4)/10))))</f>
        <v>#DIV/0!</v>
      </c>
      <c r="CH259" s="24" t="e">
        <f t="shared" si="94"/>
        <v>#DIV/0!</v>
      </c>
      <c r="CI259" s="24" t="e">
        <f>(BY259-'ModelParams Lw'!$O$10)/'ModelParams Lw'!$O$11</f>
        <v>#DIV/0!</v>
      </c>
      <c r="CJ259" s="24" t="e">
        <f>(BZ259-'ModelParams Lw'!$P$10)/'ModelParams Lw'!$P$11</f>
        <v>#DIV/0!</v>
      </c>
      <c r="CK259" s="24" t="e">
        <f>(CA259-'ModelParams Lw'!$Q$10)/'ModelParams Lw'!$Q$11</f>
        <v>#DIV/0!</v>
      </c>
      <c r="CL259" s="24" t="e">
        <f>(CB259-'ModelParams Lw'!$R$10)/'ModelParams Lw'!$R$11</f>
        <v>#DIV/0!</v>
      </c>
      <c r="CM259" s="24" t="e">
        <f>(CC259-'ModelParams Lw'!$S$10)/'ModelParams Lw'!$S$11</f>
        <v>#DIV/0!</v>
      </c>
      <c r="CN259" s="24" t="e">
        <f>(CD259-'ModelParams Lw'!$T$10)/'ModelParams Lw'!$T$11</f>
        <v>#DIV/0!</v>
      </c>
      <c r="CO259" s="24" t="e">
        <f>(CE259-'ModelParams Lw'!$U$10)/'ModelParams Lw'!$U$11</f>
        <v>#DIV/0!</v>
      </c>
      <c r="CP259" s="24" t="e">
        <f>(CF259-'ModelParams Lw'!$V$10)/'ModelParams Lw'!$V$11</f>
        <v>#DIV/0!</v>
      </c>
    </row>
    <row r="260" spans="1:94" x14ac:dyDescent="0.2">
      <c r="A260" s="12">
        <f>Calcul!B262</f>
        <v>0</v>
      </c>
      <c r="B260" s="12">
        <f t="shared" si="88"/>
        <v>0</v>
      </c>
      <c r="C260" s="12">
        <f>Calcul!C262</f>
        <v>0</v>
      </c>
      <c r="D260" s="12">
        <f>Calcul!D262/1000</f>
        <v>0</v>
      </c>
      <c r="E260" s="12">
        <f>Calcul!E262/1000</f>
        <v>0</v>
      </c>
      <c r="F260" s="12">
        <f t="shared" si="89"/>
        <v>0</v>
      </c>
      <c r="G260" s="24" t="e">
        <f t="shared" si="90"/>
        <v>#DIV/0!</v>
      </c>
      <c r="H260" s="21" t="e">
        <f>'ModelParams Lw'!$B$6*(LN(H$3/(($B260/3600/($D260*$F260))^0.4*$G260^0.3)))^2+'ModelParams Lw'!$B$7*LN(H$3/(($B260/3600/($D260*$F260))^0.4*$G260^0.3))+'ModelParams Lw'!$B$8</f>
        <v>#DIV/0!</v>
      </c>
      <c r="I260" s="21" t="e">
        <f>'ModelParams Lw'!$B$6*(LN(I$3/(($B260/3600/($D260*$F260))^0.4*$G260^0.3)))^2+'ModelParams Lw'!$B$7*LN(I$3/(($B260/3600/($D260*$F260))^0.4*$G260^0.3))+'ModelParams Lw'!$B$8</f>
        <v>#DIV/0!</v>
      </c>
      <c r="J260" s="21" t="e">
        <f>'ModelParams Lw'!$B$6*(LN(J$3/(($B260/3600/($D260*$F260))^0.4*$G260^0.3)))^2+'ModelParams Lw'!$B$7*LN(J$3/(($B260/3600/($D260*$F260))^0.4*$G260^0.3))+'ModelParams Lw'!$B$8</f>
        <v>#DIV/0!</v>
      </c>
      <c r="K260" s="21" t="e">
        <f>'ModelParams Lw'!$B$6*(LN(K$3/(($B260/3600/($D260*$F260))^0.4*$G260^0.3)))^2+'ModelParams Lw'!$B$7*LN(K$3/(($B260/3600/($D260*$F260))^0.4*$G260^0.3))+'ModelParams Lw'!$B$8</f>
        <v>#DIV/0!</v>
      </c>
      <c r="L260" s="21" t="e">
        <f>'ModelParams Lw'!$B$6*(LN(L$3/(($B260/3600/($D260*$F260))^0.4*$G260^0.3)))^2+'ModelParams Lw'!$B$7*LN(L$3/(($B260/3600/($D260*$F260))^0.4*$G260^0.3))+'ModelParams Lw'!$B$8</f>
        <v>#DIV/0!</v>
      </c>
      <c r="M260" s="21" t="e">
        <f>'ModelParams Lw'!$B$6*(LN(M$3/(($B260/3600/($D260*$F260))^0.4*$G260^0.3)))^2+'ModelParams Lw'!$B$7*LN(M$3/(($B260/3600/($D260*$F260))^0.4*$G260^0.3))+'ModelParams Lw'!$B$8</f>
        <v>#DIV/0!</v>
      </c>
      <c r="N260" s="21" t="e">
        <f>'ModelParams Lw'!$B$6*(LN(N$3/(($B260/3600/($D260*$F260))^0.4*$G260^0.3)))^2+'ModelParams Lw'!$B$7*LN(N$3/(($B260/3600/($D260*$F260))^0.4*$G260^0.3))+'ModelParams Lw'!$B$8</f>
        <v>#DIV/0!</v>
      </c>
      <c r="O260" s="21" t="e">
        <f>'ModelParams Lw'!$B$6*(LN(O$3/(($B260/3600/($D260*$F260))^0.4*$G260^0.3)))^2+'ModelParams Lw'!$B$7*LN(O$3/(($B260/3600/($D260*$F260))^0.4*$G260^0.3))+'ModelParams Lw'!$B$8</f>
        <v>#DIV/0!</v>
      </c>
      <c r="P260" s="24" t="e">
        <f>'ModelParams Lw'!$B$3+'ModelParams Lw'!$B$4*LOG10($B260/3600/($D260*$F260))+'ModelParams Lw'!$B$5*LOG10(2*$G260/(1.2*($B260/3600/($D260*$F260))^2)+1)+10*LOG10($D260*$F260)+H260</f>
        <v>#DIV/0!</v>
      </c>
      <c r="Q260" s="24" t="e">
        <f>'ModelParams Lw'!$B$3+'ModelParams Lw'!$B$4*LOG10($B260/3600/($D260*$F260))+'ModelParams Lw'!$B$5*LOG10(2*$G260/(1.2*($B260/3600/($D260*$F260))^2)+1)+10*LOG10($D260*$F260)+I260</f>
        <v>#DIV/0!</v>
      </c>
      <c r="R260" s="24" t="e">
        <f>'ModelParams Lw'!$B$3+'ModelParams Lw'!$B$4*LOG10($B260/3600/($D260*$F260))+'ModelParams Lw'!$B$5*LOG10(2*$G260/(1.2*($B260/3600/($D260*$F260))^2)+1)+10*LOG10($D260*$F260)+J260</f>
        <v>#DIV/0!</v>
      </c>
      <c r="S260" s="24" t="e">
        <f>'ModelParams Lw'!$B$3+'ModelParams Lw'!$B$4*LOG10($B260/3600/($D260*$F260))+'ModelParams Lw'!$B$5*LOG10(2*$G260/(1.2*($B260/3600/($D260*$F260))^2)+1)+10*LOG10($D260*$F260)+K260</f>
        <v>#DIV/0!</v>
      </c>
      <c r="T260" s="24" t="e">
        <f>'ModelParams Lw'!$B$3+'ModelParams Lw'!$B$4*LOG10($B260/3600/($D260*$F260))+'ModelParams Lw'!$B$5*LOG10(2*$G260/(1.2*($B260/3600/($D260*$F260))^2)+1)+10*LOG10($D260*$F260)+L260</f>
        <v>#DIV/0!</v>
      </c>
      <c r="U260" s="24" t="e">
        <f>'ModelParams Lw'!$B$3+'ModelParams Lw'!$B$4*LOG10($B260/3600/($D260*$F260))+'ModelParams Lw'!$B$5*LOG10(2*$G260/(1.2*($B260/3600/($D260*$F260))^2)+1)+10*LOG10($D260*$F260)+M260</f>
        <v>#DIV/0!</v>
      </c>
      <c r="V260" s="24" t="e">
        <f>'ModelParams Lw'!$B$3+'ModelParams Lw'!$B$4*LOG10($B260/3600/($D260*$F260))+'ModelParams Lw'!$B$5*LOG10(2*$G260/(1.2*($B260/3600/($D260*$F260))^2)+1)+10*LOG10($D260*$F260)+N260</f>
        <v>#DIV/0!</v>
      </c>
      <c r="W260" s="24" t="e">
        <f>'ModelParams Lw'!$B$3+'ModelParams Lw'!$B$4*LOG10($B260/3600/($D260*$F260))+'ModelParams Lw'!$B$5*LOG10(2*$G260/(1.2*($B260/3600/($D260*$F260))^2)+1)+10*LOG10($D260*$F260)+O260</f>
        <v>#DIV/0!</v>
      </c>
      <c r="X260" s="24" t="e">
        <f>10*LOG10(IF(P260="",0,POWER(10,((P260+'ModelParams Lw'!$O$4)/10))) +IF(Q260="",0,POWER(10,((Q260+'ModelParams Lw'!$P$4)/10))) +IF(R260="",0,POWER(10,((R260+'ModelParams Lw'!$Q$4)/10))) +IF(S260="",0,POWER(10,((S260+'ModelParams Lw'!$R$4)/10))) +IF(T260="",0,POWER(10,((T260+'ModelParams Lw'!$S$4)/10))) +IF(U260="",0,POWER(10,((U260+'ModelParams Lw'!$T$4)/10))) +IF(V260="",0,POWER(10,((V260+'ModelParams Lw'!$U$4)/10)))+IF(W260="",0,POWER(10,((W260+'ModelParams Lw'!$V$4)/10))))</f>
        <v>#DIV/0!</v>
      </c>
      <c r="Y260" s="24" t="e">
        <f t="shared" si="91"/>
        <v>#DIV/0!</v>
      </c>
      <c r="Z260" s="24" t="e">
        <f>(P260-'ModelParams Lw'!O$10)/'ModelParams Lw'!O$11</f>
        <v>#DIV/0!</v>
      </c>
      <c r="AA260" s="24" t="e">
        <f>(Q260-'ModelParams Lw'!P$10)/'ModelParams Lw'!P$11</f>
        <v>#DIV/0!</v>
      </c>
      <c r="AB260" s="24" t="e">
        <f>(R260-'ModelParams Lw'!Q$10)/'ModelParams Lw'!Q$11</f>
        <v>#DIV/0!</v>
      </c>
      <c r="AC260" s="24" t="e">
        <f>(S260-'ModelParams Lw'!R$10)/'ModelParams Lw'!R$11</f>
        <v>#DIV/0!</v>
      </c>
      <c r="AD260" s="24" t="e">
        <f>(T260-'ModelParams Lw'!S$10)/'ModelParams Lw'!S$11</f>
        <v>#DIV/0!</v>
      </c>
      <c r="AE260" s="24" t="e">
        <f>(U260-'ModelParams Lw'!T$10)/'ModelParams Lw'!T$11</f>
        <v>#DIV/0!</v>
      </c>
      <c r="AF260" s="24" t="e">
        <f>(V260-'ModelParams Lw'!U$10)/'ModelParams Lw'!U$11</f>
        <v>#DIV/0!</v>
      </c>
      <c r="AG260" s="24" t="e">
        <f>(W260-'ModelParams Lw'!V$10)/'ModelParams Lw'!V$11</f>
        <v>#DIV/0!</v>
      </c>
      <c r="AH260" s="24" t="e">
        <f t="shared" si="92"/>
        <v>#DIV/0!</v>
      </c>
      <c r="AI260" s="24" t="str">
        <f>IF(OR(Calcul!$D265="",Calcul!$E265=""),"",VLOOKUP(CONCATENATE(Calcul!$D265,Calcul!$E265),SilencerParams!$D$4:$R$82,8,FALSE))</f>
        <v/>
      </c>
      <c r="AJ260" s="24" t="str">
        <f>IF(OR(Calcul!$D265="",Calcul!$E265=""),"",VLOOKUP(CONCATENATE(Calcul!$D265,Calcul!$E265),SilencerParams!$D$4:$R$82,9,FALSE))</f>
        <v/>
      </c>
      <c r="AK260" s="24" t="str">
        <f>IF(OR(Calcul!$D265="",Calcul!$E265=""),"",VLOOKUP(CONCATENATE(Calcul!$D265,Calcul!$E265),SilencerParams!$D$4:$R$82,10,FALSE))</f>
        <v/>
      </c>
      <c r="AL260" s="24" t="str">
        <f>IF(OR(Calcul!$D265="",Calcul!$E265=""),"",VLOOKUP(CONCATENATE(Calcul!$D265,Calcul!$E265),SilencerParams!$D$4:$R$82,11,FALSE))</f>
        <v/>
      </c>
      <c r="AM260" s="24" t="str">
        <f>IF(OR(Calcul!$D265="",Calcul!$E265=""),"",VLOOKUP(CONCATENATE(Calcul!$D265,Calcul!$E265),SilencerParams!$D$4:$R$82,12,FALSE))</f>
        <v/>
      </c>
      <c r="AN260" s="24" t="str">
        <f>IF(OR(Calcul!$D265="",Calcul!$E265=""),"",VLOOKUP(CONCATENATE(Calcul!$D265,Calcul!$E265),SilencerParams!$D$4:$R$82,13,FALSE))</f>
        <v/>
      </c>
      <c r="AO260" s="24" t="str">
        <f>IF(OR(Calcul!$D265="",Calcul!$E265=""),"",VLOOKUP(CONCATENATE(Calcul!$D265,Calcul!$E265),SilencerParams!$D$4:$R$82,14,FALSE))</f>
        <v/>
      </c>
      <c r="AP260" s="24" t="str">
        <f>IF(OR(Calcul!$D265="",Calcul!$E265=""),"",VLOOKUP(CONCATENATE(Calcul!$D265,Calcul!$E265),SilencerParams!$D$4:$R$82,15,FALSE))</f>
        <v/>
      </c>
      <c r="AQ260" s="24" t="str">
        <f>IF(OR(Calcul!$D265="",Calcul!$E265=""),"",VLOOKUP(CONCATENATE(Calcul!$D265,Calcul!$E265),SilencerParams!$D$4:$Z$82,16,FALSE)*LOG($AH260)+VLOOKUP(CONCATENATE(Calcul!$D265,Calcul!$E265),SilencerParams!$D$4:$AH$82,24,FALSE))</f>
        <v/>
      </c>
      <c r="AR260" s="24" t="str">
        <f>IF(OR(Calcul!$D265="",Calcul!$E265=""),"",VLOOKUP(CONCATENATE(Calcul!$D265,Calcul!$E265),SilencerParams!$D$4:$Z$82,17,FALSE)*LOG($AH260)+VLOOKUP(CONCATENATE(Calcul!$D265,Calcul!$E265),SilencerParams!$D$4:$AH$82,25,FALSE))</f>
        <v/>
      </c>
      <c r="AS260" s="24" t="str">
        <f>IF(OR(Calcul!$D265="",Calcul!$E265=""),"",VLOOKUP(CONCATENATE(Calcul!$D265,Calcul!$E265),SilencerParams!$D$4:$Z$82,18,FALSE)*LOG($AH260)+VLOOKUP(CONCATENATE(Calcul!$D265,Calcul!$E265),SilencerParams!$D$4:$AH$82,26,FALSE))</f>
        <v/>
      </c>
      <c r="AT260" s="24" t="str">
        <f>IF(OR(Calcul!$D265="",Calcul!$E265=""),"",VLOOKUP(CONCATENATE(Calcul!$D265,Calcul!$E265),SilencerParams!$D$4:$Z$82,19,FALSE)*LOG($AH260)+VLOOKUP(CONCATENATE(Calcul!$D265,Calcul!$E265),SilencerParams!$D$4:$AH$82,27,FALSE))</f>
        <v/>
      </c>
      <c r="AU260" s="24" t="str">
        <f>IF(OR(Calcul!$D265="",Calcul!$E265=""),"",VLOOKUP(CONCATENATE(Calcul!$D265,Calcul!$E265),SilencerParams!$D$4:$Z$82,20,FALSE)*LOG($AH260)+VLOOKUP(CONCATENATE(Calcul!$D265,Calcul!$E265),SilencerParams!$D$4:$AH$82,28,FALSE))</f>
        <v/>
      </c>
      <c r="AV260" s="24" t="str">
        <f>IF(OR(Calcul!$D265="",Calcul!$E265=""),"",VLOOKUP(CONCATENATE(Calcul!$D265,Calcul!$E265),SilencerParams!$D$4:$Z$82,21,FALSE)*LOG($AH260)+VLOOKUP(CONCATENATE(Calcul!$D265,Calcul!$E265),SilencerParams!$D$4:$AH$82,29,FALSE))</f>
        <v/>
      </c>
      <c r="AW260" s="24" t="str">
        <f>IF(OR(Calcul!$D265="",Calcul!$E265=""),"",VLOOKUP(CONCATENATE(Calcul!$D265,Calcul!$E265),SilencerParams!$D$4:$Z$82,22,FALSE)*LOG($AH260)+VLOOKUP(CONCATENATE(Calcul!$D265,Calcul!$E265),SilencerParams!$D$4:$AH$82,30,FALSE))</f>
        <v/>
      </c>
      <c r="AX260" s="24" t="str">
        <f>IF(OR(Calcul!$D265="",Calcul!$E265=""),"",VLOOKUP(CONCATENATE(Calcul!$D265,Calcul!$E265),SilencerParams!$D$4:$Z$82,23,FALSE)*LOG($AH260)+VLOOKUP(CONCATENATE(Calcul!$D265,Calcul!$E265),SilencerParams!$D$4:$AH$82,31,FALSE))</f>
        <v/>
      </c>
      <c r="AY260" s="24" t="e">
        <f t="shared" ref="AY260:AY300" si="95">10*LOG(10^(P260/10-AI260/10)+10^(AQ260/10))</f>
        <v>#DIV/0!</v>
      </c>
      <c r="AZ260" s="24" t="e">
        <f t="shared" ref="AZ260:AZ300" si="96">10*LOG(10^(Q260/10-AJ260/10)+10^(AR260/10))</f>
        <v>#DIV/0!</v>
      </c>
      <c r="BA260" s="24" t="e">
        <f t="shared" ref="BA260:BA300" si="97">10*LOG(10^(R260/10-AK260/10)+10^(AS260/10))</f>
        <v>#DIV/0!</v>
      </c>
      <c r="BB260" s="24" t="e">
        <f t="shared" ref="BB260:BB300" si="98">10*LOG(10^(S260/10-AL260/10)+10^(AT260/10))</f>
        <v>#DIV/0!</v>
      </c>
      <c r="BC260" s="24" t="e">
        <f t="shared" ref="BC260:BC300" si="99">10*LOG(10^(T260/10-AM260/10)+10^(AU260/10))</f>
        <v>#DIV/0!</v>
      </c>
      <c r="BD260" s="24" t="e">
        <f t="shared" ref="BD260:BD300" si="100">10*LOG(10^(U260/10-AN260/10)+10^(AV260/10))</f>
        <v>#DIV/0!</v>
      </c>
      <c r="BE260" s="24" t="e">
        <f t="shared" ref="BE260:BE300" si="101">10*LOG(10^(V260/10-AO260/10)+10^(AW260/10))</f>
        <v>#DIV/0!</v>
      </c>
      <c r="BF260" s="24" t="e">
        <f t="shared" ref="BF260:BF300" si="102">10*LOG(10^(W260/10-AP260/10)+10^(AX260/10))</f>
        <v>#DIV/0!</v>
      </c>
      <c r="BG260" s="24" t="e">
        <f>10*LOG10(IF(AY260="",0,POWER(10,((AY260+'ModelParams Lw'!$O$4)/10))) +IF(AZ260="",0,POWER(10,((AZ260+'ModelParams Lw'!$P$4)/10))) +IF(BA260="",0,POWER(10,((BA260+'ModelParams Lw'!$Q$4)/10))) +IF(BB260="",0,POWER(10,((BB260+'ModelParams Lw'!$R$4)/10))) +IF(BC260="",0,POWER(10,((BC260+'ModelParams Lw'!$S$4)/10))) +IF(BD260="",0,POWER(10,((BD260+'ModelParams Lw'!$T$4)/10))) +IF(BE260="",0,POWER(10,((BE260+'ModelParams Lw'!$U$4)/10)))+IF(BF260="",0,POWER(10,((BF260+'ModelParams Lw'!$V$4)/10))))</f>
        <v>#DIV/0!</v>
      </c>
      <c r="BH260" s="24" t="e">
        <f t="shared" si="93"/>
        <v>#DIV/0!</v>
      </c>
      <c r="BI260" s="24" t="e">
        <f>(AY260-'ModelParams Lw'!O$10)/'ModelParams Lw'!O$11</f>
        <v>#DIV/0!</v>
      </c>
      <c r="BJ260" s="24" t="e">
        <f>(AZ260-'ModelParams Lw'!P$10)/'ModelParams Lw'!P$11</f>
        <v>#DIV/0!</v>
      </c>
      <c r="BK260" s="24" t="e">
        <f>(BA260-'ModelParams Lw'!Q$10)/'ModelParams Lw'!Q$11</f>
        <v>#DIV/0!</v>
      </c>
      <c r="BL260" s="24" t="e">
        <f>(BB260-'ModelParams Lw'!R$10)/'ModelParams Lw'!R$11</f>
        <v>#DIV/0!</v>
      </c>
      <c r="BM260" s="24" t="e">
        <f>(BC260-'ModelParams Lw'!S$10)/'ModelParams Lw'!S$11</f>
        <v>#DIV/0!</v>
      </c>
      <c r="BN260" s="24" t="e">
        <f>(BD260-'ModelParams Lw'!T$10)/'ModelParams Lw'!T$11</f>
        <v>#DIV/0!</v>
      </c>
      <c r="BO260" s="24" t="e">
        <f>(BE260-'ModelParams Lw'!U$10)/'ModelParams Lw'!U$11</f>
        <v>#DIV/0!</v>
      </c>
      <c r="BP260" s="24" t="e">
        <f>(BF260-'ModelParams Lw'!V$10)/'ModelParams Lw'!V$11</f>
        <v>#DIV/0!</v>
      </c>
      <c r="BQ260" s="24">
        <f>IF(Calcul!$F265="SW",'ModelParams Lw'!C$18+'ModelParams Lw'!C$19*LOG(BQ$3)+'ModelParams Lw'!C$20*($D260*$E260),IF('ModelParams Lw'!C$21+'ModelParams Lw'!C$22*LOG(BQ$3)+'ModelParams Lw'!C$23*($D260*$E260)&lt;'ModelParams Lw'!C$18+'ModelParams Lw'!C$19*LOG(BQ$3)+'ModelParams Lw'!C$20*($D260*$E260),'ModelParams Lw'!C$18+'ModelParams Lw'!C$19*LOG(BQ$3)+'ModelParams Lw'!C$20*($D260*$E260),'ModelParams Lw'!C$21+'ModelParams Lw'!C$22*LOG(BQ$3)+'ModelParams Lw'!C$23*($D260*$E260)))</f>
        <v>29.232362061604213</v>
      </c>
      <c r="BR260" s="24">
        <f>IF(Calcul!$F265="SW",'ModelParams Lw'!D$18+'ModelParams Lw'!D$19*LOG(BR$3)+'ModelParams Lw'!D$20*($D260*$E260),IF('ModelParams Lw'!D$21+'ModelParams Lw'!D$22*LOG(BR$3)+'ModelParams Lw'!D$23*($D260*$E260)&lt;'ModelParams Lw'!D$18+'ModelParams Lw'!D$19*LOG(BR$3)+'ModelParams Lw'!D$20*($D260*$E260),'ModelParams Lw'!D$18+'ModelParams Lw'!D$19*LOG(BR$3)+'ModelParams Lw'!D$20*($D260*$E260),'ModelParams Lw'!D$21+'ModelParams Lw'!D$22*LOG(BR$3)+'ModelParams Lw'!D$23*($D260*$E260)))</f>
        <v>20.87664435983303</v>
      </c>
      <c r="BS260" s="24">
        <f>IF(Calcul!$F265="SW",'ModelParams Lw'!E$18+'ModelParams Lw'!E$19*LOG(BS$3)+'ModelParams Lw'!E$20*($D260*$E260),IF('ModelParams Lw'!E$21+'ModelParams Lw'!E$22*LOG(BS$3)+'ModelParams Lw'!E$23*($D260*$E260)&lt;'ModelParams Lw'!E$18+'ModelParams Lw'!E$19*LOG(BS$3)+'ModelParams Lw'!E$20*($D260*$E260),'ModelParams Lw'!E$18+'ModelParams Lw'!E$19*LOG(BS$3)+'ModelParams Lw'!E$20*($D260*$E260),'ModelParams Lw'!E$21+'ModelParams Lw'!E$22*LOG(BS$3)+'ModelParams Lw'!E$23*($D260*$E260)))</f>
        <v>19.403052886267911</v>
      </c>
      <c r="BT260" s="24">
        <f>IF(Calcul!$F265="SW",'ModelParams Lw'!F$18+'ModelParams Lw'!F$19*LOG(BT$3)+'ModelParams Lw'!F$20*($D260*$E260),IF('ModelParams Lw'!F$21+'ModelParams Lw'!F$22*LOG(BT$3)+'ModelParams Lw'!F$23*($D260*$E260)&lt;'ModelParams Lw'!F$18+'ModelParams Lw'!F$19*LOG(BT$3)+'ModelParams Lw'!F$20*($D260*$E260),'ModelParams Lw'!F$18+'ModelParams Lw'!F$19*LOG(BT$3)+'ModelParams Lw'!F$20*($D260*$E260),'ModelParams Lw'!F$21+'ModelParams Lw'!F$22*LOG(BT$3)+'ModelParams Lw'!F$23*($D260*$E260)))</f>
        <v>19.168948557312724</v>
      </c>
      <c r="BU260" s="24">
        <f>IF(Calcul!$F265="SW",'ModelParams Lw'!G$18+'ModelParams Lw'!G$19*LOG(BU$3)+'ModelParams Lw'!G$20*($D260*$E260),IF('ModelParams Lw'!G$21+'ModelParams Lw'!G$22*LOG(BU$3)+'ModelParams Lw'!G$23*($D260*$E260)&lt;'ModelParams Lw'!G$18+'ModelParams Lw'!G$19*LOG(BU$3)+'ModelParams Lw'!G$20*($D260*$E260),'ModelParams Lw'!G$18+'ModelParams Lw'!G$19*LOG(BU$3)+'ModelParams Lw'!G$20*($D260*$E260),'ModelParams Lw'!G$21+'ModelParams Lw'!G$22*LOG(BU$3)+'ModelParams Lw'!G$23*($D260*$E260)))</f>
        <v>19.253827318462619</v>
      </c>
      <c r="BV260" s="24">
        <f>IF(Calcul!$F265="SW",'ModelParams Lw'!H$18+'ModelParams Lw'!H$19*LOG(BV$3)+'ModelParams Lw'!H$20*($D260*$E260),IF('ModelParams Lw'!H$21+'ModelParams Lw'!H$22*LOG(BV$3)+'ModelParams Lw'!H$23*($D260*$E260)&lt;'ModelParams Lw'!H$18+'ModelParams Lw'!H$19*LOG(BV$3)+'ModelParams Lw'!H$20*($D260*$E260),'ModelParams Lw'!H$18+'ModelParams Lw'!H$19*LOG(BV$3)+'ModelParams Lw'!H$20*($D260*$E260),'ModelParams Lw'!H$21+'ModelParams Lw'!H$22*LOG(BV$3)+'ModelParams Lw'!H$23*($D260*$E260)))</f>
        <v>18.450549841027573</v>
      </c>
      <c r="BW260" s="24">
        <f>IF(Calcul!$F265="SW",'ModelParams Lw'!I$18+'ModelParams Lw'!I$19*LOG(BW$3)+'ModelParams Lw'!I$20*($D260*$E260),IF('ModelParams Lw'!I$21+'ModelParams Lw'!I$22*LOG(BW$3)+'ModelParams Lw'!I$23*($D260*$E260)&lt;'ModelParams Lw'!I$18+'ModelParams Lw'!I$19*LOG(BW$3)+'ModelParams Lw'!I$20*($D260*$E260),'ModelParams Lw'!I$18+'ModelParams Lw'!I$19*LOG(BW$3)+'ModelParams Lw'!I$20*($D260*$E260),'ModelParams Lw'!I$21+'ModelParams Lw'!I$22*LOG(BW$3)+'ModelParams Lw'!I$23*($D260*$E260)))</f>
        <v>24.339570323731252</v>
      </c>
      <c r="BX260" s="24">
        <f>IF(Calcul!$F265="SW",'ModelParams Lw'!J$18+'ModelParams Lw'!J$19*LOG(BX$3)+'ModelParams Lw'!J$20*($D260*$E260),IF('ModelParams Lw'!J$21+'ModelParams Lw'!J$22*LOG(BX$3)+'ModelParams Lw'!J$23*($D260*$E260)&lt;'ModelParams Lw'!J$18+'ModelParams Lw'!J$19*LOG(BX$3)+'ModelParams Lw'!J$20*($D260*$E260),'ModelParams Lw'!J$18+'ModelParams Lw'!J$19*LOG(BX$3)+'ModelParams Lw'!J$20*($D260*$E260),'ModelParams Lw'!J$21+'ModelParams Lw'!J$22*LOG(BX$3)+'ModelParams Lw'!J$23*($D260*$E260)))</f>
        <v>22.505852524315557</v>
      </c>
      <c r="BY260" s="24" t="e">
        <f t="shared" ref="BY260:BY300" si="103">P260+10*LOG((2*0.4*$D260+2*0.4*$E260)/($D260*$E260))-BQ260</f>
        <v>#DIV/0!</v>
      </c>
      <c r="BZ260" s="24" t="e">
        <f t="shared" ref="BZ260:BZ300" si="104">Q260+10*LOG((2*0.4*$D260+2*0.4*$E260)/($D260*$E260))-BR260</f>
        <v>#DIV/0!</v>
      </c>
      <c r="CA260" s="24" t="e">
        <f t="shared" ref="CA260:CA300" si="105">R260+10*LOG((2*0.4*$D260+2*0.4*$E260)/($D260*$E260))-BS260</f>
        <v>#DIV/0!</v>
      </c>
      <c r="CB260" s="24" t="e">
        <f t="shared" ref="CB260:CB300" si="106">S260+10*LOG((2*0.4*$D260+2*0.4*$E260)/($D260*$E260))-BT260</f>
        <v>#DIV/0!</v>
      </c>
      <c r="CC260" s="24" t="e">
        <f t="shared" ref="CC260:CC300" si="107">T260+10*LOG((2*0.4*$D260+2*0.4*$E260)/($D260*$E260))-BU260</f>
        <v>#DIV/0!</v>
      </c>
      <c r="CD260" s="24" t="e">
        <f t="shared" ref="CD260:CD300" si="108">U260+10*LOG((2*0.4*$D260+2*0.4*$E260)/($D260*$E260))-BV260</f>
        <v>#DIV/0!</v>
      </c>
      <c r="CE260" s="24" t="e">
        <f t="shared" ref="CE260:CE300" si="109">V260+10*LOG((2*0.4*$D260+2*0.4*$E260)/($D260*$E260))-BW260</f>
        <v>#DIV/0!</v>
      </c>
      <c r="CF260" s="24" t="e">
        <f t="shared" ref="CF260:CF300" si="110">W260+10*LOG((2*0.4*$D260+2*0.4*$E260)/($D260*$E260))-BX260</f>
        <v>#DIV/0!</v>
      </c>
      <c r="CG260" s="24" t="e">
        <f>10*LOG10(IF(BY260="",0,POWER(10,((BY260+'ModelParams Lw'!$O$4)/10))) +IF(BZ260="",0,POWER(10,((BZ260+'ModelParams Lw'!$P$4)/10))) +IF(CA260="",0,POWER(10,((CA260+'ModelParams Lw'!$Q$4)/10))) +IF(CB260="",0,POWER(10,((CB260+'ModelParams Lw'!$R$4)/10))) +IF(CC260="",0,POWER(10,((CC260+'ModelParams Lw'!$S$4)/10))) +IF(CD260="",0,POWER(10,((CD260+'ModelParams Lw'!$T$4)/10))) +IF(CE260="",0,POWER(10,((CE260+'ModelParams Lw'!$U$4)/10)))+IF(CF260="",0,POWER(10,((CF260+'ModelParams Lw'!$V$4)/10))))</f>
        <v>#DIV/0!</v>
      </c>
      <c r="CH260" s="24" t="e">
        <f t="shared" si="94"/>
        <v>#DIV/0!</v>
      </c>
      <c r="CI260" s="24" t="e">
        <f>(BY260-'ModelParams Lw'!$O$10)/'ModelParams Lw'!$O$11</f>
        <v>#DIV/0!</v>
      </c>
      <c r="CJ260" s="24" t="e">
        <f>(BZ260-'ModelParams Lw'!$P$10)/'ModelParams Lw'!$P$11</f>
        <v>#DIV/0!</v>
      </c>
      <c r="CK260" s="24" t="e">
        <f>(CA260-'ModelParams Lw'!$Q$10)/'ModelParams Lw'!$Q$11</f>
        <v>#DIV/0!</v>
      </c>
      <c r="CL260" s="24" t="e">
        <f>(CB260-'ModelParams Lw'!$R$10)/'ModelParams Lw'!$R$11</f>
        <v>#DIV/0!</v>
      </c>
      <c r="CM260" s="24" t="e">
        <f>(CC260-'ModelParams Lw'!$S$10)/'ModelParams Lw'!$S$11</f>
        <v>#DIV/0!</v>
      </c>
      <c r="CN260" s="24" t="e">
        <f>(CD260-'ModelParams Lw'!$T$10)/'ModelParams Lw'!$T$11</f>
        <v>#DIV/0!</v>
      </c>
      <c r="CO260" s="24" t="e">
        <f>(CE260-'ModelParams Lw'!$U$10)/'ModelParams Lw'!$U$11</f>
        <v>#DIV/0!</v>
      </c>
      <c r="CP260" s="24" t="e">
        <f>(CF260-'ModelParams Lw'!$V$10)/'ModelParams Lw'!$V$11</f>
        <v>#DIV/0!</v>
      </c>
    </row>
    <row r="261" spans="1:94" x14ac:dyDescent="0.2">
      <c r="A261" s="12">
        <f>Calcul!B263</f>
        <v>0</v>
      </c>
      <c r="B261" s="12">
        <f t="shared" ref="B261:B300" si="111">A261*IF(A260="[L/s]",3.6,IF(A260="[m³/s]",1/3600,1))</f>
        <v>0</v>
      </c>
      <c r="C261" s="12">
        <f>Calcul!C263</f>
        <v>0</v>
      </c>
      <c r="D261" s="12">
        <f>Calcul!D263/1000</f>
        <v>0</v>
      </c>
      <c r="E261" s="12">
        <f>Calcul!E263/1000</f>
        <v>0</v>
      </c>
      <c r="F261" s="12">
        <f t="shared" ref="F261:F300" si="112">_xlfn.CEILING.MATH(E261*1000,100)/1000</f>
        <v>0</v>
      </c>
      <c r="G261" s="24" t="e">
        <f t="shared" ref="G261:G300" si="113">C261+0.5*1.2*($B261/3600/($D261*$F261))^2</f>
        <v>#DIV/0!</v>
      </c>
      <c r="H261" s="21" t="e">
        <f>'ModelParams Lw'!$B$6*(LN(H$3/(($B261/3600/($D261*$F261))^0.4*$G261^0.3)))^2+'ModelParams Lw'!$B$7*LN(H$3/(($B261/3600/($D261*$F261))^0.4*$G261^0.3))+'ModelParams Lw'!$B$8</f>
        <v>#DIV/0!</v>
      </c>
      <c r="I261" s="21" t="e">
        <f>'ModelParams Lw'!$B$6*(LN(I$3/(($B261/3600/($D261*$F261))^0.4*$G261^0.3)))^2+'ModelParams Lw'!$B$7*LN(I$3/(($B261/3600/($D261*$F261))^0.4*$G261^0.3))+'ModelParams Lw'!$B$8</f>
        <v>#DIV/0!</v>
      </c>
      <c r="J261" s="21" t="e">
        <f>'ModelParams Lw'!$B$6*(LN(J$3/(($B261/3600/($D261*$F261))^0.4*$G261^0.3)))^2+'ModelParams Lw'!$B$7*LN(J$3/(($B261/3600/($D261*$F261))^0.4*$G261^0.3))+'ModelParams Lw'!$B$8</f>
        <v>#DIV/0!</v>
      </c>
      <c r="K261" s="21" t="e">
        <f>'ModelParams Lw'!$B$6*(LN(K$3/(($B261/3600/($D261*$F261))^0.4*$G261^0.3)))^2+'ModelParams Lw'!$B$7*LN(K$3/(($B261/3600/($D261*$F261))^0.4*$G261^0.3))+'ModelParams Lw'!$B$8</f>
        <v>#DIV/0!</v>
      </c>
      <c r="L261" s="21" t="e">
        <f>'ModelParams Lw'!$B$6*(LN(L$3/(($B261/3600/($D261*$F261))^0.4*$G261^0.3)))^2+'ModelParams Lw'!$B$7*LN(L$3/(($B261/3600/($D261*$F261))^0.4*$G261^0.3))+'ModelParams Lw'!$B$8</f>
        <v>#DIV/0!</v>
      </c>
      <c r="M261" s="21" t="e">
        <f>'ModelParams Lw'!$B$6*(LN(M$3/(($B261/3600/($D261*$F261))^0.4*$G261^0.3)))^2+'ModelParams Lw'!$B$7*LN(M$3/(($B261/3600/($D261*$F261))^0.4*$G261^0.3))+'ModelParams Lw'!$B$8</f>
        <v>#DIV/0!</v>
      </c>
      <c r="N261" s="21" t="e">
        <f>'ModelParams Lw'!$B$6*(LN(N$3/(($B261/3600/($D261*$F261))^0.4*$G261^0.3)))^2+'ModelParams Lw'!$B$7*LN(N$3/(($B261/3600/($D261*$F261))^0.4*$G261^0.3))+'ModelParams Lw'!$B$8</f>
        <v>#DIV/0!</v>
      </c>
      <c r="O261" s="21" t="e">
        <f>'ModelParams Lw'!$B$6*(LN(O$3/(($B261/3600/($D261*$F261))^0.4*$G261^0.3)))^2+'ModelParams Lw'!$B$7*LN(O$3/(($B261/3600/($D261*$F261))^0.4*$G261^0.3))+'ModelParams Lw'!$B$8</f>
        <v>#DIV/0!</v>
      </c>
      <c r="P261" s="24" t="e">
        <f>'ModelParams Lw'!$B$3+'ModelParams Lw'!$B$4*LOG10($B261/3600/($D261*$F261))+'ModelParams Lw'!$B$5*LOG10(2*$G261/(1.2*($B261/3600/($D261*$F261))^2)+1)+10*LOG10($D261*$F261)+H261</f>
        <v>#DIV/0!</v>
      </c>
      <c r="Q261" s="24" t="e">
        <f>'ModelParams Lw'!$B$3+'ModelParams Lw'!$B$4*LOG10($B261/3600/($D261*$F261))+'ModelParams Lw'!$B$5*LOG10(2*$G261/(1.2*($B261/3600/($D261*$F261))^2)+1)+10*LOG10($D261*$F261)+I261</f>
        <v>#DIV/0!</v>
      </c>
      <c r="R261" s="24" t="e">
        <f>'ModelParams Lw'!$B$3+'ModelParams Lw'!$B$4*LOG10($B261/3600/($D261*$F261))+'ModelParams Lw'!$B$5*LOG10(2*$G261/(1.2*($B261/3600/($D261*$F261))^2)+1)+10*LOG10($D261*$F261)+J261</f>
        <v>#DIV/0!</v>
      </c>
      <c r="S261" s="24" t="e">
        <f>'ModelParams Lw'!$B$3+'ModelParams Lw'!$B$4*LOG10($B261/3600/($D261*$F261))+'ModelParams Lw'!$B$5*LOG10(2*$G261/(1.2*($B261/3600/($D261*$F261))^2)+1)+10*LOG10($D261*$F261)+K261</f>
        <v>#DIV/0!</v>
      </c>
      <c r="T261" s="24" t="e">
        <f>'ModelParams Lw'!$B$3+'ModelParams Lw'!$B$4*LOG10($B261/3600/($D261*$F261))+'ModelParams Lw'!$B$5*LOG10(2*$G261/(1.2*($B261/3600/($D261*$F261))^2)+1)+10*LOG10($D261*$F261)+L261</f>
        <v>#DIV/0!</v>
      </c>
      <c r="U261" s="24" t="e">
        <f>'ModelParams Lw'!$B$3+'ModelParams Lw'!$B$4*LOG10($B261/3600/($D261*$F261))+'ModelParams Lw'!$B$5*LOG10(2*$G261/(1.2*($B261/3600/($D261*$F261))^2)+1)+10*LOG10($D261*$F261)+M261</f>
        <v>#DIV/0!</v>
      </c>
      <c r="V261" s="24" t="e">
        <f>'ModelParams Lw'!$B$3+'ModelParams Lw'!$B$4*LOG10($B261/3600/($D261*$F261))+'ModelParams Lw'!$B$5*LOG10(2*$G261/(1.2*($B261/3600/($D261*$F261))^2)+1)+10*LOG10($D261*$F261)+N261</f>
        <v>#DIV/0!</v>
      </c>
      <c r="W261" s="24" t="e">
        <f>'ModelParams Lw'!$B$3+'ModelParams Lw'!$B$4*LOG10($B261/3600/($D261*$F261))+'ModelParams Lw'!$B$5*LOG10(2*$G261/(1.2*($B261/3600/($D261*$F261))^2)+1)+10*LOG10($D261*$F261)+O261</f>
        <v>#DIV/0!</v>
      </c>
      <c r="X261" s="24" t="e">
        <f>10*LOG10(IF(P261="",0,POWER(10,((P261+'ModelParams Lw'!$O$4)/10))) +IF(Q261="",0,POWER(10,((Q261+'ModelParams Lw'!$P$4)/10))) +IF(R261="",0,POWER(10,((R261+'ModelParams Lw'!$Q$4)/10))) +IF(S261="",0,POWER(10,((S261+'ModelParams Lw'!$R$4)/10))) +IF(T261="",0,POWER(10,((T261+'ModelParams Lw'!$S$4)/10))) +IF(U261="",0,POWER(10,((U261+'ModelParams Lw'!$T$4)/10))) +IF(V261="",0,POWER(10,((V261+'ModelParams Lw'!$U$4)/10)))+IF(W261="",0,POWER(10,((W261+'ModelParams Lw'!$V$4)/10))))</f>
        <v>#DIV/0!</v>
      </c>
      <c r="Y261" s="24" t="e">
        <f t="shared" ref="Y261:Y300" si="114">MAX(Z261:AG261)</f>
        <v>#DIV/0!</v>
      </c>
      <c r="Z261" s="24" t="e">
        <f>(P261-'ModelParams Lw'!O$10)/'ModelParams Lw'!O$11</f>
        <v>#DIV/0!</v>
      </c>
      <c r="AA261" s="24" t="e">
        <f>(Q261-'ModelParams Lw'!P$10)/'ModelParams Lw'!P$11</f>
        <v>#DIV/0!</v>
      </c>
      <c r="AB261" s="24" t="e">
        <f>(R261-'ModelParams Lw'!Q$10)/'ModelParams Lw'!Q$11</f>
        <v>#DIV/0!</v>
      </c>
      <c r="AC261" s="24" t="e">
        <f>(S261-'ModelParams Lw'!R$10)/'ModelParams Lw'!R$11</f>
        <v>#DIV/0!</v>
      </c>
      <c r="AD261" s="24" t="e">
        <f>(T261-'ModelParams Lw'!S$10)/'ModelParams Lw'!S$11</f>
        <v>#DIV/0!</v>
      </c>
      <c r="AE261" s="24" t="e">
        <f>(U261-'ModelParams Lw'!T$10)/'ModelParams Lw'!T$11</f>
        <v>#DIV/0!</v>
      </c>
      <c r="AF261" s="24" t="e">
        <f>(V261-'ModelParams Lw'!U$10)/'ModelParams Lw'!U$11</f>
        <v>#DIV/0!</v>
      </c>
      <c r="AG261" s="24" t="e">
        <f>(W261-'ModelParams Lw'!V$10)/'ModelParams Lw'!V$11</f>
        <v>#DIV/0!</v>
      </c>
      <c r="AH261" s="24" t="e">
        <f t="shared" si="92"/>
        <v>#DIV/0!</v>
      </c>
      <c r="AI261" s="24" t="str">
        <f>IF(OR(Calcul!$D266="",Calcul!$E266=""),"",VLOOKUP(CONCATENATE(Calcul!$D266,Calcul!$E266),SilencerParams!$D$4:$R$82,8,FALSE))</f>
        <v/>
      </c>
      <c r="AJ261" s="24" t="str">
        <f>IF(OR(Calcul!$D266="",Calcul!$E266=""),"",VLOOKUP(CONCATENATE(Calcul!$D266,Calcul!$E266),SilencerParams!$D$4:$R$82,9,FALSE))</f>
        <v/>
      </c>
      <c r="AK261" s="24" t="str">
        <f>IF(OR(Calcul!$D266="",Calcul!$E266=""),"",VLOOKUP(CONCATENATE(Calcul!$D266,Calcul!$E266),SilencerParams!$D$4:$R$82,10,FALSE))</f>
        <v/>
      </c>
      <c r="AL261" s="24" t="str">
        <f>IF(OR(Calcul!$D266="",Calcul!$E266=""),"",VLOOKUP(CONCATENATE(Calcul!$D266,Calcul!$E266),SilencerParams!$D$4:$R$82,11,FALSE))</f>
        <v/>
      </c>
      <c r="AM261" s="24" t="str">
        <f>IF(OR(Calcul!$D266="",Calcul!$E266=""),"",VLOOKUP(CONCATENATE(Calcul!$D266,Calcul!$E266),SilencerParams!$D$4:$R$82,12,FALSE))</f>
        <v/>
      </c>
      <c r="AN261" s="24" t="str">
        <f>IF(OR(Calcul!$D266="",Calcul!$E266=""),"",VLOOKUP(CONCATENATE(Calcul!$D266,Calcul!$E266),SilencerParams!$D$4:$R$82,13,FALSE))</f>
        <v/>
      </c>
      <c r="AO261" s="24" t="str">
        <f>IF(OR(Calcul!$D266="",Calcul!$E266=""),"",VLOOKUP(CONCATENATE(Calcul!$D266,Calcul!$E266),SilencerParams!$D$4:$R$82,14,FALSE))</f>
        <v/>
      </c>
      <c r="AP261" s="24" t="str">
        <f>IF(OR(Calcul!$D266="",Calcul!$E266=""),"",VLOOKUP(CONCATENATE(Calcul!$D266,Calcul!$E266),SilencerParams!$D$4:$R$82,15,FALSE))</f>
        <v/>
      </c>
      <c r="AQ261" s="24" t="str">
        <f>IF(OR(Calcul!$D266="",Calcul!$E266=""),"",VLOOKUP(CONCATENATE(Calcul!$D266,Calcul!$E266),SilencerParams!$D$4:$Z$82,16,FALSE)*LOG($AH261)+VLOOKUP(CONCATENATE(Calcul!$D266,Calcul!$E266),SilencerParams!$D$4:$AH$82,24,FALSE))</f>
        <v/>
      </c>
      <c r="AR261" s="24" t="str">
        <f>IF(OR(Calcul!$D266="",Calcul!$E266=""),"",VLOOKUP(CONCATENATE(Calcul!$D266,Calcul!$E266),SilencerParams!$D$4:$Z$82,17,FALSE)*LOG($AH261)+VLOOKUP(CONCATENATE(Calcul!$D266,Calcul!$E266),SilencerParams!$D$4:$AH$82,25,FALSE))</f>
        <v/>
      </c>
      <c r="AS261" s="24" t="str">
        <f>IF(OR(Calcul!$D266="",Calcul!$E266=""),"",VLOOKUP(CONCATENATE(Calcul!$D266,Calcul!$E266),SilencerParams!$D$4:$Z$82,18,FALSE)*LOG($AH261)+VLOOKUP(CONCATENATE(Calcul!$D266,Calcul!$E266),SilencerParams!$D$4:$AH$82,26,FALSE))</f>
        <v/>
      </c>
      <c r="AT261" s="24" t="str">
        <f>IF(OR(Calcul!$D266="",Calcul!$E266=""),"",VLOOKUP(CONCATENATE(Calcul!$D266,Calcul!$E266),SilencerParams!$D$4:$Z$82,19,FALSE)*LOG($AH261)+VLOOKUP(CONCATENATE(Calcul!$D266,Calcul!$E266),SilencerParams!$D$4:$AH$82,27,FALSE))</f>
        <v/>
      </c>
      <c r="AU261" s="24" t="str">
        <f>IF(OR(Calcul!$D266="",Calcul!$E266=""),"",VLOOKUP(CONCATENATE(Calcul!$D266,Calcul!$E266),SilencerParams!$D$4:$Z$82,20,FALSE)*LOG($AH261)+VLOOKUP(CONCATENATE(Calcul!$D266,Calcul!$E266),SilencerParams!$D$4:$AH$82,28,FALSE))</f>
        <v/>
      </c>
      <c r="AV261" s="24" t="str">
        <f>IF(OR(Calcul!$D266="",Calcul!$E266=""),"",VLOOKUP(CONCATENATE(Calcul!$D266,Calcul!$E266),SilencerParams!$D$4:$Z$82,21,FALSE)*LOG($AH261)+VLOOKUP(CONCATENATE(Calcul!$D266,Calcul!$E266),SilencerParams!$D$4:$AH$82,29,FALSE))</f>
        <v/>
      </c>
      <c r="AW261" s="24" t="str">
        <f>IF(OR(Calcul!$D266="",Calcul!$E266=""),"",VLOOKUP(CONCATENATE(Calcul!$D266,Calcul!$E266),SilencerParams!$D$4:$Z$82,22,FALSE)*LOG($AH261)+VLOOKUP(CONCATENATE(Calcul!$D266,Calcul!$E266),SilencerParams!$D$4:$AH$82,30,FALSE))</f>
        <v/>
      </c>
      <c r="AX261" s="24" t="str">
        <f>IF(OR(Calcul!$D266="",Calcul!$E266=""),"",VLOOKUP(CONCATENATE(Calcul!$D266,Calcul!$E266),SilencerParams!$D$4:$Z$82,23,FALSE)*LOG($AH261)+VLOOKUP(CONCATENATE(Calcul!$D266,Calcul!$E266),SilencerParams!$D$4:$AH$82,31,FALSE))</f>
        <v/>
      </c>
      <c r="AY261" s="24" t="e">
        <f t="shared" si="95"/>
        <v>#DIV/0!</v>
      </c>
      <c r="AZ261" s="24" t="e">
        <f t="shared" si="96"/>
        <v>#DIV/0!</v>
      </c>
      <c r="BA261" s="24" t="e">
        <f t="shared" si="97"/>
        <v>#DIV/0!</v>
      </c>
      <c r="BB261" s="24" t="e">
        <f t="shared" si="98"/>
        <v>#DIV/0!</v>
      </c>
      <c r="BC261" s="24" t="e">
        <f t="shared" si="99"/>
        <v>#DIV/0!</v>
      </c>
      <c r="BD261" s="24" t="e">
        <f t="shared" si="100"/>
        <v>#DIV/0!</v>
      </c>
      <c r="BE261" s="24" t="e">
        <f t="shared" si="101"/>
        <v>#DIV/0!</v>
      </c>
      <c r="BF261" s="24" t="e">
        <f t="shared" si="102"/>
        <v>#DIV/0!</v>
      </c>
      <c r="BG261" s="24" t="e">
        <f>10*LOG10(IF(AY261="",0,POWER(10,((AY261+'ModelParams Lw'!$O$4)/10))) +IF(AZ261="",0,POWER(10,((AZ261+'ModelParams Lw'!$P$4)/10))) +IF(BA261="",0,POWER(10,((BA261+'ModelParams Lw'!$Q$4)/10))) +IF(BB261="",0,POWER(10,((BB261+'ModelParams Lw'!$R$4)/10))) +IF(BC261="",0,POWER(10,((BC261+'ModelParams Lw'!$S$4)/10))) +IF(BD261="",0,POWER(10,((BD261+'ModelParams Lw'!$T$4)/10))) +IF(BE261="",0,POWER(10,((BE261+'ModelParams Lw'!$U$4)/10)))+IF(BF261="",0,POWER(10,((BF261+'ModelParams Lw'!$V$4)/10))))</f>
        <v>#DIV/0!</v>
      </c>
      <c r="BH261" s="24" t="e">
        <f t="shared" si="93"/>
        <v>#DIV/0!</v>
      </c>
      <c r="BI261" s="24" t="e">
        <f>(AY261-'ModelParams Lw'!O$10)/'ModelParams Lw'!O$11</f>
        <v>#DIV/0!</v>
      </c>
      <c r="BJ261" s="24" t="e">
        <f>(AZ261-'ModelParams Lw'!P$10)/'ModelParams Lw'!P$11</f>
        <v>#DIV/0!</v>
      </c>
      <c r="BK261" s="24" t="e">
        <f>(BA261-'ModelParams Lw'!Q$10)/'ModelParams Lw'!Q$11</f>
        <v>#DIV/0!</v>
      </c>
      <c r="BL261" s="24" t="e">
        <f>(BB261-'ModelParams Lw'!R$10)/'ModelParams Lw'!R$11</f>
        <v>#DIV/0!</v>
      </c>
      <c r="BM261" s="24" t="e">
        <f>(BC261-'ModelParams Lw'!S$10)/'ModelParams Lw'!S$11</f>
        <v>#DIV/0!</v>
      </c>
      <c r="BN261" s="24" t="e">
        <f>(BD261-'ModelParams Lw'!T$10)/'ModelParams Lw'!T$11</f>
        <v>#DIV/0!</v>
      </c>
      <c r="BO261" s="24" t="e">
        <f>(BE261-'ModelParams Lw'!U$10)/'ModelParams Lw'!U$11</f>
        <v>#DIV/0!</v>
      </c>
      <c r="BP261" s="24" t="e">
        <f>(BF261-'ModelParams Lw'!V$10)/'ModelParams Lw'!V$11</f>
        <v>#DIV/0!</v>
      </c>
      <c r="BQ261" s="24">
        <f>IF(Calcul!$F266="SW",'ModelParams Lw'!C$18+'ModelParams Lw'!C$19*LOG(BQ$3)+'ModelParams Lw'!C$20*($D261*$E261),IF('ModelParams Lw'!C$21+'ModelParams Lw'!C$22*LOG(BQ$3)+'ModelParams Lw'!C$23*($D261*$E261)&lt;'ModelParams Lw'!C$18+'ModelParams Lw'!C$19*LOG(BQ$3)+'ModelParams Lw'!C$20*($D261*$E261),'ModelParams Lw'!C$18+'ModelParams Lw'!C$19*LOG(BQ$3)+'ModelParams Lw'!C$20*($D261*$E261),'ModelParams Lw'!C$21+'ModelParams Lw'!C$22*LOG(BQ$3)+'ModelParams Lw'!C$23*($D261*$E261)))</f>
        <v>29.232362061604213</v>
      </c>
      <c r="BR261" s="24">
        <f>IF(Calcul!$F266="SW",'ModelParams Lw'!D$18+'ModelParams Lw'!D$19*LOG(BR$3)+'ModelParams Lw'!D$20*($D261*$E261),IF('ModelParams Lw'!D$21+'ModelParams Lw'!D$22*LOG(BR$3)+'ModelParams Lw'!D$23*($D261*$E261)&lt;'ModelParams Lw'!D$18+'ModelParams Lw'!D$19*LOG(BR$3)+'ModelParams Lw'!D$20*($D261*$E261),'ModelParams Lw'!D$18+'ModelParams Lw'!D$19*LOG(BR$3)+'ModelParams Lw'!D$20*($D261*$E261),'ModelParams Lw'!D$21+'ModelParams Lw'!D$22*LOG(BR$3)+'ModelParams Lw'!D$23*($D261*$E261)))</f>
        <v>20.87664435983303</v>
      </c>
      <c r="BS261" s="24">
        <f>IF(Calcul!$F266="SW",'ModelParams Lw'!E$18+'ModelParams Lw'!E$19*LOG(BS$3)+'ModelParams Lw'!E$20*($D261*$E261),IF('ModelParams Lw'!E$21+'ModelParams Lw'!E$22*LOG(BS$3)+'ModelParams Lw'!E$23*($D261*$E261)&lt;'ModelParams Lw'!E$18+'ModelParams Lw'!E$19*LOG(BS$3)+'ModelParams Lw'!E$20*($D261*$E261),'ModelParams Lw'!E$18+'ModelParams Lw'!E$19*LOG(BS$3)+'ModelParams Lw'!E$20*($D261*$E261),'ModelParams Lw'!E$21+'ModelParams Lw'!E$22*LOG(BS$3)+'ModelParams Lw'!E$23*($D261*$E261)))</f>
        <v>19.403052886267911</v>
      </c>
      <c r="BT261" s="24">
        <f>IF(Calcul!$F266="SW",'ModelParams Lw'!F$18+'ModelParams Lw'!F$19*LOG(BT$3)+'ModelParams Lw'!F$20*($D261*$E261),IF('ModelParams Lw'!F$21+'ModelParams Lw'!F$22*LOG(BT$3)+'ModelParams Lw'!F$23*($D261*$E261)&lt;'ModelParams Lw'!F$18+'ModelParams Lw'!F$19*LOG(BT$3)+'ModelParams Lw'!F$20*($D261*$E261),'ModelParams Lw'!F$18+'ModelParams Lw'!F$19*LOG(BT$3)+'ModelParams Lw'!F$20*($D261*$E261),'ModelParams Lw'!F$21+'ModelParams Lw'!F$22*LOG(BT$3)+'ModelParams Lw'!F$23*($D261*$E261)))</f>
        <v>19.168948557312724</v>
      </c>
      <c r="BU261" s="24">
        <f>IF(Calcul!$F266="SW",'ModelParams Lw'!G$18+'ModelParams Lw'!G$19*LOG(BU$3)+'ModelParams Lw'!G$20*($D261*$E261),IF('ModelParams Lw'!G$21+'ModelParams Lw'!G$22*LOG(BU$3)+'ModelParams Lw'!G$23*($D261*$E261)&lt;'ModelParams Lw'!G$18+'ModelParams Lw'!G$19*LOG(BU$3)+'ModelParams Lw'!G$20*($D261*$E261),'ModelParams Lw'!G$18+'ModelParams Lw'!G$19*LOG(BU$3)+'ModelParams Lw'!G$20*($D261*$E261),'ModelParams Lw'!G$21+'ModelParams Lw'!G$22*LOG(BU$3)+'ModelParams Lw'!G$23*($D261*$E261)))</f>
        <v>19.253827318462619</v>
      </c>
      <c r="BV261" s="24">
        <f>IF(Calcul!$F266="SW",'ModelParams Lw'!H$18+'ModelParams Lw'!H$19*LOG(BV$3)+'ModelParams Lw'!H$20*($D261*$E261),IF('ModelParams Lw'!H$21+'ModelParams Lw'!H$22*LOG(BV$3)+'ModelParams Lw'!H$23*($D261*$E261)&lt;'ModelParams Lw'!H$18+'ModelParams Lw'!H$19*LOG(BV$3)+'ModelParams Lw'!H$20*($D261*$E261),'ModelParams Lw'!H$18+'ModelParams Lw'!H$19*LOG(BV$3)+'ModelParams Lw'!H$20*($D261*$E261),'ModelParams Lw'!H$21+'ModelParams Lw'!H$22*LOG(BV$3)+'ModelParams Lw'!H$23*($D261*$E261)))</f>
        <v>18.450549841027573</v>
      </c>
      <c r="BW261" s="24">
        <f>IF(Calcul!$F266="SW",'ModelParams Lw'!I$18+'ModelParams Lw'!I$19*LOG(BW$3)+'ModelParams Lw'!I$20*($D261*$E261),IF('ModelParams Lw'!I$21+'ModelParams Lw'!I$22*LOG(BW$3)+'ModelParams Lw'!I$23*($D261*$E261)&lt;'ModelParams Lw'!I$18+'ModelParams Lw'!I$19*LOG(BW$3)+'ModelParams Lw'!I$20*($D261*$E261),'ModelParams Lw'!I$18+'ModelParams Lw'!I$19*LOG(BW$3)+'ModelParams Lw'!I$20*($D261*$E261),'ModelParams Lw'!I$21+'ModelParams Lw'!I$22*LOG(BW$3)+'ModelParams Lw'!I$23*($D261*$E261)))</f>
        <v>24.339570323731252</v>
      </c>
      <c r="BX261" s="24">
        <f>IF(Calcul!$F266="SW",'ModelParams Lw'!J$18+'ModelParams Lw'!J$19*LOG(BX$3)+'ModelParams Lw'!J$20*($D261*$E261),IF('ModelParams Lw'!J$21+'ModelParams Lw'!J$22*LOG(BX$3)+'ModelParams Lw'!J$23*($D261*$E261)&lt;'ModelParams Lw'!J$18+'ModelParams Lw'!J$19*LOG(BX$3)+'ModelParams Lw'!J$20*($D261*$E261),'ModelParams Lw'!J$18+'ModelParams Lw'!J$19*LOG(BX$3)+'ModelParams Lw'!J$20*($D261*$E261),'ModelParams Lw'!J$21+'ModelParams Lw'!J$22*LOG(BX$3)+'ModelParams Lw'!J$23*($D261*$E261)))</f>
        <v>22.505852524315557</v>
      </c>
      <c r="BY261" s="24" t="e">
        <f t="shared" si="103"/>
        <v>#DIV/0!</v>
      </c>
      <c r="BZ261" s="24" t="e">
        <f t="shared" si="104"/>
        <v>#DIV/0!</v>
      </c>
      <c r="CA261" s="24" t="e">
        <f t="shared" si="105"/>
        <v>#DIV/0!</v>
      </c>
      <c r="CB261" s="24" t="e">
        <f t="shared" si="106"/>
        <v>#DIV/0!</v>
      </c>
      <c r="CC261" s="24" t="e">
        <f t="shared" si="107"/>
        <v>#DIV/0!</v>
      </c>
      <c r="CD261" s="24" t="e">
        <f t="shared" si="108"/>
        <v>#DIV/0!</v>
      </c>
      <c r="CE261" s="24" t="e">
        <f t="shared" si="109"/>
        <v>#DIV/0!</v>
      </c>
      <c r="CF261" s="24" t="e">
        <f t="shared" si="110"/>
        <v>#DIV/0!</v>
      </c>
      <c r="CG261" s="24" t="e">
        <f>10*LOG10(IF(BY261="",0,POWER(10,((BY261+'ModelParams Lw'!$O$4)/10))) +IF(BZ261="",0,POWER(10,((BZ261+'ModelParams Lw'!$P$4)/10))) +IF(CA261="",0,POWER(10,((CA261+'ModelParams Lw'!$Q$4)/10))) +IF(CB261="",0,POWER(10,((CB261+'ModelParams Lw'!$R$4)/10))) +IF(CC261="",0,POWER(10,((CC261+'ModelParams Lw'!$S$4)/10))) +IF(CD261="",0,POWER(10,((CD261+'ModelParams Lw'!$T$4)/10))) +IF(CE261="",0,POWER(10,((CE261+'ModelParams Lw'!$U$4)/10)))+IF(CF261="",0,POWER(10,((CF261+'ModelParams Lw'!$V$4)/10))))</f>
        <v>#DIV/0!</v>
      </c>
      <c r="CH261" s="24" t="e">
        <f t="shared" si="94"/>
        <v>#DIV/0!</v>
      </c>
      <c r="CI261" s="24" t="e">
        <f>(BY261-'ModelParams Lw'!$O$10)/'ModelParams Lw'!$O$11</f>
        <v>#DIV/0!</v>
      </c>
      <c r="CJ261" s="24" t="e">
        <f>(BZ261-'ModelParams Lw'!$P$10)/'ModelParams Lw'!$P$11</f>
        <v>#DIV/0!</v>
      </c>
      <c r="CK261" s="24" t="e">
        <f>(CA261-'ModelParams Lw'!$Q$10)/'ModelParams Lw'!$Q$11</f>
        <v>#DIV/0!</v>
      </c>
      <c r="CL261" s="24" t="e">
        <f>(CB261-'ModelParams Lw'!$R$10)/'ModelParams Lw'!$R$11</f>
        <v>#DIV/0!</v>
      </c>
      <c r="CM261" s="24" t="e">
        <f>(CC261-'ModelParams Lw'!$S$10)/'ModelParams Lw'!$S$11</f>
        <v>#DIV/0!</v>
      </c>
      <c r="CN261" s="24" t="e">
        <f>(CD261-'ModelParams Lw'!$T$10)/'ModelParams Lw'!$T$11</f>
        <v>#DIV/0!</v>
      </c>
      <c r="CO261" s="24" t="e">
        <f>(CE261-'ModelParams Lw'!$U$10)/'ModelParams Lw'!$U$11</f>
        <v>#DIV/0!</v>
      </c>
      <c r="CP261" s="24" t="e">
        <f>(CF261-'ModelParams Lw'!$V$10)/'ModelParams Lw'!$V$11</f>
        <v>#DIV/0!</v>
      </c>
    </row>
    <row r="262" spans="1:94" x14ac:dyDescent="0.2">
      <c r="A262" s="12">
        <f>Calcul!B264</f>
        <v>0</v>
      </c>
      <c r="B262" s="12">
        <f t="shared" si="111"/>
        <v>0</v>
      </c>
      <c r="C262" s="12">
        <f>Calcul!C264</f>
        <v>0</v>
      </c>
      <c r="D262" s="12">
        <f>Calcul!D264/1000</f>
        <v>0</v>
      </c>
      <c r="E262" s="12">
        <f>Calcul!E264/1000</f>
        <v>0</v>
      </c>
      <c r="F262" s="12">
        <f t="shared" si="112"/>
        <v>0</v>
      </c>
      <c r="G262" s="24" t="e">
        <f t="shared" si="113"/>
        <v>#DIV/0!</v>
      </c>
      <c r="H262" s="21" t="e">
        <f>'ModelParams Lw'!$B$6*(LN(H$3/(($B262/3600/($D262*$F262))^0.4*$G262^0.3)))^2+'ModelParams Lw'!$B$7*LN(H$3/(($B262/3600/($D262*$F262))^0.4*$G262^0.3))+'ModelParams Lw'!$B$8</f>
        <v>#DIV/0!</v>
      </c>
      <c r="I262" s="21" t="e">
        <f>'ModelParams Lw'!$B$6*(LN(I$3/(($B262/3600/($D262*$F262))^0.4*$G262^0.3)))^2+'ModelParams Lw'!$B$7*LN(I$3/(($B262/3600/($D262*$F262))^0.4*$G262^0.3))+'ModelParams Lw'!$B$8</f>
        <v>#DIV/0!</v>
      </c>
      <c r="J262" s="21" t="e">
        <f>'ModelParams Lw'!$B$6*(LN(J$3/(($B262/3600/($D262*$F262))^0.4*$G262^0.3)))^2+'ModelParams Lw'!$B$7*LN(J$3/(($B262/3600/($D262*$F262))^0.4*$G262^0.3))+'ModelParams Lw'!$B$8</f>
        <v>#DIV/0!</v>
      </c>
      <c r="K262" s="21" t="e">
        <f>'ModelParams Lw'!$B$6*(LN(K$3/(($B262/3600/($D262*$F262))^0.4*$G262^0.3)))^2+'ModelParams Lw'!$B$7*LN(K$3/(($B262/3600/($D262*$F262))^0.4*$G262^0.3))+'ModelParams Lw'!$B$8</f>
        <v>#DIV/0!</v>
      </c>
      <c r="L262" s="21" t="e">
        <f>'ModelParams Lw'!$B$6*(LN(L$3/(($B262/3600/($D262*$F262))^0.4*$G262^0.3)))^2+'ModelParams Lw'!$B$7*LN(L$3/(($B262/3600/($D262*$F262))^0.4*$G262^0.3))+'ModelParams Lw'!$B$8</f>
        <v>#DIV/0!</v>
      </c>
      <c r="M262" s="21" t="e">
        <f>'ModelParams Lw'!$B$6*(LN(M$3/(($B262/3600/($D262*$F262))^0.4*$G262^0.3)))^2+'ModelParams Lw'!$B$7*LN(M$3/(($B262/3600/($D262*$F262))^0.4*$G262^0.3))+'ModelParams Lw'!$B$8</f>
        <v>#DIV/0!</v>
      </c>
      <c r="N262" s="21" t="e">
        <f>'ModelParams Lw'!$B$6*(LN(N$3/(($B262/3600/($D262*$F262))^0.4*$G262^0.3)))^2+'ModelParams Lw'!$B$7*LN(N$3/(($B262/3600/($D262*$F262))^0.4*$G262^0.3))+'ModelParams Lw'!$B$8</f>
        <v>#DIV/0!</v>
      </c>
      <c r="O262" s="21" t="e">
        <f>'ModelParams Lw'!$B$6*(LN(O$3/(($B262/3600/($D262*$F262))^0.4*$G262^0.3)))^2+'ModelParams Lw'!$B$7*LN(O$3/(($B262/3600/($D262*$F262))^0.4*$G262^0.3))+'ModelParams Lw'!$B$8</f>
        <v>#DIV/0!</v>
      </c>
      <c r="P262" s="24" t="e">
        <f>'ModelParams Lw'!$B$3+'ModelParams Lw'!$B$4*LOG10($B262/3600/($D262*$F262))+'ModelParams Lw'!$B$5*LOG10(2*$G262/(1.2*($B262/3600/($D262*$F262))^2)+1)+10*LOG10($D262*$F262)+H262</f>
        <v>#DIV/0!</v>
      </c>
      <c r="Q262" s="24" t="e">
        <f>'ModelParams Lw'!$B$3+'ModelParams Lw'!$B$4*LOG10($B262/3600/($D262*$F262))+'ModelParams Lw'!$B$5*LOG10(2*$G262/(1.2*($B262/3600/($D262*$F262))^2)+1)+10*LOG10($D262*$F262)+I262</f>
        <v>#DIV/0!</v>
      </c>
      <c r="R262" s="24" t="e">
        <f>'ModelParams Lw'!$B$3+'ModelParams Lw'!$B$4*LOG10($B262/3600/($D262*$F262))+'ModelParams Lw'!$B$5*LOG10(2*$G262/(1.2*($B262/3600/($D262*$F262))^2)+1)+10*LOG10($D262*$F262)+J262</f>
        <v>#DIV/0!</v>
      </c>
      <c r="S262" s="24" t="e">
        <f>'ModelParams Lw'!$B$3+'ModelParams Lw'!$B$4*LOG10($B262/3600/($D262*$F262))+'ModelParams Lw'!$B$5*LOG10(2*$G262/(1.2*($B262/3600/($D262*$F262))^2)+1)+10*LOG10($D262*$F262)+K262</f>
        <v>#DIV/0!</v>
      </c>
      <c r="T262" s="24" t="e">
        <f>'ModelParams Lw'!$B$3+'ModelParams Lw'!$B$4*LOG10($B262/3600/($D262*$F262))+'ModelParams Lw'!$B$5*LOG10(2*$G262/(1.2*($B262/3600/($D262*$F262))^2)+1)+10*LOG10($D262*$F262)+L262</f>
        <v>#DIV/0!</v>
      </c>
      <c r="U262" s="24" t="e">
        <f>'ModelParams Lw'!$B$3+'ModelParams Lw'!$B$4*LOG10($B262/3600/($D262*$F262))+'ModelParams Lw'!$B$5*LOG10(2*$G262/(1.2*($B262/3600/($D262*$F262))^2)+1)+10*LOG10($D262*$F262)+M262</f>
        <v>#DIV/0!</v>
      </c>
      <c r="V262" s="24" t="e">
        <f>'ModelParams Lw'!$B$3+'ModelParams Lw'!$B$4*LOG10($B262/3600/($D262*$F262))+'ModelParams Lw'!$B$5*LOG10(2*$G262/(1.2*($B262/3600/($D262*$F262))^2)+1)+10*LOG10($D262*$F262)+N262</f>
        <v>#DIV/0!</v>
      </c>
      <c r="W262" s="24" t="e">
        <f>'ModelParams Lw'!$B$3+'ModelParams Lw'!$B$4*LOG10($B262/3600/($D262*$F262))+'ModelParams Lw'!$B$5*LOG10(2*$G262/(1.2*($B262/3600/($D262*$F262))^2)+1)+10*LOG10($D262*$F262)+O262</f>
        <v>#DIV/0!</v>
      </c>
      <c r="X262" s="24" t="e">
        <f>10*LOG10(IF(P262="",0,POWER(10,((P262+'ModelParams Lw'!$O$4)/10))) +IF(Q262="",0,POWER(10,((Q262+'ModelParams Lw'!$P$4)/10))) +IF(R262="",0,POWER(10,((R262+'ModelParams Lw'!$Q$4)/10))) +IF(S262="",0,POWER(10,((S262+'ModelParams Lw'!$R$4)/10))) +IF(T262="",0,POWER(10,((T262+'ModelParams Lw'!$S$4)/10))) +IF(U262="",0,POWER(10,((U262+'ModelParams Lw'!$T$4)/10))) +IF(V262="",0,POWER(10,((V262+'ModelParams Lw'!$U$4)/10)))+IF(W262="",0,POWER(10,((W262+'ModelParams Lw'!$V$4)/10))))</f>
        <v>#DIV/0!</v>
      </c>
      <c r="Y262" s="24" t="e">
        <f t="shared" si="114"/>
        <v>#DIV/0!</v>
      </c>
      <c r="Z262" s="24" t="e">
        <f>(P262-'ModelParams Lw'!O$10)/'ModelParams Lw'!O$11</f>
        <v>#DIV/0!</v>
      </c>
      <c r="AA262" s="24" t="e">
        <f>(Q262-'ModelParams Lw'!P$10)/'ModelParams Lw'!P$11</f>
        <v>#DIV/0!</v>
      </c>
      <c r="AB262" s="24" t="e">
        <f>(R262-'ModelParams Lw'!Q$10)/'ModelParams Lw'!Q$11</f>
        <v>#DIV/0!</v>
      </c>
      <c r="AC262" s="24" t="e">
        <f>(S262-'ModelParams Lw'!R$10)/'ModelParams Lw'!R$11</f>
        <v>#DIV/0!</v>
      </c>
      <c r="AD262" s="24" t="e">
        <f>(T262-'ModelParams Lw'!S$10)/'ModelParams Lw'!S$11</f>
        <v>#DIV/0!</v>
      </c>
      <c r="AE262" s="24" t="e">
        <f>(U262-'ModelParams Lw'!T$10)/'ModelParams Lw'!T$11</f>
        <v>#DIV/0!</v>
      </c>
      <c r="AF262" s="24" t="e">
        <f>(V262-'ModelParams Lw'!U$10)/'ModelParams Lw'!U$11</f>
        <v>#DIV/0!</v>
      </c>
      <c r="AG262" s="24" t="e">
        <f>(W262-'ModelParams Lw'!V$10)/'ModelParams Lw'!V$11</f>
        <v>#DIV/0!</v>
      </c>
      <c r="AH262" s="24" t="e">
        <f t="shared" si="92"/>
        <v>#DIV/0!</v>
      </c>
      <c r="AI262" s="24" t="str">
        <f>IF(OR(Calcul!$D267="",Calcul!$E267=""),"",VLOOKUP(CONCATENATE(Calcul!$D267,Calcul!$E267),SilencerParams!$D$4:$R$82,8,FALSE))</f>
        <v/>
      </c>
      <c r="AJ262" s="24" t="str">
        <f>IF(OR(Calcul!$D267="",Calcul!$E267=""),"",VLOOKUP(CONCATENATE(Calcul!$D267,Calcul!$E267),SilencerParams!$D$4:$R$82,9,FALSE))</f>
        <v/>
      </c>
      <c r="AK262" s="24" t="str">
        <f>IF(OR(Calcul!$D267="",Calcul!$E267=""),"",VLOOKUP(CONCATENATE(Calcul!$D267,Calcul!$E267),SilencerParams!$D$4:$R$82,10,FALSE))</f>
        <v/>
      </c>
      <c r="AL262" s="24" t="str">
        <f>IF(OR(Calcul!$D267="",Calcul!$E267=""),"",VLOOKUP(CONCATENATE(Calcul!$D267,Calcul!$E267),SilencerParams!$D$4:$R$82,11,FALSE))</f>
        <v/>
      </c>
      <c r="AM262" s="24" t="str">
        <f>IF(OR(Calcul!$D267="",Calcul!$E267=""),"",VLOOKUP(CONCATENATE(Calcul!$D267,Calcul!$E267),SilencerParams!$D$4:$R$82,12,FALSE))</f>
        <v/>
      </c>
      <c r="AN262" s="24" t="str">
        <f>IF(OR(Calcul!$D267="",Calcul!$E267=""),"",VLOOKUP(CONCATENATE(Calcul!$D267,Calcul!$E267),SilencerParams!$D$4:$R$82,13,FALSE))</f>
        <v/>
      </c>
      <c r="AO262" s="24" t="str">
        <f>IF(OR(Calcul!$D267="",Calcul!$E267=""),"",VLOOKUP(CONCATENATE(Calcul!$D267,Calcul!$E267),SilencerParams!$D$4:$R$82,14,FALSE))</f>
        <v/>
      </c>
      <c r="AP262" s="24" t="str">
        <f>IF(OR(Calcul!$D267="",Calcul!$E267=""),"",VLOOKUP(CONCATENATE(Calcul!$D267,Calcul!$E267),SilencerParams!$D$4:$R$82,15,FALSE))</f>
        <v/>
      </c>
      <c r="AQ262" s="24" t="str">
        <f>IF(OR(Calcul!$D267="",Calcul!$E267=""),"",VLOOKUP(CONCATENATE(Calcul!$D267,Calcul!$E267),SilencerParams!$D$4:$Z$82,16,FALSE)*LOG($AH262)+VLOOKUP(CONCATENATE(Calcul!$D267,Calcul!$E267),SilencerParams!$D$4:$AH$82,24,FALSE))</f>
        <v/>
      </c>
      <c r="AR262" s="24" t="str">
        <f>IF(OR(Calcul!$D267="",Calcul!$E267=""),"",VLOOKUP(CONCATENATE(Calcul!$D267,Calcul!$E267),SilencerParams!$D$4:$Z$82,17,FALSE)*LOG($AH262)+VLOOKUP(CONCATENATE(Calcul!$D267,Calcul!$E267),SilencerParams!$D$4:$AH$82,25,FALSE))</f>
        <v/>
      </c>
      <c r="AS262" s="24" t="str">
        <f>IF(OR(Calcul!$D267="",Calcul!$E267=""),"",VLOOKUP(CONCATENATE(Calcul!$D267,Calcul!$E267),SilencerParams!$D$4:$Z$82,18,FALSE)*LOG($AH262)+VLOOKUP(CONCATENATE(Calcul!$D267,Calcul!$E267),SilencerParams!$D$4:$AH$82,26,FALSE))</f>
        <v/>
      </c>
      <c r="AT262" s="24" t="str">
        <f>IF(OR(Calcul!$D267="",Calcul!$E267=""),"",VLOOKUP(CONCATENATE(Calcul!$D267,Calcul!$E267),SilencerParams!$D$4:$Z$82,19,FALSE)*LOG($AH262)+VLOOKUP(CONCATENATE(Calcul!$D267,Calcul!$E267),SilencerParams!$D$4:$AH$82,27,FALSE))</f>
        <v/>
      </c>
      <c r="AU262" s="24" t="str">
        <f>IF(OR(Calcul!$D267="",Calcul!$E267=""),"",VLOOKUP(CONCATENATE(Calcul!$D267,Calcul!$E267),SilencerParams!$D$4:$Z$82,20,FALSE)*LOG($AH262)+VLOOKUP(CONCATENATE(Calcul!$D267,Calcul!$E267),SilencerParams!$D$4:$AH$82,28,FALSE))</f>
        <v/>
      </c>
      <c r="AV262" s="24" t="str">
        <f>IF(OR(Calcul!$D267="",Calcul!$E267=""),"",VLOOKUP(CONCATENATE(Calcul!$D267,Calcul!$E267),SilencerParams!$D$4:$Z$82,21,FALSE)*LOG($AH262)+VLOOKUP(CONCATENATE(Calcul!$D267,Calcul!$E267),SilencerParams!$D$4:$AH$82,29,FALSE))</f>
        <v/>
      </c>
      <c r="AW262" s="24" t="str">
        <f>IF(OR(Calcul!$D267="",Calcul!$E267=""),"",VLOOKUP(CONCATENATE(Calcul!$D267,Calcul!$E267),SilencerParams!$D$4:$Z$82,22,FALSE)*LOG($AH262)+VLOOKUP(CONCATENATE(Calcul!$D267,Calcul!$E267),SilencerParams!$D$4:$AH$82,30,FALSE))</f>
        <v/>
      </c>
      <c r="AX262" s="24" t="str">
        <f>IF(OR(Calcul!$D267="",Calcul!$E267=""),"",VLOOKUP(CONCATENATE(Calcul!$D267,Calcul!$E267),SilencerParams!$D$4:$Z$82,23,FALSE)*LOG($AH262)+VLOOKUP(CONCATENATE(Calcul!$D267,Calcul!$E267),SilencerParams!$D$4:$AH$82,31,FALSE))</f>
        <v/>
      </c>
      <c r="AY262" s="24" t="e">
        <f t="shared" si="95"/>
        <v>#DIV/0!</v>
      </c>
      <c r="AZ262" s="24" t="e">
        <f t="shared" si="96"/>
        <v>#DIV/0!</v>
      </c>
      <c r="BA262" s="24" t="e">
        <f t="shared" si="97"/>
        <v>#DIV/0!</v>
      </c>
      <c r="BB262" s="24" t="e">
        <f t="shared" si="98"/>
        <v>#DIV/0!</v>
      </c>
      <c r="BC262" s="24" t="e">
        <f t="shared" si="99"/>
        <v>#DIV/0!</v>
      </c>
      <c r="BD262" s="24" t="e">
        <f t="shared" si="100"/>
        <v>#DIV/0!</v>
      </c>
      <c r="BE262" s="24" t="e">
        <f t="shared" si="101"/>
        <v>#DIV/0!</v>
      </c>
      <c r="BF262" s="24" t="e">
        <f t="shared" si="102"/>
        <v>#DIV/0!</v>
      </c>
      <c r="BG262" s="24" t="e">
        <f>10*LOG10(IF(AY262="",0,POWER(10,((AY262+'ModelParams Lw'!$O$4)/10))) +IF(AZ262="",0,POWER(10,((AZ262+'ModelParams Lw'!$P$4)/10))) +IF(BA262="",0,POWER(10,((BA262+'ModelParams Lw'!$Q$4)/10))) +IF(BB262="",0,POWER(10,((BB262+'ModelParams Lw'!$R$4)/10))) +IF(BC262="",0,POWER(10,((BC262+'ModelParams Lw'!$S$4)/10))) +IF(BD262="",0,POWER(10,((BD262+'ModelParams Lw'!$T$4)/10))) +IF(BE262="",0,POWER(10,((BE262+'ModelParams Lw'!$U$4)/10)))+IF(BF262="",0,POWER(10,((BF262+'ModelParams Lw'!$V$4)/10))))</f>
        <v>#DIV/0!</v>
      </c>
      <c r="BH262" s="24" t="e">
        <f t="shared" si="93"/>
        <v>#DIV/0!</v>
      </c>
      <c r="BI262" s="24" t="e">
        <f>(AY262-'ModelParams Lw'!O$10)/'ModelParams Lw'!O$11</f>
        <v>#DIV/0!</v>
      </c>
      <c r="BJ262" s="24" t="e">
        <f>(AZ262-'ModelParams Lw'!P$10)/'ModelParams Lw'!P$11</f>
        <v>#DIV/0!</v>
      </c>
      <c r="BK262" s="24" t="e">
        <f>(BA262-'ModelParams Lw'!Q$10)/'ModelParams Lw'!Q$11</f>
        <v>#DIV/0!</v>
      </c>
      <c r="BL262" s="24" t="e">
        <f>(BB262-'ModelParams Lw'!R$10)/'ModelParams Lw'!R$11</f>
        <v>#DIV/0!</v>
      </c>
      <c r="BM262" s="24" t="e">
        <f>(BC262-'ModelParams Lw'!S$10)/'ModelParams Lw'!S$11</f>
        <v>#DIV/0!</v>
      </c>
      <c r="BN262" s="24" t="e">
        <f>(BD262-'ModelParams Lw'!T$10)/'ModelParams Lw'!T$11</f>
        <v>#DIV/0!</v>
      </c>
      <c r="BO262" s="24" t="e">
        <f>(BE262-'ModelParams Lw'!U$10)/'ModelParams Lw'!U$11</f>
        <v>#DIV/0!</v>
      </c>
      <c r="BP262" s="24" t="e">
        <f>(BF262-'ModelParams Lw'!V$10)/'ModelParams Lw'!V$11</f>
        <v>#DIV/0!</v>
      </c>
      <c r="BQ262" s="24">
        <f>IF(Calcul!$F267="SW",'ModelParams Lw'!C$18+'ModelParams Lw'!C$19*LOG(BQ$3)+'ModelParams Lw'!C$20*($D262*$E262),IF('ModelParams Lw'!C$21+'ModelParams Lw'!C$22*LOG(BQ$3)+'ModelParams Lw'!C$23*($D262*$E262)&lt;'ModelParams Lw'!C$18+'ModelParams Lw'!C$19*LOG(BQ$3)+'ModelParams Lw'!C$20*($D262*$E262),'ModelParams Lw'!C$18+'ModelParams Lw'!C$19*LOG(BQ$3)+'ModelParams Lw'!C$20*($D262*$E262),'ModelParams Lw'!C$21+'ModelParams Lw'!C$22*LOG(BQ$3)+'ModelParams Lw'!C$23*($D262*$E262)))</f>
        <v>29.232362061604213</v>
      </c>
      <c r="BR262" s="24">
        <f>IF(Calcul!$F267="SW",'ModelParams Lw'!D$18+'ModelParams Lw'!D$19*LOG(BR$3)+'ModelParams Lw'!D$20*($D262*$E262),IF('ModelParams Lw'!D$21+'ModelParams Lw'!D$22*LOG(BR$3)+'ModelParams Lw'!D$23*($D262*$E262)&lt;'ModelParams Lw'!D$18+'ModelParams Lw'!D$19*LOG(BR$3)+'ModelParams Lw'!D$20*($D262*$E262),'ModelParams Lw'!D$18+'ModelParams Lw'!D$19*LOG(BR$3)+'ModelParams Lw'!D$20*($D262*$E262),'ModelParams Lw'!D$21+'ModelParams Lw'!D$22*LOG(BR$3)+'ModelParams Lw'!D$23*($D262*$E262)))</f>
        <v>20.87664435983303</v>
      </c>
      <c r="BS262" s="24">
        <f>IF(Calcul!$F267="SW",'ModelParams Lw'!E$18+'ModelParams Lw'!E$19*LOG(BS$3)+'ModelParams Lw'!E$20*($D262*$E262),IF('ModelParams Lw'!E$21+'ModelParams Lw'!E$22*LOG(BS$3)+'ModelParams Lw'!E$23*($D262*$E262)&lt;'ModelParams Lw'!E$18+'ModelParams Lw'!E$19*LOG(BS$3)+'ModelParams Lw'!E$20*($D262*$E262),'ModelParams Lw'!E$18+'ModelParams Lw'!E$19*LOG(BS$3)+'ModelParams Lw'!E$20*($D262*$E262),'ModelParams Lw'!E$21+'ModelParams Lw'!E$22*LOG(BS$3)+'ModelParams Lw'!E$23*($D262*$E262)))</f>
        <v>19.403052886267911</v>
      </c>
      <c r="BT262" s="24">
        <f>IF(Calcul!$F267="SW",'ModelParams Lw'!F$18+'ModelParams Lw'!F$19*LOG(BT$3)+'ModelParams Lw'!F$20*($D262*$E262),IF('ModelParams Lw'!F$21+'ModelParams Lw'!F$22*LOG(BT$3)+'ModelParams Lw'!F$23*($D262*$E262)&lt;'ModelParams Lw'!F$18+'ModelParams Lw'!F$19*LOG(BT$3)+'ModelParams Lw'!F$20*($D262*$E262),'ModelParams Lw'!F$18+'ModelParams Lw'!F$19*LOG(BT$3)+'ModelParams Lw'!F$20*($D262*$E262),'ModelParams Lw'!F$21+'ModelParams Lw'!F$22*LOG(BT$3)+'ModelParams Lw'!F$23*($D262*$E262)))</f>
        <v>19.168948557312724</v>
      </c>
      <c r="BU262" s="24">
        <f>IF(Calcul!$F267="SW",'ModelParams Lw'!G$18+'ModelParams Lw'!G$19*LOG(BU$3)+'ModelParams Lw'!G$20*($D262*$E262),IF('ModelParams Lw'!G$21+'ModelParams Lw'!G$22*LOG(BU$3)+'ModelParams Lw'!G$23*($D262*$E262)&lt;'ModelParams Lw'!G$18+'ModelParams Lw'!G$19*LOG(BU$3)+'ModelParams Lw'!G$20*($D262*$E262),'ModelParams Lw'!G$18+'ModelParams Lw'!G$19*LOG(BU$3)+'ModelParams Lw'!G$20*($D262*$E262),'ModelParams Lw'!G$21+'ModelParams Lw'!G$22*LOG(BU$3)+'ModelParams Lw'!G$23*($D262*$E262)))</f>
        <v>19.253827318462619</v>
      </c>
      <c r="BV262" s="24">
        <f>IF(Calcul!$F267="SW",'ModelParams Lw'!H$18+'ModelParams Lw'!H$19*LOG(BV$3)+'ModelParams Lw'!H$20*($D262*$E262),IF('ModelParams Lw'!H$21+'ModelParams Lw'!H$22*LOG(BV$3)+'ModelParams Lw'!H$23*($D262*$E262)&lt;'ModelParams Lw'!H$18+'ModelParams Lw'!H$19*LOG(BV$3)+'ModelParams Lw'!H$20*($D262*$E262),'ModelParams Lw'!H$18+'ModelParams Lw'!H$19*LOG(BV$3)+'ModelParams Lw'!H$20*($D262*$E262),'ModelParams Lw'!H$21+'ModelParams Lw'!H$22*LOG(BV$3)+'ModelParams Lw'!H$23*($D262*$E262)))</f>
        <v>18.450549841027573</v>
      </c>
      <c r="BW262" s="24">
        <f>IF(Calcul!$F267="SW",'ModelParams Lw'!I$18+'ModelParams Lw'!I$19*LOG(BW$3)+'ModelParams Lw'!I$20*($D262*$E262),IF('ModelParams Lw'!I$21+'ModelParams Lw'!I$22*LOG(BW$3)+'ModelParams Lw'!I$23*($D262*$E262)&lt;'ModelParams Lw'!I$18+'ModelParams Lw'!I$19*LOG(BW$3)+'ModelParams Lw'!I$20*($D262*$E262),'ModelParams Lw'!I$18+'ModelParams Lw'!I$19*LOG(BW$3)+'ModelParams Lw'!I$20*($D262*$E262),'ModelParams Lw'!I$21+'ModelParams Lw'!I$22*LOG(BW$3)+'ModelParams Lw'!I$23*($D262*$E262)))</f>
        <v>24.339570323731252</v>
      </c>
      <c r="BX262" s="24">
        <f>IF(Calcul!$F267="SW",'ModelParams Lw'!J$18+'ModelParams Lw'!J$19*LOG(BX$3)+'ModelParams Lw'!J$20*($D262*$E262),IF('ModelParams Lw'!J$21+'ModelParams Lw'!J$22*LOG(BX$3)+'ModelParams Lw'!J$23*($D262*$E262)&lt;'ModelParams Lw'!J$18+'ModelParams Lw'!J$19*LOG(BX$3)+'ModelParams Lw'!J$20*($D262*$E262),'ModelParams Lw'!J$18+'ModelParams Lw'!J$19*LOG(BX$3)+'ModelParams Lw'!J$20*($D262*$E262),'ModelParams Lw'!J$21+'ModelParams Lw'!J$22*LOG(BX$3)+'ModelParams Lw'!J$23*($D262*$E262)))</f>
        <v>22.505852524315557</v>
      </c>
      <c r="BY262" s="24" t="e">
        <f t="shared" si="103"/>
        <v>#DIV/0!</v>
      </c>
      <c r="BZ262" s="24" t="e">
        <f t="shared" si="104"/>
        <v>#DIV/0!</v>
      </c>
      <c r="CA262" s="24" t="e">
        <f t="shared" si="105"/>
        <v>#DIV/0!</v>
      </c>
      <c r="CB262" s="24" t="e">
        <f t="shared" si="106"/>
        <v>#DIV/0!</v>
      </c>
      <c r="CC262" s="24" t="e">
        <f t="shared" si="107"/>
        <v>#DIV/0!</v>
      </c>
      <c r="CD262" s="24" t="e">
        <f t="shared" si="108"/>
        <v>#DIV/0!</v>
      </c>
      <c r="CE262" s="24" t="e">
        <f t="shared" si="109"/>
        <v>#DIV/0!</v>
      </c>
      <c r="CF262" s="24" t="e">
        <f t="shared" si="110"/>
        <v>#DIV/0!</v>
      </c>
      <c r="CG262" s="24" t="e">
        <f>10*LOG10(IF(BY262="",0,POWER(10,((BY262+'ModelParams Lw'!$O$4)/10))) +IF(BZ262="",0,POWER(10,((BZ262+'ModelParams Lw'!$P$4)/10))) +IF(CA262="",0,POWER(10,((CA262+'ModelParams Lw'!$Q$4)/10))) +IF(CB262="",0,POWER(10,((CB262+'ModelParams Lw'!$R$4)/10))) +IF(CC262="",0,POWER(10,((CC262+'ModelParams Lw'!$S$4)/10))) +IF(CD262="",0,POWER(10,((CD262+'ModelParams Lw'!$T$4)/10))) +IF(CE262="",0,POWER(10,((CE262+'ModelParams Lw'!$U$4)/10)))+IF(CF262="",0,POWER(10,((CF262+'ModelParams Lw'!$V$4)/10))))</f>
        <v>#DIV/0!</v>
      </c>
      <c r="CH262" s="24" t="e">
        <f t="shared" si="94"/>
        <v>#DIV/0!</v>
      </c>
      <c r="CI262" s="24" t="e">
        <f>(BY262-'ModelParams Lw'!$O$10)/'ModelParams Lw'!$O$11</f>
        <v>#DIV/0!</v>
      </c>
      <c r="CJ262" s="24" t="e">
        <f>(BZ262-'ModelParams Lw'!$P$10)/'ModelParams Lw'!$P$11</f>
        <v>#DIV/0!</v>
      </c>
      <c r="CK262" s="24" t="e">
        <f>(CA262-'ModelParams Lw'!$Q$10)/'ModelParams Lw'!$Q$11</f>
        <v>#DIV/0!</v>
      </c>
      <c r="CL262" s="24" t="e">
        <f>(CB262-'ModelParams Lw'!$R$10)/'ModelParams Lw'!$R$11</f>
        <v>#DIV/0!</v>
      </c>
      <c r="CM262" s="24" t="e">
        <f>(CC262-'ModelParams Lw'!$S$10)/'ModelParams Lw'!$S$11</f>
        <v>#DIV/0!</v>
      </c>
      <c r="CN262" s="24" t="e">
        <f>(CD262-'ModelParams Lw'!$T$10)/'ModelParams Lw'!$T$11</f>
        <v>#DIV/0!</v>
      </c>
      <c r="CO262" s="24" t="e">
        <f>(CE262-'ModelParams Lw'!$U$10)/'ModelParams Lw'!$U$11</f>
        <v>#DIV/0!</v>
      </c>
      <c r="CP262" s="24" t="e">
        <f>(CF262-'ModelParams Lw'!$V$10)/'ModelParams Lw'!$V$11</f>
        <v>#DIV/0!</v>
      </c>
    </row>
    <row r="263" spans="1:94" x14ac:dyDescent="0.2">
      <c r="A263" s="12">
        <f>Calcul!B265</f>
        <v>0</v>
      </c>
      <c r="B263" s="12">
        <f t="shared" si="111"/>
        <v>0</v>
      </c>
      <c r="C263" s="12">
        <f>Calcul!C265</f>
        <v>0</v>
      </c>
      <c r="D263" s="12">
        <f>Calcul!D265/1000</f>
        <v>0</v>
      </c>
      <c r="E263" s="12">
        <f>Calcul!E265/1000</f>
        <v>0</v>
      </c>
      <c r="F263" s="12">
        <f t="shared" si="112"/>
        <v>0</v>
      </c>
      <c r="G263" s="24" t="e">
        <f t="shared" si="113"/>
        <v>#DIV/0!</v>
      </c>
      <c r="H263" s="21" t="e">
        <f>'ModelParams Lw'!$B$6*(LN(H$3/(($B263/3600/($D263*$F263))^0.4*$G263^0.3)))^2+'ModelParams Lw'!$B$7*LN(H$3/(($B263/3600/($D263*$F263))^0.4*$G263^0.3))+'ModelParams Lw'!$B$8</f>
        <v>#DIV/0!</v>
      </c>
      <c r="I263" s="21" t="e">
        <f>'ModelParams Lw'!$B$6*(LN(I$3/(($B263/3600/($D263*$F263))^0.4*$G263^0.3)))^2+'ModelParams Lw'!$B$7*LN(I$3/(($B263/3600/($D263*$F263))^0.4*$G263^0.3))+'ModelParams Lw'!$B$8</f>
        <v>#DIV/0!</v>
      </c>
      <c r="J263" s="21" t="e">
        <f>'ModelParams Lw'!$B$6*(LN(J$3/(($B263/3600/($D263*$F263))^0.4*$G263^0.3)))^2+'ModelParams Lw'!$B$7*LN(J$3/(($B263/3600/($D263*$F263))^0.4*$G263^0.3))+'ModelParams Lw'!$B$8</f>
        <v>#DIV/0!</v>
      </c>
      <c r="K263" s="21" t="e">
        <f>'ModelParams Lw'!$B$6*(LN(K$3/(($B263/3600/($D263*$F263))^0.4*$G263^0.3)))^2+'ModelParams Lw'!$B$7*LN(K$3/(($B263/3600/($D263*$F263))^0.4*$G263^0.3))+'ModelParams Lw'!$B$8</f>
        <v>#DIV/0!</v>
      </c>
      <c r="L263" s="21" t="e">
        <f>'ModelParams Lw'!$B$6*(LN(L$3/(($B263/3600/($D263*$F263))^0.4*$G263^0.3)))^2+'ModelParams Lw'!$B$7*LN(L$3/(($B263/3600/($D263*$F263))^0.4*$G263^0.3))+'ModelParams Lw'!$B$8</f>
        <v>#DIV/0!</v>
      </c>
      <c r="M263" s="21" t="e">
        <f>'ModelParams Lw'!$B$6*(LN(M$3/(($B263/3600/($D263*$F263))^0.4*$G263^0.3)))^2+'ModelParams Lw'!$B$7*LN(M$3/(($B263/3600/($D263*$F263))^0.4*$G263^0.3))+'ModelParams Lw'!$B$8</f>
        <v>#DIV/0!</v>
      </c>
      <c r="N263" s="21" t="e">
        <f>'ModelParams Lw'!$B$6*(LN(N$3/(($B263/3600/($D263*$F263))^0.4*$G263^0.3)))^2+'ModelParams Lw'!$B$7*LN(N$3/(($B263/3600/($D263*$F263))^0.4*$G263^0.3))+'ModelParams Lw'!$B$8</f>
        <v>#DIV/0!</v>
      </c>
      <c r="O263" s="21" t="e">
        <f>'ModelParams Lw'!$B$6*(LN(O$3/(($B263/3600/($D263*$F263))^0.4*$G263^0.3)))^2+'ModelParams Lw'!$B$7*LN(O$3/(($B263/3600/($D263*$F263))^0.4*$G263^0.3))+'ModelParams Lw'!$B$8</f>
        <v>#DIV/0!</v>
      </c>
      <c r="P263" s="24" t="e">
        <f>'ModelParams Lw'!$B$3+'ModelParams Lw'!$B$4*LOG10($B263/3600/($D263*$F263))+'ModelParams Lw'!$B$5*LOG10(2*$G263/(1.2*($B263/3600/($D263*$F263))^2)+1)+10*LOG10($D263*$F263)+H263</f>
        <v>#DIV/0!</v>
      </c>
      <c r="Q263" s="24" t="e">
        <f>'ModelParams Lw'!$B$3+'ModelParams Lw'!$B$4*LOG10($B263/3600/($D263*$F263))+'ModelParams Lw'!$B$5*LOG10(2*$G263/(1.2*($B263/3600/($D263*$F263))^2)+1)+10*LOG10($D263*$F263)+I263</f>
        <v>#DIV/0!</v>
      </c>
      <c r="R263" s="24" t="e">
        <f>'ModelParams Lw'!$B$3+'ModelParams Lw'!$B$4*LOG10($B263/3600/($D263*$F263))+'ModelParams Lw'!$B$5*LOG10(2*$G263/(1.2*($B263/3600/($D263*$F263))^2)+1)+10*LOG10($D263*$F263)+J263</f>
        <v>#DIV/0!</v>
      </c>
      <c r="S263" s="24" t="e">
        <f>'ModelParams Lw'!$B$3+'ModelParams Lw'!$B$4*LOG10($B263/3600/($D263*$F263))+'ModelParams Lw'!$B$5*LOG10(2*$G263/(1.2*($B263/3600/($D263*$F263))^2)+1)+10*LOG10($D263*$F263)+K263</f>
        <v>#DIV/0!</v>
      </c>
      <c r="T263" s="24" t="e">
        <f>'ModelParams Lw'!$B$3+'ModelParams Lw'!$B$4*LOG10($B263/3600/($D263*$F263))+'ModelParams Lw'!$B$5*LOG10(2*$G263/(1.2*($B263/3600/($D263*$F263))^2)+1)+10*LOG10($D263*$F263)+L263</f>
        <v>#DIV/0!</v>
      </c>
      <c r="U263" s="24" t="e">
        <f>'ModelParams Lw'!$B$3+'ModelParams Lw'!$B$4*LOG10($B263/3600/($D263*$F263))+'ModelParams Lw'!$B$5*LOG10(2*$G263/(1.2*($B263/3600/($D263*$F263))^2)+1)+10*LOG10($D263*$F263)+M263</f>
        <v>#DIV/0!</v>
      </c>
      <c r="V263" s="24" t="e">
        <f>'ModelParams Lw'!$B$3+'ModelParams Lw'!$B$4*LOG10($B263/3600/($D263*$F263))+'ModelParams Lw'!$B$5*LOG10(2*$G263/(1.2*($B263/3600/($D263*$F263))^2)+1)+10*LOG10($D263*$F263)+N263</f>
        <v>#DIV/0!</v>
      </c>
      <c r="W263" s="24" t="e">
        <f>'ModelParams Lw'!$B$3+'ModelParams Lw'!$B$4*LOG10($B263/3600/($D263*$F263))+'ModelParams Lw'!$B$5*LOG10(2*$G263/(1.2*($B263/3600/($D263*$F263))^2)+1)+10*LOG10($D263*$F263)+O263</f>
        <v>#DIV/0!</v>
      </c>
      <c r="X263" s="24" t="e">
        <f>10*LOG10(IF(P263="",0,POWER(10,((P263+'ModelParams Lw'!$O$4)/10))) +IF(Q263="",0,POWER(10,((Q263+'ModelParams Lw'!$P$4)/10))) +IF(R263="",0,POWER(10,((R263+'ModelParams Lw'!$Q$4)/10))) +IF(S263="",0,POWER(10,((S263+'ModelParams Lw'!$R$4)/10))) +IF(T263="",0,POWER(10,((T263+'ModelParams Lw'!$S$4)/10))) +IF(U263="",0,POWER(10,((U263+'ModelParams Lw'!$T$4)/10))) +IF(V263="",0,POWER(10,((V263+'ModelParams Lw'!$U$4)/10)))+IF(W263="",0,POWER(10,((W263+'ModelParams Lw'!$V$4)/10))))</f>
        <v>#DIV/0!</v>
      </c>
      <c r="Y263" s="24" t="e">
        <f t="shared" si="114"/>
        <v>#DIV/0!</v>
      </c>
      <c r="Z263" s="24" t="e">
        <f>(P263-'ModelParams Lw'!O$10)/'ModelParams Lw'!O$11</f>
        <v>#DIV/0!</v>
      </c>
      <c r="AA263" s="24" t="e">
        <f>(Q263-'ModelParams Lw'!P$10)/'ModelParams Lw'!P$11</f>
        <v>#DIV/0!</v>
      </c>
      <c r="AB263" s="24" t="e">
        <f>(R263-'ModelParams Lw'!Q$10)/'ModelParams Lw'!Q$11</f>
        <v>#DIV/0!</v>
      </c>
      <c r="AC263" s="24" t="e">
        <f>(S263-'ModelParams Lw'!R$10)/'ModelParams Lw'!R$11</f>
        <v>#DIV/0!</v>
      </c>
      <c r="AD263" s="24" t="e">
        <f>(T263-'ModelParams Lw'!S$10)/'ModelParams Lw'!S$11</f>
        <v>#DIV/0!</v>
      </c>
      <c r="AE263" s="24" t="e">
        <f>(U263-'ModelParams Lw'!T$10)/'ModelParams Lw'!T$11</f>
        <v>#DIV/0!</v>
      </c>
      <c r="AF263" s="24" t="e">
        <f>(V263-'ModelParams Lw'!U$10)/'ModelParams Lw'!U$11</f>
        <v>#DIV/0!</v>
      </c>
      <c r="AG263" s="24" t="e">
        <f>(W263-'ModelParams Lw'!V$10)/'ModelParams Lw'!V$11</f>
        <v>#DIV/0!</v>
      </c>
      <c r="AH263" s="24" t="e">
        <f t="shared" si="92"/>
        <v>#DIV/0!</v>
      </c>
      <c r="AI263" s="24" t="str">
        <f>IF(OR(Calcul!$D268="",Calcul!$E268=""),"",VLOOKUP(CONCATENATE(Calcul!$D268,Calcul!$E268),SilencerParams!$D$4:$R$82,8,FALSE))</f>
        <v/>
      </c>
      <c r="AJ263" s="24" t="str">
        <f>IF(OR(Calcul!$D268="",Calcul!$E268=""),"",VLOOKUP(CONCATENATE(Calcul!$D268,Calcul!$E268),SilencerParams!$D$4:$R$82,9,FALSE))</f>
        <v/>
      </c>
      <c r="AK263" s="24" t="str">
        <f>IF(OR(Calcul!$D268="",Calcul!$E268=""),"",VLOOKUP(CONCATENATE(Calcul!$D268,Calcul!$E268),SilencerParams!$D$4:$R$82,10,FALSE))</f>
        <v/>
      </c>
      <c r="AL263" s="24" t="str">
        <f>IF(OR(Calcul!$D268="",Calcul!$E268=""),"",VLOOKUP(CONCATENATE(Calcul!$D268,Calcul!$E268),SilencerParams!$D$4:$R$82,11,FALSE))</f>
        <v/>
      </c>
      <c r="AM263" s="24" t="str">
        <f>IF(OR(Calcul!$D268="",Calcul!$E268=""),"",VLOOKUP(CONCATENATE(Calcul!$D268,Calcul!$E268),SilencerParams!$D$4:$R$82,12,FALSE))</f>
        <v/>
      </c>
      <c r="AN263" s="24" t="str">
        <f>IF(OR(Calcul!$D268="",Calcul!$E268=""),"",VLOOKUP(CONCATENATE(Calcul!$D268,Calcul!$E268),SilencerParams!$D$4:$R$82,13,FALSE))</f>
        <v/>
      </c>
      <c r="AO263" s="24" t="str">
        <f>IF(OR(Calcul!$D268="",Calcul!$E268=""),"",VLOOKUP(CONCATENATE(Calcul!$D268,Calcul!$E268),SilencerParams!$D$4:$R$82,14,FALSE))</f>
        <v/>
      </c>
      <c r="AP263" s="24" t="str">
        <f>IF(OR(Calcul!$D268="",Calcul!$E268=""),"",VLOOKUP(CONCATENATE(Calcul!$D268,Calcul!$E268),SilencerParams!$D$4:$R$82,15,FALSE))</f>
        <v/>
      </c>
      <c r="AQ263" s="24" t="str">
        <f>IF(OR(Calcul!$D268="",Calcul!$E268=""),"",VLOOKUP(CONCATENATE(Calcul!$D268,Calcul!$E268),SilencerParams!$D$4:$Z$82,16,FALSE)*LOG($AH263)+VLOOKUP(CONCATENATE(Calcul!$D268,Calcul!$E268),SilencerParams!$D$4:$AH$82,24,FALSE))</f>
        <v/>
      </c>
      <c r="AR263" s="24" t="str">
        <f>IF(OR(Calcul!$D268="",Calcul!$E268=""),"",VLOOKUP(CONCATENATE(Calcul!$D268,Calcul!$E268),SilencerParams!$D$4:$Z$82,17,FALSE)*LOG($AH263)+VLOOKUP(CONCATENATE(Calcul!$D268,Calcul!$E268),SilencerParams!$D$4:$AH$82,25,FALSE))</f>
        <v/>
      </c>
      <c r="AS263" s="24" t="str">
        <f>IF(OR(Calcul!$D268="",Calcul!$E268=""),"",VLOOKUP(CONCATENATE(Calcul!$D268,Calcul!$E268),SilencerParams!$D$4:$Z$82,18,FALSE)*LOG($AH263)+VLOOKUP(CONCATENATE(Calcul!$D268,Calcul!$E268),SilencerParams!$D$4:$AH$82,26,FALSE))</f>
        <v/>
      </c>
      <c r="AT263" s="24" t="str">
        <f>IF(OR(Calcul!$D268="",Calcul!$E268=""),"",VLOOKUP(CONCATENATE(Calcul!$D268,Calcul!$E268),SilencerParams!$D$4:$Z$82,19,FALSE)*LOG($AH263)+VLOOKUP(CONCATENATE(Calcul!$D268,Calcul!$E268),SilencerParams!$D$4:$AH$82,27,FALSE))</f>
        <v/>
      </c>
      <c r="AU263" s="24" t="str">
        <f>IF(OR(Calcul!$D268="",Calcul!$E268=""),"",VLOOKUP(CONCATENATE(Calcul!$D268,Calcul!$E268),SilencerParams!$D$4:$Z$82,20,FALSE)*LOG($AH263)+VLOOKUP(CONCATENATE(Calcul!$D268,Calcul!$E268),SilencerParams!$D$4:$AH$82,28,FALSE))</f>
        <v/>
      </c>
      <c r="AV263" s="24" t="str">
        <f>IF(OR(Calcul!$D268="",Calcul!$E268=""),"",VLOOKUP(CONCATENATE(Calcul!$D268,Calcul!$E268),SilencerParams!$D$4:$Z$82,21,FALSE)*LOG($AH263)+VLOOKUP(CONCATENATE(Calcul!$D268,Calcul!$E268),SilencerParams!$D$4:$AH$82,29,FALSE))</f>
        <v/>
      </c>
      <c r="AW263" s="24" t="str">
        <f>IF(OR(Calcul!$D268="",Calcul!$E268=""),"",VLOOKUP(CONCATENATE(Calcul!$D268,Calcul!$E268),SilencerParams!$D$4:$Z$82,22,FALSE)*LOG($AH263)+VLOOKUP(CONCATENATE(Calcul!$D268,Calcul!$E268),SilencerParams!$D$4:$AH$82,30,FALSE))</f>
        <v/>
      </c>
      <c r="AX263" s="24" t="str">
        <f>IF(OR(Calcul!$D268="",Calcul!$E268=""),"",VLOOKUP(CONCATENATE(Calcul!$D268,Calcul!$E268),SilencerParams!$D$4:$Z$82,23,FALSE)*LOG($AH263)+VLOOKUP(CONCATENATE(Calcul!$D268,Calcul!$E268),SilencerParams!$D$4:$AH$82,31,FALSE))</f>
        <v/>
      </c>
      <c r="AY263" s="24" t="e">
        <f t="shared" si="95"/>
        <v>#DIV/0!</v>
      </c>
      <c r="AZ263" s="24" t="e">
        <f t="shared" si="96"/>
        <v>#DIV/0!</v>
      </c>
      <c r="BA263" s="24" t="e">
        <f t="shared" si="97"/>
        <v>#DIV/0!</v>
      </c>
      <c r="BB263" s="24" t="e">
        <f t="shared" si="98"/>
        <v>#DIV/0!</v>
      </c>
      <c r="BC263" s="24" t="e">
        <f t="shared" si="99"/>
        <v>#DIV/0!</v>
      </c>
      <c r="BD263" s="24" t="e">
        <f t="shared" si="100"/>
        <v>#DIV/0!</v>
      </c>
      <c r="BE263" s="24" t="e">
        <f t="shared" si="101"/>
        <v>#DIV/0!</v>
      </c>
      <c r="BF263" s="24" t="e">
        <f t="shared" si="102"/>
        <v>#DIV/0!</v>
      </c>
      <c r="BG263" s="24" t="e">
        <f>10*LOG10(IF(AY263="",0,POWER(10,((AY263+'ModelParams Lw'!$O$4)/10))) +IF(AZ263="",0,POWER(10,((AZ263+'ModelParams Lw'!$P$4)/10))) +IF(BA263="",0,POWER(10,((BA263+'ModelParams Lw'!$Q$4)/10))) +IF(BB263="",0,POWER(10,((BB263+'ModelParams Lw'!$R$4)/10))) +IF(BC263="",0,POWER(10,((BC263+'ModelParams Lw'!$S$4)/10))) +IF(BD263="",0,POWER(10,((BD263+'ModelParams Lw'!$T$4)/10))) +IF(BE263="",0,POWER(10,((BE263+'ModelParams Lw'!$U$4)/10)))+IF(BF263="",0,POWER(10,((BF263+'ModelParams Lw'!$V$4)/10))))</f>
        <v>#DIV/0!</v>
      </c>
      <c r="BH263" s="24" t="e">
        <f t="shared" si="93"/>
        <v>#DIV/0!</v>
      </c>
      <c r="BI263" s="24" t="e">
        <f>(AY263-'ModelParams Lw'!O$10)/'ModelParams Lw'!O$11</f>
        <v>#DIV/0!</v>
      </c>
      <c r="BJ263" s="24" t="e">
        <f>(AZ263-'ModelParams Lw'!P$10)/'ModelParams Lw'!P$11</f>
        <v>#DIV/0!</v>
      </c>
      <c r="BK263" s="24" t="e">
        <f>(BA263-'ModelParams Lw'!Q$10)/'ModelParams Lw'!Q$11</f>
        <v>#DIV/0!</v>
      </c>
      <c r="BL263" s="24" t="e">
        <f>(BB263-'ModelParams Lw'!R$10)/'ModelParams Lw'!R$11</f>
        <v>#DIV/0!</v>
      </c>
      <c r="BM263" s="24" t="e">
        <f>(BC263-'ModelParams Lw'!S$10)/'ModelParams Lw'!S$11</f>
        <v>#DIV/0!</v>
      </c>
      <c r="BN263" s="24" t="e">
        <f>(BD263-'ModelParams Lw'!T$10)/'ModelParams Lw'!T$11</f>
        <v>#DIV/0!</v>
      </c>
      <c r="BO263" s="24" t="e">
        <f>(BE263-'ModelParams Lw'!U$10)/'ModelParams Lw'!U$11</f>
        <v>#DIV/0!</v>
      </c>
      <c r="BP263" s="24" t="e">
        <f>(BF263-'ModelParams Lw'!V$10)/'ModelParams Lw'!V$11</f>
        <v>#DIV/0!</v>
      </c>
      <c r="BQ263" s="24">
        <f>IF(Calcul!$F268="SW",'ModelParams Lw'!C$18+'ModelParams Lw'!C$19*LOG(BQ$3)+'ModelParams Lw'!C$20*($D263*$E263),IF('ModelParams Lw'!C$21+'ModelParams Lw'!C$22*LOG(BQ$3)+'ModelParams Lw'!C$23*($D263*$E263)&lt;'ModelParams Lw'!C$18+'ModelParams Lw'!C$19*LOG(BQ$3)+'ModelParams Lw'!C$20*($D263*$E263),'ModelParams Lw'!C$18+'ModelParams Lw'!C$19*LOG(BQ$3)+'ModelParams Lw'!C$20*($D263*$E263),'ModelParams Lw'!C$21+'ModelParams Lw'!C$22*LOG(BQ$3)+'ModelParams Lw'!C$23*($D263*$E263)))</f>
        <v>29.232362061604213</v>
      </c>
      <c r="BR263" s="24">
        <f>IF(Calcul!$F268="SW",'ModelParams Lw'!D$18+'ModelParams Lw'!D$19*LOG(BR$3)+'ModelParams Lw'!D$20*($D263*$E263),IF('ModelParams Lw'!D$21+'ModelParams Lw'!D$22*LOG(BR$3)+'ModelParams Lw'!D$23*($D263*$E263)&lt;'ModelParams Lw'!D$18+'ModelParams Lw'!D$19*LOG(BR$3)+'ModelParams Lw'!D$20*($D263*$E263),'ModelParams Lw'!D$18+'ModelParams Lw'!D$19*LOG(BR$3)+'ModelParams Lw'!D$20*($D263*$E263),'ModelParams Lw'!D$21+'ModelParams Lw'!D$22*LOG(BR$3)+'ModelParams Lw'!D$23*($D263*$E263)))</f>
        <v>20.87664435983303</v>
      </c>
      <c r="BS263" s="24">
        <f>IF(Calcul!$F268="SW",'ModelParams Lw'!E$18+'ModelParams Lw'!E$19*LOG(BS$3)+'ModelParams Lw'!E$20*($D263*$E263),IF('ModelParams Lw'!E$21+'ModelParams Lw'!E$22*LOG(BS$3)+'ModelParams Lw'!E$23*($D263*$E263)&lt;'ModelParams Lw'!E$18+'ModelParams Lw'!E$19*LOG(BS$3)+'ModelParams Lw'!E$20*($D263*$E263),'ModelParams Lw'!E$18+'ModelParams Lw'!E$19*LOG(BS$3)+'ModelParams Lw'!E$20*($D263*$E263),'ModelParams Lw'!E$21+'ModelParams Lw'!E$22*LOG(BS$3)+'ModelParams Lw'!E$23*($D263*$E263)))</f>
        <v>19.403052886267911</v>
      </c>
      <c r="BT263" s="24">
        <f>IF(Calcul!$F268="SW",'ModelParams Lw'!F$18+'ModelParams Lw'!F$19*LOG(BT$3)+'ModelParams Lw'!F$20*($D263*$E263),IF('ModelParams Lw'!F$21+'ModelParams Lw'!F$22*LOG(BT$3)+'ModelParams Lw'!F$23*($D263*$E263)&lt;'ModelParams Lw'!F$18+'ModelParams Lw'!F$19*LOG(BT$3)+'ModelParams Lw'!F$20*($D263*$E263),'ModelParams Lw'!F$18+'ModelParams Lw'!F$19*LOG(BT$3)+'ModelParams Lw'!F$20*($D263*$E263),'ModelParams Lw'!F$21+'ModelParams Lw'!F$22*LOG(BT$3)+'ModelParams Lw'!F$23*($D263*$E263)))</f>
        <v>19.168948557312724</v>
      </c>
      <c r="BU263" s="24">
        <f>IF(Calcul!$F268="SW",'ModelParams Lw'!G$18+'ModelParams Lw'!G$19*LOG(BU$3)+'ModelParams Lw'!G$20*($D263*$E263),IF('ModelParams Lw'!G$21+'ModelParams Lw'!G$22*LOG(BU$3)+'ModelParams Lw'!G$23*($D263*$E263)&lt;'ModelParams Lw'!G$18+'ModelParams Lw'!G$19*LOG(BU$3)+'ModelParams Lw'!G$20*($D263*$E263),'ModelParams Lw'!G$18+'ModelParams Lw'!G$19*LOG(BU$3)+'ModelParams Lw'!G$20*($D263*$E263),'ModelParams Lw'!G$21+'ModelParams Lw'!G$22*LOG(BU$3)+'ModelParams Lw'!G$23*($D263*$E263)))</f>
        <v>19.253827318462619</v>
      </c>
      <c r="BV263" s="24">
        <f>IF(Calcul!$F268="SW",'ModelParams Lw'!H$18+'ModelParams Lw'!H$19*LOG(BV$3)+'ModelParams Lw'!H$20*($D263*$E263),IF('ModelParams Lw'!H$21+'ModelParams Lw'!H$22*LOG(BV$3)+'ModelParams Lw'!H$23*($D263*$E263)&lt;'ModelParams Lw'!H$18+'ModelParams Lw'!H$19*LOG(BV$3)+'ModelParams Lw'!H$20*($D263*$E263),'ModelParams Lw'!H$18+'ModelParams Lw'!H$19*LOG(BV$3)+'ModelParams Lw'!H$20*($D263*$E263),'ModelParams Lw'!H$21+'ModelParams Lw'!H$22*LOG(BV$3)+'ModelParams Lw'!H$23*($D263*$E263)))</f>
        <v>18.450549841027573</v>
      </c>
      <c r="BW263" s="24">
        <f>IF(Calcul!$F268="SW",'ModelParams Lw'!I$18+'ModelParams Lw'!I$19*LOG(BW$3)+'ModelParams Lw'!I$20*($D263*$E263),IF('ModelParams Lw'!I$21+'ModelParams Lw'!I$22*LOG(BW$3)+'ModelParams Lw'!I$23*($D263*$E263)&lt;'ModelParams Lw'!I$18+'ModelParams Lw'!I$19*LOG(BW$3)+'ModelParams Lw'!I$20*($D263*$E263),'ModelParams Lw'!I$18+'ModelParams Lw'!I$19*LOG(BW$3)+'ModelParams Lw'!I$20*($D263*$E263),'ModelParams Lw'!I$21+'ModelParams Lw'!I$22*LOG(BW$3)+'ModelParams Lw'!I$23*($D263*$E263)))</f>
        <v>24.339570323731252</v>
      </c>
      <c r="BX263" s="24">
        <f>IF(Calcul!$F268="SW",'ModelParams Lw'!J$18+'ModelParams Lw'!J$19*LOG(BX$3)+'ModelParams Lw'!J$20*($D263*$E263),IF('ModelParams Lw'!J$21+'ModelParams Lw'!J$22*LOG(BX$3)+'ModelParams Lw'!J$23*($D263*$E263)&lt;'ModelParams Lw'!J$18+'ModelParams Lw'!J$19*LOG(BX$3)+'ModelParams Lw'!J$20*($D263*$E263),'ModelParams Lw'!J$18+'ModelParams Lw'!J$19*LOG(BX$3)+'ModelParams Lw'!J$20*($D263*$E263),'ModelParams Lw'!J$21+'ModelParams Lw'!J$22*LOG(BX$3)+'ModelParams Lw'!J$23*($D263*$E263)))</f>
        <v>22.505852524315557</v>
      </c>
      <c r="BY263" s="24" t="e">
        <f t="shared" si="103"/>
        <v>#DIV/0!</v>
      </c>
      <c r="BZ263" s="24" t="e">
        <f t="shared" si="104"/>
        <v>#DIV/0!</v>
      </c>
      <c r="CA263" s="24" t="e">
        <f t="shared" si="105"/>
        <v>#DIV/0!</v>
      </c>
      <c r="CB263" s="24" t="e">
        <f t="shared" si="106"/>
        <v>#DIV/0!</v>
      </c>
      <c r="CC263" s="24" t="e">
        <f t="shared" si="107"/>
        <v>#DIV/0!</v>
      </c>
      <c r="CD263" s="24" t="e">
        <f t="shared" si="108"/>
        <v>#DIV/0!</v>
      </c>
      <c r="CE263" s="24" t="e">
        <f t="shared" si="109"/>
        <v>#DIV/0!</v>
      </c>
      <c r="CF263" s="24" t="e">
        <f t="shared" si="110"/>
        <v>#DIV/0!</v>
      </c>
      <c r="CG263" s="24" t="e">
        <f>10*LOG10(IF(BY263="",0,POWER(10,((BY263+'ModelParams Lw'!$O$4)/10))) +IF(BZ263="",0,POWER(10,((BZ263+'ModelParams Lw'!$P$4)/10))) +IF(CA263="",0,POWER(10,((CA263+'ModelParams Lw'!$Q$4)/10))) +IF(CB263="",0,POWER(10,((CB263+'ModelParams Lw'!$R$4)/10))) +IF(CC263="",0,POWER(10,((CC263+'ModelParams Lw'!$S$4)/10))) +IF(CD263="",0,POWER(10,((CD263+'ModelParams Lw'!$T$4)/10))) +IF(CE263="",0,POWER(10,((CE263+'ModelParams Lw'!$U$4)/10)))+IF(CF263="",0,POWER(10,((CF263+'ModelParams Lw'!$V$4)/10))))</f>
        <v>#DIV/0!</v>
      </c>
      <c r="CH263" s="24" t="e">
        <f t="shared" si="94"/>
        <v>#DIV/0!</v>
      </c>
      <c r="CI263" s="24" t="e">
        <f>(BY263-'ModelParams Lw'!$O$10)/'ModelParams Lw'!$O$11</f>
        <v>#DIV/0!</v>
      </c>
      <c r="CJ263" s="24" t="e">
        <f>(BZ263-'ModelParams Lw'!$P$10)/'ModelParams Lw'!$P$11</f>
        <v>#DIV/0!</v>
      </c>
      <c r="CK263" s="24" t="e">
        <f>(CA263-'ModelParams Lw'!$Q$10)/'ModelParams Lw'!$Q$11</f>
        <v>#DIV/0!</v>
      </c>
      <c r="CL263" s="24" t="e">
        <f>(CB263-'ModelParams Lw'!$R$10)/'ModelParams Lw'!$R$11</f>
        <v>#DIV/0!</v>
      </c>
      <c r="CM263" s="24" t="e">
        <f>(CC263-'ModelParams Lw'!$S$10)/'ModelParams Lw'!$S$11</f>
        <v>#DIV/0!</v>
      </c>
      <c r="CN263" s="24" t="e">
        <f>(CD263-'ModelParams Lw'!$T$10)/'ModelParams Lw'!$T$11</f>
        <v>#DIV/0!</v>
      </c>
      <c r="CO263" s="24" t="e">
        <f>(CE263-'ModelParams Lw'!$U$10)/'ModelParams Lw'!$U$11</f>
        <v>#DIV/0!</v>
      </c>
      <c r="CP263" s="24" t="e">
        <f>(CF263-'ModelParams Lw'!$V$10)/'ModelParams Lw'!$V$11</f>
        <v>#DIV/0!</v>
      </c>
    </row>
    <row r="264" spans="1:94" x14ac:dyDescent="0.2">
      <c r="A264" s="12">
        <f>Calcul!B266</f>
        <v>0</v>
      </c>
      <c r="B264" s="12">
        <f t="shared" si="111"/>
        <v>0</v>
      </c>
      <c r="C264" s="12">
        <f>Calcul!C266</f>
        <v>0</v>
      </c>
      <c r="D264" s="12">
        <f>Calcul!D266/1000</f>
        <v>0</v>
      </c>
      <c r="E264" s="12">
        <f>Calcul!E266/1000</f>
        <v>0</v>
      </c>
      <c r="F264" s="12">
        <f t="shared" si="112"/>
        <v>0</v>
      </c>
      <c r="G264" s="24" t="e">
        <f t="shared" si="113"/>
        <v>#DIV/0!</v>
      </c>
      <c r="H264" s="21" t="e">
        <f>'ModelParams Lw'!$B$6*(LN(H$3/(($B264/3600/($D264*$F264))^0.4*$G264^0.3)))^2+'ModelParams Lw'!$B$7*LN(H$3/(($B264/3600/($D264*$F264))^0.4*$G264^0.3))+'ModelParams Lw'!$B$8</f>
        <v>#DIV/0!</v>
      </c>
      <c r="I264" s="21" t="e">
        <f>'ModelParams Lw'!$B$6*(LN(I$3/(($B264/3600/($D264*$F264))^0.4*$G264^0.3)))^2+'ModelParams Lw'!$B$7*LN(I$3/(($B264/3600/($D264*$F264))^0.4*$G264^0.3))+'ModelParams Lw'!$B$8</f>
        <v>#DIV/0!</v>
      </c>
      <c r="J264" s="21" t="e">
        <f>'ModelParams Lw'!$B$6*(LN(J$3/(($B264/3600/($D264*$F264))^0.4*$G264^0.3)))^2+'ModelParams Lw'!$B$7*LN(J$3/(($B264/3600/($D264*$F264))^0.4*$G264^0.3))+'ModelParams Lw'!$B$8</f>
        <v>#DIV/0!</v>
      </c>
      <c r="K264" s="21" t="e">
        <f>'ModelParams Lw'!$B$6*(LN(K$3/(($B264/3600/($D264*$F264))^0.4*$G264^0.3)))^2+'ModelParams Lw'!$B$7*LN(K$3/(($B264/3600/($D264*$F264))^0.4*$G264^0.3))+'ModelParams Lw'!$B$8</f>
        <v>#DIV/0!</v>
      </c>
      <c r="L264" s="21" t="e">
        <f>'ModelParams Lw'!$B$6*(LN(L$3/(($B264/3600/($D264*$F264))^0.4*$G264^0.3)))^2+'ModelParams Lw'!$B$7*LN(L$3/(($B264/3600/($D264*$F264))^0.4*$G264^0.3))+'ModelParams Lw'!$B$8</f>
        <v>#DIV/0!</v>
      </c>
      <c r="M264" s="21" t="e">
        <f>'ModelParams Lw'!$B$6*(LN(M$3/(($B264/3600/($D264*$F264))^0.4*$G264^0.3)))^2+'ModelParams Lw'!$B$7*LN(M$3/(($B264/3600/($D264*$F264))^0.4*$G264^0.3))+'ModelParams Lw'!$B$8</f>
        <v>#DIV/0!</v>
      </c>
      <c r="N264" s="21" t="e">
        <f>'ModelParams Lw'!$B$6*(LN(N$3/(($B264/3600/($D264*$F264))^0.4*$G264^0.3)))^2+'ModelParams Lw'!$B$7*LN(N$3/(($B264/3600/($D264*$F264))^0.4*$G264^0.3))+'ModelParams Lw'!$B$8</f>
        <v>#DIV/0!</v>
      </c>
      <c r="O264" s="21" t="e">
        <f>'ModelParams Lw'!$B$6*(LN(O$3/(($B264/3600/($D264*$F264))^0.4*$G264^0.3)))^2+'ModelParams Lw'!$B$7*LN(O$3/(($B264/3600/($D264*$F264))^0.4*$G264^0.3))+'ModelParams Lw'!$B$8</f>
        <v>#DIV/0!</v>
      </c>
      <c r="P264" s="24" t="e">
        <f>'ModelParams Lw'!$B$3+'ModelParams Lw'!$B$4*LOG10($B264/3600/($D264*$F264))+'ModelParams Lw'!$B$5*LOG10(2*$G264/(1.2*($B264/3600/($D264*$F264))^2)+1)+10*LOG10($D264*$F264)+H264</f>
        <v>#DIV/0!</v>
      </c>
      <c r="Q264" s="24" t="e">
        <f>'ModelParams Lw'!$B$3+'ModelParams Lw'!$B$4*LOG10($B264/3600/($D264*$F264))+'ModelParams Lw'!$B$5*LOG10(2*$G264/(1.2*($B264/3600/($D264*$F264))^2)+1)+10*LOG10($D264*$F264)+I264</f>
        <v>#DIV/0!</v>
      </c>
      <c r="R264" s="24" t="e">
        <f>'ModelParams Lw'!$B$3+'ModelParams Lw'!$B$4*LOG10($B264/3600/($D264*$F264))+'ModelParams Lw'!$B$5*LOG10(2*$G264/(1.2*($B264/3600/($D264*$F264))^2)+1)+10*LOG10($D264*$F264)+J264</f>
        <v>#DIV/0!</v>
      </c>
      <c r="S264" s="24" t="e">
        <f>'ModelParams Lw'!$B$3+'ModelParams Lw'!$B$4*LOG10($B264/3600/($D264*$F264))+'ModelParams Lw'!$B$5*LOG10(2*$G264/(1.2*($B264/3600/($D264*$F264))^2)+1)+10*LOG10($D264*$F264)+K264</f>
        <v>#DIV/0!</v>
      </c>
      <c r="T264" s="24" t="e">
        <f>'ModelParams Lw'!$B$3+'ModelParams Lw'!$B$4*LOG10($B264/3600/($D264*$F264))+'ModelParams Lw'!$B$5*LOG10(2*$G264/(1.2*($B264/3600/($D264*$F264))^2)+1)+10*LOG10($D264*$F264)+L264</f>
        <v>#DIV/0!</v>
      </c>
      <c r="U264" s="24" t="e">
        <f>'ModelParams Lw'!$B$3+'ModelParams Lw'!$B$4*LOG10($B264/3600/($D264*$F264))+'ModelParams Lw'!$B$5*LOG10(2*$G264/(1.2*($B264/3600/($D264*$F264))^2)+1)+10*LOG10($D264*$F264)+M264</f>
        <v>#DIV/0!</v>
      </c>
      <c r="V264" s="24" t="e">
        <f>'ModelParams Lw'!$B$3+'ModelParams Lw'!$B$4*LOG10($B264/3600/($D264*$F264))+'ModelParams Lw'!$B$5*LOG10(2*$G264/(1.2*($B264/3600/($D264*$F264))^2)+1)+10*LOG10($D264*$F264)+N264</f>
        <v>#DIV/0!</v>
      </c>
      <c r="W264" s="24" t="e">
        <f>'ModelParams Lw'!$B$3+'ModelParams Lw'!$B$4*LOG10($B264/3600/($D264*$F264))+'ModelParams Lw'!$B$5*LOG10(2*$G264/(1.2*($B264/3600/($D264*$F264))^2)+1)+10*LOG10($D264*$F264)+O264</f>
        <v>#DIV/0!</v>
      </c>
      <c r="X264" s="24" t="e">
        <f>10*LOG10(IF(P264="",0,POWER(10,((P264+'ModelParams Lw'!$O$4)/10))) +IF(Q264="",0,POWER(10,((Q264+'ModelParams Lw'!$P$4)/10))) +IF(R264="",0,POWER(10,((R264+'ModelParams Lw'!$Q$4)/10))) +IF(S264="",0,POWER(10,((S264+'ModelParams Lw'!$R$4)/10))) +IF(T264="",0,POWER(10,((T264+'ModelParams Lw'!$S$4)/10))) +IF(U264="",0,POWER(10,((U264+'ModelParams Lw'!$T$4)/10))) +IF(V264="",0,POWER(10,((V264+'ModelParams Lw'!$U$4)/10)))+IF(W264="",0,POWER(10,((W264+'ModelParams Lw'!$V$4)/10))))</f>
        <v>#DIV/0!</v>
      </c>
      <c r="Y264" s="24" t="e">
        <f t="shared" si="114"/>
        <v>#DIV/0!</v>
      </c>
      <c r="Z264" s="24" t="e">
        <f>(P264-'ModelParams Lw'!O$10)/'ModelParams Lw'!O$11</f>
        <v>#DIV/0!</v>
      </c>
      <c r="AA264" s="24" t="e">
        <f>(Q264-'ModelParams Lw'!P$10)/'ModelParams Lw'!P$11</f>
        <v>#DIV/0!</v>
      </c>
      <c r="AB264" s="24" t="e">
        <f>(R264-'ModelParams Lw'!Q$10)/'ModelParams Lw'!Q$11</f>
        <v>#DIV/0!</v>
      </c>
      <c r="AC264" s="24" t="e">
        <f>(S264-'ModelParams Lw'!R$10)/'ModelParams Lw'!R$11</f>
        <v>#DIV/0!</v>
      </c>
      <c r="AD264" s="24" t="e">
        <f>(T264-'ModelParams Lw'!S$10)/'ModelParams Lw'!S$11</f>
        <v>#DIV/0!</v>
      </c>
      <c r="AE264" s="24" t="e">
        <f>(U264-'ModelParams Lw'!T$10)/'ModelParams Lw'!T$11</f>
        <v>#DIV/0!</v>
      </c>
      <c r="AF264" s="24" t="e">
        <f>(V264-'ModelParams Lw'!U$10)/'ModelParams Lw'!U$11</f>
        <v>#DIV/0!</v>
      </c>
      <c r="AG264" s="24" t="e">
        <f>(W264-'ModelParams Lw'!V$10)/'ModelParams Lw'!V$11</f>
        <v>#DIV/0!</v>
      </c>
      <c r="AH264" s="24" t="e">
        <f t="shared" si="92"/>
        <v>#DIV/0!</v>
      </c>
      <c r="AI264" s="24" t="str">
        <f>IF(OR(Calcul!$D269="",Calcul!$E269=""),"",VLOOKUP(CONCATENATE(Calcul!$D269,Calcul!$E269),SilencerParams!$D$4:$R$82,8,FALSE))</f>
        <v/>
      </c>
      <c r="AJ264" s="24" t="str">
        <f>IF(OR(Calcul!$D269="",Calcul!$E269=""),"",VLOOKUP(CONCATENATE(Calcul!$D269,Calcul!$E269),SilencerParams!$D$4:$R$82,9,FALSE))</f>
        <v/>
      </c>
      <c r="AK264" s="24" t="str">
        <f>IF(OR(Calcul!$D269="",Calcul!$E269=""),"",VLOOKUP(CONCATENATE(Calcul!$D269,Calcul!$E269),SilencerParams!$D$4:$R$82,10,FALSE))</f>
        <v/>
      </c>
      <c r="AL264" s="24" t="str">
        <f>IF(OR(Calcul!$D269="",Calcul!$E269=""),"",VLOOKUP(CONCATENATE(Calcul!$D269,Calcul!$E269),SilencerParams!$D$4:$R$82,11,FALSE))</f>
        <v/>
      </c>
      <c r="AM264" s="24" t="str">
        <f>IF(OR(Calcul!$D269="",Calcul!$E269=""),"",VLOOKUP(CONCATENATE(Calcul!$D269,Calcul!$E269),SilencerParams!$D$4:$R$82,12,FALSE))</f>
        <v/>
      </c>
      <c r="AN264" s="24" t="str">
        <f>IF(OR(Calcul!$D269="",Calcul!$E269=""),"",VLOOKUP(CONCATENATE(Calcul!$D269,Calcul!$E269),SilencerParams!$D$4:$R$82,13,FALSE))</f>
        <v/>
      </c>
      <c r="AO264" s="24" t="str">
        <f>IF(OR(Calcul!$D269="",Calcul!$E269=""),"",VLOOKUP(CONCATENATE(Calcul!$D269,Calcul!$E269),SilencerParams!$D$4:$R$82,14,FALSE))</f>
        <v/>
      </c>
      <c r="AP264" s="24" t="str">
        <f>IF(OR(Calcul!$D269="",Calcul!$E269=""),"",VLOOKUP(CONCATENATE(Calcul!$D269,Calcul!$E269),SilencerParams!$D$4:$R$82,15,FALSE))</f>
        <v/>
      </c>
      <c r="AQ264" s="24" t="str">
        <f>IF(OR(Calcul!$D269="",Calcul!$E269=""),"",VLOOKUP(CONCATENATE(Calcul!$D269,Calcul!$E269),SilencerParams!$D$4:$Z$82,16,FALSE)*LOG($AH264)+VLOOKUP(CONCATENATE(Calcul!$D269,Calcul!$E269),SilencerParams!$D$4:$AH$82,24,FALSE))</f>
        <v/>
      </c>
      <c r="AR264" s="24" t="str">
        <f>IF(OR(Calcul!$D269="",Calcul!$E269=""),"",VLOOKUP(CONCATENATE(Calcul!$D269,Calcul!$E269),SilencerParams!$D$4:$Z$82,17,FALSE)*LOG($AH264)+VLOOKUP(CONCATENATE(Calcul!$D269,Calcul!$E269),SilencerParams!$D$4:$AH$82,25,FALSE))</f>
        <v/>
      </c>
      <c r="AS264" s="24" t="str">
        <f>IF(OR(Calcul!$D269="",Calcul!$E269=""),"",VLOOKUP(CONCATENATE(Calcul!$D269,Calcul!$E269),SilencerParams!$D$4:$Z$82,18,FALSE)*LOG($AH264)+VLOOKUP(CONCATENATE(Calcul!$D269,Calcul!$E269),SilencerParams!$D$4:$AH$82,26,FALSE))</f>
        <v/>
      </c>
      <c r="AT264" s="24" t="str">
        <f>IF(OR(Calcul!$D269="",Calcul!$E269=""),"",VLOOKUP(CONCATENATE(Calcul!$D269,Calcul!$E269),SilencerParams!$D$4:$Z$82,19,FALSE)*LOG($AH264)+VLOOKUP(CONCATENATE(Calcul!$D269,Calcul!$E269),SilencerParams!$D$4:$AH$82,27,FALSE))</f>
        <v/>
      </c>
      <c r="AU264" s="24" t="str">
        <f>IF(OR(Calcul!$D269="",Calcul!$E269=""),"",VLOOKUP(CONCATENATE(Calcul!$D269,Calcul!$E269),SilencerParams!$D$4:$Z$82,20,FALSE)*LOG($AH264)+VLOOKUP(CONCATENATE(Calcul!$D269,Calcul!$E269),SilencerParams!$D$4:$AH$82,28,FALSE))</f>
        <v/>
      </c>
      <c r="AV264" s="24" t="str">
        <f>IF(OR(Calcul!$D269="",Calcul!$E269=""),"",VLOOKUP(CONCATENATE(Calcul!$D269,Calcul!$E269),SilencerParams!$D$4:$Z$82,21,FALSE)*LOG($AH264)+VLOOKUP(CONCATENATE(Calcul!$D269,Calcul!$E269),SilencerParams!$D$4:$AH$82,29,FALSE))</f>
        <v/>
      </c>
      <c r="AW264" s="24" t="str">
        <f>IF(OR(Calcul!$D269="",Calcul!$E269=""),"",VLOOKUP(CONCATENATE(Calcul!$D269,Calcul!$E269),SilencerParams!$D$4:$Z$82,22,FALSE)*LOG($AH264)+VLOOKUP(CONCATENATE(Calcul!$D269,Calcul!$E269),SilencerParams!$D$4:$AH$82,30,FALSE))</f>
        <v/>
      </c>
      <c r="AX264" s="24" t="str">
        <f>IF(OR(Calcul!$D269="",Calcul!$E269=""),"",VLOOKUP(CONCATENATE(Calcul!$D269,Calcul!$E269),SilencerParams!$D$4:$Z$82,23,FALSE)*LOG($AH264)+VLOOKUP(CONCATENATE(Calcul!$D269,Calcul!$E269),SilencerParams!$D$4:$AH$82,31,FALSE))</f>
        <v/>
      </c>
      <c r="AY264" s="24" t="e">
        <f t="shared" si="95"/>
        <v>#DIV/0!</v>
      </c>
      <c r="AZ264" s="24" t="e">
        <f t="shared" si="96"/>
        <v>#DIV/0!</v>
      </c>
      <c r="BA264" s="24" t="e">
        <f t="shared" si="97"/>
        <v>#DIV/0!</v>
      </c>
      <c r="BB264" s="24" t="e">
        <f t="shared" si="98"/>
        <v>#DIV/0!</v>
      </c>
      <c r="BC264" s="24" t="e">
        <f t="shared" si="99"/>
        <v>#DIV/0!</v>
      </c>
      <c r="BD264" s="24" t="e">
        <f t="shared" si="100"/>
        <v>#DIV/0!</v>
      </c>
      <c r="BE264" s="24" t="e">
        <f t="shared" si="101"/>
        <v>#DIV/0!</v>
      </c>
      <c r="BF264" s="24" t="e">
        <f t="shared" si="102"/>
        <v>#DIV/0!</v>
      </c>
      <c r="BG264" s="24" t="e">
        <f>10*LOG10(IF(AY264="",0,POWER(10,((AY264+'ModelParams Lw'!$O$4)/10))) +IF(AZ264="",0,POWER(10,((AZ264+'ModelParams Lw'!$P$4)/10))) +IF(BA264="",0,POWER(10,((BA264+'ModelParams Lw'!$Q$4)/10))) +IF(BB264="",0,POWER(10,((BB264+'ModelParams Lw'!$R$4)/10))) +IF(BC264="",0,POWER(10,((BC264+'ModelParams Lw'!$S$4)/10))) +IF(BD264="",0,POWER(10,((BD264+'ModelParams Lw'!$T$4)/10))) +IF(BE264="",0,POWER(10,((BE264+'ModelParams Lw'!$U$4)/10)))+IF(BF264="",0,POWER(10,((BF264+'ModelParams Lw'!$V$4)/10))))</f>
        <v>#DIV/0!</v>
      </c>
      <c r="BH264" s="24" t="e">
        <f t="shared" si="93"/>
        <v>#DIV/0!</v>
      </c>
      <c r="BI264" s="24" t="e">
        <f>(AY264-'ModelParams Lw'!O$10)/'ModelParams Lw'!O$11</f>
        <v>#DIV/0!</v>
      </c>
      <c r="BJ264" s="24" t="e">
        <f>(AZ264-'ModelParams Lw'!P$10)/'ModelParams Lw'!P$11</f>
        <v>#DIV/0!</v>
      </c>
      <c r="BK264" s="24" t="e">
        <f>(BA264-'ModelParams Lw'!Q$10)/'ModelParams Lw'!Q$11</f>
        <v>#DIV/0!</v>
      </c>
      <c r="BL264" s="24" t="e">
        <f>(BB264-'ModelParams Lw'!R$10)/'ModelParams Lw'!R$11</f>
        <v>#DIV/0!</v>
      </c>
      <c r="BM264" s="24" t="e">
        <f>(BC264-'ModelParams Lw'!S$10)/'ModelParams Lw'!S$11</f>
        <v>#DIV/0!</v>
      </c>
      <c r="BN264" s="24" t="e">
        <f>(BD264-'ModelParams Lw'!T$10)/'ModelParams Lw'!T$11</f>
        <v>#DIV/0!</v>
      </c>
      <c r="BO264" s="24" t="e">
        <f>(BE264-'ModelParams Lw'!U$10)/'ModelParams Lw'!U$11</f>
        <v>#DIV/0!</v>
      </c>
      <c r="BP264" s="24" t="e">
        <f>(BF264-'ModelParams Lw'!V$10)/'ModelParams Lw'!V$11</f>
        <v>#DIV/0!</v>
      </c>
      <c r="BQ264" s="24">
        <f>IF(Calcul!$F269="SW",'ModelParams Lw'!C$18+'ModelParams Lw'!C$19*LOG(BQ$3)+'ModelParams Lw'!C$20*($D264*$E264),IF('ModelParams Lw'!C$21+'ModelParams Lw'!C$22*LOG(BQ$3)+'ModelParams Lw'!C$23*($D264*$E264)&lt;'ModelParams Lw'!C$18+'ModelParams Lw'!C$19*LOG(BQ$3)+'ModelParams Lw'!C$20*($D264*$E264),'ModelParams Lw'!C$18+'ModelParams Lw'!C$19*LOG(BQ$3)+'ModelParams Lw'!C$20*($D264*$E264),'ModelParams Lw'!C$21+'ModelParams Lw'!C$22*LOG(BQ$3)+'ModelParams Lw'!C$23*($D264*$E264)))</f>
        <v>29.232362061604213</v>
      </c>
      <c r="BR264" s="24">
        <f>IF(Calcul!$F269="SW",'ModelParams Lw'!D$18+'ModelParams Lw'!D$19*LOG(BR$3)+'ModelParams Lw'!D$20*($D264*$E264),IF('ModelParams Lw'!D$21+'ModelParams Lw'!D$22*LOG(BR$3)+'ModelParams Lw'!D$23*($D264*$E264)&lt;'ModelParams Lw'!D$18+'ModelParams Lw'!D$19*LOG(BR$3)+'ModelParams Lw'!D$20*($D264*$E264),'ModelParams Lw'!D$18+'ModelParams Lw'!D$19*LOG(BR$3)+'ModelParams Lw'!D$20*($D264*$E264),'ModelParams Lw'!D$21+'ModelParams Lw'!D$22*LOG(BR$3)+'ModelParams Lw'!D$23*($D264*$E264)))</f>
        <v>20.87664435983303</v>
      </c>
      <c r="BS264" s="24">
        <f>IF(Calcul!$F269="SW",'ModelParams Lw'!E$18+'ModelParams Lw'!E$19*LOG(BS$3)+'ModelParams Lw'!E$20*($D264*$E264),IF('ModelParams Lw'!E$21+'ModelParams Lw'!E$22*LOG(BS$3)+'ModelParams Lw'!E$23*($D264*$E264)&lt;'ModelParams Lw'!E$18+'ModelParams Lw'!E$19*LOG(BS$3)+'ModelParams Lw'!E$20*($D264*$E264),'ModelParams Lw'!E$18+'ModelParams Lw'!E$19*LOG(BS$3)+'ModelParams Lw'!E$20*($D264*$E264),'ModelParams Lw'!E$21+'ModelParams Lw'!E$22*LOG(BS$3)+'ModelParams Lw'!E$23*($D264*$E264)))</f>
        <v>19.403052886267911</v>
      </c>
      <c r="BT264" s="24">
        <f>IF(Calcul!$F269="SW",'ModelParams Lw'!F$18+'ModelParams Lw'!F$19*LOG(BT$3)+'ModelParams Lw'!F$20*($D264*$E264),IF('ModelParams Lw'!F$21+'ModelParams Lw'!F$22*LOG(BT$3)+'ModelParams Lw'!F$23*($D264*$E264)&lt;'ModelParams Lw'!F$18+'ModelParams Lw'!F$19*LOG(BT$3)+'ModelParams Lw'!F$20*($D264*$E264),'ModelParams Lw'!F$18+'ModelParams Lw'!F$19*LOG(BT$3)+'ModelParams Lw'!F$20*($D264*$E264),'ModelParams Lw'!F$21+'ModelParams Lw'!F$22*LOG(BT$3)+'ModelParams Lw'!F$23*($D264*$E264)))</f>
        <v>19.168948557312724</v>
      </c>
      <c r="BU264" s="24">
        <f>IF(Calcul!$F269="SW",'ModelParams Lw'!G$18+'ModelParams Lw'!G$19*LOG(BU$3)+'ModelParams Lw'!G$20*($D264*$E264),IF('ModelParams Lw'!G$21+'ModelParams Lw'!G$22*LOG(BU$3)+'ModelParams Lw'!G$23*($D264*$E264)&lt;'ModelParams Lw'!G$18+'ModelParams Lw'!G$19*LOG(BU$3)+'ModelParams Lw'!G$20*($D264*$E264),'ModelParams Lw'!G$18+'ModelParams Lw'!G$19*LOG(BU$3)+'ModelParams Lw'!G$20*($D264*$E264),'ModelParams Lw'!G$21+'ModelParams Lw'!G$22*LOG(BU$3)+'ModelParams Lw'!G$23*($D264*$E264)))</f>
        <v>19.253827318462619</v>
      </c>
      <c r="BV264" s="24">
        <f>IF(Calcul!$F269="SW",'ModelParams Lw'!H$18+'ModelParams Lw'!H$19*LOG(BV$3)+'ModelParams Lw'!H$20*($D264*$E264),IF('ModelParams Lw'!H$21+'ModelParams Lw'!H$22*LOG(BV$3)+'ModelParams Lw'!H$23*($D264*$E264)&lt;'ModelParams Lw'!H$18+'ModelParams Lw'!H$19*LOG(BV$3)+'ModelParams Lw'!H$20*($D264*$E264),'ModelParams Lw'!H$18+'ModelParams Lw'!H$19*LOG(BV$3)+'ModelParams Lw'!H$20*($D264*$E264),'ModelParams Lw'!H$21+'ModelParams Lw'!H$22*LOG(BV$3)+'ModelParams Lw'!H$23*($D264*$E264)))</f>
        <v>18.450549841027573</v>
      </c>
      <c r="BW264" s="24">
        <f>IF(Calcul!$F269="SW",'ModelParams Lw'!I$18+'ModelParams Lw'!I$19*LOG(BW$3)+'ModelParams Lw'!I$20*($D264*$E264),IF('ModelParams Lw'!I$21+'ModelParams Lw'!I$22*LOG(BW$3)+'ModelParams Lw'!I$23*($D264*$E264)&lt;'ModelParams Lw'!I$18+'ModelParams Lw'!I$19*LOG(BW$3)+'ModelParams Lw'!I$20*($D264*$E264),'ModelParams Lw'!I$18+'ModelParams Lw'!I$19*LOG(BW$3)+'ModelParams Lw'!I$20*($D264*$E264),'ModelParams Lw'!I$21+'ModelParams Lw'!I$22*LOG(BW$3)+'ModelParams Lw'!I$23*($D264*$E264)))</f>
        <v>24.339570323731252</v>
      </c>
      <c r="BX264" s="24">
        <f>IF(Calcul!$F269="SW",'ModelParams Lw'!J$18+'ModelParams Lw'!J$19*LOG(BX$3)+'ModelParams Lw'!J$20*($D264*$E264),IF('ModelParams Lw'!J$21+'ModelParams Lw'!J$22*LOG(BX$3)+'ModelParams Lw'!J$23*($D264*$E264)&lt;'ModelParams Lw'!J$18+'ModelParams Lw'!J$19*LOG(BX$3)+'ModelParams Lw'!J$20*($D264*$E264),'ModelParams Lw'!J$18+'ModelParams Lw'!J$19*LOG(BX$3)+'ModelParams Lw'!J$20*($D264*$E264),'ModelParams Lw'!J$21+'ModelParams Lw'!J$22*LOG(BX$3)+'ModelParams Lw'!J$23*($D264*$E264)))</f>
        <v>22.505852524315557</v>
      </c>
      <c r="BY264" s="24" t="e">
        <f t="shared" si="103"/>
        <v>#DIV/0!</v>
      </c>
      <c r="BZ264" s="24" t="e">
        <f t="shared" si="104"/>
        <v>#DIV/0!</v>
      </c>
      <c r="CA264" s="24" t="e">
        <f t="shared" si="105"/>
        <v>#DIV/0!</v>
      </c>
      <c r="CB264" s="24" t="e">
        <f t="shared" si="106"/>
        <v>#DIV/0!</v>
      </c>
      <c r="CC264" s="24" t="e">
        <f t="shared" si="107"/>
        <v>#DIV/0!</v>
      </c>
      <c r="CD264" s="24" t="e">
        <f t="shared" si="108"/>
        <v>#DIV/0!</v>
      </c>
      <c r="CE264" s="24" t="e">
        <f t="shared" si="109"/>
        <v>#DIV/0!</v>
      </c>
      <c r="CF264" s="24" t="e">
        <f t="shared" si="110"/>
        <v>#DIV/0!</v>
      </c>
      <c r="CG264" s="24" t="e">
        <f>10*LOG10(IF(BY264="",0,POWER(10,((BY264+'ModelParams Lw'!$O$4)/10))) +IF(BZ264="",0,POWER(10,((BZ264+'ModelParams Lw'!$P$4)/10))) +IF(CA264="",0,POWER(10,((CA264+'ModelParams Lw'!$Q$4)/10))) +IF(CB264="",0,POWER(10,((CB264+'ModelParams Lw'!$R$4)/10))) +IF(CC264="",0,POWER(10,((CC264+'ModelParams Lw'!$S$4)/10))) +IF(CD264="",0,POWER(10,((CD264+'ModelParams Lw'!$T$4)/10))) +IF(CE264="",0,POWER(10,((CE264+'ModelParams Lw'!$U$4)/10)))+IF(CF264="",0,POWER(10,((CF264+'ModelParams Lw'!$V$4)/10))))</f>
        <v>#DIV/0!</v>
      </c>
      <c r="CH264" s="24" t="e">
        <f t="shared" si="94"/>
        <v>#DIV/0!</v>
      </c>
      <c r="CI264" s="24" t="e">
        <f>(BY264-'ModelParams Lw'!$O$10)/'ModelParams Lw'!$O$11</f>
        <v>#DIV/0!</v>
      </c>
      <c r="CJ264" s="24" t="e">
        <f>(BZ264-'ModelParams Lw'!$P$10)/'ModelParams Lw'!$P$11</f>
        <v>#DIV/0!</v>
      </c>
      <c r="CK264" s="24" t="e">
        <f>(CA264-'ModelParams Lw'!$Q$10)/'ModelParams Lw'!$Q$11</f>
        <v>#DIV/0!</v>
      </c>
      <c r="CL264" s="24" t="e">
        <f>(CB264-'ModelParams Lw'!$R$10)/'ModelParams Lw'!$R$11</f>
        <v>#DIV/0!</v>
      </c>
      <c r="CM264" s="24" t="e">
        <f>(CC264-'ModelParams Lw'!$S$10)/'ModelParams Lw'!$S$11</f>
        <v>#DIV/0!</v>
      </c>
      <c r="CN264" s="24" t="e">
        <f>(CD264-'ModelParams Lw'!$T$10)/'ModelParams Lw'!$T$11</f>
        <v>#DIV/0!</v>
      </c>
      <c r="CO264" s="24" t="e">
        <f>(CE264-'ModelParams Lw'!$U$10)/'ModelParams Lw'!$U$11</f>
        <v>#DIV/0!</v>
      </c>
      <c r="CP264" s="24" t="e">
        <f>(CF264-'ModelParams Lw'!$V$10)/'ModelParams Lw'!$V$11</f>
        <v>#DIV/0!</v>
      </c>
    </row>
    <row r="265" spans="1:94" x14ac:dyDescent="0.2">
      <c r="A265" s="12">
        <f>Calcul!B267</f>
        <v>0</v>
      </c>
      <c r="B265" s="12">
        <f t="shared" si="111"/>
        <v>0</v>
      </c>
      <c r="C265" s="12">
        <f>Calcul!C267</f>
        <v>0</v>
      </c>
      <c r="D265" s="12">
        <f>Calcul!D267/1000</f>
        <v>0</v>
      </c>
      <c r="E265" s="12">
        <f>Calcul!E267/1000</f>
        <v>0</v>
      </c>
      <c r="F265" s="12">
        <f t="shared" si="112"/>
        <v>0</v>
      </c>
      <c r="G265" s="24" t="e">
        <f t="shared" si="113"/>
        <v>#DIV/0!</v>
      </c>
      <c r="H265" s="21" t="e">
        <f>'ModelParams Lw'!$B$6*(LN(H$3/(($B265/3600/($D265*$F265))^0.4*$G265^0.3)))^2+'ModelParams Lw'!$B$7*LN(H$3/(($B265/3600/($D265*$F265))^0.4*$G265^0.3))+'ModelParams Lw'!$B$8</f>
        <v>#DIV/0!</v>
      </c>
      <c r="I265" s="21" t="e">
        <f>'ModelParams Lw'!$B$6*(LN(I$3/(($B265/3600/($D265*$F265))^0.4*$G265^0.3)))^2+'ModelParams Lw'!$B$7*LN(I$3/(($B265/3600/($D265*$F265))^0.4*$G265^0.3))+'ModelParams Lw'!$B$8</f>
        <v>#DIV/0!</v>
      </c>
      <c r="J265" s="21" t="e">
        <f>'ModelParams Lw'!$B$6*(LN(J$3/(($B265/3600/($D265*$F265))^0.4*$G265^0.3)))^2+'ModelParams Lw'!$B$7*LN(J$3/(($B265/3600/($D265*$F265))^0.4*$G265^0.3))+'ModelParams Lw'!$B$8</f>
        <v>#DIV/0!</v>
      </c>
      <c r="K265" s="21" t="e">
        <f>'ModelParams Lw'!$B$6*(LN(K$3/(($B265/3600/($D265*$F265))^0.4*$G265^0.3)))^2+'ModelParams Lw'!$B$7*LN(K$3/(($B265/3600/($D265*$F265))^0.4*$G265^0.3))+'ModelParams Lw'!$B$8</f>
        <v>#DIV/0!</v>
      </c>
      <c r="L265" s="21" t="e">
        <f>'ModelParams Lw'!$B$6*(LN(L$3/(($B265/3600/($D265*$F265))^0.4*$G265^0.3)))^2+'ModelParams Lw'!$B$7*LN(L$3/(($B265/3600/($D265*$F265))^0.4*$G265^0.3))+'ModelParams Lw'!$B$8</f>
        <v>#DIV/0!</v>
      </c>
      <c r="M265" s="21" t="e">
        <f>'ModelParams Lw'!$B$6*(LN(M$3/(($B265/3600/($D265*$F265))^0.4*$G265^0.3)))^2+'ModelParams Lw'!$B$7*LN(M$3/(($B265/3600/($D265*$F265))^0.4*$G265^0.3))+'ModelParams Lw'!$B$8</f>
        <v>#DIV/0!</v>
      </c>
      <c r="N265" s="21" t="e">
        <f>'ModelParams Lw'!$B$6*(LN(N$3/(($B265/3600/($D265*$F265))^0.4*$G265^0.3)))^2+'ModelParams Lw'!$B$7*LN(N$3/(($B265/3600/($D265*$F265))^0.4*$G265^0.3))+'ModelParams Lw'!$B$8</f>
        <v>#DIV/0!</v>
      </c>
      <c r="O265" s="21" t="e">
        <f>'ModelParams Lw'!$B$6*(LN(O$3/(($B265/3600/($D265*$F265))^0.4*$G265^0.3)))^2+'ModelParams Lw'!$B$7*LN(O$3/(($B265/3600/($D265*$F265))^0.4*$G265^0.3))+'ModelParams Lw'!$B$8</f>
        <v>#DIV/0!</v>
      </c>
      <c r="P265" s="24" t="e">
        <f>'ModelParams Lw'!$B$3+'ModelParams Lw'!$B$4*LOG10($B265/3600/($D265*$F265))+'ModelParams Lw'!$B$5*LOG10(2*$G265/(1.2*($B265/3600/($D265*$F265))^2)+1)+10*LOG10($D265*$F265)+H265</f>
        <v>#DIV/0!</v>
      </c>
      <c r="Q265" s="24" t="e">
        <f>'ModelParams Lw'!$B$3+'ModelParams Lw'!$B$4*LOG10($B265/3600/($D265*$F265))+'ModelParams Lw'!$B$5*LOG10(2*$G265/(1.2*($B265/3600/($D265*$F265))^2)+1)+10*LOG10($D265*$F265)+I265</f>
        <v>#DIV/0!</v>
      </c>
      <c r="R265" s="24" t="e">
        <f>'ModelParams Lw'!$B$3+'ModelParams Lw'!$B$4*LOG10($B265/3600/($D265*$F265))+'ModelParams Lw'!$B$5*LOG10(2*$G265/(1.2*($B265/3600/($D265*$F265))^2)+1)+10*LOG10($D265*$F265)+J265</f>
        <v>#DIV/0!</v>
      </c>
      <c r="S265" s="24" t="e">
        <f>'ModelParams Lw'!$B$3+'ModelParams Lw'!$B$4*LOG10($B265/3600/($D265*$F265))+'ModelParams Lw'!$B$5*LOG10(2*$G265/(1.2*($B265/3600/($D265*$F265))^2)+1)+10*LOG10($D265*$F265)+K265</f>
        <v>#DIV/0!</v>
      </c>
      <c r="T265" s="24" t="e">
        <f>'ModelParams Lw'!$B$3+'ModelParams Lw'!$B$4*LOG10($B265/3600/($D265*$F265))+'ModelParams Lw'!$B$5*LOG10(2*$G265/(1.2*($B265/3600/($D265*$F265))^2)+1)+10*LOG10($D265*$F265)+L265</f>
        <v>#DIV/0!</v>
      </c>
      <c r="U265" s="24" t="e">
        <f>'ModelParams Lw'!$B$3+'ModelParams Lw'!$B$4*LOG10($B265/3600/($D265*$F265))+'ModelParams Lw'!$B$5*LOG10(2*$G265/(1.2*($B265/3600/($D265*$F265))^2)+1)+10*LOG10($D265*$F265)+M265</f>
        <v>#DIV/0!</v>
      </c>
      <c r="V265" s="24" t="e">
        <f>'ModelParams Lw'!$B$3+'ModelParams Lw'!$B$4*LOG10($B265/3600/($D265*$F265))+'ModelParams Lw'!$B$5*LOG10(2*$G265/(1.2*($B265/3600/($D265*$F265))^2)+1)+10*LOG10($D265*$F265)+N265</f>
        <v>#DIV/0!</v>
      </c>
      <c r="W265" s="24" t="e">
        <f>'ModelParams Lw'!$B$3+'ModelParams Lw'!$B$4*LOG10($B265/3600/($D265*$F265))+'ModelParams Lw'!$B$5*LOG10(2*$G265/(1.2*($B265/3600/($D265*$F265))^2)+1)+10*LOG10($D265*$F265)+O265</f>
        <v>#DIV/0!</v>
      </c>
      <c r="X265" s="24" t="e">
        <f>10*LOG10(IF(P265="",0,POWER(10,((P265+'ModelParams Lw'!$O$4)/10))) +IF(Q265="",0,POWER(10,((Q265+'ModelParams Lw'!$P$4)/10))) +IF(R265="",0,POWER(10,((R265+'ModelParams Lw'!$Q$4)/10))) +IF(S265="",0,POWER(10,((S265+'ModelParams Lw'!$R$4)/10))) +IF(T265="",0,POWER(10,((T265+'ModelParams Lw'!$S$4)/10))) +IF(U265="",0,POWER(10,((U265+'ModelParams Lw'!$T$4)/10))) +IF(V265="",0,POWER(10,((V265+'ModelParams Lw'!$U$4)/10)))+IF(W265="",0,POWER(10,((W265+'ModelParams Lw'!$V$4)/10))))</f>
        <v>#DIV/0!</v>
      </c>
      <c r="Y265" s="24" t="e">
        <f t="shared" si="114"/>
        <v>#DIV/0!</v>
      </c>
      <c r="Z265" s="24" t="e">
        <f>(P265-'ModelParams Lw'!O$10)/'ModelParams Lw'!O$11</f>
        <v>#DIV/0!</v>
      </c>
      <c r="AA265" s="24" t="e">
        <f>(Q265-'ModelParams Lw'!P$10)/'ModelParams Lw'!P$11</f>
        <v>#DIV/0!</v>
      </c>
      <c r="AB265" s="24" t="e">
        <f>(R265-'ModelParams Lw'!Q$10)/'ModelParams Lw'!Q$11</f>
        <v>#DIV/0!</v>
      </c>
      <c r="AC265" s="24" t="e">
        <f>(S265-'ModelParams Lw'!R$10)/'ModelParams Lw'!R$11</f>
        <v>#DIV/0!</v>
      </c>
      <c r="AD265" s="24" t="e">
        <f>(T265-'ModelParams Lw'!S$10)/'ModelParams Lw'!S$11</f>
        <v>#DIV/0!</v>
      </c>
      <c r="AE265" s="24" t="e">
        <f>(U265-'ModelParams Lw'!T$10)/'ModelParams Lw'!T$11</f>
        <v>#DIV/0!</v>
      </c>
      <c r="AF265" s="24" t="e">
        <f>(V265-'ModelParams Lw'!U$10)/'ModelParams Lw'!U$11</f>
        <v>#DIV/0!</v>
      </c>
      <c r="AG265" s="24" t="e">
        <f>(W265-'ModelParams Lw'!V$10)/'ModelParams Lw'!V$11</f>
        <v>#DIV/0!</v>
      </c>
      <c r="AH265" s="24" t="e">
        <f t="shared" si="92"/>
        <v>#DIV/0!</v>
      </c>
      <c r="AI265" s="24" t="str">
        <f>IF(OR(Calcul!$D270="",Calcul!$E270=""),"",VLOOKUP(CONCATENATE(Calcul!$D270,Calcul!$E270),SilencerParams!$D$4:$R$82,8,FALSE))</f>
        <v/>
      </c>
      <c r="AJ265" s="24" t="str">
        <f>IF(OR(Calcul!$D270="",Calcul!$E270=""),"",VLOOKUP(CONCATENATE(Calcul!$D270,Calcul!$E270),SilencerParams!$D$4:$R$82,9,FALSE))</f>
        <v/>
      </c>
      <c r="AK265" s="24" t="str">
        <f>IF(OR(Calcul!$D270="",Calcul!$E270=""),"",VLOOKUP(CONCATENATE(Calcul!$D270,Calcul!$E270),SilencerParams!$D$4:$R$82,10,FALSE))</f>
        <v/>
      </c>
      <c r="AL265" s="24" t="str">
        <f>IF(OR(Calcul!$D270="",Calcul!$E270=""),"",VLOOKUP(CONCATENATE(Calcul!$D270,Calcul!$E270),SilencerParams!$D$4:$R$82,11,FALSE))</f>
        <v/>
      </c>
      <c r="AM265" s="24" t="str">
        <f>IF(OR(Calcul!$D270="",Calcul!$E270=""),"",VLOOKUP(CONCATENATE(Calcul!$D270,Calcul!$E270),SilencerParams!$D$4:$R$82,12,FALSE))</f>
        <v/>
      </c>
      <c r="AN265" s="24" t="str">
        <f>IF(OR(Calcul!$D270="",Calcul!$E270=""),"",VLOOKUP(CONCATENATE(Calcul!$D270,Calcul!$E270),SilencerParams!$D$4:$R$82,13,FALSE))</f>
        <v/>
      </c>
      <c r="AO265" s="24" t="str">
        <f>IF(OR(Calcul!$D270="",Calcul!$E270=""),"",VLOOKUP(CONCATENATE(Calcul!$D270,Calcul!$E270),SilencerParams!$D$4:$R$82,14,FALSE))</f>
        <v/>
      </c>
      <c r="AP265" s="24" t="str">
        <f>IF(OR(Calcul!$D270="",Calcul!$E270=""),"",VLOOKUP(CONCATENATE(Calcul!$D270,Calcul!$E270),SilencerParams!$D$4:$R$82,15,FALSE))</f>
        <v/>
      </c>
      <c r="AQ265" s="24" t="str">
        <f>IF(OR(Calcul!$D270="",Calcul!$E270=""),"",VLOOKUP(CONCATENATE(Calcul!$D270,Calcul!$E270),SilencerParams!$D$4:$Z$82,16,FALSE)*LOG($AH265)+VLOOKUP(CONCATENATE(Calcul!$D270,Calcul!$E270),SilencerParams!$D$4:$AH$82,24,FALSE))</f>
        <v/>
      </c>
      <c r="AR265" s="24" t="str">
        <f>IF(OR(Calcul!$D270="",Calcul!$E270=""),"",VLOOKUP(CONCATENATE(Calcul!$D270,Calcul!$E270),SilencerParams!$D$4:$Z$82,17,FALSE)*LOG($AH265)+VLOOKUP(CONCATENATE(Calcul!$D270,Calcul!$E270),SilencerParams!$D$4:$AH$82,25,FALSE))</f>
        <v/>
      </c>
      <c r="AS265" s="24" t="str">
        <f>IF(OR(Calcul!$D270="",Calcul!$E270=""),"",VLOOKUP(CONCATENATE(Calcul!$D270,Calcul!$E270),SilencerParams!$D$4:$Z$82,18,FALSE)*LOG($AH265)+VLOOKUP(CONCATENATE(Calcul!$D270,Calcul!$E270),SilencerParams!$D$4:$AH$82,26,FALSE))</f>
        <v/>
      </c>
      <c r="AT265" s="24" t="str">
        <f>IF(OR(Calcul!$D270="",Calcul!$E270=""),"",VLOOKUP(CONCATENATE(Calcul!$D270,Calcul!$E270),SilencerParams!$D$4:$Z$82,19,FALSE)*LOG($AH265)+VLOOKUP(CONCATENATE(Calcul!$D270,Calcul!$E270),SilencerParams!$D$4:$AH$82,27,FALSE))</f>
        <v/>
      </c>
      <c r="AU265" s="24" t="str">
        <f>IF(OR(Calcul!$D270="",Calcul!$E270=""),"",VLOOKUP(CONCATENATE(Calcul!$D270,Calcul!$E270),SilencerParams!$D$4:$Z$82,20,FALSE)*LOG($AH265)+VLOOKUP(CONCATENATE(Calcul!$D270,Calcul!$E270),SilencerParams!$D$4:$AH$82,28,FALSE))</f>
        <v/>
      </c>
      <c r="AV265" s="24" t="str">
        <f>IF(OR(Calcul!$D270="",Calcul!$E270=""),"",VLOOKUP(CONCATENATE(Calcul!$D270,Calcul!$E270),SilencerParams!$D$4:$Z$82,21,FALSE)*LOG($AH265)+VLOOKUP(CONCATENATE(Calcul!$D270,Calcul!$E270),SilencerParams!$D$4:$AH$82,29,FALSE))</f>
        <v/>
      </c>
      <c r="AW265" s="24" t="str">
        <f>IF(OR(Calcul!$D270="",Calcul!$E270=""),"",VLOOKUP(CONCATENATE(Calcul!$D270,Calcul!$E270),SilencerParams!$D$4:$Z$82,22,FALSE)*LOG($AH265)+VLOOKUP(CONCATENATE(Calcul!$D270,Calcul!$E270),SilencerParams!$D$4:$AH$82,30,FALSE))</f>
        <v/>
      </c>
      <c r="AX265" s="24" t="str">
        <f>IF(OR(Calcul!$D270="",Calcul!$E270=""),"",VLOOKUP(CONCATENATE(Calcul!$D270,Calcul!$E270),SilencerParams!$D$4:$Z$82,23,FALSE)*LOG($AH265)+VLOOKUP(CONCATENATE(Calcul!$D270,Calcul!$E270),SilencerParams!$D$4:$AH$82,31,FALSE))</f>
        <v/>
      </c>
      <c r="AY265" s="24" t="e">
        <f t="shared" si="95"/>
        <v>#DIV/0!</v>
      </c>
      <c r="AZ265" s="24" t="e">
        <f t="shared" si="96"/>
        <v>#DIV/0!</v>
      </c>
      <c r="BA265" s="24" t="e">
        <f t="shared" si="97"/>
        <v>#DIV/0!</v>
      </c>
      <c r="BB265" s="24" t="e">
        <f t="shared" si="98"/>
        <v>#DIV/0!</v>
      </c>
      <c r="BC265" s="24" t="e">
        <f t="shared" si="99"/>
        <v>#DIV/0!</v>
      </c>
      <c r="BD265" s="24" t="e">
        <f t="shared" si="100"/>
        <v>#DIV/0!</v>
      </c>
      <c r="BE265" s="24" t="e">
        <f t="shared" si="101"/>
        <v>#DIV/0!</v>
      </c>
      <c r="BF265" s="24" t="e">
        <f t="shared" si="102"/>
        <v>#DIV/0!</v>
      </c>
      <c r="BG265" s="24" t="e">
        <f>10*LOG10(IF(AY265="",0,POWER(10,((AY265+'ModelParams Lw'!$O$4)/10))) +IF(AZ265="",0,POWER(10,((AZ265+'ModelParams Lw'!$P$4)/10))) +IF(BA265="",0,POWER(10,((BA265+'ModelParams Lw'!$Q$4)/10))) +IF(BB265="",0,POWER(10,((BB265+'ModelParams Lw'!$R$4)/10))) +IF(BC265="",0,POWER(10,((BC265+'ModelParams Lw'!$S$4)/10))) +IF(BD265="",0,POWER(10,((BD265+'ModelParams Lw'!$T$4)/10))) +IF(BE265="",0,POWER(10,((BE265+'ModelParams Lw'!$U$4)/10)))+IF(BF265="",0,POWER(10,((BF265+'ModelParams Lw'!$V$4)/10))))</f>
        <v>#DIV/0!</v>
      </c>
      <c r="BH265" s="24" t="e">
        <f t="shared" si="93"/>
        <v>#DIV/0!</v>
      </c>
      <c r="BI265" s="24" t="e">
        <f>(AY265-'ModelParams Lw'!O$10)/'ModelParams Lw'!O$11</f>
        <v>#DIV/0!</v>
      </c>
      <c r="BJ265" s="24" t="e">
        <f>(AZ265-'ModelParams Lw'!P$10)/'ModelParams Lw'!P$11</f>
        <v>#DIV/0!</v>
      </c>
      <c r="BK265" s="24" t="e">
        <f>(BA265-'ModelParams Lw'!Q$10)/'ModelParams Lw'!Q$11</f>
        <v>#DIV/0!</v>
      </c>
      <c r="BL265" s="24" t="e">
        <f>(BB265-'ModelParams Lw'!R$10)/'ModelParams Lw'!R$11</f>
        <v>#DIV/0!</v>
      </c>
      <c r="BM265" s="24" t="e">
        <f>(BC265-'ModelParams Lw'!S$10)/'ModelParams Lw'!S$11</f>
        <v>#DIV/0!</v>
      </c>
      <c r="BN265" s="24" t="e">
        <f>(BD265-'ModelParams Lw'!T$10)/'ModelParams Lw'!T$11</f>
        <v>#DIV/0!</v>
      </c>
      <c r="BO265" s="24" t="e">
        <f>(BE265-'ModelParams Lw'!U$10)/'ModelParams Lw'!U$11</f>
        <v>#DIV/0!</v>
      </c>
      <c r="BP265" s="24" t="e">
        <f>(BF265-'ModelParams Lw'!V$10)/'ModelParams Lw'!V$11</f>
        <v>#DIV/0!</v>
      </c>
      <c r="BQ265" s="24">
        <f>IF(Calcul!$F270="SW",'ModelParams Lw'!C$18+'ModelParams Lw'!C$19*LOG(BQ$3)+'ModelParams Lw'!C$20*($D265*$E265),IF('ModelParams Lw'!C$21+'ModelParams Lw'!C$22*LOG(BQ$3)+'ModelParams Lw'!C$23*($D265*$E265)&lt;'ModelParams Lw'!C$18+'ModelParams Lw'!C$19*LOG(BQ$3)+'ModelParams Lw'!C$20*($D265*$E265),'ModelParams Lw'!C$18+'ModelParams Lw'!C$19*LOG(BQ$3)+'ModelParams Lw'!C$20*($D265*$E265),'ModelParams Lw'!C$21+'ModelParams Lw'!C$22*LOG(BQ$3)+'ModelParams Lw'!C$23*($D265*$E265)))</f>
        <v>29.232362061604213</v>
      </c>
      <c r="BR265" s="24">
        <f>IF(Calcul!$F270="SW",'ModelParams Lw'!D$18+'ModelParams Lw'!D$19*LOG(BR$3)+'ModelParams Lw'!D$20*($D265*$E265),IF('ModelParams Lw'!D$21+'ModelParams Lw'!D$22*LOG(BR$3)+'ModelParams Lw'!D$23*($D265*$E265)&lt;'ModelParams Lw'!D$18+'ModelParams Lw'!D$19*LOG(BR$3)+'ModelParams Lw'!D$20*($D265*$E265),'ModelParams Lw'!D$18+'ModelParams Lw'!D$19*LOG(BR$3)+'ModelParams Lw'!D$20*($D265*$E265),'ModelParams Lw'!D$21+'ModelParams Lw'!D$22*LOG(BR$3)+'ModelParams Lw'!D$23*($D265*$E265)))</f>
        <v>20.87664435983303</v>
      </c>
      <c r="BS265" s="24">
        <f>IF(Calcul!$F270="SW",'ModelParams Lw'!E$18+'ModelParams Lw'!E$19*LOG(BS$3)+'ModelParams Lw'!E$20*($D265*$E265),IF('ModelParams Lw'!E$21+'ModelParams Lw'!E$22*LOG(BS$3)+'ModelParams Lw'!E$23*($D265*$E265)&lt;'ModelParams Lw'!E$18+'ModelParams Lw'!E$19*LOG(BS$3)+'ModelParams Lw'!E$20*($D265*$E265),'ModelParams Lw'!E$18+'ModelParams Lw'!E$19*LOG(BS$3)+'ModelParams Lw'!E$20*($D265*$E265),'ModelParams Lw'!E$21+'ModelParams Lw'!E$22*LOG(BS$3)+'ModelParams Lw'!E$23*($D265*$E265)))</f>
        <v>19.403052886267911</v>
      </c>
      <c r="BT265" s="24">
        <f>IF(Calcul!$F270="SW",'ModelParams Lw'!F$18+'ModelParams Lw'!F$19*LOG(BT$3)+'ModelParams Lw'!F$20*($D265*$E265),IF('ModelParams Lw'!F$21+'ModelParams Lw'!F$22*LOG(BT$3)+'ModelParams Lw'!F$23*($D265*$E265)&lt;'ModelParams Lw'!F$18+'ModelParams Lw'!F$19*LOG(BT$3)+'ModelParams Lw'!F$20*($D265*$E265),'ModelParams Lw'!F$18+'ModelParams Lw'!F$19*LOG(BT$3)+'ModelParams Lw'!F$20*($D265*$E265),'ModelParams Lw'!F$21+'ModelParams Lw'!F$22*LOG(BT$3)+'ModelParams Lw'!F$23*($D265*$E265)))</f>
        <v>19.168948557312724</v>
      </c>
      <c r="BU265" s="24">
        <f>IF(Calcul!$F270="SW",'ModelParams Lw'!G$18+'ModelParams Lw'!G$19*LOG(BU$3)+'ModelParams Lw'!G$20*($D265*$E265),IF('ModelParams Lw'!G$21+'ModelParams Lw'!G$22*LOG(BU$3)+'ModelParams Lw'!G$23*($D265*$E265)&lt;'ModelParams Lw'!G$18+'ModelParams Lw'!G$19*LOG(BU$3)+'ModelParams Lw'!G$20*($D265*$E265),'ModelParams Lw'!G$18+'ModelParams Lw'!G$19*LOG(BU$3)+'ModelParams Lw'!G$20*($D265*$E265),'ModelParams Lw'!G$21+'ModelParams Lw'!G$22*LOG(BU$3)+'ModelParams Lw'!G$23*($D265*$E265)))</f>
        <v>19.253827318462619</v>
      </c>
      <c r="BV265" s="24">
        <f>IF(Calcul!$F270="SW",'ModelParams Lw'!H$18+'ModelParams Lw'!H$19*LOG(BV$3)+'ModelParams Lw'!H$20*($D265*$E265),IF('ModelParams Lw'!H$21+'ModelParams Lw'!H$22*LOG(BV$3)+'ModelParams Lw'!H$23*($D265*$E265)&lt;'ModelParams Lw'!H$18+'ModelParams Lw'!H$19*LOG(BV$3)+'ModelParams Lw'!H$20*($D265*$E265),'ModelParams Lw'!H$18+'ModelParams Lw'!H$19*LOG(BV$3)+'ModelParams Lw'!H$20*($D265*$E265),'ModelParams Lw'!H$21+'ModelParams Lw'!H$22*LOG(BV$3)+'ModelParams Lw'!H$23*($D265*$E265)))</f>
        <v>18.450549841027573</v>
      </c>
      <c r="BW265" s="24">
        <f>IF(Calcul!$F270="SW",'ModelParams Lw'!I$18+'ModelParams Lw'!I$19*LOG(BW$3)+'ModelParams Lw'!I$20*($D265*$E265),IF('ModelParams Lw'!I$21+'ModelParams Lw'!I$22*LOG(BW$3)+'ModelParams Lw'!I$23*($D265*$E265)&lt;'ModelParams Lw'!I$18+'ModelParams Lw'!I$19*LOG(BW$3)+'ModelParams Lw'!I$20*($D265*$E265),'ModelParams Lw'!I$18+'ModelParams Lw'!I$19*LOG(BW$3)+'ModelParams Lw'!I$20*($D265*$E265),'ModelParams Lw'!I$21+'ModelParams Lw'!I$22*LOG(BW$3)+'ModelParams Lw'!I$23*($D265*$E265)))</f>
        <v>24.339570323731252</v>
      </c>
      <c r="BX265" s="24">
        <f>IF(Calcul!$F270="SW",'ModelParams Lw'!J$18+'ModelParams Lw'!J$19*LOG(BX$3)+'ModelParams Lw'!J$20*($D265*$E265),IF('ModelParams Lw'!J$21+'ModelParams Lw'!J$22*LOG(BX$3)+'ModelParams Lw'!J$23*($D265*$E265)&lt;'ModelParams Lw'!J$18+'ModelParams Lw'!J$19*LOG(BX$3)+'ModelParams Lw'!J$20*($D265*$E265),'ModelParams Lw'!J$18+'ModelParams Lw'!J$19*LOG(BX$3)+'ModelParams Lw'!J$20*($D265*$E265),'ModelParams Lw'!J$21+'ModelParams Lw'!J$22*LOG(BX$3)+'ModelParams Lw'!J$23*($D265*$E265)))</f>
        <v>22.505852524315557</v>
      </c>
      <c r="BY265" s="24" t="e">
        <f t="shared" si="103"/>
        <v>#DIV/0!</v>
      </c>
      <c r="BZ265" s="24" t="e">
        <f t="shared" si="104"/>
        <v>#DIV/0!</v>
      </c>
      <c r="CA265" s="24" t="e">
        <f t="shared" si="105"/>
        <v>#DIV/0!</v>
      </c>
      <c r="CB265" s="24" t="e">
        <f t="shared" si="106"/>
        <v>#DIV/0!</v>
      </c>
      <c r="CC265" s="24" t="e">
        <f t="shared" si="107"/>
        <v>#DIV/0!</v>
      </c>
      <c r="CD265" s="24" t="e">
        <f t="shared" si="108"/>
        <v>#DIV/0!</v>
      </c>
      <c r="CE265" s="24" t="e">
        <f t="shared" si="109"/>
        <v>#DIV/0!</v>
      </c>
      <c r="CF265" s="24" t="e">
        <f t="shared" si="110"/>
        <v>#DIV/0!</v>
      </c>
      <c r="CG265" s="24" t="e">
        <f>10*LOG10(IF(BY265="",0,POWER(10,((BY265+'ModelParams Lw'!$O$4)/10))) +IF(BZ265="",0,POWER(10,((BZ265+'ModelParams Lw'!$P$4)/10))) +IF(CA265="",0,POWER(10,((CA265+'ModelParams Lw'!$Q$4)/10))) +IF(CB265="",0,POWER(10,((CB265+'ModelParams Lw'!$R$4)/10))) +IF(CC265="",0,POWER(10,((CC265+'ModelParams Lw'!$S$4)/10))) +IF(CD265="",0,POWER(10,((CD265+'ModelParams Lw'!$T$4)/10))) +IF(CE265="",0,POWER(10,((CE265+'ModelParams Lw'!$U$4)/10)))+IF(CF265="",0,POWER(10,((CF265+'ModelParams Lw'!$V$4)/10))))</f>
        <v>#DIV/0!</v>
      </c>
      <c r="CH265" s="24" t="e">
        <f t="shared" si="94"/>
        <v>#DIV/0!</v>
      </c>
      <c r="CI265" s="24" t="e">
        <f>(BY265-'ModelParams Lw'!$O$10)/'ModelParams Lw'!$O$11</f>
        <v>#DIV/0!</v>
      </c>
      <c r="CJ265" s="24" t="e">
        <f>(BZ265-'ModelParams Lw'!$P$10)/'ModelParams Lw'!$P$11</f>
        <v>#DIV/0!</v>
      </c>
      <c r="CK265" s="24" t="e">
        <f>(CA265-'ModelParams Lw'!$Q$10)/'ModelParams Lw'!$Q$11</f>
        <v>#DIV/0!</v>
      </c>
      <c r="CL265" s="24" t="e">
        <f>(CB265-'ModelParams Lw'!$R$10)/'ModelParams Lw'!$R$11</f>
        <v>#DIV/0!</v>
      </c>
      <c r="CM265" s="24" t="e">
        <f>(CC265-'ModelParams Lw'!$S$10)/'ModelParams Lw'!$S$11</f>
        <v>#DIV/0!</v>
      </c>
      <c r="CN265" s="24" t="e">
        <f>(CD265-'ModelParams Lw'!$T$10)/'ModelParams Lw'!$T$11</f>
        <v>#DIV/0!</v>
      </c>
      <c r="CO265" s="24" t="e">
        <f>(CE265-'ModelParams Lw'!$U$10)/'ModelParams Lw'!$U$11</f>
        <v>#DIV/0!</v>
      </c>
      <c r="CP265" s="24" t="e">
        <f>(CF265-'ModelParams Lw'!$V$10)/'ModelParams Lw'!$V$11</f>
        <v>#DIV/0!</v>
      </c>
    </row>
    <row r="266" spans="1:94" x14ac:dyDescent="0.2">
      <c r="A266" s="12">
        <f>Calcul!B268</f>
        <v>0</v>
      </c>
      <c r="B266" s="12">
        <f t="shared" si="111"/>
        <v>0</v>
      </c>
      <c r="C266" s="12">
        <f>Calcul!C268</f>
        <v>0</v>
      </c>
      <c r="D266" s="12">
        <f>Calcul!D268/1000</f>
        <v>0</v>
      </c>
      <c r="E266" s="12">
        <f>Calcul!E268/1000</f>
        <v>0</v>
      </c>
      <c r="F266" s="12">
        <f t="shared" si="112"/>
        <v>0</v>
      </c>
      <c r="G266" s="24" t="e">
        <f t="shared" si="113"/>
        <v>#DIV/0!</v>
      </c>
      <c r="H266" s="21" t="e">
        <f>'ModelParams Lw'!$B$6*(LN(H$3/(($B266/3600/($D266*$F266))^0.4*$G266^0.3)))^2+'ModelParams Lw'!$B$7*LN(H$3/(($B266/3600/($D266*$F266))^0.4*$G266^0.3))+'ModelParams Lw'!$B$8</f>
        <v>#DIV/0!</v>
      </c>
      <c r="I266" s="21" t="e">
        <f>'ModelParams Lw'!$B$6*(LN(I$3/(($B266/3600/($D266*$F266))^0.4*$G266^0.3)))^2+'ModelParams Lw'!$B$7*LN(I$3/(($B266/3600/($D266*$F266))^0.4*$G266^0.3))+'ModelParams Lw'!$B$8</f>
        <v>#DIV/0!</v>
      </c>
      <c r="J266" s="21" t="e">
        <f>'ModelParams Lw'!$B$6*(LN(J$3/(($B266/3600/($D266*$F266))^0.4*$G266^0.3)))^2+'ModelParams Lw'!$B$7*LN(J$3/(($B266/3600/($D266*$F266))^0.4*$G266^0.3))+'ModelParams Lw'!$B$8</f>
        <v>#DIV/0!</v>
      </c>
      <c r="K266" s="21" t="e">
        <f>'ModelParams Lw'!$B$6*(LN(K$3/(($B266/3600/($D266*$F266))^0.4*$G266^0.3)))^2+'ModelParams Lw'!$B$7*LN(K$3/(($B266/3600/($D266*$F266))^0.4*$G266^0.3))+'ModelParams Lw'!$B$8</f>
        <v>#DIV/0!</v>
      </c>
      <c r="L266" s="21" t="e">
        <f>'ModelParams Lw'!$B$6*(LN(L$3/(($B266/3600/($D266*$F266))^0.4*$G266^0.3)))^2+'ModelParams Lw'!$B$7*LN(L$3/(($B266/3600/($D266*$F266))^0.4*$G266^0.3))+'ModelParams Lw'!$B$8</f>
        <v>#DIV/0!</v>
      </c>
      <c r="M266" s="21" t="e">
        <f>'ModelParams Lw'!$B$6*(LN(M$3/(($B266/3600/($D266*$F266))^0.4*$G266^0.3)))^2+'ModelParams Lw'!$B$7*LN(M$3/(($B266/3600/($D266*$F266))^0.4*$G266^0.3))+'ModelParams Lw'!$B$8</f>
        <v>#DIV/0!</v>
      </c>
      <c r="N266" s="21" t="e">
        <f>'ModelParams Lw'!$B$6*(LN(N$3/(($B266/3600/($D266*$F266))^0.4*$G266^0.3)))^2+'ModelParams Lw'!$B$7*LN(N$3/(($B266/3600/($D266*$F266))^0.4*$G266^0.3))+'ModelParams Lw'!$B$8</f>
        <v>#DIV/0!</v>
      </c>
      <c r="O266" s="21" t="e">
        <f>'ModelParams Lw'!$B$6*(LN(O$3/(($B266/3600/($D266*$F266))^0.4*$G266^0.3)))^2+'ModelParams Lw'!$B$7*LN(O$3/(($B266/3600/($D266*$F266))^0.4*$G266^0.3))+'ModelParams Lw'!$B$8</f>
        <v>#DIV/0!</v>
      </c>
      <c r="P266" s="24" t="e">
        <f>'ModelParams Lw'!$B$3+'ModelParams Lw'!$B$4*LOG10($B266/3600/($D266*$F266))+'ModelParams Lw'!$B$5*LOG10(2*$G266/(1.2*($B266/3600/($D266*$F266))^2)+1)+10*LOG10($D266*$F266)+H266</f>
        <v>#DIV/0!</v>
      </c>
      <c r="Q266" s="24" t="e">
        <f>'ModelParams Lw'!$B$3+'ModelParams Lw'!$B$4*LOG10($B266/3600/($D266*$F266))+'ModelParams Lw'!$B$5*LOG10(2*$G266/(1.2*($B266/3600/($D266*$F266))^2)+1)+10*LOG10($D266*$F266)+I266</f>
        <v>#DIV/0!</v>
      </c>
      <c r="R266" s="24" t="e">
        <f>'ModelParams Lw'!$B$3+'ModelParams Lw'!$B$4*LOG10($B266/3600/($D266*$F266))+'ModelParams Lw'!$B$5*LOG10(2*$G266/(1.2*($B266/3600/($D266*$F266))^2)+1)+10*LOG10($D266*$F266)+J266</f>
        <v>#DIV/0!</v>
      </c>
      <c r="S266" s="24" t="e">
        <f>'ModelParams Lw'!$B$3+'ModelParams Lw'!$B$4*LOG10($B266/3600/($D266*$F266))+'ModelParams Lw'!$B$5*LOG10(2*$G266/(1.2*($B266/3600/($D266*$F266))^2)+1)+10*LOG10($D266*$F266)+K266</f>
        <v>#DIV/0!</v>
      </c>
      <c r="T266" s="24" t="e">
        <f>'ModelParams Lw'!$B$3+'ModelParams Lw'!$B$4*LOG10($B266/3600/($D266*$F266))+'ModelParams Lw'!$B$5*LOG10(2*$G266/(1.2*($B266/3600/($D266*$F266))^2)+1)+10*LOG10($D266*$F266)+L266</f>
        <v>#DIV/0!</v>
      </c>
      <c r="U266" s="24" t="e">
        <f>'ModelParams Lw'!$B$3+'ModelParams Lw'!$B$4*LOG10($B266/3600/($D266*$F266))+'ModelParams Lw'!$B$5*LOG10(2*$G266/(1.2*($B266/3600/($D266*$F266))^2)+1)+10*LOG10($D266*$F266)+M266</f>
        <v>#DIV/0!</v>
      </c>
      <c r="V266" s="24" t="e">
        <f>'ModelParams Lw'!$B$3+'ModelParams Lw'!$B$4*LOG10($B266/3600/($D266*$F266))+'ModelParams Lw'!$B$5*LOG10(2*$G266/(1.2*($B266/3600/($D266*$F266))^2)+1)+10*LOG10($D266*$F266)+N266</f>
        <v>#DIV/0!</v>
      </c>
      <c r="W266" s="24" t="e">
        <f>'ModelParams Lw'!$B$3+'ModelParams Lw'!$B$4*LOG10($B266/3600/($D266*$F266))+'ModelParams Lw'!$B$5*LOG10(2*$G266/(1.2*($B266/3600/($D266*$F266))^2)+1)+10*LOG10($D266*$F266)+O266</f>
        <v>#DIV/0!</v>
      </c>
      <c r="X266" s="24" t="e">
        <f>10*LOG10(IF(P266="",0,POWER(10,((P266+'ModelParams Lw'!$O$4)/10))) +IF(Q266="",0,POWER(10,((Q266+'ModelParams Lw'!$P$4)/10))) +IF(R266="",0,POWER(10,((R266+'ModelParams Lw'!$Q$4)/10))) +IF(S266="",0,POWER(10,((S266+'ModelParams Lw'!$R$4)/10))) +IF(T266="",0,POWER(10,((T266+'ModelParams Lw'!$S$4)/10))) +IF(U266="",0,POWER(10,((U266+'ModelParams Lw'!$T$4)/10))) +IF(V266="",0,POWER(10,((V266+'ModelParams Lw'!$U$4)/10)))+IF(W266="",0,POWER(10,((W266+'ModelParams Lw'!$V$4)/10))))</f>
        <v>#DIV/0!</v>
      </c>
      <c r="Y266" s="24" t="e">
        <f t="shared" si="114"/>
        <v>#DIV/0!</v>
      </c>
      <c r="Z266" s="24" t="e">
        <f>(P266-'ModelParams Lw'!O$10)/'ModelParams Lw'!O$11</f>
        <v>#DIV/0!</v>
      </c>
      <c r="AA266" s="24" t="e">
        <f>(Q266-'ModelParams Lw'!P$10)/'ModelParams Lw'!P$11</f>
        <v>#DIV/0!</v>
      </c>
      <c r="AB266" s="24" t="e">
        <f>(R266-'ModelParams Lw'!Q$10)/'ModelParams Lw'!Q$11</f>
        <v>#DIV/0!</v>
      </c>
      <c r="AC266" s="24" t="e">
        <f>(S266-'ModelParams Lw'!R$10)/'ModelParams Lw'!R$11</f>
        <v>#DIV/0!</v>
      </c>
      <c r="AD266" s="24" t="e">
        <f>(T266-'ModelParams Lw'!S$10)/'ModelParams Lw'!S$11</f>
        <v>#DIV/0!</v>
      </c>
      <c r="AE266" s="24" t="e">
        <f>(U266-'ModelParams Lw'!T$10)/'ModelParams Lw'!T$11</f>
        <v>#DIV/0!</v>
      </c>
      <c r="AF266" s="24" t="e">
        <f>(V266-'ModelParams Lw'!U$10)/'ModelParams Lw'!U$11</f>
        <v>#DIV/0!</v>
      </c>
      <c r="AG266" s="24" t="e">
        <f>(W266-'ModelParams Lw'!V$10)/'ModelParams Lw'!V$11</f>
        <v>#DIV/0!</v>
      </c>
      <c r="AH266" s="24" t="e">
        <f t="shared" si="92"/>
        <v>#DIV/0!</v>
      </c>
      <c r="AI266" s="24" t="str">
        <f>IF(OR(Calcul!$D271="",Calcul!$E271=""),"",VLOOKUP(CONCATENATE(Calcul!$D271,Calcul!$E271),SilencerParams!$D$4:$R$82,8,FALSE))</f>
        <v/>
      </c>
      <c r="AJ266" s="24" t="str">
        <f>IF(OR(Calcul!$D271="",Calcul!$E271=""),"",VLOOKUP(CONCATENATE(Calcul!$D271,Calcul!$E271),SilencerParams!$D$4:$R$82,9,FALSE))</f>
        <v/>
      </c>
      <c r="AK266" s="24" t="str">
        <f>IF(OR(Calcul!$D271="",Calcul!$E271=""),"",VLOOKUP(CONCATENATE(Calcul!$D271,Calcul!$E271),SilencerParams!$D$4:$R$82,10,FALSE))</f>
        <v/>
      </c>
      <c r="AL266" s="24" t="str">
        <f>IF(OR(Calcul!$D271="",Calcul!$E271=""),"",VLOOKUP(CONCATENATE(Calcul!$D271,Calcul!$E271),SilencerParams!$D$4:$R$82,11,FALSE))</f>
        <v/>
      </c>
      <c r="AM266" s="24" t="str">
        <f>IF(OR(Calcul!$D271="",Calcul!$E271=""),"",VLOOKUP(CONCATENATE(Calcul!$D271,Calcul!$E271),SilencerParams!$D$4:$R$82,12,FALSE))</f>
        <v/>
      </c>
      <c r="AN266" s="24" t="str">
        <f>IF(OR(Calcul!$D271="",Calcul!$E271=""),"",VLOOKUP(CONCATENATE(Calcul!$D271,Calcul!$E271),SilencerParams!$D$4:$R$82,13,FALSE))</f>
        <v/>
      </c>
      <c r="AO266" s="24" t="str">
        <f>IF(OR(Calcul!$D271="",Calcul!$E271=""),"",VLOOKUP(CONCATENATE(Calcul!$D271,Calcul!$E271),SilencerParams!$D$4:$R$82,14,FALSE))</f>
        <v/>
      </c>
      <c r="AP266" s="24" t="str">
        <f>IF(OR(Calcul!$D271="",Calcul!$E271=""),"",VLOOKUP(CONCATENATE(Calcul!$D271,Calcul!$E271),SilencerParams!$D$4:$R$82,15,FALSE))</f>
        <v/>
      </c>
      <c r="AQ266" s="24" t="str">
        <f>IF(OR(Calcul!$D271="",Calcul!$E271=""),"",VLOOKUP(CONCATENATE(Calcul!$D271,Calcul!$E271),SilencerParams!$D$4:$Z$82,16,FALSE)*LOG($AH266)+VLOOKUP(CONCATENATE(Calcul!$D271,Calcul!$E271),SilencerParams!$D$4:$AH$82,24,FALSE))</f>
        <v/>
      </c>
      <c r="AR266" s="24" t="str">
        <f>IF(OR(Calcul!$D271="",Calcul!$E271=""),"",VLOOKUP(CONCATENATE(Calcul!$D271,Calcul!$E271),SilencerParams!$D$4:$Z$82,17,FALSE)*LOG($AH266)+VLOOKUP(CONCATENATE(Calcul!$D271,Calcul!$E271),SilencerParams!$D$4:$AH$82,25,FALSE))</f>
        <v/>
      </c>
      <c r="AS266" s="24" t="str">
        <f>IF(OR(Calcul!$D271="",Calcul!$E271=""),"",VLOOKUP(CONCATENATE(Calcul!$D271,Calcul!$E271),SilencerParams!$D$4:$Z$82,18,FALSE)*LOG($AH266)+VLOOKUP(CONCATENATE(Calcul!$D271,Calcul!$E271),SilencerParams!$D$4:$AH$82,26,FALSE))</f>
        <v/>
      </c>
      <c r="AT266" s="24" t="str">
        <f>IF(OR(Calcul!$D271="",Calcul!$E271=""),"",VLOOKUP(CONCATENATE(Calcul!$D271,Calcul!$E271),SilencerParams!$D$4:$Z$82,19,FALSE)*LOG($AH266)+VLOOKUP(CONCATENATE(Calcul!$D271,Calcul!$E271),SilencerParams!$D$4:$AH$82,27,FALSE))</f>
        <v/>
      </c>
      <c r="AU266" s="24" t="str">
        <f>IF(OR(Calcul!$D271="",Calcul!$E271=""),"",VLOOKUP(CONCATENATE(Calcul!$D271,Calcul!$E271),SilencerParams!$D$4:$Z$82,20,FALSE)*LOG($AH266)+VLOOKUP(CONCATENATE(Calcul!$D271,Calcul!$E271),SilencerParams!$D$4:$AH$82,28,FALSE))</f>
        <v/>
      </c>
      <c r="AV266" s="24" t="str">
        <f>IF(OR(Calcul!$D271="",Calcul!$E271=""),"",VLOOKUP(CONCATENATE(Calcul!$D271,Calcul!$E271),SilencerParams!$D$4:$Z$82,21,FALSE)*LOG($AH266)+VLOOKUP(CONCATENATE(Calcul!$D271,Calcul!$E271),SilencerParams!$D$4:$AH$82,29,FALSE))</f>
        <v/>
      </c>
      <c r="AW266" s="24" t="str">
        <f>IF(OR(Calcul!$D271="",Calcul!$E271=""),"",VLOOKUP(CONCATENATE(Calcul!$D271,Calcul!$E271),SilencerParams!$D$4:$Z$82,22,FALSE)*LOG($AH266)+VLOOKUP(CONCATENATE(Calcul!$D271,Calcul!$E271),SilencerParams!$D$4:$AH$82,30,FALSE))</f>
        <v/>
      </c>
      <c r="AX266" s="24" t="str">
        <f>IF(OR(Calcul!$D271="",Calcul!$E271=""),"",VLOOKUP(CONCATENATE(Calcul!$D271,Calcul!$E271),SilencerParams!$D$4:$Z$82,23,FALSE)*LOG($AH266)+VLOOKUP(CONCATENATE(Calcul!$D271,Calcul!$E271),SilencerParams!$D$4:$AH$82,31,FALSE))</f>
        <v/>
      </c>
      <c r="AY266" s="24" t="e">
        <f t="shared" si="95"/>
        <v>#DIV/0!</v>
      </c>
      <c r="AZ266" s="24" t="e">
        <f t="shared" si="96"/>
        <v>#DIV/0!</v>
      </c>
      <c r="BA266" s="24" t="e">
        <f t="shared" si="97"/>
        <v>#DIV/0!</v>
      </c>
      <c r="BB266" s="24" t="e">
        <f t="shared" si="98"/>
        <v>#DIV/0!</v>
      </c>
      <c r="BC266" s="24" t="e">
        <f t="shared" si="99"/>
        <v>#DIV/0!</v>
      </c>
      <c r="BD266" s="24" t="e">
        <f t="shared" si="100"/>
        <v>#DIV/0!</v>
      </c>
      <c r="BE266" s="24" t="e">
        <f t="shared" si="101"/>
        <v>#DIV/0!</v>
      </c>
      <c r="BF266" s="24" t="e">
        <f t="shared" si="102"/>
        <v>#DIV/0!</v>
      </c>
      <c r="BG266" s="24" t="e">
        <f>10*LOG10(IF(AY266="",0,POWER(10,((AY266+'ModelParams Lw'!$O$4)/10))) +IF(AZ266="",0,POWER(10,((AZ266+'ModelParams Lw'!$P$4)/10))) +IF(BA266="",0,POWER(10,((BA266+'ModelParams Lw'!$Q$4)/10))) +IF(BB266="",0,POWER(10,((BB266+'ModelParams Lw'!$R$4)/10))) +IF(BC266="",0,POWER(10,((BC266+'ModelParams Lw'!$S$4)/10))) +IF(BD266="",0,POWER(10,((BD266+'ModelParams Lw'!$T$4)/10))) +IF(BE266="",0,POWER(10,((BE266+'ModelParams Lw'!$U$4)/10)))+IF(BF266="",0,POWER(10,((BF266+'ModelParams Lw'!$V$4)/10))))</f>
        <v>#DIV/0!</v>
      </c>
      <c r="BH266" s="24" t="e">
        <f t="shared" si="93"/>
        <v>#DIV/0!</v>
      </c>
      <c r="BI266" s="24" t="e">
        <f>(AY266-'ModelParams Lw'!O$10)/'ModelParams Lw'!O$11</f>
        <v>#DIV/0!</v>
      </c>
      <c r="BJ266" s="24" t="e">
        <f>(AZ266-'ModelParams Lw'!P$10)/'ModelParams Lw'!P$11</f>
        <v>#DIV/0!</v>
      </c>
      <c r="BK266" s="24" t="e">
        <f>(BA266-'ModelParams Lw'!Q$10)/'ModelParams Lw'!Q$11</f>
        <v>#DIV/0!</v>
      </c>
      <c r="BL266" s="24" t="e">
        <f>(BB266-'ModelParams Lw'!R$10)/'ModelParams Lw'!R$11</f>
        <v>#DIV/0!</v>
      </c>
      <c r="BM266" s="24" t="e">
        <f>(BC266-'ModelParams Lw'!S$10)/'ModelParams Lw'!S$11</f>
        <v>#DIV/0!</v>
      </c>
      <c r="BN266" s="24" t="e">
        <f>(BD266-'ModelParams Lw'!T$10)/'ModelParams Lw'!T$11</f>
        <v>#DIV/0!</v>
      </c>
      <c r="BO266" s="24" t="e">
        <f>(BE266-'ModelParams Lw'!U$10)/'ModelParams Lw'!U$11</f>
        <v>#DIV/0!</v>
      </c>
      <c r="BP266" s="24" t="e">
        <f>(BF266-'ModelParams Lw'!V$10)/'ModelParams Lw'!V$11</f>
        <v>#DIV/0!</v>
      </c>
      <c r="BQ266" s="24">
        <f>IF(Calcul!$F271="SW",'ModelParams Lw'!C$18+'ModelParams Lw'!C$19*LOG(BQ$3)+'ModelParams Lw'!C$20*($D266*$E266),IF('ModelParams Lw'!C$21+'ModelParams Lw'!C$22*LOG(BQ$3)+'ModelParams Lw'!C$23*($D266*$E266)&lt;'ModelParams Lw'!C$18+'ModelParams Lw'!C$19*LOG(BQ$3)+'ModelParams Lw'!C$20*($D266*$E266),'ModelParams Lw'!C$18+'ModelParams Lw'!C$19*LOG(BQ$3)+'ModelParams Lw'!C$20*($D266*$E266),'ModelParams Lw'!C$21+'ModelParams Lw'!C$22*LOG(BQ$3)+'ModelParams Lw'!C$23*($D266*$E266)))</f>
        <v>29.232362061604213</v>
      </c>
      <c r="BR266" s="24">
        <f>IF(Calcul!$F271="SW",'ModelParams Lw'!D$18+'ModelParams Lw'!D$19*LOG(BR$3)+'ModelParams Lw'!D$20*($D266*$E266),IF('ModelParams Lw'!D$21+'ModelParams Lw'!D$22*LOG(BR$3)+'ModelParams Lw'!D$23*($D266*$E266)&lt;'ModelParams Lw'!D$18+'ModelParams Lw'!D$19*LOG(BR$3)+'ModelParams Lw'!D$20*($D266*$E266),'ModelParams Lw'!D$18+'ModelParams Lw'!D$19*LOG(BR$3)+'ModelParams Lw'!D$20*($D266*$E266),'ModelParams Lw'!D$21+'ModelParams Lw'!D$22*LOG(BR$3)+'ModelParams Lw'!D$23*($D266*$E266)))</f>
        <v>20.87664435983303</v>
      </c>
      <c r="BS266" s="24">
        <f>IF(Calcul!$F271="SW",'ModelParams Lw'!E$18+'ModelParams Lw'!E$19*LOG(BS$3)+'ModelParams Lw'!E$20*($D266*$E266),IF('ModelParams Lw'!E$21+'ModelParams Lw'!E$22*LOG(BS$3)+'ModelParams Lw'!E$23*($D266*$E266)&lt;'ModelParams Lw'!E$18+'ModelParams Lw'!E$19*LOG(BS$3)+'ModelParams Lw'!E$20*($D266*$E266),'ModelParams Lw'!E$18+'ModelParams Lw'!E$19*LOG(BS$3)+'ModelParams Lw'!E$20*($D266*$E266),'ModelParams Lw'!E$21+'ModelParams Lw'!E$22*LOG(BS$3)+'ModelParams Lw'!E$23*($D266*$E266)))</f>
        <v>19.403052886267911</v>
      </c>
      <c r="BT266" s="24">
        <f>IF(Calcul!$F271="SW",'ModelParams Lw'!F$18+'ModelParams Lw'!F$19*LOG(BT$3)+'ModelParams Lw'!F$20*($D266*$E266),IF('ModelParams Lw'!F$21+'ModelParams Lw'!F$22*LOG(BT$3)+'ModelParams Lw'!F$23*($D266*$E266)&lt;'ModelParams Lw'!F$18+'ModelParams Lw'!F$19*LOG(BT$3)+'ModelParams Lw'!F$20*($D266*$E266),'ModelParams Lw'!F$18+'ModelParams Lw'!F$19*LOG(BT$3)+'ModelParams Lw'!F$20*($D266*$E266),'ModelParams Lw'!F$21+'ModelParams Lw'!F$22*LOG(BT$3)+'ModelParams Lw'!F$23*($D266*$E266)))</f>
        <v>19.168948557312724</v>
      </c>
      <c r="BU266" s="24">
        <f>IF(Calcul!$F271="SW",'ModelParams Lw'!G$18+'ModelParams Lw'!G$19*LOG(BU$3)+'ModelParams Lw'!G$20*($D266*$E266),IF('ModelParams Lw'!G$21+'ModelParams Lw'!G$22*LOG(BU$3)+'ModelParams Lw'!G$23*($D266*$E266)&lt;'ModelParams Lw'!G$18+'ModelParams Lw'!G$19*LOG(BU$3)+'ModelParams Lw'!G$20*($D266*$E266),'ModelParams Lw'!G$18+'ModelParams Lw'!G$19*LOG(BU$3)+'ModelParams Lw'!G$20*($D266*$E266),'ModelParams Lw'!G$21+'ModelParams Lw'!G$22*LOG(BU$3)+'ModelParams Lw'!G$23*($D266*$E266)))</f>
        <v>19.253827318462619</v>
      </c>
      <c r="BV266" s="24">
        <f>IF(Calcul!$F271="SW",'ModelParams Lw'!H$18+'ModelParams Lw'!H$19*LOG(BV$3)+'ModelParams Lw'!H$20*($D266*$E266),IF('ModelParams Lw'!H$21+'ModelParams Lw'!H$22*LOG(BV$3)+'ModelParams Lw'!H$23*($D266*$E266)&lt;'ModelParams Lw'!H$18+'ModelParams Lw'!H$19*LOG(BV$3)+'ModelParams Lw'!H$20*($D266*$E266),'ModelParams Lw'!H$18+'ModelParams Lw'!H$19*LOG(BV$3)+'ModelParams Lw'!H$20*($D266*$E266),'ModelParams Lw'!H$21+'ModelParams Lw'!H$22*LOG(BV$3)+'ModelParams Lw'!H$23*($D266*$E266)))</f>
        <v>18.450549841027573</v>
      </c>
      <c r="BW266" s="24">
        <f>IF(Calcul!$F271="SW",'ModelParams Lw'!I$18+'ModelParams Lw'!I$19*LOG(BW$3)+'ModelParams Lw'!I$20*($D266*$E266),IF('ModelParams Lw'!I$21+'ModelParams Lw'!I$22*LOG(BW$3)+'ModelParams Lw'!I$23*($D266*$E266)&lt;'ModelParams Lw'!I$18+'ModelParams Lw'!I$19*LOG(BW$3)+'ModelParams Lw'!I$20*($D266*$E266),'ModelParams Lw'!I$18+'ModelParams Lw'!I$19*LOG(BW$3)+'ModelParams Lw'!I$20*($D266*$E266),'ModelParams Lw'!I$21+'ModelParams Lw'!I$22*LOG(BW$3)+'ModelParams Lw'!I$23*($D266*$E266)))</f>
        <v>24.339570323731252</v>
      </c>
      <c r="BX266" s="24">
        <f>IF(Calcul!$F271="SW",'ModelParams Lw'!J$18+'ModelParams Lw'!J$19*LOG(BX$3)+'ModelParams Lw'!J$20*($D266*$E266),IF('ModelParams Lw'!J$21+'ModelParams Lw'!J$22*LOG(BX$3)+'ModelParams Lw'!J$23*($D266*$E266)&lt;'ModelParams Lw'!J$18+'ModelParams Lw'!J$19*LOG(BX$3)+'ModelParams Lw'!J$20*($D266*$E266),'ModelParams Lw'!J$18+'ModelParams Lw'!J$19*LOG(BX$3)+'ModelParams Lw'!J$20*($D266*$E266),'ModelParams Lw'!J$21+'ModelParams Lw'!J$22*LOG(BX$3)+'ModelParams Lw'!J$23*($D266*$E266)))</f>
        <v>22.505852524315557</v>
      </c>
      <c r="BY266" s="24" t="e">
        <f t="shared" si="103"/>
        <v>#DIV/0!</v>
      </c>
      <c r="BZ266" s="24" t="e">
        <f t="shared" si="104"/>
        <v>#DIV/0!</v>
      </c>
      <c r="CA266" s="24" t="e">
        <f t="shared" si="105"/>
        <v>#DIV/0!</v>
      </c>
      <c r="CB266" s="24" t="e">
        <f t="shared" si="106"/>
        <v>#DIV/0!</v>
      </c>
      <c r="CC266" s="24" t="e">
        <f t="shared" si="107"/>
        <v>#DIV/0!</v>
      </c>
      <c r="CD266" s="24" t="e">
        <f t="shared" si="108"/>
        <v>#DIV/0!</v>
      </c>
      <c r="CE266" s="24" t="e">
        <f t="shared" si="109"/>
        <v>#DIV/0!</v>
      </c>
      <c r="CF266" s="24" t="e">
        <f t="shared" si="110"/>
        <v>#DIV/0!</v>
      </c>
      <c r="CG266" s="24" t="e">
        <f>10*LOG10(IF(BY266="",0,POWER(10,((BY266+'ModelParams Lw'!$O$4)/10))) +IF(BZ266="",0,POWER(10,((BZ266+'ModelParams Lw'!$P$4)/10))) +IF(CA266="",0,POWER(10,((CA266+'ModelParams Lw'!$Q$4)/10))) +IF(CB266="",0,POWER(10,((CB266+'ModelParams Lw'!$R$4)/10))) +IF(CC266="",0,POWER(10,((CC266+'ModelParams Lw'!$S$4)/10))) +IF(CD266="",0,POWER(10,((CD266+'ModelParams Lw'!$T$4)/10))) +IF(CE266="",0,POWER(10,((CE266+'ModelParams Lw'!$U$4)/10)))+IF(CF266="",0,POWER(10,((CF266+'ModelParams Lw'!$V$4)/10))))</f>
        <v>#DIV/0!</v>
      </c>
      <c r="CH266" s="24" t="e">
        <f t="shared" si="94"/>
        <v>#DIV/0!</v>
      </c>
      <c r="CI266" s="24" t="e">
        <f>(BY266-'ModelParams Lw'!$O$10)/'ModelParams Lw'!$O$11</f>
        <v>#DIV/0!</v>
      </c>
      <c r="CJ266" s="24" t="e">
        <f>(BZ266-'ModelParams Lw'!$P$10)/'ModelParams Lw'!$P$11</f>
        <v>#DIV/0!</v>
      </c>
      <c r="CK266" s="24" t="e">
        <f>(CA266-'ModelParams Lw'!$Q$10)/'ModelParams Lw'!$Q$11</f>
        <v>#DIV/0!</v>
      </c>
      <c r="CL266" s="24" t="e">
        <f>(CB266-'ModelParams Lw'!$R$10)/'ModelParams Lw'!$R$11</f>
        <v>#DIV/0!</v>
      </c>
      <c r="CM266" s="24" t="e">
        <f>(CC266-'ModelParams Lw'!$S$10)/'ModelParams Lw'!$S$11</f>
        <v>#DIV/0!</v>
      </c>
      <c r="CN266" s="24" t="e">
        <f>(CD266-'ModelParams Lw'!$T$10)/'ModelParams Lw'!$T$11</f>
        <v>#DIV/0!</v>
      </c>
      <c r="CO266" s="24" t="e">
        <f>(CE266-'ModelParams Lw'!$U$10)/'ModelParams Lw'!$U$11</f>
        <v>#DIV/0!</v>
      </c>
      <c r="CP266" s="24" t="e">
        <f>(CF266-'ModelParams Lw'!$V$10)/'ModelParams Lw'!$V$11</f>
        <v>#DIV/0!</v>
      </c>
    </row>
    <row r="267" spans="1:94" x14ac:dyDescent="0.2">
      <c r="A267" s="12">
        <f>Calcul!B269</f>
        <v>0</v>
      </c>
      <c r="B267" s="12">
        <f t="shared" si="111"/>
        <v>0</v>
      </c>
      <c r="C267" s="12">
        <f>Calcul!C269</f>
        <v>0</v>
      </c>
      <c r="D267" s="12">
        <f>Calcul!D269/1000</f>
        <v>0</v>
      </c>
      <c r="E267" s="12">
        <f>Calcul!E269/1000</f>
        <v>0</v>
      </c>
      <c r="F267" s="12">
        <f t="shared" si="112"/>
        <v>0</v>
      </c>
      <c r="G267" s="24" t="e">
        <f t="shared" si="113"/>
        <v>#DIV/0!</v>
      </c>
      <c r="H267" s="21" t="e">
        <f>'ModelParams Lw'!$B$6*(LN(H$3/(($B267/3600/($D267*$F267))^0.4*$G267^0.3)))^2+'ModelParams Lw'!$B$7*LN(H$3/(($B267/3600/($D267*$F267))^0.4*$G267^0.3))+'ModelParams Lw'!$B$8</f>
        <v>#DIV/0!</v>
      </c>
      <c r="I267" s="21" t="e">
        <f>'ModelParams Lw'!$B$6*(LN(I$3/(($B267/3600/($D267*$F267))^0.4*$G267^0.3)))^2+'ModelParams Lw'!$B$7*LN(I$3/(($B267/3600/($D267*$F267))^0.4*$G267^0.3))+'ModelParams Lw'!$B$8</f>
        <v>#DIV/0!</v>
      </c>
      <c r="J267" s="21" t="e">
        <f>'ModelParams Lw'!$B$6*(LN(J$3/(($B267/3600/($D267*$F267))^0.4*$G267^0.3)))^2+'ModelParams Lw'!$B$7*LN(J$3/(($B267/3600/($D267*$F267))^0.4*$G267^0.3))+'ModelParams Lw'!$B$8</f>
        <v>#DIV/0!</v>
      </c>
      <c r="K267" s="21" t="e">
        <f>'ModelParams Lw'!$B$6*(LN(K$3/(($B267/3600/($D267*$F267))^0.4*$G267^0.3)))^2+'ModelParams Lw'!$B$7*LN(K$3/(($B267/3600/($D267*$F267))^0.4*$G267^0.3))+'ModelParams Lw'!$B$8</f>
        <v>#DIV/0!</v>
      </c>
      <c r="L267" s="21" t="e">
        <f>'ModelParams Lw'!$B$6*(LN(L$3/(($B267/3600/($D267*$F267))^0.4*$G267^0.3)))^2+'ModelParams Lw'!$B$7*LN(L$3/(($B267/3600/($D267*$F267))^0.4*$G267^0.3))+'ModelParams Lw'!$B$8</f>
        <v>#DIV/0!</v>
      </c>
      <c r="M267" s="21" t="e">
        <f>'ModelParams Lw'!$B$6*(LN(M$3/(($B267/3600/($D267*$F267))^0.4*$G267^0.3)))^2+'ModelParams Lw'!$B$7*LN(M$3/(($B267/3600/($D267*$F267))^0.4*$G267^0.3))+'ModelParams Lw'!$B$8</f>
        <v>#DIV/0!</v>
      </c>
      <c r="N267" s="21" t="e">
        <f>'ModelParams Lw'!$B$6*(LN(N$3/(($B267/3600/($D267*$F267))^0.4*$G267^0.3)))^2+'ModelParams Lw'!$B$7*LN(N$3/(($B267/3600/($D267*$F267))^0.4*$G267^0.3))+'ModelParams Lw'!$B$8</f>
        <v>#DIV/0!</v>
      </c>
      <c r="O267" s="21" t="e">
        <f>'ModelParams Lw'!$B$6*(LN(O$3/(($B267/3600/($D267*$F267))^0.4*$G267^0.3)))^2+'ModelParams Lw'!$B$7*LN(O$3/(($B267/3600/($D267*$F267))^0.4*$G267^0.3))+'ModelParams Lw'!$B$8</f>
        <v>#DIV/0!</v>
      </c>
      <c r="P267" s="24" t="e">
        <f>'ModelParams Lw'!$B$3+'ModelParams Lw'!$B$4*LOG10($B267/3600/($D267*$F267))+'ModelParams Lw'!$B$5*LOG10(2*$G267/(1.2*($B267/3600/($D267*$F267))^2)+1)+10*LOG10($D267*$F267)+H267</f>
        <v>#DIV/0!</v>
      </c>
      <c r="Q267" s="24" t="e">
        <f>'ModelParams Lw'!$B$3+'ModelParams Lw'!$B$4*LOG10($B267/3600/($D267*$F267))+'ModelParams Lw'!$B$5*LOG10(2*$G267/(1.2*($B267/3600/($D267*$F267))^2)+1)+10*LOG10($D267*$F267)+I267</f>
        <v>#DIV/0!</v>
      </c>
      <c r="R267" s="24" t="e">
        <f>'ModelParams Lw'!$B$3+'ModelParams Lw'!$B$4*LOG10($B267/3600/($D267*$F267))+'ModelParams Lw'!$B$5*LOG10(2*$G267/(1.2*($B267/3600/($D267*$F267))^2)+1)+10*LOG10($D267*$F267)+J267</f>
        <v>#DIV/0!</v>
      </c>
      <c r="S267" s="24" t="e">
        <f>'ModelParams Lw'!$B$3+'ModelParams Lw'!$B$4*LOG10($B267/3600/($D267*$F267))+'ModelParams Lw'!$B$5*LOG10(2*$G267/(1.2*($B267/3600/($D267*$F267))^2)+1)+10*LOG10($D267*$F267)+K267</f>
        <v>#DIV/0!</v>
      </c>
      <c r="T267" s="24" t="e">
        <f>'ModelParams Lw'!$B$3+'ModelParams Lw'!$B$4*LOG10($B267/3600/($D267*$F267))+'ModelParams Lw'!$B$5*LOG10(2*$G267/(1.2*($B267/3600/($D267*$F267))^2)+1)+10*LOG10($D267*$F267)+L267</f>
        <v>#DIV/0!</v>
      </c>
      <c r="U267" s="24" t="e">
        <f>'ModelParams Lw'!$B$3+'ModelParams Lw'!$B$4*LOG10($B267/3600/($D267*$F267))+'ModelParams Lw'!$B$5*LOG10(2*$G267/(1.2*($B267/3600/($D267*$F267))^2)+1)+10*LOG10($D267*$F267)+M267</f>
        <v>#DIV/0!</v>
      </c>
      <c r="V267" s="24" t="e">
        <f>'ModelParams Lw'!$B$3+'ModelParams Lw'!$B$4*LOG10($B267/3600/($D267*$F267))+'ModelParams Lw'!$B$5*LOG10(2*$G267/(1.2*($B267/3600/($D267*$F267))^2)+1)+10*LOG10($D267*$F267)+N267</f>
        <v>#DIV/0!</v>
      </c>
      <c r="W267" s="24" t="e">
        <f>'ModelParams Lw'!$B$3+'ModelParams Lw'!$B$4*LOG10($B267/3600/($D267*$F267))+'ModelParams Lw'!$B$5*LOG10(2*$G267/(1.2*($B267/3600/($D267*$F267))^2)+1)+10*LOG10($D267*$F267)+O267</f>
        <v>#DIV/0!</v>
      </c>
      <c r="X267" s="24" t="e">
        <f>10*LOG10(IF(P267="",0,POWER(10,((P267+'ModelParams Lw'!$O$4)/10))) +IF(Q267="",0,POWER(10,((Q267+'ModelParams Lw'!$P$4)/10))) +IF(R267="",0,POWER(10,((R267+'ModelParams Lw'!$Q$4)/10))) +IF(S267="",0,POWER(10,((S267+'ModelParams Lw'!$R$4)/10))) +IF(T267="",0,POWER(10,((T267+'ModelParams Lw'!$S$4)/10))) +IF(U267="",0,POWER(10,((U267+'ModelParams Lw'!$T$4)/10))) +IF(V267="",0,POWER(10,((V267+'ModelParams Lw'!$U$4)/10)))+IF(W267="",0,POWER(10,((W267+'ModelParams Lw'!$V$4)/10))))</f>
        <v>#DIV/0!</v>
      </c>
      <c r="Y267" s="24" t="e">
        <f t="shared" si="114"/>
        <v>#DIV/0!</v>
      </c>
      <c r="Z267" s="24" t="e">
        <f>(P267-'ModelParams Lw'!O$10)/'ModelParams Lw'!O$11</f>
        <v>#DIV/0!</v>
      </c>
      <c r="AA267" s="24" t="e">
        <f>(Q267-'ModelParams Lw'!P$10)/'ModelParams Lw'!P$11</f>
        <v>#DIV/0!</v>
      </c>
      <c r="AB267" s="24" t="e">
        <f>(R267-'ModelParams Lw'!Q$10)/'ModelParams Lw'!Q$11</f>
        <v>#DIV/0!</v>
      </c>
      <c r="AC267" s="24" t="e">
        <f>(S267-'ModelParams Lw'!R$10)/'ModelParams Lw'!R$11</f>
        <v>#DIV/0!</v>
      </c>
      <c r="AD267" s="24" t="e">
        <f>(T267-'ModelParams Lw'!S$10)/'ModelParams Lw'!S$11</f>
        <v>#DIV/0!</v>
      </c>
      <c r="AE267" s="24" t="e">
        <f>(U267-'ModelParams Lw'!T$10)/'ModelParams Lw'!T$11</f>
        <v>#DIV/0!</v>
      </c>
      <c r="AF267" s="24" t="e">
        <f>(V267-'ModelParams Lw'!U$10)/'ModelParams Lw'!U$11</f>
        <v>#DIV/0!</v>
      </c>
      <c r="AG267" s="24" t="e">
        <f>(W267-'ModelParams Lw'!V$10)/'ModelParams Lw'!V$11</f>
        <v>#DIV/0!</v>
      </c>
      <c r="AH267" s="24" t="e">
        <f t="shared" si="92"/>
        <v>#DIV/0!</v>
      </c>
      <c r="AI267" s="24" t="str">
        <f>IF(OR(Calcul!$D272="",Calcul!$E272=""),"",VLOOKUP(CONCATENATE(Calcul!$D272,Calcul!$E272),SilencerParams!$D$4:$R$82,8,FALSE))</f>
        <v/>
      </c>
      <c r="AJ267" s="24" t="str">
        <f>IF(OR(Calcul!$D272="",Calcul!$E272=""),"",VLOOKUP(CONCATENATE(Calcul!$D272,Calcul!$E272),SilencerParams!$D$4:$R$82,9,FALSE))</f>
        <v/>
      </c>
      <c r="AK267" s="24" t="str">
        <f>IF(OR(Calcul!$D272="",Calcul!$E272=""),"",VLOOKUP(CONCATENATE(Calcul!$D272,Calcul!$E272),SilencerParams!$D$4:$R$82,10,FALSE))</f>
        <v/>
      </c>
      <c r="AL267" s="24" t="str">
        <f>IF(OR(Calcul!$D272="",Calcul!$E272=""),"",VLOOKUP(CONCATENATE(Calcul!$D272,Calcul!$E272),SilencerParams!$D$4:$R$82,11,FALSE))</f>
        <v/>
      </c>
      <c r="AM267" s="24" t="str">
        <f>IF(OR(Calcul!$D272="",Calcul!$E272=""),"",VLOOKUP(CONCATENATE(Calcul!$D272,Calcul!$E272),SilencerParams!$D$4:$R$82,12,FALSE))</f>
        <v/>
      </c>
      <c r="AN267" s="24" t="str">
        <f>IF(OR(Calcul!$D272="",Calcul!$E272=""),"",VLOOKUP(CONCATENATE(Calcul!$D272,Calcul!$E272),SilencerParams!$D$4:$R$82,13,FALSE))</f>
        <v/>
      </c>
      <c r="AO267" s="24" t="str">
        <f>IF(OR(Calcul!$D272="",Calcul!$E272=""),"",VLOOKUP(CONCATENATE(Calcul!$D272,Calcul!$E272),SilencerParams!$D$4:$R$82,14,FALSE))</f>
        <v/>
      </c>
      <c r="AP267" s="24" t="str">
        <f>IF(OR(Calcul!$D272="",Calcul!$E272=""),"",VLOOKUP(CONCATENATE(Calcul!$D272,Calcul!$E272),SilencerParams!$D$4:$R$82,15,FALSE))</f>
        <v/>
      </c>
      <c r="AQ267" s="24" t="str">
        <f>IF(OR(Calcul!$D272="",Calcul!$E272=""),"",VLOOKUP(CONCATENATE(Calcul!$D272,Calcul!$E272),SilencerParams!$D$4:$Z$82,16,FALSE)*LOG($AH267)+VLOOKUP(CONCATENATE(Calcul!$D272,Calcul!$E272),SilencerParams!$D$4:$AH$82,24,FALSE))</f>
        <v/>
      </c>
      <c r="AR267" s="24" t="str">
        <f>IF(OR(Calcul!$D272="",Calcul!$E272=""),"",VLOOKUP(CONCATENATE(Calcul!$D272,Calcul!$E272),SilencerParams!$D$4:$Z$82,17,FALSE)*LOG($AH267)+VLOOKUP(CONCATENATE(Calcul!$D272,Calcul!$E272),SilencerParams!$D$4:$AH$82,25,FALSE))</f>
        <v/>
      </c>
      <c r="AS267" s="24" t="str">
        <f>IF(OR(Calcul!$D272="",Calcul!$E272=""),"",VLOOKUP(CONCATENATE(Calcul!$D272,Calcul!$E272),SilencerParams!$D$4:$Z$82,18,FALSE)*LOG($AH267)+VLOOKUP(CONCATENATE(Calcul!$D272,Calcul!$E272),SilencerParams!$D$4:$AH$82,26,FALSE))</f>
        <v/>
      </c>
      <c r="AT267" s="24" t="str">
        <f>IF(OR(Calcul!$D272="",Calcul!$E272=""),"",VLOOKUP(CONCATENATE(Calcul!$D272,Calcul!$E272),SilencerParams!$D$4:$Z$82,19,FALSE)*LOG($AH267)+VLOOKUP(CONCATENATE(Calcul!$D272,Calcul!$E272),SilencerParams!$D$4:$AH$82,27,FALSE))</f>
        <v/>
      </c>
      <c r="AU267" s="24" t="str">
        <f>IF(OR(Calcul!$D272="",Calcul!$E272=""),"",VLOOKUP(CONCATENATE(Calcul!$D272,Calcul!$E272),SilencerParams!$D$4:$Z$82,20,FALSE)*LOG($AH267)+VLOOKUP(CONCATENATE(Calcul!$D272,Calcul!$E272),SilencerParams!$D$4:$AH$82,28,FALSE))</f>
        <v/>
      </c>
      <c r="AV267" s="24" t="str">
        <f>IF(OR(Calcul!$D272="",Calcul!$E272=""),"",VLOOKUP(CONCATENATE(Calcul!$D272,Calcul!$E272),SilencerParams!$D$4:$Z$82,21,FALSE)*LOG($AH267)+VLOOKUP(CONCATENATE(Calcul!$D272,Calcul!$E272),SilencerParams!$D$4:$AH$82,29,FALSE))</f>
        <v/>
      </c>
      <c r="AW267" s="24" t="str">
        <f>IF(OR(Calcul!$D272="",Calcul!$E272=""),"",VLOOKUP(CONCATENATE(Calcul!$D272,Calcul!$E272),SilencerParams!$D$4:$Z$82,22,FALSE)*LOG($AH267)+VLOOKUP(CONCATENATE(Calcul!$D272,Calcul!$E272),SilencerParams!$D$4:$AH$82,30,FALSE))</f>
        <v/>
      </c>
      <c r="AX267" s="24" t="str">
        <f>IF(OR(Calcul!$D272="",Calcul!$E272=""),"",VLOOKUP(CONCATENATE(Calcul!$D272,Calcul!$E272),SilencerParams!$D$4:$Z$82,23,FALSE)*LOG($AH267)+VLOOKUP(CONCATENATE(Calcul!$D272,Calcul!$E272),SilencerParams!$D$4:$AH$82,31,FALSE))</f>
        <v/>
      </c>
      <c r="AY267" s="24" t="e">
        <f t="shared" si="95"/>
        <v>#DIV/0!</v>
      </c>
      <c r="AZ267" s="24" t="e">
        <f t="shared" si="96"/>
        <v>#DIV/0!</v>
      </c>
      <c r="BA267" s="24" t="e">
        <f t="shared" si="97"/>
        <v>#DIV/0!</v>
      </c>
      <c r="BB267" s="24" t="e">
        <f t="shared" si="98"/>
        <v>#DIV/0!</v>
      </c>
      <c r="BC267" s="24" t="e">
        <f t="shared" si="99"/>
        <v>#DIV/0!</v>
      </c>
      <c r="BD267" s="24" t="e">
        <f t="shared" si="100"/>
        <v>#DIV/0!</v>
      </c>
      <c r="BE267" s="24" t="e">
        <f t="shared" si="101"/>
        <v>#DIV/0!</v>
      </c>
      <c r="BF267" s="24" t="e">
        <f t="shared" si="102"/>
        <v>#DIV/0!</v>
      </c>
      <c r="BG267" s="24" t="e">
        <f>10*LOG10(IF(AY267="",0,POWER(10,((AY267+'ModelParams Lw'!$O$4)/10))) +IF(AZ267="",0,POWER(10,((AZ267+'ModelParams Lw'!$P$4)/10))) +IF(BA267="",0,POWER(10,((BA267+'ModelParams Lw'!$Q$4)/10))) +IF(BB267="",0,POWER(10,((BB267+'ModelParams Lw'!$R$4)/10))) +IF(BC267="",0,POWER(10,((BC267+'ModelParams Lw'!$S$4)/10))) +IF(BD267="",0,POWER(10,((BD267+'ModelParams Lw'!$T$4)/10))) +IF(BE267="",0,POWER(10,((BE267+'ModelParams Lw'!$U$4)/10)))+IF(BF267="",0,POWER(10,((BF267+'ModelParams Lw'!$V$4)/10))))</f>
        <v>#DIV/0!</v>
      </c>
      <c r="BH267" s="24" t="e">
        <f t="shared" si="93"/>
        <v>#DIV/0!</v>
      </c>
      <c r="BI267" s="24" t="e">
        <f>(AY267-'ModelParams Lw'!O$10)/'ModelParams Lw'!O$11</f>
        <v>#DIV/0!</v>
      </c>
      <c r="BJ267" s="24" t="e">
        <f>(AZ267-'ModelParams Lw'!P$10)/'ModelParams Lw'!P$11</f>
        <v>#DIV/0!</v>
      </c>
      <c r="BK267" s="24" t="e">
        <f>(BA267-'ModelParams Lw'!Q$10)/'ModelParams Lw'!Q$11</f>
        <v>#DIV/0!</v>
      </c>
      <c r="BL267" s="24" t="e">
        <f>(BB267-'ModelParams Lw'!R$10)/'ModelParams Lw'!R$11</f>
        <v>#DIV/0!</v>
      </c>
      <c r="BM267" s="24" t="e">
        <f>(BC267-'ModelParams Lw'!S$10)/'ModelParams Lw'!S$11</f>
        <v>#DIV/0!</v>
      </c>
      <c r="BN267" s="24" t="e">
        <f>(BD267-'ModelParams Lw'!T$10)/'ModelParams Lw'!T$11</f>
        <v>#DIV/0!</v>
      </c>
      <c r="BO267" s="24" t="e">
        <f>(BE267-'ModelParams Lw'!U$10)/'ModelParams Lw'!U$11</f>
        <v>#DIV/0!</v>
      </c>
      <c r="BP267" s="24" t="e">
        <f>(BF267-'ModelParams Lw'!V$10)/'ModelParams Lw'!V$11</f>
        <v>#DIV/0!</v>
      </c>
      <c r="BQ267" s="24">
        <f>IF(Calcul!$F272="SW",'ModelParams Lw'!C$18+'ModelParams Lw'!C$19*LOG(BQ$3)+'ModelParams Lw'!C$20*($D267*$E267),IF('ModelParams Lw'!C$21+'ModelParams Lw'!C$22*LOG(BQ$3)+'ModelParams Lw'!C$23*($D267*$E267)&lt;'ModelParams Lw'!C$18+'ModelParams Lw'!C$19*LOG(BQ$3)+'ModelParams Lw'!C$20*($D267*$E267),'ModelParams Lw'!C$18+'ModelParams Lw'!C$19*LOG(BQ$3)+'ModelParams Lw'!C$20*($D267*$E267),'ModelParams Lw'!C$21+'ModelParams Lw'!C$22*LOG(BQ$3)+'ModelParams Lw'!C$23*($D267*$E267)))</f>
        <v>29.232362061604213</v>
      </c>
      <c r="BR267" s="24">
        <f>IF(Calcul!$F272="SW",'ModelParams Lw'!D$18+'ModelParams Lw'!D$19*LOG(BR$3)+'ModelParams Lw'!D$20*($D267*$E267),IF('ModelParams Lw'!D$21+'ModelParams Lw'!D$22*LOG(BR$3)+'ModelParams Lw'!D$23*($D267*$E267)&lt;'ModelParams Lw'!D$18+'ModelParams Lw'!D$19*LOG(BR$3)+'ModelParams Lw'!D$20*($D267*$E267),'ModelParams Lw'!D$18+'ModelParams Lw'!D$19*LOG(BR$3)+'ModelParams Lw'!D$20*($D267*$E267),'ModelParams Lw'!D$21+'ModelParams Lw'!D$22*LOG(BR$3)+'ModelParams Lw'!D$23*($D267*$E267)))</f>
        <v>20.87664435983303</v>
      </c>
      <c r="BS267" s="24">
        <f>IF(Calcul!$F272="SW",'ModelParams Lw'!E$18+'ModelParams Lw'!E$19*LOG(BS$3)+'ModelParams Lw'!E$20*($D267*$E267),IF('ModelParams Lw'!E$21+'ModelParams Lw'!E$22*LOG(BS$3)+'ModelParams Lw'!E$23*($D267*$E267)&lt;'ModelParams Lw'!E$18+'ModelParams Lw'!E$19*LOG(BS$3)+'ModelParams Lw'!E$20*($D267*$E267),'ModelParams Lw'!E$18+'ModelParams Lw'!E$19*LOG(BS$3)+'ModelParams Lw'!E$20*($D267*$E267),'ModelParams Lw'!E$21+'ModelParams Lw'!E$22*LOG(BS$3)+'ModelParams Lw'!E$23*($D267*$E267)))</f>
        <v>19.403052886267911</v>
      </c>
      <c r="BT267" s="24">
        <f>IF(Calcul!$F272="SW",'ModelParams Lw'!F$18+'ModelParams Lw'!F$19*LOG(BT$3)+'ModelParams Lw'!F$20*($D267*$E267),IF('ModelParams Lw'!F$21+'ModelParams Lw'!F$22*LOG(BT$3)+'ModelParams Lw'!F$23*($D267*$E267)&lt;'ModelParams Lw'!F$18+'ModelParams Lw'!F$19*LOG(BT$3)+'ModelParams Lw'!F$20*($D267*$E267),'ModelParams Lw'!F$18+'ModelParams Lw'!F$19*LOG(BT$3)+'ModelParams Lw'!F$20*($D267*$E267),'ModelParams Lw'!F$21+'ModelParams Lw'!F$22*LOG(BT$3)+'ModelParams Lw'!F$23*($D267*$E267)))</f>
        <v>19.168948557312724</v>
      </c>
      <c r="BU267" s="24">
        <f>IF(Calcul!$F272="SW",'ModelParams Lw'!G$18+'ModelParams Lw'!G$19*LOG(BU$3)+'ModelParams Lw'!G$20*($D267*$E267),IF('ModelParams Lw'!G$21+'ModelParams Lw'!G$22*LOG(BU$3)+'ModelParams Lw'!G$23*($D267*$E267)&lt;'ModelParams Lw'!G$18+'ModelParams Lw'!G$19*LOG(BU$3)+'ModelParams Lw'!G$20*($D267*$E267),'ModelParams Lw'!G$18+'ModelParams Lw'!G$19*LOG(BU$3)+'ModelParams Lw'!G$20*($D267*$E267),'ModelParams Lw'!G$21+'ModelParams Lw'!G$22*LOG(BU$3)+'ModelParams Lw'!G$23*($D267*$E267)))</f>
        <v>19.253827318462619</v>
      </c>
      <c r="BV267" s="24">
        <f>IF(Calcul!$F272="SW",'ModelParams Lw'!H$18+'ModelParams Lw'!H$19*LOG(BV$3)+'ModelParams Lw'!H$20*($D267*$E267),IF('ModelParams Lw'!H$21+'ModelParams Lw'!H$22*LOG(BV$3)+'ModelParams Lw'!H$23*($D267*$E267)&lt;'ModelParams Lw'!H$18+'ModelParams Lw'!H$19*LOG(BV$3)+'ModelParams Lw'!H$20*($D267*$E267),'ModelParams Lw'!H$18+'ModelParams Lw'!H$19*LOG(BV$3)+'ModelParams Lw'!H$20*($D267*$E267),'ModelParams Lw'!H$21+'ModelParams Lw'!H$22*LOG(BV$3)+'ModelParams Lw'!H$23*($D267*$E267)))</f>
        <v>18.450549841027573</v>
      </c>
      <c r="BW267" s="24">
        <f>IF(Calcul!$F272="SW",'ModelParams Lw'!I$18+'ModelParams Lw'!I$19*LOG(BW$3)+'ModelParams Lw'!I$20*($D267*$E267),IF('ModelParams Lw'!I$21+'ModelParams Lw'!I$22*LOG(BW$3)+'ModelParams Lw'!I$23*($D267*$E267)&lt;'ModelParams Lw'!I$18+'ModelParams Lw'!I$19*LOG(BW$3)+'ModelParams Lw'!I$20*($D267*$E267),'ModelParams Lw'!I$18+'ModelParams Lw'!I$19*LOG(BW$3)+'ModelParams Lw'!I$20*($D267*$E267),'ModelParams Lw'!I$21+'ModelParams Lw'!I$22*LOG(BW$3)+'ModelParams Lw'!I$23*($D267*$E267)))</f>
        <v>24.339570323731252</v>
      </c>
      <c r="BX267" s="24">
        <f>IF(Calcul!$F272="SW",'ModelParams Lw'!J$18+'ModelParams Lw'!J$19*LOG(BX$3)+'ModelParams Lw'!J$20*($D267*$E267),IF('ModelParams Lw'!J$21+'ModelParams Lw'!J$22*LOG(BX$3)+'ModelParams Lw'!J$23*($D267*$E267)&lt;'ModelParams Lw'!J$18+'ModelParams Lw'!J$19*LOG(BX$3)+'ModelParams Lw'!J$20*($D267*$E267),'ModelParams Lw'!J$18+'ModelParams Lw'!J$19*LOG(BX$3)+'ModelParams Lw'!J$20*($D267*$E267),'ModelParams Lw'!J$21+'ModelParams Lw'!J$22*LOG(BX$3)+'ModelParams Lw'!J$23*($D267*$E267)))</f>
        <v>22.505852524315557</v>
      </c>
      <c r="BY267" s="24" t="e">
        <f t="shared" si="103"/>
        <v>#DIV/0!</v>
      </c>
      <c r="BZ267" s="24" t="e">
        <f t="shared" si="104"/>
        <v>#DIV/0!</v>
      </c>
      <c r="CA267" s="24" t="e">
        <f t="shared" si="105"/>
        <v>#DIV/0!</v>
      </c>
      <c r="CB267" s="24" t="e">
        <f t="shared" si="106"/>
        <v>#DIV/0!</v>
      </c>
      <c r="CC267" s="24" t="e">
        <f t="shared" si="107"/>
        <v>#DIV/0!</v>
      </c>
      <c r="CD267" s="24" t="e">
        <f t="shared" si="108"/>
        <v>#DIV/0!</v>
      </c>
      <c r="CE267" s="24" t="e">
        <f t="shared" si="109"/>
        <v>#DIV/0!</v>
      </c>
      <c r="CF267" s="24" t="e">
        <f t="shared" si="110"/>
        <v>#DIV/0!</v>
      </c>
      <c r="CG267" s="24" t="e">
        <f>10*LOG10(IF(BY267="",0,POWER(10,((BY267+'ModelParams Lw'!$O$4)/10))) +IF(BZ267="",0,POWER(10,((BZ267+'ModelParams Lw'!$P$4)/10))) +IF(CA267="",0,POWER(10,((CA267+'ModelParams Lw'!$Q$4)/10))) +IF(CB267="",0,POWER(10,((CB267+'ModelParams Lw'!$R$4)/10))) +IF(CC267="",0,POWER(10,((CC267+'ModelParams Lw'!$S$4)/10))) +IF(CD267="",0,POWER(10,((CD267+'ModelParams Lw'!$T$4)/10))) +IF(CE267="",0,POWER(10,((CE267+'ModelParams Lw'!$U$4)/10)))+IF(CF267="",0,POWER(10,((CF267+'ModelParams Lw'!$V$4)/10))))</f>
        <v>#DIV/0!</v>
      </c>
      <c r="CH267" s="24" t="e">
        <f t="shared" si="94"/>
        <v>#DIV/0!</v>
      </c>
      <c r="CI267" s="24" t="e">
        <f>(BY267-'ModelParams Lw'!$O$10)/'ModelParams Lw'!$O$11</f>
        <v>#DIV/0!</v>
      </c>
      <c r="CJ267" s="24" t="e">
        <f>(BZ267-'ModelParams Lw'!$P$10)/'ModelParams Lw'!$P$11</f>
        <v>#DIV/0!</v>
      </c>
      <c r="CK267" s="24" t="e">
        <f>(CA267-'ModelParams Lw'!$Q$10)/'ModelParams Lw'!$Q$11</f>
        <v>#DIV/0!</v>
      </c>
      <c r="CL267" s="24" t="e">
        <f>(CB267-'ModelParams Lw'!$R$10)/'ModelParams Lw'!$R$11</f>
        <v>#DIV/0!</v>
      </c>
      <c r="CM267" s="24" t="e">
        <f>(CC267-'ModelParams Lw'!$S$10)/'ModelParams Lw'!$S$11</f>
        <v>#DIV/0!</v>
      </c>
      <c r="CN267" s="24" t="e">
        <f>(CD267-'ModelParams Lw'!$T$10)/'ModelParams Lw'!$T$11</f>
        <v>#DIV/0!</v>
      </c>
      <c r="CO267" s="24" t="e">
        <f>(CE267-'ModelParams Lw'!$U$10)/'ModelParams Lw'!$U$11</f>
        <v>#DIV/0!</v>
      </c>
      <c r="CP267" s="24" t="e">
        <f>(CF267-'ModelParams Lw'!$V$10)/'ModelParams Lw'!$V$11</f>
        <v>#DIV/0!</v>
      </c>
    </row>
    <row r="268" spans="1:94" x14ac:dyDescent="0.2">
      <c r="A268" s="12">
        <f>Calcul!B270</f>
        <v>0</v>
      </c>
      <c r="B268" s="12">
        <f t="shared" si="111"/>
        <v>0</v>
      </c>
      <c r="C268" s="12">
        <f>Calcul!C270</f>
        <v>0</v>
      </c>
      <c r="D268" s="12">
        <f>Calcul!D270/1000</f>
        <v>0</v>
      </c>
      <c r="E268" s="12">
        <f>Calcul!E270/1000</f>
        <v>0</v>
      </c>
      <c r="F268" s="12">
        <f t="shared" si="112"/>
        <v>0</v>
      </c>
      <c r="G268" s="24" t="e">
        <f t="shared" si="113"/>
        <v>#DIV/0!</v>
      </c>
      <c r="H268" s="21" t="e">
        <f>'ModelParams Lw'!$B$6*(LN(H$3/(($B268/3600/($D268*$F268))^0.4*$G268^0.3)))^2+'ModelParams Lw'!$B$7*LN(H$3/(($B268/3600/($D268*$F268))^0.4*$G268^0.3))+'ModelParams Lw'!$B$8</f>
        <v>#DIV/0!</v>
      </c>
      <c r="I268" s="21" t="e">
        <f>'ModelParams Lw'!$B$6*(LN(I$3/(($B268/3600/($D268*$F268))^0.4*$G268^0.3)))^2+'ModelParams Lw'!$B$7*LN(I$3/(($B268/3600/($D268*$F268))^0.4*$G268^0.3))+'ModelParams Lw'!$B$8</f>
        <v>#DIV/0!</v>
      </c>
      <c r="J268" s="21" t="e">
        <f>'ModelParams Lw'!$B$6*(LN(J$3/(($B268/3600/($D268*$F268))^0.4*$G268^0.3)))^2+'ModelParams Lw'!$B$7*LN(J$3/(($B268/3600/($D268*$F268))^0.4*$G268^0.3))+'ModelParams Lw'!$B$8</f>
        <v>#DIV/0!</v>
      </c>
      <c r="K268" s="21" t="e">
        <f>'ModelParams Lw'!$B$6*(LN(K$3/(($B268/3600/($D268*$F268))^0.4*$G268^0.3)))^2+'ModelParams Lw'!$B$7*LN(K$3/(($B268/3600/($D268*$F268))^0.4*$G268^0.3))+'ModelParams Lw'!$B$8</f>
        <v>#DIV/0!</v>
      </c>
      <c r="L268" s="21" t="e">
        <f>'ModelParams Lw'!$B$6*(LN(L$3/(($B268/3600/($D268*$F268))^0.4*$G268^0.3)))^2+'ModelParams Lw'!$B$7*LN(L$3/(($B268/3600/($D268*$F268))^0.4*$G268^0.3))+'ModelParams Lw'!$B$8</f>
        <v>#DIV/0!</v>
      </c>
      <c r="M268" s="21" t="e">
        <f>'ModelParams Lw'!$B$6*(LN(M$3/(($B268/3600/($D268*$F268))^0.4*$G268^0.3)))^2+'ModelParams Lw'!$B$7*LN(M$3/(($B268/3600/($D268*$F268))^0.4*$G268^0.3))+'ModelParams Lw'!$B$8</f>
        <v>#DIV/0!</v>
      </c>
      <c r="N268" s="21" t="e">
        <f>'ModelParams Lw'!$B$6*(LN(N$3/(($B268/3600/($D268*$F268))^0.4*$G268^0.3)))^2+'ModelParams Lw'!$B$7*LN(N$3/(($B268/3600/($D268*$F268))^0.4*$G268^0.3))+'ModelParams Lw'!$B$8</f>
        <v>#DIV/0!</v>
      </c>
      <c r="O268" s="21" t="e">
        <f>'ModelParams Lw'!$B$6*(LN(O$3/(($B268/3600/($D268*$F268))^0.4*$G268^0.3)))^2+'ModelParams Lw'!$B$7*LN(O$3/(($B268/3600/($D268*$F268))^0.4*$G268^0.3))+'ModelParams Lw'!$B$8</f>
        <v>#DIV/0!</v>
      </c>
      <c r="P268" s="24" t="e">
        <f>'ModelParams Lw'!$B$3+'ModelParams Lw'!$B$4*LOG10($B268/3600/($D268*$F268))+'ModelParams Lw'!$B$5*LOG10(2*$G268/(1.2*($B268/3600/($D268*$F268))^2)+1)+10*LOG10($D268*$F268)+H268</f>
        <v>#DIV/0!</v>
      </c>
      <c r="Q268" s="24" t="e">
        <f>'ModelParams Lw'!$B$3+'ModelParams Lw'!$B$4*LOG10($B268/3600/($D268*$F268))+'ModelParams Lw'!$B$5*LOG10(2*$G268/(1.2*($B268/3600/($D268*$F268))^2)+1)+10*LOG10($D268*$F268)+I268</f>
        <v>#DIV/0!</v>
      </c>
      <c r="R268" s="24" t="e">
        <f>'ModelParams Lw'!$B$3+'ModelParams Lw'!$B$4*LOG10($B268/3600/($D268*$F268))+'ModelParams Lw'!$B$5*LOG10(2*$G268/(1.2*($B268/3600/($D268*$F268))^2)+1)+10*LOG10($D268*$F268)+J268</f>
        <v>#DIV/0!</v>
      </c>
      <c r="S268" s="24" t="e">
        <f>'ModelParams Lw'!$B$3+'ModelParams Lw'!$B$4*LOG10($B268/3600/($D268*$F268))+'ModelParams Lw'!$B$5*LOG10(2*$G268/(1.2*($B268/3600/($D268*$F268))^2)+1)+10*LOG10($D268*$F268)+K268</f>
        <v>#DIV/0!</v>
      </c>
      <c r="T268" s="24" t="e">
        <f>'ModelParams Lw'!$B$3+'ModelParams Lw'!$B$4*LOG10($B268/3600/($D268*$F268))+'ModelParams Lw'!$B$5*LOG10(2*$G268/(1.2*($B268/3600/($D268*$F268))^2)+1)+10*LOG10($D268*$F268)+L268</f>
        <v>#DIV/0!</v>
      </c>
      <c r="U268" s="24" t="e">
        <f>'ModelParams Lw'!$B$3+'ModelParams Lw'!$B$4*LOG10($B268/3600/($D268*$F268))+'ModelParams Lw'!$B$5*LOG10(2*$G268/(1.2*($B268/3600/($D268*$F268))^2)+1)+10*LOG10($D268*$F268)+M268</f>
        <v>#DIV/0!</v>
      </c>
      <c r="V268" s="24" t="e">
        <f>'ModelParams Lw'!$B$3+'ModelParams Lw'!$B$4*LOG10($B268/3600/($D268*$F268))+'ModelParams Lw'!$B$5*LOG10(2*$G268/(1.2*($B268/3600/($D268*$F268))^2)+1)+10*LOG10($D268*$F268)+N268</f>
        <v>#DIV/0!</v>
      </c>
      <c r="W268" s="24" t="e">
        <f>'ModelParams Lw'!$B$3+'ModelParams Lw'!$B$4*LOG10($B268/3600/($D268*$F268))+'ModelParams Lw'!$B$5*LOG10(2*$G268/(1.2*($B268/3600/($D268*$F268))^2)+1)+10*LOG10($D268*$F268)+O268</f>
        <v>#DIV/0!</v>
      </c>
      <c r="X268" s="24" t="e">
        <f>10*LOG10(IF(P268="",0,POWER(10,((P268+'ModelParams Lw'!$O$4)/10))) +IF(Q268="",0,POWER(10,((Q268+'ModelParams Lw'!$P$4)/10))) +IF(R268="",0,POWER(10,((R268+'ModelParams Lw'!$Q$4)/10))) +IF(S268="",0,POWER(10,((S268+'ModelParams Lw'!$R$4)/10))) +IF(T268="",0,POWER(10,((T268+'ModelParams Lw'!$S$4)/10))) +IF(U268="",0,POWER(10,((U268+'ModelParams Lw'!$T$4)/10))) +IF(V268="",0,POWER(10,((V268+'ModelParams Lw'!$U$4)/10)))+IF(W268="",0,POWER(10,((W268+'ModelParams Lw'!$V$4)/10))))</f>
        <v>#DIV/0!</v>
      </c>
      <c r="Y268" s="24" t="e">
        <f t="shared" si="114"/>
        <v>#DIV/0!</v>
      </c>
      <c r="Z268" s="24" t="e">
        <f>(P268-'ModelParams Lw'!O$10)/'ModelParams Lw'!O$11</f>
        <v>#DIV/0!</v>
      </c>
      <c r="AA268" s="24" t="e">
        <f>(Q268-'ModelParams Lw'!P$10)/'ModelParams Lw'!P$11</f>
        <v>#DIV/0!</v>
      </c>
      <c r="AB268" s="24" t="e">
        <f>(R268-'ModelParams Lw'!Q$10)/'ModelParams Lw'!Q$11</f>
        <v>#DIV/0!</v>
      </c>
      <c r="AC268" s="24" t="e">
        <f>(S268-'ModelParams Lw'!R$10)/'ModelParams Lw'!R$11</f>
        <v>#DIV/0!</v>
      </c>
      <c r="AD268" s="24" t="e">
        <f>(T268-'ModelParams Lw'!S$10)/'ModelParams Lw'!S$11</f>
        <v>#DIV/0!</v>
      </c>
      <c r="AE268" s="24" t="e">
        <f>(U268-'ModelParams Lw'!T$10)/'ModelParams Lw'!T$11</f>
        <v>#DIV/0!</v>
      </c>
      <c r="AF268" s="24" t="e">
        <f>(V268-'ModelParams Lw'!U$10)/'ModelParams Lw'!U$11</f>
        <v>#DIV/0!</v>
      </c>
      <c r="AG268" s="24" t="e">
        <f>(W268-'ModelParams Lw'!V$10)/'ModelParams Lw'!V$11</f>
        <v>#DIV/0!</v>
      </c>
      <c r="AH268" s="24" t="e">
        <f t="shared" si="92"/>
        <v>#DIV/0!</v>
      </c>
      <c r="AI268" s="24" t="str">
        <f>IF(OR(Calcul!$D273="",Calcul!$E273=""),"",VLOOKUP(CONCATENATE(Calcul!$D273,Calcul!$E273),SilencerParams!$D$4:$R$82,8,FALSE))</f>
        <v/>
      </c>
      <c r="AJ268" s="24" t="str">
        <f>IF(OR(Calcul!$D273="",Calcul!$E273=""),"",VLOOKUP(CONCATENATE(Calcul!$D273,Calcul!$E273),SilencerParams!$D$4:$R$82,9,FALSE))</f>
        <v/>
      </c>
      <c r="AK268" s="24" t="str">
        <f>IF(OR(Calcul!$D273="",Calcul!$E273=""),"",VLOOKUP(CONCATENATE(Calcul!$D273,Calcul!$E273),SilencerParams!$D$4:$R$82,10,FALSE))</f>
        <v/>
      </c>
      <c r="AL268" s="24" t="str">
        <f>IF(OR(Calcul!$D273="",Calcul!$E273=""),"",VLOOKUP(CONCATENATE(Calcul!$D273,Calcul!$E273),SilencerParams!$D$4:$R$82,11,FALSE))</f>
        <v/>
      </c>
      <c r="AM268" s="24" t="str">
        <f>IF(OR(Calcul!$D273="",Calcul!$E273=""),"",VLOOKUP(CONCATENATE(Calcul!$D273,Calcul!$E273),SilencerParams!$D$4:$R$82,12,FALSE))</f>
        <v/>
      </c>
      <c r="AN268" s="24" t="str">
        <f>IF(OR(Calcul!$D273="",Calcul!$E273=""),"",VLOOKUP(CONCATENATE(Calcul!$D273,Calcul!$E273),SilencerParams!$D$4:$R$82,13,FALSE))</f>
        <v/>
      </c>
      <c r="AO268" s="24" t="str">
        <f>IF(OR(Calcul!$D273="",Calcul!$E273=""),"",VLOOKUP(CONCATENATE(Calcul!$D273,Calcul!$E273),SilencerParams!$D$4:$R$82,14,FALSE))</f>
        <v/>
      </c>
      <c r="AP268" s="24" t="str">
        <f>IF(OR(Calcul!$D273="",Calcul!$E273=""),"",VLOOKUP(CONCATENATE(Calcul!$D273,Calcul!$E273),SilencerParams!$D$4:$R$82,15,FALSE))</f>
        <v/>
      </c>
      <c r="AQ268" s="24" t="str">
        <f>IF(OR(Calcul!$D273="",Calcul!$E273=""),"",VLOOKUP(CONCATENATE(Calcul!$D273,Calcul!$E273),SilencerParams!$D$4:$Z$82,16,FALSE)*LOG($AH268)+VLOOKUP(CONCATENATE(Calcul!$D273,Calcul!$E273),SilencerParams!$D$4:$AH$82,24,FALSE))</f>
        <v/>
      </c>
      <c r="AR268" s="24" t="str">
        <f>IF(OR(Calcul!$D273="",Calcul!$E273=""),"",VLOOKUP(CONCATENATE(Calcul!$D273,Calcul!$E273),SilencerParams!$D$4:$Z$82,17,FALSE)*LOG($AH268)+VLOOKUP(CONCATENATE(Calcul!$D273,Calcul!$E273),SilencerParams!$D$4:$AH$82,25,FALSE))</f>
        <v/>
      </c>
      <c r="AS268" s="24" t="str">
        <f>IF(OR(Calcul!$D273="",Calcul!$E273=""),"",VLOOKUP(CONCATENATE(Calcul!$D273,Calcul!$E273),SilencerParams!$D$4:$Z$82,18,FALSE)*LOG($AH268)+VLOOKUP(CONCATENATE(Calcul!$D273,Calcul!$E273),SilencerParams!$D$4:$AH$82,26,FALSE))</f>
        <v/>
      </c>
      <c r="AT268" s="24" t="str">
        <f>IF(OR(Calcul!$D273="",Calcul!$E273=""),"",VLOOKUP(CONCATENATE(Calcul!$D273,Calcul!$E273),SilencerParams!$D$4:$Z$82,19,FALSE)*LOG($AH268)+VLOOKUP(CONCATENATE(Calcul!$D273,Calcul!$E273),SilencerParams!$D$4:$AH$82,27,FALSE))</f>
        <v/>
      </c>
      <c r="AU268" s="24" t="str">
        <f>IF(OR(Calcul!$D273="",Calcul!$E273=""),"",VLOOKUP(CONCATENATE(Calcul!$D273,Calcul!$E273),SilencerParams!$D$4:$Z$82,20,FALSE)*LOG($AH268)+VLOOKUP(CONCATENATE(Calcul!$D273,Calcul!$E273),SilencerParams!$D$4:$AH$82,28,FALSE))</f>
        <v/>
      </c>
      <c r="AV268" s="24" t="str">
        <f>IF(OR(Calcul!$D273="",Calcul!$E273=""),"",VLOOKUP(CONCATENATE(Calcul!$D273,Calcul!$E273),SilencerParams!$D$4:$Z$82,21,FALSE)*LOG($AH268)+VLOOKUP(CONCATENATE(Calcul!$D273,Calcul!$E273),SilencerParams!$D$4:$AH$82,29,FALSE))</f>
        <v/>
      </c>
      <c r="AW268" s="24" t="str">
        <f>IF(OR(Calcul!$D273="",Calcul!$E273=""),"",VLOOKUP(CONCATENATE(Calcul!$D273,Calcul!$E273),SilencerParams!$D$4:$Z$82,22,FALSE)*LOG($AH268)+VLOOKUP(CONCATENATE(Calcul!$D273,Calcul!$E273),SilencerParams!$D$4:$AH$82,30,FALSE))</f>
        <v/>
      </c>
      <c r="AX268" s="24" t="str">
        <f>IF(OR(Calcul!$D273="",Calcul!$E273=""),"",VLOOKUP(CONCATENATE(Calcul!$D273,Calcul!$E273),SilencerParams!$D$4:$Z$82,23,FALSE)*LOG($AH268)+VLOOKUP(CONCATENATE(Calcul!$D273,Calcul!$E273),SilencerParams!$D$4:$AH$82,31,FALSE))</f>
        <v/>
      </c>
      <c r="AY268" s="24" t="e">
        <f t="shared" si="95"/>
        <v>#DIV/0!</v>
      </c>
      <c r="AZ268" s="24" t="e">
        <f t="shared" si="96"/>
        <v>#DIV/0!</v>
      </c>
      <c r="BA268" s="24" t="e">
        <f t="shared" si="97"/>
        <v>#DIV/0!</v>
      </c>
      <c r="BB268" s="24" t="e">
        <f t="shared" si="98"/>
        <v>#DIV/0!</v>
      </c>
      <c r="BC268" s="24" t="e">
        <f t="shared" si="99"/>
        <v>#DIV/0!</v>
      </c>
      <c r="BD268" s="24" t="e">
        <f t="shared" si="100"/>
        <v>#DIV/0!</v>
      </c>
      <c r="BE268" s="24" t="e">
        <f t="shared" si="101"/>
        <v>#DIV/0!</v>
      </c>
      <c r="BF268" s="24" t="e">
        <f t="shared" si="102"/>
        <v>#DIV/0!</v>
      </c>
      <c r="BG268" s="24" t="e">
        <f>10*LOG10(IF(AY268="",0,POWER(10,((AY268+'ModelParams Lw'!$O$4)/10))) +IF(AZ268="",0,POWER(10,((AZ268+'ModelParams Lw'!$P$4)/10))) +IF(BA268="",0,POWER(10,((BA268+'ModelParams Lw'!$Q$4)/10))) +IF(BB268="",0,POWER(10,((BB268+'ModelParams Lw'!$R$4)/10))) +IF(BC268="",0,POWER(10,((BC268+'ModelParams Lw'!$S$4)/10))) +IF(BD268="",0,POWER(10,((BD268+'ModelParams Lw'!$T$4)/10))) +IF(BE268="",0,POWER(10,((BE268+'ModelParams Lw'!$U$4)/10)))+IF(BF268="",0,POWER(10,((BF268+'ModelParams Lw'!$V$4)/10))))</f>
        <v>#DIV/0!</v>
      </c>
      <c r="BH268" s="24" t="e">
        <f t="shared" si="93"/>
        <v>#DIV/0!</v>
      </c>
      <c r="BI268" s="24" t="e">
        <f>(AY268-'ModelParams Lw'!O$10)/'ModelParams Lw'!O$11</f>
        <v>#DIV/0!</v>
      </c>
      <c r="BJ268" s="24" t="e">
        <f>(AZ268-'ModelParams Lw'!P$10)/'ModelParams Lw'!P$11</f>
        <v>#DIV/0!</v>
      </c>
      <c r="BK268" s="24" t="e">
        <f>(BA268-'ModelParams Lw'!Q$10)/'ModelParams Lw'!Q$11</f>
        <v>#DIV/0!</v>
      </c>
      <c r="BL268" s="24" t="e">
        <f>(BB268-'ModelParams Lw'!R$10)/'ModelParams Lw'!R$11</f>
        <v>#DIV/0!</v>
      </c>
      <c r="BM268" s="24" t="e">
        <f>(BC268-'ModelParams Lw'!S$10)/'ModelParams Lw'!S$11</f>
        <v>#DIV/0!</v>
      </c>
      <c r="BN268" s="24" t="e">
        <f>(BD268-'ModelParams Lw'!T$10)/'ModelParams Lw'!T$11</f>
        <v>#DIV/0!</v>
      </c>
      <c r="BO268" s="24" t="e">
        <f>(BE268-'ModelParams Lw'!U$10)/'ModelParams Lw'!U$11</f>
        <v>#DIV/0!</v>
      </c>
      <c r="BP268" s="24" t="e">
        <f>(BF268-'ModelParams Lw'!V$10)/'ModelParams Lw'!V$11</f>
        <v>#DIV/0!</v>
      </c>
      <c r="BQ268" s="24">
        <f>IF(Calcul!$F273="SW",'ModelParams Lw'!C$18+'ModelParams Lw'!C$19*LOG(BQ$3)+'ModelParams Lw'!C$20*($D268*$E268),IF('ModelParams Lw'!C$21+'ModelParams Lw'!C$22*LOG(BQ$3)+'ModelParams Lw'!C$23*($D268*$E268)&lt;'ModelParams Lw'!C$18+'ModelParams Lw'!C$19*LOG(BQ$3)+'ModelParams Lw'!C$20*($D268*$E268),'ModelParams Lw'!C$18+'ModelParams Lw'!C$19*LOG(BQ$3)+'ModelParams Lw'!C$20*($D268*$E268),'ModelParams Lw'!C$21+'ModelParams Lw'!C$22*LOG(BQ$3)+'ModelParams Lw'!C$23*($D268*$E268)))</f>
        <v>29.232362061604213</v>
      </c>
      <c r="BR268" s="24">
        <f>IF(Calcul!$F273="SW",'ModelParams Lw'!D$18+'ModelParams Lw'!D$19*LOG(BR$3)+'ModelParams Lw'!D$20*($D268*$E268),IF('ModelParams Lw'!D$21+'ModelParams Lw'!D$22*LOG(BR$3)+'ModelParams Lw'!D$23*($D268*$E268)&lt;'ModelParams Lw'!D$18+'ModelParams Lw'!D$19*LOG(BR$3)+'ModelParams Lw'!D$20*($D268*$E268),'ModelParams Lw'!D$18+'ModelParams Lw'!D$19*LOG(BR$3)+'ModelParams Lw'!D$20*($D268*$E268),'ModelParams Lw'!D$21+'ModelParams Lw'!D$22*LOG(BR$3)+'ModelParams Lw'!D$23*($D268*$E268)))</f>
        <v>20.87664435983303</v>
      </c>
      <c r="BS268" s="24">
        <f>IF(Calcul!$F273="SW",'ModelParams Lw'!E$18+'ModelParams Lw'!E$19*LOG(BS$3)+'ModelParams Lw'!E$20*($D268*$E268),IF('ModelParams Lw'!E$21+'ModelParams Lw'!E$22*LOG(BS$3)+'ModelParams Lw'!E$23*($D268*$E268)&lt;'ModelParams Lw'!E$18+'ModelParams Lw'!E$19*LOG(BS$3)+'ModelParams Lw'!E$20*($D268*$E268),'ModelParams Lw'!E$18+'ModelParams Lw'!E$19*LOG(BS$3)+'ModelParams Lw'!E$20*($D268*$E268),'ModelParams Lw'!E$21+'ModelParams Lw'!E$22*LOG(BS$3)+'ModelParams Lw'!E$23*($D268*$E268)))</f>
        <v>19.403052886267911</v>
      </c>
      <c r="BT268" s="24">
        <f>IF(Calcul!$F273="SW",'ModelParams Lw'!F$18+'ModelParams Lw'!F$19*LOG(BT$3)+'ModelParams Lw'!F$20*($D268*$E268),IF('ModelParams Lw'!F$21+'ModelParams Lw'!F$22*LOG(BT$3)+'ModelParams Lw'!F$23*($D268*$E268)&lt;'ModelParams Lw'!F$18+'ModelParams Lw'!F$19*LOG(BT$3)+'ModelParams Lw'!F$20*($D268*$E268),'ModelParams Lw'!F$18+'ModelParams Lw'!F$19*LOG(BT$3)+'ModelParams Lw'!F$20*($D268*$E268),'ModelParams Lw'!F$21+'ModelParams Lw'!F$22*LOG(BT$3)+'ModelParams Lw'!F$23*($D268*$E268)))</f>
        <v>19.168948557312724</v>
      </c>
      <c r="BU268" s="24">
        <f>IF(Calcul!$F273="SW",'ModelParams Lw'!G$18+'ModelParams Lw'!G$19*LOG(BU$3)+'ModelParams Lw'!G$20*($D268*$E268),IF('ModelParams Lw'!G$21+'ModelParams Lw'!G$22*LOG(BU$3)+'ModelParams Lw'!G$23*($D268*$E268)&lt;'ModelParams Lw'!G$18+'ModelParams Lw'!G$19*LOG(BU$3)+'ModelParams Lw'!G$20*($D268*$E268),'ModelParams Lw'!G$18+'ModelParams Lw'!G$19*LOG(BU$3)+'ModelParams Lw'!G$20*($D268*$E268),'ModelParams Lw'!G$21+'ModelParams Lw'!G$22*LOG(BU$3)+'ModelParams Lw'!G$23*($D268*$E268)))</f>
        <v>19.253827318462619</v>
      </c>
      <c r="BV268" s="24">
        <f>IF(Calcul!$F273="SW",'ModelParams Lw'!H$18+'ModelParams Lw'!H$19*LOG(BV$3)+'ModelParams Lw'!H$20*($D268*$E268),IF('ModelParams Lw'!H$21+'ModelParams Lw'!H$22*LOG(BV$3)+'ModelParams Lw'!H$23*($D268*$E268)&lt;'ModelParams Lw'!H$18+'ModelParams Lw'!H$19*LOG(BV$3)+'ModelParams Lw'!H$20*($D268*$E268),'ModelParams Lw'!H$18+'ModelParams Lw'!H$19*LOG(BV$3)+'ModelParams Lw'!H$20*($D268*$E268),'ModelParams Lw'!H$21+'ModelParams Lw'!H$22*LOG(BV$3)+'ModelParams Lw'!H$23*($D268*$E268)))</f>
        <v>18.450549841027573</v>
      </c>
      <c r="BW268" s="24">
        <f>IF(Calcul!$F273="SW",'ModelParams Lw'!I$18+'ModelParams Lw'!I$19*LOG(BW$3)+'ModelParams Lw'!I$20*($D268*$E268),IF('ModelParams Lw'!I$21+'ModelParams Lw'!I$22*LOG(BW$3)+'ModelParams Lw'!I$23*($D268*$E268)&lt;'ModelParams Lw'!I$18+'ModelParams Lw'!I$19*LOG(BW$3)+'ModelParams Lw'!I$20*($D268*$E268),'ModelParams Lw'!I$18+'ModelParams Lw'!I$19*LOG(BW$3)+'ModelParams Lw'!I$20*($D268*$E268),'ModelParams Lw'!I$21+'ModelParams Lw'!I$22*LOG(BW$3)+'ModelParams Lw'!I$23*($D268*$E268)))</f>
        <v>24.339570323731252</v>
      </c>
      <c r="BX268" s="24">
        <f>IF(Calcul!$F273="SW",'ModelParams Lw'!J$18+'ModelParams Lw'!J$19*LOG(BX$3)+'ModelParams Lw'!J$20*($D268*$E268),IF('ModelParams Lw'!J$21+'ModelParams Lw'!J$22*LOG(BX$3)+'ModelParams Lw'!J$23*($D268*$E268)&lt;'ModelParams Lw'!J$18+'ModelParams Lw'!J$19*LOG(BX$3)+'ModelParams Lw'!J$20*($D268*$E268),'ModelParams Lw'!J$18+'ModelParams Lw'!J$19*LOG(BX$3)+'ModelParams Lw'!J$20*($D268*$E268),'ModelParams Lw'!J$21+'ModelParams Lw'!J$22*LOG(BX$3)+'ModelParams Lw'!J$23*($D268*$E268)))</f>
        <v>22.505852524315557</v>
      </c>
      <c r="BY268" s="24" t="e">
        <f t="shared" si="103"/>
        <v>#DIV/0!</v>
      </c>
      <c r="BZ268" s="24" t="e">
        <f t="shared" si="104"/>
        <v>#DIV/0!</v>
      </c>
      <c r="CA268" s="24" t="e">
        <f t="shared" si="105"/>
        <v>#DIV/0!</v>
      </c>
      <c r="CB268" s="24" t="e">
        <f t="shared" si="106"/>
        <v>#DIV/0!</v>
      </c>
      <c r="CC268" s="24" t="e">
        <f t="shared" si="107"/>
        <v>#DIV/0!</v>
      </c>
      <c r="CD268" s="24" t="e">
        <f t="shared" si="108"/>
        <v>#DIV/0!</v>
      </c>
      <c r="CE268" s="24" t="e">
        <f t="shared" si="109"/>
        <v>#DIV/0!</v>
      </c>
      <c r="CF268" s="24" t="e">
        <f t="shared" si="110"/>
        <v>#DIV/0!</v>
      </c>
      <c r="CG268" s="24" t="e">
        <f>10*LOG10(IF(BY268="",0,POWER(10,((BY268+'ModelParams Lw'!$O$4)/10))) +IF(BZ268="",0,POWER(10,((BZ268+'ModelParams Lw'!$P$4)/10))) +IF(CA268="",0,POWER(10,((CA268+'ModelParams Lw'!$Q$4)/10))) +IF(CB268="",0,POWER(10,((CB268+'ModelParams Lw'!$R$4)/10))) +IF(CC268="",0,POWER(10,((CC268+'ModelParams Lw'!$S$4)/10))) +IF(CD268="",0,POWER(10,((CD268+'ModelParams Lw'!$T$4)/10))) +IF(CE268="",0,POWER(10,((CE268+'ModelParams Lw'!$U$4)/10)))+IF(CF268="",0,POWER(10,((CF268+'ModelParams Lw'!$V$4)/10))))</f>
        <v>#DIV/0!</v>
      </c>
      <c r="CH268" s="24" t="e">
        <f t="shared" si="94"/>
        <v>#DIV/0!</v>
      </c>
      <c r="CI268" s="24" t="e">
        <f>(BY268-'ModelParams Lw'!$O$10)/'ModelParams Lw'!$O$11</f>
        <v>#DIV/0!</v>
      </c>
      <c r="CJ268" s="24" t="e">
        <f>(BZ268-'ModelParams Lw'!$P$10)/'ModelParams Lw'!$P$11</f>
        <v>#DIV/0!</v>
      </c>
      <c r="CK268" s="24" t="e">
        <f>(CA268-'ModelParams Lw'!$Q$10)/'ModelParams Lw'!$Q$11</f>
        <v>#DIV/0!</v>
      </c>
      <c r="CL268" s="24" t="e">
        <f>(CB268-'ModelParams Lw'!$R$10)/'ModelParams Lw'!$R$11</f>
        <v>#DIV/0!</v>
      </c>
      <c r="CM268" s="24" t="e">
        <f>(CC268-'ModelParams Lw'!$S$10)/'ModelParams Lw'!$S$11</f>
        <v>#DIV/0!</v>
      </c>
      <c r="CN268" s="24" t="e">
        <f>(CD268-'ModelParams Lw'!$T$10)/'ModelParams Lw'!$T$11</f>
        <v>#DIV/0!</v>
      </c>
      <c r="CO268" s="24" t="e">
        <f>(CE268-'ModelParams Lw'!$U$10)/'ModelParams Lw'!$U$11</f>
        <v>#DIV/0!</v>
      </c>
      <c r="CP268" s="24" t="e">
        <f>(CF268-'ModelParams Lw'!$V$10)/'ModelParams Lw'!$V$11</f>
        <v>#DIV/0!</v>
      </c>
    </row>
    <row r="269" spans="1:94" x14ac:dyDescent="0.2">
      <c r="A269" s="12">
        <f>Calcul!B271</f>
        <v>0</v>
      </c>
      <c r="B269" s="12">
        <f t="shared" si="111"/>
        <v>0</v>
      </c>
      <c r="C269" s="12">
        <f>Calcul!C271</f>
        <v>0</v>
      </c>
      <c r="D269" s="12">
        <f>Calcul!D271/1000</f>
        <v>0</v>
      </c>
      <c r="E269" s="12">
        <f>Calcul!E271/1000</f>
        <v>0</v>
      </c>
      <c r="F269" s="12">
        <f t="shared" si="112"/>
        <v>0</v>
      </c>
      <c r="G269" s="24" t="e">
        <f t="shared" si="113"/>
        <v>#DIV/0!</v>
      </c>
      <c r="H269" s="21" t="e">
        <f>'ModelParams Lw'!$B$6*(LN(H$3/(($B269/3600/($D269*$F269))^0.4*$G269^0.3)))^2+'ModelParams Lw'!$B$7*LN(H$3/(($B269/3600/($D269*$F269))^0.4*$G269^0.3))+'ModelParams Lw'!$B$8</f>
        <v>#DIV/0!</v>
      </c>
      <c r="I269" s="21" t="e">
        <f>'ModelParams Lw'!$B$6*(LN(I$3/(($B269/3600/($D269*$F269))^0.4*$G269^0.3)))^2+'ModelParams Lw'!$B$7*LN(I$3/(($B269/3600/($D269*$F269))^0.4*$G269^0.3))+'ModelParams Lw'!$B$8</f>
        <v>#DIV/0!</v>
      </c>
      <c r="J269" s="21" t="e">
        <f>'ModelParams Lw'!$B$6*(LN(J$3/(($B269/3600/($D269*$F269))^0.4*$G269^0.3)))^2+'ModelParams Lw'!$B$7*LN(J$3/(($B269/3600/($D269*$F269))^0.4*$G269^0.3))+'ModelParams Lw'!$B$8</f>
        <v>#DIV/0!</v>
      </c>
      <c r="K269" s="21" t="e">
        <f>'ModelParams Lw'!$B$6*(LN(K$3/(($B269/3600/($D269*$F269))^0.4*$G269^0.3)))^2+'ModelParams Lw'!$B$7*LN(K$3/(($B269/3600/($D269*$F269))^0.4*$G269^0.3))+'ModelParams Lw'!$B$8</f>
        <v>#DIV/0!</v>
      </c>
      <c r="L269" s="21" t="e">
        <f>'ModelParams Lw'!$B$6*(LN(L$3/(($B269/3600/($D269*$F269))^0.4*$G269^0.3)))^2+'ModelParams Lw'!$B$7*LN(L$3/(($B269/3600/($D269*$F269))^0.4*$G269^0.3))+'ModelParams Lw'!$B$8</f>
        <v>#DIV/0!</v>
      </c>
      <c r="M269" s="21" t="e">
        <f>'ModelParams Lw'!$B$6*(LN(M$3/(($B269/3600/($D269*$F269))^0.4*$G269^0.3)))^2+'ModelParams Lw'!$B$7*LN(M$3/(($B269/3600/($D269*$F269))^0.4*$G269^0.3))+'ModelParams Lw'!$B$8</f>
        <v>#DIV/0!</v>
      </c>
      <c r="N269" s="21" t="e">
        <f>'ModelParams Lw'!$B$6*(LN(N$3/(($B269/3600/($D269*$F269))^0.4*$G269^0.3)))^2+'ModelParams Lw'!$B$7*LN(N$3/(($B269/3600/($D269*$F269))^0.4*$G269^0.3))+'ModelParams Lw'!$B$8</f>
        <v>#DIV/0!</v>
      </c>
      <c r="O269" s="21" t="e">
        <f>'ModelParams Lw'!$B$6*(LN(O$3/(($B269/3600/($D269*$F269))^0.4*$G269^0.3)))^2+'ModelParams Lw'!$B$7*LN(O$3/(($B269/3600/($D269*$F269))^0.4*$G269^0.3))+'ModelParams Lw'!$B$8</f>
        <v>#DIV/0!</v>
      </c>
      <c r="P269" s="24" t="e">
        <f>'ModelParams Lw'!$B$3+'ModelParams Lw'!$B$4*LOG10($B269/3600/($D269*$F269))+'ModelParams Lw'!$B$5*LOG10(2*$G269/(1.2*($B269/3600/($D269*$F269))^2)+1)+10*LOG10($D269*$F269)+H269</f>
        <v>#DIV/0!</v>
      </c>
      <c r="Q269" s="24" t="e">
        <f>'ModelParams Lw'!$B$3+'ModelParams Lw'!$B$4*LOG10($B269/3600/($D269*$F269))+'ModelParams Lw'!$B$5*LOG10(2*$G269/(1.2*($B269/3600/($D269*$F269))^2)+1)+10*LOG10($D269*$F269)+I269</f>
        <v>#DIV/0!</v>
      </c>
      <c r="R269" s="24" t="e">
        <f>'ModelParams Lw'!$B$3+'ModelParams Lw'!$B$4*LOG10($B269/3600/($D269*$F269))+'ModelParams Lw'!$B$5*LOG10(2*$G269/(1.2*($B269/3600/($D269*$F269))^2)+1)+10*LOG10($D269*$F269)+J269</f>
        <v>#DIV/0!</v>
      </c>
      <c r="S269" s="24" t="e">
        <f>'ModelParams Lw'!$B$3+'ModelParams Lw'!$B$4*LOG10($B269/3600/($D269*$F269))+'ModelParams Lw'!$B$5*LOG10(2*$G269/(1.2*($B269/3600/($D269*$F269))^2)+1)+10*LOG10($D269*$F269)+K269</f>
        <v>#DIV/0!</v>
      </c>
      <c r="T269" s="24" t="e">
        <f>'ModelParams Lw'!$B$3+'ModelParams Lw'!$B$4*LOG10($B269/3600/($D269*$F269))+'ModelParams Lw'!$B$5*LOG10(2*$G269/(1.2*($B269/3600/($D269*$F269))^2)+1)+10*LOG10($D269*$F269)+L269</f>
        <v>#DIV/0!</v>
      </c>
      <c r="U269" s="24" t="e">
        <f>'ModelParams Lw'!$B$3+'ModelParams Lw'!$B$4*LOG10($B269/3600/($D269*$F269))+'ModelParams Lw'!$B$5*LOG10(2*$G269/(1.2*($B269/3600/($D269*$F269))^2)+1)+10*LOG10($D269*$F269)+M269</f>
        <v>#DIV/0!</v>
      </c>
      <c r="V269" s="24" t="e">
        <f>'ModelParams Lw'!$B$3+'ModelParams Lw'!$B$4*LOG10($B269/3600/($D269*$F269))+'ModelParams Lw'!$B$5*LOG10(2*$G269/(1.2*($B269/3600/($D269*$F269))^2)+1)+10*LOG10($D269*$F269)+N269</f>
        <v>#DIV/0!</v>
      </c>
      <c r="W269" s="24" t="e">
        <f>'ModelParams Lw'!$B$3+'ModelParams Lw'!$B$4*LOG10($B269/3600/($D269*$F269))+'ModelParams Lw'!$B$5*LOG10(2*$G269/(1.2*($B269/3600/($D269*$F269))^2)+1)+10*LOG10($D269*$F269)+O269</f>
        <v>#DIV/0!</v>
      </c>
      <c r="X269" s="24" t="e">
        <f>10*LOG10(IF(P269="",0,POWER(10,((P269+'ModelParams Lw'!$O$4)/10))) +IF(Q269="",0,POWER(10,((Q269+'ModelParams Lw'!$P$4)/10))) +IF(R269="",0,POWER(10,((R269+'ModelParams Lw'!$Q$4)/10))) +IF(S269="",0,POWER(10,((S269+'ModelParams Lw'!$R$4)/10))) +IF(T269="",0,POWER(10,((T269+'ModelParams Lw'!$S$4)/10))) +IF(U269="",0,POWER(10,((U269+'ModelParams Lw'!$T$4)/10))) +IF(V269="",0,POWER(10,((V269+'ModelParams Lw'!$U$4)/10)))+IF(W269="",0,POWER(10,((W269+'ModelParams Lw'!$V$4)/10))))</f>
        <v>#DIV/0!</v>
      </c>
      <c r="Y269" s="24" t="e">
        <f t="shared" si="114"/>
        <v>#DIV/0!</v>
      </c>
      <c r="Z269" s="24" t="e">
        <f>(P269-'ModelParams Lw'!O$10)/'ModelParams Lw'!O$11</f>
        <v>#DIV/0!</v>
      </c>
      <c r="AA269" s="24" t="e">
        <f>(Q269-'ModelParams Lw'!P$10)/'ModelParams Lw'!P$11</f>
        <v>#DIV/0!</v>
      </c>
      <c r="AB269" s="24" t="e">
        <f>(R269-'ModelParams Lw'!Q$10)/'ModelParams Lw'!Q$11</f>
        <v>#DIV/0!</v>
      </c>
      <c r="AC269" s="24" t="e">
        <f>(S269-'ModelParams Lw'!R$10)/'ModelParams Lw'!R$11</f>
        <v>#DIV/0!</v>
      </c>
      <c r="AD269" s="24" t="e">
        <f>(T269-'ModelParams Lw'!S$10)/'ModelParams Lw'!S$11</f>
        <v>#DIV/0!</v>
      </c>
      <c r="AE269" s="24" t="e">
        <f>(U269-'ModelParams Lw'!T$10)/'ModelParams Lw'!T$11</f>
        <v>#DIV/0!</v>
      </c>
      <c r="AF269" s="24" t="e">
        <f>(V269-'ModelParams Lw'!U$10)/'ModelParams Lw'!U$11</f>
        <v>#DIV/0!</v>
      </c>
      <c r="AG269" s="24" t="e">
        <f>(W269-'ModelParams Lw'!V$10)/'ModelParams Lw'!V$11</f>
        <v>#DIV/0!</v>
      </c>
      <c r="AH269" s="24" t="e">
        <f t="shared" si="92"/>
        <v>#DIV/0!</v>
      </c>
      <c r="AI269" s="24" t="str">
        <f>IF(OR(Calcul!$D274="",Calcul!$E274=""),"",VLOOKUP(CONCATENATE(Calcul!$D274,Calcul!$E274),SilencerParams!$D$4:$R$82,8,FALSE))</f>
        <v/>
      </c>
      <c r="AJ269" s="24" t="str">
        <f>IF(OR(Calcul!$D274="",Calcul!$E274=""),"",VLOOKUP(CONCATENATE(Calcul!$D274,Calcul!$E274),SilencerParams!$D$4:$R$82,9,FALSE))</f>
        <v/>
      </c>
      <c r="AK269" s="24" t="str">
        <f>IF(OR(Calcul!$D274="",Calcul!$E274=""),"",VLOOKUP(CONCATENATE(Calcul!$D274,Calcul!$E274),SilencerParams!$D$4:$R$82,10,FALSE))</f>
        <v/>
      </c>
      <c r="AL269" s="24" t="str">
        <f>IF(OR(Calcul!$D274="",Calcul!$E274=""),"",VLOOKUP(CONCATENATE(Calcul!$D274,Calcul!$E274),SilencerParams!$D$4:$R$82,11,FALSE))</f>
        <v/>
      </c>
      <c r="AM269" s="24" t="str">
        <f>IF(OR(Calcul!$D274="",Calcul!$E274=""),"",VLOOKUP(CONCATENATE(Calcul!$D274,Calcul!$E274),SilencerParams!$D$4:$R$82,12,FALSE))</f>
        <v/>
      </c>
      <c r="AN269" s="24" t="str">
        <f>IF(OR(Calcul!$D274="",Calcul!$E274=""),"",VLOOKUP(CONCATENATE(Calcul!$D274,Calcul!$E274),SilencerParams!$D$4:$R$82,13,FALSE))</f>
        <v/>
      </c>
      <c r="AO269" s="24" t="str">
        <f>IF(OR(Calcul!$D274="",Calcul!$E274=""),"",VLOOKUP(CONCATENATE(Calcul!$D274,Calcul!$E274),SilencerParams!$D$4:$R$82,14,FALSE))</f>
        <v/>
      </c>
      <c r="AP269" s="24" t="str">
        <f>IF(OR(Calcul!$D274="",Calcul!$E274=""),"",VLOOKUP(CONCATENATE(Calcul!$D274,Calcul!$E274),SilencerParams!$D$4:$R$82,15,FALSE))</f>
        <v/>
      </c>
      <c r="AQ269" s="24" t="str">
        <f>IF(OR(Calcul!$D274="",Calcul!$E274=""),"",VLOOKUP(CONCATENATE(Calcul!$D274,Calcul!$E274),SilencerParams!$D$4:$Z$82,16,FALSE)*LOG($AH269)+VLOOKUP(CONCATENATE(Calcul!$D274,Calcul!$E274),SilencerParams!$D$4:$AH$82,24,FALSE))</f>
        <v/>
      </c>
      <c r="AR269" s="24" t="str">
        <f>IF(OR(Calcul!$D274="",Calcul!$E274=""),"",VLOOKUP(CONCATENATE(Calcul!$D274,Calcul!$E274),SilencerParams!$D$4:$Z$82,17,FALSE)*LOG($AH269)+VLOOKUP(CONCATENATE(Calcul!$D274,Calcul!$E274),SilencerParams!$D$4:$AH$82,25,FALSE))</f>
        <v/>
      </c>
      <c r="AS269" s="24" t="str">
        <f>IF(OR(Calcul!$D274="",Calcul!$E274=""),"",VLOOKUP(CONCATENATE(Calcul!$D274,Calcul!$E274),SilencerParams!$D$4:$Z$82,18,FALSE)*LOG($AH269)+VLOOKUP(CONCATENATE(Calcul!$D274,Calcul!$E274),SilencerParams!$D$4:$AH$82,26,FALSE))</f>
        <v/>
      </c>
      <c r="AT269" s="24" t="str">
        <f>IF(OR(Calcul!$D274="",Calcul!$E274=""),"",VLOOKUP(CONCATENATE(Calcul!$D274,Calcul!$E274),SilencerParams!$D$4:$Z$82,19,FALSE)*LOG($AH269)+VLOOKUP(CONCATENATE(Calcul!$D274,Calcul!$E274),SilencerParams!$D$4:$AH$82,27,FALSE))</f>
        <v/>
      </c>
      <c r="AU269" s="24" t="str">
        <f>IF(OR(Calcul!$D274="",Calcul!$E274=""),"",VLOOKUP(CONCATENATE(Calcul!$D274,Calcul!$E274),SilencerParams!$D$4:$Z$82,20,FALSE)*LOG($AH269)+VLOOKUP(CONCATENATE(Calcul!$D274,Calcul!$E274),SilencerParams!$D$4:$AH$82,28,FALSE))</f>
        <v/>
      </c>
      <c r="AV269" s="24" t="str">
        <f>IF(OR(Calcul!$D274="",Calcul!$E274=""),"",VLOOKUP(CONCATENATE(Calcul!$D274,Calcul!$E274),SilencerParams!$D$4:$Z$82,21,FALSE)*LOG($AH269)+VLOOKUP(CONCATENATE(Calcul!$D274,Calcul!$E274),SilencerParams!$D$4:$AH$82,29,FALSE))</f>
        <v/>
      </c>
      <c r="AW269" s="24" t="str">
        <f>IF(OR(Calcul!$D274="",Calcul!$E274=""),"",VLOOKUP(CONCATENATE(Calcul!$D274,Calcul!$E274),SilencerParams!$D$4:$Z$82,22,FALSE)*LOG($AH269)+VLOOKUP(CONCATENATE(Calcul!$D274,Calcul!$E274),SilencerParams!$D$4:$AH$82,30,FALSE))</f>
        <v/>
      </c>
      <c r="AX269" s="24" t="str">
        <f>IF(OR(Calcul!$D274="",Calcul!$E274=""),"",VLOOKUP(CONCATENATE(Calcul!$D274,Calcul!$E274),SilencerParams!$D$4:$Z$82,23,FALSE)*LOG($AH269)+VLOOKUP(CONCATENATE(Calcul!$D274,Calcul!$E274),SilencerParams!$D$4:$AH$82,31,FALSE))</f>
        <v/>
      </c>
      <c r="AY269" s="24" t="e">
        <f t="shared" si="95"/>
        <v>#DIV/0!</v>
      </c>
      <c r="AZ269" s="24" t="e">
        <f t="shared" si="96"/>
        <v>#DIV/0!</v>
      </c>
      <c r="BA269" s="24" t="e">
        <f t="shared" si="97"/>
        <v>#DIV/0!</v>
      </c>
      <c r="BB269" s="24" t="e">
        <f t="shared" si="98"/>
        <v>#DIV/0!</v>
      </c>
      <c r="BC269" s="24" t="e">
        <f t="shared" si="99"/>
        <v>#DIV/0!</v>
      </c>
      <c r="BD269" s="24" t="e">
        <f t="shared" si="100"/>
        <v>#DIV/0!</v>
      </c>
      <c r="BE269" s="24" t="e">
        <f t="shared" si="101"/>
        <v>#DIV/0!</v>
      </c>
      <c r="BF269" s="24" t="e">
        <f t="shared" si="102"/>
        <v>#DIV/0!</v>
      </c>
      <c r="BG269" s="24" t="e">
        <f>10*LOG10(IF(AY269="",0,POWER(10,((AY269+'ModelParams Lw'!$O$4)/10))) +IF(AZ269="",0,POWER(10,((AZ269+'ModelParams Lw'!$P$4)/10))) +IF(BA269="",0,POWER(10,((BA269+'ModelParams Lw'!$Q$4)/10))) +IF(BB269="",0,POWER(10,((BB269+'ModelParams Lw'!$R$4)/10))) +IF(BC269="",0,POWER(10,((BC269+'ModelParams Lw'!$S$4)/10))) +IF(BD269="",0,POWER(10,((BD269+'ModelParams Lw'!$T$4)/10))) +IF(BE269="",0,POWER(10,((BE269+'ModelParams Lw'!$U$4)/10)))+IF(BF269="",0,POWER(10,((BF269+'ModelParams Lw'!$V$4)/10))))</f>
        <v>#DIV/0!</v>
      </c>
      <c r="BH269" s="24" t="e">
        <f t="shared" si="93"/>
        <v>#DIV/0!</v>
      </c>
      <c r="BI269" s="24" t="e">
        <f>(AY269-'ModelParams Lw'!O$10)/'ModelParams Lw'!O$11</f>
        <v>#DIV/0!</v>
      </c>
      <c r="BJ269" s="24" t="e">
        <f>(AZ269-'ModelParams Lw'!P$10)/'ModelParams Lw'!P$11</f>
        <v>#DIV/0!</v>
      </c>
      <c r="BK269" s="24" t="e">
        <f>(BA269-'ModelParams Lw'!Q$10)/'ModelParams Lw'!Q$11</f>
        <v>#DIV/0!</v>
      </c>
      <c r="BL269" s="24" t="e">
        <f>(BB269-'ModelParams Lw'!R$10)/'ModelParams Lw'!R$11</f>
        <v>#DIV/0!</v>
      </c>
      <c r="BM269" s="24" t="e">
        <f>(BC269-'ModelParams Lw'!S$10)/'ModelParams Lw'!S$11</f>
        <v>#DIV/0!</v>
      </c>
      <c r="BN269" s="24" t="e">
        <f>(BD269-'ModelParams Lw'!T$10)/'ModelParams Lw'!T$11</f>
        <v>#DIV/0!</v>
      </c>
      <c r="BO269" s="24" t="e">
        <f>(BE269-'ModelParams Lw'!U$10)/'ModelParams Lw'!U$11</f>
        <v>#DIV/0!</v>
      </c>
      <c r="BP269" s="24" t="e">
        <f>(BF269-'ModelParams Lw'!V$10)/'ModelParams Lw'!V$11</f>
        <v>#DIV/0!</v>
      </c>
      <c r="BQ269" s="24">
        <f>IF(Calcul!$F274="SW",'ModelParams Lw'!C$18+'ModelParams Lw'!C$19*LOG(BQ$3)+'ModelParams Lw'!C$20*($D269*$E269),IF('ModelParams Lw'!C$21+'ModelParams Lw'!C$22*LOG(BQ$3)+'ModelParams Lw'!C$23*($D269*$E269)&lt;'ModelParams Lw'!C$18+'ModelParams Lw'!C$19*LOG(BQ$3)+'ModelParams Lw'!C$20*($D269*$E269),'ModelParams Lw'!C$18+'ModelParams Lw'!C$19*LOG(BQ$3)+'ModelParams Lw'!C$20*($D269*$E269),'ModelParams Lw'!C$21+'ModelParams Lw'!C$22*LOG(BQ$3)+'ModelParams Lw'!C$23*($D269*$E269)))</f>
        <v>29.232362061604213</v>
      </c>
      <c r="BR269" s="24">
        <f>IF(Calcul!$F274="SW",'ModelParams Lw'!D$18+'ModelParams Lw'!D$19*LOG(BR$3)+'ModelParams Lw'!D$20*($D269*$E269),IF('ModelParams Lw'!D$21+'ModelParams Lw'!D$22*LOG(BR$3)+'ModelParams Lw'!D$23*($D269*$E269)&lt;'ModelParams Lw'!D$18+'ModelParams Lw'!D$19*LOG(BR$3)+'ModelParams Lw'!D$20*($D269*$E269),'ModelParams Lw'!D$18+'ModelParams Lw'!D$19*LOG(BR$3)+'ModelParams Lw'!D$20*($D269*$E269),'ModelParams Lw'!D$21+'ModelParams Lw'!D$22*LOG(BR$3)+'ModelParams Lw'!D$23*($D269*$E269)))</f>
        <v>20.87664435983303</v>
      </c>
      <c r="BS269" s="24">
        <f>IF(Calcul!$F274="SW",'ModelParams Lw'!E$18+'ModelParams Lw'!E$19*LOG(BS$3)+'ModelParams Lw'!E$20*($D269*$E269),IF('ModelParams Lw'!E$21+'ModelParams Lw'!E$22*LOG(BS$3)+'ModelParams Lw'!E$23*($D269*$E269)&lt;'ModelParams Lw'!E$18+'ModelParams Lw'!E$19*LOG(BS$3)+'ModelParams Lw'!E$20*($D269*$E269),'ModelParams Lw'!E$18+'ModelParams Lw'!E$19*LOG(BS$3)+'ModelParams Lw'!E$20*($D269*$E269),'ModelParams Lw'!E$21+'ModelParams Lw'!E$22*LOG(BS$3)+'ModelParams Lw'!E$23*($D269*$E269)))</f>
        <v>19.403052886267911</v>
      </c>
      <c r="BT269" s="24">
        <f>IF(Calcul!$F274="SW",'ModelParams Lw'!F$18+'ModelParams Lw'!F$19*LOG(BT$3)+'ModelParams Lw'!F$20*($D269*$E269),IF('ModelParams Lw'!F$21+'ModelParams Lw'!F$22*LOG(BT$3)+'ModelParams Lw'!F$23*($D269*$E269)&lt;'ModelParams Lw'!F$18+'ModelParams Lw'!F$19*LOG(BT$3)+'ModelParams Lw'!F$20*($D269*$E269),'ModelParams Lw'!F$18+'ModelParams Lw'!F$19*LOG(BT$3)+'ModelParams Lw'!F$20*($D269*$E269),'ModelParams Lw'!F$21+'ModelParams Lw'!F$22*LOG(BT$3)+'ModelParams Lw'!F$23*($D269*$E269)))</f>
        <v>19.168948557312724</v>
      </c>
      <c r="BU269" s="24">
        <f>IF(Calcul!$F274="SW",'ModelParams Lw'!G$18+'ModelParams Lw'!G$19*LOG(BU$3)+'ModelParams Lw'!G$20*($D269*$E269),IF('ModelParams Lw'!G$21+'ModelParams Lw'!G$22*LOG(BU$3)+'ModelParams Lw'!G$23*($D269*$E269)&lt;'ModelParams Lw'!G$18+'ModelParams Lw'!G$19*LOG(BU$3)+'ModelParams Lw'!G$20*($D269*$E269),'ModelParams Lw'!G$18+'ModelParams Lw'!G$19*LOG(BU$3)+'ModelParams Lw'!G$20*($D269*$E269),'ModelParams Lw'!G$21+'ModelParams Lw'!G$22*LOG(BU$3)+'ModelParams Lw'!G$23*($D269*$E269)))</f>
        <v>19.253827318462619</v>
      </c>
      <c r="BV269" s="24">
        <f>IF(Calcul!$F274="SW",'ModelParams Lw'!H$18+'ModelParams Lw'!H$19*LOG(BV$3)+'ModelParams Lw'!H$20*($D269*$E269),IF('ModelParams Lw'!H$21+'ModelParams Lw'!H$22*LOG(BV$3)+'ModelParams Lw'!H$23*($D269*$E269)&lt;'ModelParams Lw'!H$18+'ModelParams Lw'!H$19*LOG(BV$3)+'ModelParams Lw'!H$20*($D269*$E269),'ModelParams Lw'!H$18+'ModelParams Lw'!H$19*LOG(BV$3)+'ModelParams Lw'!H$20*($D269*$E269),'ModelParams Lw'!H$21+'ModelParams Lw'!H$22*LOG(BV$3)+'ModelParams Lw'!H$23*($D269*$E269)))</f>
        <v>18.450549841027573</v>
      </c>
      <c r="BW269" s="24">
        <f>IF(Calcul!$F274="SW",'ModelParams Lw'!I$18+'ModelParams Lw'!I$19*LOG(BW$3)+'ModelParams Lw'!I$20*($D269*$E269),IF('ModelParams Lw'!I$21+'ModelParams Lw'!I$22*LOG(BW$3)+'ModelParams Lw'!I$23*($D269*$E269)&lt;'ModelParams Lw'!I$18+'ModelParams Lw'!I$19*LOG(BW$3)+'ModelParams Lw'!I$20*($D269*$E269),'ModelParams Lw'!I$18+'ModelParams Lw'!I$19*LOG(BW$3)+'ModelParams Lw'!I$20*($D269*$E269),'ModelParams Lw'!I$21+'ModelParams Lw'!I$22*LOG(BW$3)+'ModelParams Lw'!I$23*($D269*$E269)))</f>
        <v>24.339570323731252</v>
      </c>
      <c r="BX269" s="24">
        <f>IF(Calcul!$F274="SW",'ModelParams Lw'!J$18+'ModelParams Lw'!J$19*LOG(BX$3)+'ModelParams Lw'!J$20*($D269*$E269),IF('ModelParams Lw'!J$21+'ModelParams Lw'!J$22*LOG(BX$3)+'ModelParams Lw'!J$23*($D269*$E269)&lt;'ModelParams Lw'!J$18+'ModelParams Lw'!J$19*LOG(BX$3)+'ModelParams Lw'!J$20*($D269*$E269),'ModelParams Lw'!J$18+'ModelParams Lw'!J$19*LOG(BX$3)+'ModelParams Lw'!J$20*($D269*$E269),'ModelParams Lw'!J$21+'ModelParams Lw'!J$22*LOG(BX$3)+'ModelParams Lw'!J$23*($D269*$E269)))</f>
        <v>22.505852524315557</v>
      </c>
      <c r="BY269" s="24" t="e">
        <f t="shared" si="103"/>
        <v>#DIV/0!</v>
      </c>
      <c r="BZ269" s="24" t="e">
        <f t="shared" si="104"/>
        <v>#DIV/0!</v>
      </c>
      <c r="CA269" s="24" t="e">
        <f t="shared" si="105"/>
        <v>#DIV/0!</v>
      </c>
      <c r="CB269" s="24" t="e">
        <f t="shared" si="106"/>
        <v>#DIV/0!</v>
      </c>
      <c r="CC269" s="24" t="e">
        <f t="shared" si="107"/>
        <v>#DIV/0!</v>
      </c>
      <c r="CD269" s="24" t="e">
        <f t="shared" si="108"/>
        <v>#DIV/0!</v>
      </c>
      <c r="CE269" s="24" t="e">
        <f t="shared" si="109"/>
        <v>#DIV/0!</v>
      </c>
      <c r="CF269" s="24" t="e">
        <f t="shared" si="110"/>
        <v>#DIV/0!</v>
      </c>
      <c r="CG269" s="24" t="e">
        <f>10*LOG10(IF(BY269="",0,POWER(10,((BY269+'ModelParams Lw'!$O$4)/10))) +IF(BZ269="",0,POWER(10,((BZ269+'ModelParams Lw'!$P$4)/10))) +IF(CA269="",0,POWER(10,((CA269+'ModelParams Lw'!$Q$4)/10))) +IF(CB269="",0,POWER(10,((CB269+'ModelParams Lw'!$R$4)/10))) +IF(CC269="",0,POWER(10,((CC269+'ModelParams Lw'!$S$4)/10))) +IF(CD269="",0,POWER(10,((CD269+'ModelParams Lw'!$T$4)/10))) +IF(CE269="",0,POWER(10,((CE269+'ModelParams Lw'!$U$4)/10)))+IF(CF269="",0,POWER(10,((CF269+'ModelParams Lw'!$V$4)/10))))</f>
        <v>#DIV/0!</v>
      </c>
      <c r="CH269" s="24" t="e">
        <f t="shared" si="94"/>
        <v>#DIV/0!</v>
      </c>
      <c r="CI269" s="24" t="e">
        <f>(BY269-'ModelParams Lw'!$O$10)/'ModelParams Lw'!$O$11</f>
        <v>#DIV/0!</v>
      </c>
      <c r="CJ269" s="24" t="e">
        <f>(BZ269-'ModelParams Lw'!$P$10)/'ModelParams Lw'!$P$11</f>
        <v>#DIV/0!</v>
      </c>
      <c r="CK269" s="24" t="e">
        <f>(CA269-'ModelParams Lw'!$Q$10)/'ModelParams Lw'!$Q$11</f>
        <v>#DIV/0!</v>
      </c>
      <c r="CL269" s="24" t="e">
        <f>(CB269-'ModelParams Lw'!$R$10)/'ModelParams Lw'!$R$11</f>
        <v>#DIV/0!</v>
      </c>
      <c r="CM269" s="24" t="e">
        <f>(CC269-'ModelParams Lw'!$S$10)/'ModelParams Lw'!$S$11</f>
        <v>#DIV/0!</v>
      </c>
      <c r="CN269" s="24" t="e">
        <f>(CD269-'ModelParams Lw'!$T$10)/'ModelParams Lw'!$T$11</f>
        <v>#DIV/0!</v>
      </c>
      <c r="CO269" s="24" t="e">
        <f>(CE269-'ModelParams Lw'!$U$10)/'ModelParams Lw'!$U$11</f>
        <v>#DIV/0!</v>
      </c>
      <c r="CP269" s="24" t="e">
        <f>(CF269-'ModelParams Lw'!$V$10)/'ModelParams Lw'!$V$11</f>
        <v>#DIV/0!</v>
      </c>
    </row>
    <row r="270" spans="1:94" x14ac:dyDescent="0.2">
      <c r="A270" s="12">
        <f>Calcul!B272</f>
        <v>0</v>
      </c>
      <c r="B270" s="12">
        <f t="shared" si="111"/>
        <v>0</v>
      </c>
      <c r="C270" s="12">
        <f>Calcul!C272</f>
        <v>0</v>
      </c>
      <c r="D270" s="12">
        <f>Calcul!D272/1000</f>
        <v>0</v>
      </c>
      <c r="E270" s="12">
        <f>Calcul!E272/1000</f>
        <v>0</v>
      </c>
      <c r="F270" s="12">
        <f t="shared" si="112"/>
        <v>0</v>
      </c>
      <c r="G270" s="24" t="e">
        <f t="shared" si="113"/>
        <v>#DIV/0!</v>
      </c>
      <c r="H270" s="21" t="e">
        <f>'ModelParams Lw'!$B$6*(LN(H$3/(($B270/3600/($D270*$F270))^0.4*$G270^0.3)))^2+'ModelParams Lw'!$B$7*LN(H$3/(($B270/3600/($D270*$F270))^0.4*$G270^0.3))+'ModelParams Lw'!$B$8</f>
        <v>#DIV/0!</v>
      </c>
      <c r="I270" s="21" t="e">
        <f>'ModelParams Lw'!$B$6*(LN(I$3/(($B270/3600/($D270*$F270))^0.4*$G270^0.3)))^2+'ModelParams Lw'!$B$7*LN(I$3/(($B270/3600/($D270*$F270))^0.4*$G270^0.3))+'ModelParams Lw'!$B$8</f>
        <v>#DIV/0!</v>
      </c>
      <c r="J270" s="21" t="e">
        <f>'ModelParams Lw'!$B$6*(LN(J$3/(($B270/3600/($D270*$F270))^0.4*$G270^0.3)))^2+'ModelParams Lw'!$B$7*LN(J$3/(($B270/3600/($D270*$F270))^0.4*$G270^0.3))+'ModelParams Lw'!$B$8</f>
        <v>#DIV/0!</v>
      </c>
      <c r="K270" s="21" t="e">
        <f>'ModelParams Lw'!$B$6*(LN(K$3/(($B270/3600/($D270*$F270))^0.4*$G270^0.3)))^2+'ModelParams Lw'!$B$7*LN(K$3/(($B270/3600/($D270*$F270))^0.4*$G270^0.3))+'ModelParams Lw'!$B$8</f>
        <v>#DIV/0!</v>
      </c>
      <c r="L270" s="21" t="e">
        <f>'ModelParams Lw'!$B$6*(LN(L$3/(($B270/3600/($D270*$F270))^0.4*$G270^0.3)))^2+'ModelParams Lw'!$B$7*LN(L$3/(($B270/3600/($D270*$F270))^0.4*$G270^0.3))+'ModelParams Lw'!$B$8</f>
        <v>#DIV/0!</v>
      </c>
      <c r="M270" s="21" t="e">
        <f>'ModelParams Lw'!$B$6*(LN(M$3/(($B270/3600/($D270*$F270))^0.4*$G270^0.3)))^2+'ModelParams Lw'!$B$7*LN(M$3/(($B270/3600/($D270*$F270))^0.4*$G270^0.3))+'ModelParams Lw'!$B$8</f>
        <v>#DIV/0!</v>
      </c>
      <c r="N270" s="21" t="e">
        <f>'ModelParams Lw'!$B$6*(LN(N$3/(($B270/3600/($D270*$F270))^0.4*$G270^0.3)))^2+'ModelParams Lw'!$B$7*LN(N$3/(($B270/3600/($D270*$F270))^0.4*$G270^0.3))+'ModelParams Lw'!$B$8</f>
        <v>#DIV/0!</v>
      </c>
      <c r="O270" s="21" t="e">
        <f>'ModelParams Lw'!$B$6*(LN(O$3/(($B270/3600/($D270*$F270))^0.4*$G270^0.3)))^2+'ModelParams Lw'!$B$7*LN(O$3/(($B270/3600/($D270*$F270))^0.4*$G270^0.3))+'ModelParams Lw'!$B$8</f>
        <v>#DIV/0!</v>
      </c>
      <c r="P270" s="24" t="e">
        <f>'ModelParams Lw'!$B$3+'ModelParams Lw'!$B$4*LOG10($B270/3600/($D270*$F270))+'ModelParams Lw'!$B$5*LOG10(2*$G270/(1.2*($B270/3600/($D270*$F270))^2)+1)+10*LOG10($D270*$F270)+H270</f>
        <v>#DIV/0!</v>
      </c>
      <c r="Q270" s="24" t="e">
        <f>'ModelParams Lw'!$B$3+'ModelParams Lw'!$B$4*LOG10($B270/3600/($D270*$F270))+'ModelParams Lw'!$B$5*LOG10(2*$G270/(1.2*($B270/3600/($D270*$F270))^2)+1)+10*LOG10($D270*$F270)+I270</f>
        <v>#DIV/0!</v>
      </c>
      <c r="R270" s="24" t="e">
        <f>'ModelParams Lw'!$B$3+'ModelParams Lw'!$B$4*LOG10($B270/3600/($D270*$F270))+'ModelParams Lw'!$B$5*LOG10(2*$G270/(1.2*($B270/3600/($D270*$F270))^2)+1)+10*LOG10($D270*$F270)+J270</f>
        <v>#DIV/0!</v>
      </c>
      <c r="S270" s="24" t="e">
        <f>'ModelParams Lw'!$B$3+'ModelParams Lw'!$B$4*LOG10($B270/3600/($D270*$F270))+'ModelParams Lw'!$B$5*LOG10(2*$G270/(1.2*($B270/3600/($D270*$F270))^2)+1)+10*LOG10($D270*$F270)+K270</f>
        <v>#DIV/0!</v>
      </c>
      <c r="T270" s="24" t="e">
        <f>'ModelParams Lw'!$B$3+'ModelParams Lw'!$B$4*LOG10($B270/3600/($D270*$F270))+'ModelParams Lw'!$B$5*LOG10(2*$G270/(1.2*($B270/3600/($D270*$F270))^2)+1)+10*LOG10($D270*$F270)+L270</f>
        <v>#DIV/0!</v>
      </c>
      <c r="U270" s="24" t="e">
        <f>'ModelParams Lw'!$B$3+'ModelParams Lw'!$B$4*LOG10($B270/3600/($D270*$F270))+'ModelParams Lw'!$B$5*LOG10(2*$G270/(1.2*($B270/3600/($D270*$F270))^2)+1)+10*LOG10($D270*$F270)+M270</f>
        <v>#DIV/0!</v>
      </c>
      <c r="V270" s="24" t="e">
        <f>'ModelParams Lw'!$B$3+'ModelParams Lw'!$B$4*LOG10($B270/3600/($D270*$F270))+'ModelParams Lw'!$B$5*LOG10(2*$G270/(1.2*($B270/3600/($D270*$F270))^2)+1)+10*LOG10($D270*$F270)+N270</f>
        <v>#DIV/0!</v>
      </c>
      <c r="W270" s="24" t="e">
        <f>'ModelParams Lw'!$B$3+'ModelParams Lw'!$B$4*LOG10($B270/3600/($D270*$F270))+'ModelParams Lw'!$B$5*LOG10(2*$G270/(1.2*($B270/3600/($D270*$F270))^2)+1)+10*LOG10($D270*$F270)+O270</f>
        <v>#DIV/0!</v>
      </c>
      <c r="X270" s="24" t="e">
        <f>10*LOG10(IF(P270="",0,POWER(10,((P270+'ModelParams Lw'!$O$4)/10))) +IF(Q270="",0,POWER(10,((Q270+'ModelParams Lw'!$P$4)/10))) +IF(R270="",0,POWER(10,((R270+'ModelParams Lw'!$Q$4)/10))) +IF(S270="",0,POWER(10,((S270+'ModelParams Lw'!$R$4)/10))) +IF(T270="",0,POWER(10,((T270+'ModelParams Lw'!$S$4)/10))) +IF(U270="",0,POWER(10,((U270+'ModelParams Lw'!$T$4)/10))) +IF(V270="",0,POWER(10,((V270+'ModelParams Lw'!$U$4)/10)))+IF(W270="",0,POWER(10,((W270+'ModelParams Lw'!$V$4)/10))))</f>
        <v>#DIV/0!</v>
      </c>
      <c r="Y270" s="24" t="e">
        <f t="shared" si="114"/>
        <v>#DIV/0!</v>
      </c>
      <c r="Z270" s="24" t="e">
        <f>(P270-'ModelParams Lw'!O$10)/'ModelParams Lw'!O$11</f>
        <v>#DIV/0!</v>
      </c>
      <c r="AA270" s="24" t="e">
        <f>(Q270-'ModelParams Lw'!P$10)/'ModelParams Lw'!P$11</f>
        <v>#DIV/0!</v>
      </c>
      <c r="AB270" s="24" t="e">
        <f>(R270-'ModelParams Lw'!Q$10)/'ModelParams Lw'!Q$11</f>
        <v>#DIV/0!</v>
      </c>
      <c r="AC270" s="24" t="e">
        <f>(S270-'ModelParams Lw'!R$10)/'ModelParams Lw'!R$11</f>
        <v>#DIV/0!</v>
      </c>
      <c r="AD270" s="24" t="e">
        <f>(T270-'ModelParams Lw'!S$10)/'ModelParams Lw'!S$11</f>
        <v>#DIV/0!</v>
      </c>
      <c r="AE270" s="24" t="e">
        <f>(U270-'ModelParams Lw'!T$10)/'ModelParams Lw'!T$11</f>
        <v>#DIV/0!</v>
      </c>
      <c r="AF270" s="24" t="e">
        <f>(V270-'ModelParams Lw'!U$10)/'ModelParams Lw'!U$11</f>
        <v>#DIV/0!</v>
      </c>
      <c r="AG270" s="24" t="e">
        <f>(W270-'ModelParams Lw'!V$10)/'ModelParams Lw'!V$11</f>
        <v>#DIV/0!</v>
      </c>
      <c r="AH270" s="24" t="e">
        <f t="shared" si="92"/>
        <v>#DIV/0!</v>
      </c>
      <c r="AI270" s="24" t="str">
        <f>IF(OR(Calcul!$D275="",Calcul!$E275=""),"",VLOOKUP(CONCATENATE(Calcul!$D275,Calcul!$E275),SilencerParams!$D$4:$R$82,8,FALSE))</f>
        <v/>
      </c>
      <c r="AJ270" s="24" t="str">
        <f>IF(OR(Calcul!$D275="",Calcul!$E275=""),"",VLOOKUP(CONCATENATE(Calcul!$D275,Calcul!$E275),SilencerParams!$D$4:$R$82,9,FALSE))</f>
        <v/>
      </c>
      <c r="AK270" s="24" t="str">
        <f>IF(OR(Calcul!$D275="",Calcul!$E275=""),"",VLOOKUP(CONCATENATE(Calcul!$D275,Calcul!$E275),SilencerParams!$D$4:$R$82,10,FALSE))</f>
        <v/>
      </c>
      <c r="AL270" s="24" t="str">
        <f>IF(OR(Calcul!$D275="",Calcul!$E275=""),"",VLOOKUP(CONCATENATE(Calcul!$D275,Calcul!$E275),SilencerParams!$D$4:$R$82,11,FALSE))</f>
        <v/>
      </c>
      <c r="AM270" s="24" t="str">
        <f>IF(OR(Calcul!$D275="",Calcul!$E275=""),"",VLOOKUP(CONCATENATE(Calcul!$D275,Calcul!$E275),SilencerParams!$D$4:$R$82,12,FALSE))</f>
        <v/>
      </c>
      <c r="AN270" s="24" t="str">
        <f>IF(OR(Calcul!$D275="",Calcul!$E275=""),"",VLOOKUP(CONCATENATE(Calcul!$D275,Calcul!$E275),SilencerParams!$D$4:$R$82,13,FALSE))</f>
        <v/>
      </c>
      <c r="AO270" s="24" t="str">
        <f>IF(OR(Calcul!$D275="",Calcul!$E275=""),"",VLOOKUP(CONCATENATE(Calcul!$D275,Calcul!$E275),SilencerParams!$D$4:$R$82,14,FALSE))</f>
        <v/>
      </c>
      <c r="AP270" s="24" t="str">
        <f>IF(OR(Calcul!$D275="",Calcul!$E275=""),"",VLOOKUP(CONCATENATE(Calcul!$D275,Calcul!$E275),SilencerParams!$D$4:$R$82,15,FALSE))</f>
        <v/>
      </c>
      <c r="AQ270" s="24" t="str">
        <f>IF(OR(Calcul!$D275="",Calcul!$E275=""),"",VLOOKUP(CONCATENATE(Calcul!$D275,Calcul!$E275),SilencerParams!$D$4:$Z$82,16,FALSE)*LOG($AH270)+VLOOKUP(CONCATENATE(Calcul!$D275,Calcul!$E275),SilencerParams!$D$4:$AH$82,24,FALSE))</f>
        <v/>
      </c>
      <c r="AR270" s="24" t="str">
        <f>IF(OR(Calcul!$D275="",Calcul!$E275=""),"",VLOOKUP(CONCATENATE(Calcul!$D275,Calcul!$E275),SilencerParams!$D$4:$Z$82,17,FALSE)*LOG($AH270)+VLOOKUP(CONCATENATE(Calcul!$D275,Calcul!$E275),SilencerParams!$D$4:$AH$82,25,FALSE))</f>
        <v/>
      </c>
      <c r="AS270" s="24" t="str">
        <f>IF(OR(Calcul!$D275="",Calcul!$E275=""),"",VLOOKUP(CONCATENATE(Calcul!$D275,Calcul!$E275),SilencerParams!$D$4:$Z$82,18,FALSE)*LOG($AH270)+VLOOKUP(CONCATENATE(Calcul!$D275,Calcul!$E275),SilencerParams!$D$4:$AH$82,26,FALSE))</f>
        <v/>
      </c>
      <c r="AT270" s="24" t="str">
        <f>IF(OR(Calcul!$D275="",Calcul!$E275=""),"",VLOOKUP(CONCATENATE(Calcul!$D275,Calcul!$E275),SilencerParams!$D$4:$Z$82,19,FALSE)*LOG($AH270)+VLOOKUP(CONCATENATE(Calcul!$D275,Calcul!$E275),SilencerParams!$D$4:$AH$82,27,FALSE))</f>
        <v/>
      </c>
      <c r="AU270" s="24" t="str">
        <f>IF(OR(Calcul!$D275="",Calcul!$E275=""),"",VLOOKUP(CONCATENATE(Calcul!$D275,Calcul!$E275),SilencerParams!$D$4:$Z$82,20,FALSE)*LOG($AH270)+VLOOKUP(CONCATENATE(Calcul!$D275,Calcul!$E275),SilencerParams!$D$4:$AH$82,28,FALSE))</f>
        <v/>
      </c>
      <c r="AV270" s="24" t="str">
        <f>IF(OR(Calcul!$D275="",Calcul!$E275=""),"",VLOOKUP(CONCATENATE(Calcul!$D275,Calcul!$E275),SilencerParams!$D$4:$Z$82,21,FALSE)*LOG($AH270)+VLOOKUP(CONCATENATE(Calcul!$D275,Calcul!$E275),SilencerParams!$D$4:$AH$82,29,FALSE))</f>
        <v/>
      </c>
      <c r="AW270" s="24" t="str">
        <f>IF(OR(Calcul!$D275="",Calcul!$E275=""),"",VLOOKUP(CONCATENATE(Calcul!$D275,Calcul!$E275),SilencerParams!$D$4:$Z$82,22,FALSE)*LOG($AH270)+VLOOKUP(CONCATENATE(Calcul!$D275,Calcul!$E275),SilencerParams!$D$4:$AH$82,30,FALSE))</f>
        <v/>
      </c>
      <c r="AX270" s="24" t="str">
        <f>IF(OR(Calcul!$D275="",Calcul!$E275=""),"",VLOOKUP(CONCATENATE(Calcul!$D275,Calcul!$E275),SilencerParams!$D$4:$Z$82,23,FALSE)*LOG($AH270)+VLOOKUP(CONCATENATE(Calcul!$D275,Calcul!$E275),SilencerParams!$D$4:$AH$82,31,FALSE))</f>
        <v/>
      </c>
      <c r="AY270" s="24" t="e">
        <f t="shared" si="95"/>
        <v>#DIV/0!</v>
      </c>
      <c r="AZ270" s="24" t="e">
        <f t="shared" si="96"/>
        <v>#DIV/0!</v>
      </c>
      <c r="BA270" s="24" t="e">
        <f t="shared" si="97"/>
        <v>#DIV/0!</v>
      </c>
      <c r="BB270" s="24" t="e">
        <f t="shared" si="98"/>
        <v>#DIV/0!</v>
      </c>
      <c r="BC270" s="24" t="e">
        <f t="shared" si="99"/>
        <v>#DIV/0!</v>
      </c>
      <c r="BD270" s="24" t="e">
        <f t="shared" si="100"/>
        <v>#DIV/0!</v>
      </c>
      <c r="BE270" s="24" t="e">
        <f t="shared" si="101"/>
        <v>#DIV/0!</v>
      </c>
      <c r="BF270" s="24" t="e">
        <f t="shared" si="102"/>
        <v>#DIV/0!</v>
      </c>
      <c r="BG270" s="24" t="e">
        <f>10*LOG10(IF(AY270="",0,POWER(10,((AY270+'ModelParams Lw'!$O$4)/10))) +IF(AZ270="",0,POWER(10,((AZ270+'ModelParams Lw'!$P$4)/10))) +IF(BA270="",0,POWER(10,((BA270+'ModelParams Lw'!$Q$4)/10))) +IF(BB270="",0,POWER(10,((BB270+'ModelParams Lw'!$R$4)/10))) +IF(BC270="",0,POWER(10,((BC270+'ModelParams Lw'!$S$4)/10))) +IF(BD270="",0,POWER(10,((BD270+'ModelParams Lw'!$T$4)/10))) +IF(BE270="",0,POWER(10,((BE270+'ModelParams Lw'!$U$4)/10)))+IF(BF270="",0,POWER(10,((BF270+'ModelParams Lw'!$V$4)/10))))</f>
        <v>#DIV/0!</v>
      </c>
      <c r="BH270" s="24" t="e">
        <f t="shared" si="93"/>
        <v>#DIV/0!</v>
      </c>
      <c r="BI270" s="24" t="e">
        <f>(AY270-'ModelParams Lw'!O$10)/'ModelParams Lw'!O$11</f>
        <v>#DIV/0!</v>
      </c>
      <c r="BJ270" s="24" t="e">
        <f>(AZ270-'ModelParams Lw'!P$10)/'ModelParams Lw'!P$11</f>
        <v>#DIV/0!</v>
      </c>
      <c r="BK270" s="24" t="e">
        <f>(BA270-'ModelParams Lw'!Q$10)/'ModelParams Lw'!Q$11</f>
        <v>#DIV/0!</v>
      </c>
      <c r="BL270" s="24" t="e">
        <f>(BB270-'ModelParams Lw'!R$10)/'ModelParams Lw'!R$11</f>
        <v>#DIV/0!</v>
      </c>
      <c r="BM270" s="24" t="e">
        <f>(BC270-'ModelParams Lw'!S$10)/'ModelParams Lw'!S$11</f>
        <v>#DIV/0!</v>
      </c>
      <c r="BN270" s="24" t="e">
        <f>(BD270-'ModelParams Lw'!T$10)/'ModelParams Lw'!T$11</f>
        <v>#DIV/0!</v>
      </c>
      <c r="BO270" s="24" t="e">
        <f>(BE270-'ModelParams Lw'!U$10)/'ModelParams Lw'!U$11</f>
        <v>#DIV/0!</v>
      </c>
      <c r="BP270" s="24" t="e">
        <f>(BF270-'ModelParams Lw'!V$10)/'ModelParams Lw'!V$11</f>
        <v>#DIV/0!</v>
      </c>
      <c r="BQ270" s="24">
        <f>IF(Calcul!$F275="SW",'ModelParams Lw'!C$18+'ModelParams Lw'!C$19*LOG(BQ$3)+'ModelParams Lw'!C$20*($D270*$E270),IF('ModelParams Lw'!C$21+'ModelParams Lw'!C$22*LOG(BQ$3)+'ModelParams Lw'!C$23*($D270*$E270)&lt;'ModelParams Lw'!C$18+'ModelParams Lw'!C$19*LOG(BQ$3)+'ModelParams Lw'!C$20*($D270*$E270),'ModelParams Lw'!C$18+'ModelParams Lw'!C$19*LOG(BQ$3)+'ModelParams Lw'!C$20*($D270*$E270),'ModelParams Lw'!C$21+'ModelParams Lw'!C$22*LOG(BQ$3)+'ModelParams Lw'!C$23*($D270*$E270)))</f>
        <v>29.232362061604213</v>
      </c>
      <c r="BR270" s="24">
        <f>IF(Calcul!$F275="SW",'ModelParams Lw'!D$18+'ModelParams Lw'!D$19*LOG(BR$3)+'ModelParams Lw'!D$20*($D270*$E270),IF('ModelParams Lw'!D$21+'ModelParams Lw'!D$22*LOG(BR$3)+'ModelParams Lw'!D$23*($D270*$E270)&lt;'ModelParams Lw'!D$18+'ModelParams Lw'!D$19*LOG(BR$3)+'ModelParams Lw'!D$20*($D270*$E270),'ModelParams Lw'!D$18+'ModelParams Lw'!D$19*LOG(BR$3)+'ModelParams Lw'!D$20*($D270*$E270),'ModelParams Lw'!D$21+'ModelParams Lw'!D$22*LOG(BR$3)+'ModelParams Lw'!D$23*($D270*$E270)))</f>
        <v>20.87664435983303</v>
      </c>
      <c r="BS270" s="24">
        <f>IF(Calcul!$F275="SW",'ModelParams Lw'!E$18+'ModelParams Lw'!E$19*LOG(BS$3)+'ModelParams Lw'!E$20*($D270*$E270),IF('ModelParams Lw'!E$21+'ModelParams Lw'!E$22*LOG(BS$3)+'ModelParams Lw'!E$23*($D270*$E270)&lt;'ModelParams Lw'!E$18+'ModelParams Lw'!E$19*LOG(BS$3)+'ModelParams Lw'!E$20*($D270*$E270),'ModelParams Lw'!E$18+'ModelParams Lw'!E$19*LOG(BS$3)+'ModelParams Lw'!E$20*($D270*$E270),'ModelParams Lw'!E$21+'ModelParams Lw'!E$22*LOG(BS$3)+'ModelParams Lw'!E$23*($D270*$E270)))</f>
        <v>19.403052886267911</v>
      </c>
      <c r="BT270" s="24">
        <f>IF(Calcul!$F275="SW",'ModelParams Lw'!F$18+'ModelParams Lw'!F$19*LOG(BT$3)+'ModelParams Lw'!F$20*($D270*$E270),IF('ModelParams Lw'!F$21+'ModelParams Lw'!F$22*LOG(BT$3)+'ModelParams Lw'!F$23*($D270*$E270)&lt;'ModelParams Lw'!F$18+'ModelParams Lw'!F$19*LOG(BT$3)+'ModelParams Lw'!F$20*($D270*$E270),'ModelParams Lw'!F$18+'ModelParams Lw'!F$19*LOG(BT$3)+'ModelParams Lw'!F$20*($D270*$E270),'ModelParams Lw'!F$21+'ModelParams Lw'!F$22*LOG(BT$3)+'ModelParams Lw'!F$23*($D270*$E270)))</f>
        <v>19.168948557312724</v>
      </c>
      <c r="BU270" s="24">
        <f>IF(Calcul!$F275="SW",'ModelParams Lw'!G$18+'ModelParams Lw'!G$19*LOG(BU$3)+'ModelParams Lw'!G$20*($D270*$E270),IF('ModelParams Lw'!G$21+'ModelParams Lw'!G$22*LOG(BU$3)+'ModelParams Lw'!G$23*($D270*$E270)&lt;'ModelParams Lw'!G$18+'ModelParams Lw'!G$19*LOG(BU$3)+'ModelParams Lw'!G$20*($D270*$E270),'ModelParams Lw'!G$18+'ModelParams Lw'!G$19*LOG(BU$3)+'ModelParams Lw'!G$20*($D270*$E270),'ModelParams Lw'!G$21+'ModelParams Lw'!G$22*LOG(BU$3)+'ModelParams Lw'!G$23*($D270*$E270)))</f>
        <v>19.253827318462619</v>
      </c>
      <c r="BV270" s="24">
        <f>IF(Calcul!$F275="SW",'ModelParams Lw'!H$18+'ModelParams Lw'!H$19*LOG(BV$3)+'ModelParams Lw'!H$20*($D270*$E270),IF('ModelParams Lw'!H$21+'ModelParams Lw'!H$22*LOG(BV$3)+'ModelParams Lw'!H$23*($D270*$E270)&lt;'ModelParams Lw'!H$18+'ModelParams Lw'!H$19*LOG(BV$3)+'ModelParams Lw'!H$20*($D270*$E270),'ModelParams Lw'!H$18+'ModelParams Lw'!H$19*LOG(BV$3)+'ModelParams Lw'!H$20*($D270*$E270),'ModelParams Lw'!H$21+'ModelParams Lw'!H$22*LOG(BV$3)+'ModelParams Lw'!H$23*($D270*$E270)))</f>
        <v>18.450549841027573</v>
      </c>
      <c r="BW270" s="24">
        <f>IF(Calcul!$F275="SW",'ModelParams Lw'!I$18+'ModelParams Lw'!I$19*LOG(BW$3)+'ModelParams Lw'!I$20*($D270*$E270),IF('ModelParams Lw'!I$21+'ModelParams Lw'!I$22*LOG(BW$3)+'ModelParams Lw'!I$23*($D270*$E270)&lt;'ModelParams Lw'!I$18+'ModelParams Lw'!I$19*LOG(BW$3)+'ModelParams Lw'!I$20*($D270*$E270),'ModelParams Lw'!I$18+'ModelParams Lw'!I$19*LOG(BW$3)+'ModelParams Lw'!I$20*($D270*$E270),'ModelParams Lw'!I$21+'ModelParams Lw'!I$22*LOG(BW$3)+'ModelParams Lw'!I$23*($D270*$E270)))</f>
        <v>24.339570323731252</v>
      </c>
      <c r="BX270" s="24">
        <f>IF(Calcul!$F275="SW",'ModelParams Lw'!J$18+'ModelParams Lw'!J$19*LOG(BX$3)+'ModelParams Lw'!J$20*($D270*$E270),IF('ModelParams Lw'!J$21+'ModelParams Lw'!J$22*LOG(BX$3)+'ModelParams Lw'!J$23*($D270*$E270)&lt;'ModelParams Lw'!J$18+'ModelParams Lw'!J$19*LOG(BX$3)+'ModelParams Lw'!J$20*($D270*$E270),'ModelParams Lw'!J$18+'ModelParams Lw'!J$19*LOG(BX$3)+'ModelParams Lw'!J$20*($D270*$E270),'ModelParams Lw'!J$21+'ModelParams Lw'!J$22*LOG(BX$3)+'ModelParams Lw'!J$23*($D270*$E270)))</f>
        <v>22.505852524315557</v>
      </c>
      <c r="BY270" s="24" t="e">
        <f t="shared" si="103"/>
        <v>#DIV/0!</v>
      </c>
      <c r="BZ270" s="24" t="e">
        <f t="shared" si="104"/>
        <v>#DIV/0!</v>
      </c>
      <c r="CA270" s="24" t="e">
        <f t="shared" si="105"/>
        <v>#DIV/0!</v>
      </c>
      <c r="CB270" s="24" t="e">
        <f t="shared" si="106"/>
        <v>#DIV/0!</v>
      </c>
      <c r="CC270" s="24" t="e">
        <f t="shared" si="107"/>
        <v>#DIV/0!</v>
      </c>
      <c r="CD270" s="24" t="e">
        <f t="shared" si="108"/>
        <v>#DIV/0!</v>
      </c>
      <c r="CE270" s="24" t="e">
        <f t="shared" si="109"/>
        <v>#DIV/0!</v>
      </c>
      <c r="CF270" s="24" t="e">
        <f t="shared" si="110"/>
        <v>#DIV/0!</v>
      </c>
      <c r="CG270" s="24" t="e">
        <f>10*LOG10(IF(BY270="",0,POWER(10,((BY270+'ModelParams Lw'!$O$4)/10))) +IF(BZ270="",0,POWER(10,((BZ270+'ModelParams Lw'!$P$4)/10))) +IF(CA270="",0,POWER(10,((CA270+'ModelParams Lw'!$Q$4)/10))) +IF(CB270="",0,POWER(10,((CB270+'ModelParams Lw'!$R$4)/10))) +IF(CC270="",0,POWER(10,((CC270+'ModelParams Lw'!$S$4)/10))) +IF(CD270="",0,POWER(10,((CD270+'ModelParams Lw'!$T$4)/10))) +IF(CE270="",0,POWER(10,((CE270+'ModelParams Lw'!$U$4)/10)))+IF(CF270="",0,POWER(10,((CF270+'ModelParams Lw'!$V$4)/10))))</f>
        <v>#DIV/0!</v>
      </c>
      <c r="CH270" s="24" t="e">
        <f t="shared" si="94"/>
        <v>#DIV/0!</v>
      </c>
      <c r="CI270" s="24" t="e">
        <f>(BY270-'ModelParams Lw'!$O$10)/'ModelParams Lw'!$O$11</f>
        <v>#DIV/0!</v>
      </c>
      <c r="CJ270" s="24" t="e">
        <f>(BZ270-'ModelParams Lw'!$P$10)/'ModelParams Lw'!$P$11</f>
        <v>#DIV/0!</v>
      </c>
      <c r="CK270" s="24" t="e">
        <f>(CA270-'ModelParams Lw'!$Q$10)/'ModelParams Lw'!$Q$11</f>
        <v>#DIV/0!</v>
      </c>
      <c r="CL270" s="24" t="e">
        <f>(CB270-'ModelParams Lw'!$R$10)/'ModelParams Lw'!$R$11</f>
        <v>#DIV/0!</v>
      </c>
      <c r="CM270" s="24" t="e">
        <f>(CC270-'ModelParams Lw'!$S$10)/'ModelParams Lw'!$S$11</f>
        <v>#DIV/0!</v>
      </c>
      <c r="CN270" s="24" t="e">
        <f>(CD270-'ModelParams Lw'!$T$10)/'ModelParams Lw'!$T$11</f>
        <v>#DIV/0!</v>
      </c>
      <c r="CO270" s="24" t="e">
        <f>(CE270-'ModelParams Lw'!$U$10)/'ModelParams Lw'!$U$11</f>
        <v>#DIV/0!</v>
      </c>
      <c r="CP270" s="24" t="e">
        <f>(CF270-'ModelParams Lw'!$V$10)/'ModelParams Lw'!$V$11</f>
        <v>#DIV/0!</v>
      </c>
    </row>
    <row r="271" spans="1:94" x14ac:dyDescent="0.2">
      <c r="A271" s="12">
        <f>Calcul!B273</f>
        <v>0</v>
      </c>
      <c r="B271" s="12">
        <f t="shared" si="111"/>
        <v>0</v>
      </c>
      <c r="C271" s="12">
        <f>Calcul!C273</f>
        <v>0</v>
      </c>
      <c r="D271" s="12">
        <f>Calcul!D273/1000</f>
        <v>0</v>
      </c>
      <c r="E271" s="12">
        <f>Calcul!E273/1000</f>
        <v>0</v>
      </c>
      <c r="F271" s="12">
        <f t="shared" si="112"/>
        <v>0</v>
      </c>
      <c r="G271" s="24" t="e">
        <f t="shared" si="113"/>
        <v>#DIV/0!</v>
      </c>
      <c r="H271" s="21" t="e">
        <f>'ModelParams Lw'!$B$6*(LN(H$3/(($B271/3600/($D271*$F271))^0.4*$G271^0.3)))^2+'ModelParams Lw'!$B$7*LN(H$3/(($B271/3600/($D271*$F271))^0.4*$G271^0.3))+'ModelParams Lw'!$B$8</f>
        <v>#DIV/0!</v>
      </c>
      <c r="I271" s="21" t="e">
        <f>'ModelParams Lw'!$B$6*(LN(I$3/(($B271/3600/($D271*$F271))^0.4*$G271^0.3)))^2+'ModelParams Lw'!$B$7*LN(I$3/(($B271/3600/($D271*$F271))^0.4*$G271^0.3))+'ModelParams Lw'!$B$8</f>
        <v>#DIV/0!</v>
      </c>
      <c r="J271" s="21" t="e">
        <f>'ModelParams Lw'!$B$6*(LN(J$3/(($B271/3600/($D271*$F271))^0.4*$G271^0.3)))^2+'ModelParams Lw'!$B$7*LN(J$3/(($B271/3600/($D271*$F271))^0.4*$G271^0.3))+'ModelParams Lw'!$B$8</f>
        <v>#DIV/0!</v>
      </c>
      <c r="K271" s="21" t="e">
        <f>'ModelParams Lw'!$B$6*(LN(K$3/(($B271/3600/($D271*$F271))^0.4*$G271^0.3)))^2+'ModelParams Lw'!$B$7*LN(K$3/(($B271/3600/($D271*$F271))^0.4*$G271^0.3))+'ModelParams Lw'!$B$8</f>
        <v>#DIV/0!</v>
      </c>
      <c r="L271" s="21" t="e">
        <f>'ModelParams Lw'!$B$6*(LN(L$3/(($B271/3600/($D271*$F271))^0.4*$G271^0.3)))^2+'ModelParams Lw'!$B$7*LN(L$3/(($B271/3600/($D271*$F271))^0.4*$G271^0.3))+'ModelParams Lw'!$B$8</f>
        <v>#DIV/0!</v>
      </c>
      <c r="M271" s="21" t="e">
        <f>'ModelParams Lw'!$B$6*(LN(M$3/(($B271/3600/($D271*$F271))^0.4*$G271^0.3)))^2+'ModelParams Lw'!$B$7*LN(M$3/(($B271/3600/($D271*$F271))^0.4*$G271^0.3))+'ModelParams Lw'!$B$8</f>
        <v>#DIV/0!</v>
      </c>
      <c r="N271" s="21" t="e">
        <f>'ModelParams Lw'!$B$6*(LN(N$3/(($B271/3600/($D271*$F271))^0.4*$G271^0.3)))^2+'ModelParams Lw'!$B$7*LN(N$3/(($B271/3600/($D271*$F271))^0.4*$G271^0.3))+'ModelParams Lw'!$B$8</f>
        <v>#DIV/0!</v>
      </c>
      <c r="O271" s="21" t="e">
        <f>'ModelParams Lw'!$B$6*(LN(O$3/(($B271/3600/($D271*$F271))^0.4*$G271^0.3)))^2+'ModelParams Lw'!$B$7*LN(O$3/(($B271/3600/($D271*$F271))^0.4*$G271^0.3))+'ModelParams Lw'!$B$8</f>
        <v>#DIV/0!</v>
      </c>
      <c r="P271" s="24" t="e">
        <f>'ModelParams Lw'!$B$3+'ModelParams Lw'!$B$4*LOG10($B271/3600/($D271*$F271))+'ModelParams Lw'!$B$5*LOG10(2*$G271/(1.2*($B271/3600/($D271*$F271))^2)+1)+10*LOG10($D271*$F271)+H271</f>
        <v>#DIV/0!</v>
      </c>
      <c r="Q271" s="24" t="e">
        <f>'ModelParams Lw'!$B$3+'ModelParams Lw'!$B$4*LOG10($B271/3600/($D271*$F271))+'ModelParams Lw'!$B$5*LOG10(2*$G271/(1.2*($B271/3600/($D271*$F271))^2)+1)+10*LOG10($D271*$F271)+I271</f>
        <v>#DIV/0!</v>
      </c>
      <c r="R271" s="24" t="e">
        <f>'ModelParams Lw'!$B$3+'ModelParams Lw'!$B$4*LOG10($B271/3600/($D271*$F271))+'ModelParams Lw'!$B$5*LOG10(2*$G271/(1.2*($B271/3600/($D271*$F271))^2)+1)+10*LOG10($D271*$F271)+J271</f>
        <v>#DIV/0!</v>
      </c>
      <c r="S271" s="24" t="e">
        <f>'ModelParams Lw'!$B$3+'ModelParams Lw'!$B$4*LOG10($B271/3600/($D271*$F271))+'ModelParams Lw'!$B$5*LOG10(2*$G271/(1.2*($B271/3600/($D271*$F271))^2)+1)+10*LOG10($D271*$F271)+K271</f>
        <v>#DIV/0!</v>
      </c>
      <c r="T271" s="24" t="e">
        <f>'ModelParams Lw'!$B$3+'ModelParams Lw'!$B$4*LOG10($B271/3600/($D271*$F271))+'ModelParams Lw'!$B$5*LOG10(2*$G271/(1.2*($B271/3600/($D271*$F271))^2)+1)+10*LOG10($D271*$F271)+L271</f>
        <v>#DIV/0!</v>
      </c>
      <c r="U271" s="24" t="e">
        <f>'ModelParams Lw'!$B$3+'ModelParams Lw'!$B$4*LOG10($B271/3600/($D271*$F271))+'ModelParams Lw'!$B$5*LOG10(2*$G271/(1.2*($B271/3600/($D271*$F271))^2)+1)+10*LOG10($D271*$F271)+M271</f>
        <v>#DIV/0!</v>
      </c>
      <c r="V271" s="24" t="e">
        <f>'ModelParams Lw'!$B$3+'ModelParams Lw'!$B$4*LOG10($B271/3600/($D271*$F271))+'ModelParams Lw'!$B$5*LOG10(2*$G271/(1.2*($B271/3600/($D271*$F271))^2)+1)+10*LOG10($D271*$F271)+N271</f>
        <v>#DIV/0!</v>
      </c>
      <c r="W271" s="24" t="e">
        <f>'ModelParams Lw'!$B$3+'ModelParams Lw'!$B$4*LOG10($B271/3600/($D271*$F271))+'ModelParams Lw'!$B$5*LOG10(2*$G271/(1.2*($B271/3600/($D271*$F271))^2)+1)+10*LOG10($D271*$F271)+O271</f>
        <v>#DIV/0!</v>
      </c>
      <c r="X271" s="24" t="e">
        <f>10*LOG10(IF(P271="",0,POWER(10,((P271+'ModelParams Lw'!$O$4)/10))) +IF(Q271="",0,POWER(10,((Q271+'ModelParams Lw'!$P$4)/10))) +IF(R271="",0,POWER(10,((R271+'ModelParams Lw'!$Q$4)/10))) +IF(S271="",0,POWER(10,((S271+'ModelParams Lw'!$R$4)/10))) +IF(T271="",0,POWER(10,((T271+'ModelParams Lw'!$S$4)/10))) +IF(U271="",0,POWER(10,((U271+'ModelParams Lw'!$T$4)/10))) +IF(V271="",0,POWER(10,((V271+'ModelParams Lw'!$U$4)/10)))+IF(W271="",0,POWER(10,((W271+'ModelParams Lw'!$V$4)/10))))</f>
        <v>#DIV/0!</v>
      </c>
      <c r="Y271" s="24" t="e">
        <f t="shared" si="114"/>
        <v>#DIV/0!</v>
      </c>
      <c r="Z271" s="24" t="e">
        <f>(P271-'ModelParams Lw'!O$10)/'ModelParams Lw'!O$11</f>
        <v>#DIV/0!</v>
      </c>
      <c r="AA271" s="24" t="e">
        <f>(Q271-'ModelParams Lw'!P$10)/'ModelParams Lw'!P$11</f>
        <v>#DIV/0!</v>
      </c>
      <c r="AB271" s="24" t="e">
        <f>(R271-'ModelParams Lw'!Q$10)/'ModelParams Lw'!Q$11</f>
        <v>#DIV/0!</v>
      </c>
      <c r="AC271" s="24" t="e">
        <f>(S271-'ModelParams Lw'!R$10)/'ModelParams Lw'!R$11</f>
        <v>#DIV/0!</v>
      </c>
      <c r="AD271" s="24" t="e">
        <f>(T271-'ModelParams Lw'!S$10)/'ModelParams Lw'!S$11</f>
        <v>#DIV/0!</v>
      </c>
      <c r="AE271" s="24" t="e">
        <f>(U271-'ModelParams Lw'!T$10)/'ModelParams Lw'!T$11</f>
        <v>#DIV/0!</v>
      </c>
      <c r="AF271" s="24" t="e">
        <f>(V271-'ModelParams Lw'!U$10)/'ModelParams Lw'!U$11</f>
        <v>#DIV/0!</v>
      </c>
      <c r="AG271" s="24" t="e">
        <f>(W271-'ModelParams Lw'!V$10)/'ModelParams Lw'!V$11</f>
        <v>#DIV/0!</v>
      </c>
      <c r="AH271" s="24" t="e">
        <f t="shared" si="92"/>
        <v>#DIV/0!</v>
      </c>
      <c r="AI271" s="24" t="str">
        <f>IF(OR(Calcul!$D276="",Calcul!$E276=""),"",VLOOKUP(CONCATENATE(Calcul!$D276,Calcul!$E276),SilencerParams!$D$4:$R$82,8,FALSE))</f>
        <v/>
      </c>
      <c r="AJ271" s="24" t="str">
        <f>IF(OR(Calcul!$D276="",Calcul!$E276=""),"",VLOOKUP(CONCATENATE(Calcul!$D276,Calcul!$E276),SilencerParams!$D$4:$R$82,9,FALSE))</f>
        <v/>
      </c>
      <c r="AK271" s="24" t="str">
        <f>IF(OR(Calcul!$D276="",Calcul!$E276=""),"",VLOOKUP(CONCATENATE(Calcul!$D276,Calcul!$E276),SilencerParams!$D$4:$R$82,10,FALSE))</f>
        <v/>
      </c>
      <c r="AL271" s="24" t="str">
        <f>IF(OR(Calcul!$D276="",Calcul!$E276=""),"",VLOOKUP(CONCATENATE(Calcul!$D276,Calcul!$E276),SilencerParams!$D$4:$R$82,11,FALSE))</f>
        <v/>
      </c>
      <c r="AM271" s="24" t="str">
        <f>IF(OR(Calcul!$D276="",Calcul!$E276=""),"",VLOOKUP(CONCATENATE(Calcul!$D276,Calcul!$E276),SilencerParams!$D$4:$R$82,12,FALSE))</f>
        <v/>
      </c>
      <c r="AN271" s="24" t="str">
        <f>IF(OR(Calcul!$D276="",Calcul!$E276=""),"",VLOOKUP(CONCATENATE(Calcul!$D276,Calcul!$E276),SilencerParams!$D$4:$R$82,13,FALSE))</f>
        <v/>
      </c>
      <c r="AO271" s="24" t="str">
        <f>IF(OR(Calcul!$D276="",Calcul!$E276=""),"",VLOOKUP(CONCATENATE(Calcul!$D276,Calcul!$E276),SilencerParams!$D$4:$R$82,14,FALSE))</f>
        <v/>
      </c>
      <c r="AP271" s="24" t="str">
        <f>IF(OR(Calcul!$D276="",Calcul!$E276=""),"",VLOOKUP(CONCATENATE(Calcul!$D276,Calcul!$E276),SilencerParams!$D$4:$R$82,15,FALSE))</f>
        <v/>
      </c>
      <c r="AQ271" s="24" t="str">
        <f>IF(OR(Calcul!$D276="",Calcul!$E276=""),"",VLOOKUP(CONCATENATE(Calcul!$D276,Calcul!$E276),SilencerParams!$D$4:$Z$82,16,FALSE)*LOG($AH271)+VLOOKUP(CONCATENATE(Calcul!$D276,Calcul!$E276),SilencerParams!$D$4:$AH$82,24,FALSE))</f>
        <v/>
      </c>
      <c r="AR271" s="24" t="str">
        <f>IF(OR(Calcul!$D276="",Calcul!$E276=""),"",VLOOKUP(CONCATENATE(Calcul!$D276,Calcul!$E276),SilencerParams!$D$4:$Z$82,17,FALSE)*LOG($AH271)+VLOOKUP(CONCATENATE(Calcul!$D276,Calcul!$E276),SilencerParams!$D$4:$AH$82,25,FALSE))</f>
        <v/>
      </c>
      <c r="AS271" s="24" t="str">
        <f>IF(OR(Calcul!$D276="",Calcul!$E276=""),"",VLOOKUP(CONCATENATE(Calcul!$D276,Calcul!$E276),SilencerParams!$D$4:$Z$82,18,FALSE)*LOG($AH271)+VLOOKUP(CONCATENATE(Calcul!$D276,Calcul!$E276),SilencerParams!$D$4:$AH$82,26,FALSE))</f>
        <v/>
      </c>
      <c r="AT271" s="24" t="str">
        <f>IF(OR(Calcul!$D276="",Calcul!$E276=""),"",VLOOKUP(CONCATENATE(Calcul!$D276,Calcul!$E276),SilencerParams!$D$4:$Z$82,19,FALSE)*LOG($AH271)+VLOOKUP(CONCATENATE(Calcul!$D276,Calcul!$E276),SilencerParams!$D$4:$AH$82,27,FALSE))</f>
        <v/>
      </c>
      <c r="AU271" s="24" t="str">
        <f>IF(OR(Calcul!$D276="",Calcul!$E276=""),"",VLOOKUP(CONCATENATE(Calcul!$D276,Calcul!$E276),SilencerParams!$D$4:$Z$82,20,FALSE)*LOG($AH271)+VLOOKUP(CONCATENATE(Calcul!$D276,Calcul!$E276),SilencerParams!$D$4:$AH$82,28,FALSE))</f>
        <v/>
      </c>
      <c r="AV271" s="24" t="str">
        <f>IF(OR(Calcul!$D276="",Calcul!$E276=""),"",VLOOKUP(CONCATENATE(Calcul!$D276,Calcul!$E276),SilencerParams!$D$4:$Z$82,21,FALSE)*LOG($AH271)+VLOOKUP(CONCATENATE(Calcul!$D276,Calcul!$E276),SilencerParams!$D$4:$AH$82,29,FALSE))</f>
        <v/>
      </c>
      <c r="AW271" s="24" t="str">
        <f>IF(OR(Calcul!$D276="",Calcul!$E276=""),"",VLOOKUP(CONCATENATE(Calcul!$D276,Calcul!$E276),SilencerParams!$D$4:$Z$82,22,FALSE)*LOG($AH271)+VLOOKUP(CONCATENATE(Calcul!$D276,Calcul!$E276),SilencerParams!$D$4:$AH$82,30,FALSE))</f>
        <v/>
      </c>
      <c r="AX271" s="24" t="str">
        <f>IF(OR(Calcul!$D276="",Calcul!$E276=""),"",VLOOKUP(CONCATENATE(Calcul!$D276,Calcul!$E276),SilencerParams!$D$4:$Z$82,23,FALSE)*LOG($AH271)+VLOOKUP(CONCATENATE(Calcul!$D276,Calcul!$E276),SilencerParams!$D$4:$AH$82,31,FALSE))</f>
        <v/>
      </c>
      <c r="AY271" s="24" t="e">
        <f t="shared" si="95"/>
        <v>#DIV/0!</v>
      </c>
      <c r="AZ271" s="24" t="e">
        <f t="shared" si="96"/>
        <v>#DIV/0!</v>
      </c>
      <c r="BA271" s="24" t="e">
        <f t="shared" si="97"/>
        <v>#DIV/0!</v>
      </c>
      <c r="BB271" s="24" t="e">
        <f t="shared" si="98"/>
        <v>#DIV/0!</v>
      </c>
      <c r="BC271" s="24" t="e">
        <f t="shared" si="99"/>
        <v>#DIV/0!</v>
      </c>
      <c r="BD271" s="24" t="e">
        <f t="shared" si="100"/>
        <v>#DIV/0!</v>
      </c>
      <c r="BE271" s="24" t="e">
        <f t="shared" si="101"/>
        <v>#DIV/0!</v>
      </c>
      <c r="BF271" s="24" t="e">
        <f t="shared" si="102"/>
        <v>#DIV/0!</v>
      </c>
      <c r="BG271" s="24" t="e">
        <f>10*LOG10(IF(AY271="",0,POWER(10,((AY271+'ModelParams Lw'!$O$4)/10))) +IF(AZ271="",0,POWER(10,((AZ271+'ModelParams Lw'!$P$4)/10))) +IF(BA271="",0,POWER(10,((BA271+'ModelParams Lw'!$Q$4)/10))) +IF(BB271="",0,POWER(10,((BB271+'ModelParams Lw'!$R$4)/10))) +IF(BC271="",0,POWER(10,((BC271+'ModelParams Lw'!$S$4)/10))) +IF(BD271="",0,POWER(10,((BD271+'ModelParams Lw'!$T$4)/10))) +IF(BE271="",0,POWER(10,((BE271+'ModelParams Lw'!$U$4)/10)))+IF(BF271="",0,POWER(10,((BF271+'ModelParams Lw'!$V$4)/10))))</f>
        <v>#DIV/0!</v>
      </c>
      <c r="BH271" s="24" t="e">
        <f t="shared" si="93"/>
        <v>#DIV/0!</v>
      </c>
      <c r="BI271" s="24" t="e">
        <f>(AY271-'ModelParams Lw'!O$10)/'ModelParams Lw'!O$11</f>
        <v>#DIV/0!</v>
      </c>
      <c r="BJ271" s="24" t="e">
        <f>(AZ271-'ModelParams Lw'!P$10)/'ModelParams Lw'!P$11</f>
        <v>#DIV/0!</v>
      </c>
      <c r="BK271" s="24" t="e">
        <f>(BA271-'ModelParams Lw'!Q$10)/'ModelParams Lw'!Q$11</f>
        <v>#DIV/0!</v>
      </c>
      <c r="BL271" s="24" t="e">
        <f>(BB271-'ModelParams Lw'!R$10)/'ModelParams Lw'!R$11</f>
        <v>#DIV/0!</v>
      </c>
      <c r="BM271" s="24" t="e">
        <f>(BC271-'ModelParams Lw'!S$10)/'ModelParams Lw'!S$11</f>
        <v>#DIV/0!</v>
      </c>
      <c r="BN271" s="24" t="e">
        <f>(BD271-'ModelParams Lw'!T$10)/'ModelParams Lw'!T$11</f>
        <v>#DIV/0!</v>
      </c>
      <c r="BO271" s="24" t="e">
        <f>(BE271-'ModelParams Lw'!U$10)/'ModelParams Lw'!U$11</f>
        <v>#DIV/0!</v>
      </c>
      <c r="BP271" s="24" t="e">
        <f>(BF271-'ModelParams Lw'!V$10)/'ModelParams Lw'!V$11</f>
        <v>#DIV/0!</v>
      </c>
      <c r="BQ271" s="24">
        <f>IF(Calcul!$F276="SW",'ModelParams Lw'!C$18+'ModelParams Lw'!C$19*LOG(BQ$3)+'ModelParams Lw'!C$20*($D271*$E271),IF('ModelParams Lw'!C$21+'ModelParams Lw'!C$22*LOG(BQ$3)+'ModelParams Lw'!C$23*($D271*$E271)&lt;'ModelParams Lw'!C$18+'ModelParams Lw'!C$19*LOG(BQ$3)+'ModelParams Lw'!C$20*($D271*$E271),'ModelParams Lw'!C$18+'ModelParams Lw'!C$19*LOG(BQ$3)+'ModelParams Lw'!C$20*($D271*$E271),'ModelParams Lw'!C$21+'ModelParams Lw'!C$22*LOG(BQ$3)+'ModelParams Lw'!C$23*($D271*$E271)))</f>
        <v>29.232362061604213</v>
      </c>
      <c r="BR271" s="24">
        <f>IF(Calcul!$F276="SW",'ModelParams Lw'!D$18+'ModelParams Lw'!D$19*LOG(BR$3)+'ModelParams Lw'!D$20*($D271*$E271),IF('ModelParams Lw'!D$21+'ModelParams Lw'!D$22*LOG(BR$3)+'ModelParams Lw'!D$23*($D271*$E271)&lt;'ModelParams Lw'!D$18+'ModelParams Lw'!D$19*LOG(BR$3)+'ModelParams Lw'!D$20*($D271*$E271),'ModelParams Lw'!D$18+'ModelParams Lw'!D$19*LOG(BR$3)+'ModelParams Lw'!D$20*($D271*$E271),'ModelParams Lw'!D$21+'ModelParams Lw'!D$22*LOG(BR$3)+'ModelParams Lw'!D$23*($D271*$E271)))</f>
        <v>20.87664435983303</v>
      </c>
      <c r="BS271" s="24">
        <f>IF(Calcul!$F276="SW",'ModelParams Lw'!E$18+'ModelParams Lw'!E$19*LOG(BS$3)+'ModelParams Lw'!E$20*($D271*$E271),IF('ModelParams Lw'!E$21+'ModelParams Lw'!E$22*LOG(BS$3)+'ModelParams Lw'!E$23*($D271*$E271)&lt;'ModelParams Lw'!E$18+'ModelParams Lw'!E$19*LOG(BS$3)+'ModelParams Lw'!E$20*($D271*$E271),'ModelParams Lw'!E$18+'ModelParams Lw'!E$19*LOG(BS$3)+'ModelParams Lw'!E$20*($D271*$E271),'ModelParams Lw'!E$21+'ModelParams Lw'!E$22*LOG(BS$3)+'ModelParams Lw'!E$23*($D271*$E271)))</f>
        <v>19.403052886267911</v>
      </c>
      <c r="BT271" s="24">
        <f>IF(Calcul!$F276="SW",'ModelParams Lw'!F$18+'ModelParams Lw'!F$19*LOG(BT$3)+'ModelParams Lw'!F$20*($D271*$E271),IF('ModelParams Lw'!F$21+'ModelParams Lw'!F$22*LOG(BT$3)+'ModelParams Lw'!F$23*($D271*$E271)&lt;'ModelParams Lw'!F$18+'ModelParams Lw'!F$19*LOG(BT$3)+'ModelParams Lw'!F$20*($D271*$E271),'ModelParams Lw'!F$18+'ModelParams Lw'!F$19*LOG(BT$3)+'ModelParams Lw'!F$20*($D271*$E271),'ModelParams Lw'!F$21+'ModelParams Lw'!F$22*LOG(BT$3)+'ModelParams Lw'!F$23*($D271*$E271)))</f>
        <v>19.168948557312724</v>
      </c>
      <c r="BU271" s="24">
        <f>IF(Calcul!$F276="SW",'ModelParams Lw'!G$18+'ModelParams Lw'!G$19*LOG(BU$3)+'ModelParams Lw'!G$20*($D271*$E271),IF('ModelParams Lw'!G$21+'ModelParams Lw'!G$22*LOG(BU$3)+'ModelParams Lw'!G$23*($D271*$E271)&lt;'ModelParams Lw'!G$18+'ModelParams Lw'!G$19*LOG(BU$3)+'ModelParams Lw'!G$20*($D271*$E271),'ModelParams Lw'!G$18+'ModelParams Lw'!G$19*LOG(BU$3)+'ModelParams Lw'!G$20*($D271*$E271),'ModelParams Lw'!G$21+'ModelParams Lw'!G$22*LOG(BU$3)+'ModelParams Lw'!G$23*($D271*$E271)))</f>
        <v>19.253827318462619</v>
      </c>
      <c r="BV271" s="24">
        <f>IF(Calcul!$F276="SW",'ModelParams Lw'!H$18+'ModelParams Lw'!H$19*LOG(BV$3)+'ModelParams Lw'!H$20*($D271*$E271),IF('ModelParams Lw'!H$21+'ModelParams Lw'!H$22*LOG(BV$3)+'ModelParams Lw'!H$23*($D271*$E271)&lt;'ModelParams Lw'!H$18+'ModelParams Lw'!H$19*LOG(BV$3)+'ModelParams Lw'!H$20*($D271*$E271),'ModelParams Lw'!H$18+'ModelParams Lw'!H$19*LOG(BV$3)+'ModelParams Lw'!H$20*($D271*$E271),'ModelParams Lw'!H$21+'ModelParams Lw'!H$22*LOG(BV$3)+'ModelParams Lw'!H$23*($D271*$E271)))</f>
        <v>18.450549841027573</v>
      </c>
      <c r="BW271" s="24">
        <f>IF(Calcul!$F276="SW",'ModelParams Lw'!I$18+'ModelParams Lw'!I$19*LOG(BW$3)+'ModelParams Lw'!I$20*($D271*$E271),IF('ModelParams Lw'!I$21+'ModelParams Lw'!I$22*LOG(BW$3)+'ModelParams Lw'!I$23*($D271*$E271)&lt;'ModelParams Lw'!I$18+'ModelParams Lw'!I$19*LOG(BW$3)+'ModelParams Lw'!I$20*($D271*$E271),'ModelParams Lw'!I$18+'ModelParams Lw'!I$19*LOG(BW$3)+'ModelParams Lw'!I$20*($D271*$E271),'ModelParams Lw'!I$21+'ModelParams Lw'!I$22*LOG(BW$3)+'ModelParams Lw'!I$23*($D271*$E271)))</f>
        <v>24.339570323731252</v>
      </c>
      <c r="BX271" s="24">
        <f>IF(Calcul!$F276="SW",'ModelParams Lw'!J$18+'ModelParams Lw'!J$19*LOG(BX$3)+'ModelParams Lw'!J$20*($D271*$E271),IF('ModelParams Lw'!J$21+'ModelParams Lw'!J$22*LOG(BX$3)+'ModelParams Lw'!J$23*($D271*$E271)&lt;'ModelParams Lw'!J$18+'ModelParams Lw'!J$19*LOG(BX$3)+'ModelParams Lw'!J$20*($D271*$E271),'ModelParams Lw'!J$18+'ModelParams Lw'!J$19*LOG(BX$3)+'ModelParams Lw'!J$20*($D271*$E271),'ModelParams Lw'!J$21+'ModelParams Lw'!J$22*LOG(BX$3)+'ModelParams Lw'!J$23*($D271*$E271)))</f>
        <v>22.505852524315557</v>
      </c>
      <c r="BY271" s="24" t="e">
        <f t="shared" si="103"/>
        <v>#DIV/0!</v>
      </c>
      <c r="BZ271" s="24" t="e">
        <f t="shared" si="104"/>
        <v>#DIV/0!</v>
      </c>
      <c r="CA271" s="24" t="e">
        <f t="shared" si="105"/>
        <v>#DIV/0!</v>
      </c>
      <c r="CB271" s="24" t="e">
        <f t="shared" si="106"/>
        <v>#DIV/0!</v>
      </c>
      <c r="CC271" s="24" t="e">
        <f t="shared" si="107"/>
        <v>#DIV/0!</v>
      </c>
      <c r="CD271" s="24" t="e">
        <f t="shared" si="108"/>
        <v>#DIV/0!</v>
      </c>
      <c r="CE271" s="24" t="e">
        <f t="shared" si="109"/>
        <v>#DIV/0!</v>
      </c>
      <c r="CF271" s="24" t="e">
        <f t="shared" si="110"/>
        <v>#DIV/0!</v>
      </c>
      <c r="CG271" s="24" t="e">
        <f>10*LOG10(IF(BY271="",0,POWER(10,((BY271+'ModelParams Lw'!$O$4)/10))) +IF(BZ271="",0,POWER(10,((BZ271+'ModelParams Lw'!$P$4)/10))) +IF(CA271="",0,POWER(10,((CA271+'ModelParams Lw'!$Q$4)/10))) +IF(CB271="",0,POWER(10,((CB271+'ModelParams Lw'!$R$4)/10))) +IF(CC271="",0,POWER(10,((CC271+'ModelParams Lw'!$S$4)/10))) +IF(CD271="",0,POWER(10,((CD271+'ModelParams Lw'!$T$4)/10))) +IF(CE271="",0,POWER(10,((CE271+'ModelParams Lw'!$U$4)/10)))+IF(CF271="",0,POWER(10,((CF271+'ModelParams Lw'!$V$4)/10))))</f>
        <v>#DIV/0!</v>
      </c>
      <c r="CH271" s="24" t="e">
        <f t="shared" si="94"/>
        <v>#DIV/0!</v>
      </c>
      <c r="CI271" s="24" t="e">
        <f>(BY271-'ModelParams Lw'!$O$10)/'ModelParams Lw'!$O$11</f>
        <v>#DIV/0!</v>
      </c>
      <c r="CJ271" s="24" t="e">
        <f>(BZ271-'ModelParams Lw'!$P$10)/'ModelParams Lw'!$P$11</f>
        <v>#DIV/0!</v>
      </c>
      <c r="CK271" s="24" t="e">
        <f>(CA271-'ModelParams Lw'!$Q$10)/'ModelParams Lw'!$Q$11</f>
        <v>#DIV/0!</v>
      </c>
      <c r="CL271" s="24" t="e">
        <f>(CB271-'ModelParams Lw'!$R$10)/'ModelParams Lw'!$R$11</f>
        <v>#DIV/0!</v>
      </c>
      <c r="CM271" s="24" t="e">
        <f>(CC271-'ModelParams Lw'!$S$10)/'ModelParams Lw'!$S$11</f>
        <v>#DIV/0!</v>
      </c>
      <c r="CN271" s="24" t="e">
        <f>(CD271-'ModelParams Lw'!$T$10)/'ModelParams Lw'!$T$11</f>
        <v>#DIV/0!</v>
      </c>
      <c r="CO271" s="24" t="e">
        <f>(CE271-'ModelParams Lw'!$U$10)/'ModelParams Lw'!$U$11</f>
        <v>#DIV/0!</v>
      </c>
      <c r="CP271" s="24" t="e">
        <f>(CF271-'ModelParams Lw'!$V$10)/'ModelParams Lw'!$V$11</f>
        <v>#DIV/0!</v>
      </c>
    </row>
    <row r="272" spans="1:94" x14ac:dyDescent="0.2">
      <c r="A272" s="12">
        <f>Calcul!B274</f>
        <v>0</v>
      </c>
      <c r="B272" s="12">
        <f t="shared" si="111"/>
        <v>0</v>
      </c>
      <c r="C272" s="12">
        <f>Calcul!C274</f>
        <v>0</v>
      </c>
      <c r="D272" s="12">
        <f>Calcul!D274/1000</f>
        <v>0</v>
      </c>
      <c r="E272" s="12">
        <f>Calcul!E274/1000</f>
        <v>0</v>
      </c>
      <c r="F272" s="12">
        <f t="shared" si="112"/>
        <v>0</v>
      </c>
      <c r="G272" s="24" t="e">
        <f t="shared" si="113"/>
        <v>#DIV/0!</v>
      </c>
      <c r="H272" s="21" t="e">
        <f>'ModelParams Lw'!$B$6*(LN(H$3/(($B272/3600/($D272*$F272))^0.4*$G272^0.3)))^2+'ModelParams Lw'!$B$7*LN(H$3/(($B272/3600/($D272*$F272))^0.4*$G272^0.3))+'ModelParams Lw'!$B$8</f>
        <v>#DIV/0!</v>
      </c>
      <c r="I272" s="21" t="e">
        <f>'ModelParams Lw'!$B$6*(LN(I$3/(($B272/3600/($D272*$F272))^0.4*$G272^0.3)))^2+'ModelParams Lw'!$B$7*LN(I$3/(($B272/3600/($D272*$F272))^0.4*$G272^0.3))+'ModelParams Lw'!$B$8</f>
        <v>#DIV/0!</v>
      </c>
      <c r="J272" s="21" t="e">
        <f>'ModelParams Lw'!$B$6*(LN(J$3/(($B272/3600/($D272*$F272))^0.4*$G272^0.3)))^2+'ModelParams Lw'!$B$7*LN(J$3/(($B272/3600/($D272*$F272))^0.4*$G272^0.3))+'ModelParams Lw'!$B$8</f>
        <v>#DIV/0!</v>
      </c>
      <c r="K272" s="21" t="e">
        <f>'ModelParams Lw'!$B$6*(LN(K$3/(($B272/3600/($D272*$F272))^0.4*$G272^0.3)))^2+'ModelParams Lw'!$B$7*LN(K$3/(($B272/3600/($D272*$F272))^0.4*$G272^0.3))+'ModelParams Lw'!$B$8</f>
        <v>#DIV/0!</v>
      </c>
      <c r="L272" s="21" t="e">
        <f>'ModelParams Lw'!$B$6*(LN(L$3/(($B272/3600/($D272*$F272))^0.4*$G272^0.3)))^2+'ModelParams Lw'!$B$7*LN(L$3/(($B272/3600/($D272*$F272))^0.4*$G272^0.3))+'ModelParams Lw'!$B$8</f>
        <v>#DIV/0!</v>
      </c>
      <c r="M272" s="21" t="e">
        <f>'ModelParams Lw'!$B$6*(LN(M$3/(($B272/3600/($D272*$F272))^0.4*$G272^0.3)))^2+'ModelParams Lw'!$B$7*LN(M$3/(($B272/3600/($D272*$F272))^0.4*$G272^0.3))+'ModelParams Lw'!$B$8</f>
        <v>#DIV/0!</v>
      </c>
      <c r="N272" s="21" t="e">
        <f>'ModelParams Lw'!$B$6*(LN(N$3/(($B272/3600/($D272*$F272))^0.4*$G272^0.3)))^2+'ModelParams Lw'!$B$7*LN(N$3/(($B272/3600/($D272*$F272))^0.4*$G272^0.3))+'ModelParams Lw'!$B$8</f>
        <v>#DIV/0!</v>
      </c>
      <c r="O272" s="21" t="e">
        <f>'ModelParams Lw'!$B$6*(LN(O$3/(($B272/3600/($D272*$F272))^0.4*$G272^0.3)))^2+'ModelParams Lw'!$B$7*LN(O$3/(($B272/3600/($D272*$F272))^0.4*$G272^0.3))+'ModelParams Lw'!$B$8</f>
        <v>#DIV/0!</v>
      </c>
      <c r="P272" s="24" t="e">
        <f>'ModelParams Lw'!$B$3+'ModelParams Lw'!$B$4*LOG10($B272/3600/($D272*$F272))+'ModelParams Lw'!$B$5*LOG10(2*$G272/(1.2*($B272/3600/($D272*$F272))^2)+1)+10*LOG10($D272*$F272)+H272</f>
        <v>#DIV/0!</v>
      </c>
      <c r="Q272" s="24" t="e">
        <f>'ModelParams Lw'!$B$3+'ModelParams Lw'!$B$4*LOG10($B272/3600/($D272*$F272))+'ModelParams Lw'!$B$5*LOG10(2*$G272/(1.2*($B272/3600/($D272*$F272))^2)+1)+10*LOG10($D272*$F272)+I272</f>
        <v>#DIV/0!</v>
      </c>
      <c r="R272" s="24" t="e">
        <f>'ModelParams Lw'!$B$3+'ModelParams Lw'!$B$4*LOG10($B272/3600/($D272*$F272))+'ModelParams Lw'!$B$5*LOG10(2*$G272/(1.2*($B272/3600/($D272*$F272))^2)+1)+10*LOG10($D272*$F272)+J272</f>
        <v>#DIV/0!</v>
      </c>
      <c r="S272" s="24" t="e">
        <f>'ModelParams Lw'!$B$3+'ModelParams Lw'!$B$4*LOG10($B272/3600/($D272*$F272))+'ModelParams Lw'!$B$5*LOG10(2*$G272/(1.2*($B272/3600/($D272*$F272))^2)+1)+10*LOG10($D272*$F272)+K272</f>
        <v>#DIV/0!</v>
      </c>
      <c r="T272" s="24" t="e">
        <f>'ModelParams Lw'!$B$3+'ModelParams Lw'!$B$4*LOG10($B272/3600/($D272*$F272))+'ModelParams Lw'!$B$5*LOG10(2*$G272/(1.2*($B272/3600/($D272*$F272))^2)+1)+10*LOG10($D272*$F272)+L272</f>
        <v>#DIV/0!</v>
      </c>
      <c r="U272" s="24" t="e">
        <f>'ModelParams Lw'!$B$3+'ModelParams Lw'!$B$4*LOG10($B272/3600/($D272*$F272))+'ModelParams Lw'!$B$5*LOG10(2*$G272/(1.2*($B272/3600/($D272*$F272))^2)+1)+10*LOG10($D272*$F272)+M272</f>
        <v>#DIV/0!</v>
      </c>
      <c r="V272" s="24" t="e">
        <f>'ModelParams Lw'!$B$3+'ModelParams Lw'!$B$4*LOG10($B272/3600/($D272*$F272))+'ModelParams Lw'!$B$5*LOG10(2*$G272/(1.2*($B272/3600/($D272*$F272))^2)+1)+10*LOG10($D272*$F272)+N272</f>
        <v>#DIV/0!</v>
      </c>
      <c r="W272" s="24" t="e">
        <f>'ModelParams Lw'!$B$3+'ModelParams Lw'!$B$4*LOG10($B272/3600/($D272*$F272))+'ModelParams Lw'!$B$5*LOG10(2*$G272/(1.2*($B272/3600/($D272*$F272))^2)+1)+10*LOG10($D272*$F272)+O272</f>
        <v>#DIV/0!</v>
      </c>
      <c r="X272" s="24" t="e">
        <f>10*LOG10(IF(P272="",0,POWER(10,((P272+'ModelParams Lw'!$O$4)/10))) +IF(Q272="",0,POWER(10,((Q272+'ModelParams Lw'!$P$4)/10))) +IF(R272="",0,POWER(10,((R272+'ModelParams Lw'!$Q$4)/10))) +IF(S272="",0,POWER(10,((S272+'ModelParams Lw'!$R$4)/10))) +IF(T272="",0,POWER(10,((T272+'ModelParams Lw'!$S$4)/10))) +IF(U272="",0,POWER(10,((U272+'ModelParams Lw'!$T$4)/10))) +IF(V272="",0,POWER(10,((V272+'ModelParams Lw'!$U$4)/10)))+IF(W272="",0,POWER(10,((W272+'ModelParams Lw'!$V$4)/10))))</f>
        <v>#DIV/0!</v>
      </c>
      <c r="Y272" s="24" t="e">
        <f t="shared" si="114"/>
        <v>#DIV/0!</v>
      </c>
      <c r="Z272" s="24" t="e">
        <f>(P272-'ModelParams Lw'!O$10)/'ModelParams Lw'!O$11</f>
        <v>#DIV/0!</v>
      </c>
      <c r="AA272" s="24" t="e">
        <f>(Q272-'ModelParams Lw'!P$10)/'ModelParams Lw'!P$11</f>
        <v>#DIV/0!</v>
      </c>
      <c r="AB272" s="24" t="e">
        <f>(R272-'ModelParams Lw'!Q$10)/'ModelParams Lw'!Q$11</f>
        <v>#DIV/0!</v>
      </c>
      <c r="AC272" s="24" t="e">
        <f>(S272-'ModelParams Lw'!R$10)/'ModelParams Lw'!R$11</f>
        <v>#DIV/0!</v>
      </c>
      <c r="AD272" s="24" t="e">
        <f>(T272-'ModelParams Lw'!S$10)/'ModelParams Lw'!S$11</f>
        <v>#DIV/0!</v>
      </c>
      <c r="AE272" s="24" t="e">
        <f>(U272-'ModelParams Lw'!T$10)/'ModelParams Lw'!T$11</f>
        <v>#DIV/0!</v>
      </c>
      <c r="AF272" s="24" t="e">
        <f>(V272-'ModelParams Lw'!U$10)/'ModelParams Lw'!U$11</f>
        <v>#DIV/0!</v>
      </c>
      <c r="AG272" s="24" t="e">
        <f>(W272-'ModelParams Lw'!V$10)/'ModelParams Lw'!V$11</f>
        <v>#DIV/0!</v>
      </c>
      <c r="AH272" s="24" t="e">
        <f t="shared" si="92"/>
        <v>#DIV/0!</v>
      </c>
      <c r="AI272" s="24" t="str">
        <f>IF(OR(Calcul!$D277="",Calcul!$E277=""),"",VLOOKUP(CONCATENATE(Calcul!$D277,Calcul!$E277),SilencerParams!$D$4:$R$82,8,FALSE))</f>
        <v/>
      </c>
      <c r="AJ272" s="24" t="str">
        <f>IF(OR(Calcul!$D277="",Calcul!$E277=""),"",VLOOKUP(CONCATENATE(Calcul!$D277,Calcul!$E277),SilencerParams!$D$4:$R$82,9,FALSE))</f>
        <v/>
      </c>
      <c r="AK272" s="24" t="str">
        <f>IF(OR(Calcul!$D277="",Calcul!$E277=""),"",VLOOKUP(CONCATENATE(Calcul!$D277,Calcul!$E277),SilencerParams!$D$4:$R$82,10,FALSE))</f>
        <v/>
      </c>
      <c r="AL272" s="24" t="str">
        <f>IF(OR(Calcul!$D277="",Calcul!$E277=""),"",VLOOKUP(CONCATENATE(Calcul!$D277,Calcul!$E277),SilencerParams!$D$4:$R$82,11,FALSE))</f>
        <v/>
      </c>
      <c r="AM272" s="24" t="str">
        <f>IF(OR(Calcul!$D277="",Calcul!$E277=""),"",VLOOKUP(CONCATENATE(Calcul!$D277,Calcul!$E277),SilencerParams!$D$4:$R$82,12,FALSE))</f>
        <v/>
      </c>
      <c r="AN272" s="24" t="str">
        <f>IF(OR(Calcul!$D277="",Calcul!$E277=""),"",VLOOKUP(CONCATENATE(Calcul!$D277,Calcul!$E277),SilencerParams!$D$4:$R$82,13,FALSE))</f>
        <v/>
      </c>
      <c r="AO272" s="24" t="str">
        <f>IF(OR(Calcul!$D277="",Calcul!$E277=""),"",VLOOKUP(CONCATENATE(Calcul!$D277,Calcul!$E277),SilencerParams!$D$4:$R$82,14,FALSE))</f>
        <v/>
      </c>
      <c r="AP272" s="24" t="str">
        <f>IF(OR(Calcul!$D277="",Calcul!$E277=""),"",VLOOKUP(CONCATENATE(Calcul!$D277,Calcul!$E277),SilencerParams!$D$4:$R$82,15,FALSE))</f>
        <v/>
      </c>
      <c r="AQ272" s="24" t="str">
        <f>IF(OR(Calcul!$D277="",Calcul!$E277=""),"",VLOOKUP(CONCATENATE(Calcul!$D277,Calcul!$E277),SilencerParams!$D$4:$Z$82,16,FALSE)*LOG($AH272)+VLOOKUP(CONCATENATE(Calcul!$D277,Calcul!$E277),SilencerParams!$D$4:$AH$82,24,FALSE))</f>
        <v/>
      </c>
      <c r="AR272" s="24" t="str">
        <f>IF(OR(Calcul!$D277="",Calcul!$E277=""),"",VLOOKUP(CONCATENATE(Calcul!$D277,Calcul!$E277),SilencerParams!$D$4:$Z$82,17,FALSE)*LOG($AH272)+VLOOKUP(CONCATENATE(Calcul!$D277,Calcul!$E277),SilencerParams!$D$4:$AH$82,25,FALSE))</f>
        <v/>
      </c>
      <c r="AS272" s="24" t="str">
        <f>IF(OR(Calcul!$D277="",Calcul!$E277=""),"",VLOOKUP(CONCATENATE(Calcul!$D277,Calcul!$E277),SilencerParams!$D$4:$Z$82,18,FALSE)*LOG($AH272)+VLOOKUP(CONCATENATE(Calcul!$D277,Calcul!$E277),SilencerParams!$D$4:$AH$82,26,FALSE))</f>
        <v/>
      </c>
      <c r="AT272" s="24" t="str">
        <f>IF(OR(Calcul!$D277="",Calcul!$E277=""),"",VLOOKUP(CONCATENATE(Calcul!$D277,Calcul!$E277),SilencerParams!$D$4:$Z$82,19,FALSE)*LOG($AH272)+VLOOKUP(CONCATENATE(Calcul!$D277,Calcul!$E277),SilencerParams!$D$4:$AH$82,27,FALSE))</f>
        <v/>
      </c>
      <c r="AU272" s="24" t="str">
        <f>IF(OR(Calcul!$D277="",Calcul!$E277=""),"",VLOOKUP(CONCATENATE(Calcul!$D277,Calcul!$E277),SilencerParams!$D$4:$Z$82,20,FALSE)*LOG($AH272)+VLOOKUP(CONCATENATE(Calcul!$D277,Calcul!$E277),SilencerParams!$D$4:$AH$82,28,FALSE))</f>
        <v/>
      </c>
      <c r="AV272" s="24" t="str">
        <f>IF(OR(Calcul!$D277="",Calcul!$E277=""),"",VLOOKUP(CONCATENATE(Calcul!$D277,Calcul!$E277),SilencerParams!$D$4:$Z$82,21,FALSE)*LOG($AH272)+VLOOKUP(CONCATENATE(Calcul!$D277,Calcul!$E277),SilencerParams!$D$4:$AH$82,29,FALSE))</f>
        <v/>
      </c>
      <c r="AW272" s="24" t="str">
        <f>IF(OR(Calcul!$D277="",Calcul!$E277=""),"",VLOOKUP(CONCATENATE(Calcul!$D277,Calcul!$E277),SilencerParams!$D$4:$Z$82,22,FALSE)*LOG($AH272)+VLOOKUP(CONCATENATE(Calcul!$D277,Calcul!$E277),SilencerParams!$D$4:$AH$82,30,FALSE))</f>
        <v/>
      </c>
      <c r="AX272" s="24" t="str">
        <f>IF(OR(Calcul!$D277="",Calcul!$E277=""),"",VLOOKUP(CONCATENATE(Calcul!$D277,Calcul!$E277),SilencerParams!$D$4:$Z$82,23,FALSE)*LOG($AH272)+VLOOKUP(CONCATENATE(Calcul!$D277,Calcul!$E277),SilencerParams!$D$4:$AH$82,31,FALSE))</f>
        <v/>
      </c>
      <c r="AY272" s="24" t="e">
        <f t="shared" si="95"/>
        <v>#DIV/0!</v>
      </c>
      <c r="AZ272" s="24" t="e">
        <f t="shared" si="96"/>
        <v>#DIV/0!</v>
      </c>
      <c r="BA272" s="24" t="e">
        <f t="shared" si="97"/>
        <v>#DIV/0!</v>
      </c>
      <c r="BB272" s="24" t="e">
        <f t="shared" si="98"/>
        <v>#DIV/0!</v>
      </c>
      <c r="BC272" s="24" t="e">
        <f t="shared" si="99"/>
        <v>#DIV/0!</v>
      </c>
      <c r="BD272" s="24" t="e">
        <f t="shared" si="100"/>
        <v>#DIV/0!</v>
      </c>
      <c r="BE272" s="24" t="e">
        <f t="shared" si="101"/>
        <v>#DIV/0!</v>
      </c>
      <c r="BF272" s="24" t="e">
        <f t="shared" si="102"/>
        <v>#DIV/0!</v>
      </c>
      <c r="BG272" s="24" t="e">
        <f>10*LOG10(IF(AY272="",0,POWER(10,((AY272+'ModelParams Lw'!$O$4)/10))) +IF(AZ272="",0,POWER(10,((AZ272+'ModelParams Lw'!$P$4)/10))) +IF(BA272="",0,POWER(10,((BA272+'ModelParams Lw'!$Q$4)/10))) +IF(BB272="",0,POWER(10,((BB272+'ModelParams Lw'!$R$4)/10))) +IF(BC272="",0,POWER(10,((BC272+'ModelParams Lw'!$S$4)/10))) +IF(BD272="",0,POWER(10,((BD272+'ModelParams Lw'!$T$4)/10))) +IF(BE272="",0,POWER(10,((BE272+'ModelParams Lw'!$U$4)/10)))+IF(BF272="",0,POWER(10,((BF272+'ModelParams Lw'!$V$4)/10))))</f>
        <v>#DIV/0!</v>
      </c>
      <c r="BH272" s="24" t="e">
        <f t="shared" si="93"/>
        <v>#DIV/0!</v>
      </c>
      <c r="BI272" s="24" t="e">
        <f>(AY272-'ModelParams Lw'!O$10)/'ModelParams Lw'!O$11</f>
        <v>#DIV/0!</v>
      </c>
      <c r="BJ272" s="24" t="e">
        <f>(AZ272-'ModelParams Lw'!P$10)/'ModelParams Lw'!P$11</f>
        <v>#DIV/0!</v>
      </c>
      <c r="BK272" s="24" t="e">
        <f>(BA272-'ModelParams Lw'!Q$10)/'ModelParams Lw'!Q$11</f>
        <v>#DIV/0!</v>
      </c>
      <c r="BL272" s="24" t="e">
        <f>(BB272-'ModelParams Lw'!R$10)/'ModelParams Lw'!R$11</f>
        <v>#DIV/0!</v>
      </c>
      <c r="BM272" s="24" t="e">
        <f>(BC272-'ModelParams Lw'!S$10)/'ModelParams Lw'!S$11</f>
        <v>#DIV/0!</v>
      </c>
      <c r="BN272" s="24" t="e">
        <f>(BD272-'ModelParams Lw'!T$10)/'ModelParams Lw'!T$11</f>
        <v>#DIV/0!</v>
      </c>
      <c r="BO272" s="24" t="e">
        <f>(BE272-'ModelParams Lw'!U$10)/'ModelParams Lw'!U$11</f>
        <v>#DIV/0!</v>
      </c>
      <c r="BP272" s="24" t="e">
        <f>(BF272-'ModelParams Lw'!V$10)/'ModelParams Lw'!V$11</f>
        <v>#DIV/0!</v>
      </c>
      <c r="BQ272" s="24">
        <f>IF(Calcul!$F277="SW",'ModelParams Lw'!C$18+'ModelParams Lw'!C$19*LOG(BQ$3)+'ModelParams Lw'!C$20*($D272*$E272),IF('ModelParams Lw'!C$21+'ModelParams Lw'!C$22*LOG(BQ$3)+'ModelParams Lw'!C$23*($D272*$E272)&lt;'ModelParams Lw'!C$18+'ModelParams Lw'!C$19*LOG(BQ$3)+'ModelParams Lw'!C$20*($D272*$E272),'ModelParams Lw'!C$18+'ModelParams Lw'!C$19*LOG(BQ$3)+'ModelParams Lw'!C$20*($D272*$E272),'ModelParams Lw'!C$21+'ModelParams Lw'!C$22*LOG(BQ$3)+'ModelParams Lw'!C$23*($D272*$E272)))</f>
        <v>29.232362061604213</v>
      </c>
      <c r="BR272" s="24">
        <f>IF(Calcul!$F277="SW",'ModelParams Lw'!D$18+'ModelParams Lw'!D$19*LOG(BR$3)+'ModelParams Lw'!D$20*($D272*$E272),IF('ModelParams Lw'!D$21+'ModelParams Lw'!D$22*LOG(BR$3)+'ModelParams Lw'!D$23*($D272*$E272)&lt;'ModelParams Lw'!D$18+'ModelParams Lw'!D$19*LOG(BR$3)+'ModelParams Lw'!D$20*($D272*$E272),'ModelParams Lw'!D$18+'ModelParams Lw'!D$19*LOG(BR$3)+'ModelParams Lw'!D$20*($D272*$E272),'ModelParams Lw'!D$21+'ModelParams Lw'!D$22*LOG(BR$3)+'ModelParams Lw'!D$23*($D272*$E272)))</f>
        <v>20.87664435983303</v>
      </c>
      <c r="BS272" s="24">
        <f>IF(Calcul!$F277="SW",'ModelParams Lw'!E$18+'ModelParams Lw'!E$19*LOG(BS$3)+'ModelParams Lw'!E$20*($D272*$E272),IF('ModelParams Lw'!E$21+'ModelParams Lw'!E$22*LOG(BS$3)+'ModelParams Lw'!E$23*($D272*$E272)&lt;'ModelParams Lw'!E$18+'ModelParams Lw'!E$19*LOG(BS$3)+'ModelParams Lw'!E$20*($D272*$E272),'ModelParams Lw'!E$18+'ModelParams Lw'!E$19*LOG(BS$3)+'ModelParams Lw'!E$20*($D272*$E272),'ModelParams Lw'!E$21+'ModelParams Lw'!E$22*LOG(BS$3)+'ModelParams Lw'!E$23*($D272*$E272)))</f>
        <v>19.403052886267911</v>
      </c>
      <c r="BT272" s="24">
        <f>IF(Calcul!$F277="SW",'ModelParams Lw'!F$18+'ModelParams Lw'!F$19*LOG(BT$3)+'ModelParams Lw'!F$20*($D272*$E272),IF('ModelParams Lw'!F$21+'ModelParams Lw'!F$22*LOG(BT$3)+'ModelParams Lw'!F$23*($D272*$E272)&lt;'ModelParams Lw'!F$18+'ModelParams Lw'!F$19*LOG(BT$3)+'ModelParams Lw'!F$20*($D272*$E272),'ModelParams Lw'!F$18+'ModelParams Lw'!F$19*LOG(BT$3)+'ModelParams Lw'!F$20*($D272*$E272),'ModelParams Lw'!F$21+'ModelParams Lw'!F$22*LOG(BT$3)+'ModelParams Lw'!F$23*($D272*$E272)))</f>
        <v>19.168948557312724</v>
      </c>
      <c r="BU272" s="24">
        <f>IF(Calcul!$F277="SW",'ModelParams Lw'!G$18+'ModelParams Lw'!G$19*LOG(BU$3)+'ModelParams Lw'!G$20*($D272*$E272),IF('ModelParams Lw'!G$21+'ModelParams Lw'!G$22*LOG(BU$3)+'ModelParams Lw'!G$23*($D272*$E272)&lt;'ModelParams Lw'!G$18+'ModelParams Lw'!G$19*LOG(BU$3)+'ModelParams Lw'!G$20*($D272*$E272),'ModelParams Lw'!G$18+'ModelParams Lw'!G$19*LOG(BU$3)+'ModelParams Lw'!G$20*($D272*$E272),'ModelParams Lw'!G$21+'ModelParams Lw'!G$22*LOG(BU$3)+'ModelParams Lw'!G$23*($D272*$E272)))</f>
        <v>19.253827318462619</v>
      </c>
      <c r="BV272" s="24">
        <f>IF(Calcul!$F277="SW",'ModelParams Lw'!H$18+'ModelParams Lw'!H$19*LOG(BV$3)+'ModelParams Lw'!H$20*($D272*$E272),IF('ModelParams Lw'!H$21+'ModelParams Lw'!H$22*LOG(BV$3)+'ModelParams Lw'!H$23*($D272*$E272)&lt;'ModelParams Lw'!H$18+'ModelParams Lw'!H$19*LOG(BV$3)+'ModelParams Lw'!H$20*($D272*$E272),'ModelParams Lw'!H$18+'ModelParams Lw'!H$19*LOG(BV$3)+'ModelParams Lw'!H$20*($D272*$E272),'ModelParams Lw'!H$21+'ModelParams Lw'!H$22*LOG(BV$3)+'ModelParams Lw'!H$23*($D272*$E272)))</f>
        <v>18.450549841027573</v>
      </c>
      <c r="BW272" s="24">
        <f>IF(Calcul!$F277="SW",'ModelParams Lw'!I$18+'ModelParams Lw'!I$19*LOG(BW$3)+'ModelParams Lw'!I$20*($D272*$E272),IF('ModelParams Lw'!I$21+'ModelParams Lw'!I$22*LOG(BW$3)+'ModelParams Lw'!I$23*($D272*$E272)&lt;'ModelParams Lw'!I$18+'ModelParams Lw'!I$19*LOG(BW$3)+'ModelParams Lw'!I$20*($D272*$E272),'ModelParams Lw'!I$18+'ModelParams Lw'!I$19*LOG(BW$3)+'ModelParams Lw'!I$20*($D272*$E272),'ModelParams Lw'!I$21+'ModelParams Lw'!I$22*LOG(BW$3)+'ModelParams Lw'!I$23*($D272*$E272)))</f>
        <v>24.339570323731252</v>
      </c>
      <c r="BX272" s="24">
        <f>IF(Calcul!$F277="SW",'ModelParams Lw'!J$18+'ModelParams Lw'!J$19*LOG(BX$3)+'ModelParams Lw'!J$20*($D272*$E272),IF('ModelParams Lw'!J$21+'ModelParams Lw'!J$22*LOG(BX$3)+'ModelParams Lw'!J$23*($D272*$E272)&lt;'ModelParams Lw'!J$18+'ModelParams Lw'!J$19*LOG(BX$3)+'ModelParams Lw'!J$20*($D272*$E272),'ModelParams Lw'!J$18+'ModelParams Lw'!J$19*LOG(BX$3)+'ModelParams Lw'!J$20*($D272*$E272),'ModelParams Lw'!J$21+'ModelParams Lw'!J$22*LOG(BX$3)+'ModelParams Lw'!J$23*($D272*$E272)))</f>
        <v>22.505852524315557</v>
      </c>
      <c r="BY272" s="24" t="e">
        <f t="shared" si="103"/>
        <v>#DIV/0!</v>
      </c>
      <c r="BZ272" s="24" t="e">
        <f t="shared" si="104"/>
        <v>#DIV/0!</v>
      </c>
      <c r="CA272" s="24" t="e">
        <f t="shared" si="105"/>
        <v>#DIV/0!</v>
      </c>
      <c r="CB272" s="24" t="e">
        <f t="shared" si="106"/>
        <v>#DIV/0!</v>
      </c>
      <c r="CC272" s="24" t="e">
        <f t="shared" si="107"/>
        <v>#DIV/0!</v>
      </c>
      <c r="CD272" s="24" t="e">
        <f t="shared" si="108"/>
        <v>#DIV/0!</v>
      </c>
      <c r="CE272" s="24" t="e">
        <f t="shared" si="109"/>
        <v>#DIV/0!</v>
      </c>
      <c r="CF272" s="24" t="e">
        <f t="shared" si="110"/>
        <v>#DIV/0!</v>
      </c>
      <c r="CG272" s="24" t="e">
        <f>10*LOG10(IF(BY272="",0,POWER(10,((BY272+'ModelParams Lw'!$O$4)/10))) +IF(BZ272="",0,POWER(10,((BZ272+'ModelParams Lw'!$P$4)/10))) +IF(CA272="",0,POWER(10,((CA272+'ModelParams Lw'!$Q$4)/10))) +IF(CB272="",0,POWER(10,((CB272+'ModelParams Lw'!$R$4)/10))) +IF(CC272="",0,POWER(10,((CC272+'ModelParams Lw'!$S$4)/10))) +IF(CD272="",0,POWER(10,((CD272+'ModelParams Lw'!$T$4)/10))) +IF(CE272="",0,POWER(10,((CE272+'ModelParams Lw'!$U$4)/10)))+IF(CF272="",0,POWER(10,((CF272+'ModelParams Lw'!$V$4)/10))))</f>
        <v>#DIV/0!</v>
      </c>
      <c r="CH272" s="24" t="e">
        <f t="shared" si="94"/>
        <v>#DIV/0!</v>
      </c>
      <c r="CI272" s="24" t="e">
        <f>(BY272-'ModelParams Lw'!$O$10)/'ModelParams Lw'!$O$11</f>
        <v>#DIV/0!</v>
      </c>
      <c r="CJ272" s="24" t="e">
        <f>(BZ272-'ModelParams Lw'!$P$10)/'ModelParams Lw'!$P$11</f>
        <v>#DIV/0!</v>
      </c>
      <c r="CK272" s="24" t="e">
        <f>(CA272-'ModelParams Lw'!$Q$10)/'ModelParams Lw'!$Q$11</f>
        <v>#DIV/0!</v>
      </c>
      <c r="CL272" s="24" t="e">
        <f>(CB272-'ModelParams Lw'!$R$10)/'ModelParams Lw'!$R$11</f>
        <v>#DIV/0!</v>
      </c>
      <c r="CM272" s="24" t="e">
        <f>(CC272-'ModelParams Lw'!$S$10)/'ModelParams Lw'!$S$11</f>
        <v>#DIV/0!</v>
      </c>
      <c r="CN272" s="24" t="e">
        <f>(CD272-'ModelParams Lw'!$T$10)/'ModelParams Lw'!$T$11</f>
        <v>#DIV/0!</v>
      </c>
      <c r="CO272" s="24" t="e">
        <f>(CE272-'ModelParams Lw'!$U$10)/'ModelParams Lw'!$U$11</f>
        <v>#DIV/0!</v>
      </c>
      <c r="CP272" s="24" t="e">
        <f>(CF272-'ModelParams Lw'!$V$10)/'ModelParams Lw'!$V$11</f>
        <v>#DIV/0!</v>
      </c>
    </row>
    <row r="273" spans="1:94" x14ac:dyDescent="0.2">
      <c r="A273" s="12">
        <f>Calcul!B275</f>
        <v>0</v>
      </c>
      <c r="B273" s="12">
        <f t="shared" si="111"/>
        <v>0</v>
      </c>
      <c r="C273" s="12">
        <f>Calcul!C275</f>
        <v>0</v>
      </c>
      <c r="D273" s="12">
        <f>Calcul!D275/1000</f>
        <v>0</v>
      </c>
      <c r="E273" s="12">
        <f>Calcul!E275/1000</f>
        <v>0</v>
      </c>
      <c r="F273" s="12">
        <f t="shared" si="112"/>
        <v>0</v>
      </c>
      <c r="G273" s="24" t="e">
        <f t="shared" si="113"/>
        <v>#DIV/0!</v>
      </c>
      <c r="H273" s="21" t="e">
        <f>'ModelParams Lw'!$B$6*(LN(H$3/(($B273/3600/($D273*$F273))^0.4*$G273^0.3)))^2+'ModelParams Lw'!$B$7*LN(H$3/(($B273/3600/($D273*$F273))^0.4*$G273^0.3))+'ModelParams Lw'!$B$8</f>
        <v>#DIV/0!</v>
      </c>
      <c r="I273" s="21" t="e">
        <f>'ModelParams Lw'!$B$6*(LN(I$3/(($B273/3600/($D273*$F273))^0.4*$G273^0.3)))^2+'ModelParams Lw'!$B$7*LN(I$3/(($B273/3600/($D273*$F273))^0.4*$G273^0.3))+'ModelParams Lw'!$B$8</f>
        <v>#DIV/0!</v>
      </c>
      <c r="J273" s="21" t="e">
        <f>'ModelParams Lw'!$B$6*(LN(J$3/(($B273/3600/($D273*$F273))^0.4*$G273^0.3)))^2+'ModelParams Lw'!$B$7*LN(J$3/(($B273/3600/($D273*$F273))^0.4*$G273^0.3))+'ModelParams Lw'!$B$8</f>
        <v>#DIV/0!</v>
      </c>
      <c r="K273" s="21" t="e">
        <f>'ModelParams Lw'!$B$6*(LN(K$3/(($B273/3600/($D273*$F273))^0.4*$G273^0.3)))^2+'ModelParams Lw'!$B$7*LN(K$3/(($B273/3600/($D273*$F273))^0.4*$G273^0.3))+'ModelParams Lw'!$B$8</f>
        <v>#DIV/0!</v>
      </c>
      <c r="L273" s="21" t="e">
        <f>'ModelParams Lw'!$B$6*(LN(L$3/(($B273/3600/($D273*$F273))^0.4*$G273^0.3)))^2+'ModelParams Lw'!$B$7*LN(L$3/(($B273/3600/($D273*$F273))^0.4*$G273^0.3))+'ModelParams Lw'!$B$8</f>
        <v>#DIV/0!</v>
      </c>
      <c r="M273" s="21" t="e">
        <f>'ModelParams Lw'!$B$6*(LN(M$3/(($B273/3600/($D273*$F273))^0.4*$G273^0.3)))^2+'ModelParams Lw'!$B$7*LN(M$3/(($B273/3600/($D273*$F273))^0.4*$G273^0.3))+'ModelParams Lw'!$B$8</f>
        <v>#DIV/0!</v>
      </c>
      <c r="N273" s="21" t="e">
        <f>'ModelParams Lw'!$B$6*(LN(N$3/(($B273/3600/($D273*$F273))^0.4*$G273^0.3)))^2+'ModelParams Lw'!$B$7*LN(N$3/(($B273/3600/($D273*$F273))^0.4*$G273^0.3))+'ModelParams Lw'!$B$8</f>
        <v>#DIV/0!</v>
      </c>
      <c r="O273" s="21" t="e">
        <f>'ModelParams Lw'!$B$6*(LN(O$3/(($B273/3600/($D273*$F273))^0.4*$G273^0.3)))^2+'ModelParams Lw'!$B$7*LN(O$3/(($B273/3600/($D273*$F273))^0.4*$G273^0.3))+'ModelParams Lw'!$B$8</f>
        <v>#DIV/0!</v>
      </c>
      <c r="P273" s="24" t="e">
        <f>'ModelParams Lw'!$B$3+'ModelParams Lw'!$B$4*LOG10($B273/3600/($D273*$F273))+'ModelParams Lw'!$B$5*LOG10(2*$G273/(1.2*($B273/3600/($D273*$F273))^2)+1)+10*LOG10($D273*$F273)+H273</f>
        <v>#DIV/0!</v>
      </c>
      <c r="Q273" s="24" t="e">
        <f>'ModelParams Lw'!$B$3+'ModelParams Lw'!$B$4*LOG10($B273/3600/($D273*$F273))+'ModelParams Lw'!$B$5*LOG10(2*$G273/(1.2*($B273/3600/($D273*$F273))^2)+1)+10*LOG10($D273*$F273)+I273</f>
        <v>#DIV/0!</v>
      </c>
      <c r="R273" s="24" t="e">
        <f>'ModelParams Lw'!$B$3+'ModelParams Lw'!$B$4*LOG10($B273/3600/($D273*$F273))+'ModelParams Lw'!$B$5*LOG10(2*$G273/(1.2*($B273/3600/($D273*$F273))^2)+1)+10*LOG10($D273*$F273)+J273</f>
        <v>#DIV/0!</v>
      </c>
      <c r="S273" s="24" t="e">
        <f>'ModelParams Lw'!$B$3+'ModelParams Lw'!$B$4*LOG10($B273/3600/($D273*$F273))+'ModelParams Lw'!$B$5*LOG10(2*$G273/(1.2*($B273/3600/($D273*$F273))^2)+1)+10*LOG10($D273*$F273)+K273</f>
        <v>#DIV/0!</v>
      </c>
      <c r="T273" s="24" t="e">
        <f>'ModelParams Lw'!$B$3+'ModelParams Lw'!$B$4*LOG10($B273/3600/($D273*$F273))+'ModelParams Lw'!$B$5*LOG10(2*$G273/(1.2*($B273/3600/($D273*$F273))^2)+1)+10*LOG10($D273*$F273)+L273</f>
        <v>#DIV/0!</v>
      </c>
      <c r="U273" s="24" t="e">
        <f>'ModelParams Lw'!$B$3+'ModelParams Lw'!$B$4*LOG10($B273/3600/($D273*$F273))+'ModelParams Lw'!$B$5*LOG10(2*$G273/(1.2*($B273/3600/($D273*$F273))^2)+1)+10*LOG10($D273*$F273)+M273</f>
        <v>#DIV/0!</v>
      </c>
      <c r="V273" s="24" t="e">
        <f>'ModelParams Lw'!$B$3+'ModelParams Lw'!$B$4*LOG10($B273/3600/($D273*$F273))+'ModelParams Lw'!$B$5*LOG10(2*$G273/(1.2*($B273/3600/($D273*$F273))^2)+1)+10*LOG10($D273*$F273)+N273</f>
        <v>#DIV/0!</v>
      </c>
      <c r="W273" s="24" t="e">
        <f>'ModelParams Lw'!$B$3+'ModelParams Lw'!$B$4*LOG10($B273/3600/($D273*$F273))+'ModelParams Lw'!$B$5*LOG10(2*$G273/(1.2*($B273/3600/($D273*$F273))^2)+1)+10*LOG10($D273*$F273)+O273</f>
        <v>#DIV/0!</v>
      </c>
      <c r="X273" s="24" t="e">
        <f>10*LOG10(IF(P273="",0,POWER(10,((P273+'ModelParams Lw'!$O$4)/10))) +IF(Q273="",0,POWER(10,((Q273+'ModelParams Lw'!$P$4)/10))) +IF(R273="",0,POWER(10,((R273+'ModelParams Lw'!$Q$4)/10))) +IF(S273="",0,POWER(10,((S273+'ModelParams Lw'!$R$4)/10))) +IF(T273="",0,POWER(10,((T273+'ModelParams Lw'!$S$4)/10))) +IF(U273="",0,POWER(10,((U273+'ModelParams Lw'!$T$4)/10))) +IF(V273="",0,POWER(10,((V273+'ModelParams Lw'!$U$4)/10)))+IF(W273="",0,POWER(10,((W273+'ModelParams Lw'!$V$4)/10))))</f>
        <v>#DIV/0!</v>
      </c>
      <c r="Y273" s="24" t="e">
        <f t="shared" si="114"/>
        <v>#DIV/0!</v>
      </c>
      <c r="Z273" s="24" t="e">
        <f>(P273-'ModelParams Lw'!O$10)/'ModelParams Lw'!O$11</f>
        <v>#DIV/0!</v>
      </c>
      <c r="AA273" s="24" t="e">
        <f>(Q273-'ModelParams Lw'!P$10)/'ModelParams Lw'!P$11</f>
        <v>#DIV/0!</v>
      </c>
      <c r="AB273" s="24" t="e">
        <f>(R273-'ModelParams Lw'!Q$10)/'ModelParams Lw'!Q$11</f>
        <v>#DIV/0!</v>
      </c>
      <c r="AC273" s="24" t="e">
        <f>(S273-'ModelParams Lw'!R$10)/'ModelParams Lw'!R$11</f>
        <v>#DIV/0!</v>
      </c>
      <c r="AD273" s="24" t="e">
        <f>(T273-'ModelParams Lw'!S$10)/'ModelParams Lw'!S$11</f>
        <v>#DIV/0!</v>
      </c>
      <c r="AE273" s="24" t="e">
        <f>(U273-'ModelParams Lw'!T$10)/'ModelParams Lw'!T$11</f>
        <v>#DIV/0!</v>
      </c>
      <c r="AF273" s="24" t="e">
        <f>(V273-'ModelParams Lw'!U$10)/'ModelParams Lw'!U$11</f>
        <v>#DIV/0!</v>
      </c>
      <c r="AG273" s="24" t="e">
        <f>(W273-'ModelParams Lw'!V$10)/'ModelParams Lw'!V$11</f>
        <v>#DIV/0!</v>
      </c>
      <c r="AH273" s="24" t="e">
        <f t="shared" si="92"/>
        <v>#DIV/0!</v>
      </c>
      <c r="AI273" s="24" t="str">
        <f>IF(OR(Calcul!$D278="",Calcul!$E278=""),"",VLOOKUP(CONCATENATE(Calcul!$D278,Calcul!$E278),SilencerParams!$D$4:$R$82,8,FALSE))</f>
        <v/>
      </c>
      <c r="AJ273" s="24" t="str">
        <f>IF(OR(Calcul!$D278="",Calcul!$E278=""),"",VLOOKUP(CONCATENATE(Calcul!$D278,Calcul!$E278),SilencerParams!$D$4:$R$82,9,FALSE))</f>
        <v/>
      </c>
      <c r="AK273" s="24" t="str">
        <f>IF(OR(Calcul!$D278="",Calcul!$E278=""),"",VLOOKUP(CONCATENATE(Calcul!$D278,Calcul!$E278),SilencerParams!$D$4:$R$82,10,FALSE))</f>
        <v/>
      </c>
      <c r="AL273" s="24" t="str">
        <f>IF(OR(Calcul!$D278="",Calcul!$E278=""),"",VLOOKUP(CONCATENATE(Calcul!$D278,Calcul!$E278),SilencerParams!$D$4:$R$82,11,FALSE))</f>
        <v/>
      </c>
      <c r="AM273" s="24" t="str">
        <f>IF(OR(Calcul!$D278="",Calcul!$E278=""),"",VLOOKUP(CONCATENATE(Calcul!$D278,Calcul!$E278),SilencerParams!$D$4:$R$82,12,FALSE))</f>
        <v/>
      </c>
      <c r="AN273" s="24" t="str">
        <f>IF(OR(Calcul!$D278="",Calcul!$E278=""),"",VLOOKUP(CONCATENATE(Calcul!$D278,Calcul!$E278),SilencerParams!$D$4:$R$82,13,FALSE))</f>
        <v/>
      </c>
      <c r="AO273" s="24" t="str">
        <f>IF(OR(Calcul!$D278="",Calcul!$E278=""),"",VLOOKUP(CONCATENATE(Calcul!$D278,Calcul!$E278),SilencerParams!$D$4:$R$82,14,FALSE))</f>
        <v/>
      </c>
      <c r="AP273" s="24" t="str">
        <f>IF(OR(Calcul!$D278="",Calcul!$E278=""),"",VLOOKUP(CONCATENATE(Calcul!$D278,Calcul!$E278),SilencerParams!$D$4:$R$82,15,FALSE))</f>
        <v/>
      </c>
      <c r="AQ273" s="24" t="str">
        <f>IF(OR(Calcul!$D278="",Calcul!$E278=""),"",VLOOKUP(CONCATENATE(Calcul!$D278,Calcul!$E278),SilencerParams!$D$4:$Z$82,16,FALSE)*LOG($AH273)+VLOOKUP(CONCATENATE(Calcul!$D278,Calcul!$E278),SilencerParams!$D$4:$AH$82,24,FALSE))</f>
        <v/>
      </c>
      <c r="AR273" s="24" t="str">
        <f>IF(OR(Calcul!$D278="",Calcul!$E278=""),"",VLOOKUP(CONCATENATE(Calcul!$D278,Calcul!$E278),SilencerParams!$D$4:$Z$82,17,FALSE)*LOG($AH273)+VLOOKUP(CONCATENATE(Calcul!$D278,Calcul!$E278),SilencerParams!$D$4:$AH$82,25,FALSE))</f>
        <v/>
      </c>
      <c r="AS273" s="24" t="str">
        <f>IF(OR(Calcul!$D278="",Calcul!$E278=""),"",VLOOKUP(CONCATENATE(Calcul!$D278,Calcul!$E278),SilencerParams!$D$4:$Z$82,18,FALSE)*LOG($AH273)+VLOOKUP(CONCATENATE(Calcul!$D278,Calcul!$E278),SilencerParams!$D$4:$AH$82,26,FALSE))</f>
        <v/>
      </c>
      <c r="AT273" s="24" t="str">
        <f>IF(OR(Calcul!$D278="",Calcul!$E278=""),"",VLOOKUP(CONCATENATE(Calcul!$D278,Calcul!$E278),SilencerParams!$D$4:$Z$82,19,FALSE)*LOG($AH273)+VLOOKUP(CONCATENATE(Calcul!$D278,Calcul!$E278),SilencerParams!$D$4:$AH$82,27,FALSE))</f>
        <v/>
      </c>
      <c r="AU273" s="24" t="str">
        <f>IF(OR(Calcul!$D278="",Calcul!$E278=""),"",VLOOKUP(CONCATENATE(Calcul!$D278,Calcul!$E278),SilencerParams!$D$4:$Z$82,20,FALSE)*LOG($AH273)+VLOOKUP(CONCATENATE(Calcul!$D278,Calcul!$E278),SilencerParams!$D$4:$AH$82,28,FALSE))</f>
        <v/>
      </c>
      <c r="AV273" s="24" t="str">
        <f>IF(OR(Calcul!$D278="",Calcul!$E278=""),"",VLOOKUP(CONCATENATE(Calcul!$D278,Calcul!$E278),SilencerParams!$D$4:$Z$82,21,FALSE)*LOG($AH273)+VLOOKUP(CONCATENATE(Calcul!$D278,Calcul!$E278),SilencerParams!$D$4:$AH$82,29,FALSE))</f>
        <v/>
      </c>
      <c r="AW273" s="24" t="str">
        <f>IF(OR(Calcul!$D278="",Calcul!$E278=""),"",VLOOKUP(CONCATENATE(Calcul!$D278,Calcul!$E278),SilencerParams!$D$4:$Z$82,22,FALSE)*LOG($AH273)+VLOOKUP(CONCATENATE(Calcul!$D278,Calcul!$E278),SilencerParams!$D$4:$AH$82,30,FALSE))</f>
        <v/>
      </c>
      <c r="AX273" s="24" t="str">
        <f>IF(OR(Calcul!$D278="",Calcul!$E278=""),"",VLOOKUP(CONCATENATE(Calcul!$D278,Calcul!$E278),SilencerParams!$D$4:$Z$82,23,FALSE)*LOG($AH273)+VLOOKUP(CONCATENATE(Calcul!$D278,Calcul!$E278),SilencerParams!$D$4:$AH$82,31,FALSE))</f>
        <v/>
      </c>
      <c r="AY273" s="24" t="e">
        <f t="shared" si="95"/>
        <v>#DIV/0!</v>
      </c>
      <c r="AZ273" s="24" t="e">
        <f t="shared" si="96"/>
        <v>#DIV/0!</v>
      </c>
      <c r="BA273" s="24" t="e">
        <f t="shared" si="97"/>
        <v>#DIV/0!</v>
      </c>
      <c r="BB273" s="24" t="e">
        <f t="shared" si="98"/>
        <v>#DIV/0!</v>
      </c>
      <c r="BC273" s="24" t="e">
        <f t="shared" si="99"/>
        <v>#DIV/0!</v>
      </c>
      <c r="BD273" s="24" t="e">
        <f t="shared" si="100"/>
        <v>#DIV/0!</v>
      </c>
      <c r="BE273" s="24" t="e">
        <f t="shared" si="101"/>
        <v>#DIV/0!</v>
      </c>
      <c r="BF273" s="24" t="e">
        <f t="shared" si="102"/>
        <v>#DIV/0!</v>
      </c>
      <c r="BG273" s="24" t="e">
        <f>10*LOG10(IF(AY273="",0,POWER(10,((AY273+'ModelParams Lw'!$O$4)/10))) +IF(AZ273="",0,POWER(10,((AZ273+'ModelParams Lw'!$P$4)/10))) +IF(BA273="",0,POWER(10,((BA273+'ModelParams Lw'!$Q$4)/10))) +IF(BB273="",0,POWER(10,((BB273+'ModelParams Lw'!$R$4)/10))) +IF(BC273="",0,POWER(10,((BC273+'ModelParams Lw'!$S$4)/10))) +IF(BD273="",0,POWER(10,((BD273+'ModelParams Lw'!$T$4)/10))) +IF(BE273="",0,POWER(10,((BE273+'ModelParams Lw'!$U$4)/10)))+IF(BF273="",0,POWER(10,((BF273+'ModelParams Lw'!$V$4)/10))))</f>
        <v>#DIV/0!</v>
      </c>
      <c r="BH273" s="24" t="e">
        <f t="shared" si="93"/>
        <v>#DIV/0!</v>
      </c>
      <c r="BI273" s="24" t="e">
        <f>(AY273-'ModelParams Lw'!O$10)/'ModelParams Lw'!O$11</f>
        <v>#DIV/0!</v>
      </c>
      <c r="BJ273" s="24" t="e">
        <f>(AZ273-'ModelParams Lw'!P$10)/'ModelParams Lw'!P$11</f>
        <v>#DIV/0!</v>
      </c>
      <c r="BK273" s="24" t="e">
        <f>(BA273-'ModelParams Lw'!Q$10)/'ModelParams Lw'!Q$11</f>
        <v>#DIV/0!</v>
      </c>
      <c r="BL273" s="24" t="e">
        <f>(BB273-'ModelParams Lw'!R$10)/'ModelParams Lw'!R$11</f>
        <v>#DIV/0!</v>
      </c>
      <c r="BM273" s="24" t="e">
        <f>(BC273-'ModelParams Lw'!S$10)/'ModelParams Lw'!S$11</f>
        <v>#DIV/0!</v>
      </c>
      <c r="BN273" s="24" t="e">
        <f>(BD273-'ModelParams Lw'!T$10)/'ModelParams Lw'!T$11</f>
        <v>#DIV/0!</v>
      </c>
      <c r="BO273" s="24" t="e">
        <f>(BE273-'ModelParams Lw'!U$10)/'ModelParams Lw'!U$11</f>
        <v>#DIV/0!</v>
      </c>
      <c r="BP273" s="24" t="e">
        <f>(BF273-'ModelParams Lw'!V$10)/'ModelParams Lw'!V$11</f>
        <v>#DIV/0!</v>
      </c>
      <c r="BQ273" s="24">
        <f>IF(Calcul!$F278="SW",'ModelParams Lw'!C$18+'ModelParams Lw'!C$19*LOG(BQ$3)+'ModelParams Lw'!C$20*($D273*$E273),IF('ModelParams Lw'!C$21+'ModelParams Lw'!C$22*LOG(BQ$3)+'ModelParams Lw'!C$23*($D273*$E273)&lt;'ModelParams Lw'!C$18+'ModelParams Lw'!C$19*LOG(BQ$3)+'ModelParams Lw'!C$20*($D273*$E273),'ModelParams Lw'!C$18+'ModelParams Lw'!C$19*LOG(BQ$3)+'ModelParams Lw'!C$20*($D273*$E273),'ModelParams Lw'!C$21+'ModelParams Lw'!C$22*LOG(BQ$3)+'ModelParams Lw'!C$23*($D273*$E273)))</f>
        <v>29.232362061604213</v>
      </c>
      <c r="BR273" s="24">
        <f>IF(Calcul!$F278="SW",'ModelParams Lw'!D$18+'ModelParams Lw'!D$19*LOG(BR$3)+'ModelParams Lw'!D$20*($D273*$E273),IF('ModelParams Lw'!D$21+'ModelParams Lw'!D$22*LOG(BR$3)+'ModelParams Lw'!D$23*($D273*$E273)&lt;'ModelParams Lw'!D$18+'ModelParams Lw'!D$19*LOG(BR$3)+'ModelParams Lw'!D$20*($D273*$E273),'ModelParams Lw'!D$18+'ModelParams Lw'!D$19*LOG(BR$3)+'ModelParams Lw'!D$20*($D273*$E273),'ModelParams Lw'!D$21+'ModelParams Lw'!D$22*LOG(BR$3)+'ModelParams Lw'!D$23*($D273*$E273)))</f>
        <v>20.87664435983303</v>
      </c>
      <c r="BS273" s="24">
        <f>IF(Calcul!$F278="SW",'ModelParams Lw'!E$18+'ModelParams Lw'!E$19*LOG(BS$3)+'ModelParams Lw'!E$20*($D273*$E273),IF('ModelParams Lw'!E$21+'ModelParams Lw'!E$22*LOG(BS$3)+'ModelParams Lw'!E$23*($D273*$E273)&lt;'ModelParams Lw'!E$18+'ModelParams Lw'!E$19*LOG(BS$3)+'ModelParams Lw'!E$20*($D273*$E273),'ModelParams Lw'!E$18+'ModelParams Lw'!E$19*LOG(BS$3)+'ModelParams Lw'!E$20*($D273*$E273),'ModelParams Lw'!E$21+'ModelParams Lw'!E$22*LOG(BS$3)+'ModelParams Lw'!E$23*($D273*$E273)))</f>
        <v>19.403052886267911</v>
      </c>
      <c r="BT273" s="24">
        <f>IF(Calcul!$F278="SW",'ModelParams Lw'!F$18+'ModelParams Lw'!F$19*LOG(BT$3)+'ModelParams Lw'!F$20*($D273*$E273),IF('ModelParams Lw'!F$21+'ModelParams Lw'!F$22*LOG(BT$3)+'ModelParams Lw'!F$23*($D273*$E273)&lt;'ModelParams Lw'!F$18+'ModelParams Lw'!F$19*LOG(BT$3)+'ModelParams Lw'!F$20*($D273*$E273),'ModelParams Lw'!F$18+'ModelParams Lw'!F$19*LOG(BT$3)+'ModelParams Lw'!F$20*($D273*$E273),'ModelParams Lw'!F$21+'ModelParams Lw'!F$22*LOG(BT$3)+'ModelParams Lw'!F$23*($D273*$E273)))</f>
        <v>19.168948557312724</v>
      </c>
      <c r="BU273" s="24">
        <f>IF(Calcul!$F278="SW",'ModelParams Lw'!G$18+'ModelParams Lw'!G$19*LOG(BU$3)+'ModelParams Lw'!G$20*($D273*$E273),IF('ModelParams Lw'!G$21+'ModelParams Lw'!G$22*LOG(BU$3)+'ModelParams Lw'!G$23*($D273*$E273)&lt;'ModelParams Lw'!G$18+'ModelParams Lw'!G$19*LOG(BU$3)+'ModelParams Lw'!G$20*($D273*$E273),'ModelParams Lw'!G$18+'ModelParams Lw'!G$19*LOG(BU$3)+'ModelParams Lw'!G$20*($D273*$E273),'ModelParams Lw'!G$21+'ModelParams Lw'!G$22*LOG(BU$3)+'ModelParams Lw'!G$23*($D273*$E273)))</f>
        <v>19.253827318462619</v>
      </c>
      <c r="BV273" s="24">
        <f>IF(Calcul!$F278="SW",'ModelParams Lw'!H$18+'ModelParams Lw'!H$19*LOG(BV$3)+'ModelParams Lw'!H$20*($D273*$E273),IF('ModelParams Lw'!H$21+'ModelParams Lw'!H$22*LOG(BV$3)+'ModelParams Lw'!H$23*($D273*$E273)&lt;'ModelParams Lw'!H$18+'ModelParams Lw'!H$19*LOG(BV$3)+'ModelParams Lw'!H$20*($D273*$E273),'ModelParams Lw'!H$18+'ModelParams Lw'!H$19*LOG(BV$3)+'ModelParams Lw'!H$20*($D273*$E273),'ModelParams Lw'!H$21+'ModelParams Lw'!H$22*LOG(BV$3)+'ModelParams Lw'!H$23*($D273*$E273)))</f>
        <v>18.450549841027573</v>
      </c>
      <c r="BW273" s="24">
        <f>IF(Calcul!$F278="SW",'ModelParams Lw'!I$18+'ModelParams Lw'!I$19*LOG(BW$3)+'ModelParams Lw'!I$20*($D273*$E273),IF('ModelParams Lw'!I$21+'ModelParams Lw'!I$22*LOG(BW$3)+'ModelParams Lw'!I$23*($D273*$E273)&lt;'ModelParams Lw'!I$18+'ModelParams Lw'!I$19*LOG(BW$3)+'ModelParams Lw'!I$20*($D273*$E273),'ModelParams Lw'!I$18+'ModelParams Lw'!I$19*LOG(BW$3)+'ModelParams Lw'!I$20*($D273*$E273),'ModelParams Lw'!I$21+'ModelParams Lw'!I$22*LOG(BW$3)+'ModelParams Lw'!I$23*($D273*$E273)))</f>
        <v>24.339570323731252</v>
      </c>
      <c r="BX273" s="24">
        <f>IF(Calcul!$F278="SW",'ModelParams Lw'!J$18+'ModelParams Lw'!J$19*LOG(BX$3)+'ModelParams Lw'!J$20*($D273*$E273),IF('ModelParams Lw'!J$21+'ModelParams Lw'!J$22*LOG(BX$3)+'ModelParams Lw'!J$23*($D273*$E273)&lt;'ModelParams Lw'!J$18+'ModelParams Lw'!J$19*LOG(BX$3)+'ModelParams Lw'!J$20*($D273*$E273),'ModelParams Lw'!J$18+'ModelParams Lw'!J$19*LOG(BX$3)+'ModelParams Lw'!J$20*($D273*$E273),'ModelParams Lw'!J$21+'ModelParams Lw'!J$22*LOG(BX$3)+'ModelParams Lw'!J$23*($D273*$E273)))</f>
        <v>22.505852524315557</v>
      </c>
      <c r="BY273" s="24" t="e">
        <f t="shared" si="103"/>
        <v>#DIV/0!</v>
      </c>
      <c r="BZ273" s="24" t="e">
        <f t="shared" si="104"/>
        <v>#DIV/0!</v>
      </c>
      <c r="CA273" s="24" t="e">
        <f t="shared" si="105"/>
        <v>#DIV/0!</v>
      </c>
      <c r="CB273" s="24" t="e">
        <f t="shared" si="106"/>
        <v>#DIV/0!</v>
      </c>
      <c r="CC273" s="24" t="e">
        <f t="shared" si="107"/>
        <v>#DIV/0!</v>
      </c>
      <c r="CD273" s="24" t="e">
        <f t="shared" si="108"/>
        <v>#DIV/0!</v>
      </c>
      <c r="CE273" s="24" t="e">
        <f t="shared" si="109"/>
        <v>#DIV/0!</v>
      </c>
      <c r="CF273" s="24" t="e">
        <f t="shared" si="110"/>
        <v>#DIV/0!</v>
      </c>
      <c r="CG273" s="24" t="e">
        <f>10*LOG10(IF(BY273="",0,POWER(10,((BY273+'ModelParams Lw'!$O$4)/10))) +IF(BZ273="",0,POWER(10,((BZ273+'ModelParams Lw'!$P$4)/10))) +IF(CA273="",0,POWER(10,((CA273+'ModelParams Lw'!$Q$4)/10))) +IF(CB273="",0,POWER(10,((CB273+'ModelParams Lw'!$R$4)/10))) +IF(CC273="",0,POWER(10,((CC273+'ModelParams Lw'!$S$4)/10))) +IF(CD273="",0,POWER(10,((CD273+'ModelParams Lw'!$T$4)/10))) +IF(CE273="",0,POWER(10,((CE273+'ModelParams Lw'!$U$4)/10)))+IF(CF273="",0,POWER(10,((CF273+'ModelParams Lw'!$V$4)/10))))</f>
        <v>#DIV/0!</v>
      </c>
      <c r="CH273" s="24" t="e">
        <f t="shared" si="94"/>
        <v>#DIV/0!</v>
      </c>
      <c r="CI273" s="24" t="e">
        <f>(BY273-'ModelParams Lw'!$O$10)/'ModelParams Lw'!$O$11</f>
        <v>#DIV/0!</v>
      </c>
      <c r="CJ273" s="24" t="e">
        <f>(BZ273-'ModelParams Lw'!$P$10)/'ModelParams Lw'!$P$11</f>
        <v>#DIV/0!</v>
      </c>
      <c r="CK273" s="24" t="e">
        <f>(CA273-'ModelParams Lw'!$Q$10)/'ModelParams Lw'!$Q$11</f>
        <v>#DIV/0!</v>
      </c>
      <c r="CL273" s="24" t="e">
        <f>(CB273-'ModelParams Lw'!$R$10)/'ModelParams Lw'!$R$11</f>
        <v>#DIV/0!</v>
      </c>
      <c r="CM273" s="24" t="e">
        <f>(CC273-'ModelParams Lw'!$S$10)/'ModelParams Lw'!$S$11</f>
        <v>#DIV/0!</v>
      </c>
      <c r="CN273" s="24" t="e">
        <f>(CD273-'ModelParams Lw'!$T$10)/'ModelParams Lw'!$T$11</f>
        <v>#DIV/0!</v>
      </c>
      <c r="CO273" s="24" t="e">
        <f>(CE273-'ModelParams Lw'!$U$10)/'ModelParams Lw'!$U$11</f>
        <v>#DIV/0!</v>
      </c>
      <c r="CP273" s="24" t="e">
        <f>(CF273-'ModelParams Lw'!$V$10)/'ModelParams Lw'!$V$11</f>
        <v>#DIV/0!</v>
      </c>
    </row>
    <row r="274" spans="1:94" x14ac:dyDescent="0.2">
      <c r="A274" s="12">
        <f>Calcul!B276</f>
        <v>0</v>
      </c>
      <c r="B274" s="12">
        <f t="shared" si="111"/>
        <v>0</v>
      </c>
      <c r="C274" s="12">
        <f>Calcul!C276</f>
        <v>0</v>
      </c>
      <c r="D274" s="12">
        <f>Calcul!D276/1000</f>
        <v>0</v>
      </c>
      <c r="E274" s="12">
        <f>Calcul!E276/1000</f>
        <v>0</v>
      </c>
      <c r="F274" s="12">
        <f t="shared" si="112"/>
        <v>0</v>
      </c>
      <c r="G274" s="24" t="e">
        <f t="shared" si="113"/>
        <v>#DIV/0!</v>
      </c>
      <c r="H274" s="21" t="e">
        <f>'ModelParams Lw'!$B$6*(LN(H$3/(($B274/3600/($D274*$F274))^0.4*$G274^0.3)))^2+'ModelParams Lw'!$B$7*LN(H$3/(($B274/3600/($D274*$F274))^0.4*$G274^0.3))+'ModelParams Lw'!$B$8</f>
        <v>#DIV/0!</v>
      </c>
      <c r="I274" s="21" t="e">
        <f>'ModelParams Lw'!$B$6*(LN(I$3/(($B274/3600/($D274*$F274))^0.4*$G274^0.3)))^2+'ModelParams Lw'!$B$7*LN(I$3/(($B274/3600/($D274*$F274))^0.4*$G274^0.3))+'ModelParams Lw'!$B$8</f>
        <v>#DIV/0!</v>
      </c>
      <c r="J274" s="21" t="e">
        <f>'ModelParams Lw'!$B$6*(LN(J$3/(($B274/3600/($D274*$F274))^0.4*$G274^0.3)))^2+'ModelParams Lw'!$B$7*LN(J$3/(($B274/3600/($D274*$F274))^0.4*$G274^0.3))+'ModelParams Lw'!$B$8</f>
        <v>#DIV/0!</v>
      </c>
      <c r="K274" s="21" t="e">
        <f>'ModelParams Lw'!$B$6*(LN(K$3/(($B274/3600/($D274*$F274))^0.4*$G274^0.3)))^2+'ModelParams Lw'!$B$7*LN(K$3/(($B274/3600/($D274*$F274))^0.4*$G274^0.3))+'ModelParams Lw'!$B$8</f>
        <v>#DIV/0!</v>
      </c>
      <c r="L274" s="21" t="e">
        <f>'ModelParams Lw'!$B$6*(LN(L$3/(($B274/3600/($D274*$F274))^0.4*$G274^0.3)))^2+'ModelParams Lw'!$B$7*LN(L$3/(($B274/3600/($D274*$F274))^0.4*$G274^0.3))+'ModelParams Lw'!$B$8</f>
        <v>#DIV/0!</v>
      </c>
      <c r="M274" s="21" t="e">
        <f>'ModelParams Lw'!$B$6*(LN(M$3/(($B274/3600/($D274*$F274))^0.4*$G274^0.3)))^2+'ModelParams Lw'!$B$7*LN(M$3/(($B274/3600/($D274*$F274))^0.4*$G274^0.3))+'ModelParams Lw'!$B$8</f>
        <v>#DIV/0!</v>
      </c>
      <c r="N274" s="21" t="e">
        <f>'ModelParams Lw'!$B$6*(LN(N$3/(($B274/3600/($D274*$F274))^0.4*$G274^0.3)))^2+'ModelParams Lw'!$B$7*LN(N$3/(($B274/3600/($D274*$F274))^0.4*$G274^0.3))+'ModelParams Lw'!$B$8</f>
        <v>#DIV/0!</v>
      </c>
      <c r="O274" s="21" t="e">
        <f>'ModelParams Lw'!$B$6*(LN(O$3/(($B274/3600/($D274*$F274))^0.4*$G274^0.3)))^2+'ModelParams Lw'!$B$7*LN(O$3/(($B274/3600/($D274*$F274))^0.4*$G274^0.3))+'ModelParams Lw'!$B$8</f>
        <v>#DIV/0!</v>
      </c>
      <c r="P274" s="24" t="e">
        <f>'ModelParams Lw'!$B$3+'ModelParams Lw'!$B$4*LOG10($B274/3600/($D274*$F274))+'ModelParams Lw'!$B$5*LOG10(2*$G274/(1.2*($B274/3600/($D274*$F274))^2)+1)+10*LOG10($D274*$F274)+H274</f>
        <v>#DIV/0!</v>
      </c>
      <c r="Q274" s="24" t="e">
        <f>'ModelParams Lw'!$B$3+'ModelParams Lw'!$B$4*LOG10($B274/3600/($D274*$F274))+'ModelParams Lw'!$B$5*LOG10(2*$G274/(1.2*($B274/3600/($D274*$F274))^2)+1)+10*LOG10($D274*$F274)+I274</f>
        <v>#DIV/0!</v>
      </c>
      <c r="R274" s="24" t="e">
        <f>'ModelParams Lw'!$B$3+'ModelParams Lw'!$B$4*LOG10($B274/3600/($D274*$F274))+'ModelParams Lw'!$B$5*LOG10(2*$G274/(1.2*($B274/3600/($D274*$F274))^2)+1)+10*LOG10($D274*$F274)+J274</f>
        <v>#DIV/0!</v>
      </c>
      <c r="S274" s="24" t="e">
        <f>'ModelParams Lw'!$B$3+'ModelParams Lw'!$B$4*LOG10($B274/3600/($D274*$F274))+'ModelParams Lw'!$B$5*LOG10(2*$G274/(1.2*($B274/3600/($D274*$F274))^2)+1)+10*LOG10($D274*$F274)+K274</f>
        <v>#DIV/0!</v>
      </c>
      <c r="T274" s="24" t="e">
        <f>'ModelParams Lw'!$B$3+'ModelParams Lw'!$B$4*LOG10($B274/3600/($D274*$F274))+'ModelParams Lw'!$B$5*LOG10(2*$G274/(1.2*($B274/3600/($D274*$F274))^2)+1)+10*LOG10($D274*$F274)+L274</f>
        <v>#DIV/0!</v>
      </c>
      <c r="U274" s="24" t="e">
        <f>'ModelParams Lw'!$B$3+'ModelParams Lw'!$B$4*LOG10($B274/3600/($D274*$F274))+'ModelParams Lw'!$B$5*LOG10(2*$G274/(1.2*($B274/3600/($D274*$F274))^2)+1)+10*LOG10($D274*$F274)+M274</f>
        <v>#DIV/0!</v>
      </c>
      <c r="V274" s="24" t="e">
        <f>'ModelParams Lw'!$B$3+'ModelParams Lw'!$B$4*LOG10($B274/3600/($D274*$F274))+'ModelParams Lw'!$B$5*LOG10(2*$G274/(1.2*($B274/3600/($D274*$F274))^2)+1)+10*LOG10($D274*$F274)+N274</f>
        <v>#DIV/0!</v>
      </c>
      <c r="W274" s="24" t="e">
        <f>'ModelParams Lw'!$B$3+'ModelParams Lw'!$B$4*LOG10($B274/3600/($D274*$F274))+'ModelParams Lw'!$B$5*LOG10(2*$G274/(1.2*($B274/3600/($D274*$F274))^2)+1)+10*LOG10($D274*$F274)+O274</f>
        <v>#DIV/0!</v>
      </c>
      <c r="X274" s="24" t="e">
        <f>10*LOG10(IF(P274="",0,POWER(10,((P274+'ModelParams Lw'!$O$4)/10))) +IF(Q274="",0,POWER(10,((Q274+'ModelParams Lw'!$P$4)/10))) +IF(R274="",0,POWER(10,((R274+'ModelParams Lw'!$Q$4)/10))) +IF(S274="",0,POWER(10,((S274+'ModelParams Lw'!$R$4)/10))) +IF(T274="",0,POWER(10,((T274+'ModelParams Lw'!$S$4)/10))) +IF(U274="",0,POWER(10,((U274+'ModelParams Lw'!$T$4)/10))) +IF(V274="",0,POWER(10,((V274+'ModelParams Lw'!$U$4)/10)))+IF(W274="",0,POWER(10,((W274+'ModelParams Lw'!$V$4)/10))))</f>
        <v>#DIV/0!</v>
      </c>
      <c r="Y274" s="24" t="e">
        <f t="shared" si="114"/>
        <v>#DIV/0!</v>
      </c>
      <c r="Z274" s="24" t="e">
        <f>(P274-'ModelParams Lw'!O$10)/'ModelParams Lw'!O$11</f>
        <v>#DIV/0!</v>
      </c>
      <c r="AA274" s="24" t="e">
        <f>(Q274-'ModelParams Lw'!P$10)/'ModelParams Lw'!P$11</f>
        <v>#DIV/0!</v>
      </c>
      <c r="AB274" s="24" t="e">
        <f>(R274-'ModelParams Lw'!Q$10)/'ModelParams Lw'!Q$11</f>
        <v>#DIV/0!</v>
      </c>
      <c r="AC274" s="24" t="e">
        <f>(S274-'ModelParams Lw'!R$10)/'ModelParams Lw'!R$11</f>
        <v>#DIV/0!</v>
      </c>
      <c r="AD274" s="24" t="e">
        <f>(T274-'ModelParams Lw'!S$10)/'ModelParams Lw'!S$11</f>
        <v>#DIV/0!</v>
      </c>
      <c r="AE274" s="24" t="e">
        <f>(U274-'ModelParams Lw'!T$10)/'ModelParams Lw'!T$11</f>
        <v>#DIV/0!</v>
      </c>
      <c r="AF274" s="24" t="e">
        <f>(V274-'ModelParams Lw'!U$10)/'ModelParams Lw'!U$11</f>
        <v>#DIV/0!</v>
      </c>
      <c r="AG274" s="24" t="e">
        <f>(W274-'ModelParams Lw'!V$10)/'ModelParams Lw'!V$11</f>
        <v>#DIV/0!</v>
      </c>
      <c r="AH274" s="24" t="e">
        <f t="shared" si="92"/>
        <v>#DIV/0!</v>
      </c>
      <c r="AI274" s="24" t="str">
        <f>IF(OR(Calcul!$D279="",Calcul!$E279=""),"",VLOOKUP(CONCATENATE(Calcul!$D279,Calcul!$E279),SilencerParams!$D$4:$R$82,8,FALSE))</f>
        <v/>
      </c>
      <c r="AJ274" s="24" t="str">
        <f>IF(OR(Calcul!$D279="",Calcul!$E279=""),"",VLOOKUP(CONCATENATE(Calcul!$D279,Calcul!$E279),SilencerParams!$D$4:$R$82,9,FALSE))</f>
        <v/>
      </c>
      <c r="AK274" s="24" t="str">
        <f>IF(OR(Calcul!$D279="",Calcul!$E279=""),"",VLOOKUP(CONCATENATE(Calcul!$D279,Calcul!$E279),SilencerParams!$D$4:$R$82,10,FALSE))</f>
        <v/>
      </c>
      <c r="AL274" s="24" t="str">
        <f>IF(OR(Calcul!$D279="",Calcul!$E279=""),"",VLOOKUP(CONCATENATE(Calcul!$D279,Calcul!$E279),SilencerParams!$D$4:$R$82,11,FALSE))</f>
        <v/>
      </c>
      <c r="AM274" s="24" t="str">
        <f>IF(OR(Calcul!$D279="",Calcul!$E279=""),"",VLOOKUP(CONCATENATE(Calcul!$D279,Calcul!$E279),SilencerParams!$D$4:$R$82,12,FALSE))</f>
        <v/>
      </c>
      <c r="AN274" s="24" t="str">
        <f>IF(OR(Calcul!$D279="",Calcul!$E279=""),"",VLOOKUP(CONCATENATE(Calcul!$D279,Calcul!$E279),SilencerParams!$D$4:$R$82,13,FALSE))</f>
        <v/>
      </c>
      <c r="AO274" s="24" t="str">
        <f>IF(OR(Calcul!$D279="",Calcul!$E279=""),"",VLOOKUP(CONCATENATE(Calcul!$D279,Calcul!$E279),SilencerParams!$D$4:$R$82,14,FALSE))</f>
        <v/>
      </c>
      <c r="AP274" s="24" t="str">
        <f>IF(OR(Calcul!$D279="",Calcul!$E279=""),"",VLOOKUP(CONCATENATE(Calcul!$D279,Calcul!$E279),SilencerParams!$D$4:$R$82,15,FALSE))</f>
        <v/>
      </c>
      <c r="AQ274" s="24" t="str">
        <f>IF(OR(Calcul!$D279="",Calcul!$E279=""),"",VLOOKUP(CONCATENATE(Calcul!$D279,Calcul!$E279),SilencerParams!$D$4:$Z$82,16,FALSE)*LOG($AH274)+VLOOKUP(CONCATENATE(Calcul!$D279,Calcul!$E279),SilencerParams!$D$4:$AH$82,24,FALSE))</f>
        <v/>
      </c>
      <c r="AR274" s="24" t="str">
        <f>IF(OR(Calcul!$D279="",Calcul!$E279=""),"",VLOOKUP(CONCATENATE(Calcul!$D279,Calcul!$E279),SilencerParams!$D$4:$Z$82,17,FALSE)*LOG($AH274)+VLOOKUP(CONCATENATE(Calcul!$D279,Calcul!$E279),SilencerParams!$D$4:$AH$82,25,FALSE))</f>
        <v/>
      </c>
      <c r="AS274" s="24" t="str">
        <f>IF(OR(Calcul!$D279="",Calcul!$E279=""),"",VLOOKUP(CONCATENATE(Calcul!$D279,Calcul!$E279),SilencerParams!$D$4:$Z$82,18,FALSE)*LOG($AH274)+VLOOKUP(CONCATENATE(Calcul!$D279,Calcul!$E279),SilencerParams!$D$4:$AH$82,26,FALSE))</f>
        <v/>
      </c>
      <c r="AT274" s="24" t="str">
        <f>IF(OR(Calcul!$D279="",Calcul!$E279=""),"",VLOOKUP(CONCATENATE(Calcul!$D279,Calcul!$E279),SilencerParams!$D$4:$Z$82,19,FALSE)*LOG($AH274)+VLOOKUP(CONCATENATE(Calcul!$D279,Calcul!$E279),SilencerParams!$D$4:$AH$82,27,FALSE))</f>
        <v/>
      </c>
      <c r="AU274" s="24" t="str">
        <f>IF(OR(Calcul!$D279="",Calcul!$E279=""),"",VLOOKUP(CONCATENATE(Calcul!$D279,Calcul!$E279),SilencerParams!$D$4:$Z$82,20,FALSE)*LOG($AH274)+VLOOKUP(CONCATENATE(Calcul!$D279,Calcul!$E279),SilencerParams!$D$4:$AH$82,28,FALSE))</f>
        <v/>
      </c>
      <c r="AV274" s="24" t="str">
        <f>IF(OR(Calcul!$D279="",Calcul!$E279=""),"",VLOOKUP(CONCATENATE(Calcul!$D279,Calcul!$E279),SilencerParams!$D$4:$Z$82,21,FALSE)*LOG($AH274)+VLOOKUP(CONCATENATE(Calcul!$D279,Calcul!$E279),SilencerParams!$D$4:$AH$82,29,FALSE))</f>
        <v/>
      </c>
      <c r="AW274" s="24" t="str">
        <f>IF(OR(Calcul!$D279="",Calcul!$E279=""),"",VLOOKUP(CONCATENATE(Calcul!$D279,Calcul!$E279),SilencerParams!$D$4:$Z$82,22,FALSE)*LOG($AH274)+VLOOKUP(CONCATENATE(Calcul!$D279,Calcul!$E279),SilencerParams!$D$4:$AH$82,30,FALSE))</f>
        <v/>
      </c>
      <c r="AX274" s="24" t="str">
        <f>IF(OR(Calcul!$D279="",Calcul!$E279=""),"",VLOOKUP(CONCATENATE(Calcul!$D279,Calcul!$E279),SilencerParams!$D$4:$Z$82,23,FALSE)*LOG($AH274)+VLOOKUP(CONCATENATE(Calcul!$D279,Calcul!$E279),SilencerParams!$D$4:$AH$82,31,FALSE))</f>
        <v/>
      </c>
      <c r="AY274" s="24" t="e">
        <f t="shared" si="95"/>
        <v>#DIV/0!</v>
      </c>
      <c r="AZ274" s="24" t="e">
        <f t="shared" si="96"/>
        <v>#DIV/0!</v>
      </c>
      <c r="BA274" s="24" t="e">
        <f t="shared" si="97"/>
        <v>#DIV/0!</v>
      </c>
      <c r="BB274" s="24" t="e">
        <f t="shared" si="98"/>
        <v>#DIV/0!</v>
      </c>
      <c r="BC274" s="24" t="e">
        <f t="shared" si="99"/>
        <v>#DIV/0!</v>
      </c>
      <c r="BD274" s="24" t="e">
        <f t="shared" si="100"/>
        <v>#DIV/0!</v>
      </c>
      <c r="BE274" s="24" t="e">
        <f t="shared" si="101"/>
        <v>#DIV/0!</v>
      </c>
      <c r="BF274" s="24" t="e">
        <f t="shared" si="102"/>
        <v>#DIV/0!</v>
      </c>
      <c r="BG274" s="24" t="e">
        <f>10*LOG10(IF(AY274="",0,POWER(10,((AY274+'ModelParams Lw'!$O$4)/10))) +IF(AZ274="",0,POWER(10,((AZ274+'ModelParams Lw'!$P$4)/10))) +IF(BA274="",0,POWER(10,((BA274+'ModelParams Lw'!$Q$4)/10))) +IF(BB274="",0,POWER(10,((BB274+'ModelParams Lw'!$R$4)/10))) +IF(BC274="",0,POWER(10,((BC274+'ModelParams Lw'!$S$4)/10))) +IF(BD274="",0,POWER(10,((BD274+'ModelParams Lw'!$T$4)/10))) +IF(BE274="",0,POWER(10,((BE274+'ModelParams Lw'!$U$4)/10)))+IF(BF274="",0,POWER(10,((BF274+'ModelParams Lw'!$V$4)/10))))</f>
        <v>#DIV/0!</v>
      </c>
      <c r="BH274" s="24" t="e">
        <f t="shared" si="93"/>
        <v>#DIV/0!</v>
      </c>
      <c r="BI274" s="24" t="e">
        <f>(AY274-'ModelParams Lw'!O$10)/'ModelParams Lw'!O$11</f>
        <v>#DIV/0!</v>
      </c>
      <c r="BJ274" s="24" t="e">
        <f>(AZ274-'ModelParams Lw'!P$10)/'ModelParams Lw'!P$11</f>
        <v>#DIV/0!</v>
      </c>
      <c r="BK274" s="24" t="e">
        <f>(BA274-'ModelParams Lw'!Q$10)/'ModelParams Lw'!Q$11</f>
        <v>#DIV/0!</v>
      </c>
      <c r="BL274" s="24" t="e">
        <f>(BB274-'ModelParams Lw'!R$10)/'ModelParams Lw'!R$11</f>
        <v>#DIV/0!</v>
      </c>
      <c r="BM274" s="24" t="e">
        <f>(BC274-'ModelParams Lw'!S$10)/'ModelParams Lw'!S$11</f>
        <v>#DIV/0!</v>
      </c>
      <c r="BN274" s="24" t="e">
        <f>(BD274-'ModelParams Lw'!T$10)/'ModelParams Lw'!T$11</f>
        <v>#DIV/0!</v>
      </c>
      <c r="BO274" s="24" t="e">
        <f>(BE274-'ModelParams Lw'!U$10)/'ModelParams Lw'!U$11</f>
        <v>#DIV/0!</v>
      </c>
      <c r="BP274" s="24" t="e">
        <f>(BF274-'ModelParams Lw'!V$10)/'ModelParams Lw'!V$11</f>
        <v>#DIV/0!</v>
      </c>
      <c r="BQ274" s="24">
        <f>IF(Calcul!$F279="SW",'ModelParams Lw'!C$18+'ModelParams Lw'!C$19*LOG(BQ$3)+'ModelParams Lw'!C$20*($D274*$E274),IF('ModelParams Lw'!C$21+'ModelParams Lw'!C$22*LOG(BQ$3)+'ModelParams Lw'!C$23*($D274*$E274)&lt;'ModelParams Lw'!C$18+'ModelParams Lw'!C$19*LOG(BQ$3)+'ModelParams Lw'!C$20*($D274*$E274),'ModelParams Lw'!C$18+'ModelParams Lw'!C$19*LOG(BQ$3)+'ModelParams Lw'!C$20*($D274*$E274),'ModelParams Lw'!C$21+'ModelParams Lw'!C$22*LOG(BQ$3)+'ModelParams Lw'!C$23*($D274*$E274)))</f>
        <v>29.232362061604213</v>
      </c>
      <c r="BR274" s="24">
        <f>IF(Calcul!$F279="SW",'ModelParams Lw'!D$18+'ModelParams Lw'!D$19*LOG(BR$3)+'ModelParams Lw'!D$20*($D274*$E274),IF('ModelParams Lw'!D$21+'ModelParams Lw'!D$22*LOG(BR$3)+'ModelParams Lw'!D$23*($D274*$E274)&lt;'ModelParams Lw'!D$18+'ModelParams Lw'!D$19*LOG(BR$3)+'ModelParams Lw'!D$20*($D274*$E274),'ModelParams Lw'!D$18+'ModelParams Lw'!D$19*LOG(BR$3)+'ModelParams Lw'!D$20*($D274*$E274),'ModelParams Lw'!D$21+'ModelParams Lw'!D$22*LOG(BR$3)+'ModelParams Lw'!D$23*($D274*$E274)))</f>
        <v>20.87664435983303</v>
      </c>
      <c r="BS274" s="24">
        <f>IF(Calcul!$F279="SW",'ModelParams Lw'!E$18+'ModelParams Lw'!E$19*LOG(BS$3)+'ModelParams Lw'!E$20*($D274*$E274),IF('ModelParams Lw'!E$21+'ModelParams Lw'!E$22*LOG(BS$3)+'ModelParams Lw'!E$23*($D274*$E274)&lt;'ModelParams Lw'!E$18+'ModelParams Lw'!E$19*LOG(BS$3)+'ModelParams Lw'!E$20*($D274*$E274),'ModelParams Lw'!E$18+'ModelParams Lw'!E$19*LOG(BS$3)+'ModelParams Lw'!E$20*($D274*$E274),'ModelParams Lw'!E$21+'ModelParams Lw'!E$22*LOG(BS$3)+'ModelParams Lw'!E$23*($D274*$E274)))</f>
        <v>19.403052886267911</v>
      </c>
      <c r="BT274" s="24">
        <f>IF(Calcul!$F279="SW",'ModelParams Lw'!F$18+'ModelParams Lw'!F$19*LOG(BT$3)+'ModelParams Lw'!F$20*($D274*$E274),IF('ModelParams Lw'!F$21+'ModelParams Lw'!F$22*LOG(BT$3)+'ModelParams Lw'!F$23*($D274*$E274)&lt;'ModelParams Lw'!F$18+'ModelParams Lw'!F$19*LOG(BT$3)+'ModelParams Lw'!F$20*($D274*$E274),'ModelParams Lw'!F$18+'ModelParams Lw'!F$19*LOG(BT$3)+'ModelParams Lw'!F$20*($D274*$E274),'ModelParams Lw'!F$21+'ModelParams Lw'!F$22*LOG(BT$3)+'ModelParams Lw'!F$23*($D274*$E274)))</f>
        <v>19.168948557312724</v>
      </c>
      <c r="BU274" s="24">
        <f>IF(Calcul!$F279="SW",'ModelParams Lw'!G$18+'ModelParams Lw'!G$19*LOG(BU$3)+'ModelParams Lw'!G$20*($D274*$E274),IF('ModelParams Lw'!G$21+'ModelParams Lw'!G$22*LOG(BU$3)+'ModelParams Lw'!G$23*($D274*$E274)&lt;'ModelParams Lw'!G$18+'ModelParams Lw'!G$19*LOG(BU$3)+'ModelParams Lw'!G$20*($D274*$E274),'ModelParams Lw'!G$18+'ModelParams Lw'!G$19*LOG(BU$3)+'ModelParams Lw'!G$20*($D274*$E274),'ModelParams Lw'!G$21+'ModelParams Lw'!G$22*LOG(BU$3)+'ModelParams Lw'!G$23*($D274*$E274)))</f>
        <v>19.253827318462619</v>
      </c>
      <c r="BV274" s="24">
        <f>IF(Calcul!$F279="SW",'ModelParams Lw'!H$18+'ModelParams Lw'!H$19*LOG(BV$3)+'ModelParams Lw'!H$20*($D274*$E274),IF('ModelParams Lw'!H$21+'ModelParams Lw'!H$22*LOG(BV$3)+'ModelParams Lw'!H$23*($D274*$E274)&lt;'ModelParams Lw'!H$18+'ModelParams Lw'!H$19*LOG(BV$3)+'ModelParams Lw'!H$20*($D274*$E274),'ModelParams Lw'!H$18+'ModelParams Lw'!H$19*LOG(BV$3)+'ModelParams Lw'!H$20*($D274*$E274),'ModelParams Lw'!H$21+'ModelParams Lw'!H$22*LOG(BV$3)+'ModelParams Lw'!H$23*($D274*$E274)))</f>
        <v>18.450549841027573</v>
      </c>
      <c r="BW274" s="24">
        <f>IF(Calcul!$F279="SW",'ModelParams Lw'!I$18+'ModelParams Lw'!I$19*LOG(BW$3)+'ModelParams Lw'!I$20*($D274*$E274),IF('ModelParams Lw'!I$21+'ModelParams Lw'!I$22*LOG(BW$3)+'ModelParams Lw'!I$23*($D274*$E274)&lt;'ModelParams Lw'!I$18+'ModelParams Lw'!I$19*LOG(BW$3)+'ModelParams Lw'!I$20*($D274*$E274),'ModelParams Lw'!I$18+'ModelParams Lw'!I$19*LOG(BW$3)+'ModelParams Lw'!I$20*($D274*$E274),'ModelParams Lw'!I$21+'ModelParams Lw'!I$22*LOG(BW$3)+'ModelParams Lw'!I$23*($D274*$E274)))</f>
        <v>24.339570323731252</v>
      </c>
      <c r="BX274" s="24">
        <f>IF(Calcul!$F279="SW",'ModelParams Lw'!J$18+'ModelParams Lw'!J$19*LOG(BX$3)+'ModelParams Lw'!J$20*($D274*$E274),IF('ModelParams Lw'!J$21+'ModelParams Lw'!J$22*LOG(BX$3)+'ModelParams Lw'!J$23*($D274*$E274)&lt;'ModelParams Lw'!J$18+'ModelParams Lw'!J$19*LOG(BX$3)+'ModelParams Lw'!J$20*($D274*$E274),'ModelParams Lw'!J$18+'ModelParams Lw'!J$19*LOG(BX$3)+'ModelParams Lw'!J$20*($D274*$E274),'ModelParams Lw'!J$21+'ModelParams Lw'!J$22*LOG(BX$3)+'ModelParams Lw'!J$23*($D274*$E274)))</f>
        <v>22.505852524315557</v>
      </c>
      <c r="BY274" s="24" t="e">
        <f t="shared" si="103"/>
        <v>#DIV/0!</v>
      </c>
      <c r="BZ274" s="24" t="e">
        <f t="shared" si="104"/>
        <v>#DIV/0!</v>
      </c>
      <c r="CA274" s="24" t="e">
        <f t="shared" si="105"/>
        <v>#DIV/0!</v>
      </c>
      <c r="CB274" s="24" t="e">
        <f t="shared" si="106"/>
        <v>#DIV/0!</v>
      </c>
      <c r="CC274" s="24" t="e">
        <f t="shared" si="107"/>
        <v>#DIV/0!</v>
      </c>
      <c r="CD274" s="24" t="e">
        <f t="shared" si="108"/>
        <v>#DIV/0!</v>
      </c>
      <c r="CE274" s="24" t="e">
        <f t="shared" si="109"/>
        <v>#DIV/0!</v>
      </c>
      <c r="CF274" s="24" t="e">
        <f t="shared" si="110"/>
        <v>#DIV/0!</v>
      </c>
      <c r="CG274" s="24" t="e">
        <f>10*LOG10(IF(BY274="",0,POWER(10,((BY274+'ModelParams Lw'!$O$4)/10))) +IF(BZ274="",0,POWER(10,((BZ274+'ModelParams Lw'!$P$4)/10))) +IF(CA274="",0,POWER(10,((CA274+'ModelParams Lw'!$Q$4)/10))) +IF(CB274="",0,POWER(10,((CB274+'ModelParams Lw'!$R$4)/10))) +IF(CC274="",0,POWER(10,((CC274+'ModelParams Lw'!$S$4)/10))) +IF(CD274="",0,POWER(10,((CD274+'ModelParams Lw'!$T$4)/10))) +IF(CE274="",0,POWER(10,((CE274+'ModelParams Lw'!$U$4)/10)))+IF(CF274="",0,POWER(10,((CF274+'ModelParams Lw'!$V$4)/10))))</f>
        <v>#DIV/0!</v>
      </c>
      <c r="CH274" s="24" t="e">
        <f t="shared" si="94"/>
        <v>#DIV/0!</v>
      </c>
      <c r="CI274" s="24" t="e">
        <f>(BY274-'ModelParams Lw'!$O$10)/'ModelParams Lw'!$O$11</f>
        <v>#DIV/0!</v>
      </c>
      <c r="CJ274" s="24" t="e">
        <f>(BZ274-'ModelParams Lw'!$P$10)/'ModelParams Lw'!$P$11</f>
        <v>#DIV/0!</v>
      </c>
      <c r="CK274" s="24" t="e">
        <f>(CA274-'ModelParams Lw'!$Q$10)/'ModelParams Lw'!$Q$11</f>
        <v>#DIV/0!</v>
      </c>
      <c r="CL274" s="24" t="e">
        <f>(CB274-'ModelParams Lw'!$R$10)/'ModelParams Lw'!$R$11</f>
        <v>#DIV/0!</v>
      </c>
      <c r="CM274" s="24" t="e">
        <f>(CC274-'ModelParams Lw'!$S$10)/'ModelParams Lw'!$S$11</f>
        <v>#DIV/0!</v>
      </c>
      <c r="CN274" s="24" t="e">
        <f>(CD274-'ModelParams Lw'!$T$10)/'ModelParams Lw'!$T$11</f>
        <v>#DIV/0!</v>
      </c>
      <c r="CO274" s="24" t="e">
        <f>(CE274-'ModelParams Lw'!$U$10)/'ModelParams Lw'!$U$11</f>
        <v>#DIV/0!</v>
      </c>
      <c r="CP274" s="24" t="e">
        <f>(CF274-'ModelParams Lw'!$V$10)/'ModelParams Lw'!$V$11</f>
        <v>#DIV/0!</v>
      </c>
    </row>
    <row r="275" spans="1:94" x14ac:dyDescent="0.2">
      <c r="A275" s="12">
        <f>Calcul!B277</f>
        <v>0</v>
      </c>
      <c r="B275" s="12">
        <f t="shared" si="111"/>
        <v>0</v>
      </c>
      <c r="C275" s="12">
        <f>Calcul!C277</f>
        <v>0</v>
      </c>
      <c r="D275" s="12">
        <f>Calcul!D277/1000</f>
        <v>0</v>
      </c>
      <c r="E275" s="12">
        <f>Calcul!E277/1000</f>
        <v>0</v>
      </c>
      <c r="F275" s="12">
        <f t="shared" si="112"/>
        <v>0</v>
      </c>
      <c r="G275" s="24" t="e">
        <f t="shared" si="113"/>
        <v>#DIV/0!</v>
      </c>
      <c r="H275" s="21" t="e">
        <f>'ModelParams Lw'!$B$6*(LN(H$3/(($B275/3600/($D275*$F275))^0.4*$G275^0.3)))^2+'ModelParams Lw'!$B$7*LN(H$3/(($B275/3600/($D275*$F275))^0.4*$G275^0.3))+'ModelParams Lw'!$B$8</f>
        <v>#DIV/0!</v>
      </c>
      <c r="I275" s="21" t="e">
        <f>'ModelParams Lw'!$B$6*(LN(I$3/(($B275/3600/($D275*$F275))^0.4*$G275^0.3)))^2+'ModelParams Lw'!$B$7*LN(I$3/(($B275/3600/($D275*$F275))^0.4*$G275^0.3))+'ModelParams Lw'!$B$8</f>
        <v>#DIV/0!</v>
      </c>
      <c r="J275" s="21" t="e">
        <f>'ModelParams Lw'!$B$6*(LN(J$3/(($B275/3600/($D275*$F275))^0.4*$G275^0.3)))^2+'ModelParams Lw'!$B$7*LN(J$3/(($B275/3600/($D275*$F275))^0.4*$G275^0.3))+'ModelParams Lw'!$B$8</f>
        <v>#DIV/0!</v>
      </c>
      <c r="K275" s="21" t="e">
        <f>'ModelParams Lw'!$B$6*(LN(K$3/(($B275/3600/($D275*$F275))^0.4*$G275^0.3)))^2+'ModelParams Lw'!$B$7*LN(K$3/(($B275/3600/($D275*$F275))^0.4*$G275^0.3))+'ModelParams Lw'!$B$8</f>
        <v>#DIV/0!</v>
      </c>
      <c r="L275" s="21" t="e">
        <f>'ModelParams Lw'!$B$6*(LN(L$3/(($B275/3600/($D275*$F275))^0.4*$G275^0.3)))^2+'ModelParams Lw'!$B$7*LN(L$3/(($B275/3600/($D275*$F275))^0.4*$G275^0.3))+'ModelParams Lw'!$B$8</f>
        <v>#DIV/0!</v>
      </c>
      <c r="M275" s="21" t="e">
        <f>'ModelParams Lw'!$B$6*(LN(M$3/(($B275/3600/($D275*$F275))^0.4*$G275^0.3)))^2+'ModelParams Lw'!$B$7*LN(M$3/(($B275/3600/($D275*$F275))^0.4*$G275^0.3))+'ModelParams Lw'!$B$8</f>
        <v>#DIV/0!</v>
      </c>
      <c r="N275" s="21" t="e">
        <f>'ModelParams Lw'!$B$6*(LN(N$3/(($B275/3600/($D275*$F275))^0.4*$G275^0.3)))^2+'ModelParams Lw'!$B$7*LN(N$3/(($B275/3600/($D275*$F275))^0.4*$G275^0.3))+'ModelParams Lw'!$B$8</f>
        <v>#DIV/0!</v>
      </c>
      <c r="O275" s="21" t="e">
        <f>'ModelParams Lw'!$B$6*(LN(O$3/(($B275/3600/($D275*$F275))^0.4*$G275^0.3)))^2+'ModelParams Lw'!$B$7*LN(O$3/(($B275/3600/($D275*$F275))^0.4*$G275^0.3))+'ModelParams Lw'!$B$8</f>
        <v>#DIV/0!</v>
      </c>
      <c r="P275" s="24" t="e">
        <f>'ModelParams Lw'!$B$3+'ModelParams Lw'!$B$4*LOG10($B275/3600/($D275*$F275))+'ModelParams Lw'!$B$5*LOG10(2*$G275/(1.2*($B275/3600/($D275*$F275))^2)+1)+10*LOG10($D275*$F275)+H275</f>
        <v>#DIV/0!</v>
      </c>
      <c r="Q275" s="24" t="e">
        <f>'ModelParams Lw'!$B$3+'ModelParams Lw'!$B$4*LOG10($B275/3600/($D275*$F275))+'ModelParams Lw'!$B$5*LOG10(2*$G275/(1.2*($B275/3600/($D275*$F275))^2)+1)+10*LOG10($D275*$F275)+I275</f>
        <v>#DIV/0!</v>
      </c>
      <c r="R275" s="24" t="e">
        <f>'ModelParams Lw'!$B$3+'ModelParams Lw'!$B$4*LOG10($B275/3600/($D275*$F275))+'ModelParams Lw'!$B$5*LOG10(2*$G275/(1.2*($B275/3600/($D275*$F275))^2)+1)+10*LOG10($D275*$F275)+J275</f>
        <v>#DIV/0!</v>
      </c>
      <c r="S275" s="24" t="e">
        <f>'ModelParams Lw'!$B$3+'ModelParams Lw'!$B$4*LOG10($B275/3600/($D275*$F275))+'ModelParams Lw'!$B$5*LOG10(2*$G275/(1.2*($B275/3600/($D275*$F275))^2)+1)+10*LOG10($D275*$F275)+K275</f>
        <v>#DIV/0!</v>
      </c>
      <c r="T275" s="24" t="e">
        <f>'ModelParams Lw'!$B$3+'ModelParams Lw'!$B$4*LOG10($B275/3600/($D275*$F275))+'ModelParams Lw'!$B$5*LOG10(2*$G275/(1.2*($B275/3600/($D275*$F275))^2)+1)+10*LOG10($D275*$F275)+L275</f>
        <v>#DIV/0!</v>
      </c>
      <c r="U275" s="24" t="e">
        <f>'ModelParams Lw'!$B$3+'ModelParams Lw'!$B$4*LOG10($B275/3600/($D275*$F275))+'ModelParams Lw'!$B$5*LOG10(2*$G275/(1.2*($B275/3600/($D275*$F275))^2)+1)+10*LOG10($D275*$F275)+M275</f>
        <v>#DIV/0!</v>
      </c>
      <c r="V275" s="24" t="e">
        <f>'ModelParams Lw'!$B$3+'ModelParams Lw'!$B$4*LOG10($B275/3600/($D275*$F275))+'ModelParams Lw'!$B$5*LOG10(2*$G275/(1.2*($B275/3600/($D275*$F275))^2)+1)+10*LOG10($D275*$F275)+N275</f>
        <v>#DIV/0!</v>
      </c>
      <c r="W275" s="24" t="e">
        <f>'ModelParams Lw'!$B$3+'ModelParams Lw'!$B$4*LOG10($B275/3600/($D275*$F275))+'ModelParams Lw'!$B$5*LOG10(2*$G275/(1.2*($B275/3600/($D275*$F275))^2)+1)+10*LOG10($D275*$F275)+O275</f>
        <v>#DIV/0!</v>
      </c>
      <c r="X275" s="24" t="e">
        <f>10*LOG10(IF(P275="",0,POWER(10,((P275+'ModelParams Lw'!$O$4)/10))) +IF(Q275="",0,POWER(10,((Q275+'ModelParams Lw'!$P$4)/10))) +IF(R275="",0,POWER(10,((R275+'ModelParams Lw'!$Q$4)/10))) +IF(S275="",0,POWER(10,((S275+'ModelParams Lw'!$R$4)/10))) +IF(T275="",0,POWER(10,((T275+'ModelParams Lw'!$S$4)/10))) +IF(U275="",0,POWER(10,((U275+'ModelParams Lw'!$T$4)/10))) +IF(V275="",0,POWER(10,((V275+'ModelParams Lw'!$U$4)/10)))+IF(W275="",0,POWER(10,((W275+'ModelParams Lw'!$V$4)/10))))</f>
        <v>#DIV/0!</v>
      </c>
      <c r="Y275" s="24" t="e">
        <f t="shared" si="114"/>
        <v>#DIV/0!</v>
      </c>
      <c r="Z275" s="24" t="e">
        <f>(P275-'ModelParams Lw'!O$10)/'ModelParams Lw'!O$11</f>
        <v>#DIV/0!</v>
      </c>
      <c r="AA275" s="24" t="e">
        <f>(Q275-'ModelParams Lw'!P$10)/'ModelParams Lw'!P$11</f>
        <v>#DIV/0!</v>
      </c>
      <c r="AB275" s="24" t="e">
        <f>(R275-'ModelParams Lw'!Q$10)/'ModelParams Lw'!Q$11</f>
        <v>#DIV/0!</v>
      </c>
      <c r="AC275" s="24" t="e">
        <f>(S275-'ModelParams Lw'!R$10)/'ModelParams Lw'!R$11</f>
        <v>#DIV/0!</v>
      </c>
      <c r="AD275" s="24" t="e">
        <f>(T275-'ModelParams Lw'!S$10)/'ModelParams Lw'!S$11</f>
        <v>#DIV/0!</v>
      </c>
      <c r="AE275" s="24" t="e">
        <f>(U275-'ModelParams Lw'!T$10)/'ModelParams Lw'!T$11</f>
        <v>#DIV/0!</v>
      </c>
      <c r="AF275" s="24" t="e">
        <f>(V275-'ModelParams Lw'!U$10)/'ModelParams Lw'!U$11</f>
        <v>#DIV/0!</v>
      </c>
      <c r="AG275" s="24" t="e">
        <f>(W275-'ModelParams Lw'!V$10)/'ModelParams Lw'!V$11</f>
        <v>#DIV/0!</v>
      </c>
      <c r="AH275" s="24" t="e">
        <f t="shared" si="92"/>
        <v>#DIV/0!</v>
      </c>
      <c r="AI275" s="24" t="str">
        <f>IF(OR(Calcul!$D280="",Calcul!$E280=""),"",VLOOKUP(CONCATENATE(Calcul!$D280,Calcul!$E280),SilencerParams!$D$4:$R$82,8,FALSE))</f>
        <v/>
      </c>
      <c r="AJ275" s="24" t="str">
        <f>IF(OR(Calcul!$D280="",Calcul!$E280=""),"",VLOOKUP(CONCATENATE(Calcul!$D280,Calcul!$E280),SilencerParams!$D$4:$R$82,9,FALSE))</f>
        <v/>
      </c>
      <c r="AK275" s="24" t="str">
        <f>IF(OR(Calcul!$D280="",Calcul!$E280=""),"",VLOOKUP(CONCATENATE(Calcul!$D280,Calcul!$E280),SilencerParams!$D$4:$R$82,10,FALSE))</f>
        <v/>
      </c>
      <c r="AL275" s="24" t="str">
        <f>IF(OR(Calcul!$D280="",Calcul!$E280=""),"",VLOOKUP(CONCATENATE(Calcul!$D280,Calcul!$E280),SilencerParams!$D$4:$R$82,11,FALSE))</f>
        <v/>
      </c>
      <c r="AM275" s="24" t="str">
        <f>IF(OR(Calcul!$D280="",Calcul!$E280=""),"",VLOOKUP(CONCATENATE(Calcul!$D280,Calcul!$E280),SilencerParams!$D$4:$R$82,12,FALSE))</f>
        <v/>
      </c>
      <c r="AN275" s="24" t="str">
        <f>IF(OR(Calcul!$D280="",Calcul!$E280=""),"",VLOOKUP(CONCATENATE(Calcul!$D280,Calcul!$E280),SilencerParams!$D$4:$R$82,13,FALSE))</f>
        <v/>
      </c>
      <c r="AO275" s="24" t="str">
        <f>IF(OR(Calcul!$D280="",Calcul!$E280=""),"",VLOOKUP(CONCATENATE(Calcul!$D280,Calcul!$E280),SilencerParams!$D$4:$R$82,14,FALSE))</f>
        <v/>
      </c>
      <c r="AP275" s="24" t="str">
        <f>IF(OR(Calcul!$D280="",Calcul!$E280=""),"",VLOOKUP(CONCATENATE(Calcul!$D280,Calcul!$E280),SilencerParams!$D$4:$R$82,15,FALSE))</f>
        <v/>
      </c>
      <c r="AQ275" s="24" t="str">
        <f>IF(OR(Calcul!$D280="",Calcul!$E280=""),"",VLOOKUP(CONCATENATE(Calcul!$D280,Calcul!$E280),SilencerParams!$D$4:$Z$82,16,FALSE)*LOG($AH275)+VLOOKUP(CONCATENATE(Calcul!$D280,Calcul!$E280),SilencerParams!$D$4:$AH$82,24,FALSE))</f>
        <v/>
      </c>
      <c r="AR275" s="24" t="str">
        <f>IF(OR(Calcul!$D280="",Calcul!$E280=""),"",VLOOKUP(CONCATENATE(Calcul!$D280,Calcul!$E280),SilencerParams!$D$4:$Z$82,17,FALSE)*LOG($AH275)+VLOOKUP(CONCATENATE(Calcul!$D280,Calcul!$E280),SilencerParams!$D$4:$AH$82,25,FALSE))</f>
        <v/>
      </c>
      <c r="AS275" s="24" t="str">
        <f>IF(OR(Calcul!$D280="",Calcul!$E280=""),"",VLOOKUP(CONCATENATE(Calcul!$D280,Calcul!$E280),SilencerParams!$D$4:$Z$82,18,FALSE)*LOG($AH275)+VLOOKUP(CONCATENATE(Calcul!$D280,Calcul!$E280),SilencerParams!$D$4:$AH$82,26,FALSE))</f>
        <v/>
      </c>
      <c r="AT275" s="24" t="str">
        <f>IF(OR(Calcul!$D280="",Calcul!$E280=""),"",VLOOKUP(CONCATENATE(Calcul!$D280,Calcul!$E280),SilencerParams!$D$4:$Z$82,19,FALSE)*LOG($AH275)+VLOOKUP(CONCATENATE(Calcul!$D280,Calcul!$E280),SilencerParams!$D$4:$AH$82,27,FALSE))</f>
        <v/>
      </c>
      <c r="AU275" s="24" t="str">
        <f>IF(OR(Calcul!$D280="",Calcul!$E280=""),"",VLOOKUP(CONCATENATE(Calcul!$D280,Calcul!$E280),SilencerParams!$D$4:$Z$82,20,FALSE)*LOG($AH275)+VLOOKUP(CONCATENATE(Calcul!$D280,Calcul!$E280),SilencerParams!$D$4:$AH$82,28,FALSE))</f>
        <v/>
      </c>
      <c r="AV275" s="24" t="str">
        <f>IF(OR(Calcul!$D280="",Calcul!$E280=""),"",VLOOKUP(CONCATENATE(Calcul!$D280,Calcul!$E280),SilencerParams!$D$4:$Z$82,21,FALSE)*LOG($AH275)+VLOOKUP(CONCATENATE(Calcul!$D280,Calcul!$E280),SilencerParams!$D$4:$AH$82,29,FALSE))</f>
        <v/>
      </c>
      <c r="AW275" s="24" t="str">
        <f>IF(OR(Calcul!$D280="",Calcul!$E280=""),"",VLOOKUP(CONCATENATE(Calcul!$D280,Calcul!$E280),SilencerParams!$D$4:$Z$82,22,FALSE)*LOG($AH275)+VLOOKUP(CONCATENATE(Calcul!$D280,Calcul!$E280),SilencerParams!$D$4:$AH$82,30,FALSE))</f>
        <v/>
      </c>
      <c r="AX275" s="24" t="str">
        <f>IF(OR(Calcul!$D280="",Calcul!$E280=""),"",VLOOKUP(CONCATENATE(Calcul!$D280,Calcul!$E280),SilencerParams!$D$4:$Z$82,23,FALSE)*LOG($AH275)+VLOOKUP(CONCATENATE(Calcul!$D280,Calcul!$E280),SilencerParams!$D$4:$AH$82,31,FALSE))</f>
        <v/>
      </c>
      <c r="AY275" s="24" t="e">
        <f t="shared" si="95"/>
        <v>#DIV/0!</v>
      </c>
      <c r="AZ275" s="24" t="e">
        <f t="shared" si="96"/>
        <v>#DIV/0!</v>
      </c>
      <c r="BA275" s="24" t="e">
        <f t="shared" si="97"/>
        <v>#DIV/0!</v>
      </c>
      <c r="BB275" s="24" t="e">
        <f t="shared" si="98"/>
        <v>#DIV/0!</v>
      </c>
      <c r="BC275" s="24" t="e">
        <f t="shared" si="99"/>
        <v>#DIV/0!</v>
      </c>
      <c r="BD275" s="24" t="e">
        <f t="shared" si="100"/>
        <v>#DIV/0!</v>
      </c>
      <c r="BE275" s="24" t="e">
        <f t="shared" si="101"/>
        <v>#DIV/0!</v>
      </c>
      <c r="BF275" s="24" t="e">
        <f t="shared" si="102"/>
        <v>#DIV/0!</v>
      </c>
      <c r="BG275" s="24" t="e">
        <f>10*LOG10(IF(AY275="",0,POWER(10,((AY275+'ModelParams Lw'!$O$4)/10))) +IF(AZ275="",0,POWER(10,((AZ275+'ModelParams Lw'!$P$4)/10))) +IF(BA275="",0,POWER(10,((BA275+'ModelParams Lw'!$Q$4)/10))) +IF(BB275="",0,POWER(10,((BB275+'ModelParams Lw'!$R$4)/10))) +IF(BC275="",0,POWER(10,((BC275+'ModelParams Lw'!$S$4)/10))) +IF(BD275="",0,POWER(10,((BD275+'ModelParams Lw'!$T$4)/10))) +IF(BE275="",0,POWER(10,((BE275+'ModelParams Lw'!$U$4)/10)))+IF(BF275="",0,POWER(10,((BF275+'ModelParams Lw'!$V$4)/10))))</f>
        <v>#DIV/0!</v>
      </c>
      <c r="BH275" s="24" t="e">
        <f t="shared" si="93"/>
        <v>#DIV/0!</v>
      </c>
      <c r="BI275" s="24" t="e">
        <f>(AY275-'ModelParams Lw'!O$10)/'ModelParams Lw'!O$11</f>
        <v>#DIV/0!</v>
      </c>
      <c r="BJ275" s="24" t="e">
        <f>(AZ275-'ModelParams Lw'!P$10)/'ModelParams Lw'!P$11</f>
        <v>#DIV/0!</v>
      </c>
      <c r="BK275" s="24" t="e">
        <f>(BA275-'ModelParams Lw'!Q$10)/'ModelParams Lw'!Q$11</f>
        <v>#DIV/0!</v>
      </c>
      <c r="BL275" s="24" t="e">
        <f>(BB275-'ModelParams Lw'!R$10)/'ModelParams Lw'!R$11</f>
        <v>#DIV/0!</v>
      </c>
      <c r="BM275" s="24" t="e">
        <f>(BC275-'ModelParams Lw'!S$10)/'ModelParams Lw'!S$11</f>
        <v>#DIV/0!</v>
      </c>
      <c r="BN275" s="24" t="e">
        <f>(BD275-'ModelParams Lw'!T$10)/'ModelParams Lw'!T$11</f>
        <v>#DIV/0!</v>
      </c>
      <c r="BO275" s="24" t="e">
        <f>(BE275-'ModelParams Lw'!U$10)/'ModelParams Lw'!U$11</f>
        <v>#DIV/0!</v>
      </c>
      <c r="BP275" s="24" t="e">
        <f>(BF275-'ModelParams Lw'!V$10)/'ModelParams Lw'!V$11</f>
        <v>#DIV/0!</v>
      </c>
      <c r="BQ275" s="24">
        <f>IF(Calcul!$F280="SW",'ModelParams Lw'!C$18+'ModelParams Lw'!C$19*LOG(BQ$3)+'ModelParams Lw'!C$20*($D275*$E275),IF('ModelParams Lw'!C$21+'ModelParams Lw'!C$22*LOG(BQ$3)+'ModelParams Lw'!C$23*($D275*$E275)&lt;'ModelParams Lw'!C$18+'ModelParams Lw'!C$19*LOG(BQ$3)+'ModelParams Lw'!C$20*($D275*$E275),'ModelParams Lw'!C$18+'ModelParams Lw'!C$19*LOG(BQ$3)+'ModelParams Lw'!C$20*($D275*$E275),'ModelParams Lw'!C$21+'ModelParams Lw'!C$22*LOG(BQ$3)+'ModelParams Lw'!C$23*($D275*$E275)))</f>
        <v>29.232362061604213</v>
      </c>
      <c r="BR275" s="24">
        <f>IF(Calcul!$F280="SW",'ModelParams Lw'!D$18+'ModelParams Lw'!D$19*LOG(BR$3)+'ModelParams Lw'!D$20*($D275*$E275),IF('ModelParams Lw'!D$21+'ModelParams Lw'!D$22*LOG(BR$3)+'ModelParams Lw'!D$23*($D275*$E275)&lt;'ModelParams Lw'!D$18+'ModelParams Lw'!D$19*LOG(BR$3)+'ModelParams Lw'!D$20*($D275*$E275),'ModelParams Lw'!D$18+'ModelParams Lw'!D$19*LOG(BR$3)+'ModelParams Lw'!D$20*($D275*$E275),'ModelParams Lw'!D$21+'ModelParams Lw'!D$22*LOG(BR$3)+'ModelParams Lw'!D$23*($D275*$E275)))</f>
        <v>20.87664435983303</v>
      </c>
      <c r="BS275" s="24">
        <f>IF(Calcul!$F280="SW",'ModelParams Lw'!E$18+'ModelParams Lw'!E$19*LOG(BS$3)+'ModelParams Lw'!E$20*($D275*$E275),IF('ModelParams Lw'!E$21+'ModelParams Lw'!E$22*LOG(BS$3)+'ModelParams Lw'!E$23*($D275*$E275)&lt;'ModelParams Lw'!E$18+'ModelParams Lw'!E$19*LOG(BS$3)+'ModelParams Lw'!E$20*($D275*$E275),'ModelParams Lw'!E$18+'ModelParams Lw'!E$19*LOG(BS$3)+'ModelParams Lw'!E$20*($D275*$E275),'ModelParams Lw'!E$21+'ModelParams Lw'!E$22*LOG(BS$3)+'ModelParams Lw'!E$23*($D275*$E275)))</f>
        <v>19.403052886267911</v>
      </c>
      <c r="BT275" s="24">
        <f>IF(Calcul!$F280="SW",'ModelParams Lw'!F$18+'ModelParams Lw'!F$19*LOG(BT$3)+'ModelParams Lw'!F$20*($D275*$E275),IF('ModelParams Lw'!F$21+'ModelParams Lw'!F$22*LOG(BT$3)+'ModelParams Lw'!F$23*($D275*$E275)&lt;'ModelParams Lw'!F$18+'ModelParams Lw'!F$19*LOG(BT$3)+'ModelParams Lw'!F$20*($D275*$E275),'ModelParams Lw'!F$18+'ModelParams Lw'!F$19*LOG(BT$3)+'ModelParams Lw'!F$20*($D275*$E275),'ModelParams Lw'!F$21+'ModelParams Lw'!F$22*LOG(BT$3)+'ModelParams Lw'!F$23*($D275*$E275)))</f>
        <v>19.168948557312724</v>
      </c>
      <c r="BU275" s="24">
        <f>IF(Calcul!$F280="SW",'ModelParams Lw'!G$18+'ModelParams Lw'!G$19*LOG(BU$3)+'ModelParams Lw'!G$20*($D275*$E275),IF('ModelParams Lw'!G$21+'ModelParams Lw'!G$22*LOG(BU$3)+'ModelParams Lw'!G$23*($D275*$E275)&lt;'ModelParams Lw'!G$18+'ModelParams Lw'!G$19*LOG(BU$3)+'ModelParams Lw'!G$20*($D275*$E275),'ModelParams Lw'!G$18+'ModelParams Lw'!G$19*LOG(BU$3)+'ModelParams Lw'!G$20*($D275*$E275),'ModelParams Lw'!G$21+'ModelParams Lw'!G$22*LOG(BU$3)+'ModelParams Lw'!G$23*($D275*$E275)))</f>
        <v>19.253827318462619</v>
      </c>
      <c r="BV275" s="24">
        <f>IF(Calcul!$F280="SW",'ModelParams Lw'!H$18+'ModelParams Lw'!H$19*LOG(BV$3)+'ModelParams Lw'!H$20*($D275*$E275),IF('ModelParams Lw'!H$21+'ModelParams Lw'!H$22*LOG(BV$3)+'ModelParams Lw'!H$23*($D275*$E275)&lt;'ModelParams Lw'!H$18+'ModelParams Lw'!H$19*LOG(BV$3)+'ModelParams Lw'!H$20*($D275*$E275),'ModelParams Lw'!H$18+'ModelParams Lw'!H$19*LOG(BV$3)+'ModelParams Lw'!H$20*($D275*$E275),'ModelParams Lw'!H$21+'ModelParams Lw'!H$22*LOG(BV$3)+'ModelParams Lw'!H$23*($D275*$E275)))</f>
        <v>18.450549841027573</v>
      </c>
      <c r="BW275" s="24">
        <f>IF(Calcul!$F280="SW",'ModelParams Lw'!I$18+'ModelParams Lw'!I$19*LOG(BW$3)+'ModelParams Lw'!I$20*($D275*$E275),IF('ModelParams Lw'!I$21+'ModelParams Lw'!I$22*LOG(BW$3)+'ModelParams Lw'!I$23*($D275*$E275)&lt;'ModelParams Lw'!I$18+'ModelParams Lw'!I$19*LOG(BW$3)+'ModelParams Lw'!I$20*($D275*$E275),'ModelParams Lw'!I$18+'ModelParams Lw'!I$19*LOG(BW$3)+'ModelParams Lw'!I$20*($D275*$E275),'ModelParams Lw'!I$21+'ModelParams Lw'!I$22*LOG(BW$3)+'ModelParams Lw'!I$23*($D275*$E275)))</f>
        <v>24.339570323731252</v>
      </c>
      <c r="BX275" s="24">
        <f>IF(Calcul!$F280="SW",'ModelParams Lw'!J$18+'ModelParams Lw'!J$19*LOG(BX$3)+'ModelParams Lw'!J$20*($D275*$E275),IF('ModelParams Lw'!J$21+'ModelParams Lw'!J$22*LOG(BX$3)+'ModelParams Lw'!J$23*($D275*$E275)&lt;'ModelParams Lw'!J$18+'ModelParams Lw'!J$19*LOG(BX$3)+'ModelParams Lw'!J$20*($D275*$E275),'ModelParams Lw'!J$18+'ModelParams Lw'!J$19*LOG(BX$3)+'ModelParams Lw'!J$20*($D275*$E275),'ModelParams Lw'!J$21+'ModelParams Lw'!J$22*LOG(BX$3)+'ModelParams Lw'!J$23*($D275*$E275)))</f>
        <v>22.505852524315557</v>
      </c>
      <c r="BY275" s="24" t="e">
        <f t="shared" si="103"/>
        <v>#DIV/0!</v>
      </c>
      <c r="BZ275" s="24" t="e">
        <f t="shared" si="104"/>
        <v>#DIV/0!</v>
      </c>
      <c r="CA275" s="24" t="e">
        <f t="shared" si="105"/>
        <v>#DIV/0!</v>
      </c>
      <c r="CB275" s="24" t="e">
        <f t="shared" si="106"/>
        <v>#DIV/0!</v>
      </c>
      <c r="CC275" s="24" t="e">
        <f t="shared" si="107"/>
        <v>#DIV/0!</v>
      </c>
      <c r="CD275" s="24" t="e">
        <f t="shared" si="108"/>
        <v>#DIV/0!</v>
      </c>
      <c r="CE275" s="24" t="e">
        <f t="shared" si="109"/>
        <v>#DIV/0!</v>
      </c>
      <c r="CF275" s="24" t="e">
        <f t="shared" si="110"/>
        <v>#DIV/0!</v>
      </c>
      <c r="CG275" s="24" t="e">
        <f>10*LOG10(IF(BY275="",0,POWER(10,((BY275+'ModelParams Lw'!$O$4)/10))) +IF(BZ275="",0,POWER(10,((BZ275+'ModelParams Lw'!$P$4)/10))) +IF(CA275="",0,POWER(10,((CA275+'ModelParams Lw'!$Q$4)/10))) +IF(CB275="",0,POWER(10,((CB275+'ModelParams Lw'!$R$4)/10))) +IF(CC275="",0,POWER(10,((CC275+'ModelParams Lw'!$S$4)/10))) +IF(CD275="",0,POWER(10,((CD275+'ModelParams Lw'!$T$4)/10))) +IF(CE275="",0,POWER(10,((CE275+'ModelParams Lw'!$U$4)/10)))+IF(CF275="",0,POWER(10,((CF275+'ModelParams Lw'!$V$4)/10))))</f>
        <v>#DIV/0!</v>
      </c>
      <c r="CH275" s="24" t="e">
        <f t="shared" si="94"/>
        <v>#DIV/0!</v>
      </c>
      <c r="CI275" s="24" t="e">
        <f>(BY275-'ModelParams Lw'!$O$10)/'ModelParams Lw'!$O$11</f>
        <v>#DIV/0!</v>
      </c>
      <c r="CJ275" s="24" t="e">
        <f>(BZ275-'ModelParams Lw'!$P$10)/'ModelParams Lw'!$P$11</f>
        <v>#DIV/0!</v>
      </c>
      <c r="CK275" s="24" t="e">
        <f>(CA275-'ModelParams Lw'!$Q$10)/'ModelParams Lw'!$Q$11</f>
        <v>#DIV/0!</v>
      </c>
      <c r="CL275" s="24" t="e">
        <f>(CB275-'ModelParams Lw'!$R$10)/'ModelParams Lw'!$R$11</f>
        <v>#DIV/0!</v>
      </c>
      <c r="CM275" s="24" t="e">
        <f>(CC275-'ModelParams Lw'!$S$10)/'ModelParams Lw'!$S$11</f>
        <v>#DIV/0!</v>
      </c>
      <c r="CN275" s="24" t="e">
        <f>(CD275-'ModelParams Lw'!$T$10)/'ModelParams Lw'!$T$11</f>
        <v>#DIV/0!</v>
      </c>
      <c r="CO275" s="24" t="e">
        <f>(CE275-'ModelParams Lw'!$U$10)/'ModelParams Lw'!$U$11</f>
        <v>#DIV/0!</v>
      </c>
      <c r="CP275" s="24" t="e">
        <f>(CF275-'ModelParams Lw'!$V$10)/'ModelParams Lw'!$V$11</f>
        <v>#DIV/0!</v>
      </c>
    </row>
    <row r="276" spans="1:94" x14ac:dyDescent="0.2">
      <c r="A276" s="12">
        <f>Calcul!B278</f>
        <v>0</v>
      </c>
      <c r="B276" s="12">
        <f t="shared" si="111"/>
        <v>0</v>
      </c>
      <c r="C276" s="12">
        <f>Calcul!C278</f>
        <v>0</v>
      </c>
      <c r="D276" s="12">
        <f>Calcul!D278/1000</f>
        <v>0</v>
      </c>
      <c r="E276" s="12">
        <f>Calcul!E278/1000</f>
        <v>0</v>
      </c>
      <c r="F276" s="12">
        <f t="shared" si="112"/>
        <v>0</v>
      </c>
      <c r="G276" s="24" t="e">
        <f t="shared" si="113"/>
        <v>#DIV/0!</v>
      </c>
      <c r="H276" s="21" t="e">
        <f>'ModelParams Lw'!$B$6*(LN(H$3/(($B276/3600/($D276*$F276))^0.4*$G276^0.3)))^2+'ModelParams Lw'!$B$7*LN(H$3/(($B276/3600/($D276*$F276))^0.4*$G276^0.3))+'ModelParams Lw'!$B$8</f>
        <v>#DIV/0!</v>
      </c>
      <c r="I276" s="21" t="e">
        <f>'ModelParams Lw'!$B$6*(LN(I$3/(($B276/3600/($D276*$F276))^0.4*$G276^0.3)))^2+'ModelParams Lw'!$B$7*LN(I$3/(($B276/3600/($D276*$F276))^0.4*$G276^0.3))+'ModelParams Lw'!$B$8</f>
        <v>#DIV/0!</v>
      </c>
      <c r="J276" s="21" t="e">
        <f>'ModelParams Lw'!$B$6*(LN(J$3/(($B276/3600/($D276*$F276))^0.4*$G276^0.3)))^2+'ModelParams Lw'!$B$7*LN(J$3/(($B276/3600/($D276*$F276))^0.4*$G276^0.3))+'ModelParams Lw'!$B$8</f>
        <v>#DIV/0!</v>
      </c>
      <c r="K276" s="21" t="e">
        <f>'ModelParams Lw'!$B$6*(LN(K$3/(($B276/3600/($D276*$F276))^0.4*$G276^0.3)))^2+'ModelParams Lw'!$B$7*LN(K$3/(($B276/3600/($D276*$F276))^0.4*$G276^0.3))+'ModelParams Lw'!$B$8</f>
        <v>#DIV/0!</v>
      </c>
      <c r="L276" s="21" t="e">
        <f>'ModelParams Lw'!$B$6*(LN(L$3/(($B276/3600/($D276*$F276))^0.4*$G276^0.3)))^2+'ModelParams Lw'!$B$7*LN(L$3/(($B276/3600/($D276*$F276))^0.4*$G276^0.3))+'ModelParams Lw'!$B$8</f>
        <v>#DIV/0!</v>
      </c>
      <c r="M276" s="21" t="e">
        <f>'ModelParams Lw'!$B$6*(LN(M$3/(($B276/3600/($D276*$F276))^0.4*$G276^0.3)))^2+'ModelParams Lw'!$B$7*LN(M$3/(($B276/3600/($D276*$F276))^0.4*$G276^0.3))+'ModelParams Lw'!$B$8</f>
        <v>#DIV/0!</v>
      </c>
      <c r="N276" s="21" t="e">
        <f>'ModelParams Lw'!$B$6*(LN(N$3/(($B276/3600/($D276*$F276))^0.4*$G276^0.3)))^2+'ModelParams Lw'!$B$7*LN(N$3/(($B276/3600/($D276*$F276))^0.4*$G276^0.3))+'ModelParams Lw'!$B$8</f>
        <v>#DIV/0!</v>
      </c>
      <c r="O276" s="21" t="e">
        <f>'ModelParams Lw'!$B$6*(LN(O$3/(($B276/3600/($D276*$F276))^0.4*$G276^0.3)))^2+'ModelParams Lw'!$B$7*LN(O$3/(($B276/3600/($D276*$F276))^0.4*$G276^0.3))+'ModelParams Lw'!$B$8</f>
        <v>#DIV/0!</v>
      </c>
      <c r="P276" s="24" t="e">
        <f>'ModelParams Lw'!$B$3+'ModelParams Lw'!$B$4*LOG10($B276/3600/($D276*$F276))+'ModelParams Lw'!$B$5*LOG10(2*$G276/(1.2*($B276/3600/($D276*$F276))^2)+1)+10*LOG10($D276*$F276)+H276</f>
        <v>#DIV/0!</v>
      </c>
      <c r="Q276" s="24" t="e">
        <f>'ModelParams Lw'!$B$3+'ModelParams Lw'!$B$4*LOG10($B276/3600/($D276*$F276))+'ModelParams Lw'!$B$5*LOG10(2*$G276/(1.2*($B276/3600/($D276*$F276))^2)+1)+10*LOG10($D276*$F276)+I276</f>
        <v>#DIV/0!</v>
      </c>
      <c r="R276" s="24" t="e">
        <f>'ModelParams Lw'!$B$3+'ModelParams Lw'!$B$4*LOG10($B276/3600/($D276*$F276))+'ModelParams Lw'!$B$5*LOG10(2*$G276/(1.2*($B276/3600/($D276*$F276))^2)+1)+10*LOG10($D276*$F276)+J276</f>
        <v>#DIV/0!</v>
      </c>
      <c r="S276" s="24" t="e">
        <f>'ModelParams Lw'!$B$3+'ModelParams Lw'!$B$4*LOG10($B276/3600/($D276*$F276))+'ModelParams Lw'!$B$5*LOG10(2*$G276/(1.2*($B276/3600/($D276*$F276))^2)+1)+10*LOG10($D276*$F276)+K276</f>
        <v>#DIV/0!</v>
      </c>
      <c r="T276" s="24" t="e">
        <f>'ModelParams Lw'!$B$3+'ModelParams Lw'!$B$4*LOG10($B276/3600/($D276*$F276))+'ModelParams Lw'!$B$5*LOG10(2*$G276/(1.2*($B276/3600/($D276*$F276))^2)+1)+10*LOG10($D276*$F276)+L276</f>
        <v>#DIV/0!</v>
      </c>
      <c r="U276" s="24" t="e">
        <f>'ModelParams Lw'!$B$3+'ModelParams Lw'!$B$4*LOG10($B276/3600/($D276*$F276))+'ModelParams Lw'!$B$5*LOG10(2*$G276/(1.2*($B276/3600/($D276*$F276))^2)+1)+10*LOG10($D276*$F276)+M276</f>
        <v>#DIV/0!</v>
      </c>
      <c r="V276" s="24" t="e">
        <f>'ModelParams Lw'!$B$3+'ModelParams Lw'!$B$4*LOG10($B276/3600/($D276*$F276))+'ModelParams Lw'!$B$5*LOG10(2*$G276/(1.2*($B276/3600/($D276*$F276))^2)+1)+10*LOG10($D276*$F276)+N276</f>
        <v>#DIV/0!</v>
      </c>
      <c r="W276" s="24" t="e">
        <f>'ModelParams Lw'!$B$3+'ModelParams Lw'!$B$4*LOG10($B276/3600/($D276*$F276))+'ModelParams Lw'!$B$5*LOG10(2*$G276/(1.2*($B276/3600/($D276*$F276))^2)+1)+10*LOG10($D276*$F276)+O276</f>
        <v>#DIV/0!</v>
      </c>
      <c r="X276" s="24" t="e">
        <f>10*LOG10(IF(P276="",0,POWER(10,((P276+'ModelParams Lw'!$O$4)/10))) +IF(Q276="",0,POWER(10,((Q276+'ModelParams Lw'!$P$4)/10))) +IF(R276="",0,POWER(10,((R276+'ModelParams Lw'!$Q$4)/10))) +IF(S276="",0,POWER(10,((S276+'ModelParams Lw'!$R$4)/10))) +IF(T276="",0,POWER(10,((T276+'ModelParams Lw'!$S$4)/10))) +IF(U276="",0,POWER(10,((U276+'ModelParams Lw'!$T$4)/10))) +IF(V276="",0,POWER(10,((V276+'ModelParams Lw'!$U$4)/10)))+IF(W276="",0,POWER(10,((W276+'ModelParams Lw'!$V$4)/10))))</f>
        <v>#DIV/0!</v>
      </c>
      <c r="Y276" s="24" t="e">
        <f t="shared" si="114"/>
        <v>#DIV/0!</v>
      </c>
      <c r="Z276" s="24" t="e">
        <f>(P276-'ModelParams Lw'!O$10)/'ModelParams Lw'!O$11</f>
        <v>#DIV/0!</v>
      </c>
      <c r="AA276" s="24" t="e">
        <f>(Q276-'ModelParams Lw'!P$10)/'ModelParams Lw'!P$11</f>
        <v>#DIV/0!</v>
      </c>
      <c r="AB276" s="24" t="e">
        <f>(R276-'ModelParams Lw'!Q$10)/'ModelParams Lw'!Q$11</f>
        <v>#DIV/0!</v>
      </c>
      <c r="AC276" s="24" t="e">
        <f>(S276-'ModelParams Lw'!R$10)/'ModelParams Lw'!R$11</f>
        <v>#DIV/0!</v>
      </c>
      <c r="AD276" s="24" t="e">
        <f>(T276-'ModelParams Lw'!S$10)/'ModelParams Lw'!S$11</f>
        <v>#DIV/0!</v>
      </c>
      <c r="AE276" s="24" t="e">
        <f>(U276-'ModelParams Lw'!T$10)/'ModelParams Lw'!T$11</f>
        <v>#DIV/0!</v>
      </c>
      <c r="AF276" s="24" t="e">
        <f>(V276-'ModelParams Lw'!U$10)/'ModelParams Lw'!U$11</f>
        <v>#DIV/0!</v>
      </c>
      <c r="AG276" s="24" t="e">
        <f>(W276-'ModelParams Lw'!V$10)/'ModelParams Lw'!V$11</f>
        <v>#DIV/0!</v>
      </c>
      <c r="AH276" s="24" t="e">
        <f t="shared" si="92"/>
        <v>#DIV/0!</v>
      </c>
      <c r="AI276" s="24" t="str">
        <f>IF(OR(Calcul!$D281="",Calcul!$E281=""),"",VLOOKUP(CONCATENATE(Calcul!$D281,Calcul!$E281),SilencerParams!$D$4:$R$82,8,FALSE))</f>
        <v/>
      </c>
      <c r="AJ276" s="24" t="str">
        <f>IF(OR(Calcul!$D281="",Calcul!$E281=""),"",VLOOKUP(CONCATENATE(Calcul!$D281,Calcul!$E281),SilencerParams!$D$4:$R$82,9,FALSE))</f>
        <v/>
      </c>
      <c r="AK276" s="24" t="str">
        <f>IF(OR(Calcul!$D281="",Calcul!$E281=""),"",VLOOKUP(CONCATENATE(Calcul!$D281,Calcul!$E281),SilencerParams!$D$4:$R$82,10,FALSE))</f>
        <v/>
      </c>
      <c r="AL276" s="24" t="str">
        <f>IF(OR(Calcul!$D281="",Calcul!$E281=""),"",VLOOKUP(CONCATENATE(Calcul!$D281,Calcul!$E281),SilencerParams!$D$4:$R$82,11,FALSE))</f>
        <v/>
      </c>
      <c r="AM276" s="24" t="str">
        <f>IF(OR(Calcul!$D281="",Calcul!$E281=""),"",VLOOKUP(CONCATENATE(Calcul!$D281,Calcul!$E281),SilencerParams!$D$4:$R$82,12,FALSE))</f>
        <v/>
      </c>
      <c r="AN276" s="24" t="str">
        <f>IF(OR(Calcul!$D281="",Calcul!$E281=""),"",VLOOKUP(CONCATENATE(Calcul!$D281,Calcul!$E281),SilencerParams!$D$4:$R$82,13,FALSE))</f>
        <v/>
      </c>
      <c r="AO276" s="24" t="str">
        <f>IF(OR(Calcul!$D281="",Calcul!$E281=""),"",VLOOKUP(CONCATENATE(Calcul!$D281,Calcul!$E281),SilencerParams!$D$4:$R$82,14,FALSE))</f>
        <v/>
      </c>
      <c r="AP276" s="24" t="str">
        <f>IF(OR(Calcul!$D281="",Calcul!$E281=""),"",VLOOKUP(CONCATENATE(Calcul!$D281,Calcul!$E281),SilencerParams!$D$4:$R$82,15,FALSE))</f>
        <v/>
      </c>
      <c r="AQ276" s="24" t="str">
        <f>IF(OR(Calcul!$D281="",Calcul!$E281=""),"",VLOOKUP(CONCATENATE(Calcul!$D281,Calcul!$E281),SilencerParams!$D$4:$Z$82,16,FALSE)*LOG($AH276)+VLOOKUP(CONCATENATE(Calcul!$D281,Calcul!$E281),SilencerParams!$D$4:$AH$82,24,FALSE))</f>
        <v/>
      </c>
      <c r="AR276" s="24" t="str">
        <f>IF(OR(Calcul!$D281="",Calcul!$E281=""),"",VLOOKUP(CONCATENATE(Calcul!$D281,Calcul!$E281),SilencerParams!$D$4:$Z$82,17,FALSE)*LOG($AH276)+VLOOKUP(CONCATENATE(Calcul!$D281,Calcul!$E281),SilencerParams!$D$4:$AH$82,25,FALSE))</f>
        <v/>
      </c>
      <c r="AS276" s="24" t="str">
        <f>IF(OR(Calcul!$D281="",Calcul!$E281=""),"",VLOOKUP(CONCATENATE(Calcul!$D281,Calcul!$E281),SilencerParams!$D$4:$Z$82,18,FALSE)*LOG($AH276)+VLOOKUP(CONCATENATE(Calcul!$D281,Calcul!$E281),SilencerParams!$D$4:$AH$82,26,FALSE))</f>
        <v/>
      </c>
      <c r="AT276" s="24" t="str">
        <f>IF(OR(Calcul!$D281="",Calcul!$E281=""),"",VLOOKUP(CONCATENATE(Calcul!$D281,Calcul!$E281),SilencerParams!$D$4:$Z$82,19,FALSE)*LOG($AH276)+VLOOKUP(CONCATENATE(Calcul!$D281,Calcul!$E281),SilencerParams!$D$4:$AH$82,27,FALSE))</f>
        <v/>
      </c>
      <c r="AU276" s="24" t="str">
        <f>IF(OR(Calcul!$D281="",Calcul!$E281=""),"",VLOOKUP(CONCATENATE(Calcul!$D281,Calcul!$E281),SilencerParams!$D$4:$Z$82,20,FALSE)*LOG($AH276)+VLOOKUP(CONCATENATE(Calcul!$D281,Calcul!$E281),SilencerParams!$D$4:$AH$82,28,FALSE))</f>
        <v/>
      </c>
      <c r="AV276" s="24" t="str">
        <f>IF(OR(Calcul!$D281="",Calcul!$E281=""),"",VLOOKUP(CONCATENATE(Calcul!$D281,Calcul!$E281),SilencerParams!$D$4:$Z$82,21,FALSE)*LOG($AH276)+VLOOKUP(CONCATENATE(Calcul!$D281,Calcul!$E281),SilencerParams!$D$4:$AH$82,29,FALSE))</f>
        <v/>
      </c>
      <c r="AW276" s="24" t="str">
        <f>IF(OR(Calcul!$D281="",Calcul!$E281=""),"",VLOOKUP(CONCATENATE(Calcul!$D281,Calcul!$E281),SilencerParams!$D$4:$Z$82,22,FALSE)*LOG($AH276)+VLOOKUP(CONCATENATE(Calcul!$D281,Calcul!$E281),SilencerParams!$D$4:$AH$82,30,FALSE))</f>
        <v/>
      </c>
      <c r="AX276" s="24" t="str">
        <f>IF(OR(Calcul!$D281="",Calcul!$E281=""),"",VLOOKUP(CONCATENATE(Calcul!$D281,Calcul!$E281),SilencerParams!$D$4:$Z$82,23,FALSE)*LOG($AH276)+VLOOKUP(CONCATENATE(Calcul!$D281,Calcul!$E281),SilencerParams!$D$4:$AH$82,31,FALSE))</f>
        <v/>
      </c>
      <c r="AY276" s="24" t="e">
        <f t="shared" si="95"/>
        <v>#DIV/0!</v>
      </c>
      <c r="AZ276" s="24" t="e">
        <f t="shared" si="96"/>
        <v>#DIV/0!</v>
      </c>
      <c r="BA276" s="24" t="e">
        <f t="shared" si="97"/>
        <v>#DIV/0!</v>
      </c>
      <c r="BB276" s="24" t="e">
        <f t="shared" si="98"/>
        <v>#DIV/0!</v>
      </c>
      <c r="BC276" s="24" t="e">
        <f t="shared" si="99"/>
        <v>#DIV/0!</v>
      </c>
      <c r="BD276" s="24" t="e">
        <f t="shared" si="100"/>
        <v>#DIV/0!</v>
      </c>
      <c r="BE276" s="24" t="e">
        <f t="shared" si="101"/>
        <v>#DIV/0!</v>
      </c>
      <c r="BF276" s="24" t="e">
        <f t="shared" si="102"/>
        <v>#DIV/0!</v>
      </c>
      <c r="BG276" s="24" t="e">
        <f>10*LOG10(IF(AY276="",0,POWER(10,((AY276+'ModelParams Lw'!$O$4)/10))) +IF(AZ276="",0,POWER(10,((AZ276+'ModelParams Lw'!$P$4)/10))) +IF(BA276="",0,POWER(10,((BA276+'ModelParams Lw'!$Q$4)/10))) +IF(BB276="",0,POWER(10,((BB276+'ModelParams Lw'!$R$4)/10))) +IF(BC276="",0,POWER(10,((BC276+'ModelParams Lw'!$S$4)/10))) +IF(BD276="",0,POWER(10,((BD276+'ModelParams Lw'!$T$4)/10))) +IF(BE276="",0,POWER(10,((BE276+'ModelParams Lw'!$U$4)/10)))+IF(BF276="",0,POWER(10,((BF276+'ModelParams Lw'!$V$4)/10))))</f>
        <v>#DIV/0!</v>
      </c>
      <c r="BH276" s="24" t="e">
        <f t="shared" si="93"/>
        <v>#DIV/0!</v>
      </c>
      <c r="BI276" s="24" t="e">
        <f>(AY276-'ModelParams Lw'!O$10)/'ModelParams Lw'!O$11</f>
        <v>#DIV/0!</v>
      </c>
      <c r="BJ276" s="24" t="e">
        <f>(AZ276-'ModelParams Lw'!P$10)/'ModelParams Lw'!P$11</f>
        <v>#DIV/0!</v>
      </c>
      <c r="BK276" s="24" t="e">
        <f>(BA276-'ModelParams Lw'!Q$10)/'ModelParams Lw'!Q$11</f>
        <v>#DIV/0!</v>
      </c>
      <c r="BL276" s="24" t="e">
        <f>(BB276-'ModelParams Lw'!R$10)/'ModelParams Lw'!R$11</f>
        <v>#DIV/0!</v>
      </c>
      <c r="BM276" s="24" t="e">
        <f>(BC276-'ModelParams Lw'!S$10)/'ModelParams Lw'!S$11</f>
        <v>#DIV/0!</v>
      </c>
      <c r="BN276" s="24" t="e">
        <f>(BD276-'ModelParams Lw'!T$10)/'ModelParams Lw'!T$11</f>
        <v>#DIV/0!</v>
      </c>
      <c r="BO276" s="24" t="e">
        <f>(BE276-'ModelParams Lw'!U$10)/'ModelParams Lw'!U$11</f>
        <v>#DIV/0!</v>
      </c>
      <c r="BP276" s="24" t="e">
        <f>(BF276-'ModelParams Lw'!V$10)/'ModelParams Lw'!V$11</f>
        <v>#DIV/0!</v>
      </c>
      <c r="BQ276" s="24">
        <f>IF(Calcul!$F281="SW",'ModelParams Lw'!C$18+'ModelParams Lw'!C$19*LOG(BQ$3)+'ModelParams Lw'!C$20*($D276*$E276),IF('ModelParams Lw'!C$21+'ModelParams Lw'!C$22*LOG(BQ$3)+'ModelParams Lw'!C$23*($D276*$E276)&lt;'ModelParams Lw'!C$18+'ModelParams Lw'!C$19*LOG(BQ$3)+'ModelParams Lw'!C$20*($D276*$E276),'ModelParams Lw'!C$18+'ModelParams Lw'!C$19*LOG(BQ$3)+'ModelParams Lw'!C$20*($D276*$E276),'ModelParams Lw'!C$21+'ModelParams Lw'!C$22*LOG(BQ$3)+'ModelParams Lw'!C$23*($D276*$E276)))</f>
        <v>29.232362061604213</v>
      </c>
      <c r="BR276" s="24">
        <f>IF(Calcul!$F281="SW",'ModelParams Lw'!D$18+'ModelParams Lw'!D$19*LOG(BR$3)+'ModelParams Lw'!D$20*($D276*$E276),IF('ModelParams Lw'!D$21+'ModelParams Lw'!D$22*LOG(BR$3)+'ModelParams Lw'!D$23*($D276*$E276)&lt;'ModelParams Lw'!D$18+'ModelParams Lw'!D$19*LOG(BR$3)+'ModelParams Lw'!D$20*($D276*$E276),'ModelParams Lw'!D$18+'ModelParams Lw'!D$19*LOG(BR$3)+'ModelParams Lw'!D$20*($D276*$E276),'ModelParams Lw'!D$21+'ModelParams Lw'!D$22*LOG(BR$3)+'ModelParams Lw'!D$23*($D276*$E276)))</f>
        <v>20.87664435983303</v>
      </c>
      <c r="BS276" s="24">
        <f>IF(Calcul!$F281="SW",'ModelParams Lw'!E$18+'ModelParams Lw'!E$19*LOG(BS$3)+'ModelParams Lw'!E$20*($D276*$E276),IF('ModelParams Lw'!E$21+'ModelParams Lw'!E$22*LOG(BS$3)+'ModelParams Lw'!E$23*($D276*$E276)&lt;'ModelParams Lw'!E$18+'ModelParams Lw'!E$19*LOG(BS$3)+'ModelParams Lw'!E$20*($D276*$E276),'ModelParams Lw'!E$18+'ModelParams Lw'!E$19*LOG(BS$3)+'ModelParams Lw'!E$20*($D276*$E276),'ModelParams Lw'!E$21+'ModelParams Lw'!E$22*LOG(BS$3)+'ModelParams Lw'!E$23*($D276*$E276)))</f>
        <v>19.403052886267911</v>
      </c>
      <c r="BT276" s="24">
        <f>IF(Calcul!$F281="SW",'ModelParams Lw'!F$18+'ModelParams Lw'!F$19*LOG(BT$3)+'ModelParams Lw'!F$20*($D276*$E276),IF('ModelParams Lw'!F$21+'ModelParams Lw'!F$22*LOG(BT$3)+'ModelParams Lw'!F$23*($D276*$E276)&lt;'ModelParams Lw'!F$18+'ModelParams Lw'!F$19*LOG(BT$3)+'ModelParams Lw'!F$20*($D276*$E276),'ModelParams Lw'!F$18+'ModelParams Lw'!F$19*LOG(BT$3)+'ModelParams Lw'!F$20*($D276*$E276),'ModelParams Lw'!F$21+'ModelParams Lw'!F$22*LOG(BT$3)+'ModelParams Lw'!F$23*($D276*$E276)))</f>
        <v>19.168948557312724</v>
      </c>
      <c r="BU276" s="24">
        <f>IF(Calcul!$F281="SW",'ModelParams Lw'!G$18+'ModelParams Lw'!G$19*LOG(BU$3)+'ModelParams Lw'!G$20*($D276*$E276),IF('ModelParams Lw'!G$21+'ModelParams Lw'!G$22*LOG(BU$3)+'ModelParams Lw'!G$23*($D276*$E276)&lt;'ModelParams Lw'!G$18+'ModelParams Lw'!G$19*LOG(BU$3)+'ModelParams Lw'!G$20*($D276*$E276),'ModelParams Lw'!G$18+'ModelParams Lw'!G$19*LOG(BU$3)+'ModelParams Lw'!G$20*($D276*$E276),'ModelParams Lw'!G$21+'ModelParams Lw'!G$22*LOG(BU$3)+'ModelParams Lw'!G$23*($D276*$E276)))</f>
        <v>19.253827318462619</v>
      </c>
      <c r="BV276" s="24">
        <f>IF(Calcul!$F281="SW",'ModelParams Lw'!H$18+'ModelParams Lw'!H$19*LOG(BV$3)+'ModelParams Lw'!H$20*($D276*$E276),IF('ModelParams Lw'!H$21+'ModelParams Lw'!H$22*LOG(BV$3)+'ModelParams Lw'!H$23*($D276*$E276)&lt;'ModelParams Lw'!H$18+'ModelParams Lw'!H$19*LOG(BV$3)+'ModelParams Lw'!H$20*($D276*$E276),'ModelParams Lw'!H$18+'ModelParams Lw'!H$19*LOG(BV$3)+'ModelParams Lw'!H$20*($D276*$E276),'ModelParams Lw'!H$21+'ModelParams Lw'!H$22*LOG(BV$3)+'ModelParams Lw'!H$23*($D276*$E276)))</f>
        <v>18.450549841027573</v>
      </c>
      <c r="BW276" s="24">
        <f>IF(Calcul!$F281="SW",'ModelParams Lw'!I$18+'ModelParams Lw'!I$19*LOG(BW$3)+'ModelParams Lw'!I$20*($D276*$E276),IF('ModelParams Lw'!I$21+'ModelParams Lw'!I$22*LOG(BW$3)+'ModelParams Lw'!I$23*($D276*$E276)&lt;'ModelParams Lw'!I$18+'ModelParams Lw'!I$19*LOG(BW$3)+'ModelParams Lw'!I$20*($D276*$E276),'ModelParams Lw'!I$18+'ModelParams Lw'!I$19*LOG(BW$3)+'ModelParams Lw'!I$20*($D276*$E276),'ModelParams Lw'!I$21+'ModelParams Lw'!I$22*LOG(BW$3)+'ModelParams Lw'!I$23*($D276*$E276)))</f>
        <v>24.339570323731252</v>
      </c>
      <c r="BX276" s="24">
        <f>IF(Calcul!$F281="SW",'ModelParams Lw'!J$18+'ModelParams Lw'!J$19*LOG(BX$3)+'ModelParams Lw'!J$20*($D276*$E276),IF('ModelParams Lw'!J$21+'ModelParams Lw'!J$22*LOG(BX$3)+'ModelParams Lw'!J$23*($D276*$E276)&lt;'ModelParams Lw'!J$18+'ModelParams Lw'!J$19*LOG(BX$3)+'ModelParams Lw'!J$20*($D276*$E276),'ModelParams Lw'!J$18+'ModelParams Lw'!J$19*LOG(BX$3)+'ModelParams Lw'!J$20*($D276*$E276),'ModelParams Lw'!J$21+'ModelParams Lw'!J$22*LOG(BX$3)+'ModelParams Lw'!J$23*($D276*$E276)))</f>
        <v>22.505852524315557</v>
      </c>
      <c r="BY276" s="24" t="e">
        <f t="shared" si="103"/>
        <v>#DIV/0!</v>
      </c>
      <c r="BZ276" s="24" t="e">
        <f t="shared" si="104"/>
        <v>#DIV/0!</v>
      </c>
      <c r="CA276" s="24" t="e">
        <f t="shared" si="105"/>
        <v>#DIV/0!</v>
      </c>
      <c r="CB276" s="24" t="e">
        <f t="shared" si="106"/>
        <v>#DIV/0!</v>
      </c>
      <c r="CC276" s="24" t="e">
        <f t="shared" si="107"/>
        <v>#DIV/0!</v>
      </c>
      <c r="CD276" s="24" t="e">
        <f t="shared" si="108"/>
        <v>#DIV/0!</v>
      </c>
      <c r="CE276" s="24" t="e">
        <f t="shared" si="109"/>
        <v>#DIV/0!</v>
      </c>
      <c r="CF276" s="24" t="e">
        <f t="shared" si="110"/>
        <v>#DIV/0!</v>
      </c>
      <c r="CG276" s="24" t="e">
        <f>10*LOG10(IF(BY276="",0,POWER(10,((BY276+'ModelParams Lw'!$O$4)/10))) +IF(BZ276="",0,POWER(10,((BZ276+'ModelParams Lw'!$P$4)/10))) +IF(CA276="",0,POWER(10,((CA276+'ModelParams Lw'!$Q$4)/10))) +IF(CB276="",0,POWER(10,((CB276+'ModelParams Lw'!$R$4)/10))) +IF(CC276="",0,POWER(10,((CC276+'ModelParams Lw'!$S$4)/10))) +IF(CD276="",0,POWER(10,((CD276+'ModelParams Lw'!$T$4)/10))) +IF(CE276="",0,POWER(10,((CE276+'ModelParams Lw'!$U$4)/10)))+IF(CF276="",0,POWER(10,((CF276+'ModelParams Lw'!$V$4)/10))))</f>
        <v>#DIV/0!</v>
      </c>
      <c r="CH276" s="24" t="e">
        <f t="shared" si="94"/>
        <v>#DIV/0!</v>
      </c>
      <c r="CI276" s="24" t="e">
        <f>(BY276-'ModelParams Lw'!$O$10)/'ModelParams Lw'!$O$11</f>
        <v>#DIV/0!</v>
      </c>
      <c r="CJ276" s="24" t="e">
        <f>(BZ276-'ModelParams Lw'!$P$10)/'ModelParams Lw'!$P$11</f>
        <v>#DIV/0!</v>
      </c>
      <c r="CK276" s="24" t="e">
        <f>(CA276-'ModelParams Lw'!$Q$10)/'ModelParams Lw'!$Q$11</f>
        <v>#DIV/0!</v>
      </c>
      <c r="CL276" s="24" t="e">
        <f>(CB276-'ModelParams Lw'!$R$10)/'ModelParams Lw'!$R$11</f>
        <v>#DIV/0!</v>
      </c>
      <c r="CM276" s="24" t="e">
        <f>(CC276-'ModelParams Lw'!$S$10)/'ModelParams Lw'!$S$11</f>
        <v>#DIV/0!</v>
      </c>
      <c r="CN276" s="24" t="e">
        <f>(CD276-'ModelParams Lw'!$T$10)/'ModelParams Lw'!$T$11</f>
        <v>#DIV/0!</v>
      </c>
      <c r="CO276" s="24" t="e">
        <f>(CE276-'ModelParams Lw'!$U$10)/'ModelParams Lw'!$U$11</f>
        <v>#DIV/0!</v>
      </c>
      <c r="CP276" s="24" t="e">
        <f>(CF276-'ModelParams Lw'!$V$10)/'ModelParams Lw'!$V$11</f>
        <v>#DIV/0!</v>
      </c>
    </row>
    <row r="277" spans="1:94" x14ac:dyDescent="0.2">
      <c r="A277" s="12">
        <f>Calcul!B279</f>
        <v>0</v>
      </c>
      <c r="B277" s="12">
        <f t="shared" si="111"/>
        <v>0</v>
      </c>
      <c r="C277" s="12">
        <f>Calcul!C279</f>
        <v>0</v>
      </c>
      <c r="D277" s="12">
        <f>Calcul!D279/1000</f>
        <v>0</v>
      </c>
      <c r="E277" s="12">
        <f>Calcul!E279/1000</f>
        <v>0</v>
      </c>
      <c r="F277" s="12">
        <f t="shared" si="112"/>
        <v>0</v>
      </c>
      <c r="G277" s="24" t="e">
        <f t="shared" si="113"/>
        <v>#DIV/0!</v>
      </c>
      <c r="H277" s="21" t="e">
        <f>'ModelParams Lw'!$B$6*(LN(H$3/(($B277/3600/($D277*$F277))^0.4*$G277^0.3)))^2+'ModelParams Lw'!$B$7*LN(H$3/(($B277/3600/($D277*$F277))^0.4*$G277^0.3))+'ModelParams Lw'!$B$8</f>
        <v>#DIV/0!</v>
      </c>
      <c r="I277" s="21" t="e">
        <f>'ModelParams Lw'!$B$6*(LN(I$3/(($B277/3600/($D277*$F277))^0.4*$G277^0.3)))^2+'ModelParams Lw'!$B$7*LN(I$3/(($B277/3600/($D277*$F277))^0.4*$G277^0.3))+'ModelParams Lw'!$B$8</f>
        <v>#DIV/0!</v>
      </c>
      <c r="J277" s="21" t="e">
        <f>'ModelParams Lw'!$B$6*(LN(J$3/(($B277/3600/($D277*$F277))^0.4*$G277^0.3)))^2+'ModelParams Lw'!$B$7*LN(J$3/(($B277/3600/($D277*$F277))^0.4*$G277^0.3))+'ModelParams Lw'!$B$8</f>
        <v>#DIV/0!</v>
      </c>
      <c r="K277" s="21" t="e">
        <f>'ModelParams Lw'!$B$6*(LN(K$3/(($B277/3600/($D277*$F277))^0.4*$G277^0.3)))^2+'ModelParams Lw'!$B$7*LN(K$3/(($B277/3600/($D277*$F277))^0.4*$G277^0.3))+'ModelParams Lw'!$B$8</f>
        <v>#DIV/0!</v>
      </c>
      <c r="L277" s="21" t="e">
        <f>'ModelParams Lw'!$B$6*(LN(L$3/(($B277/3600/($D277*$F277))^0.4*$G277^0.3)))^2+'ModelParams Lw'!$B$7*LN(L$3/(($B277/3600/($D277*$F277))^0.4*$G277^0.3))+'ModelParams Lw'!$B$8</f>
        <v>#DIV/0!</v>
      </c>
      <c r="M277" s="21" t="e">
        <f>'ModelParams Lw'!$B$6*(LN(M$3/(($B277/3600/($D277*$F277))^0.4*$G277^0.3)))^2+'ModelParams Lw'!$B$7*LN(M$3/(($B277/3600/($D277*$F277))^0.4*$G277^0.3))+'ModelParams Lw'!$B$8</f>
        <v>#DIV/0!</v>
      </c>
      <c r="N277" s="21" t="e">
        <f>'ModelParams Lw'!$B$6*(LN(N$3/(($B277/3600/($D277*$F277))^0.4*$G277^0.3)))^2+'ModelParams Lw'!$B$7*LN(N$3/(($B277/3600/($D277*$F277))^0.4*$G277^0.3))+'ModelParams Lw'!$B$8</f>
        <v>#DIV/0!</v>
      </c>
      <c r="O277" s="21" t="e">
        <f>'ModelParams Lw'!$B$6*(LN(O$3/(($B277/3600/($D277*$F277))^0.4*$G277^0.3)))^2+'ModelParams Lw'!$B$7*LN(O$3/(($B277/3600/($D277*$F277))^0.4*$G277^0.3))+'ModelParams Lw'!$B$8</f>
        <v>#DIV/0!</v>
      </c>
      <c r="P277" s="24" t="e">
        <f>'ModelParams Lw'!$B$3+'ModelParams Lw'!$B$4*LOG10($B277/3600/($D277*$F277))+'ModelParams Lw'!$B$5*LOG10(2*$G277/(1.2*($B277/3600/($D277*$F277))^2)+1)+10*LOG10($D277*$F277)+H277</f>
        <v>#DIV/0!</v>
      </c>
      <c r="Q277" s="24" t="e">
        <f>'ModelParams Lw'!$B$3+'ModelParams Lw'!$B$4*LOG10($B277/3600/($D277*$F277))+'ModelParams Lw'!$B$5*LOG10(2*$G277/(1.2*($B277/3600/($D277*$F277))^2)+1)+10*LOG10($D277*$F277)+I277</f>
        <v>#DIV/0!</v>
      </c>
      <c r="R277" s="24" t="e">
        <f>'ModelParams Lw'!$B$3+'ModelParams Lw'!$B$4*LOG10($B277/3600/($D277*$F277))+'ModelParams Lw'!$B$5*LOG10(2*$G277/(1.2*($B277/3600/($D277*$F277))^2)+1)+10*LOG10($D277*$F277)+J277</f>
        <v>#DIV/0!</v>
      </c>
      <c r="S277" s="24" t="e">
        <f>'ModelParams Lw'!$B$3+'ModelParams Lw'!$B$4*LOG10($B277/3600/($D277*$F277))+'ModelParams Lw'!$B$5*LOG10(2*$G277/(1.2*($B277/3600/($D277*$F277))^2)+1)+10*LOG10($D277*$F277)+K277</f>
        <v>#DIV/0!</v>
      </c>
      <c r="T277" s="24" t="e">
        <f>'ModelParams Lw'!$B$3+'ModelParams Lw'!$B$4*LOG10($B277/3600/($D277*$F277))+'ModelParams Lw'!$B$5*LOG10(2*$G277/(1.2*($B277/3600/($D277*$F277))^2)+1)+10*LOG10($D277*$F277)+L277</f>
        <v>#DIV/0!</v>
      </c>
      <c r="U277" s="24" t="e">
        <f>'ModelParams Lw'!$B$3+'ModelParams Lw'!$B$4*LOG10($B277/3600/($D277*$F277))+'ModelParams Lw'!$B$5*LOG10(2*$G277/(1.2*($B277/3600/($D277*$F277))^2)+1)+10*LOG10($D277*$F277)+M277</f>
        <v>#DIV/0!</v>
      </c>
      <c r="V277" s="24" t="e">
        <f>'ModelParams Lw'!$B$3+'ModelParams Lw'!$B$4*LOG10($B277/3600/($D277*$F277))+'ModelParams Lw'!$B$5*LOG10(2*$G277/(1.2*($B277/3600/($D277*$F277))^2)+1)+10*LOG10($D277*$F277)+N277</f>
        <v>#DIV/0!</v>
      </c>
      <c r="W277" s="24" t="e">
        <f>'ModelParams Lw'!$B$3+'ModelParams Lw'!$B$4*LOG10($B277/3600/($D277*$F277))+'ModelParams Lw'!$B$5*LOG10(2*$G277/(1.2*($B277/3600/($D277*$F277))^2)+1)+10*LOG10($D277*$F277)+O277</f>
        <v>#DIV/0!</v>
      </c>
      <c r="X277" s="24" t="e">
        <f>10*LOG10(IF(P277="",0,POWER(10,((P277+'ModelParams Lw'!$O$4)/10))) +IF(Q277="",0,POWER(10,((Q277+'ModelParams Lw'!$P$4)/10))) +IF(R277="",0,POWER(10,((R277+'ModelParams Lw'!$Q$4)/10))) +IF(S277="",0,POWER(10,((S277+'ModelParams Lw'!$R$4)/10))) +IF(T277="",0,POWER(10,((T277+'ModelParams Lw'!$S$4)/10))) +IF(U277="",0,POWER(10,((U277+'ModelParams Lw'!$T$4)/10))) +IF(V277="",0,POWER(10,((V277+'ModelParams Lw'!$U$4)/10)))+IF(W277="",0,POWER(10,((W277+'ModelParams Lw'!$V$4)/10))))</f>
        <v>#DIV/0!</v>
      </c>
      <c r="Y277" s="24" t="e">
        <f t="shared" si="114"/>
        <v>#DIV/0!</v>
      </c>
      <c r="Z277" s="24" t="e">
        <f>(P277-'ModelParams Lw'!O$10)/'ModelParams Lw'!O$11</f>
        <v>#DIV/0!</v>
      </c>
      <c r="AA277" s="24" t="e">
        <f>(Q277-'ModelParams Lw'!P$10)/'ModelParams Lw'!P$11</f>
        <v>#DIV/0!</v>
      </c>
      <c r="AB277" s="24" t="e">
        <f>(R277-'ModelParams Lw'!Q$10)/'ModelParams Lw'!Q$11</f>
        <v>#DIV/0!</v>
      </c>
      <c r="AC277" s="24" t="e">
        <f>(S277-'ModelParams Lw'!R$10)/'ModelParams Lw'!R$11</f>
        <v>#DIV/0!</v>
      </c>
      <c r="AD277" s="24" t="e">
        <f>(T277-'ModelParams Lw'!S$10)/'ModelParams Lw'!S$11</f>
        <v>#DIV/0!</v>
      </c>
      <c r="AE277" s="24" t="e">
        <f>(U277-'ModelParams Lw'!T$10)/'ModelParams Lw'!T$11</f>
        <v>#DIV/0!</v>
      </c>
      <c r="AF277" s="24" t="e">
        <f>(V277-'ModelParams Lw'!U$10)/'ModelParams Lw'!U$11</f>
        <v>#DIV/0!</v>
      </c>
      <c r="AG277" s="24" t="e">
        <f>(W277-'ModelParams Lw'!V$10)/'ModelParams Lw'!V$11</f>
        <v>#DIV/0!</v>
      </c>
      <c r="AH277" s="24" t="e">
        <f t="shared" si="92"/>
        <v>#DIV/0!</v>
      </c>
      <c r="AI277" s="24" t="str">
        <f>IF(OR(Calcul!$D282="",Calcul!$E282=""),"",VLOOKUP(CONCATENATE(Calcul!$D282,Calcul!$E282),SilencerParams!$D$4:$R$82,8,FALSE))</f>
        <v/>
      </c>
      <c r="AJ277" s="24" t="str">
        <f>IF(OR(Calcul!$D282="",Calcul!$E282=""),"",VLOOKUP(CONCATENATE(Calcul!$D282,Calcul!$E282),SilencerParams!$D$4:$R$82,9,FALSE))</f>
        <v/>
      </c>
      <c r="AK277" s="24" t="str">
        <f>IF(OR(Calcul!$D282="",Calcul!$E282=""),"",VLOOKUP(CONCATENATE(Calcul!$D282,Calcul!$E282),SilencerParams!$D$4:$R$82,10,FALSE))</f>
        <v/>
      </c>
      <c r="AL277" s="24" t="str">
        <f>IF(OR(Calcul!$D282="",Calcul!$E282=""),"",VLOOKUP(CONCATENATE(Calcul!$D282,Calcul!$E282),SilencerParams!$D$4:$R$82,11,FALSE))</f>
        <v/>
      </c>
      <c r="AM277" s="24" t="str">
        <f>IF(OR(Calcul!$D282="",Calcul!$E282=""),"",VLOOKUP(CONCATENATE(Calcul!$D282,Calcul!$E282),SilencerParams!$D$4:$R$82,12,FALSE))</f>
        <v/>
      </c>
      <c r="AN277" s="24" t="str">
        <f>IF(OR(Calcul!$D282="",Calcul!$E282=""),"",VLOOKUP(CONCATENATE(Calcul!$D282,Calcul!$E282),SilencerParams!$D$4:$R$82,13,FALSE))</f>
        <v/>
      </c>
      <c r="AO277" s="24" t="str">
        <f>IF(OR(Calcul!$D282="",Calcul!$E282=""),"",VLOOKUP(CONCATENATE(Calcul!$D282,Calcul!$E282),SilencerParams!$D$4:$R$82,14,FALSE))</f>
        <v/>
      </c>
      <c r="AP277" s="24" t="str">
        <f>IF(OR(Calcul!$D282="",Calcul!$E282=""),"",VLOOKUP(CONCATENATE(Calcul!$D282,Calcul!$E282),SilencerParams!$D$4:$R$82,15,FALSE))</f>
        <v/>
      </c>
      <c r="AQ277" s="24" t="str">
        <f>IF(OR(Calcul!$D282="",Calcul!$E282=""),"",VLOOKUP(CONCATENATE(Calcul!$D282,Calcul!$E282),SilencerParams!$D$4:$Z$82,16,FALSE)*LOG($AH277)+VLOOKUP(CONCATENATE(Calcul!$D282,Calcul!$E282),SilencerParams!$D$4:$AH$82,24,FALSE))</f>
        <v/>
      </c>
      <c r="AR277" s="24" t="str">
        <f>IF(OR(Calcul!$D282="",Calcul!$E282=""),"",VLOOKUP(CONCATENATE(Calcul!$D282,Calcul!$E282),SilencerParams!$D$4:$Z$82,17,FALSE)*LOG($AH277)+VLOOKUP(CONCATENATE(Calcul!$D282,Calcul!$E282),SilencerParams!$D$4:$AH$82,25,FALSE))</f>
        <v/>
      </c>
      <c r="AS277" s="24" t="str">
        <f>IF(OR(Calcul!$D282="",Calcul!$E282=""),"",VLOOKUP(CONCATENATE(Calcul!$D282,Calcul!$E282),SilencerParams!$D$4:$Z$82,18,FALSE)*LOG($AH277)+VLOOKUP(CONCATENATE(Calcul!$D282,Calcul!$E282),SilencerParams!$D$4:$AH$82,26,FALSE))</f>
        <v/>
      </c>
      <c r="AT277" s="24" t="str">
        <f>IF(OR(Calcul!$D282="",Calcul!$E282=""),"",VLOOKUP(CONCATENATE(Calcul!$D282,Calcul!$E282),SilencerParams!$D$4:$Z$82,19,FALSE)*LOG($AH277)+VLOOKUP(CONCATENATE(Calcul!$D282,Calcul!$E282),SilencerParams!$D$4:$AH$82,27,FALSE))</f>
        <v/>
      </c>
      <c r="AU277" s="24" t="str">
        <f>IF(OR(Calcul!$D282="",Calcul!$E282=""),"",VLOOKUP(CONCATENATE(Calcul!$D282,Calcul!$E282),SilencerParams!$D$4:$Z$82,20,FALSE)*LOG($AH277)+VLOOKUP(CONCATENATE(Calcul!$D282,Calcul!$E282),SilencerParams!$D$4:$AH$82,28,FALSE))</f>
        <v/>
      </c>
      <c r="AV277" s="24" t="str">
        <f>IF(OR(Calcul!$D282="",Calcul!$E282=""),"",VLOOKUP(CONCATENATE(Calcul!$D282,Calcul!$E282),SilencerParams!$D$4:$Z$82,21,FALSE)*LOG($AH277)+VLOOKUP(CONCATENATE(Calcul!$D282,Calcul!$E282),SilencerParams!$D$4:$AH$82,29,FALSE))</f>
        <v/>
      </c>
      <c r="AW277" s="24" t="str">
        <f>IF(OR(Calcul!$D282="",Calcul!$E282=""),"",VLOOKUP(CONCATENATE(Calcul!$D282,Calcul!$E282),SilencerParams!$D$4:$Z$82,22,FALSE)*LOG($AH277)+VLOOKUP(CONCATENATE(Calcul!$D282,Calcul!$E282),SilencerParams!$D$4:$AH$82,30,FALSE))</f>
        <v/>
      </c>
      <c r="AX277" s="24" t="str">
        <f>IF(OR(Calcul!$D282="",Calcul!$E282=""),"",VLOOKUP(CONCATENATE(Calcul!$D282,Calcul!$E282),SilencerParams!$D$4:$Z$82,23,FALSE)*LOG($AH277)+VLOOKUP(CONCATENATE(Calcul!$D282,Calcul!$E282),SilencerParams!$D$4:$AH$82,31,FALSE))</f>
        <v/>
      </c>
      <c r="AY277" s="24" t="e">
        <f t="shared" si="95"/>
        <v>#DIV/0!</v>
      </c>
      <c r="AZ277" s="24" t="e">
        <f t="shared" si="96"/>
        <v>#DIV/0!</v>
      </c>
      <c r="BA277" s="24" t="e">
        <f t="shared" si="97"/>
        <v>#DIV/0!</v>
      </c>
      <c r="BB277" s="24" t="e">
        <f t="shared" si="98"/>
        <v>#DIV/0!</v>
      </c>
      <c r="BC277" s="24" t="e">
        <f t="shared" si="99"/>
        <v>#DIV/0!</v>
      </c>
      <c r="BD277" s="24" t="e">
        <f t="shared" si="100"/>
        <v>#DIV/0!</v>
      </c>
      <c r="BE277" s="24" t="e">
        <f t="shared" si="101"/>
        <v>#DIV/0!</v>
      </c>
      <c r="BF277" s="24" t="e">
        <f t="shared" si="102"/>
        <v>#DIV/0!</v>
      </c>
      <c r="BG277" s="24" t="e">
        <f>10*LOG10(IF(AY277="",0,POWER(10,((AY277+'ModelParams Lw'!$O$4)/10))) +IF(AZ277="",0,POWER(10,((AZ277+'ModelParams Lw'!$P$4)/10))) +IF(BA277="",0,POWER(10,((BA277+'ModelParams Lw'!$Q$4)/10))) +IF(BB277="",0,POWER(10,((BB277+'ModelParams Lw'!$R$4)/10))) +IF(BC277="",0,POWER(10,((BC277+'ModelParams Lw'!$S$4)/10))) +IF(BD277="",0,POWER(10,((BD277+'ModelParams Lw'!$T$4)/10))) +IF(BE277="",0,POWER(10,((BE277+'ModelParams Lw'!$U$4)/10)))+IF(BF277="",0,POWER(10,((BF277+'ModelParams Lw'!$V$4)/10))))</f>
        <v>#DIV/0!</v>
      </c>
      <c r="BH277" s="24" t="e">
        <f t="shared" si="93"/>
        <v>#DIV/0!</v>
      </c>
      <c r="BI277" s="24" t="e">
        <f>(AY277-'ModelParams Lw'!O$10)/'ModelParams Lw'!O$11</f>
        <v>#DIV/0!</v>
      </c>
      <c r="BJ277" s="24" t="e">
        <f>(AZ277-'ModelParams Lw'!P$10)/'ModelParams Lw'!P$11</f>
        <v>#DIV/0!</v>
      </c>
      <c r="BK277" s="24" t="e">
        <f>(BA277-'ModelParams Lw'!Q$10)/'ModelParams Lw'!Q$11</f>
        <v>#DIV/0!</v>
      </c>
      <c r="BL277" s="24" t="e">
        <f>(BB277-'ModelParams Lw'!R$10)/'ModelParams Lw'!R$11</f>
        <v>#DIV/0!</v>
      </c>
      <c r="BM277" s="24" t="e">
        <f>(BC277-'ModelParams Lw'!S$10)/'ModelParams Lw'!S$11</f>
        <v>#DIV/0!</v>
      </c>
      <c r="BN277" s="24" t="e">
        <f>(BD277-'ModelParams Lw'!T$10)/'ModelParams Lw'!T$11</f>
        <v>#DIV/0!</v>
      </c>
      <c r="BO277" s="24" t="e">
        <f>(BE277-'ModelParams Lw'!U$10)/'ModelParams Lw'!U$11</f>
        <v>#DIV/0!</v>
      </c>
      <c r="BP277" s="24" t="e">
        <f>(BF277-'ModelParams Lw'!V$10)/'ModelParams Lw'!V$11</f>
        <v>#DIV/0!</v>
      </c>
      <c r="BQ277" s="24">
        <f>IF(Calcul!$F282="SW",'ModelParams Lw'!C$18+'ModelParams Lw'!C$19*LOG(BQ$3)+'ModelParams Lw'!C$20*($D277*$E277),IF('ModelParams Lw'!C$21+'ModelParams Lw'!C$22*LOG(BQ$3)+'ModelParams Lw'!C$23*($D277*$E277)&lt;'ModelParams Lw'!C$18+'ModelParams Lw'!C$19*LOG(BQ$3)+'ModelParams Lw'!C$20*($D277*$E277),'ModelParams Lw'!C$18+'ModelParams Lw'!C$19*LOG(BQ$3)+'ModelParams Lw'!C$20*($D277*$E277),'ModelParams Lw'!C$21+'ModelParams Lw'!C$22*LOG(BQ$3)+'ModelParams Lw'!C$23*($D277*$E277)))</f>
        <v>29.232362061604213</v>
      </c>
      <c r="BR277" s="24">
        <f>IF(Calcul!$F282="SW",'ModelParams Lw'!D$18+'ModelParams Lw'!D$19*LOG(BR$3)+'ModelParams Lw'!D$20*($D277*$E277),IF('ModelParams Lw'!D$21+'ModelParams Lw'!D$22*LOG(BR$3)+'ModelParams Lw'!D$23*($D277*$E277)&lt;'ModelParams Lw'!D$18+'ModelParams Lw'!D$19*LOG(BR$3)+'ModelParams Lw'!D$20*($D277*$E277),'ModelParams Lw'!D$18+'ModelParams Lw'!D$19*LOG(BR$3)+'ModelParams Lw'!D$20*($D277*$E277),'ModelParams Lw'!D$21+'ModelParams Lw'!D$22*LOG(BR$3)+'ModelParams Lw'!D$23*($D277*$E277)))</f>
        <v>20.87664435983303</v>
      </c>
      <c r="BS277" s="24">
        <f>IF(Calcul!$F282="SW",'ModelParams Lw'!E$18+'ModelParams Lw'!E$19*LOG(BS$3)+'ModelParams Lw'!E$20*($D277*$E277),IF('ModelParams Lw'!E$21+'ModelParams Lw'!E$22*LOG(BS$3)+'ModelParams Lw'!E$23*($D277*$E277)&lt;'ModelParams Lw'!E$18+'ModelParams Lw'!E$19*LOG(BS$3)+'ModelParams Lw'!E$20*($D277*$E277),'ModelParams Lw'!E$18+'ModelParams Lw'!E$19*LOG(BS$3)+'ModelParams Lw'!E$20*($D277*$E277),'ModelParams Lw'!E$21+'ModelParams Lw'!E$22*LOG(BS$3)+'ModelParams Lw'!E$23*($D277*$E277)))</f>
        <v>19.403052886267911</v>
      </c>
      <c r="BT277" s="24">
        <f>IF(Calcul!$F282="SW",'ModelParams Lw'!F$18+'ModelParams Lw'!F$19*LOG(BT$3)+'ModelParams Lw'!F$20*($D277*$E277),IF('ModelParams Lw'!F$21+'ModelParams Lw'!F$22*LOG(BT$3)+'ModelParams Lw'!F$23*($D277*$E277)&lt;'ModelParams Lw'!F$18+'ModelParams Lw'!F$19*LOG(BT$3)+'ModelParams Lw'!F$20*($D277*$E277),'ModelParams Lw'!F$18+'ModelParams Lw'!F$19*LOG(BT$3)+'ModelParams Lw'!F$20*($D277*$E277),'ModelParams Lw'!F$21+'ModelParams Lw'!F$22*LOG(BT$3)+'ModelParams Lw'!F$23*($D277*$E277)))</f>
        <v>19.168948557312724</v>
      </c>
      <c r="BU277" s="24">
        <f>IF(Calcul!$F282="SW",'ModelParams Lw'!G$18+'ModelParams Lw'!G$19*LOG(BU$3)+'ModelParams Lw'!G$20*($D277*$E277),IF('ModelParams Lw'!G$21+'ModelParams Lw'!G$22*LOG(BU$3)+'ModelParams Lw'!G$23*($D277*$E277)&lt;'ModelParams Lw'!G$18+'ModelParams Lw'!G$19*LOG(BU$3)+'ModelParams Lw'!G$20*($D277*$E277),'ModelParams Lw'!G$18+'ModelParams Lw'!G$19*LOG(BU$3)+'ModelParams Lw'!G$20*($D277*$E277),'ModelParams Lw'!G$21+'ModelParams Lw'!G$22*LOG(BU$3)+'ModelParams Lw'!G$23*($D277*$E277)))</f>
        <v>19.253827318462619</v>
      </c>
      <c r="BV277" s="24">
        <f>IF(Calcul!$F282="SW",'ModelParams Lw'!H$18+'ModelParams Lw'!H$19*LOG(BV$3)+'ModelParams Lw'!H$20*($D277*$E277),IF('ModelParams Lw'!H$21+'ModelParams Lw'!H$22*LOG(BV$3)+'ModelParams Lw'!H$23*($D277*$E277)&lt;'ModelParams Lw'!H$18+'ModelParams Lw'!H$19*LOG(BV$3)+'ModelParams Lw'!H$20*($D277*$E277),'ModelParams Lw'!H$18+'ModelParams Lw'!H$19*LOG(BV$3)+'ModelParams Lw'!H$20*($D277*$E277),'ModelParams Lw'!H$21+'ModelParams Lw'!H$22*LOG(BV$3)+'ModelParams Lw'!H$23*($D277*$E277)))</f>
        <v>18.450549841027573</v>
      </c>
      <c r="BW277" s="24">
        <f>IF(Calcul!$F282="SW",'ModelParams Lw'!I$18+'ModelParams Lw'!I$19*LOG(BW$3)+'ModelParams Lw'!I$20*($D277*$E277),IF('ModelParams Lw'!I$21+'ModelParams Lw'!I$22*LOG(BW$3)+'ModelParams Lw'!I$23*($D277*$E277)&lt;'ModelParams Lw'!I$18+'ModelParams Lw'!I$19*LOG(BW$3)+'ModelParams Lw'!I$20*($D277*$E277),'ModelParams Lw'!I$18+'ModelParams Lw'!I$19*LOG(BW$3)+'ModelParams Lw'!I$20*($D277*$E277),'ModelParams Lw'!I$21+'ModelParams Lw'!I$22*LOG(BW$3)+'ModelParams Lw'!I$23*($D277*$E277)))</f>
        <v>24.339570323731252</v>
      </c>
      <c r="BX277" s="24">
        <f>IF(Calcul!$F282="SW",'ModelParams Lw'!J$18+'ModelParams Lw'!J$19*LOG(BX$3)+'ModelParams Lw'!J$20*($D277*$E277),IF('ModelParams Lw'!J$21+'ModelParams Lw'!J$22*LOG(BX$3)+'ModelParams Lw'!J$23*($D277*$E277)&lt;'ModelParams Lw'!J$18+'ModelParams Lw'!J$19*LOG(BX$3)+'ModelParams Lw'!J$20*($D277*$E277),'ModelParams Lw'!J$18+'ModelParams Lw'!J$19*LOG(BX$3)+'ModelParams Lw'!J$20*($D277*$E277),'ModelParams Lw'!J$21+'ModelParams Lw'!J$22*LOG(BX$3)+'ModelParams Lw'!J$23*($D277*$E277)))</f>
        <v>22.505852524315557</v>
      </c>
      <c r="BY277" s="24" t="e">
        <f t="shared" si="103"/>
        <v>#DIV/0!</v>
      </c>
      <c r="BZ277" s="24" t="e">
        <f t="shared" si="104"/>
        <v>#DIV/0!</v>
      </c>
      <c r="CA277" s="24" t="e">
        <f t="shared" si="105"/>
        <v>#DIV/0!</v>
      </c>
      <c r="CB277" s="24" t="e">
        <f t="shared" si="106"/>
        <v>#DIV/0!</v>
      </c>
      <c r="CC277" s="24" t="e">
        <f t="shared" si="107"/>
        <v>#DIV/0!</v>
      </c>
      <c r="CD277" s="24" t="e">
        <f t="shared" si="108"/>
        <v>#DIV/0!</v>
      </c>
      <c r="CE277" s="24" t="e">
        <f t="shared" si="109"/>
        <v>#DIV/0!</v>
      </c>
      <c r="CF277" s="24" t="e">
        <f t="shared" si="110"/>
        <v>#DIV/0!</v>
      </c>
      <c r="CG277" s="24" t="e">
        <f>10*LOG10(IF(BY277="",0,POWER(10,((BY277+'ModelParams Lw'!$O$4)/10))) +IF(BZ277="",0,POWER(10,((BZ277+'ModelParams Lw'!$P$4)/10))) +IF(CA277="",0,POWER(10,((CA277+'ModelParams Lw'!$Q$4)/10))) +IF(CB277="",0,POWER(10,((CB277+'ModelParams Lw'!$R$4)/10))) +IF(CC277="",0,POWER(10,((CC277+'ModelParams Lw'!$S$4)/10))) +IF(CD277="",0,POWER(10,((CD277+'ModelParams Lw'!$T$4)/10))) +IF(CE277="",0,POWER(10,((CE277+'ModelParams Lw'!$U$4)/10)))+IF(CF277="",0,POWER(10,((CF277+'ModelParams Lw'!$V$4)/10))))</f>
        <v>#DIV/0!</v>
      </c>
      <c r="CH277" s="24" t="e">
        <f t="shared" si="94"/>
        <v>#DIV/0!</v>
      </c>
      <c r="CI277" s="24" t="e">
        <f>(BY277-'ModelParams Lw'!$O$10)/'ModelParams Lw'!$O$11</f>
        <v>#DIV/0!</v>
      </c>
      <c r="CJ277" s="24" t="e">
        <f>(BZ277-'ModelParams Lw'!$P$10)/'ModelParams Lw'!$P$11</f>
        <v>#DIV/0!</v>
      </c>
      <c r="CK277" s="24" t="e">
        <f>(CA277-'ModelParams Lw'!$Q$10)/'ModelParams Lw'!$Q$11</f>
        <v>#DIV/0!</v>
      </c>
      <c r="CL277" s="24" t="e">
        <f>(CB277-'ModelParams Lw'!$R$10)/'ModelParams Lw'!$R$11</f>
        <v>#DIV/0!</v>
      </c>
      <c r="CM277" s="24" t="e">
        <f>(CC277-'ModelParams Lw'!$S$10)/'ModelParams Lw'!$S$11</f>
        <v>#DIV/0!</v>
      </c>
      <c r="CN277" s="24" t="e">
        <f>(CD277-'ModelParams Lw'!$T$10)/'ModelParams Lw'!$T$11</f>
        <v>#DIV/0!</v>
      </c>
      <c r="CO277" s="24" t="e">
        <f>(CE277-'ModelParams Lw'!$U$10)/'ModelParams Lw'!$U$11</f>
        <v>#DIV/0!</v>
      </c>
      <c r="CP277" s="24" t="e">
        <f>(CF277-'ModelParams Lw'!$V$10)/'ModelParams Lw'!$V$11</f>
        <v>#DIV/0!</v>
      </c>
    </row>
    <row r="278" spans="1:94" x14ac:dyDescent="0.2">
      <c r="A278" s="12">
        <f>Calcul!B280</f>
        <v>0</v>
      </c>
      <c r="B278" s="12">
        <f t="shared" si="111"/>
        <v>0</v>
      </c>
      <c r="C278" s="12">
        <f>Calcul!C280</f>
        <v>0</v>
      </c>
      <c r="D278" s="12">
        <f>Calcul!D280/1000</f>
        <v>0</v>
      </c>
      <c r="E278" s="12">
        <f>Calcul!E280/1000</f>
        <v>0</v>
      </c>
      <c r="F278" s="12">
        <f t="shared" si="112"/>
        <v>0</v>
      </c>
      <c r="G278" s="24" t="e">
        <f t="shared" si="113"/>
        <v>#DIV/0!</v>
      </c>
      <c r="H278" s="21" t="e">
        <f>'ModelParams Lw'!$B$6*(LN(H$3/(($B278/3600/($D278*$F278))^0.4*$G278^0.3)))^2+'ModelParams Lw'!$B$7*LN(H$3/(($B278/3600/($D278*$F278))^0.4*$G278^0.3))+'ModelParams Lw'!$B$8</f>
        <v>#DIV/0!</v>
      </c>
      <c r="I278" s="21" t="e">
        <f>'ModelParams Lw'!$B$6*(LN(I$3/(($B278/3600/($D278*$F278))^0.4*$G278^0.3)))^2+'ModelParams Lw'!$B$7*LN(I$3/(($B278/3600/($D278*$F278))^0.4*$G278^0.3))+'ModelParams Lw'!$B$8</f>
        <v>#DIV/0!</v>
      </c>
      <c r="J278" s="21" t="e">
        <f>'ModelParams Lw'!$B$6*(LN(J$3/(($B278/3600/($D278*$F278))^0.4*$G278^0.3)))^2+'ModelParams Lw'!$B$7*LN(J$3/(($B278/3600/($D278*$F278))^0.4*$G278^0.3))+'ModelParams Lw'!$B$8</f>
        <v>#DIV/0!</v>
      </c>
      <c r="K278" s="21" t="e">
        <f>'ModelParams Lw'!$B$6*(LN(K$3/(($B278/3600/($D278*$F278))^0.4*$G278^0.3)))^2+'ModelParams Lw'!$B$7*LN(K$3/(($B278/3600/($D278*$F278))^0.4*$G278^0.3))+'ModelParams Lw'!$B$8</f>
        <v>#DIV/0!</v>
      </c>
      <c r="L278" s="21" t="e">
        <f>'ModelParams Lw'!$B$6*(LN(L$3/(($B278/3600/($D278*$F278))^0.4*$G278^0.3)))^2+'ModelParams Lw'!$B$7*LN(L$3/(($B278/3600/($D278*$F278))^0.4*$G278^0.3))+'ModelParams Lw'!$B$8</f>
        <v>#DIV/0!</v>
      </c>
      <c r="M278" s="21" t="e">
        <f>'ModelParams Lw'!$B$6*(LN(M$3/(($B278/3600/($D278*$F278))^0.4*$G278^0.3)))^2+'ModelParams Lw'!$B$7*LN(M$3/(($B278/3600/($D278*$F278))^0.4*$G278^0.3))+'ModelParams Lw'!$B$8</f>
        <v>#DIV/0!</v>
      </c>
      <c r="N278" s="21" t="e">
        <f>'ModelParams Lw'!$B$6*(LN(N$3/(($B278/3600/($D278*$F278))^0.4*$G278^0.3)))^2+'ModelParams Lw'!$B$7*LN(N$3/(($B278/3600/($D278*$F278))^0.4*$G278^0.3))+'ModelParams Lw'!$B$8</f>
        <v>#DIV/0!</v>
      </c>
      <c r="O278" s="21" t="e">
        <f>'ModelParams Lw'!$B$6*(LN(O$3/(($B278/3600/($D278*$F278))^0.4*$G278^0.3)))^2+'ModelParams Lw'!$B$7*LN(O$3/(($B278/3600/($D278*$F278))^0.4*$G278^0.3))+'ModelParams Lw'!$B$8</f>
        <v>#DIV/0!</v>
      </c>
      <c r="P278" s="24" t="e">
        <f>'ModelParams Lw'!$B$3+'ModelParams Lw'!$B$4*LOG10($B278/3600/($D278*$F278))+'ModelParams Lw'!$B$5*LOG10(2*$G278/(1.2*($B278/3600/($D278*$F278))^2)+1)+10*LOG10($D278*$F278)+H278</f>
        <v>#DIV/0!</v>
      </c>
      <c r="Q278" s="24" t="e">
        <f>'ModelParams Lw'!$B$3+'ModelParams Lw'!$B$4*LOG10($B278/3600/($D278*$F278))+'ModelParams Lw'!$B$5*LOG10(2*$G278/(1.2*($B278/3600/($D278*$F278))^2)+1)+10*LOG10($D278*$F278)+I278</f>
        <v>#DIV/0!</v>
      </c>
      <c r="R278" s="24" t="e">
        <f>'ModelParams Lw'!$B$3+'ModelParams Lw'!$B$4*LOG10($B278/3600/($D278*$F278))+'ModelParams Lw'!$B$5*LOG10(2*$G278/(1.2*($B278/3600/($D278*$F278))^2)+1)+10*LOG10($D278*$F278)+J278</f>
        <v>#DIV/0!</v>
      </c>
      <c r="S278" s="24" t="e">
        <f>'ModelParams Lw'!$B$3+'ModelParams Lw'!$B$4*LOG10($B278/3600/($D278*$F278))+'ModelParams Lw'!$B$5*LOG10(2*$G278/(1.2*($B278/3600/($D278*$F278))^2)+1)+10*LOG10($D278*$F278)+K278</f>
        <v>#DIV/0!</v>
      </c>
      <c r="T278" s="24" t="e">
        <f>'ModelParams Lw'!$B$3+'ModelParams Lw'!$B$4*LOG10($B278/3600/($D278*$F278))+'ModelParams Lw'!$B$5*LOG10(2*$G278/(1.2*($B278/3600/($D278*$F278))^2)+1)+10*LOG10($D278*$F278)+L278</f>
        <v>#DIV/0!</v>
      </c>
      <c r="U278" s="24" t="e">
        <f>'ModelParams Lw'!$B$3+'ModelParams Lw'!$B$4*LOG10($B278/3600/($D278*$F278))+'ModelParams Lw'!$B$5*LOG10(2*$G278/(1.2*($B278/3600/($D278*$F278))^2)+1)+10*LOG10($D278*$F278)+M278</f>
        <v>#DIV/0!</v>
      </c>
      <c r="V278" s="24" t="e">
        <f>'ModelParams Lw'!$B$3+'ModelParams Lw'!$B$4*LOG10($B278/3600/($D278*$F278))+'ModelParams Lw'!$B$5*LOG10(2*$G278/(1.2*($B278/3600/($D278*$F278))^2)+1)+10*LOG10($D278*$F278)+N278</f>
        <v>#DIV/0!</v>
      </c>
      <c r="W278" s="24" t="e">
        <f>'ModelParams Lw'!$B$3+'ModelParams Lw'!$B$4*LOG10($B278/3600/($D278*$F278))+'ModelParams Lw'!$B$5*LOG10(2*$G278/(1.2*($B278/3600/($D278*$F278))^2)+1)+10*LOG10($D278*$F278)+O278</f>
        <v>#DIV/0!</v>
      </c>
      <c r="X278" s="24" t="e">
        <f>10*LOG10(IF(P278="",0,POWER(10,((P278+'ModelParams Lw'!$O$4)/10))) +IF(Q278="",0,POWER(10,((Q278+'ModelParams Lw'!$P$4)/10))) +IF(R278="",0,POWER(10,((R278+'ModelParams Lw'!$Q$4)/10))) +IF(S278="",0,POWER(10,((S278+'ModelParams Lw'!$R$4)/10))) +IF(T278="",0,POWER(10,((T278+'ModelParams Lw'!$S$4)/10))) +IF(U278="",0,POWER(10,((U278+'ModelParams Lw'!$T$4)/10))) +IF(V278="",0,POWER(10,((V278+'ModelParams Lw'!$U$4)/10)))+IF(W278="",0,POWER(10,((W278+'ModelParams Lw'!$V$4)/10))))</f>
        <v>#DIV/0!</v>
      </c>
      <c r="Y278" s="24" t="e">
        <f t="shared" si="114"/>
        <v>#DIV/0!</v>
      </c>
      <c r="Z278" s="24" t="e">
        <f>(P278-'ModelParams Lw'!O$10)/'ModelParams Lw'!O$11</f>
        <v>#DIV/0!</v>
      </c>
      <c r="AA278" s="24" t="e">
        <f>(Q278-'ModelParams Lw'!P$10)/'ModelParams Lw'!P$11</f>
        <v>#DIV/0!</v>
      </c>
      <c r="AB278" s="24" t="e">
        <f>(R278-'ModelParams Lw'!Q$10)/'ModelParams Lw'!Q$11</f>
        <v>#DIV/0!</v>
      </c>
      <c r="AC278" s="24" t="e">
        <f>(S278-'ModelParams Lw'!R$10)/'ModelParams Lw'!R$11</f>
        <v>#DIV/0!</v>
      </c>
      <c r="AD278" s="24" t="e">
        <f>(T278-'ModelParams Lw'!S$10)/'ModelParams Lw'!S$11</f>
        <v>#DIV/0!</v>
      </c>
      <c r="AE278" s="24" t="e">
        <f>(U278-'ModelParams Lw'!T$10)/'ModelParams Lw'!T$11</f>
        <v>#DIV/0!</v>
      </c>
      <c r="AF278" s="24" t="e">
        <f>(V278-'ModelParams Lw'!U$10)/'ModelParams Lw'!U$11</f>
        <v>#DIV/0!</v>
      </c>
      <c r="AG278" s="24" t="e">
        <f>(W278-'ModelParams Lw'!V$10)/'ModelParams Lw'!V$11</f>
        <v>#DIV/0!</v>
      </c>
      <c r="AH278" s="24" t="e">
        <f t="shared" si="92"/>
        <v>#DIV/0!</v>
      </c>
      <c r="AI278" s="24" t="str">
        <f>IF(OR(Calcul!$D283="",Calcul!$E283=""),"",VLOOKUP(CONCATENATE(Calcul!$D283,Calcul!$E283),SilencerParams!$D$4:$R$82,8,FALSE))</f>
        <v/>
      </c>
      <c r="AJ278" s="24" t="str">
        <f>IF(OR(Calcul!$D283="",Calcul!$E283=""),"",VLOOKUP(CONCATENATE(Calcul!$D283,Calcul!$E283),SilencerParams!$D$4:$R$82,9,FALSE))</f>
        <v/>
      </c>
      <c r="AK278" s="24" t="str">
        <f>IF(OR(Calcul!$D283="",Calcul!$E283=""),"",VLOOKUP(CONCATENATE(Calcul!$D283,Calcul!$E283),SilencerParams!$D$4:$R$82,10,FALSE))</f>
        <v/>
      </c>
      <c r="AL278" s="24" t="str">
        <f>IF(OR(Calcul!$D283="",Calcul!$E283=""),"",VLOOKUP(CONCATENATE(Calcul!$D283,Calcul!$E283),SilencerParams!$D$4:$R$82,11,FALSE))</f>
        <v/>
      </c>
      <c r="AM278" s="24" t="str">
        <f>IF(OR(Calcul!$D283="",Calcul!$E283=""),"",VLOOKUP(CONCATENATE(Calcul!$D283,Calcul!$E283),SilencerParams!$D$4:$R$82,12,FALSE))</f>
        <v/>
      </c>
      <c r="AN278" s="24" t="str">
        <f>IF(OR(Calcul!$D283="",Calcul!$E283=""),"",VLOOKUP(CONCATENATE(Calcul!$D283,Calcul!$E283),SilencerParams!$D$4:$R$82,13,FALSE))</f>
        <v/>
      </c>
      <c r="AO278" s="24" t="str">
        <f>IF(OR(Calcul!$D283="",Calcul!$E283=""),"",VLOOKUP(CONCATENATE(Calcul!$D283,Calcul!$E283),SilencerParams!$D$4:$R$82,14,FALSE))</f>
        <v/>
      </c>
      <c r="AP278" s="24" t="str">
        <f>IF(OR(Calcul!$D283="",Calcul!$E283=""),"",VLOOKUP(CONCATENATE(Calcul!$D283,Calcul!$E283),SilencerParams!$D$4:$R$82,15,FALSE))</f>
        <v/>
      </c>
      <c r="AQ278" s="24" t="str">
        <f>IF(OR(Calcul!$D283="",Calcul!$E283=""),"",VLOOKUP(CONCATENATE(Calcul!$D283,Calcul!$E283),SilencerParams!$D$4:$Z$82,16,FALSE)*LOG($AH278)+VLOOKUP(CONCATENATE(Calcul!$D283,Calcul!$E283),SilencerParams!$D$4:$AH$82,24,FALSE))</f>
        <v/>
      </c>
      <c r="AR278" s="24" t="str">
        <f>IF(OR(Calcul!$D283="",Calcul!$E283=""),"",VLOOKUP(CONCATENATE(Calcul!$D283,Calcul!$E283),SilencerParams!$D$4:$Z$82,17,FALSE)*LOG($AH278)+VLOOKUP(CONCATENATE(Calcul!$D283,Calcul!$E283),SilencerParams!$D$4:$AH$82,25,FALSE))</f>
        <v/>
      </c>
      <c r="AS278" s="24" t="str">
        <f>IF(OR(Calcul!$D283="",Calcul!$E283=""),"",VLOOKUP(CONCATENATE(Calcul!$D283,Calcul!$E283),SilencerParams!$D$4:$Z$82,18,FALSE)*LOG($AH278)+VLOOKUP(CONCATENATE(Calcul!$D283,Calcul!$E283),SilencerParams!$D$4:$AH$82,26,FALSE))</f>
        <v/>
      </c>
      <c r="AT278" s="24" t="str">
        <f>IF(OR(Calcul!$D283="",Calcul!$E283=""),"",VLOOKUP(CONCATENATE(Calcul!$D283,Calcul!$E283),SilencerParams!$D$4:$Z$82,19,FALSE)*LOG($AH278)+VLOOKUP(CONCATENATE(Calcul!$D283,Calcul!$E283),SilencerParams!$D$4:$AH$82,27,FALSE))</f>
        <v/>
      </c>
      <c r="AU278" s="24" t="str">
        <f>IF(OR(Calcul!$D283="",Calcul!$E283=""),"",VLOOKUP(CONCATENATE(Calcul!$D283,Calcul!$E283),SilencerParams!$D$4:$Z$82,20,FALSE)*LOG($AH278)+VLOOKUP(CONCATENATE(Calcul!$D283,Calcul!$E283),SilencerParams!$D$4:$AH$82,28,FALSE))</f>
        <v/>
      </c>
      <c r="AV278" s="24" t="str">
        <f>IF(OR(Calcul!$D283="",Calcul!$E283=""),"",VLOOKUP(CONCATENATE(Calcul!$D283,Calcul!$E283),SilencerParams!$D$4:$Z$82,21,FALSE)*LOG($AH278)+VLOOKUP(CONCATENATE(Calcul!$D283,Calcul!$E283),SilencerParams!$D$4:$AH$82,29,FALSE))</f>
        <v/>
      </c>
      <c r="AW278" s="24" t="str">
        <f>IF(OR(Calcul!$D283="",Calcul!$E283=""),"",VLOOKUP(CONCATENATE(Calcul!$D283,Calcul!$E283),SilencerParams!$D$4:$Z$82,22,FALSE)*LOG($AH278)+VLOOKUP(CONCATENATE(Calcul!$D283,Calcul!$E283),SilencerParams!$D$4:$AH$82,30,FALSE))</f>
        <v/>
      </c>
      <c r="AX278" s="24" t="str">
        <f>IF(OR(Calcul!$D283="",Calcul!$E283=""),"",VLOOKUP(CONCATENATE(Calcul!$D283,Calcul!$E283),SilencerParams!$D$4:$Z$82,23,FALSE)*LOG($AH278)+VLOOKUP(CONCATENATE(Calcul!$D283,Calcul!$E283),SilencerParams!$D$4:$AH$82,31,FALSE))</f>
        <v/>
      </c>
      <c r="AY278" s="24" t="e">
        <f t="shared" si="95"/>
        <v>#DIV/0!</v>
      </c>
      <c r="AZ278" s="24" t="e">
        <f t="shared" si="96"/>
        <v>#DIV/0!</v>
      </c>
      <c r="BA278" s="24" t="e">
        <f t="shared" si="97"/>
        <v>#DIV/0!</v>
      </c>
      <c r="BB278" s="24" t="e">
        <f t="shared" si="98"/>
        <v>#DIV/0!</v>
      </c>
      <c r="BC278" s="24" t="e">
        <f t="shared" si="99"/>
        <v>#DIV/0!</v>
      </c>
      <c r="BD278" s="24" t="e">
        <f t="shared" si="100"/>
        <v>#DIV/0!</v>
      </c>
      <c r="BE278" s="24" t="e">
        <f t="shared" si="101"/>
        <v>#DIV/0!</v>
      </c>
      <c r="BF278" s="24" t="e">
        <f t="shared" si="102"/>
        <v>#DIV/0!</v>
      </c>
      <c r="BG278" s="24" t="e">
        <f>10*LOG10(IF(AY278="",0,POWER(10,((AY278+'ModelParams Lw'!$O$4)/10))) +IF(AZ278="",0,POWER(10,((AZ278+'ModelParams Lw'!$P$4)/10))) +IF(BA278="",0,POWER(10,((BA278+'ModelParams Lw'!$Q$4)/10))) +IF(BB278="",0,POWER(10,((BB278+'ModelParams Lw'!$R$4)/10))) +IF(BC278="",0,POWER(10,((BC278+'ModelParams Lw'!$S$4)/10))) +IF(BD278="",0,POWER(10,((BD278+'ModelParams Lw'!$T$4)/10))) +IF(BE278="",0,POWER(10,((BE278+'ModelParams Lw'!$U$4)/10)))+IF(BF278="",0,POWER(10,((BF278+'ModelParams Lw'!$V$4)/10))))</f>
        <v>#DIV/0!</v>
      </c>
      <c r="BH278" s="24" t="e">
        <f t="shared" si="93"/>
        <v>#DIV/0!</v>
      </c>
      <c r="BI278" s="24" t="e">
        <f>(AY278-'ModelParams Lw'!O$10)/'ModelParams Lw'!O$11</f>
        <v>#DIV/0!</v>
      </c>
      <c r="BJ278" s="24" t="e">
        <f>(AZ278-'ModelParams Lw'!P$10)/'ModelParams Lw'!P$11</f>
        <v>#DIV/0!</v>
      </c>
      <c r="BK278" s="24" t="e">
        <f>(BA278-'ModelParams Lw'!Q$10)/'ModelParams Lw'!Q$11</f>
        <v>#DIV/0!</v>
      </c>
      <c r="BL278" s="24" t="e">
        <f>(BB278-'ModelParams Lw'!R$10)/'ModelParams Lw'!R$11</f>
        <v>#DIV/0!</v>
      </c>
      <c r="BM278" s="24" t="e">
        <f>(BC278-'ModelParams Lw'!S$10)/'ModelParams Lw'!S$11</f>
        <v>#DIV/0!</v>
      </c>
      <c r="BN278" s="24" t="e">
        <f>(BD278-'ModelParams Lw'!T$10)/'ModelParams Lw'!T$11</f>
        <v>#DIV/0!</v>
      </c>
      <c r="BO278" s="24" t="e">
        <f>(BE278-'ModelParams Lw'!U$10)/'ModelParams Lw'!U$11</f>
        <v>#DIV/0!</v>
      </c>
      <c r="BP278" s="24" t="e">
        <f>(BF278-'ModelParams Lw'!V$10)/'ModelParams Lw'!V$11</f>
        <v>#DIV/0!</v>
      </c>
      <c r="BQ278" s="24">
        <f>IF(Calcul!$F283="SW",'ModelParams Lw'!C$18+'ModelParams Lw'!C$19*LOG(BQ$3)+'ModelParams Lw'!C$20*($D278*$E278),IF('ModelParams Lw'!C$21+'ModelParams Lw'!C$22*LOG(BQ$3)+'ModelParams Lw'!C$23*($D278*$E278)&lt;'ModelParams Lw'!C$18+'ModelParams Lw'!C$19*LOG(BQ$3)+'ModelParams Lw'!C$20*($D278*$E278),'ModelParams Lw'!C$18+'ModelParams Lw'!C$19*LOG(BQ$3)+'ModelParams Lw'!C$20*($D278*$E278),'ModelParams Lw'!C$21+'ModelParams Lw'!C$22*LOG(BQ$3)+'ModelParams Lw'!C$23*($D278*$E278)))</f>
        <v>29.232362061604213</v>
      </c>
      <c r="BR278" s="24">
        <f>IF(Calcul!$F283="SW",'ModelParams Lw'!D$18+'ModelParams Lw'!D$19*LOG(BR$3)+'ModelParams Lw'!D$20*($D278*$E278),IF('ModelParams Lw'!D$21+'ModelParams Lw'!D$22*LOG(BR$3)+'ModelParams Lw'!D$23*($D278*$E278)&lt;'ModelParams Lw'!D$18+'ModelParams Lw'!D$19*LOG(BR$3)+'ModelParams Lw'!D$20*($D278*$E278),'ModelParams Lw'!D$18+'ModelParams Lw'!D$19*LOG(BR$3)+'ModelParams Lw'!D$20*($D278*$E278),'ModelParams Lw'!D$21+'ModelParams Lw'!D$22*LOG(BR$3)+'ModelParams Lw'!D$23*($D278*$E278)))</f>
        <v>20.87664435983303</v>
      </c>
      <c r="BS278" s="24">
        <f>IF(Calcul!$F283="SW",'ModelParams Lw'!E$18+'ModelParams Lw'!E$19*LOG(BS$3)+'ModelParams Lw'!E$20*($D278*$E278),IF('ModelParams Lw'!E$21+'ModelParams Lw'!E$22*LOG(BS$3)+'ModelParams Lw'!E$23*($D278*$E278)&lt;'ModelParams Lw'!E$18+'ModelParams Lw'!E$19*LOG(BS$3)+'ModelParams Lw'!E$20*($D278*$E278),'ModelParams Lw'!E$18+'ModelParams Lw'!E$19*LOG(BS$3)+'ModelParams Lw'!E$20*($D278*$E278),'ModelParams Lw'!E$21+'ModelParams Lw'!E$22*LOG(BS$3)+'ModelParams Lw'!E$23*($D278*$E278)))</f>
        <v>19.403052886267911</v>
      </c>
      <c r="BT278" s="24">
        <f>IF(Calcul!$F283="SW",'ModelParams Lw'!F$18+'ModelParams Lw'!F$19*LOG(BT$3)+'ModelParams Lw'!F$20*($D278*$E278),IF('ModelParams Lw'!F$21+'ModelParams Lw'!F$22*LOG(BT$3)+'ModelParams Lw'!F$23*($D278*$E278)&lt;'ModelParams Lw'!F$18+'ModelParams Lw'!F$19*LOG(BT$3)+'ModelParams Lw'!F$20*($D278*$E278),'ModelParams Lw'!F$18+'ModelParams Lw'!F$19*LOG(BT$3)+'ModelParams Lw'!F$20*($D278*$E278),'ModelParams Lw'!F$21+'ModelParams Lw'!F$22*LOG(BT$3)+'ModelParams Lw'!F$23*($D278*$E278)))</f>
        <v>19.168948557312724</v>
      </c>
      <c r="BU278" s="24">
        <f>IF(Calcul!$F283="SW",'ModelParams Lw'!G$18+'ModelParams Lw'!G$19*LOG(BU$3)+'ModelParams Lw'!G$20*($D278*$E278),IF('ModelParams Lw'!G$21+'ModelParams Lw'!G$22*LOG(BU$3)+'ModelParams Lw'!G$23*($D278*$E278)&lt;'ModelParams Lw'!G$18+'ModelParams Lw'!G$19*LOG(BU$3)+'ModelParams Lw'!G$20*($D278*$E278),'ModelParams Lw'!G$18+'ModelParams Lw'!G$19*LOG(BU$3)+'ModelParams Lw'!G$20*($D278*$E278),'ModelParams Lw'!G$21+'ModelParams Lw'!G$22*LOG(BU$3)+'ModelParams Lw'!G$23*($D278*$E278)))</f>
        <v>19.253827318462619</v>
      </c>
      <c r="BV278" s="24">
        <f>IF(Calcul!$F283="SW",'ModelParams Lw'!H$18+'ModelParams Lw'!H$19*LOG(BV$3)+'ModelParams Lw'!H$20*($D278*$E278),IF('ModelParams Lw'!H$21+'ModelParams Lw'!H$22*LOG(BV$3)+'ModelParams Lw'!H$23*($D278*$E278)&lt;'ModelParams Lw'!H$18+'ModelParams Lw'!H$19*LOG(BV$3)+'ModelParams Lw'!H$20*($D278*$E278),'ModelParams Lw'!H$18+'ModelParams Lw'!H$19*LOG(BV$3)+'ModelParams Lw'!H$20*($D278*$E278),'ModelParams Lw'!H$21+'ModelParams Lw'!H$22*LOG(BV$3)+'ModelParams Lw'!H$23*($D278*$E278)))</f>
        <v>18.450549841027573</v>
      </c>
      <c r="BW278" s="24">
        <f>IF(Calcul!$F283="SW",'ModelParams Lw'!I$18+'ModelParams Lw'!I$19*LOG(BW$3)+'ModelParams Lw'!I$20*($D278*$E278),IF('ModelParams Lw'!I$21+'ModelParams Lw'!I$22*LOG(BW$3)+'ModelParams Lw'!I$23*($D278*$E278)&lt;'ModelParams Lw'!I$18+'ModelParams Lw'!I$19*LOG(BW$3)+'ModelParams Lw'!I$20*($D278*$E278),'ModelParams Lw'!I$18+'ModelParams Lw'!I$19*LOG(BW$3)+'ModelParams Lw'!I$20*($D278*$E278),'ModelParams Lw'!I$21+'ModelParams Lw'!I$22*LOG(BW$3)+'ModelParams Lw'!I$23*($D278*$E278)))</f>
        <v>24.339570323731252</v>
      </c>
      <c r="BX278" s="24">
        <f>IF(Calcul!$F283="SW",'ModelParams Lw'!J$18+'ModelParams Lw'!J$19*LOG(BX$3)+'ModelParams Lw'!J$20*($D278*$E278),IF('ModelParams Lw'!J$21+'ModelParams Lw'!J$22*LOG(BX$3)+'ModelParams Lw'!J$23*($D278*$E278)&lt;'ModelParams Lw'!J$18+'ModelParams Lw'!J$19*LOG(BX$3)+'ModelParams Lw'!J$20*($D278*$E278),'ModelParams Lw'!J$18+'ModelParams Lw'!J$19*LOG(BX$3)+'ModelParams Lw'!J$20*($D278*$E278),'ModelParams Lw'!J$21+'ModelParams Lw'!J$22*LOG(BX$3)+'ModelParams Lw'!J$23*($D278*$E278)))</f>
        <v>22.505852524315557</v>
      </c>
      <c r="BY278" s="24" t="e">
        <f t="shared" si="103"/>
        <v>#DIV/0!</v>
      </c>
      <c r="BZ278" s="24" t="e">
        <f t="shared" si="104"/>
        <v>#DIV/0!</v>
      </c>
      <c r="CA278" s="24" t="e">
        <f t="shared" si="105"/>
        <v>#DIV/0!</v>
      </c>
      <c r="CB278" s="24" t="e">
        <f t="shared" si="106"/>
        <v>#DIV/0!</v>
      </c>
      <c r="CC278" s="24" t="e">
        <f t="shared" si="107"/>
        <v>#DIV/0!</v>
      </c>
      <c r="CD278" s="24" t="e">
        <f t="shared" si="108"/>
        <v>#DIV/0!</v>
      </c>
      <c r="CE278" s="24" t="e">
        <f t="shared" si="109"/>
        <v>#DIV/0!</v>
      </c>
      <c r="CF278" s="24" t="e">
        <f t="shared" si="110"/>
        <v>#DIV/0!</v>
      </c>
      <c r="CG278" s="24" t="e">
        <f>10*LOG10(IF(BY278="",0,POWER(10,((BY278+'ModelParams Lw'!$O$4)/10))) +IF(BZ278="",0,POWER(10,((BZ278+'ModelParams Lw'!$P$4)/10))) +IF(CA278="",0,POWER(10,((CA278+'ModelParams Lw'!$Q$4)/10))) +IF(CB278="",0,POWER(10,((CB278+'ModelParams Lw'!$R$4)/10))) +IF(CC278="",0,POWER(10,((CC278+'ModelParams Lw'!$S$4)/10))) +IF(CD278="",0,POWER(10,((CD278+'ModelParams Lw'!$T$4)/10))) +IF(CE278="",0,POWER(10,((CE278+'ModelParams Lw'!$U$4)/10)))+IF(CF278="",0,POWER(10,((CF278+'ModelParams Lw'!$V$4)/10))))</f>
        <v>#DIV/0!</v>
      </c>
      <c r="CH278" s="24" t="e">
        <f t="shared" si="94"/>
        <v>#DIV/0!</v>
      </c>
      <c r="CI278" s="24" t="e">
        <f>(BY278-'ModelParams Lw'!$O$10)/'ModelParams Lw'!$O$11</f>
        <v>#DIV/0!</v>
      </c>
      <c r="CJ278" s="24" t="e">
        <f>(BZ278-'ModelParams Lw'!$P$10)/'ModelParams Lw'!$P$11</f>
        <v>#DIV/0!</v>
      </c>
      <c r="CK278" s="24" t="e">
        <f>(CA278-'ModelParams Lw'!$Q$10)/'ModelParams Lw'!$Q$11</f>
        <v>#DIV/0!</v>
      </c>
      <c r="CL278" s="24" t="e">
        <f>(CB278-'ModelParams Lw'!$R$10)/'ModelParams Lw'!$R$11</f>
        <v>#DIV/0!</v>
      </c>
      <c r="CM278" s="24" t="e">
        <f>(CC278-'ModelParams Lw'!$S$10)/'ModelParams Lw'!$S$11</f>
        <v>#DIV/0!</v>
      </c>
      <c r="CN278" s="24" t="e">
        <f>(CD278-'ModelParams Lw'!$T$10)/'ModelParams Lw'!$T$11</f>
        <v>#DIV/0!</v>
      </c>
      <c r="CO278" s="24" t="e">
        <f>(CE278-'ModelParams Lw'!$U$10)/'ModelParams Lw'!$U$11</f>
        <v>#DIV/0!</v>
      </c>
      <c r="CP278" s="24" t="e">
        <f>(CF278-'ModelParams Lw'!$V$10)/'ModelParams Lw'!$V$11</f>
        <v>#DIV/0!</v>
      </c>
    </row>
    <row r="279" spans="1:94" x14ac:dyDescent="0.2">
      <c r="A279" s="12">
        <f>Calcul!B281</f>
        <v>0</v>
      </c>
      <c r="B279" s="12">
        <f t="shared" si="111"/>
        <v>0</v>
      </c>
      <c r="C279" s="12">
        <f>Calcul!C281</f>
        <v>0</v>
      </c>
      <c r="D279" s="12">
        <f>Calcul!D281/1000</f>
        <v>0</v>
      </c>
      <c r="E279" s="12">
        <f>Calcul!E281/1000</f>
        <v>0</v>
      </c>
      <c r="F279" s="12">
        <f t="shared" si="112"/>
        <v>0</v>
      </c>
      <c r="G279" s="24" t="e">
        <f t="shared" si="113"/>
        <v>#DIV/0!</v>
      </c>
      <c r="H279" s="21" t="e">
        <f>'ModelParams Lw'!$B$6*(LN(H$3/(($B279/3600/($D279*$F279))^0.4*$G279^0.3)))^2+'ModelParams Lw'!$B$7*LN(H$3/(($B279/3600/($D279*$F279))^0.4*$G279^0.3))+'ModelParams Lw'!$B$8</f>
        <v>#DIV/0!</v>
      </c>
      <c r="I279" s="21" t="e">
        <f>'ModelParams Lw'!$B$6*(LN(I$3/(($B279/3600/($D279*$F279))^0.4*$G279^0.3)))^2+'ModelParams Lw'!$B$7*LN(I$3/(($B279/3600/($D279*$F279))^0.4*$G279^0.3))+'ModelParams Lw'!$B$8</f>
        <v>#DIV/0!</v>
      </c>
      <c r="J279" s="21" t="e">
        <f>'ModelParams Lw'!$B$6*(LN(J$3/(($B279/3600/($D279*$F279))^0.4*$G279^0.3)))^2+'ModelParams Lw'!$B$7*LN(J$3/(($B279/3600/($D279*$F279))^0.4*$G279^0.3))+'ModelParams Lw'!$B$8</f>
        <v>#DIV/0!</v>
      </c>
      <c r="K279" s="21" t="e">
        <f>'ModelParams Lw'!$B$6*(LN(K$3/(($B279/3600/($D279*$F279))^0.4*$G279^0.3)))^2+'ModelParams Lw'!$B$7*LN(K$3/(($B279/3600/($D279*$F279))^0.4*$G279^0.3))+'ModelParams Lw'!$B$8</f>
        <v>#DIV/0!</v>
      </c>
      <c r="L279" s="21" t="e">
        <f>'ModelParams Lw'!$B$6*(LN(L$3/(($B279/3600/($D279*$F279))^0.4*$G279^0.3)))^2+'ModelParams Lw'!$B$7*LN(L$3/(($B279/3600/($D279*$F279))^0.4*$G279^0.3))+'ModelParams Lw'!$B$8</f>
        <v>#DIV/0!</v>
      </c>
      <c r="M279" s="21" t="e">
        <f>'ModelParams Lw'!$B$6*(LN(M$3/(($B279/3600/($D279*$F279))^0.4*$G279^0.3)))^2+'ModelParams Lw'!$B$7*LN(M$3/(($B279/3600/($D279*$F279))^0.4*$G279^0.3))+'ModelParams Lw'!$B$8</f>
        <v>#DIV/0!</v>
      </c>
      <c r="N279" s="21" t="e">
        <f>'ModelParams Lw'!$B$6*(LN(N$3/(($B279/3600/($D279*$F279))^0.4*$G279^0.3)))^2+'ModelParams Lw'!$B$7*LN(N$3/(($B279/3600/($D279*$F279))^0.4*$G279^0.3))+'ModelParams Lw'!$B$8</f>
        <v>#DIV/0!</v>
      </c>
      <c r="O279" s="21" t="e">
        <f>'ModelParams Lw'!$B$6*(LN(O$3/(($B279/3600/($D279*$F279))^0.4*$G279^0.3)))^2+'ModelParams Lw'!$B$7*LN(O$3/(($B279/3600/($D279*$F279))^0.4*$G279^0.3))+'ModelParams Lw'!$B$8</f>
        <v>#DIV/0!</v>
      </c>
      <c r="P279" s="24" t="e">
        <f>'ModelParams Lw'!$B$3+'ModelParams Lw'!$B$4*LOG10($B279/3600/($D279*$F279))+'ModelParams Lw'!$B$5*LOG10(2*$G279/(1.2*($B279/3600/($D279*$F279))^2)+1)+10*LOG10($D279*$F279)+H279</f>
        <v>#DIV/0!</v>
      </c>
      <c r="Q279" s="24" t="e">
        <f>'ModelParams Lw'!$B$3+'ModelParams Lw'!$B$4*LOG10($B279/3600/($D279*$F279))+'ModelParams Lw'!$B$5*LOG10(2*$G279/(1.2*($B279/3600/($D279*$F279))^2)+1)+10*LOG10($D279*$F279)+I279</f>
        <v>#DIV/0!</v>
      </c>
      <c r="R279" s="24" t="e">
        <f>'ModelParams Lw'!$B$3+'ModelParams Lw'!$B$4*LOG10($B279/3600/($D279*$F279))+'ModelParams Lw'!$B$5*LOG10(2*$G279/(1.2*($B279/3600/($D279*$F279))^2)+1)+10*LOG10($D279*$F279)+J279</f>
        <v>#DIV/0!</v>
      </c>
      <c r="S279" s="24" t="e">
        <f>'ModelParams Lw'!$B$3+'ModelParams Lw'!$B$4*LOG10($B279/3600/($D279*$F279))+'ModelParams Lw'!$B$5*LOG10(2*$G279/(1.2*($B279/3600/($D279*$F279))^2)+1)+10*LOG10($D279*$F279)+K279</f>
        <v>#DIV/0!</v>
      </c>
      <c r="T279" s="24" t="e">
        <f>'ModelParams Lw'!$B$3+'ModelParams Lw'!$B$4*LOG10($B279/3600/($D279*$F279))+'ModelParams Lw'!$B$5*LOG10(2*$G279/(1.2*($B279/3600/($D279*$F279))^2)+1)+10*LOG10($D279*$F279)+L279</f>
        <v>#DIV/0!</v>
      </c>
      <c r="U279" s="24" t="e">
        <f>'ModelParams Lw'!$B$3+'ModelParams Lw'!$B$4*LOG10($B279/3600/($D279*$F279))+'ModelParams Lw'!$B$5*LOG10(2*$G279/(1.2*($B279/3600/($D279*$F279))^2)+1)+10*LOG10($D279*$F279)+M279</f>
        <v>#DIV/0!</v>
      </c>
      <c r="V279" s="24" t="e">
        <f>'ModelParams Lw'!$B$3+'ModelParams Lw'!$B$4*LOG10($B279/3600/($D279*$F279))+'ModelParams Lw'!$B$5*LOG10(2*$G279/(1.2*($B279/3600/($D279*$F279))^2)+1)+10*LOG10($D279*$F279)+N279</f>
        <v>#DIV/0!</v>
      </c>
      <c r="W279" s="24" t="e">
        <f>'ModelParams Lw'!$B$3+'ModelParams Lw'!$B$4*LOG10($B279/3600/($D279*$F279))+'ModelParams Lw'!$B$5*LOG10(2*$G279/(1.2*($B279/3600/($D279*$F279))^2)+1)+10*LOG10($D279*$F279)+O279</f>
        <v>#DIV/0!</v>
      </c>
      <c r="X279" s="24" t="e">
        <f>10*LOG10(IF(P279="",0,POWER(10,((P279+'ModelParams Lw'!$O$4)/10))) +IF(Q279="",0,POWER(10,((Q279+'ModelParams Lw'!$P$4)/10))) +IF(R279="",0,POWER(10,((R279+'ModelParams Lw'!$Q$4)/10))) +IF(S279="",0,POWER(10,((S279+'ModelParams Lw'!$R$4)/10))) +IF(T279="",0,POWER(10,((T279+'ModelParams Lw'!$S$4)/10))) +IF(U279="",0,POWER(10,((U279+'ModelParams Lw'!$T$4)/10))) +IF(V279="",0,POWER(10,((V279+'ModelParams Lw'!$U$4)/10)))+IF(W279="",0,POWER(10,((W279+'ModelParams Lw'!$V$4)/10))))</f>
        <v>#DIV/0!</v>
      </c>
      <c r="Y279" s="24" t="e">
        <f t="shared" si="114"/>
        <v>#DIV/0!</v>
      </c>
      <c r="Z279" s="24" t="e">
        <f>(P279-'ModelParams Lw'!O$10)/'ModelParams Lw'!O$11</f>
        <v>#DIV/0!</v>
      </c>
      <c r="AA279" s="24" t="e">
        <f>(Q279-'ModelParams Lw'!P$10)/'ModelParams Lw'!P$11</f>
        <v>#DIV/0!</v>
      </c>
      <c r="AB279" s="24" t="e">
        <f>(R279-'ModelParams Lw'!Q$10)/'ModelParams Lw'!Q$11</f>
        <v>#DIV/0!</v>
      </c>
      <c r="AC279" s="24" t="e">
        <f>(S279-'ModelParams Lw'!R$10)/'ModelParams Lw'!R$11</f>
        <v>#DIV/0!</v>
      </c>
      <c r="AD279" s="24" t="e">
        <f>(T279-'ModelParams Lw'!S$10)/'ModelParams Lw'!S$11</f>
        <v>#DIV/0!</v>
      </c>
      <c r="AE279" s="24" t="e">
        <f>(U279-'ModelParams Lw'!T$10)/'ModelParams Lw'!T$11</f>
        <v>#DIV/0!</v>
      </c>
      <c r="AF279" s="24" t="e">
        <f>(V279-'ModelParams Lw'!U$10)/'ModelParams Lw'!U$11</f>
        <v>#DIV/0!</v>
      </c>
      <c r="AG279" s="24" t="e">
        <f>(W279-'ModelParams Lw'!V$10)/'ModelParams Lw'!V$11</f>
        <v>#DIV/0!</v>
      </c>
      <c r="AH279" s="24" t="e">
        <f t="shared" si="92"/>
        <v>#DIV/0!</v>
      </c>
      <c r="AI279" s="24" t="str">
        <f>IF(OR(Calcul!$D284="",Calcul!$E284=""),"",VLOOKUP(CONCATENATE(Calcul!$D284,Calcul!$E284),SilencerParams!$D$4:$R$82,8,FALSE))</f>
        <v/>
      </c>
      <c r="AJ279" s="24" t="str">
        <f>IF(OR(Calcul!$D284="",Calcul!$E284=""),"",VLOOKUP(CONCATENATE(Calcul!$D284,Calcul!$E284),SilencerParams!$D$4:$R$82,9,FALSE))</f>
        <v/>
      </c>
      <c r="AK279" s="24" t="str">
        <f>IF(OR(Calcul!$D284="",Calcul!$E284=""),"",VLOOKUP(CONCATENATE(Calcul!$D284,Calcul!$E284),SilencerParams!$D$4:$R$82,10,FALSE))</f>
        <v/>
      </c>
      <c r="AL279" s="24" t="str">
        <f>IF(OR(Calcul!$D284="",Calcul!$E284=""),"",VLOOKUP(CONCATENATE(Calcul!$D284,Calcul!$E284),SilencerParams!$D$4:$R$82,11,FALSE))</f>
        <v/>
      </c>
      <c r="AM279" s="24" t="str">
        <f>IF(OR(Calcul!$D284="",Calcul!$E284=""),"",VLOOKUP(CONCATENATE(Calcul!$D284,Calcul!$E284),SilencerParams!$D$4:$R$82,12,FALSE))</f>
        <v/>
      </c>
      <c r="AN279" s="24" t="str">
        <f>IF(OR(Calcul!$D284="",Calcul!$E284=""),"",VLOOKUP(CONCATENATE(Calcul!$D284,Calcul!$E284),SilencerParams!$D$4:$R$82,13,FALSE))</f>
        <v/>
      </c>
      <c r="AO279" s="24" t="str">
        <f>IF(OR(Calcul!$D284="",Calcul!$E284=""),"",VLOOKUP(CONCATENATE(Calcul!$D284,Calcul!$E284),SilencerParams!$D$4:$R$82,14,FALSE))</f>
        <v/>
      </c>
      <c r="AP279" s="24" t="str">
        <f>IF(OR(Calcul!$D284="",Calcul!$E284=""),"",VLOOKUP(CONCATENATE(Calcul!$D284,Calcul!$E284),SilencerParams!$D$4:$R$82,15,FALSE))</f>
        <v/>
      </c>
      <c r="AQ279" s="24" t="str">
        <f>IF(OR(Calcul!$D284="",Calcul!$E284=""),"",VLOOKUP(CONCATENATE(Calcul!$D284,Calcul!$E284),SilencerParams!$D$4:$Z$82,16,FALSE)*LOG($AH279)+VLOOKUP(CONCATENATE(Calcul!$D284,Calcul!$E284),SilencerParams!$D$4:$AH$82,24,FALSE))</f>
        <v/>
      </c>
      <c r="AR279" s="24" t="str">
        <f>IF(OR(Calcul!$D284="",Calcul!$E284=""),"",VLOOKUP(CONCATENATE(Calcul!$D284,Calcul!$E284),SilencerParams!$D$4:$Z$82,17,FALSE)*LOG($AH279)+VLOOKUP(CONCATENATE(Calcul!$D284,Calcul!$E284),SilencerParams!$D$4:$AH$82,25,FALSE))</f>
        <v/>
      </c>
      <c r="AS279" s="24" t="str">
        <f>IF(OR(Calcul!$D284="",Calcul!$E284=""),"",VLOOKUP(CONCATENATE(Calcul!$D284,Calcul!$E284),SilencerParams!$D$4:$Z$82,18,FALSE)*LOG($AH279)+VLOOKUP(CONCATENATE(Calcul!$D284,Calcul!$E284),SilencerParams!$D$4:$AH$82,26,FALSE))</f>
        <v/>
      </c>
      <c r="AT279" s="24" t="str">
        <f>IF(OR(Calcul!$D284="",Calcul!$E284=""),"",VLOOKUP(CONCATENATE(Calcul!$D284,Calcul!$E284),SilencerParams!$D$4:$Z$82,19,FALSE)*LOG($AH279)+VLOOKUP(CONCATENATE(Calcul!$D284,Calcul!$E284),SilencerParams!$D$4:$AH$82,27,FALSE))</f>
        <v/>
      </c>
      <c r="AU279" s="24" t="str">
        <f>IF(OR(Calcul!$D284="",Calcul!$E284=""),"",VLOOKUP(CONCATENATE(Calcul!$D284,Calcul!$E284),SilencerParams!$D$4:$Z$82,20,FALSE)*LOG($AH279)+VLOOKUP(CONCATENATE(Calcul!$D284,Calcul!$E284),SilencerParams!$D$4:$AH$82,28,FALSE))</f>
        <v/>
      </c>
      <c r="AV279" s="24" t="str">
        <f>IF(OR(Calcul!$D284="",Calcul!$E284=""),"",VLOOKUP(CONCATENATE(Calcul!$D284,Calcul!$E284),SilencerParams!$D$4:$Z$82,21,FALSE)*LOG($AH279)+VLOOKUP(CONCATENATE(Calcul!$D284,Calcul!$E284),SilencerParams!$D$4:$AH$82,29,FALSE))</f>
        <v/>
      </c>
      <c r="AW279" s="24" t="str">
        <f>IF(OR(Calcul!$D284="",Calcul!$E284=""),"",VLOOKUP(CONCATENATE(Calcul!$D284,Calcul!$E284),SilencerParams!$D$4:$Z$82,22,FALSE)*LOG($AH279)+VLOOKUP(CONCATENATE(Calcul!$D284,Calcul!$E284),SilencerParams!$D$4:$AH$82,30,FALSE))</f>
        <v/>
      </c>
      <c r="AX279" s="24" t="str">
        <f>IF(OR(Calcul!$D284="",Calcul!$E284=""),"",VLOOKUP(CONCATENATE(Calcul!$D284,Calcul!$E284),SilencerParams!$D$4:$Z$82,23,FALSE)*LOG($AH279)+VLOOKUP(CONCATENATE(Calcul!$D284,Calcul!$E284),SilencerParams!$D$4:$AH$82,31,FALSE))</f>
        <v/>
      </c>
      <c r="AY279" s="24" t="e">
        <f t="shared" si="95"/>
        <v>#DIV/0!</v>
      </c>
      <c r="AZ279" s="24" t="e">
        <f t="shared" si="96"/>
        <v>#DIV/0!</v>
      </c>
      <c r="BA279" s="24" t="e">
        <f t="shared" si="97"/>
        <v>#DIV/0!</v>
      </c>
      <c r="BB279" s="24" t="e">
        <f t="shared" si="98"/>
        <v>#DIV/0!</v>
      </c>
      <c r="BC279" s="24" t="e">
        <f t="shared" si="99"/>
        <v>#DIV/0!</v>
      </c>
      <c r="BD279" s="24" t="e">
        <f t="shared" si="100"/>
        <v>#DIV/0!</v>
      </c>
      <c r="BE279" s="24" t="e">
        <f t="shared" si="101"/>
        <v>#DIV/0!</v>
      </c>
      <c r="BF279" s="24" t="e">
        <f t="shared" si="102"/>
        <v>#DIV/0!</v>
      </c>
      <c r="BG279" s="24" t="e">
        <f>10*LOG10(IF(AY279="",0,POWER(10,((AY279+'ModelParams Lw'!$O$4)/10))) +IF(AZ279="",0,POWER(10,((AZ279+'ModelParams Lw'!$P$4)/10))) +IF(BA279="",0,POWER(10,((BA279+'ModelParams Lw'!$Q$4)/10))) +IF(BB279="",0,POWER(10,((BB279+'ModelParams Lw'!$R$4)/10))) +IF(BC279="",0,POWER(10,((BC279+'ModelParams Lw'!$S$4)/10))) +IF(BD279="",0,POWER(10,((BD279+'ModelParams Lw'!$T$4)/10))) +IF(BE279="",0,POWER(10,((BE279+'ModelParams Lw'!$U$4)/10)))+IF(BF279="",0,POWER(10,((BF279+'ModelParams Lw'!$V$4)/10))))</f>
        <v>#DIV/0!</v>
      </c>
      <c r="BH279" s="24" t="e">
        <f t="shared" si="93"/>
        <v>#DIV/0!</v>
      </c>
      <c r="BI279" s="24" t="e">
        <f>(AY279-'ModelParams Lw'!O$10)/'ModelParams Lw'!O$11</f>
        <v>#DIV/0!</v>
      </c>
      <c r="BJ279" s="24" t="e">
        <f>(AZ279-'ModelParams Lw'!P$10)/'ModelParams Lw'!P$11</f>
        <v>#DIV/0!</v>
      </c>
      <c r="BK279" s="24" t="e">
        <f>(BA279-'ModelParams Lw'!Q$10)/'ModelParams Lw'!Q$11</f>
        <v>#DIV/0!</v>
      </c>
      <c r="BL279" s="24" t="e">
        <f>(BB279-'ModelParams Lw'!R$10)/'ModelParams Lw'!R$11</f>
        <v>#DIV/0!</v>
      </c>
      <c r="BM279" s="24" t="e">
        <f>(BC279-'ModelParams Lw'!S$10)/'ModelParams Lw'!S$11</f>
        <v>#DIV/0!</v>
      </c>
      <c r="BN279" s="24" t="e">
        <f>(BD279-'ModelParams Lw'!T$10)/'ModelParams Lw'!T$11</f>
        <v>#DIV/0!</v>
      </c>
      <c r="BO279" s="24" t="e">
        <f>(BE279-'ModelParams Lw'!U$10)/'ModelParams Lw'!U$11</f>
        <v>#DIV/0!</v>
      </c>
      <c r="BP279" s="24" t="e">
        <f>(BF279-'ModelParams Lw'!V$10)/'ModelParams Lw'!V$11</f>
        <v>#DIV/0!</v>
      </c>
      <c r="BQ279" s="24">
        <f>IF(Calcul!$F284="SW",'ModelParams Lw'!C$18+'ModelParams Lw'!C$19*LOG(BQ$3)+'ModelParams Lw'!C$20*($D279*$E279),IF('ModelParams Lw'!C$21+'ModelParams Lw'!C$22*LOG(BQ$3)+'ModelParams Lw'!C$23*($D279*$E279)&lt;'ModelParams Lw'!C$18+'ModelParams Lw'!C$19*LOG(BQ$3)+'ModelParams Lw'!C$20*($D279*$E279),'ModelParams Lw'!C$18+'ModelParams Lw'!C$19*LOG(BQ$3)+'ModelParams Lw'!C$20*($D279*$E279),'ModelParams Lw'!C$21+'ModelParams Lw'!C$22*LOG(BQ$3)+'ModelParams Lw'!C$23*($D279*$E279)))</f>
        <v>29.232362061604213</v>
      </c>
      <c r="BR279" s="24">
        <f>IF(Calcul!$F284="SW",'ModelParams Lw'!D$18+'ModelParams Lw'!D$19*LOG(BR$3)+'ModelParams Lw'!D$20*($D279*$E279),IF('ModelParams Lw'!D$21+'ModelParams Lw'!D$22*LOG(BR$3)+'ModelParams Lw'!D$23*($D279*$E279)&lt;'ModelParams Lw'!D$18+'ModelParams Lw'!D$19*LOG(BR$3)+'ModelParams Lw'!D$20*($D279*$E279),'ModelParams Lw'!D$18+'ModelParams Lw'!D$19*LOG(BR$3)+'ModelParams Lw'!D$20*($D279*$E279),'ModelParams Lw'!D$21+'ModelParams Lw'!D$22*LOG(BR$3)+'ModelParams Lw'!D$23*($D279*$E279)))</f>
        <v>20.87664435983303</v>
      </c>
      <c r="BS279" s="24">
        <f>IF(Calcul!$F284="SW",'ModelParams Lw'!E$18+'ModelParams Lw'!E$19*LOG(BS$3)+'ModelParams Lw'!E$20*($D279*$E279),IF('ModelParams Lw'!E$21+'ModelParams Lw'!E$22*LOG(BS$3)+'ModelParams Lw'!E$23*($D279*$E279)&lt;'ModelParams Lw'!E$18+'ModelParams Lw'!E$19*LOG(BS$3)+'ModelParams Lw'!E$20*($D279*$E279),'ModelParams Lw'!E$18+'ModelParams Lw'!E$19*LOG(BS$3)+'ModelParams Lw'!E$20*($D279*$E279),'ModelParams Lw'!E$21+'ModelParams Lw'!E$22*LOG(BS$3)+'ModelParams Lw'!E$23*($D279*$E279)))</f>
        <v>19.403052886267911</v>
      </c>
      <c r="BT279" s="24">
        <f>IF(Calcul!$F284="SW",'ModelParams Lw'!F$18+'ModelParams Lw'!F$19*LOG(BT$3)+'ModelParams Lw'!F$20*($D279*$E279),IF('ModelParams Lw'!F$21+'ModelParams Lw'!F$22*LOG(BT$3)+'ModelParams Lw'!F$23*($D279*$E279)&lt;'ModelParams Lw'!F$18+'ModelParams Lw'!F$19*LOG(BT$3)+'ModelParams Lw'!F$20*($D279*$E279),'ModelParams Lw'!F$18+'ModelParams Lw'!F$19*LOG(BT$3)+'ModelParams Lw'!F$20*($D279*$E279),'ModelParams Lw'!F$21+'ModelParams Lw'!F$22*LOG(BT$3)+'ModelParams Lw'!F$23*($D279*$E279)))</f>
        <v>19.168948557312724</v>
      </c>
      <c r="BU279" s="24">
        <f>IF(Calcul!$F284="SW",'ModelParams Lw'!G$18+'ModelParams Lw'!G$19*LOG(BU$3)+'ModelParams Lw'!G$20*($D279*$E279),IF('ModelParams Lw'!G$21+'ModelParams Lw'!G$22*LOG(BU$3)+'ModelParams Lw'!G$23*($D279*$E279)&lt;'ModelParams Lw'!G$18+'ModelParams Lw'!G$19*LOG(BU$3)+'ModelParams Lw'!G$20*($D279*$E279),'ModelParams Lw'!G$18+'ModelParams Lw'!G$19*LOG(BU$3)+'ModelParams Lw'!G$20*($D279*$E279),'ModelParams Lw'!G$21+'ModelParams Lw'!G$22*LOG(BU$3)+'ModelParams Lw'!G$23*($D279*$E279)))</f>
        <v>19.253827318462619</v>
      </c>
      <c r="BV279" s="24">
        <f>IF(Calcul!$F284="SW",'ModelParams Lw'!H$18+'ModelParams Lw'!H$19*LOG(BV$3)+'ModelParams Lw'!H$20*($D279*$E279),IF('ModelParams Lw'!H$21+'ModelParams Lw'!H$22*LOG(BV$3)+'ModelParams Lw'!H$23*($D279*$E279)&lt;'ModelParams Lw'!H$18+'ModelParams Lw'!H$19*LOG(BV$3)+'ModelParams Lw'!H$20*($D279*$E279),'ModelParams Lw'!H$18+'ModelParams Lw'!H$19*LOG(BV$3)+'ModelParams Lw'!H$20*($D279*$E279),'ModelParams Lw'!H$21+'ModelParams Lw'!H$22*LOG(BV$3)+'ModelParams Lw'!H$23*($D279*$E279)))</f>
        <v>18.450549841027573</v>
      </c>
      <c r="BW279" s="24">
        <f>IF(Calcul!$F284="SW",'ModelParams Lw'!I$18+'ModelParams Lw'!I$19*LOG(BW$3)+'ModelParams Lw'!I$20*($D279*$E279),IF('ModelParams Lw'!I$21+'ModelParams Lw'!I$22*LOG(BW$3)+'ModelParams Lw'!I$23*($D279*$E279)&lt;'ModelParams Lw'!I$18+'ModelParams Lw'!I$19*LOG(BW$3)+'ModelParams Lw'!I$20*($D279*$E279),'ModelParams Lw'!I$18+'ModelParams Lw'!I$19*LOG(BW$3)+'ModelParams Lw'!I$20*($D279*$E279),'ModelParams Lw'!I$21+'ModelParams Lw'!I$22*LOG(BW$3)+'ModelParams Lw'!I$23*($D279*$E279)))</f>
        <v>24.339570323731252</v>
      </c>
      <c r="BX279" s="24">
        <f>IF(Calcul!$F284="SW",'ModelParams Lw'!J$18+'ModelParams Lw'!J$19*LOG(BX$3)+'ModelParams Lw'!J$20*($D279*$E279),IF('ModelParams Lw'!J$21+'ModelParams Lw'!J$22*LOG(BX$3)+'ModelParams Lw'!J$23*($D279*$E279)&lt;'ModelParams Lw'!J$18+'ModelParams Lw'!J$19*LOG(BX$3)+'ModelParams Lw'!J$20*($D279*$E279),'ModelParams Lw'!J$18+'ModelParams Lw'!J$19*LOG(BX$3)+'ModelParams Lw'!J$20*($D279*$E279),'ModelParams Lw'!J$21+'ModelParams Lw'!J$22*LOG(BX$3)+'ModelParams Lw'!J$23*($D279*$E279)))</f>
        <v>22.505852524315557</v>
      </c>
      <c r="BY279" s="24" t="e">
        <f t="shared" si="103"/>
        <v>#DIV/0!</v>
      </c>
      <c r="BZ279" s="24" t="e">
        <f t="shared" si="104"/>
        <v>#DIV/0!</v>
      </c>
      <c r="CA279" s="24" t="e">
        <f t="shared" si="105"/>
        <v>#DIV/0!</v>
      </c>
      <c r="CB279" s="24" t="e">
        <f t="shared" si="106"/>
        <v>#DIV/0!</v>
      </c>
      <c r="CC279" s="24" t="e">
        <f t="shared" si="107"/>
        <v>#DIV/0!</v>
      </c>
      <c r="CD279" s="24" t="e">
        <f t="shared" si="108"/>
        <v>#DIV/0!</v>
      </c>
      <c r="CE279" s="24" t="e">
        <f t="shared" si="109"/>
        <v>#DIV/0!</v>
      </c>
      <c r="CF279" s="24" t="e">
        <f t="shared" si="110"/>
        <v>#DIV/0!</v>
      </c>
      <c r="CG279" s="24" t="e">
        <f>10*LOG10(IF(BY279="",0,POWER(10,((BY279+'ModelParams Lw'!$O$4)/10))) +IF(BZ279="",0,POWER(10,((BZ279+'ModelParams Lw'!$P$4)/10))) +IF(CA279="",0,POWER(10,((CA279+'ModelParams Lw'!$Q$4)/10))) +IF(CB279="",0,POWER(10,((CB279+'ModelParams Lw'!$R$4)/10))) +IF(CC279="",0,POWER(10,((CC279+'ModelParams Lw'!$S$4)/10))) +IF(CD279="",0,POWER(10,((CD279+'ModelParams Lw'!$T$4)/10))) +IF(CE279="",0,POWER(10,((CE279+'ModelParams Lw'!$U$4)/10)))+IF(CF279="",0,POWER(10,((CF279+'ModelParams Lw'!$V$4)/10))))</f>
        <v>#DIV/0!</v>
      </c>
      <c r="CH279" s="24" t="e">
        <f t="shared" si="94"/>
        <v>#DIV/0!</v>
      </c>
      <c r="CI279" s="24" t="e">
        <f>(BY279-'ModelParams Lw'!$O$10)/'ModelParams Lw'!$O$11</f>
        <v>#DIV/0!</v>
      </c>
      <c r="CJ279" s="24" t="e">
        <f>(BZ279-'ModelParams Lw'!$P$10)/'ModelParams Lw'!$P$11</f>
        <v>#DIV/0!</v>
      </c>
      <c r="CK279" s="24" t="e">
        <f>(CA279-'ModelParams Lw'!$Q$10)/'ModelParams Lw'!$Q$11</f>
        <v>#DIV/0!</v>
      </c>
      <c r="CL279" s="24" t="e">
        <f>(CB279-'ModelParams Lw'!$R$10)/'ModelParams Lw'!$R$11</f>
        <v>#DIV/0!</v>
      </c>
      <c r="CM279" s="24" t="e">
        <f>(CC279-'ModelParams Lw'!$S$10)/'ModelParams Lw'!$S$11</f>
        <v>#DIV/0!</v>
      </c>
      <c r="CN279" s="24" t="e">
        <f>(CD279-'ModelParams Lw'!$T$10)/'ModelParams Lw'!$T$11</f>
        <v>#DIV/0!</v>
      </c>
      <c r="CO279" s="24" t="e">
        <f>(CE279-'ModelParams Lw'!$U$10)/'ModelParams Lw'!$U$11</f>
        <v>#DIV/0!</v>
      </c>
      <c r="CP279" s="24" t="e">
        <f>(CF279-'ModelParams Lw'!$V$10)/'ModelParams Lw'!$V$11</f>
        <v>#DIV/0!</v>
      </c>
    </row>
    <row r="280" spans="1:94" x14ac:dyDescent="0.2">
      <c r="A280" s="12">
        <f>Calcul!B282</f>
        <v>0</v>
      </c>
      <c r="B280" s="12">
        <f t="shared" si="111"/>
        <v>0</v>
      </c>
      <c r="C280" s="12">
        <f>Calcul!C282</f>
        <v>0</v>
      </c>
      <c r="D280" s="12">
        <f>Calcul!D282/1000</f>
        <v>0</v>
      </c>
      <c r="E280" s="12">
        <f>Calcul!E282/1000</f>
        <v>0</v>
      </c>
      <c r="F280" s="12">
        <f t="shared" si="112"/>
        <v>0</v>
      </c>
      <c r="G280" s="24" t="e">
        <f t="shared" si="113"/>
        <v>#DIV/0!</v>
      </c>
      <c r="H280" s="21" t="e">
        <f>'ModelParams Lw'!$B$6*(LN(H$3/(($B280/3600/($D280*$F280))^0.4*$G280^0.3)))^2+'ModelParams Lw'!$B$7*LN(H$3/(($B280/3600/($D280*$F280))^0.4*$G280^0.3))+'ModelParams Lw'!$B$8</f>
        <v>#DIV/0!</v>
      </c>
      <c r="I280" s="21" t="e">
        <f>'ModelParams Lw'!$B$6*(LN(I$3/(($B280/3600/($D280*$F280))^0.4*$G280^0.3)))^2+'ModelParams Lw'!$B$7*LN(I$3/(($B280/3600/($D280*$F280))^0.4*$G280^0.3))+'ModelParams Lw'!$B$8</f>
        <v>#DIV/0!</v>
      </c>
      <c r="J280" s="21" t="e">
        <f>'ModelParams Lw'!$B$6*(LN(J$3/(($B280/3600/($D280*$F280))^0.4*$G280^0.3)))^2+'ModelParams Lw'!$B$7*LN(J$3/(($B280/3600/($D280*$F280))^0.4*$G280^0.3))+'ModelParams Lw'!$B$8</f>
        <v>#DIV/0!</v>
      </c>
      <c r="K280" s="21" t="e">
        <f>'ModelParams Lw'!$B$6*(LN(K$3/(($B280/3600/($D280*$F280))^0.4*$G280^0.3)))^2+'ModelParams Lw'!$B$7*LN(K$3/(($B280/3600/($D280*$F280))^0.4*$G280^0.3))+'ModelParams Lw'!$B$8</f>
        <v>#DIV/0!</v>
      </c>
      <c r="L280" s="21" t="e">
        <f>'ModelParams Lw'!$B$6*(LN(L$3/(($B280/3600/($D280*$F280))^0.4*$G280^0.3)))^2+'ModelParams Lw'!$B$7*LN(L$3/(($B280/3600/($D280*$F280))^0.4*$G280^0.3))+'ModelParams Lw'!$B$8</f>
        <v>#DIV/0!</v>
      </c>
      <c r="M280" s="21" t="e">
        <f>'ModelParams Lw'!$B$6*(LN(M$3/(($B280/3600/($D280*$F280))^0.4*$G280^0.3)))^2+'ModelParams Lw'!$B$7*LN(M$3/(($B280/3600/($D280*$F280))^0.4*$G280^0.3))+'ModelParams Lw'!$B$8</f>
        <v>#DIV/0!</v>
      </c>
      <c r="N280" s="21" t="e">
        <f>'ModelParams Lw'!$B$6*(LN(N$3/(($B280/3600/($D280*$F280))^0.4*$G280^0.3)))^2+'ModelParams Lw'!$B$7*LN(N$3/(($B280/3600/($D280*$F280))^0.4*$G280^0.3))+'ModelParams Lw'!$B$8</f>
        <v>#DIV/0!</v>
      </c>
      <c r="O280" s="21" t="e">
        <f>'ModelParams Lw'!$B$6*(LN(O$3/(($B280/3600/($D280*$F280))^0.4*$G280^0.3)))^2+'ModelParams Lw'!$B$7*LN(O$3/(($B280/3600/($D280*$F280))^0.4*$G280^0.3))+'ModelParams Lw'!$B$8</f>
        <v>#DIV/0!</v>
      </c>
      <c r="P280" s="24" t="e">
        <f>'ModelParams Lw'!$B$3+'ModelParams Lw'!$B$4*LOG10($B280/3600/($D280*$F280))+'ModelParams Lw'!$B$5*LOG10(2*$G280/(1.2*($B280/3600/($D280*$F280))^2)+1)+10*LOG10($D280*$F280)+H280</f>
        <v>#DIV/0!</v>
      </c>
      <c r="Q280" s="24" t="e">
        <f>'ModelParams Lw'!$B$3+'ModelParams Lw'!$B$4*LOG10($B280/3600/($D280*$F280))+'ModelParams Lw'!$B$5*LOG10(2*$G280/(1.2*($B280/3600/($D280*$F280))^2)+1)+10*LOG10($D280*$F280)+I280</f>
        <v>#DIV/0!</v>
      </c>
      <c r="R280" s="24" t="e">
        <f>'ModelParams Lw'!$B$3+'ModelParams Lw'!$B$4*LOG10($B280/3600/($D280*$F280))+'ModelParams Lw'!$B$5*LOG10(2*$G280/(1.2*($B280/3600/($D280*$F280))^2)+1)+10*LOG10($D280*$F280)+J280</f>
        <v>#DIV/0!</v>
      </c>
      <c r="S280" s="24" t="e">
        <f>'ModelParams Lw'!$B$3+'ModelParams Lw'!$B$4*LOG10($B280/3600/($D280*$F280))+'ModelParams Lw'!$B$5*LOG10(2*$G280/(1.2*($B280/3600/($D280*$F280))^2)+1)+10*LOG10($D280*$F280)+K280</f>
        <v>#DIV/0!</v>
      </c>
      <c r="T280" s="24" t="e">
        <f>'ModelParams Lw'!$B$3+'ModelParams Lw'!$B$4*LOG10($B280/3600/($D280*$F280))+'ModelParams Lw'!$B$5*LOG10(2*$G280/(1.2*($B280/3600/($D280*$F280))^2)+1)+10*LOG10($D280*$F280)+L280</f>
        <v>#DIV/0!</v>
      </c>
      <c r="U280" s="24" t="e">
        <f>'ModelParams Lw'!$B$3+'ModelParams Lw'!$B$4*LOG10($B280/3600/($D280*$F280))+'ModelParams Lw'!$B$5*LOG10(2*$G280/(1.2*($B280/3600/($D280*$F280))^2)+1)+10*LOG10($D280*$F280)+M280</f>
        <v>#DIV/0!</v>
      </c>
      <c r="V280" s="24" t="e">
        <f>'ModelParams Lw'!$B$3+'ModelParams Lw'!$B$4*LOG10($B280/3600/($D280*$F280))+'ModelParams Lw'!$B$5*LOG10(2*$G280/(1.2*($B280/3600/($D280*$F280))^2)+1)+10*LOG10($D280*$F280)+N280</f>
        <v>#DIV/0!</v>
      </c>
      <c r="W280" s="24" t="e">
        <f>'ModelParams Lw'!$B$3+'ModelParams Lw'!$B$4*LOG10($B280/3600/($D280*$F280))+'ModelParams Lw'!$B$5*LOG10(2*$G280/(1.2*($B280/3600/($D280*$F280))^2)+1)+10*LOG10($D280*$F280)+O280</f>
        <v>#DIV/0!</v>
      </c>
      <c r="X280" s="24" t="e">
        <f>10*LOG10(IF(P280="",0,POWER(10,((P280+'ModelParams Lw'!$O$4)/10))) +IF(Q280="",0,POWER(10,((Q280+'ModelParams Lw'!$P$4)/10))) +IF(R280="",0,POWER(10,((R280+'ModelParams Lw'!$Q$4)/10))) +IF(S280="",0,POWER(10,((S280+'ModelParams Lw'!$R$4)/10))) +IF(T280="",0,POWER(10,((T280+'ModelParams Lw'!$S$4)/10))) +IF(U280="",0,POWER(10,((U280+'ModelParams Lw'!$T$4)/10))) +IF(V280="",0,POWER(10,((V280+'ModelParams Lw'!$U$4)/10)))+IF(W280="",0,POWER(10,((W280+'ModelParams Lw'!$V$4)/10))))</f>
        <v>#DIV/0!</v>
      </c>
      <c r="Y280" s="24" t="e">
        <f t="shared" si="114"/>
        <v>#DIV/0!</v>
      </c>
      <c r="Z280" s="24" t="e">
        <f>(P280-'ModelParams Lw'!O$10)/'ModelParams Lw'!O$11</f>
        <v>#DIV/0!</v>
      </c>
      <c r="AA280" s="24" t="e">
        <f>(Q280-'ModelParams Lw'!P$10)/'ModelParams Lw'!P$11</f>
        <v>#DIV/0!</v>
      </c>
      <c r="AB280" s="24" t="e">
        <f>(R280-'ModelParams Lw'!Q$10)/'ModelParams Lw'!Q$11</f>
        <v>#DIV/0!</v>
      </c>
      <c r="AC280" s="24" t="e">
        <f>(S280-'ModelParams Lw'!R$10)/'ModelParams Lw'!R$11</f>
        <v>#DIV/0!</v>
      </c>
      <c r="AD280" s="24" t="e">
        <f>(T280-'ModelParams Lw'!S$10)/'ModelParams Lw'!S$11</f>
        <v>#DIV/0!</v>
      </c>
      <c r="AE280" s="24" t="e">
        <f>(U280-'ModelParams Lw'!T$10)/'ModelParams Lw'!T$11</f>
        <v>#DIV/0!</v>
      </c>
      <c r="AF280" s="24" t="e">
        <f>(V280-'ModelParams Lw'!U$10)/'ModelParams Lw'!U$11</f>
        <v>#DIV/0!</v>
      </c>
      <c r="AG280" s="24" t="e">
        <f>(W280-'ModelParams Lw'!V$10)/'ModelParams Lw'!V$11</f>
        <v>#DIV/0!</v>
      </c>
      <c r="AH280" s="24" t="e">
        <f t="shared" si="92"/>
        <v>#DIV/0!</v>
      </c>
      <c r="AI280" s="24" t="str">
        <f>IF(OR(Calcul!$D285="",Calcul!$E285=""),"",VLOOKUP(CONCATENATE(Calcul!$D285,Calcul!$E285),SilencerParams!$D$4:$R$82,8,FALSE))</f>
        <v/>
      </c>
      <c r="AJ280" s="24" t="str">
        <f>IF(OR(Calcul!$D285="",Calcul!$E285=""),"",VLOOKUP(CONCATENATE(Calcul!$D285,Calcul!$E285),SilencerParams!$D$4:$R$82,9,FALSE))</f>
        <v/>
      </c>
      <c r="AK280" s="24" t="str">
        <f>IF(OR(Calcul!$D285="",Calcul!$E285=""),"",VLOOKUP(CONCATENATE(Calcul!$D285,Calcul!$E285),SilencerParams!$D$4:$R$82,10,FALSE))</f>
        <v/>
      </c>
      <c r="AL280" s="24" t="str">
        <f>IF(OR(Calcul!$D285="",Calcul!$E285=""),"",VLOOKUP(CONCATENATE(Calcul!$D285,Calcul!$E285),SilencerParams!$D$4:$R$82,11,FALSE))</f>
        <v/>
      </c>
      <c r="AM280" s="24" t="str">
        <f>IF(OR(Calcul!$D285="",Calcul!$E285=""),"",VLOOKUP(CONCATENATE(Calcul!$D285,Calcul!$E285),SilencerParams!$D$4:$R$82,12,FALSE))</f>
        <v/>
      </c>
      <c r="AN280" s="24" t="str">
        <f>IF(OR(Calcul!$D285="",Calcul!$E285=""),"",VLOOKUP(CONCATENATE(Calcul!$D285,Calcul!$E285),SilencerParams!$D$4:$R$82,13,FALSE))</f>
        <v/>
      </c>
      <c r="AO280" s="24" t="str">
        <f>IF(OR(Calcul!$D285="",Calcul!$E285=""),"",VLOOKUP(CONCATENATE(Calcul!$D285,Calcul!$E285),SilencerParams!$D$4:$R$82,14,FALSE))</f>
        <v/>
      </c>
      <c r="AP280" s="24" t="str">
        <f>IF(OR(Calcul!$D285="",Calcul!$E285=""),"",VLOOKUP(CONCATENATE(Calcul!$D285,Calcul!$E285),SilencerParams!$D$4:$R$82,15,FALSE))</f>
        <v/>
      </c>
      <c r="AQ280" s="24" t="str">
        <f>IF(OR(Calcul!$D285="",Calcul!$E285=""),"",VLOOKUP(CONCATENATE(Calcul!$D285,Calcul!$E285),SilencerParams!$D$4:$Z$82,16,FALSE)*LOG($AH280)+VLOOKUP(CONCATENATE(Calcul!$D285,Calcul!$E285),SilencerParams!$D$4:$AH$82,24,FALSE))</f>
        <v/>
      </c>
      <c r="AR280" s="24" t="str">
        <f>IF(OR(Calcul!$D285="",Calcul!$E285=""),"",VLOOKUP(CONCATENATE(Calcul!$D285,Calcul!$E285),SilencerParams!$D$4:$Z$82,17,FALSE)*LOG($AH280)+VLOOKUP(CONCATENATE(Calcul!$D285,Calcul!$E285),SilencerParams!$D$4:$AH$82,25,FALSE))</f>
        <v/>
      </c>
      <c r="AS280" s="24" t="str">
        <f>IF(OR(Calcul!$D285="",Calcul!$E285=""),"",VLOOKUP(CONCATENATE(Calcul!$D285,Calcul!$E285),SilencerParams!$D$4:$Z$82,18,FALSE)*LOG($AH280)+VLOOKUP(CONCATENATE(Calcul!$D285,Calcul!$E285),SilencerParams!$D$4:$AH$82,26,FALSE))</f>
        <v/>
      </c>
      <c r="AT280" s="24" t="str">
        <f>IF(OR(Calcul!$D285="",Calcul!$E285=""),"",VLOOKUP(CONCATENATE(Calcul!$D285,Calcul!$E285),SilencerParams!$D$4:$Z$82,19,FALSE)*LOG($AH280)+VLOOKUP(CONCATENATE(Calcul!$D285,Calcul!$E285),SilencerParams!$D$4:$AH$82,27,FALSE))</f>
        <v/>
      </c>
      <c r="AU280" s="24" t="str">
        <f>IF(OR(Calcul!$D285="",Calcul!$E285=""),"",VLOOKUP(CONCATENATE(Calcul!$D285,Calcul!$E285),SilencerParams!$D$4:$Z$82,20,FALSE)*LOG($AH280)+VLOOKUP(CONCATENATE(Calcul!$D285,Calcul!$E285),SilencerParams!$D$4:$AH$82,28,FALSE))</f>
        <v/>
      </c>
      <c r="AV280" s="24" t="str">
        <f>IF(OR(Calcul!$D285="",Calcul!$E285=""),"",VLOOKUP(CONCATENATE(Calcul!$D285,Calcul!$E285),SilencerParams!$D$4:$Z$82,21,FALSE)*LOG($AH280)+VLOOKUP(CONCATENATE(Calcul!$D285,Calcul!$E285),SilencerParams!$D$4:$AH$82,29,FALSE))</f>
        <v/>
      </c>
      <c r="AW280" s="24" t="str">
        <f>IF(OR(Calcul!$D285="",Calcul!$E285=""),"",VLOOKUP(CONCATENATE(Calcul!$D285,Calcul!$E285),SilencerParams!$D$4:$Z$82,22,FALSE)*LOG($AH280)+VLOOKUP(CONCATENATE(Calcul!$D285,Calcul!$E285),SilencerParams!$D$4:$AH$82,30,FALSE))</f>
        <v/>
      </c>
      <c r="AX280" s="24" t="str">
        <f>IF(OR(Calcul!$D285="",Calcul!$E285=""),"",VLOOKUP(CONCATENATE(Calcul!$D285,Calcul!$E285),SilencerParams!$D$4:$Z$82,23,FALSE)*LOG($AH280)+VLOOKUP(CONCATENATE(Calcul!$D285,Calcul!$E285),SilencerParams!$D$4:$AH$82,31,FALSE))</f>
        <v/>
      </c>
      <c r="AY280" s="24" t="e">
        <f t="shared" si="95"/>
        <v>#DIV/0!</v>
      </c>
      <c r="AZ280" s="24" t="e">
        <f t="shared" si="96"/>
        <v>#DIV/0!</v>
      </c>
      <c r="BA280" s="24" t="e">
        <f t="shared" si="97"/>
        <v>#DIV/0!</v>
      </c>
      <c r="BB280" s="24" t="e">
        <f t="shared" si="98"/>
        <v>#DIV/0!</v>
      </c>
      <c r="BC280" s="24" t="e">
        <f t="shared" si="99"/>
        <v>#DIV/0!</v>
      </c>
      <c r="BD280" s="24" t="e">
        <f t="shared" si="100"/>
        <v>#DIV/0!</v>
      </c>
      <c r="BE280" s="24" t="e">
        <f t="shared" si="101"/>
        <v>#DIV/0!</v>
      </c>
      <c r="BF280" s="24" t="e">
        <f t="shared" si="102"/>
        <v>#DIV/0!</v>
      </c>
      <c r="BG280" s="24" t="e">
        <f>10*LOG10(IF(AY280="",0,POWER(10,((AY280+'ModelParams Lw'!$O$4)/10))) +IF(AZ280="",0,POWER(10,((AZ280+'ModelParams Lw'!$P$4)/10))) +IF(BA280="",0,POWER(10,((BA280+'ModelParams Lw'!$Q$4)/10))) +IF(BB280="",0,POWER(10,((BB280+'ModelParams Lw'!$R$4)/10))) +IF(BC280="",0,POWER(10,((BC280+'ModelParams Lw'!$S$4)/10))) +IF(BD280="",0,POWER(10,((BD280+'ModelParams Lw'!$T$4)/10))) +IF(BE280="",0,POWER(10,((BE280+'ModelParams Lw'!$U$4)/10)))+IF(BF280="",0,POWER(10,((BF280+'ModelParams Lw'!$V$4)/10))))</f>
        <v>#DIV/0!</v>
      </c>
      <c r="BH280" s="24" t="e">
        <f t="shared" si="93"/>
        <v>#DIV/0!</v>
      </c>
      <c r="BI280" s="24" t="e">
        <f>(AY280-'ModelParams Lw'!O$10)/'ModelParams Lw'!O$11</f>
        <v>#DIV/0!</v>
      </c>
      <c r="BJ280" s="24" t="e">
        <f>(AZ280-'ModelParams Lw'!P$10)/'ModelParams Lw'!P$11</f>
        <v>#DIV/0!</v>
      </c>
      <c r="BK280" s="24" t="e">
        <f>(BA280-'ModelParams Lw'!Q$10)/'ModelParams Lw'!Q$11</f>
        <v>#DIV/0!</v>
      </c>
      <c r="BL280" s="24" t="e">
        <f>(BB280-'ModelParams Lw'!R$10)/'ModelParams Lw'!R$11</f>
        <v>#DIV/0!</v>
      </c>
      <c r="BM280" s="24" t="e">
        <f>(BC280-'ModelParams Lw'!S$10)/'ModelParams Lw'!S$11</f>
        <v>#DIV/0!</v>
      </c>
      <c r="BN280" s="24" t="e">
        <f>(BD280-'ModelParams Lw'!T$10)/'ModelParams Lw'!T$11</f>
        <v>#DIV/0!</v>
      </c>
      <c r="BO280" s="24" t="e">
        <f>(BE280-'ModelParams Lw'!U$10)/'ModelParams Lw'!U$11</f>
        <v>#DIV/0!</v>
      </c>
      <c r="BP280" s="24" t="e">
        <f>(BF280-'ModelParams Lw'!V$10)/'ModelParams Lw'!V$11</f>
        <v>#DIV/0!</v>
      </c>
      <c r="BQ280" s="24">
        <f>IF(Calcul!$F285="SW",'ModelParams Lw'!C$18+'ModelParams Lw'!C$19*LOG(BQ$3)+'ModelParams Lw'!C$20*($D280*$E280),IF('ModelParams Lw'!C$21+'ModelParams Lw'!C$22*LOG(BQ$3)+'ModelParams Lw'!C$23*($D280*$E280)&lt;'ModelParams Lw'!C$18+'ModelParams Lw'!C$19*LOG(BQ$3)+'ModelParams Lw'!C$20*($D280*$E280),'ModelParams Lw'!C$18+'ModelParams Lw'!C$19*LOG(BQ$3)+'ModelParams Lw'!C$20*($D280*$E280),'ModelParams Lw'!C$21+'ModelParams Lw'!C$22*LOG(BQ$3)+'ModelParams Lw'!C$23*($D280*$E280)))</f>
        <v>29.232362061604213</v>
      </c>
      <c r="BR280" s="24">
        <f>IF(Calcul!$F285="SW",'ModelParams Lw'!D$18+'ModelParams Lw'!D$19*LOG(BR$3)+'ModelParams Lw'!D$20*($D280*$E280),IF('ModelParams Lw'!D$21+'ModelParams Lw'!D$22*LOG(BR$3)+'ModelParams Lw'!D$23*($D280*$E280)&lt;'ModelParams Lw'!D$18+'ModelParams Lw'!D$19*LOG(BR$3)+'ModelParams Lw'!D$20*($D280*$E280),'ModelParams Lw'!D$18+'ModelParams Lw'!D$19*LOG(BR$3)+'ModelParams Lw'!D$20*($D280*$E280),'ModelParams Lw'!D$21+'ModelParams Lw'!D$22*LOG(BR$3)+'ModelParams Lw'!D$23*($D280*$E280)))</f>
        <v>20.87664435983303</v>
      </c>
      <c r="BS280" s="24">
        <f>IF(Calcul!$F285="SW",'ModelParams Lw'!E$18+'ModelParams Lw'!E$19*LOG(BS$3)+'ModelParams Lw'!E$20*($D280*$E280),IF('ModelParams Lw'!E$21+'ModelParams Lw'!E$22*LOG(BS$3)+'ModelParams Lw'!E$23*($D280*$E280)&lt;'ModelParams Lw'!E$18+'ModelParams Lw'!E$19*LOG(BS$3)+'ModelParams Lw'!E$20*($D280*$E280),'ModelParams Lw'!E$18+'ModelParams Lw'!E$19*LOG(BS$3)+'ModelParams Lw'!E$20*($D280*$E280),'ModelParams Lw'!E$21+'ModelParams Lw'!E$22*LOG(BS$3)+'ModelParams Lw'!E$23*($D280*$E280)))</f>
        <v>19.403052886267911</v>
      </c>
      <c r="BT280" s="24">
        <f>IF(Calcul!$F285="SW",'ModelParams Lw'!F$18+'ModelParams Lw'!F$19*LOG(BT$3)+'ModelParams Lw'!F$20*($D280*$E280),IF('ModelParams Lw'!F$21+'ModelParams Lw'!F$22*LOG(BT$3)+'ModelParams Lw'!F$23*($D280*$E280)&lt;'ModelParams Lw'!F$18+'ModelParams Lw'!F$19*LOG(BT$3)+'ModelParams Lw'!F$20*($D280*$E280),'ModelParams Lw'!F$18+'ModelParams Lw'!F$19*LOG(BT$3)+'ModelParams Lw'!F$20*($D280*$E280),'ModelParams Lw'!F$21+'ModelParams Lw'!F$22*LOG(BT$3)+'ModelParams Lw'!F$23*($D280*$E280)))</f>
        <v>19.168948557312724</v>
      </c>
      <c r="BU280" s="24">
        <f>IF(Calcul!$F285="SW",'ModelParams Lw'!G$18+'ModelParams Lw'!G$19*LOG(BU$3)+'ModelParams Lw'!G$20*($D280*$E280),IF('ModelParams Lw'!G$21+'ModelParams Lw'!G$22*LOG(BU$3)+'ModelParams Lw'!G$23*($D280*$E280)&lt;'ModelParams Lw'!G$18+'ModelParams Lw'!G$19*LOG(BU$3)+'ModelParams Lw'!G$20*($D280*$E280),'ModelParams Lw'!G$18+'ModelParams Lw'!G$19*LOG(BU$3)+'ModelParams Lw'!G$20*($D280*$E280),'ModelParams Lw'!G$21+'ModelParams Lw'!G$22*LOG(BU$3)+'ModelParams Lw'!G$23*($D280*$E280)))</f>
        <v>19.253827318462619</v>
      </c>
      <c r="BV280" s="24">
        <f>IF(Calcul!$F285="SW",'ModelParams Lw'!H$18+'ModelParams Lw'!H$19*LOG(BV$3)+'ModelParams Lw'!H$20*($D280*$E280),IF('ModelParams Lw'!H$21+'ModelParams Lw'!H$22*LOG(BV$3)+'ModelParams Lw'!H$23*($D280*$E280)&lt;'ModelParams Lw'!H$18+'ModelParams Lw'!H$19*LOG(BV$3)+'ModelParams Lw'!H$20*($D280*$E280),'ModelParams Lw'!H$18+'ModelParams Lw'!H$19*LOG(BV$3)+'ModelParams Lw'!H$20*($D280*$E280),'ModelParams Lw'!H$21+'ModelParams Lw'!H$22*LOG(BV$3)+'ModelParams Lw'!H$23*($D280*$E280)))</f>
        <v>18.450549841027573</v>
      </c>
      <c r="BW280" s="24">
        <f>IF(Calcul!$F285="SW",'ModelParams Lw'!I$18+'ModelParams Lw'!I$19*LOG(BW$3)+'ModelParams Lw'!I$20*($D280*$E280),IF('ModelParams Lw'!I$21+'ModelParams Lw'!I$22*LOG(BW$3)+'ModelParams Lw'!I$23*($D280*$E280)&lt;'ModelParams Lw'!I$18+'ModelParams Lw'!I$19*LOG(BW$3)+'ModelParams Lw'!I$20*($D280*$E280),'ModelParams Lw'!I$18+'ModelParams Lw'!I$19*LOG(BW$3)+'ModelParams Lw'!I$20*($D280*$E280),'ModelParams Lw'!I$21+'ModelParams Lw'!I$22*LOG(BW$3)+'ModelParams Lw'!I$23*($D280*$E280)))</f>
        <v>24.339570323731252</v>
      </c>
      <c r="BX280" s="24">
        <f>IF(Calcul!$F285="SW",'ModelParams Lw'!J$18+'ModelParams Lw'!J$19*LOG(BX$3)+'ModelParams Lw'!J$20*($D280*$E280),IF('ModelParams Lw'!J$21+'ModelParams Lw'!J$22*LOG(BX$3)+'ModelParams Lw'!J$23*($D280*$E280)&lt;'ModelParams Lw'!J$18+'ModelParams Lw'!J$19*LOG(BX$3)+'ModelParams Lw'!J$20*($D280*$E280),'ModelParams Lw'!J$18+'ModelParams Lw'!J$19*LOG(BX$3)+'ModelParams Lw'!J$20*($D280*$E280),'ModelParams Lw'!J$21+'ModelParams Lw'!J$22*LOG(BX$3)+'ModelParams Lw'!J$23*($D280*$E280)))</f>
        <v>22.505852524315557</v>
      </c>
      <c r="BY280" s="24" t="e">
        <f t="shared" si="103"/>
        <v>#DIV/0!</v>
      </c>
      <c r="BZ280" s="24" t="e">
        <f t="shared" si="104"/>
        <v>#DIV/0!</v>
      </c>
      <c r="CA280" s="24" t="e">
        <f t="shared" si="105"/>
        <v>#DIV/0!</v>
      </c>
      <c r="CB280" s="24" t="e">
        <f t="shared" si="106"/>
        <v>#DIV/0!</v>
      </c>
      <c r="CC280" s="24" t="e">
        <f t="shared" si="107"/>
        <v>#DIV/0!</v>
      </c>
      <c r="CD280" s="24" t="e">
        <f t="shared" si="108"/>
        <v>#DIV/0!</v>
      </c>
      <c r="CE280" s="24" t="e">
        <f t="shared" si="109"/>
        <v>#DIV/0!</v>
      </c>
      <c r="CF280" s="24" t="e">
        <f t="shared" si="110"/>
        <v>#DIV/0!</v>
      </c>
      <c r="CG280" s="24" t="e">
        <f>10*LOG10(IF(BY280="",0,POWER(10,((BY280+'ModelParams Lw'!$O$4)/10))) +IF(BZ280="",0,POWER(10,((BZ280+'ModelParams Lw'!$P$4)/10))) +IF(CA280="",0,POWER(10,((CA280+'ModelParams Lw'!$Q$4)/10))) +IF(CB280="",0,POWER(10,((CB280+'ModelParams Lw'!$R$4)/10))) +IF(CC280="",0,POWER(10,((CC280+'ModelParams Lw'!$S$4)/10))) +IF(CD280="",0,POWER(10,((CD280+'ModelParams Lw'!$T$4)/10))) +IF(CE280="",0,POWER(10,((CE280+'ModelParams Lw'!$U$4)/10)))+IF(CF280="",0,POWER(10,((CF280+'ModelParams Lw'!$V$4)/10))))</f>
        <v>#DIV/0!</v>
      </c>
      <c r="CH280" s="24" t="e">
        <f t="shared" si="94"/>
        <v>#DIV/0!</v>
      </c>
      <c r="CI280" s="24" t="e">
        <f>(BY280-'ModelParams Lw'!$O$10)/'ModelParams Lw'!$O$11</f>
        <v>#DIV/0!</v>
      </c>
      <c r="CJ280" s="24" t="e">
        <f>(BZ280-'ModelParams Lw'!$P$10)/'ModelParams Lw'!$P$11</f>
        <v>#DIV/0!</v>
      </c>
      <c r="CK280" s="24" t="e">
        <f>(CA280-'ModelParams Lw'!$Q$10)/'ModelParams Lw'!$Q$11</f>
        <v>#DIV/0!</v>
      </c>
      <c r="CL280" s="24" t="e">
        <f>(CB280-'ModelParams Lw'!$R$10)/'ModelParams Lw'!$R$11</f>
        <v>#DIV/0!</v>
      </c>
      <c r="CM280" s="24" t="e">
        <f>(CC280-'ModelParams Lw'!$S$10)/'ModelParams Lw'!$S$11</f>
        <v>#DIV/0!</v>
      </c>
      <c r="CN280" s="24" t="e">
        <f>(CD280-'ModelParams Lw'!$T$10)/'ModelParams Lw'!$T$11</f>
        <v>#DIV/0!</v>
      </c>
      <c r="CO280" s="24" t="e">
        <f>(CE280-'ModelParams Lw'!$U$10)/'ModelParams Lw'!$U$11</f>
        <v>#DIV/0!</v>
      </c>
      <c r="CP280" s="24" t="e">
        <f>(CF280-'ModelParams Lw'!$V$10)/'ModelParams Lw'!$V$11</f>
        <v>#DIV/0!</v>
      </c>
    </row>
    <row r="281" spans="1:94" x14ac:dyDescent="0.2">
      <c r="A281" s="12">
        <f>Calcul!B283</f>
        <v>0</v>
      </c>
      <c r="B281" s="12">
        <f t="shared" si="111"/>
        <v>0</v>
      </c>
      <c r="C281" s="12">
        <f>Calcul!C283</f>
        <v>0</v>
      </c>
      <c r="D281" s="12">
        <f>Calcul!D283/1000</f>
        <v>0</v>
      </c>
      <c r="E281" s="12">
        <f>Calcul!E283/1000</f>
        <v>0</v>
      </c>
      <c r="F281" s="12">
        <f t="shared" si="112"/>
        <v>0</v>
      </c>
      <c r="G281" s="24" t="e">
        <f t="shared" si="113"/>
        <v>#DIV/0!</v>
      </c>
      <c r="H281" s="21" t="e">
        <f>'ModelParams Lw'!$B$6*(LN(H$3/(($B281/3600/($D281*$F281))^0.4*$G281^0.3)))^2+'ModelParams Lw'!$B$7*LN(H$3/(($B281/3600/($D281*$F281))^0.4*$G281^0.3))+'ModelParams Lw'!$B$8</f>
        <v>#DIV/0!</v>
      </c>
      <c r="I281" s="21" t="e">
        <f>'ModelParams Lw'!$B$6*(LN(I$3/(($B281/3600/($D281*$F281))^0.4*$G281^0.3)))^2+'ModelParams Lw'!$B$7*LN(I$3/(($B281/3600/($D281*$F281))^0.4*$G281^0.3))+'ModelParams Lw'!$B$8</f>
        <v>#DIV/0!</v>
      </c>
      <c r="J281" s="21" t="e">
        <f>'ModelParams Lw'!$B$6*(LN(J$3/(($B281/3600/($D281*$F281))^0.4*$G281^0.3)))^2+'ModelParams Lw'!$B$7*LN(J$3/(($B281/3600/($D281*$F281))^0.4*$G281^0.3))+'ModelParams Lw'!$B$8</f>
        <v>#DIV/0!</v>
      </c>
      <c r="K281" s="21" t="e">
        <f>'ModelParams Lw'!$B$6*(LN(K$3/(($B281/3600/($D281*$F281))^0.4*$G281^0.3)))^2+'ModelParams Lw'!$B$7*LN(K$3/(($B281/3600/($D281*$F281))^0.4*$G281^0.3))+'ModelParams Lw'!$B$8</f>
        <v>#DIV/0!</v>
      </c>
      <c r="L281" s="21" t="e">
        <f>'ModelParams Lw'!$B$6*(LN(L$3/(($B281/3600/($D281*$F281))^0.4*$G281^0.3)))^2+'ModelParams Lw'!$B$7*LN(L$3/(($B281/3600/($D281*$F281))^0.4*$G281^0.3))+'ModelParams Lw'!$B$8</f>
        <v>#DIV/0!</v>
      </c>
      <c r="M281" s="21" t="e">
        <f>'ModelParams Lw'!$B$6*(LN(M$3/(($B281/3600/($D281*$F281))^0.4*$G281^0.3)))^2+'ModelParams Lw'!$B$7*LN(M$3/(($B281/3600/($D281*$F281))^0.4*$G281^0.3))+'ModelParams Lw'!$B$8</f>
        <v>#DIV/0!</v>
      </c>
      <c r="N281" s="21" t="e">
        <f>'ModelParams Lw'!$B$6*(LN(N$3/(($B281/3600/($D281*$F281))^0.4*$G281^0.3)))^2+'ModelParams Lw'!$B$7*LN(N$3/(($B281/3600/($D281*$F281))^0.4*$G281^0.3))+'ModelParams Lw'!$B$8</f>
        <v>#DIV/0!</v>
      </c>
      <c r="O281" s="21" t="e">
        <f>'ModelParams Lw'!$B$6*(LN(O$3/(($B281/3600/($D281*$F281))^0.4*$G281^0.3)))^2+'ModelParams Lw'!$B$7*LN(O$3/(($B281/3600/($D281*$F281))^0.4*$G281^0.3))+'ModelParams Lw'!$B$8</f>
        <v>#DIV/0!</v>
      </c>
      <c r="P281" s="24" t="e">
        <f>'ModelParams Lw'!$B$3+'ModelParams Lw'!$B$4*LOG10($B281/3600/($D281*$F281))+'ModelParams Lw'!$B$5*LOG10(2*$G281/(1.2*($B281/3600/($D281*$F281))^2)+1)+10*LOG10($D281*$F281)+H281</f>
        <v>#DIV/0!</v>
      </c>
      <c r="Q281" s="24" t="e">
        <f>'ModelParams Lw'!$B$3+'ModelParams Lw'!$B$4*LOG10($B281/3600/($D281*$F281))+'ModelParams Lw'!$B$5*LOG10(2*$G281/(1.2*($B281/3600/($D281*$F281))^2)+1)+10*LOG10($D281*$F281)+I281</f>
        <v>#DIV/0!</v>
      </c>
      <c r="R281" s="24" t="e">
        <f>'ModelParams Lw'!$B$3+'ModelParams Lw'!$B$4*LOG10($B281/3600/($D281*$F281))+'ModelParams Lw'!$B$5*LOG10(2*$G281/(1.2*($B281/3600/($D281*$F281))^2)+1)+10*LOG10($D281*$F281)+J281</f>
        <v>#DIV/0!</v>
      </c>
      <c r="S281" s="24" t="e">
        <f>'ModelParams Lw'!$B$3+'ModelParams Lw'!$B$4*LOG10($B281/3600/($D281*$F281))+'ModelParams Lw'!$B$5*LOG10(2*$G281/(1.2*($B281/3600/($D281*$F281))^2)+1)+10*LOG10($D281*$F281)+K281</f>
        <v>#DIV/0!</v>
      </c>
      <c r="T281" s="24" t="e">
        <f>'ModelParams Lw'!$B$3+'ModelParams Lw'!$B$4*LOG10($B281/3600/($D281*$F281))+'ModelParams Lw'!$B$5*LOG10(2*$G281/(1.2*($B281/3600/($D281*$F281))^2)+1)+10*LOG10($D281*$F281)+L281</f>
        <v>#DIV/0!</v>
      </c>
      <c r="U281" s="24" t="e">
        <f>'ModelParams Lw'!$B$3+'ModelParams Lw'!$B$4*LOG10($B281/3600/($D281*$F281))+'ModelParams Lw'!$B$5*LOG10(2*$G281/(1.2*($B281/3600/($D281*$F281))^2)+1)+10*LOG10($D281*$F281)+M281</f>
        <v>#DIV/0!</v>
      </c>
      <c r="V281" s="24" t="e">
        <f>'ModelParams Lw'!$B$3+'ModelParams Lw'!$B$4*LOG10($B281/3600/($D281*$F281))+'ModelParams Lw'!$B$5*LOG10(2*$G281/(1.2*($B281/3600/($D281*$F281))^2)+1)+10*LOG10($D281*$F281)+N281</f>
        <v>#DIV/0!</v>
      </c>
      <c r="W281" s="24" t="e">
        <f>'ModelParams Lw'!$B$3+'ModelParams Lw'!$B$4*LOG10($B281/3600/($D281*$F281))+'ModelParams Lw'!$B$5*LOG10(2*$G281/(1.2*($B281/3600/($D281*$F281))^2)+1)+10*LOG10($D281*$F281)+O281</f>
        <v>#DIV/0!</v>
      </c>
      <c r="X281" s="24" t="e">
        <f>10*LOG10(IF(P281="",0,POWER(10,((P281+'ModelParams Lw'!$O$4)/10))) +IF(Q281="",0,POWER(10,((Q281+'ModelParams Lw'!$P$4)/10))) +IF(R281="",0,POWER(10,((R281+'ModelParams Lw'!$Q$4)/10))) +IF(S281="",0,POWER(10,((S281+'ModelParams Lw'!$R$4)/10))) +IF(T281="",0,POWER(10,((T281+'ModelParams Lw'!$S$4)/10))) +IF(U281="",0,POWER(10,((U281+'ModelParams Lw'!$T$4)/10))) +IF(V281="",0,POWER(10,((V281+'ModelParams Lw'!$U$4)/10)))+IF(W281="",0,POWER(10,((W281+'ModelParams Lw'!$V$4)/10))))</f>
        <v>#DIV/0!</v>
      </c>
      <c r="Y281" s="24" t="e">
        <f t="shared" si="114"/>
        <v>#DIV/0!</v>
      </c>
      <c r="Z281" s="24" t="e">
        <f>(P281-'ModelParams Lw'!O$10)/'ModelParams Lw'!O$11</f>
        <v>#DIV/0!</v>
      </c>
      <c r="AA281" s="24" t="e">
        <f>(Q281-'ModelParams Lw'!P$10)/'ModelParams Lw'!P$11</f>
        <v>#DIV/0!</v>
      </c>
      <c r="AB281" s="24" t="e">
        <f>(R281-'ModelParams Lw'!Q$10)/'ModelParams Lw'!Q$11</f>
        <v>#DIV/0!</v>
      </c>
      <c r="AC281" s="24" t="e">
        <f>(S281-'ModelParams Lw'!R$10)/'ModelParams Lw'!R$11</f>
        <v>#DIV/0!</v>
      </c>
      <c r="AD281" s="24" t="e">
        <f>(T281-'ModelParams Lw'!S$10)/'ModelParams Lw'!S$11</f>
        <v>#DIV/0!</v>
      </c>
      <c r="AE281" s="24" t="e">
        <f>(U281-'ModelParams Lw'!T$10)/'ModelParams Lw'!T$11</f>
        <v>#DIV/0!</v>
      </c>
      <c r="AF281" s="24" t="e">
        <f>(V281-'ModelParams Lw'!U$10)/'ModelParams Lw'!U$11</f>
        <v>#DIV/0!</v>
      </c>
      <c r="AG281" s="24" t="e">
        <f>(W281-'ModelParams Lw'!V$10)/'ModelParams Lw'!V$11</f>
        <v>#DIV/0!</v>
      </c>
      <c r="AH281" s="24" t="e">
        <f t="shared" si="92"/>
        <v>#DIV/0!</v>
      </c>
      <c r="AI281" s="24" t="str">
        <f>IF(OR(Calcul!$D286="",Calcul!$E286=""),"",VLOOKUP(CONCATENATE(Calcul!$D286,Calcul!$E286),SilencerParams!$D$4:$R$82,8,FALSE))</f>
        <v/>
      </c>
      <c r="AJ281" s="24" t="str">
        <f>IF(OR(Calcul!$D286="",Calcul!$E286=""),"",VLOOKUP(CONCATENATE(Calcul!$D286,Calcul!$E286),SilencerParams!$D$4:$R$82,9,FALSE))</f>
        <v/>
      </c>
      <c r="AK281" s="24" t="str">
        <f>IF(OR(Calcul!$D286="",Calcul!$E286=""),"",VLOOKUP(CONCATENATE(Calcul!$D286,Calcul!$E286),SilencerParams!$D$4:$R$82,10,FALSE))</f>
        <v/>
      </c>
      <c r="AL281" s="24" t="str">
        <f>IF(OR(Calcul!$D286="",Calcul!$E286=""),"",VLOOKUP(CONCATENATE(Calcul!$D286,Calcul!$E286),SilencerParams!$D$4:$R$82,11,FALSE))</f>
        <v/>
      </c>
      <c r="AM281" s="24" t="str">
        <f>IF(OR(Calcul!$D286="",Calcul!$E286=""),"",VLOOKUP(CONCATENATE(Calcul!$D286,Calcul!$E286),SilencerParams!$D$4:$R$82,12,FALSE))</f>
        <v/>
      </c>
      <c r="AN281" s="24" t="str">
        <f>IF(OR(Calcul!$D286="",Calcul!$E286=""),"",VLOOKUP(CONCATENATE(Calcul!$D286,Calcul!$E286),SilencerParams!$D$4:$R$82,13,FALSE))</f>
        <v/>
      </c>
      <c r="AO281" s="24" t="str">
        <f>IF(OR(Calcul!$D286="",Calcul!$E286=""),"",VLOOKUP(CONCATENATE(Calcul!$D286,Calcul!$E286),SilencerParams!$D$4:$R$82,14,FALSE))</f>
        <v/>
      </c>
      <c r="AP281" s="24" t="str">
        <f>IF(OR(Calcul!$D286="",Calcul!$E286=""),"",VLOOKUP(CONCATENATE(Calcul!$D286,Calcul!$E286),SilencerParams!$D$4:$R$82,15,FALSE))</f>
        <v/>
      </c>
      <c r="AQ281" s="24" t="str">
        <f>IF(OR(Calcul!$D286="",Calcul!$E286=""),"",VLOOKUP(CONCATENATE(Calcul!$D286,Calcul!$E286),SilencerParams!$D$4:$Z$82,16,FALSE)*LOG($AH281)+VLOOKUP(CONCATENATE(Calcul!$D286,Calcul!$E286),SilencerParams!$D$4:$AH$82,24,FALSE))</f>
        <v/>
      </c>
      <c r="AR281" s="24" t="str">
        <f>IF(OR(Calcul!$D286="",Calcul!$E286=""),"",VLOOKUP(CONCATENATE(Calcul!$D286,Calcul!$E286),SilencerParams!$D$4:$Z$82,17,FALSE)*LOG($AH281)+VLOOKUP(CONCATENATE(Calcul!$D286,Calcul!$E286),SilencerParams!$D$4:$AH$82,25,FALSE))</f>
        <v/>
      </c>
      <c r="AS281" s="24" t="str">
        <f>IF(OR(Calcul!$D286="",Calcul!$E286=""),"",VLOOKUP(CONCATENATE(Calcul!$D286,Calcul!$E286),SilencerParams!$D$4:$Z$82,18,FALSE)*LOG($AH281)+VLOOKUP(CONCATENATE(Calcul!$D286,Calcul!$E286),SilencerParams!$D$4:$AH$82,26,FALSE))</f>
        <v/>
      </c>
      <c r="AT281" s="24" t="str">
        <f>IF(OR(Calcul!$D286="",Calcul!$E286=""),"",VLOOKUP(CONCATENATE(Calcul!$D286,Calcul!$E286),SilencerParams!$D$4:$Z$82,19,FALSE)*LOG($AH281)+VLOOKUP(CONCATENATE(Calcul!$D286,Calcul!$E286),SilencerParams!$D$4:$AH$82,27,FALSE))</f>
        <v/>
      </c>
      <c r="AU281" s="24" t="str">
        <f>IF(OR(Calcul!$D286="",Calcul!$E286=""),"",VLOOKUP(CONCATENATE(Calcul!$D286,Calcul!$E286),SilencerParams!$D$4:$Z$82,20,FALSE)*LOG($AH281)+VLOOKUP(CONCATENATE(Calcul!$D286,Calcul!$E286),SilencerParams!$D$4:$AH$82,28,FALSE))</f>
        <v/>
      </c>
      <c r="AV281" s="24" t="str">
        <f>IF(OR(Calcul!$D286="",Calcul!$E286=""),"",VLOOKUP(CONCATENATE(Calcul!$D286,Calcul!$E286),SilencerParams!$D$4:$Z$82,21,FALSE)*LOG($AH281)+VLOOKUP(CONCATENATE(Calcul!$D286,Calcul!$E286),SilencerParams!$D$4:$AH$82,29,FALSE))</f>
        <v/>
      </c>
      <c r="AW281" s="24" t="str">
        <f>IF(OR(Calcul!$D286="",Calcul!$E286=""),"",VLOOKUP(CONCATENATE(Calcul!$D286,Calcul!$E286),SilencerParams!$D$4:$Z$82,22,FALSE)*LOG($AH281)+VLOOKUP(CONCATENATE(Calcul!$D286,Calcul!$E286),SilencerParams!$D$4:$AH$82,30,FALSE))</f>
        <v/>
      </c>
      <c r="AX281" s="24" t="str">
        <f>IF(OR(Calcul!$D286="",Calcul!$E286=""),"",VLOOKUP(CONCATENATE(Calcul!$D286,Calcul!$E286),SilencerParams!$D$4:$Z$82,23,FALSE)*LOG($AH281)+VLOOKUP(CONCATENATE(Calcul!$D286,Calcul!$E286),SilencerParams!$D$4:$AH$82,31,FALSE))</f>
        <v/>
      </c>
      <c r="AY281" s="24" t="e">
        <f t="shared" si="95"/>
        <v>#DIV/0!</v>
      </c>
      <c r="AZ281" s="24" t="e">
        <f t="shared" si="96"/>
        <v>#DIV/0!</v>
      </c>
      <c r="BA281" s="24" t="e">
        <f t="shared" si="97"/>
        <v>#DIV/0!</v>
      </c>
      <c r="BB281" s="24" t="e">
        <f t="shared" si="98"/>
        <v>#DIV/0!</v>
      </c>
      <c r="BC281" s="24" t="e">
        <f t="shared" si="99"/>
        <v>#DIV/0!</v>
      </c>
      <c r="BD281" s="24" t="e">
        <f t="shared" si="100"/>
        <v>#DIV/0!</v>
      </c>
      <c r="BE281" s="24" t="e">
        <f t="shared" si="101"/>
        <v>#DIV/0!</v>
      </c>
      <c r="BF281" s="24" t="e">
        <f t="shared" si="102"/>
        <v>#DIV/0!</v>
      </c>
      <c r="BG281" s="24" t="e">
        <f>10*LOG10(IF(AY281="",0,POWER(10,((AY281+'ModelParams Lw'!$O$4)/10))) +IF(AZ281="",0,POWER(10,((AZ281+'ModelParams Lw'!$P$4)/10))) +IF(BA281="",0,POWER(10,((BA281+'ModelParams Lw'!$Q$4)/10))) +IF(BB281="",0,POWER(10,((BB281+'ModelParams Lw'!$R$4)/10))) +IF(BC281="",0,POWER(10,((BC281+'ModelParams Lw'!$S$4)/10))) +IF(BD281="",0,POWER(10,((BD281+'ModelParams Lw'!$T$4)/10))) +IF(BE281="",0,POWER(10,((BE281+'ModelParams Lw'!$U$4)/10)))+IF(BF281="",0,POWER(10,((BF281+'ModelParams Lw'!$V$4)/10))))</f>
        <v>#DIV/0!</v>
      </c>
      <c r="BH281" s="24" t="e">
        <f t="shared" si="93"/>
        <v>#DIV/0!</v>
      </c>
      <c r="BI281" s="24" t="e">
        <f>(AY281-'ModelParams Lw'!O$10)/'ModelParams Lw'!O$11</f>
        <v>#DIV/0!</v>
      </c>
      <c r="BJ281" s="24" t="e">
        <f>(AZ281-'ModelParams Lw'!P$10)/'ModelParams Lw'!P$11</f>
        <v>#DIV/0!</v>
      </c>
      <c r="BK281" s="24" t="e">
        <f>(BA281-'ModelParams Lw'!Q$10)/'ModelParams Lw'!Q$11</f>
        <v>#DIV/0!</v>
      </c>
      <c r="BL281" s="24" t="e">
        <f>(BB281-'ModelParams Lw'!R$10)/'ModelParams Lw'!R$11</f>
        <v>#DIV/0!</v>
      </c>
      <c r="BM281" s="24" t="e">
        <f>(BC281-'ModelParams Lw'!S$10)/'ModelParams Lw'!S$11</f>
        <v>#DIV/0!</v>
      </c>
      <c r="BN281" s="24" t="e">
        <f>(BD281-'ModelParams Lw'!T$10)/'ModelParams Lw'!T$11</f>
        <v>#DIV/0!</v>
      </c>
      <c r="BO281" s="24" t="e">
        <f>(BE281-'ModelParams Lw'!U$10)/'ModelParams Lw'!U$11</f>
        <v>#DIV/0!</v>
      </c>
      <c r="BP281" s="24" t="e">
        <f>(BF281-'ModelParams Lw'!V$10)/'ModelParams Lw'!V$11</f>
        <v>#DIV/0!</v>
      </c>
      <c r="BQ281" s="24">
        <f>IF(Calcul!$F286="SW",'ModelParams Lw'!C$18+'ModelParams Lw'!C$19*LOG(BQ$3)+'ModelParams Lw'!C$20*($D281*$E281),IF('ModelParams Lw'!C$21+'ModelParams Lw'!C$22*LOG(BQ$3)+'ModelParams Lw'!C$23*($D281*$E281)&lt;'ModelParams Lw'!C$18+'ModelParams Lw'!C$19*LOG(BQ$3)+'ModelParams Lw'!C$20*($D281*$E281),'ModelParams Lw'!C$18+'ModelParams Lw'!C$19*LOG(BQ$3)+'ModelParams Lw'!C$20*($D281*$E281),'ModelParams Lw'!C$21+'ModelParams Lw'!C$22*LOG(BQ$3)+'ModelParams Lw'!C$23*($D281*$E281)))</f>
        <v>29.232362061604213</v>
      </c>
      <c r="BR281" s="24">
        <f>IF(Calcul!$F286="SW",'ModelParams Lw'!D$18+'ModelParams Lw'!D$19*LOG(BR$3)+'ModelParams Lw'!D$20*($D281*$E281),IF('ModelParams Lw'!D$21+'ModelParams Lw'!D$22*LOG(BR$3)+'ModelParams Lw'!D$23*($D281*$E281)&lt;'ModelParams Lw'!D$18+'ModelParams Lw'!D$19*LOG(BR$3)+'ModelParams Lw'!D$20*($D281*$E281),'ModelParams Lw'!D$18+'ModelParams Lw'!D$19*LOG(BR$3)+'ModelParams Lw'!D$20*($D281*$E281),'ModelParams Lw'!D$21+'ModelParams Lw'!D$22*LOG(BR$3)+'ModelParams Lw'!D$23*($D281*$E281)))</f>
        <v>20.87664435983303</v>
      </c>
      <c r="BS281" s="24">
        <f>IF(Calcul!$F286="SW",'ModelParams Lw'!E$18+'ModelParams Lw'!E$19*LOG(BS$3)+'ModelParams Lw'!E$20*($D281*$E281),IF('ModelParams Lw'!E$21+'ModelParams Lw'!E$22*LOG(BS$3)+'ModelParams Lw'!E$23*($D281*$E281)&lt;'ModelParams Lw'!E$18+'ModelParams Lw'!E$19*LOG(BS$3)+'ModelParams Lw'!E$20*($D281*$E281),'ModelParams Lw'!E$18+'ModelParams Lw'!E$19*LOG(BS$3)+'ModelParams Lw'!E$20*($D281*$E281),'ModelParams Lw'!E$21+'ModelParams Lw'!E$22*LOG(BS$3)+'ModelParams Lw'!E$23*($D281*$E281)))</f>
        <v>19.403052886267911</v>
      </c>
      <c r="BT281" s="24">
        <f>IF(Calcul!$F286="SW",'ModelParams Lw'!F$18+'ModelParams Lw'!F$19*LOG(BT$3)+'ModelParams Lw'!F$20*($D281*$E281),IF('ModelParams Lw'!F$21+'ModelParams Lw'!F$22*LOG(BT$3)+'ModelParams Lw'!F$23*($D281*$E281)&lt;'ModelParams Lw'!F$18+'ModelParams Lw'!F$19*LOG(BT$3)+'ModelParams Lw'!F$20*($D281*$E281),'ModelParams Lw'!F$18+'ModelParams Lw'!F$19*LOG(BT$3)+'ModelParams Lw'!F$20*($D281*$E281),'ModelParams Lw'!F$21+'ModelParams Lw'!F$22*LOG(BT$3)+'ModelParams Lw'!F$23*($D281*$E281)))</f>
        <v>19.168948557312724</v>
      </c>
      <c r="BU281" s="24">
        <f>IF(Calcul!$F286="SW",'ModelParams Lw'!G$18+'ModelParams Lw'!G$19*LOG(BU$3)+'ModelParams Lw'!G$20*($D281*$E281),IF('ModelParams Lw'!G$21+'ModelParams Lw'!G$22*LOG(BU$3)+'ModelParams Lw'!G$23*($D281*$E281)&lt;'ModelParams Lw'!G$18+'ModelParams Lw'!G$19*LOG(BU$3)+'ModelParams Lw'!G$20*($D281*$E281),'ModelParams Lw'!G$18+'ModelParams Lw'!G$19*LOG(BU$3)+'ModelParams Lw'!G$20*($D281*$E281),'ModelParams Lw'!G$21+'ModelParams Lw'!G$22*LOG(BU$3)+'ModelParams Lw'!G$23*($D281*$E281)))</f>
        <v>19.253827318462619</v>
      </c>
      <c r="BV281" s="24">
        <f>IF(Calcul!$F286="SW",'ModelParams Lw'!H$18+'ModelParams Lw'!H$19*LOG(BV$3)+'ModelParams Lw'!H$20*($D281*$E281),IF('ModelParams Lw'!H$21+'ModelParams Lw'!H$22*LOG(BV$3)+'ModelParams Lw'!H$23*($D281*$E281)&lt;'ModelParams Lw'!H$18+'ModelParams Lw'!H$19*LOG(BV$3)+'ModelParams Lw'!H$20*($D281*$E281),'ModelParams Lw'!H$18+'ModelParams Lw'!H$19*LOG(BV$3)+'ModelParams Lw'!H$20*($D281*$E281),'ModelParams Lw'!H$21+'ModelParams Lw'!H$22*LOG(BV$3)+'ModelParams Lw'!H$23*($D281*$E281)))</f>
        <v>18.450549841027573</v>
      </c>
      <c r="BW281" s="24">
        <f>IF(Calcul!$F286="SW",'ModelParams Lw'!I$18+'ModelParams Lw'!I$19*LOG(BW$3)+'ModelParams Lw'!I$20*($D281*$E281),IF('ModelParams Lw'!I$21+'ModelParams Lw'!I$22*LOG(BW$3)+'ModelParams Lw'!I$23*($D281*$E281)&lt;'ModelParams Lw'!I$18+'ModelParams Lw'!I$19*LOG(BW$3)+'ModelParams Lw'!I$20*($D281*$E281),'ModelParams Lw'!I$18+'ModelParams Lw'!I$19*LOG(BW$3)+'ModelParams Lw'!I$20*($D281*$E281),'ModelParams Lw'!I$21+'ModelParams Lw'!I$22*LOG(BW$3)+'ModelParams Lw'!I$23*($D281*$E281)))</f>
        <v>24.339570323731252</v>
      </c>
      <c r="BX281" s="24">
        <f>IF(Calcul!$F286="SW",'ModelParams Lw'!J$18+'ModelParams Lw'!J$19*LOG(BX$3)+'ModelParams Lw'!J$20*($D281*$E281),IF('ModelParams Lw'!J$21+'ModelParams Lw'!J$22*LOG(BX$3)+'ModelParams Lw'!J$23*($D281*$E281)&lt;'ModelParams Lw'!J$18+'ModelParams Lw'!J$19*LOG(BX$3)+'ModelParams Lw'!J$20*($D281*$E281),'ModelParams Lw'!J$18+'ModelParams Lw'!J$19*LOG(BX$3)+'ModelParams Lw'!J$20*($D281*$E281),'ModelParams Lw'!J$21+'ModelParams Lw'!J$22*LOG(BX$3)+'ModelParams Lw'!J$23*($D281*$E281)))</f>
        <v>22.505852524315557</v>
      </c>
      <c r="BY281" s="24" t="e">
        <f t="shared" si="103"/>
        <v>#DIV/0!</v>
      </c>
      <c r="BZ281" s="24" t="e">
        <f t="shared" si="104"/>
        <v>#DIV/0!</v>
      </c>
      <c r="CA281" s="24" t="e">
        <f t="shared" si="105"/>
        <v>#DIV/0!</v>
      </c>
      <c r="CB281" s="24" t="e">
        <f t="shared" si="106"/>
        <v>#DIV/0!</v>
      </c>
      <c r="CC281" s="24" t="e">
        <f t="shared" si="107"/>
        <v>#DIV/0!</v>
      </c>
      <c r="CD281" s="24" t="e">
        <f t="shared" si="108"/>
        <v>#DIV/0!</v>
      </c>
      <c r="CE281" s="24" t="e">
        <f t="shared" si="109"/>
        <v>#DIV/0!</v>
      </c>
      <c r="CF281" s="24" t="e">
        <f t="shared" si="110"/>
        <v>#DIV/0!</v>
      </c>
      <c r="CG281" s="24" t="e">
        <f>10*LOG10(IF(BY281="",0,POWER(10,((BY281+'ModelParams Lw'!$O$4)/10))) +IF(BZ281="",0,POWER(10,((BZ281+'ModelParams Lw'!$P$4)/10))) +IF(CA281="",0,POWER(10,((CA281+'ModelParams Lw'!$Q$4)/10))) +IF(CB281="",0,POWER(10,((CB281+'ModelParams Lw'!$R$4)/10))) +IF(CC281="",0,POWER(10,((CC281+'ModelParams Lw'!$S$4)/10))) +IF(CD281="",0,POWER(10,((CD281+'ModelParams Lw'!$T$4)/10))) +IF(CE281="",0,POWER(10,((CE281+'ModelParams Lw'!$U$4)/10)))+IF(CF281="",0,POWER(10,((CF281+'ModelParams Lw'!$V$4)/10))))</f>
        <v>#DIV/0!</v>
      </c>
      <c r="CH281" s="24" t="e">
        <f t="shared" si="94"/>
        <v>#DIV/0!</v>
      </c>
      <c r="CI281" s="24" t="e">
        <f>(BY281-'ModelParams Lw'!$O$10)/'ModelParams Lw'!$O$11</f>
        <v>#DIV/0!</v>
      </c>
      <c r="CJ281" s="24" t="e">
        <f>(BZ281-'ModelParams Lw'!$P$10)/'ModelParams Lw'!$P$11</f>
        <v>#DIV/0!</v>
      </c>
      <c r="CK281" s="24" t="e">
        <f>(CA281-'ModelParams Lw'!$Q$10)/'ModelParams Lw'!$Q$11</f>
        <v>#DIV/0!</v>
      </c>
      <c r="CL281" s="24" t="e">
        <f>(CB281-'ModelParams Lw'!$R$10)/'ModelParams Lw'!$R$11</f>
        <v>#DIV/0!</v>
      </c>
      <c r="CM281" s="24" t="e">
        <f>(CC281-'ModelParams Lw'!$S$10)/'ModelParams Lw'!$S$11</f>
        <v>#DIV/0!</v>
      </c>
      <c r="CN281" s="24" t="e">
        <f>(CD281-'ModelParams Lw'!$T$10)/'ModelParams Lw'!$T$11</f>
        <v>#DIV/0!</v>
      </c>
      <c r="CO281" s="24" t="e">
        <f>(CE281-'ModelParams Lw'!$U$10)/'ModelParams Lw'!$U$11</f>
        <v>#DIV/0!</v>
      </c>
      <c r="CP281" s="24" t="e">
        <f>(CF281-'ModelParams Lw'!$V$10)/'ModelParams Lw'!$V$11</f>
        <v>#DIV/0!</v>
      </c>
    </row>
    <row r="282" spans="1:94" x14ac:dyDescent="0.2">
      <c r="A282" s="12">
        <f>Calcul!B284</f>
        <v>0</v>
      </c>
      <c r="B282" s="12">
        <f t="shared" si="111"/>
        <v>0</v>
      </c>
      <c r="C282" s="12">
        <f>Calcul!C284</f>
        <v>0</v>
      </c>
      <c r="D282" s="12">
        <f>Calcul!D284/1000</f>
        <v>0</v>
      </c>
      <c r="E282" s="12">
        <f>Calcul!E284/1000</f>
        <v>0</v>
      </c>
      <c r="F282" s="12">
        <f t="shared" si="112"/>
        <v>0</v>
      </c>
      <c r="G282" s="24" t="e">
        <f t="shared" si="113"/>
        <v>#DIV/0!</v>
      </c>
      <c r="H282" s="21" t="e">
        <f>'ModelParams Lw'!$B$6*(LN(H$3/(($B282/3600/($D282*$F282))^0.4*$G282^0.3)))^2+'ModelParams Lw'!$B$7*LN(H$3/(($B282/3600/($D282*$F282))^0.4*$G282^0.3))+'ModelParams Lw'!$B$8</f>
        <v>#DIV/0!</v>
      </c>
      <c r="I282" s="21" t="e">
        <f>'ModelParams Lw'!$B$6*(LN(I$3/(($B282/3600/($D282*$F282))^0.4*$G282^0.3)))^2+'ModelParams Lw'!$B$7*LN(I$3/(($B282/3600/($D282*$F282))^0.4*$G282^0.3))+'ModelParams Lw'!$B$8</f>
        <v>#DIV/0!</v>
      </c>
      <c r="J282" s="21" t="e">
        <f>'ModelParams Lw'!$B$6*(LN(J$3/(($B282/3600/($D282*$F282))^0.4*$G282^0.3)))^2+'ModelParams Lw'!$B$7*LN(J$3/(($B282/3600/($D282*$F282))^0.4*$G282^0.3))+'ModelParams Lw'!$B$8</f>
        <v>#DIV/0!</v>
      </c>
      <c r="K282" s="21" t="e">
        <f>'ModelParams Lw'!$B$6*(LN(K$3/(($B282/3600/($D282*$F282))^0.4*$G282^0.3)))^2+'ModelParams Lw'!$B$7*LN(K$3/(($B282/3600/($D282*$F282))^0.4*$G282^0.3))+'ModelParams Lw'!$B$8</f>
        <v>#DIV/0!</v>
      </c>
      <c r="L282" s="21" t="e">
        <f>'ModelParams Lw'!$B$6*(LN(L$3/(($B282/3600/($D282*$F282))^0.4*$G282^0.3)))^2+'ModelParams Lw'!$B$7*LN(L$3/(($B282/3600/($D282*$F282))^0.4*$G282^0.3))+'ModelParams Lw'!$B$8</f>
        <v>#DIV/0!</v>
      </c>
      <c r="M282" s="21" t="e">
        <f>'ModelParams Lw'!$B$6*(LN(M$3/(($B282/3600/($D282*$F282))^0.4*$G282^0.3)))^2+'ModelParams Lw'!$B$7*LN(M$3/(($B282/3600/($D282*$F282))^0.4*$G282^0.3))+'ModelParams Lw'!$B$8</f>
        <v>#DIV/0!</v>
      </c>
      <c r="N282" s="21" t="e">
        <f>'ModelParams Lw'!$B$6*(LN(N$3/(($B282/3600/($D282*$F282))^0.4*$G282^0.3)))^2+'ModelParams Lw'!$B$7*LN(N$3/(($B282/3600/($D282*$F282))^0.4*$G282^0.3))+'ModelParams Lw'!$B$8</f>
        <v>#DIV/0!</v>
      </c>
      <c r="O282" s="21" t="e">
        <f>'ModelParams Lw'!$B$6*(LN(O$3/(($B282/3600/($D282*$F282))^0.4*$G282^0.3)))^2+'ModelParams Lw'!$B$7*LN(O$3/(($B282/3600/($D282*$F282))^0.4*$G282^0.3))+'ModelParams Lw'!$B$8</f>
        <v>#DIV/0!</v>
      </c>
      <c r="P282" s="24" t="e">
        <f>'ModelParams Lw'!$B$3+'ModelParams Lw'!$B$4*LOG10($B282/3600/($D282*$F282))+'ModelParams Lw'!$B$5*LOG10(2*$G282/(1.2*($B282/3600/($D282*$F282))^2)+1)+10*LOG10($D282*$F282)+H282</f>
        <v>#DIV/0!</v>
      </c>
      <c r="Q282" s="24" t="e">
        <f>'ModelParams Lw'!$B$3+'ModelParams Lw'!$B$4*LOG10($B282/3600/($D282*$F282))+'ModelParams Lw'!$B$5*LOG10(2*$G282/(1.2*($B282/3600/($D282*$F282))^2)+1)+10*LOG10($D282*$F282)+I282</f>
        <v>#DIV/0!</v>
      </c>
      <c r="R282" s="24" t="e">
        <f>'ModelParams Lw'!$B$3+'ModelParams Lw'!$B$4*LOG10($B282/3600/($D282*$F282))+'ModelParams Lw'!$B$5*LOG10(2*$G282/(1.2*($B282/3600/($D282*$F282))^2)+1)+10*LOG10($D282*$F282)+J282</f>
        <v>#DIV/0!</v>
      </c>
      <c r="S282" s="24" t="e">
        <f>'ModelParams Lw'!$B$3+'ModelParams Lw'!$B$4*LOG10($B282/3600/($D282*$F282))+'ModelParams Lw'!$B$5*LOG10(2*$G282/(1.2*($B282/3600/($D282*$F282))^2)+1)+10*LOG10($D282*$F282)+K282</f>
        <v>#DIV/0!</v>
      </c>
      <c r="T282" s="24" t="e">
        <f>'ModelParams Lw'!$B$3+'ModelParams Lw'!$B$4*LOG10($B282/3600/($D282*$F282))+'ModelParams Lw'!$B$5*LOG10(2*$G282/(1.2*($B282/3600/($D282*$F282))^2)+1)+10*LOG10($D282*$F282)+L282</f>
        <v>#DIV/0!</v>
      </c>
      <c r="U282" s="24" t="e">
        <f>'ModelParams Lw'!$B$3+'ModelParams Lw'!$B$4*LOG10($B282/3600/($D282*$F282))+'ModelParams Lw'!$B$5*LOG10(2*$G282/(1.2*($B282/3600/($D282*$F282))^2)+1)+10*LOG10($D282*$F282)+M282</f>
        <v>#DIV/0!</v>
      </c>
      <c r="V282" s="24" t="e">
        <f>'ModelParams Lw'!$B$3+'ModelParams Lw'!$B$4*LOG10($B282/3600/($D282*$F282))+'ModelParams Lw'!$B$5*LOG10(2*$G282/(1.2*($B282/3600/($D282*$F282))^2)+1)+10*LOG10($D282*$F282)+N282</f>
        <v>#DIV/0!</v>
      </c>
      <c r="W282" s="24" t="e">
        <f>'ModelParams Lw'!$B$3+'ModelParams Lw'!$B$4*LOG10($B282/3600/($D282*$F282))+'ModelParams Lw'!$B$5*LOG10(2*$G282/(1.2*($B282/3600/($D282*$F282))^2)+1)+10*LOG10($D282*$F282)+O282</f>
        <v>#DIV/0!</v>
      </c>
      <c r="X282" s="24" t="e">
        <f>10*LOG10(IF(P282="",0,POWER(10,((P282+'ModelParams Lw'!$O$4)/10))) +IF(Q282="",0,POWER(10,((Q282+'ModelParams Lw'!$P$4)/10))) +IF(R282="",0,POWER(10,((R282+'ModelParams Lw'!$Q$4)/10))) +IF(S282="",0,POWER(10,((S282+'ModelParams Lw'!$R$4)/10))) +IF(T282="",0,POWER(10,((T282+'ModelParams Lw'!$S$4)/10))) +IF(U282="",0,POWER(10,((U282+'ModelParams Lw'!$T$4)/10))) +IF(V282="",0,POWER(10,((V282+'ModelParams Lw'!$U$4)/10)))+IF(W282="",0,POWER(10,((W282+'ModelParams Lw'!$V$4)/10))))</f>
        <v>#DIV/0!</v>
      </c>
      <c r="Y282" s="24" t="e">
        <f t="shared" si="114"/>
        <v>#DIV/0!</v>
      </c>
      <c r="Z282" s="24" t="e">
        <f>(P282-'ModelParams Lw'!O$10)/'ModelParams Lw'!O$11</f>
        <v>#DIV/0!</v>
      </c>
      <c r="AA282" s="24" t="e">
        <f>(Q282-'ModelParams Lw'!P$10)/'ModelParams Lw'!P$11</f>
        <v>#DIV/0!</v>
      </c>
      <c r="AB282" s="24" t="e">
        <f>(R282-'ModelParams Lw'!Q$10)/'ModelParams Lw'!Q$11</f>
        <v>#DIV/0!</v>
      </c>
      <c r="AC282" s="24" t="e">
        <f>(S282-'ModelParams Lw'!R$10)/'ModelParams Lw'!R$11</f>
        <v>#DIV/0!</v>
      </c>
      <c r="AD282" s="24" t="e">
        <f>(T282-'ModelParams Lw'!S$10)/'ModelParams Lw'!S$11</f>
        <v>#DIV/0!</v>
      </c>
      <c r="AE282" s="24" t="e">
        <f>(U282-'ModelParams Lw'!T$10)/'ModelParams Lw'!T$11</f>
        <v>#DIV/0!</v>
      </c>
      <c r="AF282" s="24" t="e">
        <f>(V282-'ModelParams Lw'!U$10)/'ModelParams Lw'!U$11</f>
        <v>#DIV/0!</v>
      </c>
      <c r="AG282" s="24" t="e">
        <f>(W282-'ModelParams Lw'!V$10)/'ModelParams Lw'!V$11</f>
        <v>#DIV/0!</v>
      </c>
      <c r="AH282" s="24" t="e">
        <f t="shared" si="92"/>
        <v>#DIV/0!</v>
      </c>
      <c r="AI282" s="24" t="str">
        <f>IF(OR(Calcul!$D287="",Calcul!$E287=""),"",VLOOKUP(CONCATENATE(Calcul!$D287,Calcul!$E287),SilencerParams!$D$4:$R$82,8,FALSE))</f>
        <v/>
      </c>
      <c r="AJ282" s="24" t="str">
        <f>IF(OR(Calcul!$D287="",Calcul!$E287=""),"",VLOOKUP(CONCATENATE(Calcul!$D287,Calcul!$E287),SilencerParams!$D$4:$R$82,9,FALSE))</f>
        <v/>
      </c>
      <c r="AK282" s="24" t="str">
        <f>IF(OR(Calcul!$D287="",Calcul!$E287=""),"",VLOOKUP(CONCATENATE(Calcul!$D287,Calcul!$E287),SilencerParams!$D$4:$R$82,10,FALSE))</f>
        <v/>
      </c>
      <c r="AL282" s="24" t="str">
        <f>IF(OR(Calcul!$D287="",Calcul!$E287=""),"",VLOOKUP(CONCATENATE(Calcul!$D287,Calcul!$E287),SilencerParams!$D$4:$R$82,11,FALSE))</f>
        <v/>
      </c>
      <c r="AM282" s="24" t="str">
        <f>IF(OR(Calcul!$D287="",Calcul!$E287=""),"",VLOOKUP(CONCATENATE(Calcul!$D287,Calcul!$E287),SilencerParams!$D$4:$R$82,12,FALSE))</f>
        <v/>
      </c>
      <c r="AN282" s="24" t="str">
        <f>IF(OR(Calcul!$D287="",Calcul!$E287=""),"",VLOOKUP(CONCATENATE(Calcul!$D287,Calcul!$E287),SilencerParams!$D$4:$R$82,13,FALSE))</f>
        <v/>
      </c>
      <c r="AO282" s="24" t="str">
        <f>IF(OR(Calcul!$D287="",Calcul!$E287=""),"",VLOOKUP(CONCATENATE(Calcul!$D287,Calcul!$E287),SilencerParams!$D$4:$R$82,14,FALSE))</f>
        <v/>
      </c>
      <c r="AP282" s="24" t="str">
        <f>IF(OR(Calcul!$D287="",Calcul!$E287=""),"",VLOOKUP(CONCATENATE(Calcul!$D287,Calcul!$E287),SilencerParams!$D$4:$R$82,15,FALSE))</f>
        <v/>
      </c>
      <c r="AQ282" s="24" t="str">
        <f>IF(OR(Calcul!$D287="",Calcul!$E287=""),"",VLOOKUP(CONCATENATE(Calcul!$D287,Calcul!$E287),SilencerParams!$D$4:$Z$82,16,FALSE)*LOG($AH282)+VLOOKUP(CONCATENATE(Calcul!$D287,Calcul!$E287),SilencerParams!$D$4:$AH$82,24,FALSE))</f>
        <v/>
      </c>
      <c r="AR282" s="24" t="str">
        <f>IF(OR(Calcul!$D287="",Calcul!$E287=""),"",VLOOKUP(CONCATENATE(Calcul!$D287,Calcul!$E287),SilencerParams!$D$4:$Z$82,17,FALSE)*LOG($AH282)+VLOOKUP(CONCATENATE(Calcul!$D287,Calcul!$E287),SilencerParams!$D$4:$AH$82,25,FALSE))</f>
        <v/>
      </c>
      <c r="AS282" s="24" t="str">
        <f>IF(OR(Calcul!$D287="",Calcul!$E287=""),"",VLOOKUP(CONCATENATE(Calcul!$D287,Calcul!$E287),SilencerParams!$D$4:$Z$82,18,FALSE)*LOG($AH282)+VLOOKUP(CONCATENATE(Calcul!$D287,Calcul!$E287),SilencerParams!$D$4:$AH$82,26,FALSE))</f>
        <v/>
      </c>
      <c r="AT282" s="24" t="str">
        <f>IF(OR(Calcul!$D287="",Calcul!$E287=""),"",VLOOKUP(CONCATENATE(Calcul!$D287,Calcul!$E287),SilencerParams!$D$4:$Z$82,19,FALSE)*LOG($AH282)+VLOOKUP(CONCATENATE(Calcul!$D287,Calcul!$E287),SilencerParams!$D$4:$AH$82,27,FALSE))</f>
        <v/>
      </c>
      <c r="AU282" s="24" t="str">
        <f>IF(OR(Calcul!$D287="",Calcul!$E287=""),"",VLOOKUP(CONCATENATE(Calcul!$D287,Calcul!$E287),SilencerParams!$D$4:$Z$82,20,FALSE)*LOG($AH282)+VLOOKUP(CONCATENATE(Calcul!$D287,Calcul!$E287),SilencerParams!$D$4:$AH$82,28,FALSE))</f>
        <v/>
      </c>
      <c r="AV282" s="24" t="str">
        <f>IF(OR(Calcul!$D287="",Calcul!$E287=""),"",VLOOKUP(CONCATENATE(Calcul!$D287,Calcul!$E287),SilencerParams!$D$4:$Z$82,21,FALSE)*LOG($AH282)+VLOOKUP(CONCATENATE(Calcul!$D287,Calcul!$E287),SilencerParams!$D$4:$AH$82,29,FALSE))</f>
        <v/>
      </c>
      <c r="AW282" s="24" t="str">
        <f>IF(OR(Calcul!$D287="",Calcul!$E287=""),"",VLOOKUP(CONCATENATE(Calcul!$D287,Calcul!$E287),SilencerParams!$D$4:$Z$82,22,FALSE)*LOG($AH282)+VLOOKUP(CONCATENATE(Calcul!$D287,Calcul!$E287),SilencerParams!$D$4:$AH$82,30,FALSE))</f>
        <v/>
      </c>
      <c r="AX282" s="24" t="str">
        <f>IF(OR(Calcul!$D287="",Calcul!$E287=""),"",VLOOKUP(CONCATENATE(Calcul!$D287,Calcul!$E287),SilencerParams!$D$4:$Z$82,23,FALSE)*LOG($AH282)+VLOOKUP(CONCATENATE(Calcul!$D287,Calcul!$E287),SilencerParams!$D$4:$AH$82,31,FALSE))</f>
        <v/>
      </c>
      <c r="AY282" s="24" t="e">
        <f t="shared" si="95"/>
        <v>#DIV/0!</v>
      </c>
      <c r="AZ282" s="24" t="e">
        <f t="shared" si="96"/>
        <v>#DIV/0!</v>
      </c>
      <c r="BA282" s="24" t="e">
        <f t="shared" si="97"/>
        <v>#DIV/0!</v>
      </c>
      <c r="BB282" s="24" t="e">
        <f t="shared" si="98"/>
        <v>#DIV/0!</v>
      </c>
      <c r="BC282" s="24" t="e">
        <f t="shared" si="99"/>
        <v>#DIV/0!</v>
      </c>
      <c r="BD282" s="24" t="e">
        <f t="shared" si="100"/>
        <v>#DIV/0!</v>
      </c>
      <c r="BE282" s="24" t="e">
        <f t="shared" si="101"/>
        <v>#DIV/0!</v>
      </c>
      <c r="BF282" s="24" t="e">
        <f t="shared" si="102"/>
        <v>#DIV/0!</v>
      </c>
      <c r="BG282" s="24" t="e">
        <f>10*LOG10(IF(AY282="",0,POWER(10,((AY282+'ModelParams Lw'!$O$4)/10))) +IF(AZ282="",0,POWER(10,((AZ282+'ModelParams Lw'!$P$4)/10))) +IF(BA282="",0,POWER(10,((BA282+'ModelParams Lw'!$Q$4)/10))) +IF(BB282="",0,POWER(10,((BB282+'ModelParams Lw'!$R$4)/10))) +IF(BC282="",0,POWER(10,((BC282+'ModelParams Lw'!$S$4)/10))) +IF(BD282="",0,POWER(10,((BD282+'ModelParams Lw'!$T$4)/10))) +IF(BE282="",0,POWER(10,((BE282+'ModelParams Lw'!$U$4)/10)))+IF(BF282="",0,POWER(10,((BF282+'ModelParams Lw'!$V$4)/10))))</f>
        <v>#DIV/0!</v>
      </c>
      <c r="BH282" s="24" t="e">
        <f t="shared" si="93"/>
        <v>#DIV/0!</v>
      </c>
      <c r="BI282" s="24" t="e">
        <f>(AY282-'ModelParams Lw'!O$10)/'ModelParams Lw'!O$11</f>
        <v>#DIV/0!</v>
      </c>
      <c r="BJ282" s="24" t="e">
        <f>(AZ282-'ModelParams Lw'!P$10)/'ModelParams Lw'!P$11</f>
        <v>#DIV/0!</v>
      </c>
      <c r="BK282" s="24" t="e">
        <f>(BA282-'ModelParams Lw'!Q$10)/'ModelParams Lw'!Q$11</f>
        <v>#DIV/0!</v>
      </c>
      <c r="BL282" s="24" t="e">
        <f>(BB282-'ModelParams Lw'!R$10)/'ModelParams Lw'!R$11</f>
        <v>#DIV/0!</v>
      </c>
      <c r="BM282" s="24" t="e">
        <f>(BC282-'ModelParams Lw'!S$10)/'ModelParams Lw'!S$11</f>
        <v>#DIV/0!</v>
      </c>
      <c r="BN282" s="24" t="e">
        <f>(BD282-'ModelParams Lw'!T$10)/'ModelParams Lw'!T$11</f>
        <v>#DIV/0!</v>
      </c>
      <c r="BO282" s="24" t="e">
        <f>(BE282-'ModelParams Lw'!U$10)/'ModelParams Lw'!U$11</f>
        <v>#DIV/0!</v>
      </c>
      <c r="BP282" s="24" t="e">
        <f>(BF282-'ModelParams Lw'!V$10)/'ModelParams Lw'!V$11</f>
        <v>#DIV/0!</v>
      </c>
      <c r="BQ282" s="24">
        <f>IF(Calcul!$F287="SW",'ModelParams Lw'!C$18+'ModelParams Lw'!C$19*LOG(BQ$3)+'ModelParams Lw'!C$20*($D282*$E282),IF('ModelParams Lw'!C$21+'ModelParams Lw'!C$22*LOG(BQ$3)+'ModelParams Lw'!C$23*($D282*$E282)&lt;'ModelParams Lw'!C$18+'ModelParams Lw'!C$19*LOG(BQ$3)+'ModelParams Lw'!C$20*($D282*$E282),'ModelParams Lw'!C$18+'ModelParams Lw'!C$19*LOG(BQ$3)+'ModelParams Lw'!C$20*($D282*$E282),'ModelParams Lw'!C$21+'ModelParams Lw'!C$22*LOG(BQ$3)+'ModelParams Lw'!C$23*($D282*$E282)))</f>
        <v>29.232362061604213</v>
      </c>
      <c r="BR282" s="24">
        <f>IF(Calcul!$F287="SW",'ModelParams Lw'!D$18+'ModelParams Lw'!D$19*LOG(BR$3)+'ModelParams Lw'!D$20*($D282*$E282),IF('ModelParams Lw'!D$21+'ModelParams Lw'!D$22*LOG(BR$3)+'ModelParams Lw'!D$23*($D282*$E282)&lt;'ModelParams Lw'!D$18+'ModelParams Lw'!D$19*LOG(BR$3)+'ModelParams Lw'!D$20*($D282*$E282),'ModelParams Lw'!D$18+'ModelParams Lw'!D$19*LOG(BR$3)+'ModelParams Lw'!D$20*($D282*$E282),'ModelParams Lw'!D$21+'ModelParams Lw'!D$22*LOG(BR$3)+'ModelParams Lw'!D$23*($D282*$E282)))</f>
        <v>20.87664435983303</v>
      </c>
      <c r="BS282" s="24">
        <f>IF(Calcul!$F287="SW",'ModelParams Lw'!E$18+'ModelParams Lw'!E$19*LOG(BS$3)+'ModelParams Lw'!E$20*($D282*$E282),IF('ModelParams Lw'!E$21+'ModelParams Lw'!E$22*LOG(BS$3)+'ModelParams Lw'!E$23*($D282*$E282)&lt;'ModelParams Lw'!E$18+'ModelParams Lw'!E$19*LOG(BS$3)+'ModelParams Lw'!E$20*($D282*$E282),'ModelParams Lw'!E$18+'ModelParams Lw'!E$19*LOG(BS$3)+'ModelParams Lw'!E$20*($D282*$E282),'ModelParams Lw'!E$21+'ModelParams Lw'!E$22*LOG(BS$3)+'ModelParams Lw'!E$23*($D282*$E282)))</f>
        <v>19.403052886267911</v>
      </c>
      <c r="BT282" s="24">
        <f>IF(Calcul!$F287="SW",'ModelParams Lw'!F$18+'ModelParams Lw'!F$19*LOG(BT$3)+'ModelParams Lw'!F$20*($D282*$E282),IF('ModelParams Lw'!F$21+'ModelParams Lw'!F$22*LOG(BT$3)+'ModelParams Lw'!F$23*($D282*$E282)&lt;'ModelParams Lw'!F$18+'ModelParams Lw'!F$19*LOG(BT$3)+'ModelParams Lw'!F$20*($D282*$E282),'ModelParams Lw'!F$18+'ModelParams Lw'!F$19*LOG(BT$3)+'ModelParams Lw'!F$20*($D282*$E282),'ModelParams Lw'!F$21+'ModelParams Lw'!F$22*LOG(BT$3)+'ModelParams Lw'!F$23*($D282*$E282)))</f>
        <v>19.168948557312724</v>
      </c>
      <c r="BU282" s="24">
        <f>IF(Calcul!$F287="SW",'ModelParams Lw'!G$18+'ModelParams Lw'!G$19*LOG(BU$3)+'ModelParams Lw'!G$20*($D282*$E282),IF('ModelParams Lw'!G$21+'ModelParams Lw'!G$22*LOG(BU$3)+'ModelParams Lw'!G$23*($D282*$E282)&lt;'ModelParams Lw'!G$18+'ModelParams Lw'!G$19*LOG(BU$3)+'ModelParams Lw'!G$20*($D282*$E282),'ModelParams Lw'!G$18+'ModelParams Lw'!G$19*LOG(BU$3)+'ModelParams Lw'!G$20*($D282*$E282),'ModelParams Lw'!G$21+'ModelParams Lw'!G$22*LOG(BU$3)+'ModelParams Lw'!G$23*($D282*$E282)))</f>
        <v>19.253827318462619</v>
      </c>
      <c r="BV282" s="24">
        <f>IF(Calcul!$F287="SW",'ModelParams Lw'!H$18+'ModelParams Lw'!H$19*LOG(BV$3)+'ModelParams Lw'!H$20*($D282*$E282),IF('ModelParams Lw'!H$21+'ModelParams Lw'!H$22*LOG(BV$3)+'ModelParams Lw'!H$23*($D282*$E282)&lt;'ModelParams Lw'!H$18+'ModelParams Lw'!H$19*LOG(BV$3)+'ModelParams Lw'!H$20*($D282*$E282),'ModelParams Lw'!H$18+'ModelParams Lw'!H$19*LOG(BV$3)+'ModelParams Lw'!H$20*($D282*$E282),'ModelParams Lw'!H$21+'ModelParams Lw'!H$22*LOG(BV$3)+'ModelParams Lw'!H$23*($D282*$E282)))</f>
        <v>18.450549841027573</v>
      </c>
      <c r="BW282" s="24">
        <f>IF(Calcul!$F287="SW",'ModelParams Lw'!I$18+'ModelParams Lw'!I$19*LOG(BW$3)+'ModelParams Lw'!I$20*($D282*$E282),IF('ModelParams Lw'!I$21+'ModelParams Lw'!I$22*LOG(BW$3)+'ModelParams Lw'!I$23*($D282*$E282)&lt;'ModelParams Lw'!I$18+'ModelParams Lw'!I$19*LOG(BW$3)+'ModelParams Lw'!I$20*($D282*$E282),'ModelParams Lw'!I$18+'ModelParams Lw'!I$19*LOG(BW$3)+'ModelParams Lw'!I$20*($D282*$E282),'ModelParams Lw'!I$21+'ModelParams Lw'!I$22*LOG(BW$3)+'ModelParams Lw'!I$23*($D282*$E282)))</f>
        <v>24.339570323731252</v>
      </c>
      <c r="BX282" s="24">
        <f>IF(Calcul!$F287="SW",'ModelParams Lw'!J$18+'ModelParams Lw'!J$19*LOG(BX$3)+'ModelParams Lw'!J$20*($D282*$E282),IF('ModelParams Lw'!J$21+'ModelParams Lw'!J$22*LOG(BX$3)+'ModelParams Lw'!J$23*($D282*$E282)&lt;'ModelParams Lw'!J$18+'ModelParams Lw'!J$19*LOG(BX$3)+'ModelParams Lw'!J$20*($D282*$E282),'ModelParams Lw'!J$18+'ModelParams Lw'!J$19*LOG(BX$3)+'ModelParams Lw'!J$20*($D282*$E282),'ModelParams Lw'!J$21+'ModelParams Lw'!J$22*LOG(BX$3)+'ModelParams Lw'!J$23*($D282*$E282)))</f>
        <v>22.505852524315557</v>
      </c>
      <c r="BY282" s="24" t="e">
        <f t="shared" si="103"/>
        <v>#DIV/0!</v>
      </c>
      <c r="BZ282" s="24" t="e">
        <f t="shared" si="104"/>
        <v>#DIV/0!</v>
      </c>
      <c r="CA282" s="24" t="e">
        <f t="shared" si="105"/>
        <v>#DIV/0!</v>
      </c>
      <c r="CB282" s="24" t="e">
        <f t="shared" si="106"/>
        <v>#DIV/0!</v>
      </c>
      <c r="CC282" s="24" t="e">
        <f t="shared" si="107"/>
        <v>#DIV/0!</v>
      </c>
      <c r="CD282" s="24" t="e">
        <f t="shared" si="108"/>
        <v>#DIV/0!</v>
      </c>
      <c r="CE282" s="24" t="e">
        <f t="shared" si="109"/>
        <v>#DIV/0!</v>
      </c>
      <c r="CF282" s="24" t="e">
        <f t="shared" si="110"/>
        <v>#DIV/0!</v>
      </c>
      <c r="CG282" s="24" t="e">
        <f>10*LOG10(IF(BY282="",0,POWER(10,((BY282+'ModelParams Lw'!$O$4)/10))) +IF(BZ282="",0,POWER(10,((BZ282+'ModelParams Lw'!$P$4)/10))) +IF(CA282="",0,POWER(10,((CA282+'ModelParams Lw'!$Q$4)/10))) +IF(CB282="",0,POWER(10,((CB282+'ModelParams Lw'!$R$4)/10))) +IF(CC282="",0,POWER(10,((CC282+'ModelParams Lw'!$S$4)/10))) +IF(CD282="",0,POWER(10,((CD282+'ModelParams Lw'!$T$4)/10))) +IF(CE282="",0,POWER(10,((CE282+'ModelParams Lw'!$U$4)/10)))+IF(CF282="",0,POWER(10,((CF282+'ModelParams Lw'!$V$4)/10))))</f>
        <v>#DIV/0!</v>
      </c>
      <c r="CH282" s="24" t="e">
        <f t="shared" si="94"/>
        <v>#DIV/0!</v>
      </c>
      <c r="CI282" s="24" t="e">
        <f>(BY282-'ModelParams Lw'!$O$10)/'ModelParams Lw'!$O$11</f>
        <v>#DIV/0!</v>
      </c>
      <c r="CJ282" s="24" t="e">
        <f>(BZ282-'ModelParams Lw'!$P$10)/'ModelParams Lw'!$P$11</f>
        <v>#DIV/0!</v>
      </c>
      <c r="CK282" s="24" t="e">
        <f>(CA282-'ModelParams Lw'!$Q$10)/'ModelParams Lw'!$Q$11</f>
        <v>#DIV/0!</v>
      </c>
      <c r="CL282" s="24" t="e">
        <f>(CB282-'ModelParams Lw'!$R$10)/'ModelParams Lw'!$R$11</f>
        <v>#DIV/0!</v>
      </c>
      <c r="CM282" s="24" t="e">
        <f>(CC282-'ModelParams Lw'!$S$10)/'ModelParams Lw'!$S$11</f>
        <v>#DIV/0!</v>
      </c>
      <c r="CN282" s="24" t="e">
        <f>(CD282-'ModelParams Lw'!$T$10)/'ModelParams Lw'!$T$11</f>
        <v>#DIV/0!</v>
      </c>
      <c r="CO282" s="24" t="e">
        <f>(CE282-'ModelParams Lw'!$U$10)/'ModelParams Lw'!$U$11</f>
        <v>#DIV/0!</v>
      </c>
      <c r="CP282" s="24" t="e">
        <f>(CF282-'ModelParams Lw'!$V$10)/'ModelParams Lw'!$V$11</f>
        <v>#DIV/0!</v>
      </c>
    </row>
    <row r="283" spans="1:94" x14ac:dyDescent="0.2">
      <c r="A283" s="12">
        <f>Calcul!B285</f>
        <v>0</v>
      </c>
      <c r="B283" s="12">
        <f t="shared" si="111"/>
        <v>0</v>
      </c>
      <c r="C283" s="12">
        <f>Calcul!C285</f>
        <v>0</v>
      </c>
      <c r="D283" s="12">
        <f>Calcul!D285/1000</f>
        <v>0</v>
      </c>
      <c r="E283" s="12">
        <f>Calcul!E285/1000</f>
        <v>0</v>
      </c>
      <c r="F283" s="12">
        <f t="shared" si="112"/>
        <v>0</v>
      </c>
      <c r="G283" s="24" t="e">
        <f t="shared" si="113"/>
        <v>#DIV/0!</v>
      </c>
      <c r="H283" s="21" t="e">
        <f>'ModelParams Lw'!$B$6*(LN(H$3/(($B283/3600/($D283*$F283))^0.4*$G283^0.3)))^2+'ModelParams Lw'!$B$7*LN(H$3/(($B283/3600/($D283*$F283))^0.4*$G283^0.3))+'ModelParams Lw'!$B$8</f>
        <v>#DIV/0!</v>
      </c>
      <c r="I283" s="21" t="e">
        <f>'ModelParams Lw'!$B$6*(LN(I$3/(($B283/3600/($D283*$F283))^0.4*$G283^0.3)))^2+'ModelParams Lw'!$B$7*LN(I$3/(($B283/3600/($D283*$F283))^0.4*$G283^0.3))+'ModelParams Lw'!$B$8</f>
        <v>#DIV/0!</v>
      </c>
      <c r="J283" s="21" t="e">
        <f>'ModelParams Lw'!$B$6*(LN(J$3/(($B283/3600/($D283*$F283))^0.4*$G283^0.3)))^2+'ModelParams Lw'!$B$7*LN(J$3/(($B283/3600/($D283*$F283))^0.4*$G283^0.3))+'ModelParams Lw'!$B$8</f>
        <v>#DIV/0!</v>
      </c>
      <c r="K283" s="21" t="e">
        <f>'ModelParams Lw'!$B$6*(LN(K$3/(($B283/3600/($D283*$F283))^0.4*$G283^0.3)))^2+'ModelParams Lw'!$B$7*LN(K$3/(($B283/3600/($D283*$F283))^0.4*$G283^0.3))+'ModelParams Lw'!$B$8</f>
        <v>#DIV/0!</v>
      </c>
      <c r="L283" s="21" t="e">
        <f>'ModelParams Lw'!$B$6*(LN(L$3/(($B283/3600/($D283*$F283))^0.4*$G283^0.3)))^2+'ModelParams Lw'!$B$7*LN(L$3/(($B283/3600/($D283*$F283))^0.4*$G283^0.3))+'ModelParams Lw'!$B$8</f>
        <v>#DIV/0!</v>
      </c>
      <c r="M283" s="21" t="e">
        <f>'ModelParams Lw'!$B$6*(LN(M$3/(($B283/3600/($D283*$F283))^0.4*$G283^0.3)))^2+'ModelParams Lw'!$B$7*LN(M$3/(($B283/3600/($D283*$F283))^0.4*$G283^0.3))+'ModelParams Lw'!$B$8</f>
        <v>#DIV/0!</v>
      </c>
      <c r="N283" s="21" t="e">
        <f>'ModelParams Lw'!$B$6*(LN(N$3/(($B283/3600/($D283*$F283))^0.4*$G283^0.3)))^2+'ModelParams Lw'!$B$7*LN(N$3/(($B283/3600/($D283*$F283))^0.4*$G283^0.3))+'ModelParams Lw'!$B$8</f>
        <v>#DIV/0!</v>
      </c>
      <c r="O283" s="21" t="e">
        <f>'ModelParams Lw'!$B$6*(LN(O$3/(($B283/3600/($D283*$F283))^0.4*$G283^0.3)))^2+'ModelParams Lw'!$B$7*LN(O$3/(($B283/3600/($D283*$F283))^0.4*$G283^0.3))+'ModelParams Lw'!$B$8</f>
        <v>#DIV/0!</v>
      </c>
      <c r="P283" s="24" t="e">
        <f>'ModelParams Lw'!$B$3+'ModelParams Lw'!$B$4*LOG10($B283/3600/($D283*$F283))+'ModelParams Lw'!$B$5*LOG10(2*$G283/(1.2*($B283/3600/($D283*$F283))^2)+1)+10*LOG10($D283*$F283)+H283</f>
        <v>#DIV/0!</v>
      </c>
      <c r="Q283" s="24" t="e">
        <f>'ModelParams Lw'!$B$3+'ModelParams Lw'!$B$4*LOG10($B283/3600/($D283*$F283))+'ModelParams Lw'!$B$5*LOG10(2*$G283/(1.2*($B283/3600/($D283*$F283))^2)+1)+10*LOG10($D283*$F283)+I283</f>
        <v>#DIV/0!</v>
      </c>
      <c r="R283" s="24" t="e">
        <f>'ModelParams Lw'!$B$3+'ModelParams Lw'!$B$4*LOG10($B283/3600/($D283*$F283))+'ModelParams Lw'!$B$5*LOG10(2*$G283/(1.2*($B283/3600/($D283*$F283))^2)+1)+10*LOG10($D283*$F283)+J283</f>
        <v>#DIV/0!</v>
      </c>
      <c r="S283" s="24" t="e">
        <f>'ModelParams Lw'!$B$3+'ModelParams Lw'!$B$4*LOG10($B283/3600/($D283*$F283))+'ModelParams Lw'!$B$5*LOG10(2*$G283/(1.2*($B283/3600/($D283*$F283))^2)+1)+10*LOG10($D283*$F283)+K283</f>
        <v>#DIV/0!</v>
      </c>
      <c r="T283" s="24" t="e">
        <f>'ModelParams Lw'!$B$3+'ModelParams Lw'!$B$4*LOG10($B283/3600/($D283*$F283))+'ModelParams Lw'!$B$5*LOG10(2*$G283/(1.2*($B283/3600/($D283*$F283))^2)+1)+10*LOG10($D283*$F283)+L283</f>
        <v>#DIV/0!</v>
      </c>
      <c r="U283" s="24" t="e">
        <f>'ModelParams Lw'!$B$3+'ModelParams Lw'!$B$4*LOG10($B283/3600/($D283*$F283))+'ModelParams Lw'!$B$5*LOG10(2*$G283/(1.2*($B283/3600/($D283*$F283))^2)+1)+10*LOG10($D283*$F283)+M283</f>
        <v>#DIV/0!</v>
      </c>
      <c r="V283" s="24" t="e">
        <f>'ModelParams Lw'!$B$3+'ModelParams Lw'!$B$4*LOG10($B283/3600/($D283*$F283))+'ModelParams Lw'!$B$5*LOG10(2*$G283/(1.2*($B283/3600/($D283*$F283))^2)+1)+10*LOG10($D283*$F283)+N283</f>
        <v>#DIV/0!</v>
      </c>
      <c r="W283" s="24" t="e">
        <f>'ModelParams Lw'!$B$3+'ModelParams Lw'!$B$4*LOG10($B283/3600/($D283*$F283))+'ModelParams Lw'!$B$5*LOG10(2*$G283/(1.2*($B283/3600/($D283*$F283))^2)+1)+10*LOG10($D283*$F283)+O283</f>
        <v>#DIV/0!</v>
      </c>
      <c r="X283" s="24" t="e">
        <f>10*LOG10(IF(P283="",0,POWER(10,((P283+'ModelParams Lw'!$O$4)/10))) +IF(Q283="",0,POWER(10,((Q283+'ModelParams Lw'!$P$4)/10))) +IF(R283="",0,POWER(10,((R283+'ModelParams Lw'!$Q$4)/10))) +IF(S283="",0,POWER(10,((S283+'ModelParams Lw'!$R$4)/10))) +IF(T283="",0,POWER(10,((T283+'ModelParams Lw'!$S$4)/10))) +IF(U283="",0,POWER(10,((U283+'ModelParams Lw'!$T$4)/10))) +IF(V283="",0,POWER(10,((V283+'ModelParams Lw'!$U$4)/10)))+IF(W283="",0,POWER(10,((W283+'ModelParams Lw'!$V$4)/10))))</f>
        <v>#DIV/0!</v>
      </c>
      <c r="Y283" s="24" t="e">
        <f t="shared" si="114"/>
        <v>#DIV/0!</v>
      </c>
      <c r="Z283" s="24" t="e">
        <f>(P283-'ModelParams Lw'!O$10)/'ModelParams Lw'!O$11</f>
        <v>#DIV/0!</v>
      </c>
      <c r="AA283" s="24" t="e">
        <f>(Q283-'ModelParams Lw'!P$10)/'ModelParams Lw'!P$11</f>
        <v>#DIV/0!</v>
      </c>
      <c r="AB283" s="24" t="e">
        <f>(R283-'ModelParams Lw'!Q$10)/'ModelParams Lw'!Q$11</f>
        <v>#DIV/0!</v>
      </c>
      <c r="AC283" s="24" t="e">
        <f>(S283-'ModelParams Lw'!R$10)/'ModelParams Lw'!R$11</f>
        <v>#DIV/0!</v>
      </c>
      <c r="AD283" s="24" t="e">
        <f>(T283-'ModelParams Lw'!S$10)/'ModelParams Lw'!S$11</f>
        <v>#DIV/0!</v>
      </c>
      <c r="AE283" s="24" t="e">
        <f>(U283-'ModelParams Lw'!T$10)/'ModelParams Lw'!T$11</f>
        <v>#DIV/0!</v>
      </c>
      <c r="AF283" s="24" t="e">
        <f>(V283-'ModelParams Lw'!U$10)/'ModelParams Lw'!U$11</f>
        <v>#DIV/0!</v>
      </c>
      <c r="AG283" s="24" t="e">
        <f>(W283-'ModelParams Lw'!V$10)/'ModelParams Lw'!V$11</f>
        <v>#DIV/0!</v>
      </c>
      <c r="AH283" s="24" t="e">
        <f t="shared" si="92"/>
        <v>#DIV/0!</v>
      </c>
      <c r="AI283" s="24" t="str">
        <f>IF(OR(Calcul!$D288="",Calcul!$E288=""),"",VLOOKUP(CONCATENATE(Calcul!$D288,Calcul!$E288),SilencerParams!$D$4:$R$82,8,FALSE))</f>
        <v/>
      </c>
      <c r="AJ283" s="24" t="str">
        <f>IF(OR(Calcul!$D288="",Calcul!$E288=""),"",VLOOKUP(CONCATENATE(Calcul!$D288,Calcul!$E288),SilencerParams!$D$4:$R$82,9,FALSE))</f>
        <v/>
      </c>
      <c r="AK283" s="24" t="str">
        <f>IF(OR(Calcul!$D288="",Calcul!$E288=""),"",VLOOKUP(CONCATENATE(Calcul!$D288,Calcul!$E288),SilencerParams!$D$4:$R$82,10,FALSE))</f>
        <v/>
      </c>
      <c r="AL283" s="24" t="str">
        <f>IF(OR(Calcul!$D288="",Calcul!$E288=""),"",VLOOKUP(CONCATENATE(Calcul!$D288,Calcul!$E288),SilencerParams!$D$4:$R$82,11,FALSE))</f>
        <v/>
      </c>
      <c r="AM283" s="24" t="str">
        <f>IF(OR(Calcul!$D288="",Calcul!$E288=""),"",VLOOKUP(CONCATENATE(Calcul!$D288,Calcul!$E288),SilencerParams!$D$4:$R$82,12,FALSE))</f>
        <v/>
      </c>
      <c r="AN283" s="24" t="str">
        <f>IF(OR(Calcul!$D288="",Calcul!$E288=""),"",VLOOKUP(CONCATENATE(Calcul!$D288,Calcul!$E288),SilencerParams!$D$4:$R$82,13,FALSE))</f>
        <v/>
      </c>
      <c r="AO283" s="24" t="str">
        <f>IF(OR(Calcul!$D288="",Calcul!$E288=""),"",VLOOKUP(CONCATENATE(Calcul!$D288,Calcul!$E288),SilencerParams!$D$4:$R$82,14,FALSE))</f>
        <v/>
      </c>
      <c r="AP283" s="24" t="str">
        <f>IF(OR(Calcul!$D288="",Calcul!$E288=""),"",VLOOKUP(CONCATENATE(Calcul!$D288,Calcul!$E288),SilencerParams!$D$4:$R$82,15,FALSE))</f>
        <v/>
      </c>
      <c r="AQ283" s="24" t="str">
        <f>IF(OR(Calcul!$D288="",Calcul!$E288=""),"",VLOOKUP(CONCATENATE(Calcul!$D288,Calcul!$E288),SilencerParams!$D$4:$Z$82,16,FALSE)*LOG($AH283)+VLOOKUP(CONCATENATE(Calcul!$D288,Calcul!$E288),SilencerParams!$D$4:$AH$82,24,FALSE))</f>
        <v/>
      </c>
      <c r="AR283" s="24" t="str">
        <f>IF(OR(Calcul!$D288="",Calcul!$E288=""),"",VLOOKUP(CONCATENATE(Calcul!$D288,Calcul!$E288),SilencerParams!$D$4:$Z$82,17,FALSE)*LOG($AH283)+VLOOKUP(CONCATENATE(Calcul!$D288,Calcul!$E288),SilencerParams!$D$4:$AH$82,25,FALSE))</f>
        <v/>
      </c>
      <c r="AS283" s="24" t="str">
        <f>IF(OR(Calcul!$D288="",Calcul!$E288=""),"",VLOOKUP(CONCATENATE(Calcul!$D288,Calcul!$E288),SilencerParams!$D$4:$Z$82,18,FALSE)*LOG($AH283)+VLOOKUP(CONCATENATE(Calcul!$D288,Calcul!$E288),SilencerParams!$D$4:$AH$82,26,FALSE))</f>
        <v/>
      </c>
      <c r="AT283" s="24" t="str">
        <f>IF(OR(Calcul!$D288="",Calcul!$E288=""),"",VLOOKUP(CONCATENATE(Calcul!$D288,Calcul!$E288),SilencerParams!$D$4:$Z$82,19,FALSE)*LOG($AH283)+VLOOKUP(CONCATENATE(Calcul!$D288,Calcul!$E288),SilencerParams!$D$4:$AH$82,27,FALSE))</f>
        <v/>
      </c>
      <c r="AU283" s="24" t="str">
        <f>IF(OR(Calcul!$D288="",Calcul!$E288=""),"",VLOOKUP(CONCATENATE(Calcul!$D288,Calcul!$E288),SilencerParams!$D$4:$Z$82,20,FALSE)*LOG($AH283)+VLOOKUP(CONCATENATE(Calcul!$D288,Calcul!$E288),SilencerParams!$D$4:$AH$82,28,FALSE))</f>
        <v/>
      </c>
      <c r="AV283" s="24" t="str">
        <f>IF(OR(Calcul!$D288="",Calcul!$E288=""),"",VLOOKUP(CONCATENATE(Calcul!$D288,Calcul!$E288),SilencerParams!$D$4:$Z$82,21,FALSE)*LOG($AH283)+VLOOKUP(CONCATENATE(Calcul!$D288,Calcul!$E288),SilencerParams!$D$4:$AH$82,29,FALSE))</f>
        <v/>
      </c>
      <c r="AW283" s="24" t="str">
        <f>IF(OR(Calcul!$D288="",Calcul!$E288=""),"",VLOOKUP(CONCATENATE(Calcul!$D288,Calcul!$E288),SilencerParams!$D$4:$Z$82,22,FALSE)*LOG($AH283)+VLOOKUP(CONCATENATE(Calcul!$D288,Calcul!$E288),SilencerParams!$D$4:$AH$82,30,FALSE))</f>
        <v/>
      </c>
      <c r="AX283" s="24" t="str">
        <f>IF(OR(Calcul!$D288="",Calcul!$E288=""),"",VLOOKUP(CONCATENATE(Calcul!$D288,Calcul!$E288),SilencerParams!$D$4:$Z$82,23,FALSE)*LOG($AH283)+VLOOKUP(CONCATENATE(Calcul!$D288,Calcul!$E288),SilencerParams!$D$4:$AH$82,31,FALSE))</f>
        <v/>
      </c>
      <c r="AY283" s="24" t="e">
        <f t="shared" si="95"/>
        <v>#DIV/0!</v>
      </c>
      <c r="AZ283" s="24" t="e">
        <f t="shared" si="96"/>
        <v>#DIV/0!</v>
      </c>
      <c r="BA283" s="24" t="e">
        <f t="shared" si="97"/>
        <v>#DIV/0!</v>
      </c>
      <c r="BB283" s="24" t="e">
        <f t="shared" si="98"/>
        <v>#DIV/0!</v>
      </c>
      <c r="BC283" s="24" t="e">
        <f t="shared" si="99"/>
        <v>#DIV/0!</v>
      </c>
      <c r="BD283" s="24" t="e">
        <f t="shared" si="100"/>
        <v>#DIV/0!</v>
      </c>
      <c r="BE283" s="24" t="e">
        <f t="shared" si="101"/>
        <v>#DIV/0!</v>
      </c>
      <c r="BF283" s="24" t="e">
        <f t="shared" si="102"/>
        <v>#DIV/0!</v>
      </c>
      <c r="BG283" s="24" t="e">
        <f>10*LOG10(IF(AY283="",0,POWER(10,((AY283+'ModelParams Lw'!$O$4)/10))) +IF(AZ283="",0,POWER(10,((AZ283+'ModelParams Lw'!$P$4)/10))) +IF(BA283="",0,POWER(10,((BA283+'ModelParams Lw'!$Q$4)/10))) +IF(BB283="",0,POWER(10,((BB283+'ModelParams Lw'!$R$4)/10))) +IF(BC283="",0,POWER(10,((BC283+'ModelParams Lw'!$S$4)/10))) +IF(BD283="",0,POWER(10,((BD283+'ModelParams Lw'!$T$4)/10))) +IF(BE283="",0,POWER(10,((BE283+'ModelParams Lw'!$U$4)/10)))+IF(BF283="",0,POWER(10,((BF283+'ModelParams Lw'!$V$4)/10))))</f>
        <v>#DIV/0!</v>
      </c>
      <c r="BH283" s="24" t="e">
        <f t="shared" si="93"/>
        <v>#DIV/0!</v>
      </c>
      <c r="BI283" s="24" t="e">
        <f>(AY283-'ModelParams Lw'!O$10)/'ModelParams Lw'!O$11</f>
        <v>#DIV/0!</v>
      </c>
      <c r="BJ283" s="24" t="e">
        <f>(AZ283-'ModelParams Lw'!P$10)/'ModelParams Lw'!P$11</f>
        <v>#DIV/0!</v>
      </c>
      <c r="BK283" s="24" t="e">
        <f>(BA283-'ModelParams Lw'!Q$10)/'ModelParams Lw'!Q$11</f>
        <v>#DIV/0!</v>
      </c>
      <c r="BL283" s="24" t="e">
        <f>(BB283-'ModelParams Lw'!R$10)/'ModelParams Lw'!R$11</f>
        <v>#DIV/0!</v>
      </c>
      <c r="BM283" s="24" t="e">
        <f>(BC283-'ModelParams Lw'!S$10)/'ModelParams Lw'!S$11</f>
        <v>#DIV/0!</v>
      </c>
      <c r="BN283" s="24" t="e">
        <f>(BD283-'ModelParams Lw'!T$10)/'ModelParams Lw'!T$11</f>
        <v>#DIV/0!</v>
      </c>
      <c r="BO283" s="24" t="e">
        <f>(BE283-'ModelParams Lw'!U$10)/'ModelParams Lw'!U$11</f>
        <v>#DIV/0!</v>
      </c>
      <c r="BP283" s="24" t="e">
        <f>(BF283-'ModelParams Lw'!V$10)/'ModelParams Lw'!V$11</f>
        <v>#DIV/0!</v>
      </c>
      <c r="BQ283" s="24">
        <f>IF(Calcul!$F288="SW",'ModelParams Lw'!C$18+'ModelParams Lw'!C$19*LOG(BQ$3)+'ModelParams Lw'!C$20*($D283*$E283),IF('ModelParams Lw'!C$21+'ModelParams Lw'!C$22*LOG(BQ$3)+'ModelParams Lw'!C$23*($D283*$E283)&lt;'ModelParams Lw'!C$18+'ModelParams Lw'!C$19*LOG(BQ$3)+'ModelParams Lw'!C$20*($D283*$E283),'ModelParams Lw'!C$18+'ModelParams Lw'!C$19*LOG(BQ$3)+'ModelParams Lw'!C$20*($D283*$E283),'ModelParams Lw'!C$21+'ModelParams Lw'!C$22*LOG(BQ$3)+'ModelParams Lw'!C$23*($D283*$E283)))</f>
        <v>29.232362061604213</v>
      </c>
      <c r="BR283" s="24">
        <f>IF(Calcul!$F288="SW",'ModelParams Lw'!D$18+'ModelParams Lw'!D$19*LOG(BR$3)+'ModelParams Lw'!D$20*($D283*$E283),IF('ModelParams Lw'!D$21+'ModelParams Lw'!D$22*LOG(BR$3)+'ModelParams Lw'!D$23*($D283*$E283)&lt;'ModelParams Lw'!D$18+'ModelParams Lw'!D$19*LOG(BR$3)+'ModelParams Lw'!D$20*($D283*$E283),'ModelParams Lw'!D$18+'ModelParams Lw'!D$19*LOG(BR$3)+'ModelParams Lw'!D$20*($D283*$E283),'ModelParams Lw'!D$21+'ModelParams Lw'!D$22*LOG(BR$3)+'ModelParams Lw'!D$23*($D283*$E283)))</f>
        <v>20.87664435983303</v>
      </c>
      <c r="BS283" s="24">
        <f>IF(Calcul!$F288="SW",'ModelParams Lw'!E$18+'ModelParams Lw'!E$19*LOG(BS$3)+'ModelParams Lw'!E$20*($D283*$E283),IF('ModelParams Lw'!E$21+'ModelParams Lw'!E$22*LOG(BS$3)+'ModelParams Lw'!E$23*($D283*$E283)&lt;'ModelParams Lw'!E$18+'ModelParams Lw'!E$19*LOG(BS$3)+'ModelParams Lw'!E$20*($D283*$E283),'ModelParams Lw'!E$18+'ModelParams Lw'!E$19*LOG(BS$3)+'ModelParams Lw'!E$20*($D283*$E283),'ModelParams Lw'!E$21+'ModelParams Lw'!E$22*LOG(BS$3)+'ModelParams Lw'!E$23*($D283*$E283)))</f>
        <v>19.403052886267911</v>
      </c>
      <c r="BT283" s="24">
        <f>IF(Calcul!$F288="SW",'ModelParams Lw'!F$18+'ModelParams Lw'!F$19*LOG(BT$3)+'ModelParams Lw'!F$20*($D283*$E283),IF('ModelParams Lw'!F$21+'ModelParams Lw'!F$22*LOG(BT$3)+'ModelParams Lw'!F$23*($D283*$E283)&lt;'ModelParams Lw'!F$18+'ModelParams Lw'!F$19*LOG(BT$3)+'ModelParams Lw'!F$20*($D283*$E283),'ModelParams Lw'!F$18+'ModelParams Lw'!F$19*LOG(BT$3)+'ModelParams Lw'!F$20*($D283*$E283),'ModelParams Lw'!F$21+'ModelParams Lw'!F$22*LOG(BT$3)+'ModelParams Lw'!F$23*($D283*$E283)))</f>
        <v>19.168948557312724</v>
      </c>
      <c r="BU283" s="24">
        <f>IF(Calcul!$F288="SW",'ModelParams Lw'!G$18+'ModelParams Lw'!G$19*LOG(BU$3)+'ModelParams Lw'!G$20*($D283*$E283),IF('ModelParams Lw'!G$21+'ModelParams Lw'!G$22*LOG(BU$3)+'ModelParams Lw'!G$23*($D283*$E283)&lt;'ModelParams Lw'!G$18+'ModelParams Lw'!G$19*LOG(BU$3)+'ModelParams Lw'!G$20*($D283*$E283),'ModelParams Lw'!G$18+'ModelParams Lw'!G$19*LOG(BU$3)+'ModelParams Lw'!G$20*($D283*$E283),'ModelParams Lw'!G$21+'ModelParams Lw'!G$22*LOG(BU$3)+'ModelParams Lw'!G$23*($D283*$E283)))</f>
        <v>19.253827318462619</v>
      </c>
      <c r="BV283" s="24">
        <f>IF(Calcul!$F288="SW",'ModelParams Lw'!H$18+'ModelParams Lw'!H$19*LOG(BV$3)+'ModelParams Lw'!H$20*($D283*$E283),IF('ModelParams Lw'!H$21+'ModelParams Lw'!H$22*LOG(BV$3)+'ModelParams Lw'!H$23*($D283*$E283)&lt;'ModelParams Lw'!H$18+'ModelParams Lw'!H$19*LOG(BV$3)+'ModelParams Lw'!H$20*($D283*$E283),'ModelParams Lw'!H$18+'ModelParams Lw'!H$19*LOG(BV$3)+'ModelParams Lw'!H$20*($D283*$E283),'ModelParams Lw'!H$21+'ModelParams Lw'!H$22*LOG(BV$3)+'ModelParams Lw'!H$23*($D283*$E283)))</f>
        <v>18.450549841027573</v>
      </c>
      <c r="BW283" s="24">
        <f>IF(Calcul!$F288="SW",'ModelParams Lw'!I$18+'ModelParams Lw'!I$19*LOG(BW$3)+'ModelParams Lw'!I$20*($D283*$E283),IF('ModelParams Lw'!I$21+'ModelParams Lw'!I$22*LOG(BW$3)+'ModelParams Lw'!I$23*($D283*$E283)&lt;'ModelParams Lw'!I$18+'ModelParams Lw'!I$19*LOG(BW$3)+'ModelParams Lw'!I$20*($D283*$E283),'ModelParams Lw'!I$18+'ModelParams Lw'!I$19*LOG(BW$3)+'ModelParams Lw'!I$20*($D283*$E283),'ModelParams Lw'!I$21+'ModelParams Lw'!I$22*LOG(BW$3)+'ModelParams Lw'!I$23*($D283*$E283)))</f>
        <v>24.339570323731252</v>
      </c>
      <c r="BX283" s="24">
        <f>IF(Calcul!$F288="SW",'ModelParams Lw'!J$18+'ModelParams Lw'!J$19*LOG(BX$3)+'ModelParams Lw'!J$20*($D283*$E283),IF('ModelParams Lw'!J$21+'ModelParams Lw'!J$22*LOG(BX$3)+'ModelParams Lw'!J$23*($D283*$E283)&lt;'ModelParams Lw'!J$18+'ModelParams Lw'!J$19*LOG(BX$3)+'ModelParams Lw'!J$20*($D283*$E283),'ModelParams Lw'!J$18+'ModelParams Lw'!J$19*LOG(BX$3)+'ModelParams Lw'!J$20*($D283*$E283),'ModelParams Lw'!J$21+'ModelParams Lw'!J$22*LOG(BX$3)+'ModelParams Lw'!J$23*($D283*$E283)))</f>
        <v>22.505852524315557</v>
      </c>
      <c r="BY283" s="24" t="e">
        <f t="shared" si="103"/>
        <v>#DIV/0!</v>
      </c>
      <c r="BZ283" s="24" t="e">
        <f t="shared" si="104"/>
        <v>#DIV/0!</v>
      </c>
      <c r="CA283" s="24" t="e">
        <f t="shared" si="105"/>
        <v>#DIV/0!</v>
      </c>
      <c r="CB283" s="24" t="e">
        <f t="shared" si="106"/>
        <v>#DIV/0!</v>
      </c>
      <c r="CC283" s="24" t="e">
        <f t="shared" si="107"/>
        <v>#DIV/0!</v>
      </c>
      <c r="CD283" s="24" t="e">
        <f t="shared" si="108"/>
        <v>#DIV/0!</v>
      </c>
      <c r="CE283" s="24" t="e">
        <f t="shared" si="109"/>
        <v>#DIV/0!</v>
      </c>
      <c r="CF283" s="24" t="e">
        <f t="shared" si="110"/>
        <v>#DIV/0!</v>
      </c>
      <c r="CG283" s="24" t="e">
        <f>10*LOG10(IF(BY283="",0,POWER(10,((BY283+'ModelParams Lw'!$O$4)/10))) +IF(BZ283="",0,POWER(10,((BZ283+'ModelParams Lw'!$P$4)/10))) +IF(CA283="",0,POWER(10,((CA283+'ModelParams Lw'!$Q$4)/10))) +IF(CB283="",0,POWER(10,((CB283+'ModelParams Lw'!$R$4)/10))) +IF(CC283="",0,POWER(10,((CC283+'ModelParams Lw'!$S$4)/10))) +IF(CD283="",0,POWER(10,((CD283+'ModelParams Lw'!$T$4)/10))) +IF(CE283="",0,POWER(10,((CE283+'ModelParams Lw'!$U$4)/10)))+IF(CF283="",0,POWER(10,((CF283+'ModelParams Lw'!$V$4)/10))))</f>
        <v>#DIV/0!</v>
      </c>
      <c r="CH283" s="24" t="e">
        <f t="shared" si="94"/>
        <v>#DIV/0!</v>
      </c>
      <c r="CI283" s="24" t="e">
        <f>(BY283-'ModelParams Lw'!$O$10)/'ModelParams Lw'!$O$11</f>
        <v>#DIV/0!</v>
      </c>
      <c r="CJ283" s="24" t="e">
        <f>(BZ283-'ModelParams Lw'!$P$10)/'ModelParams Lw'!$P$11</f>
        <v>#DIV/0!</v>
      </c>
      <c r="CK283" s="24" t="e">
        <f>(CA283-'ModelParams Lw'!$Q$10)/'ModelParams Lw'!$Q$11</f>
        <v>#DIV/0!</v>
      </c>
      <c r="CL283" s="24" t="e">
        <f>(CB283-'ModelParams Lw'!$R$10)/'ModelParams Lw'!$R$11</f>
        <v>#DIV/0!</v>
      </c>
      <c r="CM283" s="24" t="e">
        <f>(CC283-'ModelParams Lw'!$S$10)/'ModelParams Lw'!$S$11</f>
        <v>#DIV/0!</v>
      </c>
      <c r="CN283" s="24" t="e">
        <f>(CD283-'ModelParams Lw'!$T$10)/'ModelParams Lw'!$T$11</f>
        <v>#DIV/0!</v>
      </c>
      <c r="CO283" s="24" t="e">
        <f>(CE283-'ModelParams Lw'!$U$10)/'ModelParams Lw'!$U$11</f>
        <v>#DIV/0!</v>
      </c>
      <c r="CP283" s="24" t="e">
        <f>(CF283-'ModelParams Lw'!$V$10)/'ModelParams Lw'!$V$11</f>
        <v>#DIV/0!</v>
      </c>
    </row>
    <row r="284" spans="1:94" x14ac:dyDescent="0.2">
      <c r="A284" s="12">
        <f>Calcul!B286</f>
        <v>0</v>
      </c>
      <c r="B284" s="12">
        <f t="shared" si="111"/>
        <v>0</v>
      </c>
      <c r="C284" s="12">
        <f>Calcul!C286</f>
        <v>0</v>
      </c>
      <c r="D284" s="12">
        <f>Calcul!D286/1000</f>
        <v>0</v>
      </c>
      <c r="E284" s="12">
        <f>Calcul!E286/1000</f>
        <v>0</v>
      </c>
      <c r="F284" s="12">
        <f t="shared" si="112"/>
        <v>0</v>
      </c>
      <c r="G284" s="24" t="e">
        <f t="shared" si="113"/>
        <v>#DIV/0!</v>
      </c>
      <c r="H284" s="21" t="e">
        <f>'ModelParams Lw'!$B$6*(LN(H$3/(($B284/3600/($D284*$F284))^0.4*$G284^0.3)))^2+'ModelParams Lw'!$B$7*LN(H$3/(($B284/3600/($D284*$F284))^0.4*$G284^0.3))+'ModelParams Lw'!$B$8</f>
        <v>#DIV/0!</v>
      </c>
      <c r="I284" s="21" t="e">
        <f>'ModelParams Lw'!$B$6*(LN(I$3/(($B284/3600/($D284*$F284))^0.4*$G284^0.3)))^2+'ModelParams Lw'!$B$7*LN(I$3/(($B284/3600/($D284*$F284))^0.4*$G284^0.3))+'ModelParams Lw'!$B$8</f>
        <v>#DIV/0!</v>
      </c>
      <c r="J284" s="21" t="e">
        <f>'ModelParams Lw'!$B$6*(LN(J$3/(($B284/3600/($D284*$F284))^0.4*$G284^0.3)))^2+'ModelParams Lw'!$B$7*LN(J$3/(($B284/3600/($D284*$F284))^0.4*$G284^0.3))+'ModelParams Lw'!$B$8</f>
        <v>#DIV/0!</v>
      </c>
      <c r="K284" s="21" t="e">
        <f>'ModelParams Lw'!$B$6*(LN(K$3/(($B284/3600/($D284*$F284))^0.4*$G284^0.3)))^2+'ModelParams Lw'!$B$7*LN(K$3/(($B284/3600/($D284*$F284))^0.4*$G284^0.3))+'ModelParams Lw'!$B$8</f>
        <v>#DIV/0!</v>
      </c>
      <c r="L284" s="21" t="e">
        <f>'ModelParams Lw'!$B$6*(LN(L$3/(($B284/3600/($D284*$F284))^0.4*$G284^0.3)))^2+'ModelParams Lw'!$B$7*LN(L$3/(($B284/3600/($D284*$F284))^0.4*$G284^0.3))+'ModelParams Lw'!$B$8</f>
        <v>#DIV/0!</v>
      </c>
      <c r="M284" s="21" t="e">
        <f>'ModelParams Lw'!$B$6*(LN(M$3/(($B284/3600/($D284*$F284))^0.4*$G284^0.3)))^2+'ModelParams Lw'!$B$7*LN(M$3/(($B284/3600/($D284*$F284))^0.4*$G284^0.3))+'ModelParams Lw'!$B$8</f>
        <v>#DIV/0!</v>
      </c>
      <c r="N284" s="21" t="e">
        <f>'ModelParams Lw'!$B$6*(LN(N$3/(($B284/3600/($D284*$F284))^0.4*$G284^0.3)))^2+'ModelParams Lw'!$B$7*LN(N$3/(($B284/3600/($D284*$F284))^0.4*$G284^0.3))+'ModelParams Lw'!$B$8</f>
        <v>#DIV/0!</v>
      </c>
      <c r="O284" s="21" t="e">
        <f>'ModelParams Lw'!$B$6*(LN(O$3/(($B284/3600/($D284*$F284))^0.4*$G284^0.3)))^2+'ModelParams Lw'!$B$7*LN(O$3/(($B284/3600/($D284*$F284))^0.4*$G284^0.3))+'ModelParams Lw'!$B$8</f>
        <v>#DIV/0!</v>
      </c>
      <c r="P284" s="24" t="e">
        <f>'ModelParams Lw'!$B$3+'ModelParams Lw'!$B$4*LOG10($B284/3600/($D284*$F284))+'ModelParams Lw'!$B$5*LOG10(2*$G284/(1.2*($B284/3600/($D284*$F284))^2)+1)+10*LOG10($D284*$F284)+H284</f>
        <v>#DIV/0!</v>
      </c>
      <c r="Q284" s="24" t="e">
        <f>'ModelParams Lw'!$B$3+'ModelParams Lw'!$B$4*LOG10($B284/3600/($D284*$F284))+'ModelParams Lw'!$B$5*LOG10(2*$G284/(1.2*($B284/3600/($D284*$F284))^2)+1)+10*LOG10($D284*$F284)+I284</f>
        <v>#DIV/0!</v>
      </c>
      <c r="R284" s="24" t="e">
        <f>'ModelParams Lw'!$B$3+'ModelParams Lw'!$B$4*LOG10($B284/3600/($D284*$F284))+'ModelParams Lw'!$B$5*LOG10(2*$G284/(1.2*($B284/3600/($D284*$F284))^2)+1)+10*LOG10($D284*$F284)+J284</f>
        <v>#DIV/0!</v>
      </c>
      <c r="S284" s="24" t="e">
        <f>'ModelParams Lw'!$B$3+'ModelParams Lw'!$B$4*LOG10($B284/3600/($D284*$F284))+'ModelParams Lw'!$B$5*LOG10(2*$G284/(1.2*($B284/3600/($D284*$F284))^2)+1)+10*LOG10($D284*$F284)+K284</f>
        <v>#DIV/0!</v>
      </c>
      <c r="T284" s="24" t="e">
        <f>'ModelParams Lw'!$B$3+'ModelParams Lw'!$B$4*LOG10($B284/3600/($D284*$F284))+'ModelParams Lw'!$B$5*LOG10(2*$G284/(1.2*($B284/3600/($D284*$F284))^2)+1)+10*LOG10($D284*$F284)+L284</f>
        <v>#DIV/0!</v>
      </c>
      <c r="U284" s="24" t="e">
        <f>'ModelParams Lw'!$B$3+'ModelParams Lw'!$B$4*LOG10($B284/3600/($D284*$F284))+'ModelParams Lw'!$B$5*LOG10(2*$G284/(1.2*($B284/3600/($D284*$F284))^2)+1)+10*LOG10($D284*$F284)+M284</f>
        <v>#DIV/0!</v>
      </c>
      <c r="V284" s="24" t="e">
        <f>'ModelParams Lw'!$B$3+'ModelParams Lw'!$B$4*LOG10($B284/3600/($D284*$F284))+'ModelParams Lw'!$B$5*LOG10(2*$G284/(1.2*($B284/3600/($D284*$F284))^2)+1)+10*LOG10($D284*$F284)+N284</f>
        <v>#DIV/0!</v>
      </c>
      <c r="W284" s="24" t="e">
        <f>'ModelParams Lw'!$B$3+'ModelParams Lw'!$B$4*LOG10($B284/3600/($D284*$F284))+'ModelParams Lw'!$B$5*LOG10(2*$G284/(1.2*($B284/3600/($D284*$F284))^2)+1)+10*LOG10($D284*$F284)+O284</f>
        <v>#DIV/0!</v>
      </c>
      <c r="X284" s="24" t="e">
        <f>10*LOG10(IF(P284="",0,POWER(10,((P284+'ModelParams Lw'!$O$4)/10))) +IF(Q284="",0,POWER(10,((Q284+'ModelParams Lw'!$P$4)/10))) +IF(R284="",0,POWER(10,((R284+'ModelParams Lw'!$Q$4)/10))) +IF(S284="",0,POWER(10,((S284+'ModelParams Lw'!$R$4)/10))) +IF(T284="",0,POWER(10,((T284+'ModelParams Lw'!$S$4)/10))) +IF(U284="",0,POWER(10,((U284+'ModelParams Lw'!$T$4)/10))) +IF(V284="",0,POWER(10,((V284+'ModelParams Lw'!$U$4)/10)))+IF(W284="",0,POWER(10,((W284+'ModelParams Lw'!$V$4)/10))))</f>
        <v>#DIV/0!</v>
      </c>
      <c r="Y284" s="24" t="e">
        <f t="shared" si="114"/>
        <v>#DIV/0!</v>
      </c>
      <c r="Z284" s="24" t="e">
        <f>(P284-'ModelParams Lw'!O$10)/'ModelParams Lw'!O$11</f>
        <v>#DIV/0!</v>
      </c>
      <c r="AA284" s="24" t="e">
        <f>(Q284-'ModelParams Lw'!P$10)/'ModelParams Lw'!P$11</f>
        <v>#DIV/0!</v>
      </c>
      <c r="AB284" s="24" t="e">
        <f>(R284-'ModelParams Lw'!Q$10)/'ModelParams Lw'!Q$11</f>
        <v>#DIV/0!</v>
      </c>
      <c r="AC284" s="24" t="e">
        <f>(S284-'ModelParams Lw'!R$10)/'ModelParams Lw'!R$11</f>
        <v>#DIV/0!</v>
      </c>
      <c r="AD284" s="24" t="e">
        <f>(T284-'ModelParams Lw'!S$10)/'ModelParams Lw'!S$11</f>
        <v>#DIV/0!</v>
      </c>
      <c r="AE284" s="24" t="e">
        <f>(U284-'ModelParams Lw'!T$10)/'ModelParams Lw'!T$11</f>
        <v>#DIV/0!</v>
      </c>
      <c r="AF284" s="24" t="e">
        <f>(V284-'ModelParams Lw'!U$10)/'ModelParams Lw'!U$11</f>
        <v>#DIV/0!</v>
      </c>
      <c r="AG284" s="24" t="e">
        <f>(W284-'ModelParams Lw'!V$10)/'ModelParams Lw'!V$11</f>
        <v>#DIV/0!</v>
      </c>
      <c r="AH284" s="24" t="e">
        <f t="shared" si="92"/>
        <v>#DIV/0!</v>
      </c>
      <c r="AI284" s="24" t="str">
        <f>IF(OR(Calcul!$D289="",Calcul!$E289=""),"",VLOOKUP(CONCATENATE(Calcul!$D289,Calcul!$E289),SilencerParams!$D$4:$R$82,8,FALSE))</f>
        <v/>
      </c>
      <c r="AJ284" s="24" t="str">
        <f>IF(OR(Calcul!$D289="",Calcul!$E289=""),"",VLOOKUP(CONCATENATE(Calcul!$D289,Calcul!$E289),SilencerParams!$D$4:$R$82,9,FALSE))</f>
        <v/>
      </c>
      <c r="AK284" s="24" t="str">
        <f>IF(OR(Calcul!$D289="",Calcul!$E289=""),"",VLOOKUP(CONCATENATE(Calcul!$D289,Calcul!$E289),SilencerParams!$D$4:$R$82,10,FALSE))</f>
        <v/>
      </c>
      <c r="AL284" s="24" t="str">
        <f>IF(OR(Calcul!$D289="",Calcul!$E289=""),"",VLOOKUP(CONCATENATE(Calcul!$D289,Calcul!$E289),SilencerParams!$D$4:$R$82,11,FALSE))</f>
        <v/>
      </c>
      <c r="AM284" s="24" t="str">
        <f>IF(OR(Calcul!$D289="",Calcul!$E289=""),"",VLOOKUP(CONCATENATE(Calcul!$D289,Calcul!$E289),SilencerParams!$D$4:$R$82,12,FALSE))</f>
        <v/>
      </c>
      <c r="AN284" s="24" t="str">
        <f>IF(OR(Calcul!$D289="",Calcul!$E289=""),"",VLOOKUP(CONCATENATE(Calcul!$D289,Calcul!$E289),SilencerParams!$D$4:$R$82,13,FALSE))</f>
        <v/>
      </c>
      <c r="AO284" s="24" t="str">
        <f>IF(OR(Calcul!$D289="",Calcul!$E289=""),"",VLOOKUP(CONCATENATE(Calcul!$D289,Calcul!$E289),SilencerParams!$D$4:$R$82,14,FALSE))</f>
        <v/>
      </c>
      <c r="AP284" s="24" t="str">
        <f>IF(OR(Calcul!$D289="",Calcul!$E289=""),"",VLOOKUP(CONCATENATE(Calcul!$D289,Calcul!$E289),SilencerParams!$D$4:$R$82,15,FALSE))</f>
        <v/>
      </c>
      <c r="AQ284" s="24" t="str">
        <f>IF(OR(Calcul!$D289="",Calcul!$E289=""),"",VLOOKUP(CONCATENATE(Calcul!$D289,Calcul!$E289),SilencerParams!$D$4:$Z$82,16,FALSE)*LOG($AH284)+VLOOKUP(CONCATENATE(Calcul!$D289,Calcul!$E289),SilencerParams!$D$4:$AH$82,24,FALSE))</f>
        <v/>
      </c>
      <c r="AR284" s="24" t="str">
        <f>IF(OR(Calcul!$D289="",Calcul!$E289=""),"",VLOOKUP(CONCATENATE(Calcul!$D289,Calcul!$E289),SilencerParams!$D$4:$Z$82,17,FALSE)*LOG($AH284)+VLOOKUP(CONCATENATE(Calcul!$D289,Calcul!$E289),SilencerParams!$D$4:$AH$82,25,FALSE))</f>
        <v/>
      </c>
      <c r="AS284" s="24" t="str">
        <f>IF(OR(Calcul!$D289="",Calcul!$E289=""),"",VLOOKUP(CONCATENATE(Calcul!$D289,Calcul!$E289),SilencerParams!$D$4:$Z$82,18,FALSE)*LOG($AH284)+VLOOKUP(CONCATENATE(Calcul!$D289,Calcul!$E289),SilencerParams!$D$4:$AH$82,26,FALSE))</f>
        <v/>
      </c>
      <c r="AT284" s="24" t="str">
        <f>IF(OR(Calcul!$D289="",Calcul!$E289=""),"",VLOOKUP(CONCATENATE(Calcul!$D289,Calcul!$E289),SilencerParams!$D$4:$Z$82,19,FALSE)*LOG($AH284)+VLOOKUP(CONCATENATE(Calcul!$D289,Calcul!$E289),SilencerParams!$D$4:$AH$82,27,FALSE))</f>
        <v/>
      </c>
      <c r="AU284" s="24" t="str">
        <f>IF(OR(Calcul!$D289="",Calcul!$E289=""),"",VLOOKUP(CONCATENATE(Calcul!$D289,Calcul!$E289),SilencerParams!$D$4:$Z$82,20,FALSE)*LOG($AH284)+VLOOKUP(CONCATENATE(Calcul!$D289,Calcul!$E289),SilencerParams!$D$4:$AH$82,28,FALSE))</f>
        <v/>
      </c>
      <c r="AV284" s="24" t="str">
        <f>IF(OR(Calcul!$D289="",Calcul!$E289=""),"",VLOOKUP(CONCATENATE(Calcul!$D289,Calcul!$E289),SilencerParams!$D$4:$Z$82,21,FALSE)*LOG($AH284)+VLOOKUP(CONCATENATE(Calcul!$D289,Calcul!$E289),SilencerParams!$D$4:$AH$82,29,FALSE))</f>
        <v/>
      </c>
      <c r="AW284" s="24" t="str">
        <f>IF(OR(Calcul!$D289="",Calcul!$E289=""),"",VLOOKUP(CONCATENATE(Calcul!$D289,Calcul!$E289),SilencerParams!$D$4:$Z$82,22,FALSE)*LOG($AH284)+VLOOKUP(CONCATENATE(Calcul!$D289,Calcul!$E289),SilencerParams!$D$4:$AH$82,30,FALSE))</f>
        <v/>
      </c>
      <c r="AX284" s="24" t="str">
        <f>IF(OR(Calcul!$D289="",Calcul!$E289=""),"",VLOOKUP(CONCATENATE(Calcul!$D289,Calcul!$E289),SilencerParams!$D$4:$Z$82,23,FALSE)*LOG($AH284)+VLOOKUP(CONCATENATE(Calcul!$D289,Calcul!$E289),SilencerParams!$D$4:$AH$82,31,FALSE))</f>
        <v/>
      </c>
      <c r="AY284" s="24" t="e">
        <f t="shared" si="95"/>
        <v>#DIV/0!</v>
      </c>
      <c r="AZ284" s="24" t="e">
        <f t="shared" si="96"/>
        <v>#DIV/0!</v>
      </c>
      <c r="BA284" s="24" t="e">
        <f t="shared" si="97"/>
        <v>#DIV/0!</v>
      </c>
      <c r="BB284" s="24" t="e">
        <f t="shared" si="98"/>
        <v>#DIV/0!</v>
      </c>
      <c r="BC284" s="24" t="e">
        <f t="shared" si="99"/>
        <v>#DIV/0!</v>
      </c>
      <c r="BD284" s="24" t="e">
        <f t="shared" si="100"/>
        <v>#DIV/0!</v>
      </c>
      <c r="BE284" s="24" t="e">
        <f t="shared" si="101"/>
        <v>#DIV/0!</v>
      </c>
      <c r="BF284" s="24" t="e">
        <f t="shared" si="102"/>
        <v>#DIV/0!</v>
      </c>
      <c r="BG284" s="24" t="e">
        <f>10*LOG10(IF(AY284="",0,POWER(10,((AY284+'ModelParams Lw'!$O$4)/10))) +IF(AZ284="",0,POWER(10,((AZ284+'ModelParams Lw'!$P$4)/10))) +IF(BA284="",0,POWER(10,((BA284+'ModelParams Lw'!$Q$4)/10))) +IF(BB284="",0,POWER(10,((BB284+'ModelParams Lw'!$R$4)/10))) +IF(BC284="",0,POWER(10,((BC284+'ModelParams Lw'!$S$4)/10))) +IF(BD284="",0,POWER(10,((BD284+'ModelParams Lw'!$T$4)/10))) +IF(BE284="",0,POWER(10,((BE284+'ModelParams Lw'!$U$4)/10)))+IF(BF284="",0,POWER(10,((BF284+'ModelParams Lw'!$V$4)/10))))</f>
        <v>#DIV/0!</v>
      </c>
      <c r="BH284" s="24" t="e">
        <f t="shared" si="93"/>
        <v>#DIV/0!</v>
      </c>
      <c r="BI284" s="24" t="e">
        <f>(AY284-'ModelParams Lw'!O$10)/'ModelParams Lw'!O$11</f>
        <v>#DIV/0!</v>
      </c>
      <c r="BJ284" s="24" t="e">
        <f>(AZ284-'ModelParams Lw'!P$10)/'ModelParams Lw'!P$11</f>
        <v>#DIV/0!</v>
      </c>
      <c r="BK284" s="24" t="e">
        <f>(BA284-'ModelParams Lw'!Q$10)/'ModelParams Lw'!Q$11</f>
        <v>#DIV/0!</v>
      </c>
      <c r="BL284" s="24" t="e">
        <f>(BB284-'ModelParams Lw'!R$10)/'ModelParams Lw'!R$11</f>
        <v>#DIV/0!</v>
      </c>
      <c r="BM284" s="24" t="e">
        <f>(BC284-'ModelParams Lw'!S$10)/'ModelParams Lw'!S$11</f>
        <v>#DIV/0!</v>
      </c>
      <c r="BN284" s="24" t="e">
        <f>(BD284-'ModelParams Lw'!T$10)/'ModelParams Lw'!T$11</f>
        <v>#DIV/0!</v>
      </c>
      <c r="BO284" s="24" t="e">
        <f>(BE284-'ModelParams Lw'!U$10)/'ModelParams Lw'!U$11</f>
        <v>#DIV/0!</v>
      </c>
      <c r="BP284" s="24" t="e">
        <f>(BF284-'ModelParams Lw'!V$10)/'ModelParams Lw'!V$11</f>
        <v>#DIV/0!</v>
      </c>
      <c r="BQ284" s="24">
        <f>IF(Calcul!$F289="SW",'ModelParams Lw'!C$18+'ModelParams Lw'!C$19*LOG(BQ$3)+'ModelParams Lw'!C$20*($D284*$E284),IF('ModelParams Lw'!C$21+'ModelParams Lw'!C$22*LOG(BQ$3)+'ModelParams Lw'!C$23*($D284*$E284)&lt;'ModelParams Lw'!C$18+'ModelParams Lw'!C$19*LOG(BQ$3)+'ModelParams Lw'!C$20*($D284*$E284),'ModelParams Lw'!C$18+'ModelParams Lw'!C$19*LOG(BQ$3)+'ModelParams Lw'!C$20*($D284*$E284),'ModelParams Lw'!C$21+'ModelParams Lw'!C$22*LOG(BQ$3)+'ModelParams Lw'!C$23*($D284*$E284)))</f>
        <v>29.232362061604213</v>
      </c>
      <c r="BR284" s="24">
        <f>IF(Calcul!$F289="SW",'ModelParams Lw'!D$18+'ModelParams Lw'!D$19*LOG(BR$3)+'ModelParams Lw'!D$20*($D284*$E284),IF('ModelParams Lw'!D$21+'ModelParams Lw'!D$22*LOG(BR$3)+'ModelParams Lw'!D$23*($D284*$E284)&lt;'ModelParams Lw'!D$18+'ModelParams Lw'!D$19*LOG(BR$3)+'ModelParams Lw'!D$20*($D284*$E284),'ModelParams Lw'!D$18+'ModelParams Lw'!D$19*LOG(BR$3)+'ModelParams Lw'!D$20*($D284*$E284),'ModelParams Lw'!D$21+'ModelParams Lw'!D$22*LOG(BR$3)+'ModelParams Lw'!D$23*($D284*$E284)))</f>
        <v>20.87664435983303</v>
      </c>
      <c r="BS284" s="24">
        <f>IF(Calcul!$F289="SW",'ModelParams Lw'!E$18+'ModelParams Lw'!E$19*LOG(BS$3)+'ModelParams Lw'!E$20*($D284*$E284),IF('ModelParams Lw'!E$21+'ModelParams Lw'!E$22*LOG(BS$3)+'ModelParams Lw'!E$23*($D284*$E284)&lt;'ModelParams Lw'!E$18+'ModelParams Lw'!E$19*LOG(BS$3)+'ModelParams Lw'!E$20*($D284*$E284),'ModelParams Lw'!E$18+'ModelParams Lw'!E$19*LOG(BS$3)+'ModelParams Lw'!E$20*($D284*$E284),'ModelParams Lw'!E$21+'ModelParams Lw'!E$22*LOG(BS$3)+'ModelParams Lw'!E$23*($D284*$E284)))</f>
        <v>19.403052886267911</v>
      </c>
      <c r="BT284" s="24">
        <f>IF(Calcul!$F289="SW",'ModelParams Lw'!F$18+'ModelParams Lw'!F$19*LOG(BT$3)+'ModelParams Lw'!F$20*($D284*$E284),IF('ModelParams Lw'!F$21+'ModelParams Lw'!F$22*LOG(BT$3)+'ModelParams Lw'!F$23*($D284*$E284)&lt;'ModelParams Lw'!F$18+'ModelParams Lw'!F$19*LOG(BT$3)+'ModelParams Lw'!F$20*($D284*$E284),'ModelParams Lw'!F$18+'ModelParams Lw'!F$19*LOG(BT$3)+'ModelParams Lw'!F$20*($D284*$E284),'ModelParams Lw'!F$21+'ModelParams Lw'!F$22*LOG(BT$3)+'ModelParams Lw'!F$23*($D284*$E284)))</f>
        <v>19.168948557312724</v>
      </c>
      <c r="BU284" s="24">
        <f>IF(Calcul!$F289="SW",'ModelParams Lw'!G$18+'ModelParams Lw'!G$19*LOG(BU$3)+'ModelParams Lw'!G$20*($D284*$E284),IF('ModelParams Lw'!G$21+'ModelParams Lw'!G$22*LOG(BU$3)+'ModelParams Lw'!G$23*($D284*$E284)&lt;'ModelParams Lw'!G$18+'ModelParams Lw'!G$19*LOG(BU$3)+'ModelParams Lw'!G$20*($D284*$E284),'ModelParams Lw'!G$18+'ModelParams Lw'!G$19*LOG(BU$3)+'ModelParams Lw'!G$20*($D284*$E284),'ModelParams Lw'!G$21+'ModelParams Lw'!G$22*LOG(BU$3)+'ModelParams Lw'!G$23*($D284*$E284)))</f>
        <v>19.253827318462619</v>
      </c>
      <c r="BV284" s="24">
        <f>IF(Calcul!$F289="SW",'ModelParams Lw'!H$18+'ModelParams Lw'!H$19*LOG(BV$3)+'ModelParams Lw'!H$20*($D284*$E284),IF('ModelParams Lw'!H$21+'ModelParams Lw'!H$22*LOG(BV$3)+'ModelParams Lw'!H$23*($D284*$E284)&lt;'ModelParams Lw'!H$18+'ModelParams Lw'!H$19*LOG(BV$3)+'ModelParams Lw'!H$20*($D284*$E284),'ModelParams Lw'!H$18+'ModelParams Lw'!H$19*LOG(BV$3)+'ModelParams Lw'!H$20*($D284*$E284),'ModelParams Lw'!H$21+'ModelParams Lw'!H$22*LOG(BV$3)+'ModelParams Lw'!H$23*($D284*$E284)))</f>
        <v>18.450549841027573</v>
      </c>
      <c r="BW284" s="24">
        <f>IF(Calcul!$F289="SW",'ModelParams Lw'!I$18+'ModelParams Lw'!I$19*LOG(BW$3)+'ModelParams Lw'!I$20*($D284*$E284),IF('ModelParams Lw'!I$21+'ModelParams Lw'!I$22*LOG(BW$3)+'ModelParams Lw'!I$23*($D284*$E284)&lt;'ModelParams Lw'!I$18+'ModelParams Lw'!I$19*LOG(BW$3)+'ModelParams Lw'!I$20*($D284*$E284),'ModelParams Lw'!I$18+'ModelParams Lw'!I$19*LOG(BW$3)+'ModelParams Lw'!I$20*($D284*$E284),'ModelParams Lw'!I$21+'ModelParams Lw'!I$22*LOG(BW$3)+'ModelParams Lw'!I$23*($D284*$E284)))</f>
        <v>24.339570323731252</v>
      </c>
      <c r="BX284" s="24">
        <f>IF(Calcul!$F289="SW",'ModelParams Lw'!J$18+'ModelParams Lw'!J$19*LOG(BX$3)+'ModelParams Lw'!J$20*($D284*$E284),IF('ModelParams Lw'!J$21+'ModelParams Lw'!J$22*LOG(BX$3)+'ModelParams Lw'!J$23*($D284*$E284)&lt;'ModelParams Lw'!J$18+'ModelParams Lw'!J$19*LOG(BX$3)+'ModelParams Lw'!J$20*($D284*$E284),'ModelParams Lw'!J$18+'ModelParams Lw'!J$19*LOG(BX$3)+'ModelParams Lw'!J$20*($D284*$E284),'ModelParams Lw'!J$21+'ModelParams Lw'!J$22*LOG(BX$3)+'ModelParams Lw'!J$23*($D284*$E284)))</f>
        <v>22.505852524315557</v>
      </c>
      <c r="BY284" s="24" t="e">
        <f t="shared" si="103"/>
        <v>#DIV/0!</v>
      </c>
      <c r="BZ284" s="24" t="e">
        <f t="shared" si="104"/>
        <v>#DIV/0!</v>
      </c>
      <c r="CA284" s="24" t="e">
        <f t="shared" si="105"/>
        <v>#DIV/0!</v>
      </c>
      <c r="CB284" s="24" t="e">
        <f t="shared" si="106"/>
        <v>#DIV/0!</v>
      </c>
      <c r="CC284" s="24" t="e">
        <f t="shared" si="107"/>
        <v>#DIV/0!</v>
      </c>
      <c r="CD284" s="24" t="e">
        <f t="shared" si="108"/>
        <v>#DIV/0!</v>
      </c>
      <c r="CE284" s="24" t="e">
        <f t="shared" si="109"/>
        <v>#DIV/0!</v>
      </c>
      <c r="CF284" s="24" t="e">
        <f t="shared" si="110"/>
        <v>#DIV/0!</v>
      </c>
      <c r="CG284" s="24" t="e">
        <f>10*LOG10(IF(BY284="",0,POWER(10,((BY284+'ModelParams Lw'!$O$4)/10))) +IF(BZ284="",0,POWER(10,((BZ284+'ModelParams Lw'!$P$4)/10))) +IF(CA284="",0,POWER(10,((CA284+'ModelParams Lw'!$Q$4)/10))) +IF(CB284="",0,POWER(10,((CB284+'ModelParams Lw'!$R$4)/10))) +IF(CC284="",0,POWER(10,((CC284+'ModelParams Lw'!$S$4)/10))) +IF(CD284="",0,POWER(10,((CD284+'ModelParams Lw'!$T$4)/10))) +IF(CE284="",0,POWER(10,((CE284+'ModelParams Lw'!$U$4)/10)))+IF(CF284="",0,POWER(10,((CF284+'ModelParams Lw'!$V$4)/10))))</f>
        <v>#DIV/0!</v>
      </c>
      <c r="CH284" s="24" t="e">
        <f t="shared" si="94"/>
        <v>#DIV/0!</v>
      </c>
      <c r="CI284" s="24" t="e">
        <f>(BY284-'ModelParams Lw'!$O$10)/'ModelParams Lw'!$O$11</f>
        <v>#DIV/0!</v>
      </c>
      <c r="CJ284" s="24" t="e">
        <f>(BZ284-'ModelParams Lw'!$P$10)/'ModelParams Lw'!$P$11</f>
        <v>#DIV/0!</v>
      </c>
      <c r="CK284" s="24" t="e">
        <f>(CA284-'ModelParams Lw'!$Q$10)/'ModelParams Lw'!$Q$11</f>
        <v>#DIV/0!</v>
      </c>
      <c r="CL284" s="24" t="e">
        <f>(CB284-'ModelParams Lw'!$R$10)/'ModelParams Lw'!$R$11</f>
        <v>#DIV/0!</v>
      </c>
      <c r="CM284" s="24" t="e">
        <f>(CC284-'ModelParams Lw'!$S$10)/'ModelParams Lw'!$S$11</f>
        <v>#DIV/0!</v>
      </c>
      <c r="CN284" s="24" t="e">
        <f>(CD284-'ModelParams Lw'!$T$10)/'ModelParams Lw'!$T$11</f>
        <v>#DIV/0!</v>
      </c>
      <c r="CO284" s="24" t="e">
        <f>(CE284-'ModelParams Lw'!$U$10)/'ModelParams Lw'!$U$11</f>
        <v>#DIV/0!</v>
      </c>
      <c r="CP284" s="24" t="e">
        <f>(CF284-'ModelParams Lw'!$V$10)/'ModelParams Lw'!$V$11</f>
        <v>#DIV/0!</v>
      </c>
    </row>
    <row r="285" spans="1:94" x14ac:dyDescent="0.2">
      <c r="A285" s="12">
        <f>Calcul!B287</f>
        <v>0</v>
      </c>
      <c r="B285" s="12">
        <f t="shared" si="111"/>
        <v>0</v>
      </c>
      <c r="C285" s="12">
        <f>Calcul!C287</f>
        <v>0</v>
      </c>
      <c r="D285" s="12">
        <f>Calcul!D287/1000</f>
        <v>0</v>
      </c>
      <c r="E285" s="12">
        <f>Calcul!E287/1000</f>
        <v>0</v>
      </c>
      <c r="F285" s="12">
        <f t="shared" si="112"/>
        <v>0</v>
      </c>
      <c r="G285" s="24" t="e">
        <f t="shared" si="113"/>
        <v>#DIV/0!</v>
      </c>
      <c r="H285" s="21" t="e">
        <f>'ModelParams Lw'!$B$6*(LN(H$3/(($B285/3600/($D285*$F285))^0.4*$G285^0.3)))^2+'ModelParams Lw'!$B$7*LN(H$3/(($B285/3600/($D285*$F285))^0.4*$G285^0.3))+'ModelParams Lw'!$B$8</f>
        <v>#DIV/0!</v>
      </c>
      <c r="I285" s="21" t="e">
        <f>'ModelParams Lw'!$B$6*(LN(I$3/(($B285/3600/($D285*$F285))^0.4*$G285^0.3)))^2+'ModelParams Lw'!$B$7*LN(I$3/(($B285/3600/($D285*$F285))^0.4*$G285^0.3))+'ModelParams Lw'!$B$8</f>
        <v>#DIV/0!</v>
      </c>
      <c r="J285" s="21" t="e">
        <f>'ModelParams Lw'!$B$6*(LN(J$3/(($B285/3600/($D285*$F285))^0.4*$G285^0.3)))^2+'ModelParams Lw'!$B$7*LN(J$3/(($B285/3600/($D285*$F285))^0.4*$G285^0.3))+'ModelParams Lw'!$B$8</f>
        <v>#DIV/0!</v>
      </c>
      <c r="K285" s="21" t="e">
        <f>'ModelParams Lw'!$B$6*(LN(K$3/(($B285/3600/($D285*$F285))^0.4*$G285^0.3)))^2+'ModelParams Lw'!$B$7*LN(K$3/(($B285/3600/($D285*$F285))^0.4*$G285^0.3))+'ModelParams Lw'!$B$8</f>
        <v>#DIV/0!</v>
      </c>
      <c r="L285" s="21" t="e">
        <f>'ModelParams Lw'!$B$6*(LN(L$3/(($B285/3600/($D285*$F285))^0.4*$G285^0.3)))^2+'ModelParams Lw'!$B$7*LN(L$3/(($B285/3600/($D285*$F285))^0.4*$G285^0.3))+'ModelParams Lw'!$B$8</f>
        <v>#DIV/0!</v>
      </c>
      <c r="M285" s="21" t="e">
        <f>'ModelParams Lw'!$B$6*(LN(M$3/(($B285/3600/($D285*$F285))^0.4*$G285^0.3)))^2+'ModelParams Lw'!$B$7*LN(M$3/(($B285/3600/($D285*$F285))^0.4*$G285^0.3))+'ModelParams Lw'!$B$8</f>
        <v>#DIV/0!</v>
      </c>
      <c r="N285" s="21" t="e">
        <f>'ModelParams Lw'!$B$6*(LN(N$3/(($B285/3600/($D285*$F285))^0.4*$G285^0.3)))^2+'ModelParams Lw'!$B$7*LN(N$3/(($B285/3600/($D285*$F285))^0.4*$G285^0.3))+'ModelParams Lw'!$B$8</f>
        <v>#DIV/0!</v>
      </c>
      <c r="O285" s="21" t="e">
        <f>'ModelParams Lw'!$B$6*(LN(O$3/(($B285/3600/($D285*$F285))^0.4*$G285^0.3)))^2+'ModelParams Lw'!$B$7*LN(O$3/(($B285/3600/($D285*$F285))^0.4*$G285^0.3))+'ModelParams Lw'!$B$8</f>
        <v>#DIV/0!</v>
      </c>
      <c r="P285" s="24" t="e">
        <f>'ModelParams Lw'!$B$3+'ModelParams Lw'!$B$4*LOG10($B285/3600/($D285*$F285))+'ModelParams Lw'!$B$5*LOG10(2*$G285/(1.2*($B285/3600/($D285*$F285))^2)+1)+10*LOG10($D285*$F285)+H285</f>
        <v>#DIV/0!</v>
      </c>
      <c r="Q285" s="24" t="e">
        <f>'ModelParams Lw'!$B$3+'ModelParams Lw'!$B$4*LOG10($B285/3600/($D285*$F285))+'ModelParams Lw'!$B$5*LOG10(2*$G285/(1.2*($B285/3600/($D285*$F285))^2)+1)+10*LOG10($D285*$F285)+I285</f>
        <v>#DIV/0!</v>
      </c>
      <c r="R285" s="24" t="e">
        <f>'ModelParams Lw'!$B$3+'ModelParams Lw'!$B$4*LOG10($B285/3600/($D285*$F285))+'ModelParams Lw'!$B$5*LOG10(2*$G285/(1.2*($B285/3600/($D285*$F285))^2)+1)+10*LOG10($D285*$F285)+J285</f>
        <v>#DIV/0!</v>
      </c>
      <c r="S285" s="24" t="e">
        <f>'ModelParams Lw'!$B$3+'ModelParams Lw'!$B$4*LOG10($B285/3600/($D285*$F285))+'ModelParams Lw'!$B$5*LOG10(2*$G285/(1.2*($B285/3600/($D285*$F285))^2)+1)+10*LOG10($D285*$F285)+K285</f>
        <v>#DIV/0!</v>
      </c>
      <c r="T285" s="24" t="e">
        <f>'ModelParams Lw'!$B$3+'ModelParams Lw'!$B$4*LOG10($B285/3600/($D285*$F285))+'ModelParams Lw'!$B$5*LOG10(2*$G285/(1.2*($B285/3600/($D285*$F285))^2)+1)+10*LOG10($D285*$F285)+L285</f>
        <v>#DIV/0!</v>
      </c>
      <c r="U285" s="24" t="e">
        <f>'ModelParams Lw'!$B$3+'ModelParams Lw'!$B$4*LOG10($B285/3600/($D285*$F285))+'ModelParams Lw'!$B$5*LOG10(2*$G285/(1.2*($B285/3600/($D285*$F285))^2)+1)+10*LOG10($D285*$F285)+M285</f>
        <v>#DIV/0!</v>
      </c>
      <c r="V285" s="24" t="e">
        <f>'ModelParams Lw'!$B$3+'ModelParams Lw'!$B$4*LOG10($B285/3600/($D285*$F285))+'ModelParams Lw'!$B$5*LOG10(2*$G285/(1.2*($B285/3600/($D285*$F285))^2)+1)+10*LOG10($D285*$F285)+N285</f>
        <v>#DIV/0!</v>
      </c>
      <c r="W285" s="24" t="e">
        <f>'ModelParams Lw'!$B$3+'ModelParams Lw'!$B$4*LOG10($B285/3600/($D285*$F285))+'ModelParams Lw'!$B$5*LOG10(2*$G285/(1.2*($B285/3600/($D285*$F285))^2)+1)+10*LOG10($D285*$F285)+O285</f>
        <v>#DIV/0!</v>
      </c>
      <c r="X285" s="24" t="e">
        <f>10*LOG10(IF(P285="",0,POWER(10,((P285+'ModelParams Lw'!$O$4)/10))) +IF(Q285="",0,POWER(10,((Q285+'ModelParams Lw'!$P$4)/10))) +IF(R285="",0,POWER(10,((R285+'ModelParams Lw'!$Q$4)/10))) +IF(S285="",0,POWER(10,((S285+'ModelParams Lw'!$R$4)/10))) +IF(T285="",0,POWER(10,((T285+'ModelParams Lw'!$S$4)/10))) +IF(U285="",0,POWER(10,((U285+'ModelParams Lw'!$T$4)/10))) +IF(V285="",0,POWER(10,((V285+'ModelParams Lw'!$U$4)/10)))+IF(W285="",0,POWER(10,((W285+'ModelParams Lw'!$V$4)/10))))</f>
        <v>#DIV/0!</v>
      </c>
      <c r="Y285" s="24" t="e">
        <f t="shared" si="114"/>
        <v>#DIV/0!</v>
      </c>
      <c r="Z285" s="24" t="e">
        <f>(P285-'ModelParams Lw'!O$10)/'ModelParams Lw'!O$11</f>
        <v>#DIV/0!</v>
      </c>
      <c r="AA285" s="24" t="e">
        <f>(Q285-'ModelParams Lw'!P$10)/'ModelParams Lw'!P$11</f>
        <v>#DIV/0!</v>
      </c>
      <c r="AB285" s="24" t="e">
        <f>(R285-'ModelParams Lw'!Q$10)/'ModelParams Lw'!Q$11</f>
        <v>#DIV/0!</v>
      </c>
      <c r="AC285" s="24" t="e">
        <f>(S285-'ModelParams Lw'!R$10)/'ModelParams Lw'!R$11</f>
        <v>#DIV/0!</v>
      </c>
      <c r="AD285" s="24" t="e">
        <f>(T285-'ModelParams Lw'!S$10)/'ModelParams Lw'!S$11</f>
        <v>#DIV/0!</v>
      </c>
      <c r="AE285" s="24" t="e">
        <f>(U285-'ModelParams Lw'!T$10)/'ModelParams Lw'!T$11</f>
        <v>#DIV/0!</v>
      </c>
      <c r="AF285" s="24" t="e">
        <f>(V285-'ModelParams Lw'!U$10)/'ModelParams Lw'!U$11</f>
        <v>#DIV/0!</v>
      </c>
      <c r="AG285" s="24" t="e">
        <f>(W285-'ModelParams Lw'!V$10)/'ModelParams Lw'!V$11</f>
        <v>#DIV/0!</v>
      </c>
      <c r="AH285" s="24" t="e">
        <f t="shared" si="92"/>
        <v>#DIV/0!</v>
      </c>
      <c r="AI285" s="24" t="str">
        <f>IF(OR(Calcul!$D290="",Calcul!$E290=""),"",VLOOKUP(CONCATENATE(Calcul!$D290,Calcul!$E290),SilencerParams!$D$4:$R$82,8,FALSE))</f>
        <v/>
      </c>
      <c r="AJ285" s="24" t="str">
        <f>IF(OR(Calcul!$D290="",Calcul!$E290=""),"",VLOOKUP(CONCATENATE(Calcul!$D290,Calcul!$E290),SilencerParams!$D$4:$R$82,9,FALSE))</f>
        <v/>
      </c>
      <c r="AK285" s="24" t="str">
        <f>IF(OR(Calcul!$D290="",Calcul!$E290=""),"",VLOOKUP(CONCATENATE(Calcul!$D290,Calcul!$E290),SilencerParams!$D$4:$R$82,10,FALSE))</f>
        <v/>
      </c>
      <c r="AL285" s="24" t="str">
        <f>IF(OR(Calcul!$D290="",Calcul!$E290=""),"",VLOOKUP(CONCATENATE(Calcul!$D290,Calcul!$E290),SilencerParams!$D$4:$R$82,11,FALSE))</f>
        <v/>
      </c>
      <c r="AM285" s="24" t="str">
        <f>IF(OR(Calcul!$D290="",Calcul!$E290=""),"",VLOOKUP(CONCATENATE(Calcul!$D290,Calcul!$E290),SilencerParams!$D$4:$R$82,12,FALSE))</f>
        <v/>
      </c>
      <c r="AN285" s="24" t="str">
        <f>IF(OR(Calcul!$D290="",Calcul!$E290=""),"",VLOOKUP(CONCATENATE(Calcul!$D290,Calcul!$E290),SilencerParams!$D$4:$R$82,13,FALSE))</f>
        <v/>
      </c>
      <c r="AO285" s="24" t="str">
        <f>IF(OR(Calcul!$D290="",Calcul!$E290=""),"",VLOOKUP(CONCATENATE(Calcul!$D290,Calcul!$E290),SilencerParams!$D$4:$R$82,14,FALSE))</f>
        <v/>
      </c>
      <c r="AP285" s="24" t="str">
        <f>IF(OR(Calcul!$D290="",Calcul!$E290=""),"",VLOOKUP(CONCATENATE(Calcul!$D290,Calcul!$E290),SilencerParams!$D$4:$R$82,15,FALSE))</f>
        <v/>
      </c>
      <c r="AQ285" s="24" t="str">
        <f>IF(OR(Calcul!$D290="",Calcul!$E290=""),"",VLOOKUP(CONCATENATE(Calcul!$D290,Calcul!$E290),SilencerParams!$D$4:$Z$82,16,FALSE)*LOG($AH285)+VLOOKUP(CONCATENATE(Calcul!$D290,Calcul!$E290),SilencerParams!$D$4:$AH$82,24,FALSE))</f>
        <v/>
      </c>
      <c r="AR285" s="24" t="str">
        <f>IF(OR(Calcul!$D290="",Calcul!$E290=""),"",VLOOKUP(CONCATENATE(Calcul!$D290,Calcul!$E290),SilencerParams!$D$4:$Z$82,17,FALSE)*LOG($AH285)+VLOOKUP(CONCATENATE(Calcul!$D290,Calcul!$E290),SilencerParams!$D$4:$AH$82,25,FALSE))</f>
        <v/>
      </c>
      <c r="AS285" s="24" t="str">
        <f>IF(OR(Calcul!$D290="",Calcul!$E290=""),"",VLOOKUP(CONCATENATE(Calcul!$D290,Calcul!$E290),SilencerParams!$D$4:$Z$82,18,FALSE)*LOG($AH285)+VLOOKUP(CONCATENATE(Calcul!$D290,Calcul!$E290),SilencerParams!$D$4:$AH$82,26,FALSE))</f>
        <v/>
      </c>
      <c r="AT285" s="24" t="str">
        <f>IF(OR(Calcul!$D290="",Calcul!$E290=""),"",VLOOKUP(CONCATENATE(Calcul!$D290,Calcul!$E290),SilencerParams!$D$4:$Z$82,19,FALSE)*LOG($AH285)+VLOOKUP(CONCATENATE(Calcul!$D290,Calcul!$E290),SilencerParams!$D$4:$AH$82,27,FALSE))</f>
        <v/>
      </c>
      <c r="AU285" s="24" t="str">
        <f>IF(OR(Calcul!$D290="",Calcul!$E290=""),"",VLOOKUP(CONCATENATE(Calcul!$D290,Calcul!$E290),SilencerParams!$D$4:$Z$82,20,FALSE)*LOG($AH285)+VLOOKUP(CONCATENATE(Calcul!$D290,Calcul!$E290),SilencerParams!$D$4:$AH$82,28,FALSE))</f>
        <v/>
      </c>
      <c r="AV285" s="24" t="str">
        <f>IF(OR(Calcul!$D290="",Calcul!$E290=""),"",VLOOKUP(CONCATENATE(Calcul!$D290,Calcul!$E290),SilencerParams!$D$4:$Z$82,21,FALSE)*LOG($AH285)+VLOOKUP(CONCATENATE(Calcul!$D290,Calcul!$E290),SilencerParams!$D$4:$AH$82,29,FALSE))</f>
        <v/>
      </c>
      <c r="AW285" s="24" t="str">
        <f>IF(OR(Calcul!$D290="",Calcul!$E290=""),"",VLOOKUP(CONCATENATE(Calcul!$D290,Calcul!$E290),SilencerParams!$D$4:$Z$82,22,FALSE)*LOG($AH285)+VLOOKUP(CONCATENATE(Calcul!$D290,Calcul!$E290),SilencerParams!$D$4:$AH$82,30,FALSE))</f>
        <v/>
      </c>
      <c r="AX285" s="24" t="str">
        <f>IF(OR(Calcul!$D290="",Calcul!$E290=""),"",VLOOKUP(CONCATENATE(Calcul!$D290,Calcul!$E290),SilencerParams!$D$4:$Z$82,23,FALSE)*LOG($AH285)+VLOOKUP(CONCATENATE(Calcul!$D290,Calcul!$E290),SilencerParams!$D$4:$AH$82,31,FALSE))</f>
        <v/>
      </c>
      <c r="AY285" s="24" t="e">
        <f t="shared" si="95"/>
        <v>#DIV/0!</v>
      </c>
      <c r="AZ285" s="24" t="e">
        <f t="shared" si="96"/>
        <v>#DIV/0!</v>
      </c>
      <c r="BA285" s="24" t="e">
        <f t="shared" si="97"/>
        <v>#DIV/0!</v>
      </c>
      <c r="BB285" s="24" t="e">
        <f t="shared" si="98"/>
        <v>#DIV/0!</v>
      </c>
      <c r="BC285" s="24" t="e">
        <f t="shared" si="99"/>
        <v>#DIV/0!</v>
      </c>
      <c r="BD285" s="24" t="e">
        <f t="shared" si="100"/>
        <v>#DIV/0!</v>
      </c>
      <c r="BE285" s="24" t="e">
        <f t="shared" si="101"/>
        <v>#DIV/0!</v>
      </c>
      <c r="BF285" s="24" t="e">
        <f t="shared" si="102"/>
        <v>#DIV/0!</v>
      </c>
      <c r="BG285" s="24" t="e">
        <f>10*LOG10(IF(AY285="",0,POWER(10,((AY285+'ModelParams Lw'!$O$4)/10))) +IF(AZ285="",0,POWER(10,((AZ285+'ModelParams Lw'!$P$4)/10))) +IF(BA285="",0,POWER(10,((BA285+'ModelParams Lw'!$Q$4)/10))) +IF(BB285="",0,POWER(10,((BB285+'ModelParams Lw'!$R$4)/10))) +IF(BC285="",0,POWER(10,((BC285+'ModelParams Lw'!$S$4)/10))) +IF(BD285="",0,POWER(10,((BD285+'ModelParams Lw'!$T$4)/10))) +IF(BE285="",0,POWER(10,((BE285+'ModelParams Lw'!$U$4)/10)))+IF(BF285="",0,POWER(10,((BF285+'ModelParams Lw'!$V$4)/10))))</f>
        <v>#DIV/0!</v>
      </c>
      <c r="BH285" s="24" t="e">
        <f t="shared" si="93"/>
        <v>#DIV/0!</v>
      </c>
      <c r="BI285" s="24" t="e">
        <f>(AY285-'ModelParams Lw'!O$10)/'ModelParams Lw'!O$11</f>
        <v>#DIV/0!</v>
      </c>
      <c r="BJ285" s="24" t="e">
        <f>(AZ285-'ModelParams Lw'!P$10)/'ModelParams Lw'!P$11</f>
        <v>#DIV/0!</v>
      </c>
      <c r="BK285" s="24" t="e">
        <f>(BA285-'ModelParams Lw'!Q$10)/'ModelParams Lw'!Q$11</f>
        <v>#DIV/0!</v>
      </c>
      <c r="BL285" s="24" t="e">
        <f>(BB285-'ModelParams Lw'!R$10)/'ModelParams Lw'!R$11</f>
        <v>#DIV/0!</v>
      </c>
      <c r="BM285" s="24" t="e">
        <f>(BC285-'ModelParams Lw'!S$10)/'ModelParams Lw'!S$11</f>
        <v>#DIV/0!</v>
      </c>
      <c r="BN285" s="24" t="e">
        <f>(BD285-'ModelParams Lw'!T$10)/'ModelParams Lw'!T$11</f>
        <v>#DIV/0!</v>
      </c>
      <c r="BO285" s="24" t="e">
        <f>(BE285-'ModelParams Lw'!U$10)/'ModelParams Lw'!U$11</f>
        <v>#DIV/0!</v>
      </c>
      <c r="BP285" s="24" t="e">
        <f>(BF285-'ModelParams Lw'!V$10)/'ModelParams Lw'!V$11</f>
        <v>#DIV/0!</v>
      </c>
      <c r="BQ285" s="24">
        <f>IF(Calcul!$F290="SW",'ModelParams Lw'!C$18+'ModelParams Lw'!C$19*LOG(BQ$3)+'ModelParams Lw'!C$20*($D285*$E285),IF('ModelParams Lw'!C$21+'ModelParams Lw'!C$22*LOG(BQ$3)+'ModelParams Lw'!C$23*($D285*$E285)&lt;'ModelParams Lw'!C$18+'ModelParams Lw'!C$19*LOG(BQ$3)+'ModelParams Lw'!C$20*($D285*$E285),'ModelParams Lw'!C$18+'ModelParams Lw'!C$19*LOG(BQ$3)+'ModelParams Lw'!C$20*($D285*$E285),'ModelParams Lw'!C$21+'ModelParams Lw'!C$22*LOG(BQ$3)+'ModelParams Lw'!C$23*($D285*$E285)))</f>
        <v>29.232362061604213</v>
      </c>
      <c r="BR285" s="24">
        <f>IF(Calcul!$F290="SW",'ModelParams Lw'!D$18+'ModelParams Lw'!D$19*LOG(BR$3)+'ModelParams Lw'!D$20*($D285*$E285),IF('ModelParams Lw'!D$21+'ModelParams Lw'!D$22*LOG(BR$3)+'ModelParams Lw'!D$23*($D285*$E285)&lt;'ModelParams Lw'!D$18+'ModelParams Lw'!D$19*LOG(BR$3)+'ModelParams Lw'!D$20*($D285*$E285),'ModelParams Lw'!D$18+'ModelParams Lw'!D$19*LOG(BR$3)+'ModelParams Lw'!D$20*($D285*$E285),'ModelParams Lw'!D$21+'ModelParams Lw'!D$22*LOG(BR$3)+'ModelParams Lw'!D$23*($D285*$E285)))</f>
        <v>20.87664435983303</v>
      </c>
      <c r="BS285" s="24">
        <f>IF(Calcul!$F290="SW",'ModelParams Lw'!E$18+'ModelParams Lw'!E$19*LOG(BS$3)+'ModelParams Lw'!E$20*($D285*$E285),IF('ModelParams Lw'!E$21+'ModelParams Lw'!E$22*LOG(BS$3)+'ModelParams Lw'!E$23*($D285*$E285)&lt;'ModelParams Lw'!E$18+'ModelParams Lw'!E$19*LOG(BS$3)+'ModelParams Lw'!E$20*($D285*$E285),'ModelParams Lw'!E$18+'ModelParams Lw'!E$19*LOG(BS$3)+'ModelParams Lw'!E$20*($D285*$E285),'ModelParams Lw'!E$21+'ModelParams Lw'!E$22*LOG(BS$3)+'ModelParams Lw'!E$23*($D285*$E285)))</f>
        <v>19.403052886267911</v>
      </c>
      <c r="BT285" s="24">
        <f>IF(Calcul!$F290="SW",'ModelParams Lw'!F$18+'ModelParams Lw'!F$19*LOG(BT$3)+'ModelParams Lw'!F$20*($D285*$E285),IF('ModelParams Lw'!F$21+'ModelParams Lw'!F$22*LOG(BT$3)+'ModelParams Lw'!F$23*($D285*$E285)&lt;'ModelParams Lw'!F$18+'ModelParams Lw'!F$19*LOG(BT$3)+'ModelParams Lw'!F$20*($D285*$E285),'ModelParams Lw'!F$18+'ModelParams Lw'!F$19*LOG(BT$3)+'ModelParams Lw'!F$20*($D285*$E285),'ModelParams Lw'!F$21+'ModelParams Lw'!F$22*LOG(BT$3)+'ModelParams Lw'!F$23*($D285*$E285)))</f>
        <v>19.168948557312724</v>
      </c>
      <c r="BU285" s="24">
        <f>IF(Calcul!$F290="SW",'ModelParams Lw'!G$18+'ModelParams Lw'!G$19*LOG(BU$3)+'ModelParams Lw'!G$20*($D285*$E285),IF('ModelParams Lw'!G$21+'ModelParams Lw'!G$22*LOG(BU$3)+'ModelParams Lw'!G$23*($D285*$E285)&lt;'ModelParams Lw'!G$18+'ModelParams Lw'!G$19*LOG(BU$3)+'ModelParams Lw'!G$20*($D285*$E285),'ModelParams Lw'!G$18+'ModelParams Lw'!G$19*LOG(BU$3)+'ModelParams Lw'!G$20*($D285*$E285),'ModelParams Lw'!G$21+'ModelParams Lw'!G$22*LOG(BU$3)+'ModelParams Lw'!G$23*($D285*$E285)))</f>
        <v>19.253827318462619</v>
      </c>
      <c r="BV285" s="24">
        <f>IF(Calcul!$F290="SW",'ModelParams Lw'!H$18+'ModelParams Lw'!H$19*LOG(BV$3)+'ModelParams Lw'!H$20*($D285*$E285),IF('ModelParams Lw'!H$21+'ModelParams Lw'!H$22*LOG(BV$3)+'ModelParams Lw'!H$23*($D285*$E285)&lt;'ModelParams Lw'!H$18+'ModelParams Lw'!H$19*LOG(BV$3)+'ModelParams Lw'!H$20*($D285*$E285),'ModelParams Lw'!H$18+'ModelParams Lw'!H$19*LOG(BV$3)+'ModelParams Lw'!H$20*($D285*$E285),'ModelParams Lw'!H$21+'ModelParams Lw'!H$22*LOG(BV$3)+'ModelParams Lw'!H$23*($D285*$E285)))</f>
        <v>18.450549841027573</v>
      </c>
      <c r="BW285" s="24">
        <f>IF(Calcul!$F290="SW",'ModelParams Lw'!I$18+'ModelParams Lw'!I$19*LOG(BW$3)+'ModelParams Lw'!I$20*($D285*$E285),IF('ModelParams Lw'!I$21+'ModelParams Lw'!I$22*LOG(BW$3)+'ModelParams Lw'!I$23*($D285*$E285)&lt;'ModelParams Lw'!I$18+'ModelParams Lw'!I$19*LOG(BW$3)+'ModelParams Lw'!I$20*($D285*$E285),'ModelParams Lw'!I$18+'ModelParams Lw'!I$19*LOG(BW$3)+'ModelParams Lw'!I$20*($D285*$E285),'ModelParams Lw'!I$21+'ModelParams Lw'!I$22*LOG(BW$3)+'ModelParams Lw'!I$23*($D285*$E285)))</f>
        <v>24.339570323731252</v>
      </c>
      <c r="BX285" s="24">
        <f>IF(Calcul!$F290="SW",'ModelParams Lw'!J$18+'ModelParams Lw'!J$19*LOG(BX$3)+'ModelParams Lw'!J$20*($D285*$E285),IF('ModelParams Lw'!J$21+'ModelParams Lw'!J$22*LOG(BX$3)+'ModelParams Lw'!J$23*($D285*$E285)&lt;'ModelParams Lw'!J$18+'ModelParams Lw'!J$19*LOG(BX$3)+'ModelParams Lw'!J$20*($D285*$E285),'ModelParams Lw'!J$18+'ModelParams Lw'!J$19*LOG(BX$3)+'ModelParams Lw'!J$20*($D285*$E285),'ModelParams Lw'!J$21+'ModelParams Lw'!J$22*LOG(BX$3)+'ModelParams Lw'!J$23*($D285*$E285)))</f>
        <v>22.505852524315557</v>
      </c>
      <c r="BY285" s="24" t="e">
        <f t="shared" si="103"/>
        <v>#DIV/0!</v>
      </c>
      <c r="BZ285" s="24" t="e">
        <f t="shared" si="104"/>
        <v>#DIV/0!</v>
      </c>
      <c r="CA285" s="24" t="e">
        <f t="shared" si="105"/>
        <v>#DIV/0!</v>
      </c>
      <c r="CB285" s="24" t="e">
        <f t="shared" si="106"/>
        <v>#DIV/0!</v>
      </c>
      <c r="CC285" s="24" t="e">
        <f t="shared" si="107"/>
        <v>#DIV/0!</v>
      </c>
      <c r="CD285" s="24" t="e">
        <f t="shared" si="108"/>
        <v>#DIV/0!</v>
      </c>
      <c r="CE285" s="24" t="e">
        <f t="shared" si="109"/>
        <v>#DIV/0!</v>
      </c>
      <c r="CF285" s="24" t="e">
        <f t="shared" si="110"/>
        <v>#DIV/0!</v>
      </c>
      <c r="CG285" s="24" t="e">
        <f>10*LOG10(IF(BY285="",0,POWER(10,((BY285+'ModelParams Lw'!$O$4)/10))) +IF(BZ285="",0,POWER(10,((BZ285+'ModelParams Lw'!$P$4)/10))) +IF(CA285="",0,POWER(10,((CA285+'ModelParams Lw'!$Q$4)/10))) +IF(CB285="",0,POWER(10,((CB285+'ModelParams Lw'!$R$4)/10))) +IF(CC285="",0,POWER(10,((CC285+'ModelParams Lw'!$S$4)/10))) +IF(CD285="",0,POWER(10,((CD285+'ModelParams Lw'!$T$4)/10))) +IF(CE285="",0,POWER(10,((CE285+'ModelParams Lw'!$U$4)/10)))+IF(CF285="",0,POWER(10,((CF285+'ModelParams Lw'!$V$4)/10))))</f>
        <v>#DIV/0!</v>
      </c>
      <c r="CH285" s="24" t="e">
        <f t="shared" si="94"/>
        <v>#DIV/0!</v>
      </c>
      <c r="CI285" s="24" t="e">
        <f>(BY285-'ModelParams Lw'!$O$10)/'ModelParams Lw'!$O$11</f>
        <v>#DIV/0!</v>
      </c>
      <c r="CJ285" s="24" t="e">
        <f>(BZ285-'ModelParams Lw'!$P$10)/'ModelParams Lw'!$P$11</f>
        <v>#DIV/0!</v>
      </c>
      <c r="CK285" s="24" t="e">
        <f>(CA285-'ModelParams Lw'!$Q$10)/'ModelParams Lw'!$Q$11</f>
        <v>#DIV/0!</v>
      </c>
      <c r="CL285" s="24" t="e">
        <f>(CB285-'ModelParams Lw'!$R$10)/'ModelParams Lw'!$R$11</f>
        <v>#DIV/0!</v>
      </c>
      <c r="CM285" s="24" t="e">
        <f>(CC285-'ModelParams Lw'!$S$10)/'ModelParams Lw'!$S$11</f>
        <v>#DIV/0!</v>
      </c>
      <c r="CN285" s="24" t="e">
        <f>(CD285-'ModelParams Lw'!$T$10)/'ModelParams Lw'!$T$11</f>
        <v>#DIV/0!</v>
      </c>
      <c r="CO285" s="24" t="e">
        <f>(CE285-'ModelParams Lw'!$U$10)/'ModelParams Lw'!$U$11</f>
        <v>#DIV/0!</v>
      </c>
      <c r="CP285" s="24" t="e">
        <f>(CF285-'ModelParams Lw'!$V$10)/'ModelParams Lw'!$V$11</f>
        <v>#DIV/0!</v>
      </c>
    </row>
    <row r="286" spans="1:94" x14ac:dyDescent="0.2">
      <c r="A286" s="12">
        <f>Calcul!B288</f>
        <v>0</v>
      </c>
      <c r="B286" s="12">
        <f t="shared" si="111"/>
        <v>0</v>
      </c>
      <c r="C286" s="12">
        <f>Calcul!C288</f>
        <v>0</v>
      </c>
      <c r="D286" s="12">
        <f>Calcul!D288/1000</f>
        <v>0</v>
      </c>
      <c r="E286" s="12">
        <f>Calcul!E288/1000</f>
        <v>0</v>
      </c>
      <c r="F286" s="12">
        <f t="shared" si="112"/>
        <v>0</v>
      </c>
      <c r="G286" s="24" t="e">
        <f t="shared" si="113"/>
        <v>#DIV/0!</v>
      </c>
      <c r="H286" s="21" t="e">
        <f>'ModelParams Lw'!$B$6*(LN(H$3/(($B286/3600/($D286*$F286))^0.4*$G286^0.3)))^2+'ModelParams Lw'!$B$7*LN(H$3/(($B286/3600/($D286*$F286))^0.4*$G286^0.3))+'ModelParams Lw'!$B$8</f>
        <v>#DIV/0!</v>
      </c>
      <c r="I286" s="21" t="e">
        <f>'ModelParams Lw'!$B$6*(LN(I$3/(($B286/3600/($D286*$F286))^0.4*$G286^0.3)))^2+'ModelParams Lw'!$B$7*LN(I$3/(($B286/3600/($D286*$F286))^0.4*$G286^0.3))+'ModelParams Lw'!$B$8</f>
        <v>#DIV/0!</v>
      </c>
      <c r="J286" s="21" t="e">
        <f>'ModelParams Lw'!$B$6*(LN(J$3/(($B286/3600/($D286*$F286))^0.4*$G286^0.3)))^2+'ModelParams Lw'!$B$7*LN(J$3/(($B286/3600/($D286*$F286))^0.4*$G286^0.3))+'ModelParams Lw'!$B$8</f>
        <v>#DIV/0!</v>
      </c>
      <c r="K286" s="21" t="e">
        <f>'ModelParams Lw'!$B$6*(LN(K$3/(($B286/3600/($D286*$F286))^0.4*$G286^0.3)))^2+'ModelParams Lw'!$B$7*LN(K$3/(($B286/3600/($D286*$F286))^0.4*$G286^0.3))+'ModelParams Lw'!$B$8</f>
        <v>#DIV/0!</v>
      </c>
      <c r="L286" s="21" t="e">
        <f>'ModelParams Lw'!$B$6*(LN(L$3/(($B286/3600/($D286*$F286))^0.4*$G286^0.3)))^2+'ModelParams Lw'!$B$7*LN(L$3/(($B286/3600/($D286*$F286))^0.4*$G286^0.3))+'ModelParams Lw'!$B$8</f>
        <v>#DIV/0!</v>
      </c>
      <c r="M286" s="21" t="e">
        <f>'ModelParams Lw'!$B$6*(LN(M$3/(($B286/3600/($D286*$F286))^0.4*$G286^0.3)))^2+'ModelParams Lw'!$B$7*LN(M$3/(($B286/3600/($D286*$F286))^0.4*$G286^0.3))+'ModelParams Lw'!$B$8</f>
        <v>#DIV/0!</v>
      </c>
      <c r="N286" s="21" t="e">
        <f>'ModelParams Lw'!$B$6*(LN(N$3/(($B286/3600/($D286*$F286))^0.4*$G286^0.3)))^2+'ModelParams Lw'!$B$7*LN(N$3/(($B286/3600/($D286*$F286))^0.4*$G286^0.3))+'ModelParams Lw'!$B$8</f>
        <v>#DIV/0!</v>
      </c>
      <c r="O286" s="21" t="e">
        <f>'ModelParams Lw'!$B$6*(LN(O$3/(($B286/3600/($D286*$F286))^0.4*$G286^0.3)))^2+'ModelParams Lw'!$B$7*LN(O$3/(($B286/3600/($D286*$F286))^0.4*$G286^0.3))+'ModelParams Lw'!$B$8</f>
        <v>#DIV/0!</v>
      </c>
      <c r="P286" s="24" t="e">
        <f>'ModelParams Lw'!$B$3+'ModelParams Lw'!$B$4*LOG10($B286/3600/($D286*$F286))+'ModelParams Lw'!$B$5*LOG10(2*$G286/(1.2*($B286/3600/($D286*$F286))^2)+1)+10*LOG10($D286*$F286)+H286</f>
        <v>#DIV/0!</v>
      </c>
      <c r="Q286" s="24" t="e">
        <f>'ModelParams Lw'!$B$3+'ModelParams Lw'!$B$4*LOG10($B286/3600/($D286*$F286))+'ModelParams Lw'!$B$5*LOG10(2*$G286/(1.2*($B286/3600/($D286*$F286))^2)+1)+10*LOG10($D286*$F286)+I286</f>
        <v>#DIV/0!</v>
      </c>
      <c r="R286" s="24" t="e">
        <f>'ModelParams Lw'!$B$3+'ModelParams Lw'!$B$4*LOG10($B286/3600/($D286*$F286))+'ModelParams Lw'!$B$5*LOG10(2*$G286/(1.2*($B286/3600/($D286*$F286))^2)+1)+10*LOG10($D286*$F286)+J286</f>
        <v>#DIV/0!</v>
      </c>
      <c r="S286" s="24" t="e">
        <f>'ModelParams Lw'!$B$3+'ModelParams Lw'!$B$4*LOG10($B286/3600/($D286*$F286))+'ModelParams Lw'!$B$5*LOG10(2*$G286/(1.2*($B286/3600/($D286*$F286))^2)+1)+10*LOG10($D286*$F286)+K286</f>
        <v>#DIV/0!</v>
      </c>
      <c r="T286" s="24" t="e">
        <f>'ModelParams Lw'!$B$3+'ModelParams Lw'!$B$4*LOG10($B286/3600/($D286*$F286))+'ModelParams Lw'!$B$5*LOG10(2*$G286/(1.2*($B286/3600/($D286*$F286))^2)+1)+10*LOG10($D286*$F286)+L286</f>
        <v>#DIV/0!</v>
      </c>
      <c r="U286" s="24" t="e">
        <f>'ModelParams Lw'!$B$3+'ModelParams Lw'!$B$4*LOG10($B286/3600/($D286*$F286))+'ModelParams Lw'!$B$5*LOG10(2*$G286/(1.2*($B286/3600/($D286*$F286))^2)+1)+10*LOG10($D286*$F286)+M286</f>
        <v>#DIV/0!</v>
      </c>
      <c r="V286" s="24" t="e">
        <f>'ModelParams Lw'!$B$3+'ModelParams Lw'!$B$4*LOG10($B286/3600/($D286*$F286))+'ModelParams Lw'!$B$5*LOG10(2*$G286/(1.2*($B286/3600/($D286*$F286))^2)+1)+10*LOG10($D286*$F286)+N286</f>
        <v>#DIV/0!</v>
      </c>
      <c r="W286" s="24" t="e">
        <f>'ModelParams Lw'!$B$3+'ModelParams Lw'!$B$4*LOG10($B286/3600/($D286*$F286))+'ModelParams Lw'!$B$5*LOG10(2*$G286/(1.2*($B286/3600/($D286*$F286))^2)+1)+10*LOG10($D286*$F286)+O286</f>
        <v>#DIV/0!</v>
      </c>
      <c r="X286" s="24" t="e">
        <f>10*LOG10(IF(P286="",0,POWER(10,((P286+'ModelParams Lw'!$O$4)/10))) +IF(Q286="",0,POWER(10,((Q286+'ModelParams Lw'!$P$4)/10))) +IF(R286="",0,POWER(10,((R286+'ModelParams Lw'!$Q$4)/10))) +IF(S286="",0,POWER(10,((S286+'ModelParams Lw'!$R$4)/10))) +IF(T286="",0,POWER(10,((T286+'ModelParams Lw'!$S$4)/10))) +IF(U286="",0,POWER(10,((U286+'ModelParams Lw'!$T$4)/10))) +IF(V286="",0,POWER(10,((V286+'ModelParams Lw'!$U$4)/10)))+IF(W286="",0,POWER(10,((W286+'ModelParams Lw'!$V$4)/10))))</f>
        <v>#DIV/0!</v>
      </c>
      <c r="Y286" s="24" t="e">
        <f t="shared" si="114"/>
        <v>#DIV/0!</v>
      </c>
      <c r="Z286" s="24" t="e">
        <f>(P286-'ModelParams Lw'!O$10)/'ModelParams Lw'!O$11</f>
        <v>#DIV/0!</v>
      </c>
      <c r="AA286" s="24" t="e">
        <f>(Q286-'ModelParams Lw'!P$10)/'ModelParams Lw'!P$11</f>
        <v>#DIV/0!</v>
      </c>
      <c r="AB286" s="24" t="e">
        <f>(R286-'ModelParams Lw'!Q$10)/'ModelParams Lw'!Q$11</f>
        <v>#DIV/0!</v>
      </c>
      <c r="AC286" s="24" t="e">
        <f>(S286-'ModelParams Lw'!R$10)/'ModelParams Lw'!R$11</f>
        <v>#DIV/0!</v>
      </c>
      <c r="AD286" s="24" t="e">
        <f>(T286-'ModelParams Lw'!S$10)/'ModelParams Lw'!S$11</f>
        <v>#DIV/0!</v>
      </c>
      <c r="AE286" s="24" t="e">
        <f>(U286-'ModelParams Lw'!T$10)/'ModelParams Lw'!T$11</f>
        <v>#DIV/0!</v>
      </c>
      <c r="AF286" s="24" t="e">
        <f>(V286-'ModelParams Lw'!U$10)/'ModelParams Lw'!U$11</f>
        <v>#DIV/0!</v>
      </c>
      <c r="AG286" s="24" t="e">
        <f>(W286-'ModelParams Lw'!V$10)/'ModelParams Lw'!V$11</f>
        <v>#DIV/0!</v>
      </c>
      <c r="AH286" s="24" t="e">
        <f t="shared" si="92"/>
        <v>#DIV/0!</v>
      </c>
      <c r="AI286" s="24" t="str">
        <f>IF(OR(Calcul!$D291="",Calcul!$E291=""),"",VLOOKUP(CONCATENATE(Calcul!$D291,Calcul!$E291),SilencerParams!$D$4:$R$82,8,FALSE))</f>
        <v/>
      </c>
      <c r="AJ286" s="24" t="str">
        <f>IF(OR(Calcul!$D291="",Calcul!$E291=""),"",VLOOKUP(CONCATENATE(Calcul!$D291,Calcul!$E291),SilencerParams!$D$4:$R$82,9,FALSE))</f>
        <v/>
      </c>
      <c r="AK286" s="24" t="str">
        <f>IF(OR(Calcul!$D291="",Calcul!$E291=""),"",VLOOKUP(CONCATENATE(Calcul!$D291,Calcul!$E291),SilencerParams!$D$4:$R$82,10,FALSE))</f>
        <v/>
      </c>
      <c r="AL286" s="24" t="str">
        <f>IF(OR(Calcul!$D291="",Calcul!$E291=""),"",VLOOKUP(CONCATENATE(Calcul!$D291,Calcul!$E291),SilencerParams!$D$4:$R$82,11,FALSE))</f>
        <v/>
      </c>
      <c r="AM286" s="24" t="str">
        <f>IF(OR(Calcul!$D291="",Calcul!$E291=""),"",VLOOKUP(CONCATENATE(Calcul!$D291,Calcul!$E291),SilencerParams!$D$4:$R$82,12,FALSE))</f>
        <v/>
      </c>
      <c r="AN286" s="24" t="str">
        <f>IF(OR(Calcul!$D291="",Calcul!$E291=""),"",VLOOKUP(CONCATENATE(Calcul!$D291,Calcul!$E291),SilencerParams!$D$4:$R$82,13,FALSE))</f>
        <v/>
      </c>
      <c r="AO286" s="24" t="str">
        <f>IF(OR(Calcul!$D291="",Calcul!$E291=""),"",VLOOKUP(CONCATENATE(Calcul!$D291,Calcul!$E291),SilencerParams!$D$4:$R$82,14,FALSE))</f>
        <v/>
      </c>
      <c r="AP286" s="24" t="str">
        <f>IF(OR(Calcul!$D291="",Calcul!$E291=""),"",VLOOKUP(CONCATENATE(Calcul!$D291,Calcul!$E291),SilencerParams!$D$4:$R$82,15,FALSE))</f>
        <v/>
      </c>
      <c r="AQ286" s="24" t="str">
        <f>IF(OR(Calcul!$D291="",Calcul!$E291=""),"",VLOOKUP(CONCATENATE(Calcul!$D291,Calcul!$E291),SilencerParams!$D$4:$Z$82,16,FALSE)*LOG($AH286)+VLOOKUP(CONCATENATE(Calcul!$D291,Calcul!$E291),SilencerParams!$D$4:$AH$82,24,FALSE))</f>
        <v/>
      </c>
      <c r="AR286" s="24" t="str">
        <f>IF(OR(Calcul!$D291="",Calcul!$E291=""),"",VLOOKUP(CONCATENATE(Calcul!$D291,Calcul!$E291),SilencerParams!$D$4:$Z$82,17,FALSE)*LOG($AH286)+VLOOKUP(CONCATENATE(Calcul!$D291,Calcul!$E291),SilencerParams!$D$4:$AH$82,25,FALSE))</f>
        <v/>
      </c>
      <c r="AS286" s="24" t="str">
        <f>IF(OR(Calcul!$D291="",Calcul!$E291=""),"",VLOOKUP(CONCATENATE(Calcul!$D291,Calcul!$E291),SilencerParams!$D$4:$Z$82,18,FALSE)*LOG($AH286)+VLOOKUP(CONCATENATE(Calcul!$D291,Calcul!$E291),SilencerParams!$D$4:$AH$82,26,FALSE))</f>
        <v/>
      </c>
      <c r="AT286" s="24" t="str">
        <f>IF(OR(Calcul!$D291="",Calcul!$E291=""),"",VLOOKUP(CONCATENATE(Calcul!$D291,Calcul!$E291),SilencerParams!$D$4:$Z$82,19,FALSE)*LOG($AH286)+VLOOKUP(CONCATENATE(Calcul!$D291,Calcul!$E291),SilencerParams!$D$4:$AH$82,27,FALSE))</f>
        <v/>
      </c>
      <c r="AU286" s="24" t="str">
        <f>IF(OR(Calcul!$D291="",Calcul!$E291=""),"",VLOOKUP(CONCATENATE(Calcul!$D291,Calcul!$E291),SilencerParams!$D$4:$Z$82,20,FALSE)*LOG($AH286)+VLOOKUP(CONCATENATE(Calcul!$D291,Calcul!$E291),SilencerParams!$D$4:$AH$82,28,FALSE))</f>
        <v/>
      </c>
      <c r="AV286" s="24" t="str">
        <f>IF(OR(Calcul!$D291="",Calcul!$E291=""),"",VLOOKUP(CONCATENATE(Calcul!$D291,Calcul!$E291),SilencerParams!$D$4:$Z$82,21,FALSE)*LOG($AH286)+VLOOKUP(CONCATENATE(Calcul!$D291,Calcul!$E291),SilencerParams!$D$4:$AH$82,29,FALSE))</f>
        <v/>
      </c>
      <c r="AW286" s="24" t="str">
        <f>IF(OR(Calcul!$D291="",Calcul!$E291=""),"",VLOOKUP(CONCATENATE(Calcul!$D291,Calcul!$E291),SilencerParams!$D$4:$Z$82,22,FALSE)*LOG($AH286)+VLOOKUP(CONCATENATE(Calcul!$D291,Calcul!$E291),SilencerParams!$D$4:$AH$82,30,FALSE))</f>
        <v/>
      </c>
      <c r="AX286" s="24" t="str">
        <f>IF(OR(Calcul!$D291="",Calcul!$E291=""),"",VLOOKUP(CONCATENATE(Calcul!$D291,Calcul!$E291),SilencerParams!$D$4:$Z$82,23,FALSE)*LOG($AH286)+VLOOKUP(CONCATENATE(Calcul!$D291,Calcul!$E291),SilencerParams!$D$4:$AH$82,31,FALSE))</f>
        <v/>
      </c>
      <c r="AY286" s="24" t="e">
        <f t="shared" si="95"/>
        <v>#DIV/0!</v>
      </c>
      <c r="AZ286" s="24" t="e">
        <f t="shared" si="96"/>
        <v>#DIV/0!</v>
      </c>
      <c r="BA286" s="24" t="e">
        <f t="shared" si="97"/>
        <v>#DIV/0!</v>
      </c>
      <c r="BB286" s="24" t="e">
        <f t="shared" si="98"/>
        <v>#DIV/0!</v>
      </c>
      <c r="BC286" s="24" t="e">
        <f t="shared" si="99"/>
        <v>#DIV/0!</v>
      </c>
      <c r="BD286" s="24" t="e">
        <f t="shared" si="100"/>
        <v>#DIV/0!</v>
      </c>
      <c r="BE286" s="24" t="e">
        <f t="shared" si="101"/>
        <v>#DIV/0!</v>
      </c>
      <c r="BF286" s="24" t="e">
        <f t="shared" si="102"/>
        <v>#DIV/0!</v>
      </c>
      <c r="BG286" s="24" t="e">
        <f>10*LOG10(IF(AY286="",0,POWER(10,((AY286+'ModelParams Lw'!$O$4)/10))) +IF(AZ286="",0,POWER(10,((AZ286+'ModelParams Lw'!$P$4)/10))) +IF(BA286="",0,POWER(10,((BA286+'ModelParams Lw'!$Q$4)/10))) +IF(BB286="",0,POWER(10,((BB286+'ModelParams Lw'!$R$4)/10))) +IF(BC286="",0,POWER(10,((BC286+'ModelParams Lw'!$S$4)/10))) +IF(BD286="",0,POWER(10,((BD286+'ModelParams Lw'!$T$4)/10))) +IF(BE286="",0,POWER(10,((BE286+'ModelParams Lw'!$U$4)/10)))+IF(BF286="",0,POWER(10,((BF286+'ModelParams Lw'!$V$4)/10))))</f>
        <v>#DIV/0!</v>
      </c>
      <c r="BH286" s="24" t="e">
        <f t="shared" si="93"/>
        <v>#DIV/0!</v>
      </c>
      <c r="BI286" s="24" t="e">
        <f>(AY286-'ModelParams Lw'!O$10)/'ModelParams Lw'!O$11</f>
        <v>#DIV/0!</v>
      </c>
      <c r="BJ286" s="24" t="e">
        <f>(AZ286-'ModelParams Lw'!P$10)/'ModelParams Lw'!P$11</f>
        <v>#DIV/0!</v>
      </c>
      <c r="BK286" s="24" t="e">
        <f>(BA286-'ModelParams Lw'!Q$10)/'ModelParams Lw'!Q$11</f>
        <v>#DIV/0!</v>
      </c>
      <c r="BL286" s="24" t="e">
        <f>(BB286-'ModelParams Lw'!R$10)/'ModelParams Lw'!R$11</f>
        <v>#DIV/0!</v>
      </c>
      <c r="BM286" s="24" t="e">
        <f>(BC286-'ModelParams Lw'!S$10)/'ModelParams Lw'!S$11</f>
        <v>#DIV/0!</v>
      </c>
      <c r="BN286" s="24" t="e">
        <f>(BD286-'ModelParams Lw'!T$10)/'ModelParams Lw'!T$11</f>
        <v>#DIV/0!</v>
      </c>
      <c r="BO286" s="24" t="e">
        <f>(BE286-'ModelParams Lw'!U$10)/'ModelParams Lw'!U$11</f>
        <v>#DIV/0!</v>
      </c>
      <c r="BP286" s="24" t="e">
        <f>(BF286-'ModelParams Lw'!V$10)/'ModelParams Lw'!V$11</f>
        <v>#DIV/0!</v>
      </c>
      <c r="BQ286" s="24">
        <f>IF(Calcul!$F291="SW",'ModelParams Lw'!C$18+'ModelParams Lw'!C$19*LOG(BQ$3)+'ModelParams Lw'!C$20*($D286*$E286),IF('ModelParams Lw'!C$21+'ModelParams Lw'!C$22*LOG(BQ$3)+'ModelParams Lw'!C$23*($D286*$E286)&lt;'ModelParams Lw'!C$18+'ModelParams Lw'!C$19*LOG(BQ$3)+'ModelParams Lw'!C$20*($D286*$E286),'ModelParams Lw'!C$18+'ModelParams Lw'!C$19*LOG(BQ$3)+'ModelParams Lw'!C$20*($D286*$E286),'ModelParams Lw'!C$21+'ModelParams Lw'!C$22*LOG(BQ$3)+'ModelParams Lw'!C$23*($D286*$E286)))</f>
        <v>29.232362061604213</v>
      </c>
      <c r="BR286" s="24">
        <f>IF(Calcul!$F291="SW",'ModelParams Lw'!D$18+'ModelParams Lw'!D$19*LOG(BR$3)+'ModelParams Lw'!D$20*($D286*$E286),IF('ModelParams Lw'!D$21+'ModelParams Lw'!D$22*LOG(BR$3)+'ModelParams Lw'!D$23*($D286*$E286)&lt;'ModelParams Lw'!D$18+'ModelParams Lw'!D$19*LOG(BR$3)+'ModelParams Lw'!D$20*($D286*$E286),'ModelParams Lw'!D$18+'ModelParams Lw'!D$19*LOG(BR$3)+'ModelParams Lw'!D$20*($D286*$E286),'ModelParams Lw'!D$21+'ModelParams Lw'!D$22*LOG(BR$3)+'ModelParams Lw'!D$23*($D286*$E286)))</f>
        <v>20.87664435983303</v>
      </c>
      <c r="BS286" s="24">
        <f>IF(Calcul!$F291="SW",'ModelParams Lw'!E$18+'ModelParams Lw'!E$19*LOG(BS$3)+'ModelParams Lw'!E$20*($D286*$E286),IF('ModelParams Lw'!E$21+'ModelParams Lw'!E$22*LOG(BS$3)+'ModelParams Lw'!E$23*($D286*$E286)&lt;'ModelParams Lw'!E$18+'ModelParams Lw'!E$19*LOG(BS$3)+'ModelParams Lw'!E$20*($D286*$E286),'ModelParams Lw'!E$18+'ModelParams Lw'!E$19*LOG(BS$3)+'ModelParams Lw'!E$20*($D286*$E286),'ModelParams Lw'!E$21+'ModelParams Lw'!E$22*LOG(BS$3)+'ModelParams Lw'!E$23*($D286*$E286)))</f>
        <v>19.403052886267911</v>
      </c>
      <c r="BT286" s="24">
        <f>IF(Calcul!$F291="SW",'ModelParams Lw'!F$18+'ModelParams Lw'!F$19*LOG(BT$3)+'ModelParams Lw'!F$20*($D286*$E286),IF('ModelParams Lw'!F$21+'ModelParams Lw'!F$22*LOG(BT$3)+'ModelParams Lw'!F$23*($D286*$E286)&lt;'ModelParams Lw'!F$18+'ModelParams Lw'!F$19*LOG(BT$3)+'ModelParams Lw'!F$20*($D286*$E286),'ModelParams Lw'!F$18+'ModelParams Lw'!F$19*LOG(BT$3)+'ModelParams Lw'!F$20*($D286*$E286),'ModelParams Lw'!F$21+'ModelParams Lw'!F$22*LOG(BT$3)+'ModelParams Lw'!F$23*($D286*$E286)))</f>
        <v>19.168948557312724</v>
      </c>
      <c r="BU286" s="24">
        <f>IF(Calcul!$F291="SW",'ModelParams Lw'!G$18+'ModelParams Lw'!G$19*LOG(BU$3)+'ModelParams Lw'!G$20*($D286*$E286),IF('ModelParams Lw'!G$21+'ModelParams Lw'!G$22*LOG(BU$3)+'ModelParams Lw'!G$23*($D286*$E286)&lt;'ModelParams Lw'!G$18+'ModelParams Lw'!G$19*LOG(BU$3)+'ModelParams Lw'!G$20*($D286*$E286),'ModelParams Lw'!G$18+'ModelParams Lw'!G$19*LOG(BU$3)+'ModelParams Lw'!G$20*($D286*$E286),'ModelParams Lw'!G$21+'ModelParams Lw'!G$22*LOG(BU$3)+'ModelParams Lw'!G$23*($D286*$E286)))</f>
        <v>19.253827318462619</v>
      </c>
      <c r="BV286" s="24">
        <f>IF(Calcul!$F291="SW",'ModelParams Lw'!H$18+'ModelParams Lw'!H$19*LOG(BV$3)+'ModelParams Lw'!H$20*($D286*$E286),IF('ModelParams Lw'!H$21+'ModelParams Lw'!H$22*LOG(BV$3)+'ModelParams Lw'!H$23*($D286*$E286)&lt;'ModelParams Lw'!H$18+'ModelParams Lw'!H$19*LOG(BV$3)+'ModelParams Lw'!H$20*($D286*$E286),'ModelParams Lw'!H$18+'ModelParams Lw'!H$19*LOG(BV$3)+'ModelParams Lw'!H$20*($D286*$E286),'ModelParams Lw'!H$21+'ModelParams Lw'!H$22*LOG(BV$3)+'ModelParams Lw'!H$23*($D286*$E286)))</f>
        <v>18.450549841027573</v>
      </c>
      <c r="BW286" s="24">
        <f>IF(Calcul!$F291="SW",'ModelParams Lw'!I$18+'ModelParams Lw'!I$19*LOG(BW$3)+'ModelParams Lw'!I$20*($D286*$E286),IF('ModelParams Lw'!I$21+'ModelParams Lw'!I$22*LOG(BW$3)+'ModelParams Lw'!I$23*($D286*$E286)&lt;'ModelParams Lw'!I$18+'ModelParams Lw'!I$19*LOG(BW$3)+'ModelParams Lw'!I$20*($D286*$E286),'ModelParams Lw'!I$18+'ModelParams Lw'!I$19*LOG(BW$3)+'ModelParams Lw'!I$20*($D286*$E286),'ModelParams Lw'!I$21+'ModelParams Lw'!I$22*LOG(BW$3)+'ModelParams Lw'!I$23*($D286*$E286)))</f>
        <v>24.339570323731252</v>
      </c>
      <c r="BX286" s="24">
        <f>IF(Calcul!$F291="SW",'ModelParams Lw'!J$18+'ModelParams Lw'!J$19*LOG(BX$3)+'ModelParams Lw'!J$20*($D286*$E286),IF('ModelParams Lw'!J$21+'ModelParams Lw'!J$22*LOG(BX$3)+'ModelParams Lw'!J$23*($D286*$E286)&lt;'ModelParams Lw'!J$18+'ModelParams Lw'!J$19*LOG(BX$3)+'ModelParams Lw'!J$20*($D286*$E286),'ModelParams Lw'!J$18+'ModelParams Lw'!J$19*LOG(BX$3)+'ModelParams Lw'!J$20*($D286*$E286),'ModelParams Lw'!J$21+'ModelParams Lw'!J$22*LOG(BX$3)+'ModelParams Lw'!J$23*($D286*$E286)))</f>
        <v>22.505852524315557</v>
      </c>
      <c r="BY286" s="24" t="e">
        <f t="shared" si="103"/>
        <v>#DIV/0!</v>
      </c>
      <c r="BZ286" s="24" t="e">
        <f t="shared" si="104"/>
        <v>#DIV/0!</v>
      </c>
      <c r="CA286" s="24" t="e">
        <f t="shared" si="105"/>
        <v>#DIV/0!</v>
      </c>
      <c r="CB286" s="24" t="e">
        <f t="shared" si="106"/>
        <v>#DIV/0!</v>
      </c>
      <c r="CC286" s="24" t="e">
        <f t="shared" si="107"/>
        <v>#DIV/0!</v>
      </c>
      <c r="CD286" s="24" t="e">
        <f t="shared" si="108"/>
        <v>#DIV/0!</v>
      </c>
      <c r="CE286" s="24" t="e">
        <f t="shared" si="109"/>
        <v>#DIV/0!</v>
      </c>
      <c r="CF286" s="24" t="e">
        <f t="shared" si="110"/>
        <v>#DIV/0!</v>
      </c>
      <c r="CG286" s="24" t="e">
        <f>10*LOG10(IF(BY286="",0,POWER(10,((BY286+'ModelParams Lw'!$O$4)/10))) +IF(BZ286="",0,POWER(10,((BZ286+'ModelParams Lw'!$P$4)/10))) +IF(CA286="",0,POWER(10,((CA286+'ModelParams Lw'!$Q$4)/10))) +IF(CB286="",0,POWER(10,((CB286+'ModelParams Lw'!$R$4)/10))) +IF(CC286="",0,POWER(10,((CC286+'ModelParams Lw'!$S$4)/10))) +IF(CD286="",0,POWER(10,((CD286+'ModelParams Lw'!$T$4)/10))) +IF(CE286="",0,POWER(10,((CE286+'ModelParams Lw'!$U$4)/10)))+IF(CF286="",0,POWER(10,((CF286+'ModelParams Lw'!$V$4)/10))))</f>
        <v>#DIV/0!</v>
      </c>
      <c r="CH286" s="24" t="e">
        <f t="shared" si="94"/>
        <v>#DIV/0!</v>
      </c>
      <c r="CI286" s="24" t="e">
        <f>(BY286-'ModelParams Lw'!$O$10)/'ModelParams Lw'!$O$11</f>
        <v>#DIV/0!</v>
      </c>
      <c r="CJ286" s="24" t="e">
        <f>(BZ286-'ModelParams Lw'!$P$10)/'ModelParams Lw'!$P$11</f>
        <v>#DIV/0!</v>
      </c>
      <c r="CK286" s="24" t="e">
        <f>(CA286-'ModelParams Lw'!$Q$10)/'ModelParams Lw'!$Q$11</f>
        <v>#DIV/0!</v>
      </c>
      <c r="CL286" s="24" t="e">
        <f>(CB286-'ModelParams Lw'!$R$10)/'ModelParams Lw'!$R$11</f>
        <v>#DIV/0!</v>
      </c>
      <c r="CM286" s="24" t="e">
        <f>(CC286-'ModelParams Lw'!$S$10)/'ModelParams Lw'!$S$11</f>
        <v>#DIV/0!</v>
      </c>
      <c r="CN286" s="24" t="e">
        <f>(CD286-'ModelParams Lw'!$T$10)/'ModelParams Lw'!$T$11</f>
        <v>#DIV/0!</v>
      </c>
      <c r="CO286" s="24" t="e">
        <f>(CE286-'ModelParams Lw'!$U$10)/'ModelParams Lw'!$U$11</f>
        <v>#DIV/0!</v>
      </c>
      <c r="CP286" s="24" t="e">
        <f>(CF286-'ModelParams Lw'!$V$10)/'ModelParams Lw'!$V$11</f>
        <v>#DIV/0!</v>
      </c>
    </row>
    <row r="287" spans="1:94" x14ac:dyDescent="0.2">
      <c r="A287" s="12">
        <f>Calcul!B289</f>
        <v>0</v>
      </c>
      <c r="B287" s="12">
        <f t="shared" si="111"/>
        <v>0</v>
      </c>
      <c r="C287" s="12">
        <f>Calcul!C289</f>
        <v>0</v>
      </c>
      <c r="D287" s="12">
        <f>Calcul!D289/1000</f>
        <v>0</v>
      </c>
      <c r="E287" s="12">
        <f>Calcul!E289/1000</f>
        <v>0</v>
      </c>
      <c r="F287" s="12">
        <f t="shared" si="112"/>
        <v>0</v>
      </c>
      <c r="G287" s="24" t="e">
        <f t="shared" si="113"/>
        <v>#DIV/0!</v>
      </c>
      <c r="H287" s="21" t="e">
        <f>'ModelParams Lw'!$B$6*(LN(H$3/(($B287/3600/($D287*$F287))^0.4*$G287^0.3)))^2+'ModelParams Lw'!$B$7*LN(H$3/(($B287/3600/($D287*$F287))^0.4*$G287^0.3))+'ModelParams Lw'!$B$8</f>
        <v>#DIV/0!</v>
      </c>
      <c r="I287" s="21" t="e">
        <f>'ModelParams Lw'!$B$6*(LN(I$3/(($B287/3600/($D287*$F287))^0.4*$G287^0.3)))^2+'ModelParams Lw'!$B$7*LN(I$3/(($B287/3600/($D287*$F287))^0.4*$G287^0.3))+'ModelParams Lw'!$B$8</f>
        <v>#DIV/0!</v>
      </c>
      <c r="J287" s="21" t="e">
        <f>'ModelParams Lw'!$B$6*(LN(J$3/(($B287/3600/($D287*$F287))^0.4*$G287^0.3)))^2+'ModelParams Lw'!$B$7*LN(J$3/(($B287/3600/($D287*$F287))^0.4*$G287^0.3))+'ModelParams Lw'!$B$8</f>
        <v>#DIV/0!</v>
      </c>
      <c r="K287" s="21" t="e">
        <f>'ModelParams Lw'!$B$6*(LN(K$3/(($B287/3600/($D287*$F287))^0.4*$G287^0.3)))^2+'ModelParams Lw'!$B$7*LN(K$3/(($B287/3600/($D287*$F287))^0.4*$G287^0.3))+'ModelParams Lw'!$B$8</f>
        <v>#DIV/0!</v>
      </c>
      <c r="L287" s="21" t="e">
        <f>'ModelParams Lw'!$B$6*(LN(L$3/(($B287/3600/($D287*$F287))^0.4*$G287^0.3)))^2+'ModelParams Lw'!$B$7*LN(L$3/(($B287/3600/($D287*$F287))^0.4*$G287^0.3))+'ModelParams Lw'!$B$8</f>
        <v>#DIV/0!</v>
      </c>
      <c r="M287" s="21" t="e">
        <f>'ModelParams Lw'!$B$6*(LN(M$3/(($B287/3600/($D287*$F287))^0.4*$G287^0.3)))^2+'ModelParams Lw'!$B$7*LN(M$3/(($B287/3600/($D287*$F287))^0.4*$G287^0.3))+'ModelParams Lw'!$B$8</f>
        <v>#DIV/0!</v>
      </c>
      <c r="N287" s="21" t="e">
        <f>'ModelParams Lw'!$B$6*(LN(N$3/(($B287/3600/($D287*$F287))^0.4*$G287^0.3)))^2+'ModelParams Lw'!$B$7*LN(N$3/(($B287/3600/($D287*$F287))^0.4*$G287^0.3))+'ModelParams Lw'!$B$8</f>
        <v>#DIV/0!</v>
      </c>
      <c r="O287" s="21" t="e">
        <f>'ModelParams Lw'!$B$6*(LN(O$3/(($B287/3600/($D287*$F287))^0.4*$G287^0.3)))^2+'ModelParams Lw'!$B$7*LN(O$3/(($B287/3600/($D287*$F287))^0.4*$G287^0.3))+'ModelParams Lw'!$B$8</f>
        <v>#DIV/0!</v>
      </c>
      <c r="P287" s="24" t="e">
        <f>'ModelParams Lw'!$B$3+'ModelParams Lw'!$B$4*LOG10($B287/3600/($D287*$F287))+'ModelParams Lw'!$B$5*LOG10(2*$G287/(1.2*($B287/3600/($D287*$F287))^2)+1)+10*LOG10($D287*$F287)+H287</f>
        <v>#DIV/0!</v>
      </c>
      <c r="Q287" s="24" t="e">
        <f>'ModelParams Lw'!$B$3+'ModelParams Lw'!$B$4*LOG10($B287/3600/($D287*$F287))+'ModelParams Lw'!$B$5*LOG10(2*$G287/(1.2*($B287/3600/($D287*$F287))^2)+1)+10*LOG10($D287*$F287)+I287</f>
        <v>#DIV/0!</v>
      </c>
      <c r="R287" s="24" t="e">
        <f>'ModelParams Lw'!$B$3+'ModelParams Lw'!$B$4*LOG10($B287/3600/($D287*$F287))+'ModelParams Lw'!$B$5*LOG10(2*$G287/(1.2*($B287/3600/($D287*$F287))^2)+1)+10*LOG10($D287*$F287)+J287</f>
        <v>#DIV/0!</v>
      </c>
      <c r="S287" s="24" t="e">
        <f>'ModelParams Lw'!$B$3+'ModelParams Lw'!$B$4*LOG10($B287/3600/($D287*$F287))+'ModelParams Lw'!$B$5*LOG10(2*$G287/(1.2*($B287/3600/($D287*$F287))^2)+1)+10*LOG10($D287*$F287)+K287</f>
        <v>#DIV/0!</v>
      </c>
      <c r="T287" s="24" t="e">
        <f>'ModelParams Lw'!$B$3+'ModelParams Lw'!$B$4*LOG10($B287/3600/($D287*$F287))+'ModelParams Lw'!$B$5*LOG10(2*$G287/(1.2*($B287/3600/($D287*$F287))^2)+1)+10*LOG10($D287*$F287)+L287</f>
        <v>#DIV/0!</v>
      </c>
      <c r="U287" s="24" t="e">
        <f>'ModelParams Lw'!$B$3+'ModelParams Lw'!$B$4*LOG10($B287/3600/($D287*$F287))+'ModelParams Lw'!$B$5*LOG10(2*$G287/(1.2*($B287/3600/($D287*$F287))^2)+1)+10*LOG10($D287*$F287)+M287</f>
        <v>#DIV/0!</v>
      </c>
      <c r="V287" s="24" t="e">
        <f>'ModelParams Lw'!$B$3+'ModelParams Lw'!$B$4*LOG10($B287/3600/($D287*$F287))+'ModelParams Lw'!$B$5*LOG10(2*$G287/(1.2*($B287/3600/($D287*$F287))^2)+1)+10*LOG10($D287*$F287)+N287</f>
        <v>#DIV/0!</v>
      </c>
      <c r="W287" s="24" t="e">
        <f>'ModelParams Lw'!$B$3+'ModelParams Lw'!$B$4*LOG10($B287/3600/($D287*$F287))+'ModelParams Lw'!$B$5*LOG10(2*$G287/(1.2*($B287/3600/($D287*$F287))^2)+1)+10*LOG10($D287*$F287)+O287</f>
        <v>#DIV/0!</v>
      </c>
      <c r="X287" s="24" t="e">
        <f>10*LOG10(IF(P287="",0,POWER(10,((P287+'ModelParams Lw'!$O$4)/10))) +IF(Q287="",0,POWER(10,((Q287+'ModelParams Lw'!$P$4)/10))) +IF(R287="",0,POWER(10,((R287+'ModelParams Lw'!$Q$4)/10))) +IF(S287="",0,POWER(10,((S287+'ModelParams Lw'!$R$4)/10))) +IF(T287="",0,POWER(10,((T287+'ModelParams Lw'!$S$4)/10))) +IF(U287="",0,POWER(10,((U287+'ModelParams Lw'!$T$4)/10))) +IF(V287="",0,POWER(10,((V287+'ModelParams Lw'!$U$4)/10)))+IF(W287="",0,POWER(10,((W287+'ModelParams Lw'!$V$4)/10))))</f>
        <v>#DIV/0!</v>
      </c>
      <c r="Y287" s="24" t="e">
        <f t="shared" si="114"/>
        <v>#DIV/0!</v>
      </c>
      <c r="Z287" s="24" t="e">
        <f>(P287-'ModelParams Lw'!O$10)/'ModelParams Lw'!O$11</f>
        <v>#DIV/0!</v>
      </c>
      <c r="AA287" s="24" t="e">
        <f>(Q287-'ModelParams Lw'!P$10)/'ModelParams Lw'!P$11</f>
        <v>#DIV/0!</v>
      </c>
      <c r="AB287" s="24" t="e">
        <f>(R287-'ModelParams Lw'!Q$10)/'ModelParams Lw'!Q$11</f>
        <v>#DIV/0!</v>
      </c>
      <c r="AC287" s="24" t="e">
        <f>(S287-'ModelParams Lw'!R$10)/'ModelParams Lw'!R$11</f>
        <v>#DIV/0!</v>
      </c>
      <c r="AD287" s="24" t="e">
        <f>(T287-'ModelParams Lw'!S$10)/'ModelParams Lw'!S$11</f>
        <v>#DIV/0!</v>
      </c>
      <c r="AE287" s="24" t="e">
        <f>(U287-'ModelParams Lw'!T$10)/'ModelParams Lw'!T$11</f>
        <v>#DIV/0!</v>
      </c>
      <c r="AF287" s="24" t="e">
        <f>(V287-'ModelParams Lw'!U$10)/'ModelParams Lw'!U$11</f>
        <v>#DIV/0!</v>
      </c>
      <c r="AG287" s="24" t="e">
        <f>(W287-'ModelParams Lw'!V$10)/'ModelParams Lw'!V$11</f>
        <v>#DIV/0!</v>
      </c>
      <c r="AH287" s="24" t="e">
        <f t="shared" si="92"/>
        <v>#DIV/0!</v>
      </c>
      <c r="AI287" s="24" t="str">
        <f>IF(OR(Calcul!$D292="",Calcul!$E292=""),"",VLOOKUP(CONCATENATE(Calcul!$D292,Calcul!$E292),SilencerParams!$D$4:$R$82,8,FALSE))</f>
        <v/>
      </c>
      <c r="AJ287" s="24" t="str">
        <f>IF(OR(Calcul!$D292="",Calcul!$E292=""),"",VLOOKUP(CONCATENATE(Calcul!$D292,Calcul!$E292),SilencerParams!$D$4:$R$82,9,FALSE))</f>
        <v/>
      </c>
      <c r="AK287" s="24" t="str">
        <f>IF(OR(Calcul!$D292="",Calcul!$E292=""),"",VLOOKUP(CONCATENATE(Calcul!$D292,Calcul!$E292),SilencerParams!$D$4:$R$82,10,FALSE))</f>
        <v/>
      </c>
      <c r="AL287" s="24" t="str">
        <f>IF(OR(Calcul!$D292="",Calcul!$E292=""),"",VLOOKUP(CONCATENATE(Calcul!$D292,Calcul!$E292),SilencerParams!$D$4:$R$82,11,FALSE))</f>
        <v/>
      </c>
      <c r="AM287" s="24" t="str">
        <f>IF(OR(Calcul!$D292="",Calcul!$E292=""),"",VLOOKUP(CONCATENATE(Calcul!$D292,Calcul!$E292),SilencerParams!$D$4:$R$82,12,FALSE))</f>
        <v/>
      </c>
      <c r="AN287" s="24" t="str">
        <f>IF(OR(Calcul!$D292="",Calcul!$E292=""),"",VLOOKUP(CONCATENATE(Calcul!$D292,Calcul!$E292),SilencerParams!$D$4:$R$82,13,FALSE))</f>
        <v/>
      </c>
      <c r="AO287" s="24" t="str">
        <f>IF(OR(Calcul!$D292="",Calcul!$E292=""),"",VLOOKUP(CONCATENATE(Calcul!$D292,Calcul!$E292),SilencerParams!$D$4:$R$82,14,FALSE))</f>
        <v/>
      </c>
      <c r="AP287" s="24" t="str">
        <f>IF(OR(Calcul!$D292="",Calcul!$E292=""),"",VLOOKUP(CONCATENATE(Calcul!$D292,Calcul!$E292),SilencerParams!$D$4:$R$82,15,FALSE))</f>
        <v/>
      </c>
      <c r="AQ287" s="24" t="str">
        <f>IF(OR(Calcul!$D292="",Calcul!$E292=""),"",VLOOKUP(CONCATENATE(Calcul!$D292,Calcul!$E292),SilencerParams!$D$4:$Z$82,16,FALSE)*LOG($AH287)+VLOOKUP(CONCATENATE(Calcul!$D292,Calcul!$E292),SilencerParams!$D$4:$AH$82,24,FALSE))</f>
        <v/>
      </c>
      <c r="AR287" s="24" t="str">
        <f>IF(OR(Calcul!$D292="",Calcul!$E292=""),"",VLOOKUP(CONCATENATE(Calcul!$D292,Calcul!$E292),SilencerParams!$D$4:$Z$82,17,FALSE)*LOG($AH287)+VLOOKUP(CONCATENATE(Calcul!$D292,Calcul!$E292),SilencerParams!$D$4:$AH$82,25,FALSE))</f>
        <v/>
      </c>
      <c r="AS287" s="24" t="str">
        <f>IF(OR(Calcul!$D292="",Calcul!$E292=""),"",VLOOKUP(CONCATENATE(Calcul!$D292,Calcul!$E292),SilencerParams!$D$4:$Z$82,18,FALSE)*LOG($AH287)+VLOOKUP(CONCATENATE(Calcul!$D292,Calcul!$E292),SilencerParams!$D$4:$AH$82,26,FALSE))</f>
        <v/>
      </c>
      <c r="AT287" s="24" t="str">
        <f>IF(OR(Calcul!$D292="",Calcul!$E292=""),"",VLOOKUP(CONCATENATE(Calcul!$D292,Calcul!$E292),SilencerParams!$D$4:$Z$82,19,FALSE)*LOG($AH287)+VLOOKUP(CONCATENATE(Calcul!$D292,Calcul!$E292),SilencerParams!$D$4:$AH$82,27,FALSE))</f>
        <v/>
      </c>
      <c r="AU287" s="24" t="str">
        <f>IF(OR(Calcul!$D292="",Calcul!$E292=""),"",VLOOKUP(CONCATENATE(Calcul!$D292,Calcul!$E292),SilencerParams!$D$4:$Z$82,20,FALSE)*LOG($AH287)+VLOOKUP(CONCATENATE(Calcul!$D292,Calcul!$E292),SilencerParams!$D$4:$AH$82,28,FALSE))</f>
        <v/>
      </c>
      <c r="AV287" s="24" t="str">
        <f>IF(OR(Calcul!$D292="",Calcul!$E292=""),"",VLOOKUP(CONCATENATE(Calcul!$D292,Calcul!$E292),SilencerParams!$D$4:$Z$82,21,FALSE)*LOG($AH287)+VLOOKUP(CONCATENATE(Calcul!$D292,Calcul!$E292),SilencerParams!$D$4:$AH$82,29,FALSE))</f>
        <v/>
      </c>
      <c r="AW287" s="24" t="str">
        <f>IF(OR(Calcul!$D292="",Calcul!$E292=""),"",VLOOKUP(CONCATENATE(Calcul!$D292,Calcul!$E292),SilencerParams!$D$4:$Z$82,22,FALSE)*LOG($AH287)+VLOOKUP(CONCATENATE(Calcul!$D292,Calcul!$E292),SilencerParams!$D$4:$AH$82,30,FALSE))</f>
        <v/>
      </c>
      <c r="AX287" s="24" t="str">
        <f>IF(OR(Calcul!$D292="",Calcul!$E292=""),"",VLOOKUP(CONCATENATE(Calcul!$D292,Calcul!$E292),SilencerParams!$D$4:$Z$82,23,FALSE)*LOG($AH287)+VLOOKUP(CONCATENATE(Calcul!$D292,Calcul!$E292),SilencerParams!$D$4:$AH$82,31,FALSE))</f>
        <v/>
      </c>
      <c r="AY287" s="24" t="e">
        <f t="shared" si="95"/>
        <v>#DIV/0!</v>
      </c>
      <c r="AZ287" s="24" t="e">
        <f t="shared" si="96"/>
        <v>#DIV/0!</v>
      </c>
      <c r="BA287" s="24" t="e">
        <f t="shared" si="97"/>
        <v>#DIV/0!</v>
      </c>
      <c r="BB287" s="24" t="e">
        <f t="shared" si="98"/>
        <v>#DIV/0!</v>
      </c>
      <c r="BC287" s="24" t="e">
        <f t="shared" si="99"/>
        <v>#DIV/0!</v>
      </c>
      <c r="BD287" s="24" t="e">
        <f t="shared" si="100"/>
        <v>#DIV/0!</v>
      </c>
      <c r="BE287" s="24" t="e">
        <f t="shared" si="101"/>
        <v>#DIV/0!</v>
      </c>
      <c r="BF287" s="24" t="e">
        <f t="shared" si="102"/>
        <v>#DIV/0!</v>
      </c>
      <c r="BG287" s="24" t="e">
        <f>10*LOG10(IF(AY287="",0,POWER(10,((AY287+'ModelParams Lw'!$O$4)/10))) +IF(AZ287="",0,POWER(10,((AZ287+'ModelParams Lw'!$P$4)/10))) +IF(BA287="",0,POWER(10,((BA287+'ModelParams Lw'!$Q$4)/10))) +IF(BB287="",0,POWER(10,((BB287+'ModelParams Lw'!$R$4)/10))) +IF(BC287="",0,POWER(10,((BC287+'ModelParams Lw'!$S$4)/10))) +IF(BD287="",0,POWER(10,((BD287+'ModelParams Lw'!$T$4)/10))) +IF(BE287="",0,POWER(10,((BE287+'ModelParams Lw'!$U$4)/10)))+IF(BF287="",0,POWER(10,((BF287+'ModelParams Lw'!$V$4)/10))))</f>
        <v>#DIV/0!</v>
      </c>
      <c r="BH287" s="24" t="e">
        <f t="shared" si="93"/>
        <v>#DIV/0!</v>
      </c>
      <c r="BI287" s="24" t="e">
        <f>(AY287-'ModelParams Lw'!O$10)/'ModelParams Lw'!O$11</f>
        <v>#DIV/0!</v>
      </c>
      <c r="BJ287" s="24" t="e">
        <f>(AZ287-'ModelParams Lw'!P$10)/'ModelParams Lw'!P$11</f>
        <v>#DIV/0!</v>
      </c>
      <c r="BK287" s="24" t="e">
        <f>(BA287-'ModelParams Lw'!Q$10)/'ModelParams Lw'!Q$11</f>
        <v>#DIV/0!</v>
      </c>
      <c r="BL287" s="24" t="e">
        <f>(BB287-'ModelParams Lw'!R$10)/'ModelParams Lw'!R$11</f>
        <v>#DIV/0!</v>
      </c>
      <c r="BM287" s="24" t="e">
        <f>(BC287-'ModelParams Lw'!S$10)/'ModelParams Lw'!S$11</f>
        <v>#DIV/0!</v>
      </c>
      <c r="BN287" s="24" t="e">
        <f>(BD287-'ModelParams Lw'!T$10)/'ModelParams Lw'!T$11</f>
        <v>#DIV/0!</v>
      </c>
      <c r="BO287" s="24" t="e">
        <f>(BE287-'ModelParams Lw'!U$10)/'ModelParams Lw'!U$11</f>
        <v>#DIV/0!</v>
      </c>
      <c r="BP287" s="24" t="e">
        <f>(BF287-'ModelParams Lw'!V$10)/'ModelParams Lw'!V$11</f>
        <v>#DIV/0!</v>
      </c>
      <c r="BQ287" s="24">
        <f>IF(Calcul!$F292="SW",'ModelParams Lw'!C$18+'ModelParams Lw'!C$19*LOG(BQ$3)+'ModelParams Lw'!C$20*($D287*$E287),IF('ModelParams Lw'!C$21+'ModelParams Lw'!C$22*LOG(BQ$3)+'ModelParams Lw'!C$23*($D287*$E287)&lt;'ModelParams Lw'!C$18+'ModelParams Lw'!C$19*LOG(BQ$3)+'ModelParams Lw'!C$20*($D287*$E287),'ModelParams Lw'!C$18+'ModelParams Lw'!C$19*LOG(BQ$3)+'ModelParams Lw'!C$20*($D287*$E287),'ModelParams Lw'!C$21+'ModelParams Lw'!C$22*LOG(BQ$3)+'ModelParams Lw'!C$23*($D287*$E287)))</f>
        <v>29.232362061604213</v>
      </c>
      <c r="BR287" s="24">
        <f>IF(Calcul!$F292="SW",'ModelParams Lw'!D$18+'ModelParams Lw'!D$19*LOG(BR$3)+'ModelParams Lw'!D$20*($D287*$E287),IF('ModelParams Lw'!D$21+'ModelParams Lw'!D$22*LOG(BR$3)+'ModelParams Lw'!D$23*($D287*$E287)&lt;'ModelParams Lw'!D$18+'ModelParams Lw'!D$19*LOG(BR$3)+'ModelParams Lw'!D$20*($D287*$E287),'ModelParams Lw'!D$18+'ModelParams Lw'!D$19*LOG(BR$3)+'ModelParams Lw'!D$20*($D287*$E287),'ModelParams Lw'!D$21+'ModelParams Lw'!D$22*LOG(BR$3)+'ModelParams Lw'!D$23*($D287*$E287)))</f>
        <v>20.87664435983303</v>
      </c>
      <c r="BS287" s="24">
        <f>IF(Calcul!$F292="SW",'ModelParams Lw'!E$18+'ModelParams Lw'!E$19*LOG(BS$3)+'ModelParams Lw'!E$20*($D287*$E287),IF('ModelParams Lw'!E$21+'ModelParams Lw'!E$22*LOG(BS$3)+'ModelParams Lw'!E$23*($D287*$E287)&lt;'ModelParams Lw'!E$18+'ModelParams Lw'!E$19*LOG(BS$3)+'ModelParams Lw'!E$20*($D287*$E287),'ModelParams Lw'!E$18+'ModelParams Lw'!E$19*LOG(BS$3)+'ModelParams Lw'!E$20*($D287*$E287),'ModelParams Lw'!E$21+'ModelParams Lw'!E$22*LOG(BS$3)+'ModelParams Lw'!E$23*($D287*$E287)))</f>
        <v>19.403052886267911</v>
      </c>
      <c r="BT287" s="24">
        <f>IF(Calcul!$F292="SW",'ModelParams Lw'!F$18+'ModelParams Lw'!F$19*LOG(BT$3)+'ModelParams Lw'!F$20*($D287*$E287),IF('ModelParams Lw'!F$21+'ModelParams Lw'!F$22*LOG(BT$3)+'ModelParams Lw'!F$23*($D287*$E287)&lt;'ModelParams Lw'!F$18+'ModelParams Lw'!F$19*LOG(BT$3)+'ModelParams Lw'!F$20*($D287*$E287),'ModelParams Lw'!F$18+'ModelParams Lw'!F$19*LOG(BT$3)+'ModelParams Lw'!F$20*($D287*$E287),'ModelParams Lw'!F$21+'ModelParams Lw'!F$22*LOG(BT$3)+'ModelParams Lw'!F$23*($D287*$E287)))</f>
        <v>19.168948557312724</v>
      </c>
      <c r="BU287" s="24">
        <f>IF(Calcul!$F292="SW",'ModelParams Lw'!G$18+'ModelParams Lw'!G$19*LOG(BU$3)+'ModelParams Lw'!G$20*($D287*$E287),IF('ModelParams Lw'!G$21+'ModelParams Lw'!G$22*LOG(BU$3)+'ModelParams Lw'!G$23*($D287*$E287)&lt;'ModelParams Lw'!G$18+'ModelParams Lw'!G$19*LOG(BU$3)+'ModelParams Lw'!G$20*($D287*$E287),'ModelParams Lw'!G$18+'ModelParams Lw'!G$19*LOG(BU$3)+'ModelParams Lw'!G$20*($D287*$E287),'ModelParams Lw'!G$21+'ModelParams Lw'!G$22*LOG(BU$3)+'ModelParams Lw'!G$23*($D287*$E287)))</f>
        <v>19.253827318462619</v>
      </c>
      <c r="BV287" s="24">
        <f>IF(Calcul!$F292="SW",'ModelParams Lw'!H$18+'ModelParams Lw'!H$19*LOG(BV$3)+'ModelParams Lw'!H$20*($D287*$E287),IF('ModelParams Lw'!H$21+'ModelParams Lw'!H$22*LOG(BV$3)+'ModelParams Lw'!H$23*($D287*$E287)&lt;'ModelParams Lw'!H$18+'ModelParams Lw'!H$19*LOG(BV$3)+'ModelParams Lw'!H$20*($D287*$E287),'ModelParams Lw'!H$18+'ModelParams Lw'!H$19*LOG(BV$3)+'ModelParams Lw'!H$20*($D287*$E287),'ModelParams Lw'!H$21+'ModelParams Lw'!H$22*LOG(BV$3)+'ModelParams Lw'!H$23*($D287*$E287)))</f>
        <v>18.450549841027573</v>
      </c>
      <c r="BW287" s="24">
        <f>IF(Calcul!$F292="SW",'ModelParams Lw'!I$18+'ModelParams Lw'!I$19*LOG(BW$3)+'ModelParams Lw'!I$20*($D287*$E287),IF('ModelParams Lw'!I$21+'ModelParams Lw'!I$22*LOG(BW$3)+'ModelParams Lw'!I$23*($D287*$E287)&lt;'ModelParams Lw'!I$18+'ModelParams Lw'!I$19*LOG(BW$3)+'ModelParams Lw'!I$20*($D287*$E287),'ModelParams Lw'!I$18+'ModelParams Lw'!I$19*LOG(BW$3)+'ModelParams Lw'!I$20*($D287*$E287),'ModelParams Lw'!I$21+'ModelParams Lw'!I$22*LOG(BW$3)+'ModelParams Lw'!I$23*($D287*$E287)))</f>
        <v>24.339570323731252</v>
      </c>
      <c r="BX287" s="24">
        <f>IF(Calcul!$F292="SW",'ModelParams Lw'!J$18+'ModelParams Lw'!J$19*LOG(BX$3)+'ModelParams Lw'!J$20*($D287*$E287),IF('ModelParams Lw'!J$21+'ModelParams Lw'!J$22*LOG(BX$3)+'ModelParams Lw'!J$23*($D287*$E287)&lt;'ModelParams Lw'!J$18+'ModelParams Lw'!J$19*LOG(BX$3)+'ModelParams Lw'!J$20*($D287*$E287),'ModelParams Lw'!J$18+'ModelParams Lw'!J$19*LOG(BX$3)+'ModelParams Lw'!J$20*($D287*$E287),'ModelParams Lw'!J$21+'ModelParams Lw'!J$22*LOG(BX$3)+'ModelParams Lw'!J$23*($D287*$E287)))</f>
        <v>22.505852524315557</v>
      </c>
      <c r="BY287" s="24" t="e">
        <f t="shared" si="103"/>
        <v>#DIV/0!</v>
      </c>
      <c r="BZ287" s="24" t="e">
        <f t="shared" si="104"/>
        <v>#DIV/0!</v>
      </c>
      <c r="CA287" s="24" t="e">
        <f t="shared" si="105"/>
        <v>#DIV/0!</v>
      </c>
      <c r="CB287" s="24" t="e">
        <f t="shared" si="106"/>
        <v>#DIV/0!</v>
      </c>
      <c r="CC287" s="24" t="e">
        <f t="shared" si="107"/>
        <v>#DIV/0!</v>
      </c>
      <c r="CD287" s="24" t="e">
        <f t="shared" si="108"/>
        <v>#DIV/0!</v>
      </c>
      <c r="CE287" s="24" t="e">
        <f t="shared" si="109"/>
        <v>#DIV/0!</v>
      </c>
      <c r="CF287" s="24" t="e">
        <f t="shared" si="110"/>
        <v>#DIV/0!</v>
      </c>
      <c r="CG287" s="24" t="e">
        <f>10*LOG10(IF(BY287="",0,POWER(10,((BY287+'ModelParams Lw'!$O$4)/10))) +IF(BZ287="",0,POWER(10,((BZ287+'ModelParams Lw'!$P$4)/10))) +IF(CA287="",0,POWER(10,((CA287+'ModelParams Lw'!$Q$4)/10))) +IF(CB287="",0,POWER(10,((CB287+'ModelParams Lw'!$R$4)/10))) +IF(CC287="",0,POWER(10,((CC287+'ModelParams Lw'!$S$4)/10))) +IF(CD287="",0,POWER(10,((CD287+'ModelParams Lw'!$T$4)/10))) +IF(CE287="",0,POWER(10,((CE287+'ModelParams Lw'!$U$4)/10)))+IF(CF287="",0,POWER(10,((CF287+'ModelParams Lw'!$V$4)/10))))</f>
        <v>#DIV/0!</v>
      </c>
      <c r="CH287" s="24" t="e">
        <f t="shared" si="94"/>
        <v>#DIV/0!</v>
      </c>
      <c r="CI287" s="24" t="e">
        <f>(BY287-'ModelParams Lw'!$O$10)/'ModelParams Lw'!$O$11</f>
        <v>#DIV/0!</v>
      </c>
      <c r="CJ287" s="24" t="e">
        <f>(BZ287-'ModelParams Lw'!$P$10)/'ModelParams Lw'!$P$11</f>
        <v>#DIV/0!</v>
      </c>
      <c r="CK287" s="24" t="e">
        <f>(CA287-'ModelParams Lw'!$Q$10)/'ModelParams Lw'!$Q$11</f>
        <v>#DIV/0!</v>
      </c>
      <c r="CL287" s="24" t="e">
        <f>(CB287-'ModelParams Lw'!$R$10)/'ModelParams Lw'!$R$11</f>
        <v>#DIV/0!</v>
      </c>
      <c r="CM287" s="24" t="e">
        <f>(CC287-'ModelParams Lw'!$S$10)/'ModelParams Lw'!$S$11</f>
        <v>#DIV/0!</v>
      </c>
      <c r="CN287" s="24" t="e">
        <f>(CD287-'ModelParams Lw'!$T$10)/'ModelParams Lw'!$T$11</f>
        <v>#DIV/0!</v>
      </c>
      <c r="CO287" s="24" t="e">
        <f>(CE287-'ModelParams Lw'!$U$10)/'ModelParams Lw'!$U$11</f>
        <v>#DIV/0!</v>
      </c>
      <c r="CP287" s="24" t="e">
        <f>(CF287-'ModelParams Lw'!$V$10)/'ModelParams Lw'!$V$11</f>
        <v>#DIV/0!</v>
      </c>
    </row>
    <row r="288" spans="1:94" x14ac:dyDescent="0.2">
      <c r="A288" s="12">
        <f>Calcul!B290</f>
        <v>0</v>
      </c>
      <c r="B288" s="12">
        <f t="shared" si="111"/>
        <v>0</v>
      </c>
      <c r="C288" s="12">
        <f>Calcul!C290</f>
        <v>0</v>
      </c>
      <c r="D288" s="12">
        <f>Calcul!D290/1000</f>
        <v>0</v>
      </c>
      <c r="E288" s="12">
        <f>Calcul!E290/1000</f>
        <v>0</v>
      </c>
      <c r="F288" s="12">
        <f t="shared" si="112"/>
        <v>0</v>
      </c>
      <c r="G288" s="24" t="e">
        <f t="shared" si="113"/>
        <v>#DIV/0!</v>
      </c>
      <c r="H288" s="21" t="e">
        <f>'ModelParams Lw'!$B$6*(LN(H$3/(($B288/3600/($D288*$F288))^0.4*$G288^0.3)))^2+'ModelParams Lw'!$B$7*LN(H$3/(($B288/3600/($D288*$F288))^0.4*$G288^0.3))+'ModelParams Lw'!$B$8</f>
        <v>#DIV/0!</v>
      </c>
      <c r="I288" s="21" t="e">
        <f>'ModelParams Lw'!$B$6*(LN(I$3/(($B288/3600/($D288*$F288))^0.4*$G288^0.3)))^2+'ModelParams Lw'!$B$7*LN(I$3/(($B288/3600/($D288*$F288))^0.4*$G288^0.3))+'ModelParams Lw'!$B$8</f>
        <v>#DIV/0!</v>
      </c>
      <c r="J288" s="21" t="e">
        <f>'ModelParams Lw'!$B$6*(LN(J$3/(($B288/3600/($D288*$F288))^0.4*$G288^0.3)))^2+'ModelParams Lw'!$B$7*LN(J$3/(($B288/3600/($D288*$F288))^0.4*$G288^0.3))+'ModelParams Lw'!$B$8</f>
        <v>#DIV/0!</v>
      </c>
      <c r="K288" s="21" t="e">
        <f>'ModelParams Lw'!$B$6*(LN(K$3/(($B288/3600/($D288*$F288))^0.4*$G288^0.3)))^2+'ModelParams Lw'!$B$7*LN(K$3/(($B288/3600/($D288*$F288))^0.4*$G288^0.3))+'ModelParams Lw'!$B$8</f>
        <v>#DIV/0!</v>
      </c>
      <c r="L288" s="21" t="e">
        <f>'ModelParams Lw'!$B$6*(LN(L$3/(($B288/3600/($D288*$F288))^0.4*$G288^0.3)))^2+'ModelParams Lw'!$B$7*LN(L$3/(($B288/3600/($D288*$F288))^0.4*$G288^0.3))+'ModelParams Lw'!$B$8</f>
        <v>#DIV/0!</v>
      </c>
      <c r="M288" s="21" t="e">
        <f>'ModelParams Lw'!$B$6*(LN(M$3/(($B288/3600/($D288*$F288))^0.4*$G288^0.3)))^2+'ModelParams Lw'!$B$7*LN(M$3/(($B288/3600/($D288*$F288))^0.4*$G288^0.3))+'ModelParams Lw'!$B$8</f>
        <v>#DIV/0!</v>
      </c>
      <c r="N288" s="21" t="e">
        <f>'ModelParams Lw'!$B$6*(LN(N$3/(($B288/3600/($D288*$F288))^0.4*$G288^0.3)))^2+'ModelParams Lw'!$B$7*LN(N$3/(($B288/3600/($D288*$F288))^0.4*$G288^0.3))+'ModelParams Lw'!$B$8</f>
        <v>#DIV/0!</v>
      </c>
      <c r="O288" s="21" t="e">
        <f>'ModelParams Lw'!$B$6*(LN(O$3/(($B288/3600/($D288*$F288))^0.4*$G288^0.3)))^2+'ModelParams Lw'!$B$7*LN(O$3/(($B288/3600/($D288*$F288))^0.4*$G288^0.3))+'ModelParams Lw'!$B$8</f>
        <v>#DIV/0!</v>
      </c>
      <c r="P288" s="24" t="e">
        <f>'ModelParams Lw'!$B$3+'ModelParams Lw'!$B$4*LOG10($B288/3600/($D288*$F288))+'ModelParams Lw'!$B$5*LOG10(2*$G288/(1.2*($B288/3600/($D288*$F288))^2)+1)+10*LOG10($D288*$F288)+H288</f>
        <v>#DIV/0!</v>
      </c>
      <c r="Q288" s="24" t="e">
        <f>'ModelParams Lw'!$B$3+'ModelParams Lw'!$B$4*LOG10($B288/3600/($D288*$F288))+'ModelParams Lw'!$B$5*LOG10(2*$G288/(1.2*($B288/3600/($D288*$F288))^2)+1)+10*LOG10($D288*$F288)+I288</f>
        <v>#DIV/0!</v>
      </c>
      <c r="R288" s="24" t="e">
        <f>'ModelParams Lw'!$B$3+'ModelParams Lw'!$B$4*LOG10($B288/3600/($D288*$F288))+'ModelParams Lw'!$B$5*LOG10(2*$G288/(1.2*($B288/3600/($D288*$F288))^2)+1)+10*LOG10($D288*$F288)+J288</f>
        <v>#DIV/0!</v>
      </c>
      <c r="S288" s="24" t="e">
        <f>'ModelParams Lw'!$B$3+'ModelParams Lw'!$B$4*LOG10($B288/3600/($D288*$F288))+'ModelParams Lw'!$B$5*LOG10(2*$G288/(1.2*($B288/3600/($D288*$F288))^2)+1)+10*LOG10($D288*$F288)+K288</f>
        <v>#DIV/0!</v>
      </c>
      <c r="T288" s="24" t="e">
        <f>'ModelParams Lw'!$B$3+'ModelParams Lw'!$B$4*LOG10($B288/3600/($D288*$F288))+'ModelParams Lw'!$B$5*LOG10(2*$G288/(1.2*($B288/3600/($D288*$F288))^2)+1)+10*LOG10($D288*$F288)+L288</f>
        <v>#DIV/0!</v>
      </c>
      <c r="U288" s="24" t="e">
        <f>'ModelParams Lw'!$B$3+'ModelParams Lw'!$B$4*LOG10($B288/3600/($D288*$F288))+'ModelParams Lw'!$B$5*LOG10(2*$G288/(1.2*($B288/3600/($D288*$F288))^2)+1)+10*LOG10($D288*$F288)+M288</f>
        <v>#DIV/0!</v>
      </c>
      <c r="V288" s="24" t="e">
        <f>'ModelParams Lw'!$B$3+'ModelParams Lw'!$B$4*LOG10($B288/3600/($D288*$F288))+'ModelParams Lw'!$B$5*LOG10(2*$G288/(1.2*($B288/3600/($D288*$F288))^2)+1)+10*LOG10($D288*$F288)+N288</f>
        <v>#DIV/0!</v>
      </c>
      <c r="W288" s="24" t="e">
        <f>'ModelParams Lw'!$B$3+'ModelParams Lw'!$B$4*LOG10($B288/3600/($D288*$F288))+'ModelParams Lw'!$B$5*LOG10(2*$G288/(1.2*($B288/3600/($D288*$F288))^2)+1)+10*LOG10($D288*$F288)+O288</f>
        <v>#DIV/0!</v>
      </c>
      <c r="X288" s="24" t="e">
        <f>10*LOG10(IF(P288="",0,POWER(10,((P288+'ModelParams Lw'!$O$4)/10))) +IF(Q288="",0,POWER(10,((Q288+'ModelParams Lw'!$P$4)/10))) +IF(R288="",0,POWER(10,((R288+'ModelParams Lw'!$Q$4)/10))) +IF(S288="",0,POWER(10,((S288+'ModelParams Lw'!$R$4)/10))) +IF(T288="",0,POWER(10,((T288+'ModelParams Lw'!$S$4)/10))) +IF(U288="",0,POWER(10,((U288+'ModelParams Lw'!$T$4)/10))) +IF(V288="",0,POWER(10,((V288+'ModelParams Lw'!$U$4)/10)))+IF(W288="",0,POWER(10,((W288+'ModelParams Lw'!$V$4)/10))))</f>
        <v>#DIV/0!</v>
      </c>
      <c r="Y288" s="24" t="e">
        <f t="shared" si="114"/>
        <v>#DIV/0!</v>
      </c>
      <c r="Z288" s="24" t="e">
        <f>(P288-'ModelParams Lw'!O$10)/'ModelParams Lw'!O$11</f>
        <v>#DIV/0!</v>
      </c>
      <c r="AA288" s="24" t="e">
        <f>(Q288-'ModelParams Lw'!P$10)/'ModelParams Lw'!P$11</f>
        <v>#DIV/0!</v>
      </c>
      <c r="AB288" s="24" t="e">
        <f>(R288-'ModelParams Lw'!Q$10)/'ModelParams Lw'!Q$11</f>
        <v>#DIV/0!</v>
      </c>
      <c r="AC288" s="24" t="e">
        <f>(S288-'ModelParams Lw'!R$10)/'ModelParams Lw'!R$11</f>
        <v>#DIV/0!</v>
      </c>
      <c r="AD288" s="24" t="e">
        <f>(T288-'ModelParams Lw'!S$10)/'ModelParams Lw'!S$11</f>
        <v>#DIV/0!</v>
      </c>
      <c r="AE288" s="24" t="e">
        <f>(U288-'ModelParams Lw'!T$10)/'ModelParams Lw'!T$11</f>
        <v>#DIV/0!</v>
      </c>
      <c r="AF288" s="24" t="e">
        <f>(V288-'ModelParams Lw'!U$10)/'ModelParams Lw'!U$11</f>
        <v>#DIV/0!</v>
      </c>
      <c r="AG288" s="24" t="e">
        <f>(W288-'ModelParams Lw'!V$10)/'ModelParams Lw'!V$11</f>
        <v>#DIV/0!</v>
      </c>
      <c r="AH288" s="24" t="e">
        <f t="shared" si="92"/>
        <v>#DIV/0!</v>
      </c>
      <c r="AI288" s="24" t="str">
        <f>IF(OR(Calcul!$D293="",Calcul!$E293=""),"",VLOOKUP(CONCATENATE(Calcul!$D293,Calcul!$E293),SilencerParams!$D$4:$R$82,8,FALSE))</f>
        <v/>
      </c>
      <c r="AJ288" s="24" t="str">
        <f>IF(OR(Calcul!$D293="",Calcul!$E293=""),"",VLOOKUP(CONCATENATE(Calcul!$D293,Calcul!$E293),SilencerParams!$D$4:$R$82,9,FALSE))</f>
        <v/>
      </c>
      <c r="AK288" s="24" t="str">
        <f>IF(OR(Calcul!$D293="",Calcul!$E293=""),"",VLOOKUP(CONCATENATE(Calcul!$D293,Calcul!$E293),SilencerParams!$D$4:$R$82,10,FALSE))</f>
        <v/>
      </c>
      <c r="AL288" s="24" t="str">
        <f>IF(OR(Calcul!$D293="",Calcul!$E293=""),"",VLOOKUP(CONCATENATE(Calcul!$D293,Calcul!$E293),SilencerParams!$D$4:$R$82,11,FALSE))</f>
        <v/>
      </c>
      <c r="AM288" s="24" t="str">
        <f>IF(OR(Calcul!$D293="",Calcul!$E293=""),"",VLOOKUP(CONCATENATE(Calcul!$D293,Calcul!$E293),SilencerParams!$D$4:$R$82,12,FALSE))</f>
        <v/>
      </c>
      <c r="AN288" s="24" t="str">
        <f>IF(OR(Calcul!$D293="",Calcul!$E293=""),"",VLOOKUP(CONCATENATE(Calcul!$D293,Calcul!$E293),SilencerParams!$D$4:$R$82,13,FALSE))</f>
        <v/>
      </c>
      <c r="AO288" s="24" t="str">
        <f>IF(OR(Calcul!$D293="",Calcul!$E293=""),"",VLOOKUP(CONCATENATE(Calcul!$D293,Calcul!$E293),SilencerParams!$D$4:$R$82,14,FALSE))</f>
        <v/>
      </c>
      <c r="AP288" s="24" t="str">
        <f>IF(OR(Calcul!$D293="",Calcul!$E293=""),"",VLOOKUP(CONCATENATE(Calcul!$D293,Calcul!$E293),SilencerParams!$D$4:$R$82,15,FALSE))</f>
        <v/>
      </c>
      <c r="AQ288" s="24" t="str">
        <f>IF(OR(Calcul!$D293="",Calcul!$E293=""),"",VLOOKUP(CONCATENATE(Calcul!$D293,Calcul!$E293),SilencerParams!$D$4:$Z$82,16,FALSE)*LOG($AH288)+VLOOKUP(CONCATENATE(Calcul!$D293,Calcul!$E293),SilencerParams!$D$4:$AH$82,24,FALSE))</f>
        <v/>
      </c>
      <c r="AR288" s="24" t="str">
        <f>IF(OR(Calcul!$D293="",Calcul!$E293=""),"",VLOOKUP(CONCATENATE(Calcul!$D293,Calcul!$E293),SilencerParams!$D$4:$Z$82,17,FALSE)*LOG($AH288)+VLOOKUP(CONCATENATE(Calcul!$D293,Calcul!$E293),SilencerParams!$D$4:$AH$82,25,FALSE))</f>
        <v/>
      </c>
      <c r="AS288" s="24" t="str">
        <f>IF(OR(Calcul!$D293="",Calcul!$E293=""),"",VLOOKUP(CONCATENATE(Calcul!$D293,Calcul!$E293),SilencerParams!$D$4:$Z$82,18,FALSE)*LOG($AH288)+VLOOKUP(CONCATENATE(Calcul!$D293,Calcul!$E293),SilencerParams!$D$4:$AH$82,26,FALSE))</f>
        <v/>
      </c>
      <c r="AT288" s="24" t="str">
        <f>IF(OR(Calcul!$D293="",Calcul!$E293=""),"",VLOOKUP(CONCATENATE(Calcul!$D293,Calcul!$E293),SilencerParams!$D$4:$Z$82,19,FALSE)*LOG($AH288)+VLOOKUP(CONCATENATE(Calcul!$D293,Calcul!$E293),SilencerParams!$D$4:$AH$82,27,FALSE))</f>
        <v/>
      </c>
      <c r="AU288" s="24" t="str">
        <f>IF(OR(Calcul!$D293="",Calcul!$E293=""),"",VLOOKUP(CONCATENATE(Calcul!$D293,Calcul!$E293),SilencerParams!$D$4:$Z$82,20,FALSE)*LOG($AH288)+VLOOKUP(CONCATENATE(Calcul!$D293,Calcul!$E293),SilencerParams!$D$4:$AH$82,28,FALSE))</f>
        <v/>
      </c>
      <c r="AV288" s="24" t="str">
        <f>IF(OR(Calcul!$D293="",Calcul!$E293=""),"",VLOOKUP(CONCATENATE(Calcul!$D293,Calcul!$E293),SilencerParams!$D$4:$Z$82,21,FALSE)*LOG($AH288)+VLOOKUP(CONCATENATE(Calcul!$D293,Calcul!$E293),SilencerParams!$D$4:$AH$82,29,FALSE))</f>
        <v/>
      </c>
      <c r="AW288" s="24" t="str">
        <f>IF(OR(Calcul!$D293="",Calcul!$E293=""),"",VLOOKUP(CONCATENATE(Calcul!$D293,Calcul!$E293),SilencerParams!$D$4:$Z$82,22,FALSE)*LOG($AH288)+VLOOKUP(CONCATENATE(Calcul!$D293,Calcul!$E293),SilencerParams!$D$4:$AH$82,30,FALSE))</f>
        <v/>
      </c>
      <c r="AX288" s="24" t="str">
        <f>IF(OR(Calcul!$D293="",Calcul!$E293=""),"",VLOOKUP(CONCATENATE(Calcul!$D293,Calcul!$E293),SilencerParams!$D$4:$Z$82,23,FALSE)*LOG($AH288)+VLOOKUP(CONCATENATE(Calcul!$D293,Calcul!$E293),SilencerParams!$D$4:$AH$82,31,FALSE))</f>
        <v/>
      </c>
      <c r="AY288" s="24" t="e">
        <f t="shared" si="95"/>
        <v>#DIV/0!</v>
      </c>
      <c r="AZ288" s="24" t="e">
        <f t="shared" si="96"/>
        <v>#DIV/0!</v>
      </c>
      <c r="BA288" s="24" t="e">
        <f t="shared" si="97"/>
        <v>#DIV/0!</v>
      </c>
      <c r="BB288" s="24" t="e">
        <f t="shared" si="98"/>
        <v>#DIV/0!</v>
      </c>
      <c r="BC288" s="24" t="e">
        <f t="shared" si="99"/>
        <v>#DIV/0!</v>
      </c>
      <c r="BD288" s="24" t="e">
        <f t="shared" si="100"/>
        <v>#DIV/0!</v>
      </c>
      <c r="BE288" s="24" t="e">
        <f t="shared" si="101"/>
        <v>#DIV/0!</v>
      </c>
      <c r="BF288" s="24" t="e">
        <f t="shared" si="102"/>
        <v>#DIV/0!</v>
      </c>
      <c r="BG288" s="24" t="e">
        <f>10*LOG10(IF(AY288="",0,POWER(10,((AY288+'ModelParams Lw'!$O$4)/10))) +IF(AZ288="",0,POWER(10,((AZ288+'ModelParams Lw'!$P$4)/10))) +IF(BA288="",0,POWER(10,((BA288+'ModelParams Lw'!$Q$4)/10))) +IF(BB288="",0,POWER(10,((BB288+'ModelParams Lw'!$R$4)/10))) +IF(BC288="",0,POWER(10,((BC288+'ModelParams Lw'!$S$4)/10))) +IF(BD288="",0,POWER(10,((BD288+'ModelParams Lw'!$T$4)/10))) +IF(BE288="",0,POWER(10,((BE288+'ModelParams Lw'!$U$4)/10)))+IF(BF288="",0,POWER(10,((BF288+'ModelParams Lw'!$V$4)/10))))</f>
        <v>#DIV/0!</v>
      </c>
      <c r="BH288" s="24" t="e">
        <f t="shared" si="93"/>
        <v>#DIV/0!</v>
      </c>
      <c r="BI288" s="24" t="e">
        <f>(AY288-'ModelParams Lw'!O$10)/'ModelParams Lw'!O$11</f>
        <v>#DIV/0!</v>
      </c>
      <c r="BJ288" s="24" t="e">
        <f>(AZ288-'ModelParams Lw'!P$10)/'ModelParams Lw'!P$11</f>
        <v>#DIV/0!</v>
      </c>
      <c r="BK288" s="24" t="e">
        <f>(BA288-'ModelParams Lw'!Q$10)/'ModelParams Lw'!Q$11</f>
        <v>#DIV/0!</v>
      </c>
      <c r="BL288" s="24" t="e">
        <f>(BB288-'ModelParams Lw'!R$10)/'ModelParams Lw'!R$11</f>
        <v>#DIV/0!</v>
      </c>
      <c r="BM288" s="24" t="e">
        <f>(BC288-'ModelParams Lw'!S$10)/'ModelParams Lw'!S$11</f>
        <v>#DIV/0!</v>
      </c>
      <c r="BN288" s="24" t="e">
        <f>(BD288-'ModelParams Lw'!T$10)/'ModelParams Lw'!T$11</f>
        <v>#DIV/0!</v>
      </c>
      <c r="BO288" s="24" t="e">
        <f>(BE288-'ModelParams Lw'!U$10)/'ModelParams Lw'!U$11</f>
        <v>#DIV/0!</v>
      </c>
      <c r="BP288" s="24" t="e">
        <f>(BF288-'ModelParams Lw'!V$10)/'ModelParams Lw'!V$11</f>
        <v>#DIV/0!</v>
      </c>
      <c r="BQ288" s="24">
        <f>IF(Calcul!$F293="SW",'ModelParams Lw'!C$18+'ModelParams Lw'!C$19*LOG(BQ$3)+'ModelParams Lw'!C$20*($D288*$E288),IF('ModelParams Lw'!C$21+'ModelParams Lw'!C$22*LOG(BQ$3)+'ModelParams Lw'!C$23*($D288*$E288)&lt;'ModelParams Lw'!C$18+'ModelParams Lw'!C$19*LOG(BQ$3)+'ModelParams Lw'!C$20*($D288*$E288),'ModelParams Lw'!C$18+'ModelParams Lw'!C$19*LOG(BQ$3)+'ModelParams Lw'!C$20*($D288*$E288),'ModelParams Lw'!C$21+'ModelParams Lw'!C$22*LOG(BQ$3)+'ModelParams Lw'!C$23*($D288*$E288)))</f>
        <v>29.232362061604213</v>
      </c>
      <c r="BR288" s="24">
        <f>IF(Calcul!$F293="SW",'ModelParams Lw'!D$18+'ModelParams Lw'!D$19*LOG(BR$3)+'ModelParams Lw'!D$20*($D288*$E288),IF('ModelParams Lw'!D$21+'ModelParams Lw'!D$22*LOG(BR$3)+'ModelParams Lw'!D$23*($D288*$E288)&lt;'ModelParams Lw'!D$18+'ModelParams Lw'!D$19*LOG(BR$3)+'ModelParams Lw'!D$20*($D288*$E288),'ModelParams Lw'!D$18+'ModelParams Lw'!D$19*LOG(BR$3)+'ModelParams Lw'!D$20*($D288*$E288),'ModelParams Lw'!D$21+'ModelParams Lw'!D$22*LOG(BR$3)+'ModelParams Lw'!D$23*($D288*$E288)))</f>
        <v>20.87664435983303</v>
      </c>
      <c r="BS288" s="24">
        <f>IF(Calcul!$F293="SW",'ModelParams Lw'!E$18+'ModelParams Lw'!E$19*LOG(BS$3)+'ModelParams Lw'!E$20*($D288*$E288),IF('ModelParams Lw'!E$21+'ModelParams Lw'!E$22*LOG(BS$3)+'ModelParams Lw'!E$23*($D288*$E288)&lt;'ModelParams Lw'!E$18+'ModelParams Lw'!E$19*LOG(BS$3)+'ModelParams Lw'!E$20*($D288*$E288),'ModelParams Lw'!E$18+'ModelParams Lw'!E$19*LOG(BS$3)+'ModelParams Lw'!E$20*($D288*$E288),'ModelParams Lw'!E$21+'ModelParams Lw'!E$22*LOG(BS$3)+'ModelParams Lw'!E$23*($D288*$E288)))</f>
        <v>19.403052886267911</v>
      </c>
      <c r="BT288" s="24">
        <f>IF(Calcul!$F293="SW",'ModelParams Lw'!F$18+'ModelParams Lw'!F$19*LOG(BT$3)+'ModelParams Lw'!F$20*($D288*$E288),IF('ModelParams Lw'!F$21+'ModelParams Lw'!F$22*LOG(BT$3)+'ModelParams Lw'!F$23*($D288*$E288)&lt;'ModelParams Lw'!F$18+'ModelParams Lw'!F$19*LOG(BT$3)+'ModelParams Lw'!F$20*($D288*$E288),'ModelParams Lw'!F$18+'ModelParams Lw'!F$19*LOG(BT$3)+'ModelParams Lw'!F$20*($D288*$E288),'ModelParams Lw'!F$21+'ModelParams Lw'!F$22*LOG(BT$3)+'ModelParams Lw'!F$23*($D288*$E288)))</f>
        <v>19.168948557312724</v>
      </c>
      <c r="BU288" s="24">
        <f>IF(Calcul!$F293="SW",'ModelParams Lw'!G$18+'ModelParams Lw'!G$19*LOG(BU$3)+'ModelParams Lw'!G$20*($D288*$E288),IF('ModelParams Lw'!G$21+'ModelParams Lw'!G$22*LOG(BU$3)+'ModelParams Lw'!G$23*($D288*$E288)&lt;'ModelParams Lw'!G$18+'ModelParams Lw'!G$19*LOG(BU$3)+'ModelParams Lw'!G$20*($D288*$E288),'ModelParams Lw'!G$18+'ModelParams Lw'!G$19*LOG(BU$3)+'ModelParams Lw'!G$20*($D288*$E288),'ModelParams Lw'!G$21+'ModelParams Lw'!G$22*LOG(BU$3)+'ModelParams Lw'!G$23*($D288*$E288)))</f>
        <v>19.253827318462619</v>
      </c>
      <c r="BV288" s="24">
        <f>IF(Calcul!$F293="SW",'ModelParams Lw'!H$18+'ModelParams Lw'!H$19*LOG(BV$3)+'ModelParams Lw'!H$20*($D288*$E288),IF('ModelParams Lw'!H$21+'ModelParams Lw'!H$22*LOG(BV$3)+'ModelParams Lw'!H$23*($D288*$E288)&lt;'ModelParams Lw'!H$18+'ModelParams Lw'!H$19*LOG(BV$3)+'ModelParams Lw'!H$20*($D288*$E288),'ModelParams Lw'!H$18+'ModelParams Lw'!H$19*LOG(BV$3)+'ModelParams Lw'!H$20*($D288*$E288),'ModelParams Lw'!H$21+'ModelParams Lw'!H$22*LOG(BV$3)+'ModelParams Lw'!H$23*($D288*$E288)))</f>
        <v>18.450549841027573</v>
      </c>
      <c r="BW288" s="24">
        <f>IF(Calcul!$F293="SW",'ModelParams Lw'!I$18+'ModelParams Lw'!I$19*LOG(BW$3)+'ModelParams Lw'!I$20*($D288*$E288),IF('ModelParams Lw'!I$21+'ModelParams Lw'!I$22*LOG(BW$3)+'ModelParams Lw'!I$23*($D288*$E288)&lt;'ModelParams Lw'!I$18+'ModelParams Lw'!I$19*LOG(BW$3)+'ModelParams Lw'!I$20*($D288*$E288),'ModelParams Lw'!I$18+'ModelParams Lw'!I$19*LOG(BW$3)+'ModelParams Lw'!I$20*($D288*$E288),'ModelParams Lw'!I$21+'ModelParams Lw'!I$22*LOG(BW$3)+'ModelParams Lw'!I$23*($D288*$E288)))</f>
        <v>24.339570323731252</v>
      </c>
      <c r="BX288" s="24">
        <f>IF(Calcul!$F293="SW",'ModelParams Lw'!J$18+'ModelParams Lw'!J$19*LOG(BX$3)+'ModelParams Lw'!J$20*($D288*$E288),IF('ModelParams Lw'!J$21+'ModelParams Lw'!J$22*LOG(BX$3)+'ModelParams Lw'!J$23*($D288*$E288)&lt;'ModelParams Lw'!J$18+'ModelParams Lw'!J$19*LOG(BX$3)+'ModelParams Lw'!J$20*($D288*$E288),'ModelParams Lw'!J$18+'ModelParams Lw'!J$19*LOG(BX$3)+'ModelParams Lw'!J$20*($D288*$E288),'ModelParams Lw'!J$21+'ModelParams Lw'!J$22*LOG(BX$3)+'ModelParams Lw'!J$23*($D288*$E288)))</f>
        <v>22.505852524315557</v>
      </c>
      <c r="BY288" s="24" t="e">
        <f t="shared" si="103"/>
        <v>#DIV/0!</v>
      </c>
      <c r="BZ288" s="24" t="e">
        <f t="shared" si="104"/>
        <v>#DIV/0!</v>
      </c>
      <c r="CA288" s="24" t="e">
        <f t="shared" si="105"/>
        <v>#DIV/0!</v>
      </c>
      <c r="CB288" s="24" t="e">
        <f t="shared" si="106"/>
        <v>#DIV/0!</v>
      </c>
      <c r="CC288" s="24" t="e">
        <f t="shared" si="107"/>
        <v>#DIV/0!</v>
      </c>
      <c r="CD288" s="24" t="e">
        <f t="shared" si="108"/>
        <v>#DIV/0!</v>
      </c>
      <c r="CE288" s="24" t="e">
        <f t="shared" si="109"/>
        <v>#DIV/0!</v>
      </c>
      <c r="CF288" s="24" t="e">
        <f t="shared" si="110"/>
        <v>#DIV/0!</v>
      </c>
      <c r="CG288" s="24" t="e">
        <f>10*LOG10(IF(BY288="",0,POWER(10,((BY288+'ModelParams Lw'!$O$4)/10))) +IF(BZ288="",0,POWER(10,((BZ288+'ModelParams Lw'!$P$4)/10))) +IF(CA288="",0,POWER(10,((CA288+'ModelParams Lw'!$Q$4)/10))) +IF(CB288="",0,POWER(10,((CB288+'ModelParams Lw'!$R$4)/10))) +IF(CC288="",0,POWER(10,((CC288+'ModelParams Lw'!$S$4)/10))) +IF(CD288="",0,POWER(10,((CD288+'ModelParams Lw'!$T$4)/10))) +IF(CE288="",0,POWER(10,((CE288+'ModelParams Lw'!$U$4)/10)))+IF(CF288="",0,POWER(10,((CF288+'ModelParams Lw'!$V$4)/10))))</f>
        <v>#DIV/0!</v>
      </c>
      <c r="CH288" s="24" t="e">
        <f t="shared" si="94"/>
        <v>#DIV/0!</v>
      </c>
      <c r="CI288" s="24" t="e">
        <f>(BY288-'ModelParams Lw'!$O$10)/'ModelParams Lw'!$O$11</f>
        <v>#DIV/0!</v>
      </c>
      <c r="CJ288" s="24" t="e">
        <f>(BZ288-'ModelParams Lw'!$P$10)/'ModelParams Lw'!$P$11</f>
        <v>#DIV/0!</v>
      </c>
      <c r="CK288" s="24" t="e">
        <f>(CA288-'ModelParams Lw'!$Q$10)/'ModelParams Lw'!$Q$11</f>
        <v>#DIV/0!</v>
      </c>
      <c r="CL288" s="24" t="e">
        <f>(CB288-'ModelParams Lw'!$R$10)/'ModelParams Lw'!$R$11</f>
        <v>#DIV/0!</v>
      </c>
      <c r="CM288" s="24" t="e">
        <f>(CC288-'ModelParams Lw'!$S$10)/'ModelParams Lw'!$S$11</f>
        <v>#DIV/0!</v>
      </c>
      <c r="CN288" s="24" t="e">
        <f>(CD288-'ModelParams Lw'!$T$10)/'ModelParams Lw'!$T$11</f>
        <v>#DIV/0!</v>
      </c>
      <c r="CO288" s="24" t="e">
        <f>(CE288-'ModelParams Lw'!$U$10)/'ModelParams Lw'!$U$11</f>
        <v>#DIV/0!</v>
      </c>
      <c r="CP288" s="24" t="e">
        <f>(CF288-'ModelParams Lw'!$V$10)/'ModelParams Lw'!$V$11</f>
        <v>#DIV/0!</v>
      </c>
    </row>
    <row r="289" spans="1:94" x14ac:dyDescent="0.2">
      <c r="A289" s="12">
        <f>Calcul!B291</f>
        <v>0</v>
      </c>
      <c r="B289" s="12">
        <f t="shared" si="111"/>
        <v>0</v>
      </c>
      <c r="C289" s="12">
        <f>Calcul!C291</f>
        <v>0</v>
      </c>
      <c r="D289" s="12">
        <f>Calcul!D291/1000</f>
        <v>0</v>
      </c>
      <c r="E289" s="12">
        <f>Calcul!E291/1000</f>
        <v>0</v>
      </c>
      <c r="F289" s="12">
        <f t="shared" si="112"/>
        <v>0</v>
      </c>
      <c r="G289" s="24" t="e">
        <f t="shared" si="113"/>
        <v>#DIV/0!</v>
      </c>
      <c r="H289" s="21" t="e">
        <f>'ModelParams Lw'!$B$6*(LN(H$3/(($B289/3600/($D289*$F289))^0.4*$G289^0.3)))^2+'ModelParams Lw'!$B$7*LN(H$3/(($B289/3600/($D289*$F289))^0.4*$G289^0.3))+'ModelParams Lw'!$B$8</f>
        <v>#DIV/0!</v>
      </c>
      <c r="I289" s="21" t="e">
        <f>'ModelParams Lw'!$B$6*(LN(I$3/(($B289/3600/($D289*$F289))^0.4*$G289^0.3)))^2+'ModelParams Lw'!$B$7*LN(I$3/(($B289/3600/($D289*$F289))^0.4*$G289^0.3))+'ModelParams Lw'!$B$8</f>
        <v>#DIV/0!</v>
      </c>
      <c r="J289" s="21" t="e">
        <f>'ModelParams Lw'!$B$6*(LN(J$3/(($B289/3600/($D289*$F289))^0.4*$G289^0.3)))^2+'ModelParams Lw'!$B$7*LN(J$3/(($B289/3600/($D289*$F289))^0.4*$G289^0.3))+'ModelParams Lw'!$B$8</f>
        <v>#DIV/0!</v>
      </c>
      <c r="K289" s="21" t="e">
        <f>'ModelParams Lw'!$B$6*(LN(K$3/(($B289/3600/($D289*$F289))^0.4*$G289^0.3)))^2+'ModelParams Lw'!$B$7*LN(K$3/(($B289/3600/($D289*$F289))^0.4*$G289^0.3))+'ModelParams Lw'!$B$8</f>
        <v>#DIV/0!</v>
      </c>
      <c r="L289" s="21" t="e">
        <f>'ModelParams Lw'!$B$6*(LN(L$3/(($B289/3600/($D289*$F289))^0.4*$G289^0.3)))^2+'ModelParams Lw'!$B$7*LN(L$3/(($B289/3600/($D289*$F289))^0.4*$G289^0.3))+'ModelParams Lw'!$B$8</f>
        <v>#DIV/0!</v>
      </c>
      <c r="M289" s="21" t="e">
        <f>'ModelParams Lw'!$B$6*(LN(M$3/(($B289/3600/($D289*$F289))^0.4*$G289^0.3)))^2+'ModelParams Lw'!$B$7*LN(M$3/(($B289/3600/($D289*$F289))^0.4*$G289^0.3))+'ModelParams Lw'!$B$8</f>
        <v>#DIV/0!</v>
      </c>
      <c r="N289" s="21" t="e">
        <f>'ModelParams Lw'!$B$6*(LN(N$3/(($B289/3600/($D289*$F289))^0.4*$G289^0.3)))^2+'ModelParams Lw'!$B$7*LN(N$3/(($B289/3600/($D289*$F289))^0.4*$G289^0.3))+'ModelParams Lw'!$B$8</f>
        <v>#DIV/0!</v>
      </c>
      <c r="O289" s="21" t="e">
        <f>'ModelParams Lw'!$B$6*(LN(O$3/(($B289/3600/($D289*$F289))^0.4*$G289^0.3)))^2+'ModelParams Lw'!$B$7*LN(O$3/(($B289/3600/($D289*$F289))^0.4*$G289^0.3))+'ModelParams Lw'!$B$8</f>
        <v>#DIV/0!</v>
      </c>
      <c r="P289" s="24" t="e">
        <f>'ModelParams Lw'!$B$3+'ModelParams Lw'!$B$4*LOG10($B289/3600/($D289*$F289))+'ModelParams Lw'!$B$5*LOG10(2*$G289/(1.2*($B289/3600/($D289*$F289))^2)+1)+10*LOG10($D289*$F289)+H289</f>
        <v>#DIV/0!</v>
      </c>
      <c r="Q289" s="24" t="e">
        <f>'ModelParams Lw'!$B$3+'ModelParams Lw'!$B$4*LOG10($B289/3600/($D289*$F289))+'ModelParams Lw'!$B$5*LOG10(2*$G289/(1.2*($B289/3600/($D289*$F289))^2)+1)+10*LOG10($D289*$F289)+I289</f>
        <v>#DIV/0!</v>
      </c>
      <c r="R289" s="24" t="e">
        <f>'ModelParams Lw'!$B$3+'ModelParams Lw'!$B$4*LOG10($B289/3600/($D289*$F289))+'ModelParams Lw'!$B$5*LOG10(2*$G289/(1.2*($B289/3600/($D289*$F289))^2)+1)+10*LOG10($D289*$F289)+J289</f>
        <v>#DIV/0!</v>
      </c>
      <c r="S289" s="24" t="e">
        <f>'ModelParams Lw'!$B$3+'ModelParams Lw'!$B$4*LOG10($B289/3600/($D289*$F289))+'ModelParams Lw'!$B$5*LOG10(2*$G289/(1.2*($B289/3600/($D289*$F289))^2)+1)+10*LOG10($D289*$F289)+K289</f>
        <v>#DIV/0!</v>
      </c>
      <c r="T289" s="24" t="e">
        <f>'ModelParams Lw'!$B$3+'ModelParams Lw'!$B$4*LOG10($B289/3600/($D289*$F289))+'ModelParams Lw'!$B$5*LOG10(2*$G289/(1.2*($B289/3600/($D289*$F289))^2)+1)+10*LOG10($D289*$F289)+L289</f>
        <v>#DIV/0!</v>
      </c>
      <c r="U289" s="24" t="e">
        <f>'ModelParams Lw'!$B$3+'ModelParams Lw'!$B$4*LOG10($B289/3600/($D289*$F289))+'ModelParams Lw'!$B$5*LOG10(2*$G289/(1.2*($B289/3600/($D289*$F289))^2)+1)+10*LOG10($D289*$F289)+M289</f>
        <v>#DIV/0!</v>
      </c>
      <c r="V289" s="24" t="e">
        <f>'ModelParams Lw'!$B$3+'ModelParams Lw'!$B$4*LOG10($B289/3600/($D289*$F289))+'ModelParams Lw'!$B$5*LOG10(2*$G289/(1.2*($B289/3600/($D289*$F289))^2)+1)+10*LOG10($D289*$F289)+N289</f>
        <v>#DIV/0!</v>
      </c>
      <c r="W289" s="24" t="e">
        <f>'ModelParams Lw'!$B$3+'ModelParams Lw'!$B$4*LOG10($B289/3600/($D289*$F289))+'ModelParams Lw'!$B$5*LOG10(2*$G289/(1.2*($B289/3600/($D289*$F289))^2)+1)+10*LOG10($D289*$F289)+O289</f>
        <v>#DIV/0!</v>
      </c>
      <c r="X289" s="24" t="e">
        <f>10*LOG10(IF(P289="",0,POWER(10,((P289+'ModelParams Lw'!$O$4)/10))) +IF(Q289="",0,POWER(10,((Q289+'ModelParams Lw'!$P$4)/10))) +IF(R289="",0,POWER(10,((R289+'ModelParams Lw'!$Q$4)/10))) +IF(S289="",0,POWER(10,((S289+'ModelParams Lw'!$R$4)/10))) +IF(T289="",0,POWER(10,((T289+'ModelParams Lw'!$S$4)/10))) +IF(U289="",0,POWER(10,((U289+'ModelParams Lw'!$T$4)/10))) +IF(V289="",0,POWER(10,((V289+'ModelParams Lw'!$U$4)/10)))+IF(W289="",0,POWER(10,((W289+'ModelParams Lw'!$V$4)/10))))</f>
        <v>#DIV/0!</v>
      </c>
      <c r="Y289" s="24" t="e">
        <f t="shared" si="114"/>
        <v>#DIV/0!</v>
      </c>
      <c r="Z289" s="24" t="e">
        <f>(P289-'ModelParams Lw'!O$10)/'ModelParams Lw'!O$11</f>
        <v>#DIV/0!</v>
      </c>
      <c r="AA289" s="24" t="e">
        <f>(Q289-'ModelParams Lw'!P$10)/'ModelParams Lw'!P$11</f>
        <v>#DIV/0!</v>
      </c>
      <c r="AB289" s="24" t="e">
        <f>(R289-'ModelParams Lw'!Q$10)/'ModelParams Lw'!Q$11</f>
        <v>#DIV/0!</v>
      </c>
      <c r="AC289" s="24" t="e">
        <f>(S289-'ModelParams Lw'!R$10)/'ModelParams Lw'!R$11</f>
        <v>#DIV/0!</v>
      </c>
      <c r="AD289" s="24" t="e">
        <f>(T289-'ModelParams Lw'!S$10)/'ModelParams Lw'!S$11</f>
        <v>#DIV/0!</v>
      </c>
      <c r="AE289" s="24" t="e">
        <f>(U289-'ModelParams Lw'!T$10)/'ModelParams Lw'!T$11</f>
        <v>#DIV/0!</v>
      </c>
      <c r="AF289" s="24" t="e">
        <f>(V289-'ModelParams Lw'!U$10)/'ModelParams Lw'!U$11</f>
        <v>#DIV/0!</v>
      </c>
      <c r="AG289" s="24" t="e">
        <f>(W289-'ModelParams Lw'!V$10)/'ModelParams Lw'!V$11</f>
        <v>#DIV/0!</v>
      </c>
      <c r="AH289" s="24" t="e">
        <f t="shared" si="92"/>
        <v>#DIV/0!</v>
      </c>
      <c r="AI289" s="24" t="str">
        <f>IF(OR(Calcul!$D294="",Calcul!$E294=""),"",VLOOKUP(CONCATENATE(Calcul!$D294,Calcul!$E294),SilencerParams!$D$4:$R$82,8,FALSE))</f>
        <v/>
      </c>
      <c r="AJ289" s="24" t="str">
        <f>IF(OR(Calcul!$D294="",Calcul!$E294=""),"",VLOOKUP(CONCATENATE(Calcul!$D294,Calcul!$E294),SilencerParams!$D$4:$R$82,9,FALSE))</f>
        <v/>
      </c>
      <c r="AK289" s="24" t="str">
        <f>IF(OR(Calcul!$D294="",Calcul!$E294=""),"",VLOOKUP(CONCATENATE(Calcul!$D294,Calcul!$E294),SilencerParams!$D$4:$R$82,10,FALSE))</f>
        <v/>
      </c>
      <c r="AL289" s="24" t="str">
        <f>IF(OR(Calcul!$D294="",Calcul!$E294=""),"",VLOOKUP(CONCATENATE(Calcul!$D294,Calcul!$E294),SilencerParams!$D$4:$R$82,11,FALSE))</f>
        <v/>
      </c>
      <c r="AM289" s="24" t="str">
        <f>IF(OR(Calcul!$D294="",Calcul!$E294=""),"",VLOOKUP(CONCATENATE(Calcul!$D294,Calcul!$E294),SilencerParams!$D$4:$R$82,12,FALSE))</f>
        <v/>
      </c>
      <c r="AN289" s="24" t="str">
        <f>IF(OR(Calcul!$D294="",Calcul!$E294=""),"",VLOOKUP(CONCATENATE(Calcul!$D294,Calcul!$E294),SilencerParams!$D$4:$R$82,13,FALSE))</f>
        <v/>
      </c>
      <c r="AO289" s="24" t="str">
        <f>IF(OR(Calcul!$D294="",Calcul!$E294=""),"",VLOOKUP(CONCATENATE(Calcul!$D294,Calcul!$E294),SilencerParams!$D$4:$R$82,14,FALSE))</f>
        <v/>
      </c>
      <c r="AP289" s="24" t="str">
        <f>IF(OR(Calcul!$D294="",Calcul!$E294=""),"",VLOOKUP(CONCATENATE(Calcul!$D294,Calcul!$E294),SilencerParams!$D$4:$R$82,15,FALSE))</f>
        <v/>
      </c>
      <c r="AQ289" s="24" t="str">
        <f>IF(OR(Calcul!$D294="",Calcul!$E294=""),"",VLOOKUP(CONCATENATE(Calcul!$D294,Calcul!$E294),SilencerParams!$D$4:$Z$82,16,FALSE)*LOG($AH289)+VLOOKUP(CONCATENATE(Calcul!$D294,Calcul!$E294),SilencerParams!$D$4:$AH$82,24,FALSE))</f>
        <v/>
      </c>
      <c r="AR289" s="24" t="str">
        <f>IF(OR(Calcul!$D294="",Calcul!$E294=""),"",VLOOKUP(CONCATENATE(Calcul!$D294,Calcul!$E294),SilencerParams!$D$4:$Z$82,17,FALSE)*LOG($AH289)+VLOOKUP(CONCATENATE(Calcul!$D294,Calcul!$E294),SilencerParams!$D$4:$AH$82,25,FALSE))</f>
        <v/>
      </c>
      <c r="AS289" s="24" t="str">
        <f>IF(OR(Calcul!$D294="",Calcul!$E294=""),"",VLOOKUP(CONCATENATE(Calcul!$D294,Calcul!$E294),SilencerParams!$D$4:$Z$82,18,FALSE)*LOG($AH289)+VLOOKUP(CONCATENATE(Calcul!$D294,Calcul!$E294),SilencerParams!$D$4:$AH$82,26,FALSE))</f>
        <v/>
      </c>
      <c r="AT289" s="24" t="str">
        <f>IF(OR(Calcul!$D294="",Calcul!$E294=""),"",VLOOKUP(CONCATENATE(Calcul!$D294,Calcul!$E294),SilencerParams!$D$4:$Z$82,19,FALSE)*LOG($AH289)+VLOOKUP(CONCATENATE(Calcul!$D294,Calcul!$E294),SilencerParams!$D$4:$AH$82,27,FALSE))</f>
        <v/>
      </c>
      <c r="AU289" s="24" t="str">
        <f>IF(OR(Calcul!$D294="",Calcul!$E294=""),"",VLOOKUP(CONCATENATE(Calcul!$D294,Calcul!$E294),SilencerParams!$D$4:$Z$82,20,FALSE)*LOG($AH289)+VLOOKUP(CONCATENATE(Calcul!$D294,Calcul!$E294),SilencerParams!$D$4:$AH$82,28,FALSE))</f>
        <v/>
      </c>
      <c r="AV289" s="24" t="str">
        <f>IF(OR(Calcul!$D294="",Calcul!$E294=""),"",VLOOKUP(CONCATENATE(Calcul!$D294,Calcul!$E294),SilencerParams!$D$4:$Z$82,21,FALSE)*LOG($AH289)+VLOOKUP(CONCATENATE(Calcul!$D294,Calcul!$E294),SilencerParams!$D$4:$AH$82,29,FALSE))</f>
        <v/>
      </c>
      <c r="AW289" s="24" t="str">
        <f>IF(OR(Calcul!$D294="",Calcul!$E294=""),"",VLOOKUP(CONCATENATE(Calcul!$D294,Calcul!$E294),SilencerParams!$D$4:$Z$82,22,FALSE)*LOG($AH289)+VLOOKUP(CONCATENATE(Calcul!$D294,Calcul!$E294),SilencerParams!$D$4:$AH$82,30,FALSE))</f>
        <v/>
      </c>
      <c r="AX289" s="24" t="str">
        <f>IF(OR(Calcul!$D294="",Calcul!$E294=""),"",VLOOKUP(CONCATENATE(Calcul!$D294,Calcul!$E294),SilencerParams!$D$4:$Z$82,23,FALSE)*LOG($AH289)+VLOOKUP(CONCATENATE(Calcul!$D294,Calcul!$E294),SilencerParams!$D$4:$AH$82,31,FALSE))</f>
        <v/>
      </c>
      <c r="AY289" s="24" t="e">
        <f t="shared" si="95"/>
        <v>#DIV/0!</v>
      </c>
      <c r="AZ289" s="24" t="e">
        <f t="shared" si="96"/>
        <v>#DIV/0!</v>
      </c>
      <c r="BA289" s="24" t="e">
        <f t="shared" si="97"/>
        <v>#DIV/0!</v>
      </c>
      <c r="BB289" s="24" t="e">
        <f t="shared" si="98"/>
        <v>#DIV/0!</v>
      </c>
      <c r="BC289" s="24" t="e">
        <f t="shared" si="99"/>
        <v>#DIV/0!</v>
      </c>
      <c r="BD289" s="24" t="e">
        <f t="shared" si="100"/>
        <v>#DIV/0!</v>
      </c>
      <c r="BE289" s="24" t="e">
        <f t="shared" si="101"/>
        <v>#DIV/0!</v>
      </c>
      <c r="BF289" s="24" t="e">
        <f t="shared" si="102"/>
        <v>#DIV/0!</v>
      </c>
      <c r="BG289" s="24" t="e">
        <f>10*LOG10(IF(AY289="",0,POWER(10,((AY289+'ModelParams Lw'!$O$4)/10))) +IF(AZ289="",0,POWER(10,((AZ289+'ModelParams Lw'!$P$4)/10))) +IF(BA289="",0,POWER(10,((BA289+'ModelParams Lw'!$Q$4)/10))) +IF(BB289="",0,POWER(10,((BB289+'ModelParams Lw'!$R$4)/10))) +IF(BC289="",0,POWER(10,((BC289+'ModelParams Lw'!$S$4)/10))) +IF(BD289="",0,POWER(10,((BD289+'ModelParams Lw'!$T$4)/10))) +IF(BE289="",0,POWER(10,((BE289+'ModelParams Lw'!$U$4)/10)))+IF(BF289="",0,POWER(10,((BF289+'ModelParams Lw'!$V$4)/10))))</f>
        <v>#DIV/0!</v>
      </c>
      <c r="BH289" s="24" t="e">
        <f t="shared" si="93"/>
        <v>#DIV/0!</v>
      </c>
      <c r="BI289" s="24" t="e">
        <f>(AY289-'ModelParams Lw'!O$10)/'ModelParams Lw'!O$11</f>
        <v>#DIV/0!</v>
      </c>
      <c r="BJ289" s="24" t="e">
        <f>(AZ289-'ModelParams Lw'!P$10)/'ModelParams Lw'!P$11</f>
        <v>#DIV/0!</v>
      </c>
      <c r="BK289" s="24" t="e">
        <f>(BA289-'ModelParams Lw'!Q$10)/'ModelParams Lw'!Q$11</f>
        <v>#DIV/0!</v>
      </c>
      <c r="BL289" s="24" t="e">
        <f>(BB289-'ModelParams Lw'!R$10)/'ModelParams Lw'!R$11</f>
        <v>#DIV/0!</v>
      </c>
      <c r="BM289" s="24" t="e">
        <f>(BC289-'ModelParams Lw'!S$10)/'ModelParams Lw'!S$11</f>
        <v>#DIV/0!</v>
      </c>
      <c r="BN289" s="24" t="e">
        <f>(BD289-'ModelParams Lw'!T$10)/'ModelParams Lw'!T$11</f>
        <v>#DIV/0!</v>
      </c>
      <c r="BO289" s="24" t="e">
        <f>(BE289-'ModelParams Lw'!U$10)/'ModelParams Lw'!U$11</f>
        <v>#DIV/0!</v>
      </c>
      <c r="BP289" s="24" t="e">
        <f>(BF289-'ModelParams Lw'!V$10)/'ModelParams Lw'!V$11</f>
        <v>#DIV/0!</v>
      </c>
      <c r="BQ289" s="24">
        <f>IF(Calcul!$F294="SW",'ModelParams Lw'!C$18+'ModelParams Lw'!C$19*LOG(BQ$3)+'ModelParams Lw'!C$20*($D289*$E289),IF('ModelParams Lw'!C$21+'ModelParams Lw'!C$22*LOG(BQ$3)+'ModelParams Lw'!C$23*($D289*$E289)&lt;'ModelParams Lw'!C$18+'ModelParams Lw'!C$19*LOG(BQ$3)+'ModelParams Lw'!C$20*($D289*$E289),'ModelParams Lw'!C$18+'ModelParams Lw'!C$19*LOG(BQ$3)+'ModelParams Lw'!C$20*($D289*$E289),'ModelParams Lw'!C$21+'ModelParams Lw'!C$22*LOG(BQ$3)+'ModelParams Lw'!C$23*($D289*$E289)))</f>
        <v>29.232362061604213</v>
      </c>
      <c r="BR289" s="24">
        <f>IF(Calcul!$F294="SW",'ModelParams Lw'!D$18+'ModelParams Lw'!D$19*LOG(BR$3)+'ModelParams Lw'!D$20*($D289*$E289),IF('ModelParams Lw'!D$21+'ModelParams Lw'!D$22*LOG(BR$3)+'ModelParams Lw'!D$23*($D289*$E289)&lt;'ModelParams Lw'!D$18+'ModelParams Lw'!D$19*LOG(BR$3)+'ModelParams Lw'!D$20*($D289*$E289),'ModelParams Lw'!D$18+'ModelParams Lw'!D$19*LOG(BR$3)+'ModelParams Lw'!D$20*($D289*$E289),'ModelParams Lw'!D$21+'ModelParams Lw'!D$22*LOG(BR$3)+'ModelParams Lw'!D$23*($D289*$E289)))</f>
        <v>20.87664435983303</v>
      </c>
      <c r="BS289" s="24">
        <f>IF(Calcul!$F294="SW",'ModelParams Lw'!E$18+'ModelParams Lw'!E$19*LOG(BS$3)+'ModelParams Lw'!E$20*($D289*$E289),IF('ModelParams Lw'!E$21+'ModelParams Lw'!E$22*LOG(BS$3)+'ModelParams Lw'!E$23*($D289*$E289)&lt;'ModelParams Lw'!E$18+'ModelParams Lw'!E$19*LOG(BS$3)+'ModelParams Lw'!E$20*($D289*$E289),'ModelParams Lw'!E$18+'ModelParams Lw'!E$19*LOG(BS$3)+'ModelParams Lw'!E$20*($D289*$E289),'ModelParams Lw'!E$21+'ModelParams Lw'!E$22*LOG(BS$3)+'ModelParams Lw'!E$23*($D289*$E289)))</f>
        <v>19.403052886267911</v>
      </c>
      <c r="BT289" s="24">
        <f>IF(Calcul!$F294="SW",'ModelParams Lw'!F$18+'ModelParams Lw'!F$19*LOG(BT$3)+'ModelParams Lw'!F$20*($D289*$E289),IF('ModelParams Lw'!F$21+'ModelParams Lw'!F$22*LOG(BT$3)+'ModelParams Lw'!F$23*($D289*$E289)&lt;'ModelParams Lw'!F$18+'ModelParams Lw'!F$19*LOG(BT$3)+'ModelParams Lw'!F$20*($D289*$E289),'ModelParams Lw'!F$18+'ModelParams Lw'!F$19*LOG(BT$3)+'ModelParams Lw'!F$20*($D289*$E289),'ModelParams Lw'!F$21+'ModelParams Lw'!F$22*LOG(BT$3)+'ModelParams Lw'!F$23*($D289*$E289)))</f>
        <v>19.168948557312724</v>
      </c>
      <c r="BU289" s="24">
        <f>IF(Calcul!$F294="SW",'ModelParams Lw'!G$18+'ModelParams Lw'!G$19*LOG(BU$3)+'ModelParams Lw'!G$20*($D289*$E289),IF('ModelParams Lw'!G$21+'ModelParams Lw'!G$22*LOG(BU$3)+'ModelParams Lw'!G$23*($D289*$E289)&lt;'ModelParams Lw'!G$18+'ModelParams Lw'!G$19*LOG(BU$3)+'ModelParams Lw'!G$20*($D289*$E289),'ModelParams Lw'!G$18+'ModelParams Lw'!G$19*LOG(BU$3)+'ModelParams Lw'!G$20*($D289*$E289),'ModelParams Lw'!G$21+'ModelParams Lw'!G$22*LOG(BU$3)+'ModelParams Lw'!G$23*($D289*$E289)))</f>
        <v>19.253827318462619</v>
      </c>
      <c r="BV289" s="24">
        <f>IF(Calcul!$F294="SW",'ModelParams Lw'!H$18+'ModelParams Lw'!H$19*LOG(BV$3)+'ModelParams Lw'!H$20*($D289*$E289),IF('ModelParams Lw'!H$21+'ModelParams Lw'!H$22*LOG(BV$3)+'ModelParams Lw'!H$23*($D289*$E289)&lt;'ModelParams Lw'!H$18+'ModelParams Lw'!H$19*LOG(BV$3)+'ModelParams Lw'!H$20*($D289*$E289),'ModelParams Lw'!H$18+'ModelParams Lw'!H$19*LOG(BV$3)+'ModelParams Lw'!H$20*($D289*$E289),'ModelParams Lw'!H$21+'ModelParams Lw'!H$22*LOG(BV$3)+'ModelParams Lw'!H$23*($D289*$E289)))</f>
        <v>18.450549841027573</v>
      </c>
      <c r="BW289" s="24">
        <f>IF(Calcul!$F294="SW",'ModelParams Lw'!I$18+'ModelParams Lw'!I$19*LOG(BW$3)+'ModelParams Lw'!I$20*($D289*$E289),IF('ModelParams Lw'!I$21+'ModelParams Lw'!I$22*LOG(BW$3)+'ModelParams Lw'!I$23*($D289*$E289)&lt;'ModelParams Lw'!I$18+'ModelParams Lw'!I$19*LOG(BW$3)+'ModelParams Lw'!I$20*($D289*$E289),'ModelParams Lw'!I$18+'ModelParams Lw'!I$19*LOG(BW$3)+'ModelParams Lw'!I$20*($D289*$E289),'ModelParams Lw'!I$21+'ModelParams Lw'!I$22*LOG(BW$3)+'ModelParams Lw'!I$23*($D289*$E289)))</f>
        <v>24.339570323731252</v>
      </c>
      <c r="BX289" s="24">
        <f>IF(Calcul!$F294="SW",'ModelParams Lw'!J$18+'ModelParams Lw'!J$19*LOG(BX$3)+'ModelParams Lw'!J$20*($D289*$E289),IF('ModelParams Lw'!J$21+'ModelParams Lw'!J$22*LOG(BX$3)+'ModelParams Lw'!J$23*($D289*$E289)&lt;'ModelParams Lw'!J$18+'ModelParams Lw'!J$19*LOG(BX$3)+'ModelParams Lw'!J$20*($D289*$E289),'ModelParams Lw'!J$18+'ModelParams Lw'!J$19*LOG(BX$3)+'ModelParams Lw'!J$20*($D289*$E289),'ModelParams Lw'!J$21+'ModelParams Lw'!J$22*LOG(BX$3)+'ModelParams Lw'!J$23*($D289*$E289)))</f>
        <v>22.505852524315557</v>
      </c>
      <c r="BY289" s="24" t="e">
        <f t="shared" si="103"/>
        <v>#DIV/0!</v>
      </c>
      <c r="BZ289" s="24" t="e">
        <f t="shared" si="104"/>
        <v>#DIV/0!</v>
      </c>
      <c r="CA289" s="24" t="e">
        <f t="shared" si="105"/>
        <v>#DIV/0!</v>
      </c>
      <c r="CB289" s="24" t="e">
        <f t="shared" si="106"/>
        <v>#DIV/0!</v>
      </c>
      <c r="CC289" s="24" t="e">
        <f t="shared" si="107"/>
        <v>#DIV/0!</v>
      </c>
      <c r="CD289" s="24" t="e">
        <f t="shared" si="108"/>
        <v>#DIV/0!</v>
      </c>
      <c r="CE289" s="24" t="e">
        <f t="shared" si="109"/>
        <v>#DIV/0!</v>
      </c>
      <c r="CF289" s="24" t="e">
        <f t="shared" si="110"/>
        <v>#DIV/0!</v>
      </c>
      <c r="CG289" s="24" t="e">
        <f>10*LOG10(IF(BY289="",0,POWER(10,((BY289+'ModelParams Lw'!$O$4)/10))) +IF(BZ289="",0,POWER(10,((BZ289+'ModelParams Lw'!$P$4)/10))) +IF(CA289="",0,POWER(10,((CA289+'ModelParams Lw'!$Q$4)/10))) +IF(CB289="",0,POWER(10,((CB289+'ModelParams Lw'!$R$4)/10))) +IF(CC289="",0,POWER(10,((CC289+'ModelParams Lw'!$S$4)/10))) +IF(CD289="",0,POWER(10,((CD289+'ModelParams Lw'!$T$4)/10))) +IF(CE289="",0,POWER(10,((CE289+'ModelParams Lw'!$U$4)/10)))+IF(CF289="",0,POWER(10,((CF289+'ModelParams Lw'!$V$4)/10))))</f>
        <v>#DIV/0!</v>
      </c>
      <c r="CH289" s="24" t="e">
        <f t="shared" si="94"/>
        <v>#DIV/0!</v>
      </c>
      <c r="CI289" s="24" t="e">
        <f>(BY289-'ModelParams Lw'!$O$10)/'ModelParams Lw'!$O$11</f>
        <v>#DIV/0!</v>
      </c>
      <c r="CJ289" s="24" t="e">
        <f>(BZ289-'ModelParams Lw'!$P$10)/'ModelParams Lw'!$P$11</f>
        <v>#DIV/0!</v>
      </c>
      <c r="CK289" s="24" t="e">
        <f>(CA289-'ModelParams Lw'!$Q$10)/'ModelParams Lw'!$Q$11</f>
        <v>#DIV/0!</v>
      </c>
      <c r="CL289" s="24" t="e">
        <f>(CB289-'ModelParams Lw'!$R$10)/'ModelParams Lw'!$R$11</f>
        <v>#DIV/0!</v>
      </c>
      <c r="CM289" s="24" t="e">
        <f>(CC289-'ModelParams Lw'!$S$10)/'ModelParams Lw'!$S$11</f>
        <v>#DIV/0!</v>
      </c>
      <c r="CN289" s="24" t="e">
        <f>(CD289-'ModelParams Lw'!$T$10)/'ModelParams Lw'!$T$11</f>
        <v>#DIV/0!</v>
      </c>
      <c r="CO289" s="24" t="e">
        <f>(CE289-'ModelParams Lw'!$U$10)/'ModelParams Lw'!$U$11</f>
        <v>#DIV/0!</v>
      </c>
      <c r="CP289" s="24" t="e">
        <f>(CF289-'ModelParams Lw'!$V$10)/'ModelParams Lw'!$V$11</f>
        <v>#DIV/0!</v>
      </c>
    </row>
    <row r="290" spans="1:94" x14ac:dyDescent="0.2">
      <c r="A290" s="12">
        <f>Calcul!B292</f>
        <v>0</v>
      </c>
      <c r="B290" s="12">
        <f t="shared" si="111"/>
        <v>0</v>
      </c>
      <c r="C290" s="12">
        <f>Calcul!C292</f>
        <v>0</v>
      </c>
      <c r="D290" s="12">
        <f>Calcul!D292/1000</f>
        <v>0</v>
      </c>
      <c r="E290" s="12">
        <f>Calcul!E292/1000</f>
        <v>0</v>
      </c>
      <c r="F290" s="12">
        <f t="shared" si="112"/>
        <v>0</v>
      </c>
      <c r="G290" s="24" t="e">
        <f t="shared" si="113"/>
        <v>#DIV/0!</v>
      </c>
      <c r="H290" s="21" t="e">
        <f>'ModelParams Lw'!$B$6*(LN(H$3/(($B290/3600/($D290*$F290))^0.4*$G290^0.3)))^2+'ModelParams Lw'!$B$7*LN(H$3/(($B290/3600/($D290*$F290))^0.4*$G290^0.3))+'ModelParams Lw'!$B$8</f>
        <v>#DIV/0!</v>
      </c>
      <c r="I290" s="21" t="e">
        <f>'ModelParams Lw'!$B$6*(LN(I$3/(($B290/3600/($D290*$F290))^0.4*$G290^0.3)))^2+'ModelParams Lw'!$B$7*LN(I$3/(($B290/3600/($D290*$F290))^0.4*$G290^0.3))+'ModelParams Lw'!$B$8</f>
        <v>#DIV/0!</v>
      </c>
      <c r="J290" s="21" t="e">
        <f>'ModelParams Lw'!$B$6*(LN(J$3/(($B290/3600/($D290*$F290))^0.4*$G290^0.3)))^2+'ModelParams Lw'!$B$7*LN(J$3/(($B290/3600/($D290*$F290))^0.4*$G290^0.3))+'ModelParams Lw'!$B$8</f>
        <v>#DIV/0!</v>
      </c>
      <c r="K290" s="21" t="e">
        <f>'ModelParams Lw'!$B$6*(LN(K$3/(($B290/3600/($D290*$F290))^0.4*$G290^0.3)))^2+'ModelParams Lw'!$B$7*LN(K$3/(($B290/3600/($D290*$F290))^0.4*$G290^0.3))+'ModelParams Lw'!$B$8</f>
        <v>#DIV/0!</v>
      </c>
      <c r="L290" s="21" t="e">
        <f>'ModelParams Lw'!$B$6*(LN(L$3/(($B290/3600/($D290*$F290))^0.4*$G290^0.3)))^2+'ModelParams Lw'!$B$7*LN(L$3/(($B290/3600/($D290*$F290))^0.4*$G290^0.3))+'ModelParams Lw'!$B$8</f>
        <v>#DIV/0!</v>
      </c>
      <c r="M290" s="21" t="e">
        <f>'ModelParams Lw'!$B$6*(LN(M$3/(($B290/3600/($D290*$F290))^0.4*$G290^0.3)))^2+'ModelParams Lw'!$B$7*LN(M$3/(($B290/3600/($D290*$F290))^0.4*$G290^0.3))+'ModelParams Lw'!$B$8</f>
        <v>#DIV/0!</v>
      </c>
      <c r="N290" s="21" t="e">
        <f>'ModelParams Lw'!$B$6*(LN(N$3/(($B290/3600/($D290*$F290))^0.4*$G290^0.3)))^2+'ModelParams Lw'!$B$7*LN(N$3/(($B290/3600/($D290*$F290))^0.4*$G290^0.3))+'ModelParams Lw'!$B$8</f>
        <v>#DIV/0!</v>
      </c>
      <c r="O290" s="21" t="e">
        <f>'ModelParams Lw'!$B$6*(LN(O$3/(($B290/3600/($D290*$F290))^0.4*$G290^0.3)))^2+'ModelParams Lw'!$B$7*LN(O$3/(($B290/3600/($D290*$F290))^0.4*$G290^0.3))+'ModelParams Lw'!$B$8</f>
        <v>#DIV/0!</v>
      </c>
      <c r="P290" s="24" t="e">
        <f>'ModelParams Lw'!$B$3+'ModelParams Lw'!$B$4*LOG10($B290/3600/($D290*$F290))+'ModelParams Lw'!$B$5*LOG10(2*$G290/(1.2*($B290/3600/($D290*$F290))^2)+1)+10*LOG10($D290*$F290)+H290</f>
        <v>#DIV/0!</v>
      </c>
      <c r="Q290" s="24" t="e">
        <f>'ModelParams Lw'!$B$3+'ModelParams Lw'!$B$4*LOG10($B290/3600/($D290*$F290))+'ModelParams Lw'!$B$5*LOG10(2*$G290/(1.2*($B290/3600/($D290*$F290))^2)+1)+10*LOG10($D290*$F290)+I290</f>
        <v>#DIV/0!</v>
      </c>
      <c r="R290" s="24" t="e">
        <f>'ModelParams Lw'!$B$3+'ModelParams Lw'!$B$4*LOG10($B290/3600/($D290*$F290))+'ModelParams Lw'!$B$5*LOG10(2*$G290/(1.2*($B290/3600/($D290*$F290))^2)+1)+10*LOG10($D290*$F290)+J290</f>
        <v>#DIV/0!</v>
      </c>
      <c r="S290" s="24" t="e">
        <f>'ModelParams Lw'!$B$3+'ModelParams Lw'!$B$4*LOG10($B290/3600/($D290*$F290))+'ModelParams Lw'!$B$5*LOG10(2*$G290/(1.2*($B290/3600/($D290*$F290))^2)+1)+10*LOG10($D290*$F290)+K290</f>
        <v>#DIV/0!</v>
      </c>
      <c r="T290" s="24" t="e">
        <f>'ModelParams Lw'!$B$3+'ModelParams Lw'!$B$4*LOG10($B290/3600/($D290*$F290))+'ModelParams Lw'!$B$5*LOG10(2*$G290/(1.2*($B290/3600/($D290*$F290))^2)+1)+10*LOG10($D290*$F290)+L290</f>
        <v>#DIV/0!</v>
      </c>
      <c r="U290" s="24" t="e">
        <f>'ModelParams Lw'!$B$3+'ModelParams Lw'!$B$4*LOG10($B290/3600/($D290*$F290))+'ModelParams Lw'!$B$5*LOG10(2*$G290/(1.2*($B290/3600/($D290*$F290))^2)+1)+10*LOG10($D290*$F290)+M290</f>
        <v>#DIV/0!</v>
      </c>
      <c r="V290" s="24" t="e">
        <f>'ModelParams Lw'!$B$3+'ModelParams Lw'!$B$4*LOG10($B290/3600/($D290*$F290))+'ModelParams Lw'!$B$5*LOG10(2*$G290/(1.2*($B290/3600/($D290*$F290))^2)+1)+10*LOG10($D290*$F290)+N290</f>
        <v>#DIV/0!</v>
      </c>
      <c r="W290" s="24" t="e">
        <f>'ModelParams Lw'!$B$3+'ModelParams Lw'!$B$4*LOG10($B290/3600/($D290*$F290))+'ModelParams Lw'!$B$5*LOG10(2*$G290/(1.2*($B290/3600/($D290*$F290))^2)+1)+10*LOG10($D290*$F290)+O290</f>
        <v>#DIV/0!</v>
      </c>
      <c r="X290" s="24" t="e">
        <f>10*LOG10(IF(P290="",0,POWER(10,((P290+'ModelParams Lw'!$O$4)/10))) +IF(Q290="",0,POWER(10,((Q290+'ModelParams Lw'!$P$4)/10))) +IF(R290="",0,POWER(10,((R290+'ModelParams Lw'!$Q$4)/10))) +IF(S290="",0,POWER(10,((S290+'ModelParams Lw'!$R$4)/10))) +IF(T290="",0,POWER(10,((T290+'ModelParams Lw'!$S$4)/10))) +IF(U290="",0,POWER(10,((U290+'ModelParams Lw'!$T$4)/10))) +IF(V290="",0,POWER(10,((V290+'ModelParams Lw'!$U$4)/10)))+IF(W290="",0,POWER(10,((W290+'ModelParams Lw'!$V$4)/10))))</f>
        <v>#DIV/0!</v>
      </c>
      <c r="Y290" s="24" t="e">
        <f t="shared" si="114"/>
        <v>#DIV/0!</v>
      </c>
      <c r="Z290" s="24" t="e">
        <f>(P290-'ModelParams Lw'!O$10)/'ModelParams Lw'!O$11</f>
        <v>#DIV/0!</v>
      </c>
      <c r="AA290" s="24" t="e">
        <f>(Q290-'ModelParams Lw'!P$10)/'ModelParams Lw'!P$11</f>
        <v>#DIV/0!</v>
      </c>
      <c r="AB290" s="24" t="e">
        <f>(R290-'ModelParams Lw'!Q$10)/'ModelParams Lw'!Q$11</f>
        <v>#DIV/0!</v>
      </c>
      <c r="AC290" s="24" t="e">
        <f>(S290-'ModelParams Lw'!R$10)/'ModelParams Lw'!R$11</f>
        <v>#DIV/0!</v>
      </c>
      <c r="AD290" s="24" t="e">
        <f>(T290-'ModelParams Lw'!S$10)/'ModelParams Lw'!S$11</f>
        <v>#DIV/0!</v>
      </c>
      <c r="AE290" s="24" t="e">
        <f>(U290-'ModelParams Lw'!T$10)/'ModelParams Lw'!T$11</f>
        <v>#DIV/0!</v>
      </c>
      <c r="AF290" s="24" t="e">
        <f>(V290-'ModelParams Lw'!U$10)/'ModelParams Lw'!U$11</f>
        <v>#DIV/0!</v>
      </c>
      <c r="AG290" s="24" t="e">
        <f>(W290-'ModelParams Lw'!V$10)/'ModelParams Lw'!V$11</f>
        <v>#DIV/0!</v>
      </c>
      <c r="AH290" s="24" t="e">
        <f t="shared" si="92"/>
        <v>#DIV/0!</v>
      </c>
      <c r="AI290" s="24" t="str">
        <f>IF(OR(Calcul!$D295="",Calcul!$E295=""),"",VLOOKUP(CONCATENATE(Calcul!$D295,Calcul!$E295),SilencerParams!$D$4:$R$82,8,FALSE))</f>
        <v/>
      </c>
      <c r="AJ290" s="24" t="str">
        <f>IF(OR(Calcul!$D295="",Calcul!$E295=""),"",VLOOKUP(CONCATENATE(Calcul!$D295,Calcul!$E295),SilencerParams!$D$4:$R$82,9,FALSE))</f>
        <v/>
      </c>
      <c r="AK290" s="24" t="str">
        <f>IF(OR(Calcul!$D295="",Calcul!$E295=""),"",VLOOKUP(CONCATENATE(Calcul!$D295,Calcul!$E295),SilencerParams!$D$4:$R$82,10,FALSE))</f>
        <v/>
      </c>
      <c r="AL290" s="24" t="str">
        <f>IF(OR(Calcul!$D295="",Calcul!$E295=""),"",VLOOKUP(CONCATENATE(Calcul!$D295,Calcul!$E295),SilencerParams!$D$4:$R$82,11,FALSE))</f>
        <v/>
      </c>
      <c r="AM290" s="24" t="str">
        <f>IF(OR(Calcul!$D295="",Calcul!$E295=""),"",VLOOKUP(CONCATENATE(Calcul!$D295,Calcul!$E295),SilencerParams!$D$4:$R$82,12,FALSE))</f>
        <v/>
      </c>
      <c r="AN290" s="24" t="str">
        <f>IF(OR(Calcul!$D295="",Calcul!$E295=""),"",VLOOKUP(CONCATENATE(Calcul!$D295,Calcul!$E295),SilencerParams!$D$4:$R$82,13,FALSE))</f>
        <v/>
      </c>
      <c r="AO290" s="24" t="str">
        <f>IF(OR(Calcul!$D295="",Calcul!$E295=""),"",VLOOKUP(CONCATENATE(Calcul!$D295,Calcul!$E295),SilencerParams!$D$4:$R$82,14,FALSE))</f>
        <v/>
      </c>
      <c r="AP290" s="24" t="str">
        <f>IF(OR(Calcul!$D295="",Calcul!$E295=""),"",VLOOKUP(CONCATENATE(Calcul!$D295,Calcul!$E295),SilencerParams!$D$4:$R$82,15,FALSE))</f>
        <v/>
      </c>
      <c r="AQ290" s="24" t="str">
        <f>IF(OR(Calcul!$D295="",Calcul!$E295=""),"",VLOOKUP(CONCATENATE(Calcul!$D295,Calcul!$E295),SilencerParams!$D$4:$Z$82,16,FALSE)*LOG($AH290)+VLOOKUP(CONCATENATE(Calcul!$D295,Calcul!$E295),SilencerParams!$D$4:$AH$82,24,FALSE))</f>
        <v/>
      </c>
      <c r="AR290" s="24" t="str">
        <f>IF(OR(Calcul!$D295="",Calcul!$E295=""),"",VLOOKUP(CONCATENATE(Calcul!$D295,Calcul!$E295),SilencerParams!$D$4:$Z$82,17,FALSE)*LOG($AH290)+VLOOKUP(CONCATENATE(Calcul!$D295,Calcul!$E295),SilencerParams!$D$4:$AH$82,25,FALSE))</f>
        <v/>
      </c>
      <c r="AS290" s="24" t="str">
        <f>IF(OR(Calcul!$D295="",Calcul!$E295=""),"",VLOOKUP(CONCATENATE(Calcul!$D295,Calcul!$E295),SilencerParams!$D$4:$Z$82,18,FALSE)*LOG($AH290)+VLOOKUP(CONCATENATE(Calcul!$D295,Calcul!$E295),SilencerParams!$D$4:$AH$82,26,FALSE))</f>
        <v/>
      </c>
      <c r="AT290" s="24" t="str">
        <f>IF(OR(Calcul!$D295="",Calcul!$E295=""),"",VLOOKUP(CONCATENATE(Calcul!$D295,Calcul!$E295),SilencerParams!$D$4:$Z$82,19,FALSE)*LOG($AH290)+VLOOKUP(CONCATENATE(Calcul!$D295,Calcul!$E295),SilencerParams!$D$4:$AH$82,27,FALSE))</f>
        <v/>
      </c>
      <c r="AU290" s="24" t="str">
        <f>IF(OR(Calcul!$D295="",Calcul!$E295=""),"",VLOOKUP(CONCATENATE(Calcul!$D295,Calcul!$E295),SilencerParams!$D$4:$Z$82,20,FALSE)*LOG($AH290)+VLOOKUP(CONCATENATE(Calcul!$D295,Calcul!$E295),SilencerParams!$D$4:$AH$82,28,FALSE))</f>
        <v/>
      </c>
      <c r="AV290" s="24" t="str">
        <f>IF(OR(Calcul!$D295="",Calcul!$E295=""),"",VLOOKUP(CONCATENATE(Calcul!$D295,Calcul!$E295),SilencerParams!$D$4:$Z$82,21,FALSE)*LOG($AH290)+VLOOKUP(CONCATENATE(Calcul!$D295,Calcul!$E295),SilencerParams!$D$4:$AH$82,29,FALSE))</f>
        <v/>
      </c>
      <c r="AW290" s="24" t="str">
        <f>IF(OR(Calcul!$D295="",Calcul!$E295=""),"",VLOOKUP(CONCATENATE(Calcul!$D295,Calcul!$E295),SilencerParams!$D$4:$Z$82,22,FALSE)*LOG($AH290)+VLOOKUP(CONCATENATE(Calcul!$D295,Calcul!$E295),SilencerParams!$D$4:$AH$82,30,FALSE))</f>
        <v/>
      </c>
      <c r="AX290" s="24" t="str">
        <f>IF(OR(Calcul!$D295="",Calcul!$E295=""),"",VLOOKUP(CONCATENATE(Calcul!$D295,Calcul!$E295),SilencerParams!$D$4:$Z$82,23,FALSE)*LOG($AH290)+VLOOKUP(CONCATENATE(Calcul!$D295,Calcul!$E295),SilencerParams!$D$4:$AH$82,31,FALSE))</f>
        <v/>
      </c>
      <c r="AY290" s="24" t="e">
        <f t="shared" si="95"/>
        <v>#DIV/0!</v>
      </c>
      <c r="AZ290" s="24" t="e">
        <f t="shared" si="96"/>
        <v>#DIV/0!</v>
      </c>
      <c r="BA290" s="24" t="e">
        <f t="shared" si="97"/>
        <v>#DIV/0!</v>
      </c>
      <c r="BB290" s="24" t="e">
        <f t="shared" si="98"/>
        <v>#DIV/0!</v>
      </c>
      <c r="BC290" s="24" t="e">
        <f t="shared" si="99"/>
        <v>#DIV/0!</v>
      </c>
      <c r="BD290" s="24" t="e">
        <f t="shared" si="100"/>
        <v>#DIV/0!</v>
      </c>
      <c r="BE290" s="24" t="e">
        <f t="shared" si="101"/>
        <v>#DIV/0!</v>
      </c>
      <c r="BF290" s="24" t="e">
        <f t="shared" si="102"/>
        <v>#DIV/0!</v>
      </c>
      <c r="BG290" s="24" t="e">
        <f>10*LOG10(IF(AY290="",0,POWER(10,((AY290+'ModelParams Lw'!$O$4)/10))) +IF(AZ290="",0,POWER(10,((AZ290+'ModelParams Lw'!$P$4)/10))) +IF(BA290="",0,POWER(10,((BA290+'ModelParams Lw'!$Q$4)/10))) +IF(BB290="",0,POWER(10,((BB290+'ModelParams Lw'!$R$4)/10))) +IF(BC290="",0,POWER(10,((BC290+'ModelParams Lw'!$S$4)/10))) +IF(BD290="",0,POWER(10,((BD290+'ModelParams Lw'!$T$4)/10))) +IF(BE290="",0,POWER(10,((BE290+'ModelParams Lw'!$U$4)/10)))+IF(BF290="",0,POWER(10,((BF290+'ModelParams Lw'!$V$4)/10))))</f>
        <v>#DIV/0!</v>
      </c>
      <c r="BH290" s="24" t="e">
        <f t="shared" si="93"/>
        <v>#DIV/0!</v>
      </c>
      <c r="BI290" s="24" t="e">
        <f>(AY290-'ModelParams Lw'!O$10)/'ModelParams Lw'!O$11</f>
        <v>#DIV/0!</v>
      </c>
      <c r="BJ290" s="24" t="e">
        <f>(AZ290-'ModelParams Lw'!P$10)/'ModelParams Lw'!P$11</f>
        <v>#DIV/0!</v>
      </c>
      <c r="BK290" s="24" t="e">
        <f>(BA290-'ModelParams Lw'!Q$10)/'ModelParams Lw'!Q$11</f>
        <v>#DIV/0!</v>
      </c>
      <c r="BL290" s="24" t="e">
        <f>(BB290-'ModelParams Lw'!R$10)/'ModelParams Lw'!R$11</f>
        <v>#DIV/0!</v>
      </c>
      <c r="BM290" s="24" t="e">
        <f>(BC290-'ModelParams Lw'!S$10)/'ModelParams Lw'!S$11</f>
        <v>#DIV/0!</v>
      </c>
      <c r="BN290" s="24" t="e">
        <f>(BD290-'ModelParams Lw'!T$10)/'ModelParams Lw'!T$11</f>
        <v>#DIV/0!</v>
      </c>
      <c r="BO290" s="24" t="e">
        <f>(BE290-'ModelParams Lw'!U$10)/'ModelParams Lw'!U$11</f>
        <v>#DIV/0!</v>
      </c>
      <c r="BP290" s="24" t="e">
        <f>(BF290-'ModelParams Lw'!V$10)/'ModelParams Lw'!V$11</f>
        <v>#DIV/0!</v>
      </c>
      <c r="BQ290" s="24">
        <f>IF(Calcul!$F295="SW",'ModelParams Lw'!C$18+'ModelParams Lw'!C$19*LOG(BQ$3)+'ModelParams Lw'!C$20*($D290*$E290),IF('ModelParams Lw'!C$21+'ModelParams Lw'!C$22*LOG(BQ$3)+'ModelParams Lw'!C$23*($D290*$E290)&lt;'ModelParams Lw'!C$18+'ModelParams Lw'!C$19*LOG(BQ$3)+'ModelParams Lw'!C$20*($D290*$E290),'ModelParams Lw'!C$18+'ModelParams Lw'!C$19*LOG(BQ$3)+'ModelParams Lw'!C$20*($D290*$E290),'ModelParams Lw'!C$21+'ModelParams Lw'!C$22*LOG(BQ$3)+'ModelParams Lw'!C$23*($D290*$E290)))</f>
        <v>29.232362061604213</v>
      </c>
      <c r="BR290" s="24">
        <f>IF(Calcul!$F295="SW",'ModelParams Lw'!D$18+'ModelParams Lw'!D$19*LOG(BR$3)+'ModelParams Lw'!D$20*($D290*$E290),IF('ModelParams Lw'!D$21+'ModelParams Lw'!D$22*LOG(BR$3)+'ModelParams Lw'!D$23*($D290*$E290)&lt;'ModelParams Lw'!D$18+'ModelParams Lw'!D$19*LOG(BR$3)+'ModelParams Lw'!D$20*($D290*$E290),'ModelParams Lw'!D$18+'ModelParams Lw'!D$19*LOG(BR$3)+'ModelParams Lw'!D$20*($D290*$E290),'ModelParams Lw'!D$21+'ModelParams Lw'!D$22*LOG(BR$3)+'ModelParams Lw'!D$23*($D290*$E290)))</f>
        <v>20.87664435983303</v>
      </c>
      <c r="BS290" s="24">
        <f>IF(Calcul!$F295="SW",'ModelParams Lw'!E$18+'ModelParams Lw'!E$19*LOG(BS$3)+'ModelParams Lw'!E$20*($D290*$E290),IF('ModelParams Lw'!E$21+'ModelParams Lw'!E$22*LOG(BS$3)+'ModelParams Lw'!E$23*($D290*$E290)&lt;'ModelParams Lw'!E$18+'ModelParams Lw'!E$19*LOG(BS$3)+'ModelParams Lw'!E$20*($D290*$E290),'ModelParams Lw'!E$18+'ModelParams Lw'!E$19*LOG(BS$3)+'ModelParams Lw'!E$20*($D290*$E290),'ModelParams Lw'!E$21+'ModelParams Lw'!E$22*LOG(BS$3)+'ModelParams Lw'!E$23*($D290*$E290)))</f>
        <v>19.403052886267911</v>
      </c>
      <c r="BT290" s="24">
        <f>IF(Calcul!$F295="SW",'ModelParams Lw'!F$18+'ModelParams Lw'!F$19*LOG(BT$3)+'ModelParams Lw'!F$20*($D290*$E290),IF('ModelParams Lw'!F$21+'ModelParams Lw'!F$22*LOG(BT$3)+'ModelParams Lw'!F$23*($D290*$E290)&lt;'ModelParams Lw'!F$18+'ModelParams Lw'!F$19*LOG(BT$3)+'ModelParams Lw'!F$20*($D290*$E290),'ModelParams Lw'!F$18+'ModelParams Lw'!F$19*LOG(BT$3)+'ModelParams Lw'!F$20*($D290*$E290),'ModelParams Lw'!F$21+'ModelParams Lw'!F$22*LOG(BT$3)+'ModelParams Lw'!F$23*($D290*$E290)))</f>
        <v>19.168948557312724</v>
      </c>
      <c r="BU290" s="24">
        <f>IF(Calcul!$F295="SW",'ModelParams Lw'!G$18+'ModelParams Lw'!G$19*LOG(BU$3)+'ModelParams Lw'!G$20*($D290*$E290),IF('ModelParams Lw'!G$21+'ModelParams Lw'!G$22*LOG(BU$3)+'ModelParams Lw'!G$23*($D290*$E290)&lt;'ModelParams Lw'!G$18+'ModelParams Lw'!G$19*LOG(BU$3)+'ModelParams Lw'!G$20*($D290*$E290),'ModelParams Lw'!G$18+'ModelParams Lw'!G$19*LOG(BU$3)+'ModelParams Lw'!G$20*($D290*$E290),'ModelParams Lw'!G$21+'ModelParams Lw'!G$22*LOG(BU$3)+'ModelParams Lw'!G$23*($D290*$E290)))</f>
        <v>19.253827318462619</v>
      </c>
      <c r="BV290" s="24">
        <f>IF(Calcul!$F295="SW",'ModelParams Lw'!H$18+'ModelParams Lw'!H$19*LOG(BV$3)+'ModelParams Lw'!H$20*($D290*$E290),IF('ModelParams Lw'!H$21+'ModelParams Lw'!H$22*LOG(BV$3)+'ModelParams Lw'!H$23*($D290*$E290)&lt;'ModelParams Lw'!H$18+'ModelParams Lw'!H$19*LOG(BV$3)+'ModelParams Lw'!H$20*($D290*$E290),'ModelParams Lw'!H$18+'ModelParams Lw'!H$19*LOG(BV$3)+'ModelParams Lw'!H$20*($D290*$E290),'ModelParams Lw'!H$21+'ModelParams Lw'!H$22*LOG(BV$3)+'ModelParams Lw'!H$23*($D290*$E290)))</f>
        <v>18.450549841027573</v>
      </c>
      <c r="BW290" s="24">
        <f>IF(Calcul!$F295="SW",'ModelParams Lw'!I$18+'ModelParams Lw'!I$19*LOG(BW$3)+'ModelParams Lw'!I$20*($D290*$E290),IF('ModelParams Lw'!I$21+'ModelParams Lw'!I$22*LOG(BW$3)+'ModelParams Lw'!I$23*($D290*$E290)&lt;'ModelParams Lw'!I$18+'ModelParams Lw'!I$19*LOG(BW$3)+'ModelParams Lw'!I$20*($D290*$E290),'ModelParams Lw'!I$18+'ModelParams Lw'!I$19*LOG(BW$3)+'ModelParams Lw'!I$20*($D290*$E290),'ModelParams Lw'!I$21+'ModelParams Lw'!I$22*LOG(BW$3)+'ModelParams Lw'!I$23*($D290*$E290)))</f>
        <v>24.339570323731252</v>
      </c>
      <c r="BX290" s="24">
        <f>IF(Calcul!$F295="SW",'ModelParams Lw'!J$18+'ModelParams Lw'!J$19*LOG(BX$3)+'ModelParams Lw'!J$20*($D290*$E290),IF('ModelParams Lw'!J$21+'ModelParams Lw'!J$22*LOG(BX$3)+'ModelParams Lw'!J$23*($D290*$E290)&lt;'ModelParams Lw'!J$18+'ModelParams Lw'!J$19*LOG(BX$3)+'ModelParams Lw'!J$20*($D290*$E290),'ModelParams Lw'!J$18+'ModelParams Lw'!J$19*LOG(BX$3)+'ModelParams Lw'!J$20*($D290*$E290),'ModelParams Lw'!J$21+'ModelParams Lw'!J$22*LOG(BX$3)+'ModelParams Lw'!J$23*($D290*$E290)))</f>
        <v>22.505852524315557</v>
      </c>
      <c r="BY290" s="24" t="e">
        <f t="shared" si="103"/>
        <v>#DIV/0!</v>
      </c>
      <c r="BZ290" s="24" t="e">
        <f t="shared" si="104"/>
        <v>#DIV/0!</v>
      </c>
      <c r="CA290" s="24" t="e">
        <f t="shared" si="105"/>
        <v>#DIV/0!</v>
      </c>
      <c r="CB290" s="24" t="e">
        <f t="shared" si="106"/>
        <v>#DIV/0!</v>
      </c>
      <c r="CC290" s="24" t="e">
        <f t="shared" si="107"/>
        <v>#DIV/0!</v>
      </c>
      <c r="CD290" s="24" t="e">
        <f t="shared" si="108"/>
        <v>#DIV/0!</v>
      </c>
      <c r="CE290" s="24" t="e">
        <f t="shared" si="109"/>
        <v>#DIV/0!</v>
      </c>
      <c r="CF290" s="24" t="e">
        <f t="shared" si="110"/>
        <v>#DIV/0!</v>
      </c>
      <c r="CG290" s="24" t="e">
        <f>10*LOG10(IF(BY290="",0,POWER(10,((BY290+'ModelParams Lw'!$O$4)/10))) +IF(BZ290="",0,POWER(10,((BZ290+'ModelParams Lw'!$P$4)/10))) +IF(CA290="",0,POWER(10,((CA290+'ModelParams Lw'!$Q$4)/10))) +IF(CB290="",0,POWER(10,((CB290+'ModelParams Lw'!$R$4)/10))) +IF(CC290="",0,POWER(10,((CC290+'ModelParams Lw'!$S$4)/10))) +IF(CD290="",0,POWER(10,((CD290+'ModelParams Lw'!$T$4)/10))) +IF(CE290="",0,POWER(10,((CE290+'ModelParams Lw'!$U$4)/10)))+IF(CF290="",0,POWER(10,((CF290+'ModelParams Lw'!$V$4)/10))))</f>
        <v>#DIV/0!</v>
      </c>
      <c r="CH290" s="24" t="e">
        <f t="shared" si="94"/>
        <v>#DIV/0!</v>
      </c>
      <c r="CI290" s="24" t="e">
        <f>(BY290-'ModelParams Lw'!$O$10)/'ModelParams Lw'!$O$11</f>
        <v>#DIV/0!</v>
      </c>
      <c r="CJ290" s="24" t="e">
        <f>(BZ290-'ModelParams Lw'!$P$10)/'ModelParams Lw'!$P$11</f>
        <v>#DIV/0!</v>
      </c>
      <c r="CK290" s="24" t="e">
        <f>(CA290-'ModelParams Lw'!$Q$10)/'ModelParams Lw'!$Q$11</f>
        <v>#DIV/0!</v>
      </c>
      <c r="CL290" s="24" t="e">
        <f>(CB290-'ModelParams Lw'!$R$10)/'ModelParams Lw'!$R$11</f>
        <v>#DIV/0!</v>
      </c>
      <c r="CM290" s="24" t="e">
        <f>(CC290-'ModelParams Lw'!$S$10)/'ModelParams Lw'!$S$11</f>
        <v>#DIV/0!</v>
      </c>
      <c r="CN290" s="24" t="e">
        <f>(CD290-'ModelParams Lw'!$T$10)/'ModelParams Lw'!$T$11</f>
        <v>#DIV/0!</v>
      </c>
      <c r="CO290" s="24" t="e">
        <f>(CE290-'ModelParams Lw'!$U$10)/'ModelParams Lw'!$U$11</f>
        <v>#DIV/0!</v>
      </c>
      <c r="CP290" s="24" t="e">
        <f>(CF290-'ModelParams Lw'!$V$10)/'ModelParams Lw'!$V$11</f>
        <v>#DIV/0!</v>
      </c>
    </row>
    <row r="291" spans="1:94" x14ac:dyDescent="0.2">
      <c r="A291" s="12">
        <f>Calcul!B293</f>
        <v>0</v>
      </c>
      <c r="B291" s="12">
        <f t="shared" si="111"/>
        <v>0</v>
      </c>
      <c r="C291" s="12">
        <f>Calcul!C293</f>
        <v>0</v>
      </c>
      <c r="D291" s="12">
        <f>Calcul!D293/1000</f>
        <v>0</v>
      </c>
      <c r="E291" s="12">
        <f>Calcul!E293/1000</f>
        <v>0</v>
      </c>
      <c r="F291" s="12">
        <f t="shared" si="112"/>
        <v>0</v>
      </c>
      <c r="G291" s="24" t="e">
        <f t="shared" si="113"/>
        <v>#DIV/0!</v>
      </c>
      <c r="H291" s="21" t="e">
        <f>'ModelParams Lw'!$B$6*(LN(H$3/(($B291/3600/($D291*$F291))^0.4*$G291^0.3)))^2+'ModelParams Lw'!$B$7*LN(H$3/(($B291/3600/($D291*$F291))^0.4*$G291^0.3))+'ModelParams Lw'!$B$8</f>
        <v>#DIV/0!</v>
      </c>
      <c r="I291" s="21" t="e">
        <f>'ModelParams Lw'!$B$6*(LN(I$3/(($B291/3600/($D291*$F291))^0.4*$G291^0.3)))^2+'ModelParams Lw'!$B$7*LN(I$3/(($B291/3600/($D291*$F291))^0.4*$G291^0.3))+'ModelParams Lw'!$B$8</f>
        <v>#DIV/0!</v>
      </c>
      <c r="J291" s="21" t="e">
        <f>'ModelParams Lw'!$B$6*(LN(J$3/(($B291/3600/($D291*$F291))^0.4*$G291^0.3)))^2+'ModelParams Lw'!$B$7*LN(J$3/(($B291/3600/($D291*$F291))^0.4*$G291^0.3))+'ModelParams Lw'!$B$8</f>
        <v>#DIV/0!</v>
      </c>
      <c r="K291" s="21" t="e">
        <f>'ModelParams Lw'!$B$6*(LN(K$3/(($B291/3600/($D291*$F291))^0.4*$G291^0.3)))^2+'ModelParams Lw'!$B$7*LN(K$3/(($B291/3600/($D291*$F291))^0.4*$G291^0.3))+'ModelParams Lw'!$B$8</f>
        <v>#DIV/0!</v>
      </c>
      <c r="L291" s="21" t="e">
        <f>'ModelParams Lw'!$B$6*(LN(L$3/(($B291/3600/($D291*$F291))^0.4*$G291^0.3)))^2+'ModelParams Lw'!$B$7*LN(L$3/(($B291/3600/($D291*$F291))^0.4*$G291^0.3))+'ModelParams Lw'!$B$8</f>
        <v>#DIV/0!</v>
      </c>
      <c r="M291" s="21" t="e">
        <f>'ModelParams Lw'!$B$6*(LN(M$3/(($B291/3600/($D291*$F291))^0.4*$G291^0.3)))^2+'ModelParams Lw'!$B$7*LN(M$3/(($B291/3600/($D291*$F291))^0.4*$G291^0.3))+'ModelParams Lw'!$B$8</f>
        <v>#DIV/0!</v>
      </c>
      <c r="N291" s="21" t="e">
        <f>'ModelParams Lw'!$B$6*(LN(N$3/(($B291/3600/($D291*$F291))^0.4*$G291^0.3)))^2+'ModelParams Lw'!$B$7*LN(N$3/(($B291/3600/($D291*$F291))^0.4*$G291^0.3))+'ModelParams Lw'!$B$8</f>
        <v>#DIV/0!</v>
      </c>
      <c r="O291" s="21" t="e">
        <f>'ModelParams Lw'!$B$6*(LN(O$3/(($B291/3600/($D291*$F291))^0.4*$G291^0.3)))^2+'ModelParams Lw'!$B$7*LN(O$3/(($B291/3600/($D291*$F291))^0.4*$G291^0.3))+'ModelParams Lw'!$B$8</f>
        <v>#DIV/0!</v>
      </c>
      <c r="P291" s="24" t="e">
        <f>'ModelParams Lw'!$B$3+'ModelParams Lw'!$B$4*LOG10($B291/3600/($D291*$F291))+'ModelParams Lw'!$B$5*LOG10(2*$G291/(1.2*($B291/3600/($D291*$F291))^2)+1)+10*LOG10($D291*$F291)+H291</f>
        <v>#DIV/0!</v>
      </c>
      <c r="Q291" s="24" t="e">
        <f>'ModelParams Lw'!$B$3+'ModelParams Lw'!$B$4*LOG10($B291/3600/($D291*$F291))+'ModelParams Lw'!$B$5*LOG10(2*$G291/(1.2*($B291/3600/($D291*$F291))^2)+1)+10*LOG10($D291*$F291)+I291</f>
        <v>#DIV/0!</v>
      </c>
      <c r="R291" s="24" t="e">
        <f>'ModelParams Lw'!$B$3+'ModelParams Lw'!$B$4*LOG10($B291/3600/($D291*$F291))+'ModelParams Lw'!$B$5*LOG10(2*$G291/(1.2*($B291/3600/($D291*$F291))^2)+1)+10*LOG10($D291*$F291)+J291</f>
        <v>#DIV/0!</v>
      </c>
      <c r="S291" s="24" t="e">
        <f>'ModelParams Lw'!$B$3+'ModelParams Lw'!$B$4*LOG10($B291/3600/($D291*$F291))+'ModelParams Lw'!$B$5*LOG10(2*$G291/(1.2*($B291/3600/($D291*$F291))^2)+1)+10*LOG10($D291*$F291)+K291</f>
        <v>#DIV/0!</v>
      </c>
      <c r="T291" s="24" t="e">
        <f>'ModelParams Lw'!$B$3+'ModelParams Lw'!$B$4*LOG10($B291/3600/($D291*$F291))+'ModelParams Lw'!$B$5*LOG10(2*$G291/(1.2*($B291/3600/($D291*$F291))^2)+1)+10*LOG10($D291*$F291)+L291</f>
        <v>#DIV/0!</v>
      </c>
      <c r="U291" s="24" t="e">
        <f>'ModelParams Lw'!$B$3+'ModelParams Lw'!$B$4*LOG10($B291/3600/($D291*$F291))+'ModelParams Lw'!$B$5*LOG10(2*$G291/(1.2*($B291/3600/($D291*$F291))^2)+1)+10*LOG10($D291*$F291)+M291</f>
        <v>#DIV/0!</v>
      </c>
      <c r="V291" s="24" t="e">
        <f>'ModelParams Lw'!$B$3+'ModelParams Lw'!$B$4*LOG10($B291/3600/($D291*$F291))+'ModelParams Lw'!$B$5*LOG10(2*$G291/(1.2*($B291/3600/($D291*$F291))^2)+1)+10*LOG10($D291*$F291)+N291</f>
        <v>#DIV/0!</v>
      </c>
      <c r="W291" s="24" t="e">
        <f>'ModelParams Lw'!$B$3+'ModelParams Lw'!$B$4*LOG10($B291/3600/($D291*$F291))+'ModelParams Lw'!$B$5*LOG10(2*$G291/(1.2*($B291/3600/($D291*$F291))^2)+1)+10*LOG10($D291*$F291)+O291</f>
        <v>#DIV/0!</v>
      </c>
      <c r="X291" s="24" t="e">
        <f>10*LOG10(IF(P291="",0,POWER(10,((P291+'ModelParams Lw'!$O$4)/10))) +IF(Q291="",0,POWER(10,((Q291+'ModelParams Lw'!$P$4)/10))) +IF(R291="",0,POWER(10,((R291+'ModelParams Lw'!$Q$4)/10))) +IF(S291="",0,POWER(10,((S291+'ModelParams Lw'!$R$4)/10))) +IF(T291="",0,POWER(10,((T291+'ModelParams Lw'!$S$4)/10))) +IF(U291="",0,POWER(10,((U291+'ModelParams Lw'!$T$4)/10))) +IF(V291="",0,POWER(10,((V291+'ModelParams Lw'!$U$4)/10)))+IF(W291="",0,POWER(10,((W291+'ModelParams Lw'!$V$4)/10))))</f>
        <v>#DIV/0!</v>
      </c>
      <c r="Y291" s="24" t="e">
        <f t="shared" si="114"/>
        <v>#DIV/0!</v>
      </c>
      <c r="Z291" s="24" t="e">
        <f>(P291-'ModelParams Lw'!O$10)/'ModelParams Lw'!O$11</f>
        <v>#DIV/0!</v>
      </c>
      <c r="AA291" s="24" t="e">
        <f>(Q291-'ModelParams Lw'!P$10)/'ModelParams Lw'!P$11</f>
        <v>#DIV/0!</v>
      </c>
      <c r="AB291" s="24" t="e">
        <f>(R291-'ModelParams Lw'!Q$10)/'ModelParams Lw'!Q$11</f>
        <v>#DIV/0!</v>
      </c>
      <c r="AC291" s="24" t="e">
        <f>(S291-'ModelParams Lw'!R$10)/'ModelParams Lw'!R$11</f>
        <v>#DIV/0!</v>
      </c>
      <c r="AD291" s="24" t="e">
        <f>(T291-'ModelParams Lw'!S$10)/'ModelParams Lw'!S$11</f>
        <v>#DIV/0!</v>
      </c>
      <c r="AE291" s="24" t="e">
        <f>(U291-'ModelParams Lw'!T$10)/'ModelParams Lw'!T$11</f>
        <v>#DIV/0!</v>
      </c>
      <c r="AF291" s="24" t="e">
        <f>(V291-'ModelParams Lw'!U$10)/'ModelParams Lw'!U$11</f>
        <v>#DIV/0!</v>
      </c>
      <c r="AG291" s="24" t="e">
        <f>(W291-'ModelParams Lw'!V$10)/'ModelParams Lw'!V$11</f>
        <v>#DIV/0!</v>
      </c>
      <c r="AH291" s="24" t="e">
        <f t="shared" si="92"/>
        <v>#DIV/0!</v>
      </c>
      <c r="AI291" s="24" t="str">
        <f>IF(OR(Calcul!$D296="",Calcul!$E296=""),"",VLOOKUP(CONCATENATE(Calcul!$D296,Calcul!$E296),SilencerParams!$D$4:$R$82,8,FALSE))</f>
        <v/>
      </c>
      <c r="AJ291" s="24" t="str">
        <f>IF(OR(Calcul!$D296="",Calcul!$E296=""),"",VLOOKUP(CONCATENATE(Calcul!$D296,Calcul!$E296),SilencerParams!$D$4:$R$82,9,FALSE))</f>
        <v/>
      </c>
      <c r="AK291" s="24" t="str">
        <f>IF(OR(Calcul!$D296="",Calcul!$E296=""),"",VLOOKUP(CONCATENATE(Calcul!$D296,Calcul!$E296),SilencerParams!$D$4:$R$82,10,FALSE))</f>
        <v/>
      </c>
      <c r="AL291" s="24" t="str">
        <f>IF(OR(Calcul!$D296="",Calcul!$E296=""),"",VLOOKUP(CONCATENATE(Calcul!$D296,Calcul!$E296),SilencerParams!$D$4:$R$82,11,FALSE))</f>
        <v/>
      </c>
      <c r="AM291" s="24" t="str">
        <f>IF(OR(Calcul!$D296="",Calcul!$E296=""),"",VLOOKUP(CONCATENATE(Calcul!$D296,Calcul!$E296),SilencerParams!$D$4:$R$82,12,FALSE))</f>
        <v/>
      </c>
      <c r="AN291" s="24" t="str">
        <f>IF(OR(Calcul!$D296="",Calcul!$E296=""),"",VLOOKUP(CONCATENATE(Calcul!$D296,Calcul!$E296),SilencerParams!$D$4:$R$82,13,FALSE))</f>
        <v/>
      </c>
      <c r="AO291" s="24" t="str">
        <f>IF(OR(Calcul!$D296="",Calcul!$E296=""),"",VLOOKUP(CONCATENATE(Calcul!$D296,Calcul!$E296),SilencerParams!$D$4:$R$82,14,FALSE))</f>
        <v/>
      </c>
      <c r="AP291" s="24" t="str">
        <f>IF(OR(Calcul!$D296="",Calcul!$E296=""),"",VLOOKUP(CONCATENATE(Calcul!$D296,Calcul!$E296),SilencerParams!$D$4:$R$82,15,FALSE))</f>
        <v/>
      </c>
      <c r="AQ291" s="24" t="str">
        <f>IF(OR(Calcul!$D296="",Calcul!$E296=""),"",VLOOKUP(CONCATENATE(Calcul!$D296,Calcul!$E296),SilencerParams!$D$4:$Z$82,16,FALSE)*LOG($AH291)+VLOOKUP(CONCATENATE(Calcul!$D296,Calcul!$E296),SilencerParams!$D$4:$AH$82,24,FALSE))</f>
        <v/>
      </c>
      <c r="AR291" s="24" t="str">
        <f>IF(OR(Calcul!$D296="",Calcul!$E296=""),"",VLOOKUP(CONCATENATE(Calcul!$D296,Calcul!$E296),SilencerParams!$D$4:$Z$82,17,FALSE)*LOG($AH291)+VLOOKUP(CONCATENATE(Calcul!$D296,Calcul!$E296),SilencerParams!$D$4:$AH$82,25,FALSE))</f>
        <v/>
      </c>
      <c r="AS291" s="24" t="str">
        <f>IF(OR(Calcul!$D296="",Calcul!$E296=""),"",VLOOKUP(CONCATENATE(Calcul!$D296,Calcul!$E296),SilencerParams!$D$4:$Z$82,18,FALSE)*LOG($AH291)+VLOOKUP(CONCATENATE(Calcul!$D296,Calcul!$E296),SilencerParams!$D$4:$AH$82,26,FALSE))</f>
        <v/>
      </c>
      <c r="AT291" s="24" t="str">
        <f>IF(OR(Calcul!$D296="",Calcul!$E296=""),"",VLOOKUP(CONCATENATE(Calcul!$D296,Calcul!$E296),SilencerParams!$D$4:$Z$82,19,FALSE)*LOG($AH291)+VLOOKUP(CONCATENATE(Calcul!$D296,Calcul!$E296),SilencerParams!$D$4:$AH$82,27,FALSE))</f>
        <v/>
      </c>
      <c r="AU291" s="24" t="str">
        <f>IF(OR(Calcul!$D296="",Calcul!$E296=""),"",VLOOKUP(CONCATENATE(Calcul!$D296,Calcul!$E296),SilencerParams!$D$4:$Z$82,20,FALSE)*LOG($AH291)+VLOOKUP(CONCATENATE(Calcul!$D296,Calcul!$E296),SilencerParams!$D$4:$AH$82,28,FALSE))</f>
        <v/>
      </c>
      <c r="AV291" s="24" t="str">
        <f>IF(OR(Calcul!$D296="",Calcul!$E296=""),"",VLOOKUP(CONCATENATE(Calcul!$D296,Calcul!$E296),SilencerParams!$D$4:$Z$82,21,FALSE)*LOG($AH291)+VLOOKUP(CONCATENATE(Calcul!$D296,Calcul!$E296),SilencerParams!$D$4:$AH$82,29,FALSE))</f>
        <v/>
      </c>
      <c r="AW291" s="24" t="str">
        <f>IF(OR(Calcul!$D296="",Calcul!$E296=""),"",VLOOKUP(CONCATENATE(Calcul!$D296,Calcul!$E296),SilencerParams!$D$4:$Z$82,22,FALSE)*LOG($AH291)+VLOOKUP(CONCATENATE(Calcul!$D296,Calcul!$E296),SilencerParams!$D$4:$AH$82,30,FALSE))</f>
        <v/>
      </c>
      <c r="AX291" s="24" t="str">
        <f>IF(OR(Calcul!$D296="",Calcul!$E296=""),"",VLOOKUP(CONCATENATE(Calcul!$D296,Calcul!$E296),SilencerParams!$D$4:$Z$82,23,FALSE)*LOG($AH291)+VLOOKUP(CONCATENATE(Calcul!$D296,Calcul!$E296),SilencerParams!$D$4:$AH$82,31,FALSE))</f>
        <v/>
      </c>
      <c r="AY291" s="24" t="e">
        <f t="shared" si="95"/>
        <v>#DIV/0!</v>
      </c>
      <c r="AZ291" s="24" t="e">
        <f t="shared" si="96"/>
        <v>#DIV/0!</v>
      </c>
      <c r="BA291" s="24" t="e">
        <f t="shared" si="97"/>
        <v>#DIV/0!</v>
      </c>
      <c r="BB291" s="24" t="e">
        <f t="shared" si="98"/>
        <v>#DIV/0!</v>
      </c>
      <c r="BC291" s="24" t="e">
        <f t="shared" si="99"/>
        <v>#DIV/0!</v>
      </c>
      <c r="BD291" s="24" t="e">
        <f t="shared" si="100"/>
        <v>#DIV/0!</v>
      </c>
      <c r="BE291" s="24" t="e">
        <f t="shared" si="101"/>
        <v>#DIV/0!</v>
      </c>
      <c r="BF291" s="24" t="e">
        <f t="shared" si="102"/>
        <v>#DIV/0!</v>
      </c>
      <c r="BG291" s="24" t="e">
        <f>10*LOG10(IF(AY291="",0,POWER(10,((AY291+'ModelParams Lw'!$O$4)/10))) +IF(AZ291="",0,POWER(10,((AZ291+'ModelParams Lw'!$P$4)/10))) +IF(BA291="",0,POWER(10,((BA291+'ModelParams Lw'!$Q$4)/10))) +IF(BB291="",0,POWER(10,((BB291+'ModelParams Lw'!$R$4)/10))) +IF(BC291="",0,POWER(10,((BC291+'ModelParams Lw'!$S$4)/10))) +IF(BD291="",0,POWER(10,((BD291+'ModelParams Lw'!$T$4)/10))) +IF(BE291="",0,POWER(10,((BE291+'ModelParams Lw'!$U$4)/10)))+IF(BF291="",0,POWER(10,((BF291+'ModelParams Lw'!$V$4)/10))))</f>
        <v>#DIV/0!</v>
      </c>
      <c r="BH291" s="24" t="e">
        <f t="shared" si="93"/>
        <v>#DIV/0!</v>
      </c>
      <c r="BI291" s="24" t="e">
        <f>(AY291-'ModelParams Lw'!O$10)/'ModelParams Lw'!O$11</f>
        <v>#DIV/0!</v>
      </c>
      <c r="BJ291" s="24" t="e">
        <f>(AZ291-'ModelParams Lw'!P$10)/'ModelParams Lw'!P$11</f>
        <v>#DIV/0!</v>
      </c>
      <c r="BK291" s="24" t="e">
        <f>(BA291-'ModelParams Lw'!Q$10)/'ModelParams Lw'!Q$11</f>
        <v>#DIV/0!</v>
      </c>
      <c r="BL291" s="24" t="e">
        <f>(BB291-'ModelParams Lw'!R$10)/'ModelParams Lw'!R$11</f>
        <v>#DIV/0!</v>
      </c>
      <c r="BM291" s="24" t="e">
        <f>(BC291-'ModelParams Lw'!S$10)/'ModelParams Lw'!S$11</f>
        <v>#DIV/0!</v>
      </c>
      <c r="BN291" s="24" t="e">
        <f>(BD291-'ModelParams Lw'!T$10)/'ModelParams Lw'!T$11</f>
        <v>#DIV/0!</v>
      </c>
      <c r="BO291" s="24" t="e">
        <f>(BE291-'ModelParams Lw'!U$10)/'ModelParams Lw'!U$11</f>
        <v>#DIV/0!</v>
      </c>
      <c r="BP291" s="24" t="e">
        <f>(BF291-'ModelParams Lw'!V$10)/'ModelParams Lw'!V$11</f>
        <v>#DIV/0!</v>
      </c>
      <c r="BQ291" s="24">
        <f>IF(Calcul!$F296="SW",'ModelParams Lw'!C$18+'ModelParams Lw'!C$19*LOG(BQ$3)+'ModelParams Lw'!C$20*($D291*$E291),IF('ModelParams Lw'!C$21+'ModelParams Lw'!C$22*LOG(BQ$3)+'ModelParams Lw'!C$23*($D291*$E291)&lt;'ModelParams Lw'!C$18+'ModelParams Lw'!C$19*LOG(BQ$3)+'ModelParams Lw'!C$20*($D291*$E291),'ModelParams Lw'!C$18+'ModelParams Lw'!C$19*LOG(BQ$3)+'ModelParams Lw'!C$20*($D291*$E291),'ModelParams Lw'!C$21+'ModelParams Lw'!C$22*LOG(BQ$3)+'ModelParams Lw'!C$23*($D291*$E291)))</f>
        <v>29.232362061604213</v>
      </c>
      <c r="BR291" s="24">
        <f>IF(Calcul!$F296="SW",'ModelParams Lw'!D$18+'ModelParams Lw'!D$19*LOG(BR$3)+'ModelParams Lw'!D$20*($D291*$E291),IF('ModelParams Lw'!D$21+'ModelParams Lw'!D$22*LOG(BR$3)+'ModelParams Lw'!D$23*($D291*$E291)&lt;'ModelParams Lw'!D$18+'ModelParams Lw'!D$19*LOG(BR$3)+'ModelParams Lw'!D$20*($D291*$E291),'ModelParams Lw'!D$18+'ModelParams Lw'!D$19*LOG(BR$3)+'ModelParams Lw'!D$20*($D291*$E291),'ModelParams Lw'!D$21+'ModelParams Lw'!D$22*LOG(BR$3)+'ModelParams Lw'!D$23*($D291*$E291)))</f>
        <v>20.87664435983303</v>
      </c>
      <c r="BS291" s="24">
        <f>IF(Calcul!$F296="SW",'ModelParams Lw'!E$18+'ModelParams Lw'!E$19*LOG(BS$3)+'ModelParams Lw'!E$20*($D291*$E291),IF('ModelParams Lw'!E$21+'ModelParams Lw'!E$22*LOG(BS$3)+'ModelParams Lw'!E$23*($D291*$E291)&lt;'ModelParams Lw'!E$18+'ModelParams Lw'!E$19*LOG(BS$3)+'ModelParams Lw'!E$20*($D291*$E291),'ModelParams Lw'!E$18+'ModelParams Lw'!E$19*LOG(BS$3)+'ModelParams Lw'!E$20*($D291*$E291),'ModelParams Lw'!E$21+'ModelParams Lw'!E$22*LOG(BS$3)+'ModelParams Lw'!E$23*($D291*$E291)))</f>
        <v>19.403052886267911</v>
      </c>
      <c r="BT291" s="24">
        <f>IF(Calcul!$F296="SW",'ModelParams Lw'!F$18+'ModelParams Lw'!F$19*LOG(BT$3)+'ModelParams Lw'!F$20*($D291*$E291),IF('ModelParams Lw'!F$21+'ModelParams Lw'!F$22*LOG(BT$3)+'ModelParams Lw'!F$23*($D291*$E291)&lt;'ModelParams Lw'!F$18+'ModelParams Lw'!F$19*LOG(BT$3)+'ModelParams Lw'!F$20*($D291*$E291),'ModelParams Lw'!F$18+'ModelParams Lw'!F$19*LOG(BT$3)+'ModelParams Lw'!F$20*($D291*$E291),'ModelParams Lw'!F$21+'ModelParams Lw'!F$22*LOG(BT$3)+'ModelParams Lw'!F$23*($D291*$E291)))</f>
        <v>19.168948557312724</v>
      </c>
      <c r="BU291" s="24">
        <f>IF(Calcul!$F296="SW",'ModelParams Lw'!G$18+'ModelParams Lw'!G$19*LOG(BU$3)+'ModelParams Lw'!G$20*($D291*$E291),IF('ModelParams Lw'!G$21+'ModelParams Lw'!G$22*LOG(BU$3)+'ModelParams Lw'!G$23*($D291*$E291)&lt;'ModelParams Lw'!G$18+'ModelParams Lw'!G$19*LOG(BU$3)+'ModelParams Lw'!G$20*($D291*$E291),'ModelParams Lw'!G$18+'ModelParams Lw'!G$19*LOG(BU$3)+'ModelParams Lw'!G$20*($D291*$E291),'ModelParams Lw'!G$21+'ModelParams Lw'!G$22*LOG(BU$3)+'ModelParams Lw'!G$23*($D291*$E291)))</f>
        <v>19.253827318462619</v>
      </c>
      <c r="BV291" s="24">
        <f>IF(Calcul!$F296="SW",'ModelParams Lw'!H$18+'ModelParams Lw'!H$19*LOG(BV$3)+'ModelParams Lw'!H$20*($D291*$E291),IF('ModelParams Lw'!H$21+'ModelParams Lw'!H$22*LOG(BV$3)+'ModelParams Lw'!H$23*($D291*$E291)&lt;'ModelParams Lw'!H$18+'ModelParams Lw'!H$19*LOG(BV$3)+'ModelParams Lw'!H$20*($D291*$E291),'ModelParams Lw'!H$18+'ModelParams Lw'!H$19*LOG(BV$3)+'ModelParams Lw'!H$20*($D291*$E291),'ModelParams Lw'!H$21+'ModelParams Lw'!H$22*LOG(BV$3)+'ModelParams Lw'!H$23*($D291*$E291)))</f>
        <v>18.450549841027573</v>
      </c>
      <c r="BW291" s="24">
        <f>IF(Calcul!$F296="SW",'ModelParams Lw'!I$18+'ModelParams Lw'!I$19*LOG(BW$3)+'ModelParams Lw'!I$20*($D291*$E291),IF('ModelParams Lw'!I$21+'ModelParams Lw'!I$22*LOG(BW$3)+'ModelParams Lw'!I$23*($D291*$E291)&lt;'ModelParams Lw'!I$18+'ModelParams Lw'!I$19*LOG(BW$3)+'ModelParams Lw'!I$20*($D291*$E291),'ModelParams Lw'!I$18+'ModelParams Lw'!I$19*LOG(BW$3)+'ModelParams Lw'!I$20*($D291*$E291),'ModelParams Lw'!I$21+'ModelParams Lw'!I$22*LOG(BW$3)+'ModelParams Lw'!I$23*($D291*$E291)))</f>
        <v>24.339570323731252</v>
      </c>
      <c r="BX291" s="24">
        <f>IF(Calcul!$F296="SW",'ModelParams Lw'!J$18+'ModelParams Lw'!J$19*LOG(BX$3)+'ModelParams Lw'!J$20*($D291*$E291),IF('ModelParams Lw'!J$21+'ModelParams Lw'!J$22*LOG(BX$3)+'ModelParams Lw'!J$23*($D291*$E291)&lt;'ModelParams Lw'!J$18+'ModelParams Lw'!J$19*LOG(BX$3)+'ModelParams Lw'!J$20*($D291*$E291),'ModelParams Lw'!J$18+'ModelParams Lw'!J$19*LOG(BX$3)+'ModelParams Lw'!J$20*($D291*$E291),'ModelParams Lw'!J$21+'ModelParams Lw'!J$22*LOG(BX$3)+'ModelParams Lw'!J$23*($D291*$E291)))</f>
        <v>22.505852524315557</v>
      </c>
      <c r="BY291" s="24" t="e">
        <f t="shared" si="103"/>
        <v>#DIV/0!</v>
      </c>
      <c r="BZ291" s="24" t="e">
        <f t="shared" si="104"/>
        <v>#DIV/0!</v>
      </c>
      <c r="CA291" s="24" t="e">
        <f t="shared" si="105"/>
        <v>#DIV/0!</v>
      </c>
      <c r="CB291" s="24" t="e">
        <f t="shared" si="106"/>
        <v>#DIV/0!</v>
      </c>
      <c r="CC291" s="24" t="e">
        <f t="shared" si="107"/>
        <v>#DIV/0!</v>
      </c>
      <c r="CD291" s="24" t="e">
        <f t="shared" si="108"/>
        <v>#DIV/0!</v>
      </c>
      <c r="CE291" s="24" t="e">
        <f t="shared" si="109"/>
        <v>#DIV/0!</v>
      </c>
      <c r="CF291" s="24" t="e">
        <f t="shared" si="110"/>
        <v>#DIV/0!</v>
      </c>
      <c r="CG291" s="24" t="e">
        <f>10*LOG10(IF(BY291="",0,POWER(10,((BY291+'ModelParams Lw'!$O$4)/10))) +IF(BZ291="",0,POWER(10,((BZ291+'ModelParams Lw'!$P$4)/10))) +IF(CA291="",0,POWER(10,((CA291+'ModelParams Lw'!$Q$4)/10))) +IF(CB291="",0,POWER(10,((CB291+'ModelParams Lw'!$R$4)/10))) +IF(CC291="",0,POWER(10,((CC291+'ModelParams Lw'!$S$4)/10))) +IF(CD291="",0,POWER(10,((CD291+'ModelParams Lw'!$T$4)/10))) +IF(CE291="",0,POWER(10,((CE291+'ModelParams Lw'!$U$4)/10)))+IF(CF291="",0,POWER(10,((CF291+'ModelParams Lw'!$V$4)/10))))</f>
        <v>#DIV/0!</v>
      </c>
      <c r="CH291" s="24" t="e">
        <f t="shared" si="94"/>
        <v>#DIV/0!</v>
      </c>
      <c r="CI291" s="24" t="e">
        <f>(BY291-'ModelParams Lw'!$O$10)/'ModelParams Lw'!$O$11</f>
        <v>#DIV/0!</v>
      </c>
      <c r="CJ291" s="24" t="e">
        <f>(BZ291-'ModelParams Lw'!$P$10)/'ModelParams Lw'!$P$11</f>
        <v>#DIV/0!</v>
      </c>
      <c r="CK291" s="24" t="e">
        <f>(CA291-'ModelParams Lw'!$Q$10)/'ModelParams Lw'!$Q$11</f>
        <v>#DIV/0!</v>
      </c>
      <c r="CL291" s="24" t="e">
        <f>(CB291-'ModelParams Lw'!$R$10)/'ModelParams Lw'!$R$11</f>
        <v>#DIV/0!</v>
      </c>
      <c r="CM291" s="24" t="e">
        <f>(CC291-'ModelParams Lw'!$S$10)/'ModelParams Lw'!$S$11</f>
        <v>#DIV/0!</v>
      </c>
      <c r="CN291" s="24" t="e">
        <f>(CD291-'ModelParams Lw'!$T$10)/'ModelParams Lw'!$T$11</f>
        <v>#DIV/0!</v>
      </c>
      <c r="CO291" s="24" t="e">
        <f>(CE291-'ModelParams Lw'!$U$10)/'ModelParams Lw'!$U$11</f>
        <v>#DIV/0!</v>
      </c>
      <c r="CP291" s="24" t="e">
        <f>(CF291-'ModelParams Lw'!$V$10)/'ModelParams Lw'!$V$11</f>
        <v>#DIV/0!</v>
      </c>
    </row>
    <row r="292" spans="1:94" x14ac:dyDescent="0.2">
      <c r="A292" s="12">
        <f>Calcul!B294</f>
        <v>0</v>
      </c>
      <c r="B292" s="12">
        <f t="shared" si="111"/>
        <v>0</v>
      </c>
      <c r="C292" s="12">
        <f>Calcul!C294</f>
        <v>0</v>
      </c>
      <c r="D292" s="12">
        <f>Calcul!D294/1000</f>
        <v>0</v>
      </c>
      <c r="E292" s="12">
        <f>Calcul!E294/1000</f>
        <v>0</v>
      </c>
      <c r="F292" s="12">
        <f t="shared" si="112"/>
        <v>0</v>
      </c>
      <c r="G292" s="24" t="e">
        <f t="shared" si="113"/>
        <v>#DIV/0!</v>
      </c>
      <c r="H292" s="21" t="e">
        <f>'ModelParams Lw'!$B$6*(LN(H$3/(($B292/3600/($D292*$F292))^0.4*$G292^0.3)))^2+'ModelParams Lw'!$B$7*LN(H$3/(($B292/3600/($D292*$F292))^0.4*$G292^0.3))+'ModelParams Lw'!$B$8</f>
        <v>#DIV/0!</v>
      </c>
      <c r="I292" s="21" t="e">
        <f>'ModelParams Lw'!$B$6*(LN(I$3/(($B292/3600/($D292*$F292))^0.4*$G292^0.3)))^2+'ModelParams Lw'!$B$7*LN(I$3/(($B292/3600/($D292*$F292))^0.4*$G292^0.3))+'ModelParams Lw'!$B$8</f>
        <v>#DIV/0!</v>
      </c>
      <c r="J292" s="21" t="e">
        <f>'ModelParams Lw'!$B$6*(LN(J$3/(($B292/3600/($D292*$F292))^0.4*$G292^0.3)))^2+'ModelParams Lw'!$B$7*LN(J$3/(($B292/3600/($D292*$F292))^0.4*$G292^0.3))+'ModelParams Lw'!$B$8</f>
        <v>#DIV/0!</v>
      </c>
      <c r="K292" s="21" t="e">
        <f>'ModelParams Lw'!$B$6*(LN(K$3/(($B292/3600/($D292*$F292))^0.4*$G292^0.3)))^2+'ModelParams Lw'!$B$7*LN(K$3/(($B292/3600/($D292*$F292))^0.4*$G292^0.3))+'ModelParams Lw'!$B$8</f>
        <v>#DIV/0!</v>
      </c>
      <c r="L292" s="21" t="e">
        <f>'ModelParams Lw'!$B$6*(LN(L$3/(($B292/3600/($D292*$F292))^0.4*$G292^0.3)))^2+'ModelParams Lw'!$B$7*LN(L$3/(($B292/3600/($D292*$F292))^0.4*$G292^0.3))+'ModelParams Lw'!$B$8</f>
        <v>#DIV/0!</v>
      </c>
      <c r="M292" s="21" t="e">
        <f>'ModelParams Lw'!$B$6*(LN(M$3/(($B292/3600/($D292*$F292))^0.4*$G292^0.3)))^2+'ModelParams Lw'!$B$7*LN(M$3/(($B292/3600/($D292*$F292))^0.4*$G292^0.3))+'ModelParams Lw'!$B$8</f>
        <v>#DIV/0!</v>
      </c>
      <c r="N292" s="21" t="e">
        <f>'ModelParams Lw'!$B$6*(LN(N$3/(($B292/3600/($D292*$F292))^0.4*$G292^0.3)))^2+'ModelParams Lw'!$B$7*LN(N$3/(($B292/3600/($D292*$F292))^0.4*$G292^0.3))+'ModelParams Lw'!$B$8</f>
        <v>#DIV/0!</v>
      </c>
      <c r="O292" s="21" t="e">
        <f>'ModelParams Lw'!$B$6*(LN(O$3/(($B292/3600/($D292*$F292))^0.4*$G292^0.3)))^2+'ModelParams Lw'!$B$7*LN(O$3/(($B292/3600/($D292*$F292))^0.4*$G292^0.3))+'ModelParams Lw'!$B$8</f>
        <v>#DIV/0!</v>
      </c>
      <c r="P292" s="24" t="e">
        <f>'ModelParams Lw'!$B$3+'ModelParams Lw'!$B$4*LOG10($B292/3600/($D292*$F292))+'ModelParams Lw'!$B$5*LOG10(2*$G292/(1.2*($B292/3600/($D292*$F292))^2)+1)+10*LOG10($D292*$F292)+H292</f>
        <v>#DIV/0!</v>
      </c>
      <c r="Q292" s="24" t="e">
        <f>'ModelParams Lw'!$B$3+'ModelParams Lw'!$B$4*LOG10($B292/3600/($D292*$F292))+'ModelParams Lw'!$B$5*LOG10(2*$G292/(1.2*($B292/3600/($D292*$F292))^2)+1)+10*LOG10($D292*$F292)+I292</f>
        <v>#DIV/0!</v>
      </c>
      <c r="R292" s="24" t="e">
        <f>'ModelParams Lw'!$B$3+'ModelParams Lw'!$B$4*LOG10($B292/3600/($D292*$F292))+'ModelParams Lw'!$B$5*LOG10(2*$G292/(1.2*($B292/3600/($D292*$F292))^2)+1)+10*LOG10($D292*$F292)+J292</f>
        <v>#DIV/0!</v>
      </c>
      <c r="S292" s="24" t="e">
        <f>'ModelParams Lw'!$B$3+'ModelParams Lw'!$B$4*LOG10($B292/3600/($D292*$F292))+'ModelParams Lw'!$B$5*LOG10(2*$G292/(1.2*($B292/3600/($D292*$F292))^2)+1)+10*LOG10($D292*$F292)+K292</f>
        <v>#DIV/0!</v>
      </c>
      <c r="T292" s="24" t="e">
        <f>'ModelParams Lw'!$B$3+'ModelParams Lw'!$B$4*LOG10($B292/3600/($D292*$F292))+'ModelParams Lw'!$B$5*LOG10(2*$G292/(1.2*($B292/3600/($D292*$F292))^2)+1)+10*LOG10($D292*$F292)+L292</f>
        <v>#DIV/0!</v>
      </c>
      <c r="U292" s="24" t="e">
        <f>'ModelParams Lw'!$B$3+'ModelParams Lw'!$B$4*LOG10($B292/3600/($D292*$F292))+'ModelParams Lw'!$B$5*LOG10(2*$G292/(1.2*($B292/3600/($D292*$F292))^2)+1)+10*LOG10($D292*$F292)+M292</f>
        <v>#DIV/0!</v>
      </c>
      <c r="V292" s="24" t="e">
        <f>'ModelParams Lw'!$B$3+'ModelParams Lw'!$B$4*LOG10($B292/3600/($D292*$F292))+'ModelParams Lw'!$B$5*LOG10(2*$G292/(1.2*($B292/3600/($D292*$F292))^2)+1)+10*LOG10($D292*$F292)+N292</f>
        <v>#DIV/0!</v>
      </c>
      <c r="W292" s="24" t="e">
        <f>'ModelParams Lw'!$B$3+'ModelParams Lw'!$B$4*LOG10($B292/3600/($D292*$F292))+'ModelParams Lw'!$B$5*LOG10(2*$G292/(1.2*($B292/3600/($D292*$F292))^2)+1)+10*LOG10($D292*$F292)+O292</f>
        <v>#DIV/0!</v>
      </c>
      <c r="X292" s="24" t="e">
        <f>10*LOG10(IF(P292="",0,POWER(10,((P292+'ModelParams Lw'!$O$4)/10))) +IF(Q292="",0,POWER(10,((Q292+'ModelParams Lw'!$P$4)/10))) +IF(R292="",0,POWER(10,((R292+'ModelParams Lw'!$Q$4)/10))) +IF(S292="",0,POWER(10,((S292+'ModelParams Lw'!$R$4)/10))) +IF(T292="",0,POWER(10,((T292+'ModelParams Lw'!$S$4)/10))) +IF(U292="",0,POWER(10,((U292+'ModelParams Lw'!$T$4)/10))) +IF(V292="",0,POWER(10,((V292+'ModelParams Lw'!$U$4)/10)))+IF(W292="",0,POWER(10,((W292+'ModelParams Lw'!$V$4)/10))))</f>
        <v>#DIV/0!</v>
      </c>
      <c r="Y292" s="24" t="e">
        <f t="shared" si="114"/>
        <v>#DIV/0!</v>
      </c>
      <c r="Z292" s="24" t="e">
        <f>(P292-'ModelParams Lw'!O$10)/'ModelParams Lw'!O$11</f>
        <v>#DIV/0!</v>
      </c>
      <c r="AA292" s="24" t="e">
        <f>(Q292-'ModelParams Lw'!P$10)/'ModelParams Lw'!P$11</f>
        <v>#DIV/0!</v>
      </c>
      <c r="AB292" s="24" t="e">
        <f>(R292-'ModelParams Lw'!Q$10)/'ModelParams Lw'!Q$11</f>
        <v>#DIV/0!</v>
      </c>
      <c r="AC292" s="24" t="e">
        <f>(S292-'ModelParams Lw'!R$10)/'ModelParams Lw'!R$11</f>
        <v>#DIV/0!</v>
      </c>
      <c r="AD292" s="24" t="e">
        <f>(T292-'ModelParams Lw'!S$10)/'ModelParams Lw'!S$11</f>
        <v>#DIV/0!</v>
      </c>
      <c r="AE292" s="24" t="e">
        <f>(U292-'ModelParams Lw'!T$10)/'ModelParams Lw'!T$11</f>
        <v>#DIV/0!</v>
      </c>
      <c r="AF292" s="24" t="e">
        <f>(V292-'ModelParams Lw'!U$10)/'ModelParams Lw'!U$11</f>
        <v>#DIV/0!</v>
      </c>
      <c r="AG292" s="24" t="e">
        <f>(W292-'ModelParams Lw'!V$10)/'ModelParams Lw'!V$11</f>
        <v>#DIV/0!</v>
      </c>
      <c r="AH292" s="24" t="e">
        <f t="shared" ref="AH292:AH300" si="115">(B292/3600)/(D292*E292)</f>
        <v>#DIV/0!</v>
      </c>
      <c r="AI292" s="24" t="str">
        <f>IF(OR(Calcul!$D297="",Calcul!$E297=""),"",VLOOKUP(CONCATENATE(Calcul!$D297,Calcul!$E297),SilencerParams!$D$4:$R$82,8,FALSE))</f>
        <v/>
      </c>
      <c r="AJ292" s="24" t="str">
        <f>IF(OR(Calcul!$D297="",Calcul!$E297=""),"",VLOOKUP(CONCATENATE(Calcul!$D297,Calcul!$E297),SilencerParams!$D$4:$R$82,9,FALSE))</f>
        <v/>
      </c>
      <c r="AK292" s="24" t="str">
        <f>IF(OR(Calcul!$D297="",Calcul!$E297=""),"",VLOOKUP(CONCATENATE(Calcul!$D297,Calcul!$E297),SilencerParams!$D$4:$R$82,10,FALSE))</f>
        <v/>
      </c>
      <c r="AL292" s="24" t="str">
        <f>IF(OR(Calcul!$D297="",Calcul!$E297=""),"",VLOOKUP(CONCATENATE(Calcul!$D297,Calcul!$E297),SilencerParams!$D$4:$R$82,11,FALSE))</f>
        <v/>
      </c>
      <c r="AM292" s="24" t="str">
        <f>IF(OR(Calcul!$D297="",Calcul!$E297=""),"",VLOOKUP(CONCATENATE(Calcul!$D297,Calcul!$E297),SilencerParams!$D$4:$R$82,12,FALSE))</f>
        <v/>
      </c>
      <c r="AN292" s="24" t="str">
        <f>IF(OR(Calcul!$D297="",Calcul!$E297=""),"",VLOOKUP(CONCATENATE(Calcul!$D297,Calcul!$E297),SilencerParams!$D$4:$R$82,13,FALSE))</f>
        <v/>
      </c>
      <c r="AO292" s="24" t="str">
        <f>IF(OR(Calcul!$D297="",Calcul!$E297=""),"",VLOOKUP(CONCATENATE(Calcul!$D297,Calcul!$E297),SilencerParams!$D$4:$R$82,14,FALSE))</f>
        <v/>
      </c>
      <c r="AP292" s="24" t="str">
        <f>IF(OR(Calcul!$D297="",Calcul!$E297=""),"",VLOOKUP(CONCATENATE(Calcul!$D297,Calcul!$E297),SilencerParams!$D$4:$R$82,15,FALSE))</f>
        <v/>
      </c>
      <c r="AQ292" s="24" t="str">
        <f>IF(OR(Calcul!$D297="",Calcul!$E297=""),"",VLOOKUP(CONCATENATE(Calcul!$D297,Calcul!$E297),SilencerParams!$D$4:$Z$82,16,FALSE)*LOG($AH292)+VLOOKUP(CONCATENATE(Calcul!$D297,Calcul!$E297),SilencerParams!$D$4:$AH$82,24,FALSE))</f>
        <v/>
      </c>
      <c r="AR292" s="24" t="str">
        <f>IF(OR(Calcul!$D297="",Calcul!$E297=""),"",VLOOKUP(CONCATENATE(Calcul!$D297,Calcul!$E297),SilencerParams!$D$4:$Z$82,17,FALSE)*LOG($AH292)+VLOOKUP(CONCATENATE(Calcul!$D297,Calcul!$E297),SilencerParams!$D$4:$AH$82,25,FALSE))</f>
        <v/>
      </c>
      <c r="AS292" s="24" t="str">
        <f>IF(OR(Calcul!$D297="",Calcul!$E297=""),"",VLOOKUP(CONCATENATE(Calcul!$D297,Calcul!$E297),SilencerParams!$D$4:$Z$82,18,FALSE)*LOG($AH292)+VLOOKUP(CONCATENATE(Calcul!$D297,Calcul!$E297),SilencerParams!$D$4:$AH$82,26,FALSE))</f>
        <v/>
      </c>
      <c r="AT292" s="24" t="str">
        <f>IF(OR(Calcul!$D297="",Calcul!$E297=""),"",VLOOKUP(CONCATENATE(Calcul!$D297,Calcul!$E297),SilencerParams!$D$4:$Z$82,19,FALSE)*LOG($AH292)+VLOOKUP(CONCATENATE(Calcul!$D297,Calcul!$E297),SilencerParams!$D$4:$AH$82,27,FALSE))</f>
        <v/>
      </c>
      <c r="AU292" s="24" t="str">
        <f>IF(OR(Calcul!$D297="",Calcul!$E297=""),"",VLOOKUP(CONCATENATE(Calcul!$D297,Calcul!$E297),SilencerParams!$D$4:$Z$82,20,FALSE)*LOG($AH292)+VLOOKUP(CONCATENATE(Calcul!$D297,Calcul!$E297),SilencerParams!$D$4:$AH$82,28,FALSE))</f>
        <v/>
      </c>
      <c r="AV292" s="24" t="str">
        <f>IF(OR(Calcul!$D297="",Calcul!$E297=""),"",VLOOKUP(CONCATENATE(Calcul!$D297,Calcul!$E297),SilencerParams!$D$4:$Z$82,21,FALSE)*LOG($AH292)+VLOOKUP(CONCATENATE(Calcul!$D297,Calcul!$E297),SilencerParams!$D$4:$AH$82,29,FALSE))</f>
        <v/>
      </c>
      <c r="AW292" s="24" t="str">
        <f>IF(OR(Calcul!$D297="",Calcul!$E297=""),"",VLOOKUP(CONCATENATE(Calcul!$D297,Calcul!$E297),SilencerParams!$D$4:$Z$82,22,FALSE)*LOG($AH292)+VLOOKUP(CONCATENATE(Calcul!$D297,Calcul!$E297),SilencerParams!$D$4:$AH$82,30,FALSE))</f>
        <v/>
      </c>
      <c r="AX292" s="24" t="str">
        <f>IF(OR(Calcul!$D297="",Calcul!$E297=""),"",VLOOKUP(CONCATENATE(Calcul!$D297,Calcul!$E297),SilencerParams!$D$4:$Z$82,23,FALSE)*LOG($AH292)+VLOOKUP(CONCATENATE(Calcul!$D297,Calcul!$E297),SilencerParams!$D$4:$AH$82,31,FALSE))</f>
        <v/>
      </c>
      <c r="AY292" s="24" t="e">
        <f t="shared" si="95"/>
        <v>#DIV/0!</v>
      </c>
      <c r="AZ292" s="24" t="e">
        <f t="shared" si="96"/>
        <v>#DIV/0!</v>
      </c>
      <c r="BA292" s="24" t="e">
        <f t="shared" si="97"/>
        <v>#DIV/0!</v>
      </c>
      <c r="BB292" s="24" t="e">
        <f t="shared" si="98"/>
        <v>#DIV/0!</v>
      </c>
      <c r="BC292" s="24" t="e">
        <f t="shared" si="99"/>
        <v>#DIV/0!</v>
      </c>
      <c r="BD292" s="24" t="e">
        <f t="shared" si="100"/>
        <v>#DIV/0!</v>
      </c>
      <c r="BE292" s="24" t="e">
        <f t="shared" si="101"/>
        <v>#DIV/0!</v>
      </c>
      <c r="BF292" s="24" t="e">
        <f t="shared" si="102"/>
        <v>#DIV/0!</v>
      </c>
      <c r="BG292" s="24" t="e">
        <f>10*LOG10(IF(AY292="",0,POWER(10,((AY292+'ModelParams Lw'!$O$4)/10))) +IF(AZ292="",0,POWER(10,((AZ292+'ModelParams Lw'!$P$4)/10))) +IF(BA292="",0,POWER(10,((BA292+'ModelParams Lw'!$Q$4)/10))) +IF(BB292="",0,POWER(10,((BB292+'ModelParams Lw'!$R$4)/10))) +IF(BC292="",0,POWER(10,((BC292+'ModelParams Lw'!$S$4)/10))) +IF(BD292="",0,POWER(10,((BD292+'ModelParams Lw'!$T$4)/10))) +IF(BE292="",0,POWER(10,((BE292+'ModelParams Lw'!$U$4)/10)))+IF(BF292="",0,POWER(10,((BF292+'ModelParams Lw'!$V$4)/10))))</f>
        <v>#DIV/0!</v>
      </c>
      <c r="BH292" s="24" t="e">
        <f t="shared" ref="BH292:BH300" si="116">MAX(BI292:BP292)</f>
        <v>#DIV/0!</v>
      </c>
      <c r="BI292" s="24" t="e">
        <f>(AY292-'ModelParams Lw'!O$10)/'ModelParams Lw'!O$11</f>
        <v>#DIV/0!</v>
      </c>
      <c r="BJ292" s="24" t="e">
        <f>(AZ292-'ModelParams Lw'!P$10)/'ModelParams Lw'!P$11</f>
        <v>#DIV/0!</v>
      </c>
      <c r="BK292" s="24" t="e">
        <f>(BA292-'ModelParams Lw'!Q$10)/'ModelParams Lw'!Q$11</f>
        <v>#DIV/0!</v>
      </c>
      <c r="BL292" s="24" t="e">
        <f>(BB292-'ModelParams Lw'!R$10)/'ModelParams Lw'!R$11</f>
        <v>#DIV/0!</v>
      </c>
      <c r="BM292" s="24" t="e">
        <f>(BC292-'ModelParams Lw'!S$10)/'ModelParams Lw'!S$11</f>
        <v>#DIV/0!</v>
      </c>
      <c r="BN292" s="24" t="e">
        <f>(BD292-'ModelParams Lw'!T$10)/'ModelParams Lw'!T$11</f>
        <v>#DIV/0!</v>
      </c>
      <c r="BO292" s="24" t="e">
        <f>(BE292-'ModelParams Lw'!U$10)/'ModelParams Lw'!U$11</f>
        <v>#DIV/0!</v>
      </c>
      <c r="BP292" s="24" t="e">
        <f>(BF292-'ModelParams Lw'!V$10)/'ModelParams Lw'!V$11</f>
        <v>#DIV/0!</v>
      </c>
      <c r="BQ292" s="24">
        <f>IF(Calcul!$F297="SW",'ModelParams Lw'!C$18+'ModelParams Lw'!C$19*LOG(BQ$3)+'ModelParams Lw'!C$20*($D292*$E292),IF('ModelParams Lw'!C$21+'ModelParams Lw'!C$22*LOG(BQ$3)+'ModelParams Lw'!C$23*($D292*$E292)&lt;'ModelParams Lw'!C$18+'ModelParams Lw'!C$19*LOG(BQ$3)+'ModelParams Lw'!C$20*($D292*$E292),'ModelParams Lw'!C$18+'ModelParams Lw'!C$19*LOG(BQ$3)+'ModelParams Lw'!C$20*($D292*$E292),'ModelParams Lw'!C$21+'ModelParams Lw'!C$22*LOG(BQ$3)+'ModelParams Lw'!C$23*($D292*$E292)))</f>
        <v>29.232362061604213</v>
      </c>
      <c r="BR292" s="24">
        <f>IF(Calcul!$F297="SW",'ModelParams Lw'!D$18+'ModelParams Lw'!D$19*LOG(BR$3)+'ModelParams Lw'!D$20*($D292*$E292),IF('ModelParams Lw'!D$21+'ModelParams Lw'!D$22*LOG(BR$3)+'ModelParams Lw'!D$23*($D292*$E292)&lt;'ModelParams Lw'!D$18+'ModelParams Lw'!D$19*LOG(BR$3)+'ModelParams Lw'!D$20*($D292*$E292),'ModelParams Lw'!D$18+'ModelParams Lw'!D$19*LOG(BR$3)+'ModelParams Lw'!D$20*($D292*$E292),'ModelParams Lw'!D$21+'ModelParams Lw'!D$22*LOG(BR$3)+'ModelParams Lw'!D$23*($D292*$E292)))</f>
        <v>20.87664435983303</v>
      </c>
      <c r="BS292" s="24">
        <f>IF(Calcul!$F297="SW",'ModelParams Lw'!E$18+'ModelParams Lw'!E$19*LOG(BS$3)+'ModelParams Lw'!E$20*($D292*$E292),IF('ModelParams Lw'!E$21+'ModelParams Lw'!E$22*LOG(BS$3)+'ModelParams Lw'!E$23*($D292*$E292)&lt;'ModelParams Lw'!E$18+'ModelParams Lw'!E$19*LOG(BS$3)+'ModelParams Lw'!E$20*($D292*$E292),'ModelParams Lw'!E$18+'ModelParams Lw'!E$19*LOG(BS$3)+'ModelParams Lw'!E$20*($D292*$E292),'ModelParams Lw'!E$21+'ModelParams Lw'!E$22*LOG(BS$3)+'ModelParams Lw'!E$23*($D292*$E292)))</f>
        <v>19.403052886267911</v>
      </c>
      <c r="BT292" s="24">
        <f>IF(Calcul!$F297="SW",'ModelParams Lw'!F$18+'ModelParams Lw'!F$19*LOG(BT$3)+'ModelParams Lw'!F$20*($D292*$E292),IF('ModelParams Lw'!F$21+'ModelParams Lw'!F$22*LOG(BT$3)+'ModelParams Lw'!F$23*($D292*$E292)&lt;'ModelParams Lw'!F$18+'ModelParams Lw'!F$19*LOG(BT$3)+'ModelParams Lw'!F$20*($D292*$E292),'ModelParams Lw'!F$18+'ModelParams Lw'!F$19*LOG(BT$3)+'ModelParams Lw'!F$20*($D292*$E292),'ModelParams Lw'!F$21+'ModelParams Lw'!F$22*LOG(BT$3)+'ModelParams Lw'!F$23*($D292*$E292)))</f>
        <v>19.168948557312724</v>
      </c>
      <c r="BU292" s="24">
        <f>IF(Calcul!$F297="SW",'ModelParams Lw'!G$18+'ModelParams Lw'!G$19*LOG(BU$3)+'ModelParams Lw'!G$20*($D292*$E292),IF('ModelParams Lw'!G$21+'ModelParams Lw'!G$22*LOG(BU$3)+'ModelParams Lw'!G$23*($D292*$E292)&lt;'ModelParams Lw'!G$18+'ModelParams Lw'!G$19*LOG(BU$3)+'ModelParams Lw'!G$20*($D292*$E292),'ModelParams Lw'!G$18+'ModelParams Lw'!G$19*LOG(BU$3)+'ModelParams Lw'!G$20*($D292*$E292),'ModelParams Lw'!G$21+'ModelParams Lw'!G$22*LOG(BU$3)+'ModelParams Lw'!G$23*($D292*$E292)))</f>
        <v>19.253827318462619</v>
      </c>
      <c r="BV292" s="24">
        <f>IF(Calcul!$F297="SW",'ModelParams Lw'!H$18+'ModelParams Lw'!H$19*LOG(BV$3)+'ModelParams Lw'!H$20*($D292*$E292),IF('ModelParams Lw'!H$21+'ModelParams Lw'!H$22*LOG(BV$3)+'ModelParams Lw'!H$23*($D292*$E292)&lt;'ModelParams Lw'!H$18+'ModelParams Lw'!H$19*LOG(BV$3)+'ModelParams Lw'!H$20*($D292*$E292),'ModelParams Lw'!H$18+'ModelParams Lw'!H$19*LOG(BV$3)+'ModelParams Lw'!H$20*($D292*$E292),'ModelParams Lw'!H$21+'ModelParams Lw'!H$22*LOG(BV$3)+'ModelParams Lw'!H$23*($D292*$E292)))</f>
        <v>18.450549841027573</v>
      </c>
      <c r="BW292" s="24">
        <f>IF(Calcul!$F297="SW",'ModelParams Lw'!I$18+'ModelParams Lw'!I$19*LOG(BW$3)+'ModelParams Lw'!I$20*($D292*$E292),IF('ModelParams Lw'!I$21+'ModelParams Lw'!I$22*LOG(BW$3)+'ModelParams Lw'!I$23*($D292*$E292)&lt;'ModelParams Lw'!I$18+'ModelParams Lw'!I$19*LOG(BW$3)+'ModelParams Lw'!I$20*($D292*$E292),'ModelParams Lw'!I$18+'ModelParams Lw'!I$19*LOG(BW$3)+'ModelParams Lw'!I$20*($D292*$E292),'ModelParams Lw'!I$21+'ModelParams Lw'!I$22*LOG(BW$3)+'ModelParams Lw'!I$23*($D292*$E292)))</f>
        <v>24.339570323731252</v>
      </c>
      <c r="BX292" s="24">
        <f>IF(Calcul!$F297="SW",'ModelParams Lw'!J$18+'ModelParams Lw'!J$19*LOG(BX$3)+'ModelParams Lw'!J$20*($D292*$E292),IF('ModelParams Lw'!J$21+'ModelParams Lw'!J$22*LOG(BX$3)+'ModelParams Lw'!J$23*($D292*$E292)&lt;'ModelParams Lw'!J$18+'ModelParams Lw'!J$19*LOG(BX$3)+'ModelParams Lw'!J$20*($D292*$E292),'ModelParams Lw'!J$18+'ModelParams Lw'!J$19*LOG(BX$3)+'ModelParams Lw'!J$20*($D292*$E292),'ModelParams Lw'!J$21+'ModelParams Lw'!J$22*LOG(BX$3)+'ModelParams Lw'!J$23*($D292*$E292)))</f>
        <v>22.505852524315557</v>
      </c>
      <c r="BY292" s="24" t="e">
        <f t="shared" si="103"/>
        <v>#DIV/0!</v>
      </c>
      <c r="BZ292" s="24" t="e">
        <f t="shared" si="104"/>
        <v>#DIV/0!</v>
      </c>
      <c r="CA292" s="24" t="e">
        <f t="shared" si="105"/>
        <v>#DIV/0!</v>
      </c>
      <c r="CB292" s="24" t="e">
        <f t="shared" si="106"/>
        <v>#DIV/0!</v>
      </c>
      <c r="CC292" s="24" t="e">
        <f t="shared" si="107"/>
        <v>#DIV/0!</v>
      </c>
      <c r="CD292" s="24" t="e">
        <f t="shared" si="108"/>
        <v>#DIV/0!</v>
      </c>
      <c r="CE292" s="24" t="e">
        <f t="shared" si="109"/>
        <v>#DIV/0!</v>
      </c>
      <c r="CF292" s="24" t="e">
        <f t="shared" si="110"/>
        <v>#DIV/0!</v>
      </c>
      <c r="CG292" s="24" t="e">
        <f>10*LOG10(IF(BY292="",0,POWER(10,((BY292+'ModelParams Lw'!$O$4)/10))) +IF(BZ292="",0,POWER(10,((BZ292+'ModelParams Lw'!$P$4)/10))) +IF(CA292="",0,POWER(10,((CA292+'ModelParams Lw'!$Q$4)/10))) +IF(CB292="",0,POWER(10,((CB292+'ModelParams Lw'!$R$4)/10))) +IF(CC292="",0,POWER(10,((CC292+'ModelParams Lw'!$S$4)/10))) +IF(CD292="",0,POWER(10,((CD292+'ModelParams Lw'!$T$4)/10))) +IF(CE292="",0,POWER(10,((CE292+'ModelParams Lw'!$U$4)/10)))+IF(CF292="",0,POWER(10,((CF292+'ModelParams Lw'!$V$4)/10))))</f>
        <v>#DIV/0!</v>
      </c>
      <c r="CH292" s="24" t="e">
        <f t="shared" ref="CH292:CH300" si="117">MAX(CI292:CP292)</f>
        <v>#DIV/0!</v>
      </c>
      <c r="CI292" s="24" t="e">
        <f>(BY292-'ModelParams Lw'!$O$10)/'ModelParams Lw'!$O$11</f>
        <v>#DIV/0!</v>
      </c>
      <c r="CJ292" s="24" t="e">
        <f>(BZ292-'ModelParams Lw'!$P$10)/'ModelParams Lw'!$P$11</f>
        <v>#DIV/0!</v>
      </c>
      <c r="CK292" s="24" t="e">
        <f>(CA292-'ModelParams Lw'!$Q$10)/'ModelParams Lw'!$Q$11</f>
        <v>#DIV/0!</v>
      </c>
      <c r="CL292" s="24" t="e">
        <f>(CB292-'ModelParams Lw'!$R$10)/'ModelParams Lw'!$R$11</f>
        <v>#DIV/0!</v>
      </c>
      <c r="CM292" s="24" t="e">
        <f>(CC292-'ModelParams Lw'!$S$10)/'ModelParams Lw'!$S$11</f>
        <v>#DIV/0!</v>
      </c>
      <c r="CN292" s="24" t="e">
        <f>(CD292-'ModelParams Lw'!$T$10)/'ModelParams Lw'!$T$11</f>
        <v>#DIV/0!</v>
      </c>
      <c r="CO292" s="24" t="e">
        <f>(CE292-'ModelParams Lw'!$U$10)/'ModelParams Lw'!$U$11</f>
        <v>#DIV/0!</v>
      </c>
      <c r="CP292" s="24" t="e">
        <f>(CF292-'ModelParams Lw'!$V$10)/'ModelParams Lw'!$V$11</f>
        <v>#DIV/0!</v>
      </c>
    </row>
    <row r="293" spans="1:94" x14ac:dyDescent="0.2">
      <c r="A293" s="12">
        <f>Calcul!B295</f>
        <v>0</v>
      </c>
      <c r="B293" s="12">
        <f t="shared" si="111"/>
        <v>0</v>
      </c>
      <c r="C293" s="12">
        <f>Calcul!C295</f>
        <v>0</v>
      </c>
      <c r="D293" s="12">
        <f>Calcul!D295/1000</f>
        <v>0</v>
      </c>
      <c r="E293" s="12">
        <f>Calcul!E295/1000</f>
        <v>0</v>
      </c>
      <c r="F293" s="12">
        <f t="shared" si="112"/>
        <v>0</v>
      </c>
      <c r="G293" s="24" t="e">
        <f t="shared" si="113"/>
        <v>#DIV/0!</v>
      </c>
      <c r="H293" s="21" t="e">
        <f>'ModelParams Lw'!$B$6*(LN(H$3/(($B293/3600/($D293*$F293))^0.4*$G293^0.3)))^2+'ModelParams Lw'!$B$7*LN(H$3/(($B293/3600/($D293*$F293))^0.4*$G293^0.3))+'ModelParams Lw'!$B$8</f>
        <v>#DIV/0!</v>
      </c>
      <c r="I293" s="21" t="e">
        <f>'ModelParams Lw'!$B$6*(LN(I$3/(($B293/3600/($D293*$F293))^0.4*$G293^0.3)))^2+'ModelParams Lw'!$B$7*LN(I$3/(($B293/3600/($D293*$F293))^0.4*$G293^0.3))+'ModelParams Lw'!$B$8</f>
        <v>#DIV/0!</v>
      </c>
      <c r="J293" s="21" t="e">
        <f>'ModelParams Lw'!$B$6*(LN(J$3/(($B293/3600/($D293*$F293))^0.4*$G293^0.3)))^2+'ModelParams Lw'!$B$7*LN(J$3/(($B293/3600/($D293*$F293))^0.4*$G293^0.3))+'ModelParams Lw'!$B$8</f>
        <v>#DIV/0!</v>
      </c>
      <c r="K293" s="21" t="e">
        <f>'ModelParams Lw'!$B$6*(LN(K$3/(($B293/3600/($D293*$F293))^0.4*$G293^0.3)))^2+'ModelParams Lw'!$B$7*LN(K$3/(($B293/3600/($D293*$F293))^0.4*$G293^0.3))+'ModelParams Lw'!$B$8</f>
        <v>#DIV/0!</v>
      </c>
      <c r="L293" s="21" t="e">
        <f>'ModelParams Lw'!$B$6*(LN(L$3/(($B293/3600/($D293*$F293))^0.4*$G293^0.3)))^2+'ModelParams Lw'!$B$7*LN(L$3/(($B293/3600/($D293*$F293))^0.4*$G293^0.3))+'ModelParams Lw'!$B$8</f>
        <v>#DIV/0!</v>
      </c>
      <c r="M293" s="21" t="e">
        <f>'ModelParams Lw'!$B$6*(LN(M$3/(($B293/3600/($D293*$F293))^0.4*$G293^0.3)))^2+'ModelParams Lw'!$B$7*LN(M$3/(($B293/3600/($D293*$F293))^0.4*$G293^0.3))+'ModelParams Lw'!$B$8</f>
        <v>#DIV/0!</v>
      </c>
      <c r="N293" s="21" t="e">
        <f>'ModelParams Lw'!$B$6*(LN(N$3/(($B293/3600/($D293*$F293))^0.4*$G293^0.3)))^2+'ModelParams Lw'!$B$7*LN(N$3/(($B293/3600/($D293*$F293))^0.4*$G293^0.3))+'ModelParams Lw'!$B$8</f>
        <v>#DIV/0!</v>
      </c>
      <c r="O293" s="21" t="e">
        <f>'ModelParams Lw'!$B$6*(LN(O$3/(($B293/3600/($D293*$F293))^0.4*$G293^0.3)))^2+'ModelParams Lw'!$B$7*LN(O$3/(($B293/3600/($D293*$F293))^0.4*$G293^0.3))+'ModelParams Lw'!$B$8</f>
        <v>#DIV/0!</v>
      </c>
      <c r="P293" s="24" t="e">
        <f>'ModelParams Lw'!$B$3+'ModelParams Lw'!$B$4*LOG10($B293/3600/($D293*$F293))+'ModelParams Lw'!$B$5*LOG10(2*$G293/(1.2*($B293/3600/($D293*$F293))^2)+1)+10*LOG10($D293*$F293)+H293</f>
        <v>#DIV/0!</v>
      </c>
      <c r="Q293" s="24" t="e">
        <f>'ModelParams Lw'!$B$3+'ModelParams Lw'!$B$4*LOG10($B293/3600/($D293*$F293))+'ModelParams Lw'!$B$5*LOG10(2*$G293/(1.2*($B293/3600/($D293*$F293))^2)+1)+10*LOG10($D293*$F293)+I293</f>
        <v>#DIV/0!</v>
      </c>
      <c r="R293" s="24" t="e">
        <f>'ModelParams Lw'!$B$3+'ModelParams Lw'!$B$4*LOG10($B293/3600/($D293*$F293))+'ModelParams Lw'!$B$5*LOG10(2*$G293/(1.2*($B293/3600/($D293*$F293))^2)+1)+10*LOG10($D293*$F293)+J293</f>
        <v>#DIV/0!</v>
      </c>
      <c r="S293" s="24" t="e">
        <f>'ModelParams Lw'!$B$3+'ModelParams Lw'!$B$4*LOG10($B293/3600/($D293*$F293))+'ModelParams Lw'!$B$5*LOG10(2*$G293/(1.2*($B293/3600/($D293*$F293))^2)+1)+10*LOG10($D293*$F293)+K293</f>
        <v>#DIV/0!</v>
      </c>
      <c r="T293" s="24" t="e">
        <f>'ModelParams Lw'!$B$3+'ModelParams Lw'!$B$4*LOG10($B293/3600/($D293*$F293))+'ModelParams Lw'!$B$5*LOG10(2*$G293/(1.2*($B293/3600/($D293*$F293))^2)+1)+10*LOG10($D293*$F293)+L293</f>
        <v>#DIV/0!</v>
      </c>
      <c r="U293" s="24" t="e">
        <f>'ModelParams Lw'!$B$3+'ModelParams Lw'!$B$4*LOG10($B293/3600/($D293*$F293))+'ModelParams Lw'!$B$5*LOG10(2*$G293/(1.2*($B293/3600/($D293*$F293))^2)+1)+10*LOG10($D293*$F293)+M293</f>
        <v>#DIV/0!</v>
      </c>
      <c r="V293" s="24" t="e">
        <f>'ModelParams Lw'!$B$3+'ModelParams Lw'!$B$4*LOG10($B293/3600/($D293*$F293))+'ModelParams Lw'!$B$5*LOG10(2*$G293/(1.2*($B293/3600/($D293*$F293))^2)+1)+10*LOG10($D293*$F293)+N293</f>
        <v>#DIV/0!</v>
      </c>
      <c r="W293" s="24" t="e">
        <f>'ModelParams Lw'!$B$3+'ModelParams Lw'!$B$4*LOG10($B293/3600/($D293*$F293))+'ModelParams Lw'!$B$5*LOG10(2*$G293/(1.2*($B293/3600/($D293*$F293))^2)+1)+10*LOG10($D293*$F293)+O293</f>
        <v>#DIV/0!</v>
      </c>
      <c r="X293" s="24" t="e">
        <f>10*LOG10(IF(P293="",0,POWER(10,((P293+'ModelParams Lw'!$O$4)/10))) +IF(Q293="",0,POWER(10,((Q293+'ModelParams Lw'!$P$4)/10))) +IF(R293="",0,POWER(10,((R293+'ModelParams Lw'!$Q$4)/10))) +IF(S293="",0,POWER(10,((S293+'ModelParams Lw'!$R$4)/10))) +IF(T293="",0,POWER(10,((T293+'ModelParams Lw'!$S$4)/10))) +IF(U293="",0,POWER(10,((U293+'ModelParams Lw'!$T$4)/10))) +IF(V293="",0,POWER(10,((V293+'ModelParams Lw'!$U$4)/10)))+IF(W293="",0,POWER(10,((W293+'ModelParams Lw'!$V$4)/10))))</f>
        <v>#DIV/0!</v>
      </c>
      <c r="Y293" s="24" t="e">
        <f t="shared" si="114"/>
        <v>#DIV/0!</v>
      </c>
      <c r="Z293" s="24" t="e">
        <f>(P293-'ModelParams Lw'!O$10)/'ModelParams Lw'!O$11</f>
        <v>#DIV/0!</v>
      </c>
      <c r="AA293" s="24" t="e">
        <f>(Q293-'ModelParams Lw'!P$10)/'ModelParams Lw'!P$11</f>
        <v>#DIV/0!</v>
      </c>
      <c r="AB293" s="24" t="e">
        <f>(R293-'ModelParams Lw'!Q$10)/'ModelParams Lw'!Q$11</f>
        <v>#DIV/0!</v>
      </c>
      <c r="AC293" s="24" t="e">
        <f>(S293-'ModelParams Lw'!R$10)/'ModelParams Lw'!R$11</f>
        <v>#DIV/0!</v>
      </c>
      <c r="AD293" s="24" t="e">
        <f>(T293-'ModelParams Lw'!S$10)/'ModelParams Lw'!S$11</f>
        <v>#DIV/0!</v>
      </c>
      <c r="AE293" s="24" t="e">
        <f>(U293-'ModelParams Lw'!T$10)/'ModelParams Lw'!T$11</f>
        <v>#DIV/0!</v>
      </c>
      <c r="AF293" s="24" t="e">
        <f>(V293-'ModelParams Lw'!U$10)/'ModelParams Lw'!U$11</f>
        <v>#DIV/0!</v>
      </c>
      <c r="AG293" s="24" t="e">
        <f>(W293-'ModelParams Lw'!V$10)/'ModelParams Lw'!V$11</f>
        <v>#DIV/0!</v>
      </c>
      <c r="AH293" s="24" t="e">
        <f t="shared" si="115"/>
        <v>#DIV/0!</v>
      </c>
      <c r="AI293" s="24" t="str">
        <f>IF(OR(Calcul!$D298="",Calcul!$E298=""),"",VLOOKUP(CONCATENATE(Calcul!$D298,Calcul!$E298),SilencerParams!$D$4:$R$82,8,FALSE))</f>
        <v/>
      </c>
      <c r="AJ293" s="24" t="str">
        <f>IF(OR(Calcul!$D298="",Calcul!$E298=""),"",VLOOKUP(CONCATENATE(Calcul!$D298,Calcul!$E298),SilencerParams!$D$4:$R$82,9,FALSE))</f>
        <v/>
      </c>
      <c r="AK293" s="24" t="str">
        <f>IF(OR(Calcul!$D298="",Calcul!$E298=""),"",VLOOKUP(CONCATENATE(Calcul!$D298,Calcul!$E298),SilencerParams!$D$4:$R$82,10,FALSE))</f>
        <v/>
      </c>
      <c r="AL293" s="24" t="str">
        <f>IF(OR(Calcul!$D298="",Calcul!$E298=""),"",VLOOKUP(CONCATENATE(Calcul!$D298,Calcul!$E298),SilencerParams!$D$4:$R$82,11,FALSE))</f>
        <v/>
      </c>
      <c r="AM293" s="24" t="str">
        <f>IF(OR(Calcul!$D298="",Calcul!$E298=""),"",VLOOKUP(CONCATENATE(Calcul!$D298,Calcul!$E298),SilencerParams!$D$4:$R$82,12,FALSE))</f>
        <v/>
      </c>
      <c r="AN293" s="24" t="str">
        <f>IF(OR(Calcul!$D298="",Calcul!$E298=""),"",VLOOKUP(CONCATENATE(Calcul!$D298,Calcul!$E298),SilencerParams!$D$4:$R$82,13,FALSE))</f>
        <v/>
      </c>
      <c r="AO293" s="24" t="str">
        <f>IF(OR(Calcul!$D298="",Calcul!$E298=""),"",VLOOKUP(CONCATENATE(Calcul!$D298,Calcul!$E298),SilencerParams!$D$4:$R$82,14,FALSE))</f>
        <v/>
      </c>
      <c r="AP293" s="24" t="str">
        <f>IF(OR(Calcul!$D298="",Calcul!$E298=""),"",VLOOKUP(CONCATENATE(Calcul!$D298,Calcul!$E298),SilencerParams!$D$4:$R$82,15,FALSE))</f>
        <v/>
      </c>
      <c r="AQ293" s="24" t="str">
        <f>IF(OR(Calcul!$D298="",Calcul!$E298=""),"",VLOOKUP(CONCATENATE(Calcul!$D298,Calcul!$E298),SilencerParams!$D$4:$Z$82,16,FALSE)*LOG($AH293)+VLOOKUP(CONCATENATE(Calcul!$D298,Calcul!$E298),SilencerParams!$D$4:$AH$82,24,FALSE))</f>
        <v/>
      </c>
      <c r="AR293" s="24" t="str">
        <f>IF(OR(Calcul!$D298="",Calcul!$E298=""),"",VLOOKUP(CONCATENATE(Calcul!$D298,Calcul!$E298),SilencerParams!$D$4:$Z$82,17,FALSE)*LOG($AH293)+VLOOKUP(CONCATENATE(Calcul!$D298,Calcul!$E298),SilencerParams!$D$4:$AH$82,25,FALSE))</f>
        <v/>
      </c>
      <c r="AS293" s="24" t="str">
        <f>IF(OR(Calcul!$D298="",Calcul!$E298=""),"",VLOOKUP(CONCATENATE(Calcul!$D298,Calcul!$E298),SilencerParams!$D$4:$Z$82,18,FALSE)*LOG($AH293)+VLOOKUP(CONCATENATE(Calcul!$D298,Calcul!$E298),SilencerParams!$D$4:$AH$82,26,FALSE))</f>
        <v/>
      </c>
      <c r="AT293" s="24" t="str">
        <f>IF(OR(Calcul!$D298="",Calcul!$E298=""),"",VLOOKUP(CONCATENATE(Calcul!$D298,Calcul!$E298),SilencerParams!$D$4:$Z$82,19,FALSE)*LOG($AH293)+VLOOKUP(CONCATENATE(Calcul!$D298,Calcul!$E298),SilencerParams!$D$4:$AH$82,27,FALSE))</f>
        <v/>
      </c>
      <c r="AU293" s="24" t="str">
        <f>IF(OR(Calcul!$D298="",Calcul!$E298=""),"",VLOOKUP(CONCATENATE(Calcul!$D298,Calcul!$E298),SilencerParams!$D$4:$Z$82,20,FALSE)*LOG($AH293)+VLOOKUP(CONCATENATE(Calcul!$D298,Calcul!$E298),SilencerParams!$D$4:$AH$82,28,FALSE))</f>
        <v/>
      </c>
      <c r="AV293" s="24" t="str">
        <f>IF(OR(Calcul!$D298="",Calcul!$E298=""),"",VLOOKUP(CONCATENATE(Calcul!$D298,Calcul!$E298),SilencerParams!$D$4:$Z$82,21,FALSE)*LOG($AH293)+VLOOKUP(CONCATENATE(Calcul!$D298,Calcul!$E298),SilencerParams!$D$4:$AH$82,29,FALSE))</f>
        <v/>
      </c>
      <c r="AW293" s="24" t="str">
        <f>IF(OR(Calcul!$D298="",Calcul!$E298=""),"",VLOOKUP(CONCATENATE(Calcul!$D298,Calcul!$E298),SilencerParams!$D$4:$Z$82,22,FALSE)*LOG($AH293)+VLOOKUP(CONCATENATE(Calcul!$D298,Calcul!$E298),SilencerParams!$D$4:$AH$82,30,FALSE))</f>
        <v/>
      </c>
      <c r="AX293" s="24" t="str">
        <f>IF(OR(Calcul!$D298="",Calcul!$E298=""),"",VLOOKUP(CONCATENATE(Calcul!$D298,Calcul!$E298),SilencerParams!$D$4:$Z$82,23,FALSE)*LOG($AH293)+VLOOKUP(CONCATENATE(Calcul!$D298,Calcul!$E298),SilencerParams!$D$4:$AH$82,31,FALSE))</f>
        <v/>
      </c>
      <c r="AY293" s="24" t="e">
        <f t="shared" si="95"/>
        <v>#DIV/0!</v>
      </c>
      <c r="AZ293" s="24" t="e">
        <f t="shared" si="96"/>
        <v>#DIV/0!</v>
      </c>
      <c r="BA293" s="24" t="e">
        <f t="shared" si="97"/>
        <v>#DIV/0!</v>
      </c>
      <c r="BB293" s="24" t="e">
        <f t="shared" si="98"/>
        <v>#DIV/0!</v>
      </c>
      <c r="BC293" s="24" t="e">
        <f t="shared" si="99"/>
        <v>#DIV/0!</v>
      </c>
      <c r="BD293" s="24" t="e">
        <f t="shared" si="100"/>
        <v>#DIV/0!</v>
      </c>
      <c r="BE293" s="24" t="e">
        <f t="shared" si="101"/>
        <v>#DIV/0!</v>
      </c>
      <c r="BF293" s="24" t="e">
        <f t="shared" si="102"/>
        <v>#DIV/0!</v>
      </c>
      <c r="BG293" s="24" t="e">
        <f>10*LOG10(IF(AY293="",0,POWER(10,((AY293+'ModelParams Lw'!$O$4)/10))) +IF(AZ293="",0,POWER(10,((AZ293+'ModelParams Lw'!$P$4)/10))) +IF(BA293="",0,POWER(10,((BA293+'ModelParams Lw'!$Q$4)/10))) +IF(BB293="",0,POWER(10,((BB293+'ModelParams Lw'!$R$4)/10))) +IF(BC293="",0,POWER(10,((BC293+'ModelParams Lw'!$S$4)/10))) +IF(BD293="",0,POWER(10,((BD293+'ModelParams Lw'!$T$4)/10))) +IF(BE293="",0,POWER(10,((BE293+'ModelParams Lw'!$U$4)/10)))+IF(BF293="",0,POWER(10,((BF293+'ModelParams Lw'!$V$4)/10))))</f>
        <v>#DIV/0!</v>
      </c>
      <c r="BH293" s="24" t="e">
        <f t="shared" si="116"/>
        <v>#DIV/0!</v>
      </c>
      <c r="BI293" s="24" t="e">
        <f>(AY293-'ModelParams Lw'!O$10)/'ModelParams Lw'!O$11</f>
        <v>#DIV/0!</v>
      </c>
      <c r="BJ293" s="24" t="e">
        <f>(AZ293-'ModelParams Lw'!P$10)/'ModelParams Lw'!P$11</f>
        <v>#DIV/0!</v>
      </c>
      <c r="BK293" s="24" t="e">
        <f>(BA293-'ModelParams Lw'!Q$10)/'ModelParams Lw'!Q$11</f>
        <v>#DIV/0!</v>
      </c>
      <c r="BL293" s="24" t="e">
        <f>(BB293-'ModelParams Lw'!R$10)/'ModelParams Lw'!R$11</f>
        <v>#DIV/0!</v>
      </c>
      <c r="BM293" s="24" t="e">
        <f>(BC293-'ModelParams Lw'!S$10)/'ModelParams Lw'!S$11</f>
        <v>#DIV/0!</v>
      </c>
      <c r="BN293" s="24" t="e">
        <f>(BD293-'ModelParams Lw'!T$10)/'ModelParams Lw'!T$11</f>
        <v>#DIV/0!</v>
      </c>
      <c r="BO293" s="24" t="e">
        <f>(BE293-'ModelParams Lw'!U$10)/'ModelParams Lw'!U$11</f>
        <v>#DIV/0!</v>
      </c>
      <c r="BP293" s="24" t="e">
        <f>(BF293-'ModelParams Lw'!V$10)/'ModelParams Lw'!V$11</f>
        <v>#DIV/0!</v>
      </c>
      <c r="BQ293" s="24">
        <f>IF(Calcul!$F298="SW",'ModelParams Lw'!C$18+'ModelParams Lw'!C$19*LOG(BQ$3)+'ModelParams Lw'!C$20*($D293*$E293),IF('ModelParams Lw'!C$21+'ModelParams Lw'!C$22*LOG(BQ$3)+'ModelParams Lw'!C$23*($D293*$E293)&lt;'ModelParams Lw'!C$18+'ModelParams Lw'!C$19*LOG(BQ$3)+'ModelParams Lw'!C$20*($D293*$E293),'ModelParams Lw'!C$18+'ModelParams Lw'!C$19*LOG(BQ$3)+'ModelParams Lw'!C$20*($D293*$E293),'ModelParams Lw'!C$21+'ModelParams Lw'!C$22*LOG(BQ$3)+'ModelParams Lw'!C$23*($D293*$E293)))</f>
        <v>29.232362061604213</v>
      </c>
      <c r="BR293" s="24">
        <f>IF(Calcul!$F298="SW",'ModelParams Lw'!D$18+'ModelParams Lw'!D$19*LOG(BR$3)+'ModelParams Lw'!D$20*($D293*$E293),IF('ModelParams Lw'!D$21+'ModelParams Lw'!D$22*LOG(BR$3)+'ModelParams Lw'!D$23*($D293*$E293)&lt;'ModelParams Lw'!D$18+'ModelParams Lw'!D$19*LOG(BR$3)+'ModelParams Lw'!D$20*($D293*$E293),'ModelParams Lw'!D$18+'ModelParams Lw'!D$19*LOG(BR$3)+'ModelParams Lw'!D$20*($D293*$E293),'ModelParams Lw'!D$21+'ModelParams Lw'!D$22*LOG(BR$3)+'ModelParams Lw'!D$23*($D293*$E293)))</f>
        <v>20.87664435983303</v>
      </c>
      <c r="BS293" s="24">
        <f>IF(Calcul!$F298="SW",'ModelParams Lw'!E$18+'ModelParams Lw'!E$19*LOG(BS$3)+'ModelParams Lw'!E$20*($D293*$E293),IF('ModelParams Lw'!E$21+'ModelParams Lw'!E$22*LOG(BS$3)+'ModelParams Lw'!E$23*($D293*$E293)&lt;'ModelParams Lw'!E$18+'ModelParams Lw'!E$19*LOG(BS$3)+'ModelParams Lw'!E$20*($D293*$E293),'ModelParams Lw'!E$18+'ModelParams Lw'!E$19*LOG(BS$3)+'ModelParams Lw'!E$20*($D293*$E293),'ModelParams Lw'!E$21+'ModelParams Lw'!E$22*LOG(BS$3)+'ModelParams Lw'!E$23*($D293*$E293)))</f>
        <v>19.403052886267911</v>
      </c>
      <c r="BT293" s="24">
        <f>IF(Calcul!$F298="SW",'ModelParams Lw'!F$18+'ModelParams Lw'!F$19*LOG(BT$3)+'ModelParams Lw'!F$20*($D293*$E293),IF('ModelParams Lw'!F$21+'ModelParams Lw'!F$22*LOG(BT$3)+'ModelParams Lw'!F$23*($D293*$E293)&lt;'ModelParams Lw'!F$18+'ModelParams Lw'!F$19*LOG(BT$3)+'ModelParams Lw'!F$20*($D293*$E293),'ModelParams Lw'!F$18+'ModelParams Lw'!F$19*LOG(BT$3)+'ModelParams Lw'!F$20*($D293*$E293),'ModelParams Lw'!F$21+'ModelParams Lw'!F$22*LOG(BT$3)+'ModelParams Lw'!F$23*($D293*$E293)))</f>
        <v>19.168948557312724</v>
      </c>
      <c r="BU293" s="24">
        <f>IF(Calcul!$F298="SW",'ModelParams Lw'!G$18+'ModelParams Lw'!G$19*LOG(BU$3)+'ModelParams Lw'!G$20*($D293*$E293),IF('ModelParams Lw'!G$21+'ModelParams Lw'!G$22*LOG(BU$3)+'ModelParams Lw'!G$23*($D293*$E293)&lt;'ModelParams Lw'!G$18+'ModelParams Lw'!G$19*LOG(BU$3)+'ModelParams Lw'!G$20*($D293*$E293),'ModelParams Lw'!G$18+'ModelParams Lw'!G$19*LOG(BU$3)+'ModelParams Lw'!G$20*($D293*$E293),'ModelParams Lw'!G$21+'ModelParams Lw'!G$22*LOG(BU$3)+'ModelParams Lw'!G$23*($D293*$E293)))</f>
        <v>19.253827318462619</v>
      </c>
      <c r="BV293" s="24">
        <f>IF(Calcul!$F298="SW",'ModelParams Lw'!H$18+'ModelParams Lw'!H$19*LOG(BV$3)+'ModelParams Lw'!H$20*($D293*$E293),IF('ModelParams Lw'!H$21+'ModelParams Lw'!H$22*LOG(BV$3)+'ModelParams Lw'!H$23*($D293*$E293)&lt;'ModelParams Lw'!H$18+'ModelParams Lw'!H$19*LOG(BV$3)+'ModelParams Lw'!H$20*($D293*$E293),'ModelParams Lw'!H$18+'ModelParams Lw'!H$19*LOG(BV$3)+'ModelParams Lw'!H$20*($D293*$E293),'ModelParams Lw'!H$21+'ModelParams Lw'!H$22*LOG(BV$3)+'ModelParams Lw'!H$23*($D293*$E293)))</f>
        <v>18.450549841027573</v>
      </c>
      <c r="BW293" s="24">
        <f>IF(Calcul!$F298="SW",'ModelParams Lw'!I$18+'ModelParams Lw'!I$19*LOG(BW$3)+'ModelParams Lw'!I$20*($D293*$E293),IF('ModelParams Lw'!I$21+'ModelParams Lw'!I$22*LOG(BW$3)+'ModelParams Lw'!I$23*($D293*$E293)&lt;'ModelParams Lw'!I$18+'ModelParams Lw'!I$19*LOG(BW$3)+'ModelParams Lw'!I$20*($D293*$E293),'ModelParams Lw'!I$18+'ModelParams Lw'!I$19*LOG(BW$3)+'ModelParams Lw'!I$20*($D293*$E293),'ModelParams Lw'!I$21+'ModelParams Lw'!I$22*LOG(BW$3)+'ModelParams Lw'!I$23*($D293*$E293)))</f>
        <v>24.339570323731252</v>
      </c>
      <c r="BX293" s="24">
        <f>IF(Calcul!$F298="SW",'ModelParams Lw'!J$18+'ModelParams Lw'!J$19*LOG(BX$3)+'ModelParams Lw'!J$20*($D293*$E293),IF('ModelParams Lw'!J$21+'ModelParams Lw'!J$22*LOG(BX$3)+'ModelParams Lw'!J$23*($D293*$E293)&lt;'ModelParams Lw'!J$18+'ModelParams Lw'!J$19*LOG(BX$3)+'ModelParams Lw'!J$20*($D293*$E293),'ModelParams Lw'!J$18+'ModelParams Lw'!J$19*LOG(BX$3)+'ModelParams Lw'!J$20*($D293*$E293),'ModelParams Lw'!J$21+'ModelParams Lw'!J$22*LOG(BX$3)+'ModelParams Lw'!J$23*($D293*$E293)))</f>
        <v>22.505852524315557</v>
      </c>
      <c r="BY293" s="24" t="e">
        <f t="shared" si="103"/>
        <v>#DIV/0!</v>
      </c>
      <c r="BZ293" s="24" t="e">
        <f t="shared" si="104"/>
        <v>#DIV/0!</v>
      </c>
      <c r="CA293" s="24" t="e">
        <f t="shared" si="105"/>
        <v>#DIV/0!</v>
      </c>
      <c r="CB293" s="24" t="e">
        <f t="shared" si="106"/>
        <v>#DIV/0!</v>
      </c>
      <c r="CC293" s="24" t="e">
        <f t="shared" si="107"/>
        <v>#DIV/0!</v>
      </c>
      <c r="CD293" s="24" t="e">
        <f t="shared" si="108"/>
        <v>#DIV/0!</v>
      </c>
      <c r="CE293" s="24" t="e">
        <f t="shared" si="109"/>
        <v>#DIV/0!</v>
      </c>
      <c r="CF293" s="24" t="e">
        <f t="shared" si="110"/>
        <v>#DIV/0!</v>
      </c>
      <c r="CG293" s="24" t="e">
        <f>10*LOG10(IF(BY293="",0,POWER(10,((BY293+'ModelParams Lw'!$O$4)/10))) +IF(BZ293="",0,POWER(10,((BZ293+'ModelParams Lw'!$P$4)/10))) +IF(CA293="",0,POWER(10,((CA293+'ModelParams Lw'!$Q$4)/10))) +IF(CB293="",0,POWER(10,((CB293+'ModelParams Lw'!$R$4)/10))) +IF(CC293="",0,POWER(10,((CC293+'ModelParams Lw'!$S$4)/10))) +IF(CD293="",0,POWER(10,((CD293+'ModelParams Lw'!$T$4)/10))) +IF(CE293="",0,POWER(10,((CE293+'ModelParams Lw'!$U$4)/10)))+IF(CF293="",0,POWER(10,((CF293+'ModelParams Lw'!$V$4)/10))))</f>
        <v>#DIV/0!</v>
      </c>
      <c r="CH293" s="24" t="e">
        <f t="shared" si="117"/>
        <v>#DIV/0!</v>
      </c>
      <c r="CI293" s="24" t="e">
        <f>(BY293-'ModelParams Lw'!$O$10)/'ModelParams Lw'!$O$11</f>
        <v>#DIV/0!</v>
      </c>
      <c r="CJ293" s="24" t="e">
        <f>(BZ293-'ModelParams Lw'!$P$10)/'ModelParams Lw'!$P$11</f>
        <v>#DIV/0!</v>
      </c>
      <c r="CK293" s="24" t="e">
        <f>(CA293-'ModelParams Lw'!$Q$10)/'ModelParams Lw'!$Q$11</f>
        <v>#DIV/0!</v>
      </c>
      <c r="CL293" s="24" t="e">
        <f>(CB293-'ModelParams Lw'!$R$10)/'ModelParams Lw'!$R$11</f>
        <v>#DIV/0!</v>
      </c>
      <c r="CM293" s="24" t="e">
        <f>(CC293-'ModelParams Lw'!$S$10)/'ModelParams Lw'!$S$11</f>
        <v>#DIV/0!</v>
      </c>
      <c r="CN293" s="24" t="e">
        <f>(CD293-'ModelParams Lw'!$T$10)/'ModelParams Lw'!$T$11</f>
        <v>#DIV/0!</v>
      </c>
      <c r="CO293" s="24" t="e">
        <f>(CE293-'ModelParams Lw'!$U$10)/'ModelParams Lw'!$U$11</f>
        <v>#DIV/0!</v>
      </c>
      <c r="CP293" s="24" t="e">
        <f>(CF293-'ModelParams Lw'!$V$10)/'ModelParams Lw'!$V$11</f>
        <v>#DIV/0!</v>
      </c>
    </row>
    <row r="294" spans="1:94" x14ac:dyDescent="0.2">
      <c r="A294" s="12">
        <f>Calcul!B296</f>
        <v>0</v>
      </c>
      <c r="B294" s="12">
        <f t="shared" si="111"/>
        <v>0</v>
      </c>
      <c r="C294" s="12">
        <f>Calcul!C296</f>
        <v>0</v>
      </c>
      <c r="D294" s="12">
        <f>Calcul!D296/1000</f>
        <v>0</v>
      </c>
      <c r="E294" s="12">
        <f>Calcul!E296/1000</f>
        <v>0</v>
      </c>
      <c r="F294" s="12">
        <f t="shared" si="112"/>
        <v>0</v>
      </c>
      <c r="G294" s="24" t="e">
        <f t="shared" si="113"/>
        <v>#DIV/0!</v>
      </c>
      <c r="H294" s="21" t="e">
        <f>'ModelParams Lw'!$B$6*(LN(H$3/(($B294/3600/($D294*$F294))^0.4*$G294^0.3)))^2+'ModelParams Lw'!$B$7*LN(H$3/(($B294/3600/($D294*$F294))^0.4*$G294^0.3))+'ModelParams Lw'!$B$8</f>
        <v>#DIV/0!</v>
      </c>
      <c r="I294" s="21" t="e">
        <f>'ModelParams Lw'!$B$6*(LN(I$3/(($B294/3600/($D294*$F294))^0.4*$G294^0.3)))^2+'ModelParams Lw'!$B$7*LN(I$3/(($B294/3600/($D294*$F294))^0.4*$G294^0.3))+'ModelParams Lw'!$B$8</f>
        <v>#DIV/0!</v>
      </c>
      <c r="J294" s="21" t="e">
        <f>'ModelParams Lw'!$B$6*(LN(J$3/(($B294/3600/($D294*$F294))^0.4*$G294^0.3)))^2+'ModelParams Lw'!$B$7*LN(J$3/(($B294/3600/($D294*$F294))^0.4*$G294^0.3))+'ModelParams Lw'!$B$8</f>
        <v>#DIV/0!</v>
      </c>
      <c r="K294" s="21" t="e">
        <f>'ModelParams Lw'!$B$6*(LN(K$3/(($B294/3600/($D294*$F294))^0.4*$G294^0.3)))^2+'ModelParams Lw'!$B$7*LN(K$3/(($B294/3600/($D294*$F294))^0.4*$G294^0.3))+'ModelParams Lw'!$B$8</f>
        <v>#DIV/0!</v>
      </c>
      <c r="L294" s="21" t="e">
        <f>'ModelParams Lw'!$B$6*(LN(L$3/(($B294/3600/($D294*$F294))^0.4*$G294^0.3)))^2+'ModelParams Lw'!$B$7*LN(L$3/(($B294/3600/($D294*$F294))^0.4*$G294^0.3))+'ModelParams Lw'!$B$8</f>
        <v>#DIV/0!</v>
      </c>
      <c r="M294" s="21" t="e">
        <f>'ModelParams Lw'!$B$6*(LN(M$3/(($B294/3600/($D294*$F294))^0.4*$G294^0.3)))^2+'ModelParams Lw'!$B$7*LN(M$3/(($B294/3600/($D294*$F294))^0.4*$G294^0.3))+'ModelParams Lw'!$B$8</f>
        <v>#DIV/0!</v>
      </c>
      <c r="N294" s="21" t="e">
        <f>'ModelParams Lw'!$B$6*(LN(N$3/(($B294/3600/($D294*$F294))^0.4*$G294^0.3)))^2+'ModelParams Lw'!$B$7*LN(N$3/(($B294/3600/($D294*$F294))^0.4*$G294^0.3))+'ModelParams Lw'!$B$8</f>
        <v>#DIV/0!</v>
      </c>
      <c r="O294" s="21" t="e">
        <f>'ModelParams Lw'!$B$6*(LN(O$3/(($B294/3600/($D294*$F294))^0.4*$G294^0.3)))^2+'ModelParams Lw'!$B$7*LN(O$3/(($B294/3600/($D294*$F294))^0.4*$G294^0.3))+'ModelParams Lw'!$B$8</f>
        <v>#DIV/0!</v>
      </c>
      <c r="P294" s="24" t="e">
        <f>'ModelParams Lw'!$B$3+'ModelParams Lw'!$B$4*LOG10($B294/3600/($D294*$F294))+'ModelParams Lw'!$B$5*LOG10(2*$G294/(1.2*($B294/3600/($D294*$F294))^2)+1)+10*LOG10($D294*$F294)+H294</f>
        <v>#DIV/0!</v>
      </c>
      <c r="Q294" s="24" t="e">
        <f>'ModelParams Lw'!$B$3+'ModelParams Lw'!$B$4*LOG10($B294/3600/($D294*$F294))+'ModelParams Lw'!$B$5*LOG10(2*$G294/(1.2*($B294/3600/($D294*$F294))^2)+1)+10*LOG10($D294*$F294)+I294</f>
        <v>#DIV/0!</v>
      </c>
      <c r="R294" s="24" t="e">
        <f>'ModelParams Lw'!$B$3+'ModelParams Lw'!$B$4*LOG10($B294/3600/($D294*$F294))+'ModelParams Lw'!$B$5*LOG10(2*$G294/(1.2*($B294/3600/($D294*$F294))^2)+1)+10*LOG10($D294*$F294)+J294</f>
        <v>#DIV/0!</v>
      </c>
      <c r="S294" s="24" t="e">
        <f>'ModelParams Lw'!$B$3+'ModelParams Lw'!$B$4*LOG10($B294/3600/($D294*$F294))+'ModelParams Lw'!$B$5*LOG10(2*$G294/(1.2*($B294/3600/($D294*$F294))^2)+1)+10*LOG10($D294*$F294)+K294</f>
        <v>#DIV/0!</v>
      </c>
      <c r="T294" s="24" t="e">
        <f>'ModelParams Lw'!$B$3+'ModelParams Lw'!$B$4*LOG10($B294/3600/($D294*$F294))+'ModelParams Lw'!$B$5*LOG10(2*$G294/(1.2*($B294/3600/($D294*$F294))^2)+1)+10*LOG10($D294*$F294)+L294</f>
        <v>#DIV/0!</v>
      </c>
      <c r="U294" s="24" t="e">
        <f>'ModelParams Lw'!$B$3+'ModelParams Lw'!$B$4*LOG10($B294/3600/($D294*$F294))+'ModelParams Lw'!$B$5*LOG10(2*$G294/(1.2*($B294/3600/($D294*$F294))^2)+1)+10*LOG10($D294*$F294)+M294</f>
        <v>#DIV/0!</v>
      </c>
      <c r="V294" s="24" t="e">
        <f>'ModelParams Lw'!$B$3+'ModelParams Lw'!$B$4*LOG10($B294/3600/($D294*$F294))+'ModelParams Lw'!$B$5*LOG10(2*$G294/(1.2*($B294/3600/($D294*$F294))^2)+1)+10*LOG10($D294*$F294)+N294</f>
        <v>#DIV/0!</v>
      </c>
      <c r="W294" s="24" t="e">
        <f>'ModelParams Lw'!$B$3+'ModelParams Lw'!$B$4*LOG10($B294/3600/($D294*$F294))+'ModelParams Lw'!$B$5*LOG10(2*$G294/(1.2*($B294/3600/($D294*$F294))^2)+1)+10*LOG10($D294*$F294)+O294</f>
        <v>#DIV/0!</v>
      </c>
      <c r="X294" s="24" t="e">
        <f>10*LOG10(IF(P294="",0,POWER(10,((P294+'ModelParams Lw'!$O$4)/10))) +IF(Q294="",0,POWER(10,((Q294+'ModelParams Lw'!$P$4)/10))) +IF(R294="",0,POWER(10,((R294+'ModelParams Lw'!$Q$4)/10))) +IF(S294="",0,POWER(10,((S294+'ModelParams Lw'!$R$4)/10))) +IF(T294="",0,POWER(10,((T294+'ModelParams Lw'!$S$4)/10))) +IF(U294="",0,POWER(10,((U294+'ModelParams Lw'!$T$4)/10))) +IF(V294="",0,POWER(10,((V294+'ModelParams Lw'!$U$4)/10)))+IF(W294="",0,POWER(10,((W294+'ModelParams Lw'!$V$4)/10))))</f>
        <v>#DIV/0!</v>
      </c>
      <c r="Y294" s="24" t="e">
        <f t="shared" si="114"/>
        <v>#DIV/0!</v>
      </c>
      <c r="Z294" s="24" t="e">
        <f>(P294-'ModelParams Lw'!O$10)/'ModelParams Lw'!O$11</f>
        <v>#DIV/0!</v>
      </c>
      <c r="AA294" s="24" t="e">
        <f>(Q294-'ModelParams Lw'!P$10)/'ModelParams Lw'!P$11</f>
        <v>#DIV/0!</v>
      </c>
      <c r="AB294" s="24" t="e">
        <f>(R294-'ModelParams Lw'!Q$10)/'ModelParams Lw'!Q$11</f>
        <v>#DIV/0!</v>
      </c>
      <c r="AC294" s="24" t="e">
        <f>(S294-'ModelParams Lw'!R$10)/'ModelParams Lw'!R$11</f>
        <v>#DIV/0!</v>
      </c>
      <c r="AD294" s="24" t="e">
        <f>(T294-'ModelParams Lw'!S$10)/'ModelParams Lw'!S$11</f>
        <v>#DIV/0!</v>
      </c>
      <c r="AE294" s="24" t="e">
        <f>(U294-'ModelParams Lw'!T$10)/'ModelParams Lw'!T$11</f>
        <v>#DIV/0!</v>
      </c>
      <c r="AF294" s="24" t="e">
        <f>(V294-'ModelParams Lw'!U$10)/'ModelParams Lw'!U$11</f>
        <v>#DIV/0!</v>
      </c>
      <c r="AG294" s="24" t="e">
        <f>(W294-'ModelParams Lw'!V$10)/'ModelParams Lw'!V$11</f>
        <v>#DIV/0!</v>
      </c>
      <c r="AH294" s="24" t="e">
        <f t="shared" si="115"/>
        <v>#DIV/0!</v>
      </c>
      <c r="AI294" s="24" t="str">
        <f>IF(OR(Calcul!$D299="",Calcul!$E299=""),"",VLOOKUP(CONCATENATE(Calcul!$D299,Calcul!$E299),SilencerParams!$D$4:$R$82,8,FALSE))</f>
        <v/>
      </c>
      <c r="AJ294" s="24" t="str">
        <f>IF(OR(Calcul!$D299="",Calcul!$E299=""),"",VLOOKUP(CONCATENATE(Calcul!$D299,Calcul!$E299),SilencerParams!$D$4:$R$82,9,FALSE))</f>
        <v/>
      </c>
      <c r="AK294" s="24" t="str">
        <f>IF(OR(Calcul!$D299="",Calcul!$E299=""),"",VLOOKUP(CONCATENATE(Calcul!$D299,Calcul!$E299),SilencerParams!$D$4:$R$82,10,FALSE))</f>
        <v/>
      </c>
      <c r="AL294" s="24" t="str">
        <f>IF(OR(Calcul!$D299="",Calcul!$E299=""),"",VLOOKUP(CONCATENATE(Calcul!$D299,Calcul!$E299),SilencerParams!$D$4:$R$82,11,FALSE))</f>
        <v/>
      </c>
      <c r="AM294" s="24" t="str">
        <f>IF(OR(Calcul!$D299="",Calcul!$E299=""),"",VLOOKUP(CONCATENATE(Calcul!$D299,Calcul!$E299),SilencerParams!$D$4:$R$82,12,FALSE))</f>
        <v/>
      </c>
      <c r="AN294" s="24" t="str">
        <f>IF(OR(Calcul!$D299="",Calcul!$E299=""),"",VLOOKUP(CONCATENATE(Calcul!$D299,Calcul!$E299),SilencerParams!$D$4:$R$82,13,FALSE))</f>
        <v/>
      </c>
      <c r="AO294" s="24" t="str">
        <f>IF(OR(Calcul!$D299="",Calcul!$E299=""),"",VLOOKUP(CONCATENATE(Calcul!$D299,Calcul!$E299),SilencerParams!$D$4:$R$82,14,FALSE))</f>
        <v/>
      </c>
      <c r="AP294" s="24" t="str">
        <f>IF(OR(Calcul!$D299="",Calcul!$E299=""),"",VLOOKUP(CONCATENATE(Calcul!$D299,Calcul!$E299),SilencerParams!$D$4:$R$82,15,FALSE))</f>
        <v/>
      </c>
      <c r="AQ294" s="24" t="str">
        <f>IF(OR(Calcul!$D299="",Calcul!$E299=""),"",VLOOKUP(CONCATENATE(Calcul!$D299,Calcul!$E299),SilencerParams!$D$4:$Z$82,16,FALSE)*LOG($AH294)+VLOOKUP(CONCATENATE(Calcul!$D299,Calcul!$E299),SilencerParams!$D$4:$AH$82,24,FALSE))</f>
        <v/>
      </c>
      <c r="AR294" s="24" t="str">
        <f>IF(OR(Calcul!$D299="",Calcul!$E299=""),"",VLOOKUP(CONCATENATE(Calcul!$D299,Calcul!$E299),SilencerParams!$D$4:$Z$82,17,FALSE)*LOG($AH294)+VLOOKUP(CONCATENATE(Calcul!$D299,Calcul!$E299),SilencerParams!$D$4:$AH$82,25,FALSE))</f>
        <v/>
      </c>
      <c r="AS294" s="24" t="str">
        <f>IF(OR(Calcul!$D299="",Calcul!$E299=""),"",VLOOKUP(CONCATENATE(Calcul!$D299,Calcul!$E299),SilencerParams!$D$4:$Z$82,18,FALSE)*LOG($AH294)+VLOOKUP(CONCATENATE(Calcul!$D299,Calcul!$E299),SilencerParams!$D$4:$AH$82,26,FALSE))</f>
        <v/>
      </c>
      <c r="AT294" s="24" t="str">
        <f>IF(OR(Calcul!$D299="",Calcul!$E299=""),"",VLOOKUP(CONCATENATE(Calcul!$D299,Calcul!$E299),SilencerParams!$D$4:$Z$82,19,FALSE)*LOG($AH294)+VLOOKUP(CONCATENATE(Calcul!$D299,Calcul!$E299),SilencerParams!$D$4:$AH$82,27,FALSE))</f>
        <v/>
      </c>
      <c r="AU294" s="24" t="str">
        <f>IF(OR(Calcul!$D299="",Calcul!$E299=""),"",VLOOKUP(CONCATENATE(Calcul!$D299,Calcul!$E299),SilencerParams!$D$4:$Z$82,20,FALSE)*LOG($AH294)+VLOOKUP(CONCATENATE(Calcul!$D299,Calcul!$E299),SilencerParams!$D$4:$AH$82,28,FALSE))</f>
        <v/>
      </c>
      <c r="AV294" s="24" t="str">
        <f>IF(OR(Calcul!$D299="",Calcul!$E299=""),"",VLOOKUP(CONCATENATE(Calcul!$D299,Calcul!$E299),SilencerParams!$D$4:$Z$82,21,FALSE)*LOG($AH294)+VLOOKUP(CONCATENATE(Calcul!$D299,Calcul!$E299),SilencerParams!$D$4:$AH$82,29,FALSE))</f>
        <v/>
      </c>
      <c r="AW294" s="24" t="str">
        <f>IF(OR(Calcul!$D299="",Calcul!$E299=""),"",VLOOKUP(CONCATENATE(Calcul!$D299,Calcul!$E299),SilencerParams!$D$4:$Z$82,22,FALSE)*LOG($AH294)+VLOOKUP(CONCATENATE(Calcul!$D299,Calcul!$E299),SilencerParams!$D$4:$AH$82,30,FALSE))</f>
        <v/>
      </c>
      <c r="AX294" s="24" t="str">
        <f>IF(OR(Calcul!$D299="",Calcul!$E299=""),"",VLOOKUP(CONCATENATE(Calcul!$D299,Calcul!$E299),SilencerParams!$D$4:$Z$82,23,FALSE)*LOG($AH294)+VLOOKUP(CONCATENATE(Calcul!$D299,Calcul!$E299),SilencerParams!$D$4:$AH$82,31,FALSE))</f>
        <v/>
      </c>
      <c r="AY294" s="24" t="e">
        <f t="shared" si="95"/>
        <v>#DIV/0!</v>
      </c>
      <c r="AZ294" s="24" t="e">
        <f t="shared" si="96"/>
        <v>#DIV/0!</v>
      </c>
      <c r="BA294" s="24" t="e">
        <f t="shared" si="97"/>
        <v>#DIV/0!</v>
      </c>
      <c r="BB294" s="24" t="e">
        <f t="shared" si="98"/>
        <v>#DIV/0!</v>
      </c>
      <c r="BC294" s="24" t="e">
        <f t="shared" si="99"/>
        <v>#DIV/0!</v>
      </c>
      <c r="BD294" s="24" t="e">
        <f t="shared" si="100"/>
        <v>#DIV/0!</v>
      </c>
      <c r="BE294" s="24" t="e">
        <f t="shared" si="101"/>
        <v>#DIV/0!</v>
      </c>
      <c r="BF294" s="24" t="e">
        <f t="shared" si="102"/>
        <v>#DIV/0!</v>
      </c>
      <c r="BG294" s="24" t="e">
        <f>10*LOG10(IF(AY294="",0,POWER(10,((AY294+'ModelParams Lw'!$O$4)/10))) +IF(AZ294="",0,POWER(10,((AZ294+'ModelParams Lw'!$P$4)/10))) +IF(BA294="",0,POWER(10,((BA294+'ModelParams Lw'!$Q$4)/10))) +IF(BB294="",0,POWER(10,((BB294+'ModelParams Lw'!$R$4)/10))) +IF(BC294="",0,POWER(10,((BC294+'ModelParams Lw'!$S$4)/10))) +IF(BD294="",0,POWER(10,((BD294+'ModelParams Lw'!$T$4)/10))) +IF(BE294="",0,POWER(10,((BE294+'ModelParams Lw'!$U$4)/10)))+IF(BF294="",0,POWER(10,((BF294+'ModelParams Lw'!$V$4)/10))))</f>
        <v>#DIV/0!</v>
      </c>
      <c r="BH294" s="24" t="e">
        <f t="shared" si="116"/>
        <v>#DIV/0!</v>
      </c>
      <c r="BI294" s="24" t="e">
        <f>(AY294-'ModelParams Lw'!O$10)/'ModelParams Lw'!O$11</f>
        <v>#DIV/0!</v>
      </c>
      <c r="BJ294" s="24" t="e">
        <f>(AZ294-'ModelParams Lw'!P$10)/'ModelParams Lw'!P$11</f>
        <v>#DIV/0!</v>
      </c>
      <c r="BK294" s="24" t="e">
        <f>(BA294-'ModelParams Lw'!Q$10)/'ModelParams Lw'!Q$11</f>
        <v>#DIV/0!</v>
      </c>
      <c r="BL294" s="24" t="e">
        <f>(BB294-'ModelParams Lw'!R$10)/'ModelParams Lw'!R$11</f>
        <v>#DIV/0!</v>
      </c>
      <c r="BM294" s="24" t="e">
        <f>(BC294-'ModelParams Lw'!S$10)/'ModelParams Lw'!S$11</f>
        <v>#DIV/0!</v>
      </c>
      <c r="BN294" s="24" t="e">
        <f>(BD294-'ModelParams Lw'!T$10)/'ModelParams Lw'!T$11</f>
        <v>#DIV/0!</v>
      </c>
      <c r="BO294" s="24" t="e">
        <f>(BE294-'ModelParams Lw'!U$10)/'ModelParams Lw'!U$11</f>
        <v>#DIV/0!</v>
      </c>
      <c r="BP294" s="24" t="e">
        <f>(BF294-'ModelParams Lw'!V$10)/'ModelParams Lw'!V$11</f>
        <v>#DIV/0!</v>
      </c>
      <c r="BQ294" s="24">
        <f>IF(Calcul!$F299="SW",'ModelParams Lw'!C$18+'ModelParams Lw'!C$19*LOG(BQ$3)+'ModelParams Lw'!C$20*($D294*$E294),IF('ModelParams Lw'!C$21+'ModelParams Lw'!C$22*LOG(BQ$3)+'ModelParams Lw'!C$23*($D294*$E294)&lt;'ModelParams Lw'!C$18+'ModelParams Lw'!C$19*LOG(BQ$3)+'ModelParams Lw'!C$20*($D294*$E294),'ModelParams Lw'!C$18+'ModelParams Lw'!C$19*LOG(BQ$3)+'ModelParams Lw'!C$20*($D294*$E294),'ModelParams Lw'!C$21+'ModelParams Lw'!C$22*LOG(BQ$3)+'ModelParams Lw'!C$23*($D294*$E294)))</f>
        <v>29.232362061604213</v>
      </c>
      <c r="BR294" s="24">
        <f>IF(Calcul!$F299="SW",'ModelParams Lw'!D$18+'ModelParams Lw'!D$19*LOG(BR$3)+'ModelParams Lw'!D$20*($D294*$E294),IF('ModelParams Lw'!D$21+'ModelParams Lw'!D$22*LOG(BR$3)+'ModelParams Lw'!D$23*($D294*$E294)&lt;'ModelParams Lw'!D$18+'ModelParams Lw'!D$19*LOG(BR$3)+'ModelParams Lw'!D$20*($D294*$E294),'ModelParams Lw'!D$18+'ModelParams Lw'!D$19*LOG(BR$3)+'ModelParams Lw'!D$20*($D294*$E294),'ModelParams Lw'!D$21+'ModelParams Lw'!D$22*LOG(BR$3)+'ModelParams Lw'!D$23*($D294*$E294)))</f>
        <v>20.87664435983303</v>
      </c>
      <c r="BS294" s="24">
        <f>IF(Calcul!$F299="SW",'ModelParams Lw'!E$18+'ModelParams Lw'!E$19*LOG(BS$3)+'ModelParams Lw'!E$20*($D294*$E294),IF('ModelParams Lw'!E$21+'ModelParams Lw'!E$22*LOG(BS$3)+'ModelParams Lw'!E$23*($D294*$E294)&lt;'ModelParams Lw'!E$18+'ModelParams Lw'!E$19*LOG(BS$3)+'ModelParams Lw'!E$20*($D294*$E294),'ModelParams Lw'!E$18+'ModelParams Lw'!E$19*LOG(BS$3)+'ModelParams Lw'!E$20*($D294*$E294),'ModelParams Lw'!E$21+'ModelParams Lw'!E$22*LOG(BS$3)+'ModelParams Lw'!E$23*($D294*$E294)))</f>
        <v>19.403052886267911</v>
      </c>
      <c r="BT294" s="24">
        <f>IF(Calcul!$F299="SW",'ModelParams Lw'!F$18+'ModelParams Lw'!F$19*LOG(BT$3)+'ModelParams Lw'!F$20*($D294*$E294),IF('ModelParams Lw'!F$21+'ModelParams Lw'!F$22*LOG(BT$3)+'ModelParams Lw'!F$23*($D294*$E294)&lt;'ModelParams Lw'!F$18+'ModelParams Lw'!F$19*LOG(BT$3)+'ModelParams Lw'!F$20*($D294*$E294),'ModelParams Lw'!F$18+'ModelParams Lw'!F$19*LOG(BT$3)+'ModelParams Lw'!F$20*($D294*$E294),'ModelParams Lw'!F$21+'ModelParams Lw'!F$22*LOG(BT$3)+'ModelParams Lw'!F$23*($D294*$E294)))</f>
        <v>19.168948557312724</v>
      </c>
      <c r="BU294" s="24">
        <f>IF(Calcul!$F299="SW",'ModelParams Lw'!G$18+'ModelParams Lw'!G$19*LOG(BU$3)+'ModelParams Lw'!G$20*($D294*$E294),IF('ModelParams Lw'!G$21+'ModelParams Lw'!G$22*LOG(BU$3)+'ModelParams Lw'!G$23*($D294*$E294)&lt;'ModelParams Lw'!G$18+'ModelParams Lw'!G$19*LOG(BU$3)+'ModelParams Lw'!G$20*($D294*$E294),'ModelParams Lw'!G$18+'ModelParams Lw'!G$19*LOG(BU$3)+'ModelParams Lw'!G$20*($D294*$E294),'ModelParams Lw'!G$21+'ModelParams Lw'!G$22*LOG(BU$3)+'ModelParams Lw'!G$23*($D294*$E294)))</f>
        <v>19.253827318462619</v>
      </c>
      <c r="BV294" s="24">
        <f>IF(Calcul!$F299="SW",'ModelParams Lw'!H$18+'ModelParams Lw'!H$19*LOG(BV$3)+'ModelParams Lw'!H$20*($D294*$E294),IF('ModelParams Lw'!H$21+'ModelParams Lw'!H$22*LOG(BV$3)+'ModelParams Lw'!H$23*($D294*$E294)&lt;'ModelParams Lw'!H$18+'ModelParams Lw'!H$19*LOG(BV$3)+'ModelParams Lw'!H$20*($D294*$E294),'ModelParams Lw'!H$18+'ModelParams Lw'!H$19*LOG(BV$3)+'ModelParams Lw'!H$20*($D294*$E294),'ModelParams Lw'!H$21+'ModelParams Lw'!H$22*LOG(BV$3)+'ModelParams Lw'!H$23*($D294*$E294)))</f>
        <v>18.450549841027573</v>
      </c>
      <c r="BW294" s="24">
        <f>IF(Calcul!$F299="SW",'ModelParams Lw'!I$18+'ModelParams Lw'!I$19*LOG(BW$3)+'ModelParams Lw'!I$20*($D294*$E294),IF('ModelParams Lw'!I$21+'ModelParams Lw'!I$22*LOG(BW$3)+'ModelParams Lw'!I$23*($D294*$E294)&lt;'ModelParams Lw'!I$18+'ModelParams Lw'!I$19*LOG(BW$3)+'ModelParams Lw'!I$20*($D294*$E294),'ModelParams Lw'!I$18+'ModelParams Lw'!I$19*LOG(BW$3)+'ModelParams Lw'!I$20*($D294*$E294),'ModelParams Lw'!I$21+'ModelParams Lw'!I$22*LOG(BW$3)+'ModelParams Lw'!I$23*($D294*$E294)))</f>
        <v>24.339570323731252</v>
      </c>
      <c r="BX294" s="24">
        <f>IF(Calcul!$F299="SW",'ModelParams Lw'!J$18+'ModelParams Lw'!J$19*LOG(BX$3)+'ModelParams Lw'!J$20*($D294*$E294),IF('ModelParams Lw'!J$21+'ModelParams Lw'!J$22*LOG(BX$3)+'ModelParams Lw'!J$23*($D294*$E294)&lt;'ModelParams Lw'!J$18+'ModelParams Lw'!J$19*LOG(BX$3)+'ModelParams Lw'!J$20*($D294*$E294),'ModelParams Lw'!J$18+'ModelParams Lw'!J$19*LOG(BX$3)+'ModelParams Lw'!J$20*($D294*$E294),'ModelParams Lw'!J$21+'ModelParams Lw'!J$22*LOG(BX$3)+'ModelParams Lw'!J$23*($D294*$E294)))</f>
        <v>22.505852524315557</v>
      </c>
      <c r="BY294" s="24" t="e">
        <f t="shared" si="103"/>
        <v>#DIV/0!</v>
      </c>
      <c r="BZ294" s="24" t="e">
        <f t="shared" si="104"/>
        <v>#DIV/0!</v>
      </c>
      <c r="CA294" s="24" t="e">
        <f t="shared" si="105"/>
        <v>#DIV/0!</v>
      </c>
      <c r="CB294" s="24" t="e">
        <f t="shared" si="106"/>
        <v>#DIV/0!</v>
      </c>
      <c r="CC294" s="24" t="e">
        <f t="shared" si="107"/>
        <v>#DIV/0!</v>
      </c>
      <c r="CD294" s="24" t="e">
        <f t="shared" si="108"/>
        <v>#DIV/0!</v>
      </c>
      <c r="CE294" s="24" t="e">
        <f t="shared" si="109"/>
        <v>#DIV/0!</v>
      </c>
      <c r="CF294" s="24" t="e">
        <f t="shared" si="110"/>
        <v>#DIV/0!</v>
      </c>
      <c r="CG294" s="24" t="e">
        <f>10*LOG10(IF(BY294="",0,POWER(10,((BY294+'ModelParams Lw'!$O$4)/10))) +IF(BZ294="",0,POWER(10,((BZ294+'ModelParams Lw'!$P$4)/10))) +IF(CA294="",0,POWER(10,((CA294+'ModelParams Lw'!$Q$4)/10))) +IF(CB294="",0,POWER(10,((CB294+'ModelParams Lw'!$R$4)/10))) +IF(CC294="",0,POWER(10,((CC294+'ModelParams Lw'!$S$4)/10))) +IF(CD294="",0,POWER(10,((CD294+'ModelParams Lw'!$T$4)/10))) +IF(CE294="",0,POWER(10,((CE294+'ModelParams Lw'!$U$4)/10)))+IF(CF294="",0,POWER(10,((CF294+'ModelParams Lw'!$V$4)/10))))</f>
        <v>#DIV/0!</v>
      </c>
      <c r="CH294" s="24" t="e">
        <f t="shared" si="117"/>
        <v>#DIV/0!</v>
      </c>
      <c r="CI294" s="24" t="e">
        <f>(BY294-'ModelParams Lw'!$O$10)/'ModelParams Lw'!$O$11</f>
        <v>#DIV/0!</v>
      </c>
      <c r="CJ294" s="24" t="e">
        <f>(BZ294-'ModelParams Lw'!$P$10)/'ModelParams Lw'!$P$11</f>
        <v>#DIV/0!</v>
      </c>
      <c r="CK294" s="24" t="e">
        <f>(CA294-'ModelParams Lw'!$Q$10)/'ModelParams Lw'!$Q$11</f>
        <v>#DIV/0!</v>
      </c>
      <c r="CL294" s="24" t="e">
        <f>(CB294-'ModelParams Lw'!$R$10)/'ModelParams Lw'!$R$11</f>
        <v>#DIV/0!</v>
      </c>
      <c r="CM294" s="24" t="e">
        <f>(CC294-'ModelParams Lw'!$S$10)/'ModelParams Lw'!$S$11</f>
        <v>#DIV/0!</v>
      </c>
      <c r="CN294" s="24" t="e">
        <f>(CD294-'ModelParams Lw'!$T$10)/'ModelParams Lw'!$T$11</f>
        <v>#DIV/0!</v>
      </c>
      <c r="CO294" s="24" t="e">
        <f>(CE294-'ModelParams Lw'!$U$10)/'ModelParams Lw'!$U$11</f>
        <v>#DIV/0!</v>
      </c>
      <c r="CP294" s="24" t="e">
        <f>(CF294-'ModelParams Lw'!$V$10)/'ModelParams Lw'!$V$11</f>
        <v>#DIV/0!</v>
      </c>
    </row>
    <row r="295" spans="1:94" x14ac:dyDescent="0.2">
      <c r="A295" s="12">
        <f>Calcul!B297</f>
        <v>0</v>
      </c>
      <c r="B295" s="12">
        <f t="shared" si="111"/>
        <v>0</v>
      </c>
      <c r="C295" s="12">
        <f>Calcul!C297</f>
        <v>0</v>
      </c>
      <c r="D295" s="12">
        <f>Calcul!D297/1000</f>
        <v>0</v>
      </c>
      <c r="E295" s="12">
        <f>Calcul!E297/1000</f>
        <v>0</v>
      </c>
      <c r="F295" s="12">
        <f t="shared" si="112"/>
        <v>0</v>
      </c>
      <c r="G295" s="24" t="e">
        <f t="shared" si="113"/>
        <v>#DIV/0!</v>
      </c>
      <c r="H295" s="21" t="e">
        <f>'ModelParams Lw'!$B$6*(LN(H$3/(($B295/3600/($D295*$F295))^0.4*$G295^0.3)))^2+'ModelParams Lw'!$B$7*LN(H$3/(($B295/3600/($D295*$F295))^0.4*$G295^0.3))+'ModelParams Lw'!$B$8</f>
        <v>#DIV/0!</v>
      </c>
      <c r="I295" s="21" t="e">
        <f>'ModelParams Lw'!$B$6*(LN(I$3/(($B295/3600/($D295*$F295))^0.4*$G295^0.3)))^2+'ModelParams Lw'!$B$7*LN(I$3/(($B295/3600/($D295*$F295))^0.4*$G295^0.3))+'ModelParams Lw'!$B$8</f>
        <v>#DIV/0!</v>
      </c>
      <c r="J295" s="21" t="e">
        <f>'ModelParams Lw'!$B$6*(LN(J$3/(($B295/3600/($D295*$F295))^0.4*$G295^0.3)))^2+'ModelParams Lw'!$B$7*LN(J$3/(($B295/3600/($D295*$F295))^0.4*$G295^0.3))+'ModelParams Lw'!$B$8</f>
        <v>#DIV/0!</v>
      </c>
      <c r="K295" s="21" t="e">
        <f>'ModelParams Lw'!$B$6*(LN(K$3/(($B295/3600/($D295*$F295))^0.4*$G295^0.3)))^2+'ModelParams Lw'!$B$7*LN(K$3/(($B295/3600/($D295*$F295))^0.4*$G295^0.3))+'ModelParams Lw'!$B$8</f>
        <v>#DIV/0!</v>
      </c>
      <c r="L295" s="21" t="e">
        <f>'ModelParams Lw'!$B$6*(LN(L$3/(($B295/3600/($D295*$F295))^0.4*$G295^0.3)))^2+'ModelParams Lw'!$B$7*LN(L$3/(($B295/3600/($D295*$F295))^0.4*$G295^0.3))+'ModelParams Lw'!$B$8</f>
        <v>#DIV/0!</v>
      </c>
      <c r="M295" s="21" t="e">
        <f>'ModelParams Lw'!$B$6*(LN(M$3/(($B295/3600/($D295*$F295))^0.4*$G295^0.3)))^2+'ModelParams Lw'!$B$7*LN(M$3/(($B295/3600/($D295*$F295))^0.4*$G295^0.3))+'ModelParams Lw'!$B$8</f>
        <v>#DIV/0!</v>
      </c>
      <c r="N295" s="21" t="e">
        <f>'ModelParams Lw'!$B$6*(LN(N$3/(($B295/3600/($D295*$F295))^0.4*$G295^0.3)))^2+'ModelParams Lw'!$B$7*LN(N$3/(($B295/3600/($D295*$F295))^0.4*$G295^0.3))+'ModelParams Lw'!$B$8</f>
        <v>#DIV/0!</v>
      </c>
      <c r="O295" s="21" t="e">
        <f>'ModelParams Lw'!$B$6*(LN(O$3/(($B295/3600/($D295*$F295))^0.4*$G295^0.3)))^2+'ModelParams Lw'!$B$7*LN(O$3/(($B295/3600/($D295*$F295))^0.4*$G295^0.3))+'ModelParams Lw'!$B$8</f>
        <v>#DIV/0!</v>
      </c>
      <c r="P295" s="24" t="e">
        <f>'ModelParams Lw'!$B$3+'ModelParams Lw'!$B$4*LOG10($B295/3600/($D295*$F295))+'ModelParams Lw'!$B$5*LOG10(2*$G295/(1.2*($B295/3600/($D295*$F295))^2)+1)+10*LOG10($D295*$F295)+H295</f>
        <v>#DIV/0!</v>
      </c>
      <c r="Q295" s="24" t="e">
        <f>'ModelParams Lw'!$B$3+'ModelParams Lw'!$B$4*LOG10($B295/3600/($D295*$F295))+'ModelParams Lw'!$B$5*LOG10(2*$G295/(1.2*($B295/3600/($D295*$F295))^2)+1)+10*LOG10($D295*$F295)+I295</f>
        <v>#DIV/0!</v>
      </c>
      <c r="R295" s="24" t="e">
        <f>'ModelParams Lw'!$B$3+'ModelParams Lw'!$B$4*LOG10($B295/3600/($D295*$F295))+'ModelParams Lw'!$B$5*LOG10(2*$G295/(1.2*($B295/3600/($D295*$F295))^2)+1)+10*LOG10($D295*$F295)+J295</f>
        <v>#DIV/0!</v>
      </c>
      <c r="S295" s="24" t="e">
        <f>'ModelParams Lw'!$B$3+'ModelParams Lw'!$B$4*LOG10($B295/3600/($D295*$F295))+'ModelParams Lw'!$B$5*LOG10(2*$G295/(1.2*($B295/3600/($D295*$F295))^2)+1)+10*LOG10($D295*$F295)+K295</f>
        <v>#DIV/0!</v>
      </c>
      <c r="T295" s="24" t="e">
        <f>'ModelParams Lw'!$B$3+'ModelParams Lw'!$B$4*LOG10($B295/3600/($D295*$F295))+'ModelParams Lw'!$B$5*LOG10(2*$G295/(1.2*($B295/3600/($D295*$F295))^2)+1)+10*LOG10($D295*$F295)+L295</f>
        <v>#DIV/0!</v>
      </c>
      <c r="U295" s="24" t="e">
        <f>'ModelParams Lw'!$B$3+'ModelParams Lw'!$B$4*LOG10($B295/3600/($D295*$F295))+'ModelParams Lw'!$B$5*LOG10(2*$G295/(1.2*($B295/3600/($D295*$F295))^2)+1)+10*LOG10($D295*$F295)+M295</f>
        <v>#DIV/0!</v>
      </c>
      <c r="V295" s="24" t="e">
        <f>'ModelParams Lw'!$B$3+'ModelParams Lw'!$B$4*LOG10($B295/3600/($D295*$F295))+'ModelParams Lw'!$B$5*LOG10(2*$G295/(1.2*($B295/3600/($D295*$F295))^2)+1)+10*LOG10($D295*$F295)+N295</f>
        <v>#DIV/0!</v>
      </c>
      <c r="W295" s="24" t="e">
        <f>'ModelParams Lw'!$B$3+'ModelParams Lw'!$B$4*LOG10($B295/3600/($D295*$F295))+'ModelParams Lw'!$B$5*LOG10(2*$G295/(1.2*($B295/3600/($D295*$F295))^2)+1)+10*LOG10($D295*$F295)+O295</f>
        <v>#DIV/0!</v>
      </c>
      <c r="X295" s="24" t="e">
        <f>10*LOG10(IF(P295="",0,POWER(10,((P295+'ModelParams Lw'!$O$4)/10))) +IF(Q295="",0,POWER(10,((Q295+'ModelParams Lw'!$P$4)/10))) +IF(R295="",0,POWER(10,((R295+'ModelParams Lw'!$Q$4)/10))) +IF(S295="",0,POWER(10,((S295+'ModelParams Lw'!$R$4)/10))) +IF(T295="",0,POWER(10,((T295+'ModelParams Lw'!$S$4)/10))) +IF(U295="",0,POWER(10,((U295+'ModelParams Lw'!$T$4)/10))) +IF(V295="",0,POWER(10,((V295+'ModelParams Lw'!$U$4)/10)))+IF(W295="",0,POWER(10,((W295+'ModelParams Lw'!$V$4)/10))))</f>
        <v>#DIV/0!</v>
      </c>
      <c r="Y295" s="24" t="e">
        <f t="shared" si="114"/>
        <v>#DIV/0!</v>
      </c>
      <c r="Z295" s="24" t="e">
        <f>(P295-'ModelParams Lw'!O$10)/'ModelParams Lw'!O$11</f>
        <v>#DIV/0!</v>
      </c>
      <c r="AA295" s="24" t="e">
        <f>(Q295-'ModelParams Lw'!P$10)/'ModelParams Lw'!P$11</f>
        <v>#DIV/0!</v>
      </c>
      <c r="AB295" s="24" t="e">
        <f>(R295-'ModelParams Lw'!Q$10)/'ModelParams Lw'!Q$11</f>
        <v>#DIV/0!</v>
      </c>
      <c r="AC295" s="24" t="e">
        <f>(S295-'ModelParams Lw'!R$10)/'ModelParams Lw'!R$11</f>
        <v>#DIV/0!</v>
      </c>
      <c r="AD295" s="24" t="e">
        <f>(T295-'ModelParams Lw'!S$10)/'ModelParams Lw'!S$11</f>
        <v>#DIV/0!</v>
      </c>
      <c r="AE295" s="24" t="e">
        <f>(U295-'ModelParams Lw'!T$10)/'ModelParams Lw'!T$11</f>
        <v>#DIV/0!</v>
      </c>
      <c r="AF295" s="24" t="e">
        <f>(V295-'ModelParams Lw'!U$10)/'ModelParams Lw'!U$11</f>
        <v>#DIV/0!</v>
      </c>
      <c r="AG295" s="24" t="e">
        <f>(W295-'ModelParams Lw'!V$10)/'ModelParams Lw'!V$11</f>
        <v>#DIV/0!</v>
      </c>
      <c r="AH295" s="24" t="e">
        <f t="shared" si="115"/>
        <v>#DIV/0!</v>
      </c>
      <c r="AI295" s="24" t="str">
        <f>IF(OR(Calcul!$D300="",Calcul!$E300=""),"",VLOOKUP(CONCATENATE(Calcul!$D300,Calcul!$E300),SilencerParams!$D$4:$R$82,8,FALSE))</f>
        <v/>
      </c>
      <c r="AJ295" s="24" t="str">
        <f>IF(OR(Calcul!$D300="",Calcul!$E300=""),"",VLOOKUP(CONCATENATE(Calcul!$D300,Calcul!$E300),SilencerParams!$D$4:$R$82,9,FALSE))</f>
        <v/>
      </c>
      <c r="AK295" s="24" t="str">
        <f>IF(OR(Calcul!$D300="",Calcul!$E300=""),"",VLOOKUP(CONCATENATE(Calcul!$D300,Calcul!$E300),SilencerParams!$D$4:$R$82,10,FALSE))</f>
        <v/>
      </c>
      <c r="AL295" s="24" t="str">
        <f>IF(OR(Calcul!$D300="",Calcul!$E300=""),"",VLOOKUP(CONCATENATE(Calcul!$D300,Calcul!$E300),SilencerParams!$D$4:$R$82,11,FALSE))</f>
        <v/>
      </c>
      <c r="AM295" s="24" t="str">
        <f>IF(OR(Calcul!$D300="",Calcul!$E300=""),"",VLOOKUP(CONCATENATE(Calcul!$D300,Calcul!$E300),SilencerParams!$D$4:$R$82,12,FALSE))</f>
        <v/>
      </c>
      <c r="AN295" s="24" t="str">
        <f>IF(OR(Calcul!$D300="",Calcul!$E300=""),"",VLOOKUP(CONCATENATE(Calcul!$D300,Calcul!$E300),SilencerParams!$D$4:$R$82,13,FALSE))</f>
        <v/>
      </c>
      <c r="AO295" s="24" t="str">
        <f>IF(OR(Calcul!$D300="",Calcul!$E300=""),"",VLOOKUP(CONCATENATE(Calcul!$D300,Calcul!$E300),SilencerParams!$D$4:$R$82,14,FALSE))</f>
        <v/>
      </c>
      <c r="AP295" s="24" t="str">
        <f>IF(OR(Calcul!$D300="",Calcul!$E300=""),"",VLOOKUP(CONCATENATE(Calcul!$D300,Calcul!$E300),SilencerParams!$D$4:$R$82,15,FALSE))</f>
        <v/>
      </c>
      <c r="AQ295" s="24" t="str">
        <f>IF(OR(Calcul!$D300="",Calcul!$E300=""),"",VLOOKUP(CONCATENATE(Calcul!$D300,Calcul!$E300),SilencerParams!$D$4:$Z$82,16,FALSE)*LOG($AH295)+VLOOKUP(CONCATENATE(Calcul!$D300,Calcul!$E300),SilencerParams!$D$4:$AH$82,24,FALSE))</f>
        <v/>
      </c>
      <c r="AR295" s="24" t="str">
        <f>IF(OR(Calcul!$D300="",Calcul!$E300=""),"",VLOOKUP(CONCATENATE(Calcul!$D300,Calcul!$E300),SilencerParams!$D$4:$Z$82,17,FALSE)*LOG($AH295)+VLOOKUP(CONCATENATE(Calcul!$D300,Calcul!$E300),SilencerParams!$D$4:$AH$82,25,FALSE))</f>
        <v/>
      </c>
      <c r="AS295" s="24" t="str">
        <f>IF(OR(Calcul!$D300="",Calcul!$E300=""),"",VLOOKUP(CONCATENATE(Calcul!$D300,Calcul!$E300),SilencerParams!$D$4:$Z$82,18,FALSE)*LOG($AH295)+VLOOKUP(CONCATENATE(Calcul!$D300,Calcul!$E300),SilencerParams!$D$4:$AH$82,26,FALSE))</f>
        <v/>
      </c>
      <c r="AT295" s="24" t="str">
        <f>IF(OR(Calcul!$D300="",Calcul!$E300=""),"",VLOOKUP(CONCATENATE(Calcul!$D300,Calcul!$E300),SilencerParams!$D$4:$Z$82,19,FALSE)*LOG($AH295)+VLOOKUP(CONCATENATE(Calcul!$D300,Calcul!$E300),SilencerParams!$D$4:$AH$82,27,FALSE))</f>
        <v/>
      </c>
      <c r="AU295" s="24" t="str">
        <f>IF(OR(Calcul!$D300="",Calcul!$E300=""),"",VLOOKUP(CONCATENATE(Calcul!$D300,Calcul!$E300),SilencerParams!$D$4:$Z$82,20,FALSE)*LOG($AH295)+VLOOKUP(CONCATENATE(Calcul!$D300,Calcul!$E300),SilencerParams!$D$4:$AH$82,28,FALSE))</f>
        <v/>
      </c>
      <c r="AV295" s="24" t="str">
        <f>IF(OR(Calcul!$D300="",Calcul!$E300=""),"",VLOOKUP(CONCATENATE(Calcul!$D300,Calcul!$E300),SilencerParams!$D$4:$Z$82,21,FALSE)*LOG($AH295)+VLOOKUP(CONCATENATE(Calcul!$D300,Calcul!$E300),SilencerParams!$D$4:$AH$82,29,FALSE))</f>
        <v/>
      </c>
      <c r="AW295" s="24" t="str">
        <f>IF(OR(Calcul!$D300="",Calcul!$E300=""),"",VLOOKUP(CONCATENATE(Calcul!$D300,Calcul!$E300),SilencerParams!$D$4:$Z$82,22,FALSE)*LOG($AH295)+VLOOKUP(CONCATENATE(Calcul!$D300,Calcul!$E300),SilencerParams!$D$4:$AH$82,30,FALSE))</f>
        <v/>
      </c>
      <c r="AX295" s="24" t="str">
        <f>IF(OR(Calcul!$D300="",Calcul!$E300=""),"",VLOOKUP(CONCATENATE(Calcul!$D300,Calcul!$E300),SilencerParams!$D$4:$Z$82,23,FALSE)*LOG($AH295)+VLOOKUP(CONCATENATE(Calcul!$D300,Calcul!$E300),SilencerParams!$D$4:$AH$82,31,FALSE))</f>
        <v/>
      </c>
      <c r="AY295" s="24" t="e">
        <f t="shared" si="95"/>
        <v>#DIV/0!</v>
      </c>
      <c r="AZ295" s="24" t="e">
        <f t="shared" si="96"/>
        <v>#DIV/0!</v>
      </c>
      <c r="BA295" s="24" t="e">
        <f t="shared" si="97"/>
        <v>#DIV/0!</v>
      </c>
      <c r="BB295" s="24" t="e">
        <f t="shared" si="98"/>
        <v>#DIV/0!</v>
      </c>
      <c r="BC295" s="24" t="e">
        <f t="shared" si="99"/>
        <v>#DIV/0!</v>
      </c>
      <c r="BD295" s="24" t="e">
        <f t="shared" si="100"/>
        <v>#DIV/0!</v>
      </c>
      <c r="BE295" s="24" t="e">
        <f t="shared" si="101"/>
        <v>#DIV/0!</v>
      </c>
      <c r="BF295" s="24" t="e">
        <f t="shared" si="102"/>
        <v>#DIV/0!</v>
      </c>
      <c r="BG295" s="24" t="e">
        <f>10*LOG10(IF(AY295="",0,POWER(10,((AY295+'ModelParams Lw'!$O$4)/10))) +IF(AZ295="",0,POWER(10,((AZ295+'ModelParams Lw'!$P$4)/10))) +IF(BA295="",0,POWER(10,((BA295+'ModelParams Lw'!$Q$4)/10))) +IF(BB295="",0,POWER(10,((BB295+'ModelParams Lw'!$R$4)/10))) +IF(BC295="",0,POWER(10,((BC295+'ModelParams Lw'!$S$4)/10))) +IF(BD295="",0,POWER(10,((BD295+'ModelParams Lw'!$T$4)/10))) +IF(BE295="",0,POWER(10,((BE295+'ModelParams Lw'!$U$4)/10)))+IF(BF295="",0,POWER(10,((BF295+'ModelParams Lw'!$V$4)/10))))</f>
        <v>#DIV/0!</v>
      </c>
      <c r="BH295" s="24" t="e">
        <f t="shared" si="116"/>
        <v>#DIV/0!</v>
      </c>
      <c r="BI295" s="24" t="e">
        <f>(AY295-'ModelParams Lw'!O$10)/'ModelParams Lw'!O$11</f>
        <v>#DIV/0!</v>
      </c>
      <c r="BJ295" s="24" t="e">
        <f>(AZ295-'ModelParams Lw'!P$10)/'ModelParams Lw'!P$11</f>
        <v>#DIV/0!</v>
      </c>
      <c r="BK295" s="24" t="e">
        <f>(BA295-'ModelParams Lw'!Q$10)/'ModelParams Lw'!Q$11</f>
        <v>#DIV/0!</v>
      </c>
      <c r="BL295" s="24" t="e">
        <f>(BB295-'ModelParams Lw'!R$10)/'ModelParams Lw'!R$11</f>
        <v>#DIV/0!</v>
      </c>
      <c r="BM295" s="24" t="e">
        <f>(BC295-'ModelParams Lw'!S$10)/'ModelParams Lw'!S$11</f>
        <v>#DIV/0!</v>
      </c>
      <c r="BN295" s="24" t="e">
        <f>(BD295-'ModelParams Lw'!T$10)/'ModelParams Lw'!T$11</f>
        <v>#DIV/0!</v>
      </c>
      <c r="BO295" s="24" t="e">
        <f>(BE295-'ModelParams Lw'!U$10)/'ModelParams Lw'!U$11</f>
        <v>#DIV/0!</v>
      </c>
      <c r="BP295" s="24" t="e">
        <f>(BF295-'ModelParams Lw'!V$10)/'ModelParams Lw'!V$11</f>
        <v>#DIV/0!</v>
      </c>
      <c r="BQ295" s="24">
        <f>IF(Calcul!$F300="SW",'ModelParams Lw'!C$18+'ModelParams Lw'!C$19*LOG(BQ$3)+'ModelParams Lw'!C$20*($D295*$E295),IF('ModelParams Lw'!C$21+'ModelParams Lw'!C$22*LOG(BQ$3)+'ModelParams Lw'!C$23*($D295*$E295)&lt;'ModelParams Lw'!C$18+'ModelParams Lw'!C$19*LOG(BQ$3)+'ModelParams Lw'!C$20*($D295*$E295),'ModelParams Lw'!C$18+'ModelParams Lw'!C$19*LOG(BQ$3)+'ModelParams Lw'!C$20*($D295*$E295),'ModelParams Lw'!C$21+'ModelParams Lw'!C$22*LOG(BQ$3)+'ModelParams Lw'!C$23*($D295*$E295)))</f>
        <v>29.232362061604213</v>
      </c>
      <c r="BR295" s="24">
        <f>IF(Calcul!$F300="SW",'ModelParams Lw'!D$18+'ModelParams Lw'!D$19*LOG(BR$3)+'ModelParams Lw'!D$20*($D295*$E295),IF('ModelParams Lw'!D$21+'ModelParams Lw'!D$22*LOG(BR$3)+'ModelParams Lw'!D$23*($D295*$E295)&lt;'ModelParams Lw'!D$18+'ModelParams Lw'!D$19*LOG(BR$3)+'ModelParams Lw'!D$20*($D295*$E295),'ModelParams Lw'!D$18+'ModelParams Lw'!D$19*LOG(BR$3)+'ModelParams Lw'!D$20*($D295*$E295),'ModelParams Lw'!D$21+'ModelParams Lw'!D$22*LOG(BR$3)+'ModelParams Lw'!D$23*($D295*$E295)))</f>
        <v>20.87664435983303</v>
      </c>
      <c r="BS295" s="24">
        <f>IF(Calcul!$F300="SW",'ModelParams Lw'!E$18+'ModelParams Lw'!E$19*LOG(BS$3)+'ModelParams Lw'!E$20*($D295*$E295),IF('ModelParams Lw'!E$21+'ModelParams Lw'!E$22*LOG(BS$3)+'ModelParams Lw'!E$23*($D295*$E295)&lt;'ModelParams Lw'!E$18+'ModelParams Lw'!E$19*LOG(BS$3)+'ModelParams Lw'!E$20*($D295*$E295),'ModelParams Lw'!E$18+'ModelParams Lw'!E$19*LOG(BS$3)+'ModelParams Lw'!E$20*($D295*$E295),'ModelParams Lw'!E$21+'ModelParams Lw'!E$22*LOG(BS$3)+'ModelParams Lw'!E$23*($D295*$E295)))</f>
        <v>19.403052886267911</v>
      </c>
      <c r="BT295" s="24">
        <f>IF(Calcul!$F300="SW",'ModelParams Lw'!F$18+'ModelParams Lw'!F$19*LOG(BT$3)+'ModelParams Lw'!F$20*($D295*$E295),IF('ModelParams Lw'!F$21+'ModelParams Lw'!F$22*LOG(BT$3)+'ModelParams Lw'!F$23*($D295*$E295)&lt;'ModelParams Lw'!F$18+'ModelParams Lw'!F$19*LOG(BT$3)+'ModelParams Lw'!F$20*($D295*$E295),'ModelParams Lw'!F$18+'ModelParams Lw'!F$19*LOG(BT$3)+'ModelParams Lw'!F$20*($D295*$E295),'ModelParams Lw'!F$21+'ModelParams Lw'!F$22*LOG(BT$3)+'ModelParams Lw'!F$23*($D295*$E295)))</f>
        <v>19.168948557312724</v>
      </c>
      <c r="BU295" s="24">
        <f>IF(Calcul!$F300="SW",'ModelParams Lw'!G$18+'ModelParams Lw'!G$19*LOG(BU$3)+'ModelParams Lw'!G$20*($D295*$E295),IF('ModelParams Lw'!G$21+'ModelParams Lw'!G$22*LOG(BU$3)+'ModelParams Lw'!G$23*($D295*$E295)&lt;'ModelParams Lw'!G$18+'ModelParams Lw'!G$19*LOG(BU$3)+'ModelParams Lw'!G$20*($D295*$E295),'ModelParams Lw'!G$18+'ModelParams Lw'!G$19*LOG(BU$3)+'ModelParams Lw'!G$20*($D295*$E295),'ModelParams Lw'!G$21+'ModelParams Lw'!G$22*LOG(BU$3)+'ModelParams Lw'!G$23*($D295*$E295)))</f>
        <v>19.253827318462619</v>
      </c>
      <c r="BV295" s="24">
        <f>IF(Calcul!$F300="SW",'ModelParams Lw'!H$18+'ModelParams Lw'!H$19*LOG(BV$3)+'ModelParams Lw'!H$20*($D295*$E295),IF('ModelParams Lw'!H$21+'ModelParams Lw'!H$22*LOG(BV$3)+'ModelParams Lw'!H$23*($D295*$E295)&lt;'ModelParams Lw'!H$18+'ModelParams Lw'!H$19*LOG(BV$3)+'ModelParams Lw'!H$20*($D295*$E295),'ModelParams Lw'!H$18+'ModelParams Lw'!H$19*LOG(BV$3)+'ModelParams Lw'!H$20*($D295*$E295),'ModelParams Lw'!H$21+'ModelParams Lw'!H$22*LOG(BV$3)+'ModelParams Lw'!H$23*($D295*$E295)))</f>
        <v>18.450549841027573</v>
      </c>
      <c r="BW295" s="24">
        <f>IF(Calcul!$F300="SW",'ModelParams Lw'!I$18+'ModelParams Lw'!I$19*LOG(BW$3)+'ModelParams Lw'!I$20*($D295*$E295),IF('ModelParams Lw'!I$21+'ModelParams Lw'!I$22*LOG(BW$3)+'ModelParams Lw'!I$23*($D295*$E295)&lt;'ModelParams Lw'!I$18+'ModelParams Lw'!I$19*LOG(BW$3)+'ModelParams Lw'!I$20*($D295*$E295),'ModelParams Lw'!I$18+'ModelParams Lw'!I$19*LOG(BW$3)+'ModelParams Lw'!I$20*($D295*$E295),'ModelParams Lw'!I$21+'ModelParams Lw'!I$22*LOG(BW$3)+'ModelParams Lw'!I$23*($D295*$E295)))</f>
        <v>24.339570323731252</v>
      </c>
      <c r="BX295" s="24">
        <f>IF(Calcul!$F300="SW",'ModelParams Lw'!J$18+'ModelParams Lw'!J$19*LOG(BX$3)+'ModelParams Lw'!J$20*($D295*$E295),IF('ModelParams Lw'!J$21+'ModelParams Lw'!J$22*LOG(BX$3)+'ModelParams Lw'!J$23*($D295*$E295)&lt;'ModelParams Lw'!J$18+'ModelParams Lw'!J$19*LOG(BX$3)+'ModelParams Lw'!J$20*($D295*$E295),'ModelParams Lw'!J$18+'ModelParams Lw'!J$19*LOG(BX$3)+'ModelParams Lw'!J$20*($D295*$E295),'ModelParams Lw'!J$21+'ModelParams Lw'!J$22*LOG(BX$3)+'ModelParams Lw'!J$23*($D295*$E295)))</f>
        <v>22.505852524315557</v>
      </c>
      <c r="BY295" s="24" t="e">
        <f t="shared" si="103"/>
        <v>#DIV/0!</v>
      </c>
      <c r="BZ295" s="24" t="e">
        <f t="shared" si="104"/>
        <v>#DIV/0!</v>
      </c>
      <c r="CA295" s="24" t="e">
        <f t="shared" si="105"/>
        <v>#DIV/0!</v>
      </c>
      <c r="CB295" s="24" t="e">
        <f t="shared" si="106"/>
        <v>#DIV/0!</v>
      </c>
      <c r="CC295" s="24" t="e">
        <f t="shared" si="107"/>
        <v>#DIV/0!</v>
      </c>
      <c r="CD295" s="24" t="e">
        <f t="shared" si="108"/>
        <v>#DIV/0!</v>
      </c>
      <c r="CE295" s="24" t="e">
        <f t="shared" si="109"/>
        <v>#DIV/0!</v>
      </c>
      <c r="CF295" s="24" t="e">
        <f t="shared" si="110"/>
        <v>#DIV/0!</v>
      </c>
      <c r="CG295" s="24" t="e">
        <f>10*LOG10(IF(BY295="",0,POWER(10,((BY295+'ModelParams Lw'!$O$4)/10))) +IF(BZ295="",0,POWER(10,((BZ295+'ModelParams Lw'!$P$4)/10))) +IF(CA295="",0,POWER(10,((CA295+'ModelParams Lw'!$Q$4)/10))) +IF(CB295="",0,POWER(10,((CB295+'ModelParams Lw'!$R$4)/10))) +IF(CC295="",0,POWER(10,((CC295+'ModelParams Lw'!$S$4)/10))) +IF(CD295="",0,POWER(10,((CD295+'ModelParams Lw'!$T$4)/10))) +IF(CE295="",0,POWER(10,((CE295+'ModelParams Lw'!$U$4)/10)))+IF(CF295="",0,POWER(10,((CF295+'ModelParams Lw'!$V$4)/10))))</f>
        <v>#DIV/0!</v>
      </c>
      <c r="CH295" s="24" t="e">
        <f t="shared" si="117"/>
        <v>#DIV/0!</v>
      </c>
      <c r="CI295" s="24" t="e">
        <f>(BY295-'ModelParams Lw'!$O$10)/'ModelParams Lw'!$O$11</f>
        <v>#DIV/0!</v>
      </c>
      <c r="CJ295" s="24" t="e">
        <f>(BZ295-'ModelParams Lw'!$P$10)/'ModelParams Lw'!$P$11</f>
        <v>#DIV/0!</v>
      </c>
      <c r="CK295" s="24" t="e">
        <f>(CA295-'ModelParams Lw'!$Q$10)/'ModelParams Lw'!$Q$11</f>
        <v>#DIV/0!</v>
      </c>
      <c r="CL295" s="24" t="e">
        <f>(CB295-'ModelParams Lw'!$R$10)/'ModelParams Lw'!$R$11</f>
        <v>#DIV/0!</v>
      </c>
      <c r="CM295" s="24" t="e">
        <f>(CC295-'ModelParams Lw'!$S$10)/'ModelParams Lw'!$S$11</f>
        <v>#DIV/0!</v>
      </c>
      <c r="CN295" s="24" t="e">
        <f>(CD295-'ModelParams Lw'!$T$10)/'ModelParams Lw'!$T$11</f>
        <v>#DIV/0!</v>
      </c>
      <c r="CO295" s="24" t="e">
        <f>(CE295-'ModelParams Lw'!$U$10)/'ModelParams Lw'!$U$11</f>
        <v>#DIV/0!</v>
      </c>
      <c r="CP295" s="24" t="e">
        <f>(CF295-'ModelParams Lw'!$V$10)/'ModelParams Lw'!$V$11</f>
        <v>#DIV/0!</v>
      </c>
    </row>
    <row r="296" spans="1:94" x14ac:dyDescent="0.2">
      <c r="A296" s="12">
        <f>Calcul!B298</f>
        <v>0</v>
      </c>
      <c r="B296" s="12">
        <f t="shared" si="111"/>
        <v>0</v>
      </c>
      <c r="C296" s="12">
        <f>Calcul!C298</f>
        <v>0</v>
      </c>
      <c r="D296" s="12">
        <f>Calcul!D298/1000</f>
        <v>0</v>
      </c>
      <c r="E296" s="12">
        <f>Calcul!E298/1000</f>
        <v>0</v>
      </c>
      <c r="F296" s="12">
        <f t="shared" si="112"/>
        <v>0</v>
      </c>
      <c r="G296" s="24" t="e">
        <f t="shared" si="113"/>
        <v>#DIV/0!</v>
      </c>
      <c r="H296" s="21" t="e">
        <f>'ModelParams Lw'!$B$6*(LN(H$3/(($B296/3600/($D296*$F296))^0.4*$G296^0.3)))^2+'ModelParams Lw'!$B$7*LN(H$3/(($B296/3600/($D296*$F296))^0.4*$G296^0.3))+'ModelParams Lw'!$B$8</f>
        <v>#DIV/0!</v>
      </c>
      <c r="I296" s="21" t="e">
        <f>'ModelParams Lw'!$B$6*(LN(I$3/(($B296/3600/($D296*$F296))^0.4*$G296^0.3)))^2+'ModelParams Lw'!$B$7*LN(I$3/(($B296/3600/($D296*$F296))^0.4*$G296^0.3))+'ModelParams Lw'!$B$8</f>
        <v>#DIV/0!</v>
      </c>
      <c r="J296" s="21" t="e">
        <f>'ModelParams Lw'!$B$6*(LN(J$3/(($B296/3600/($D296*$F296))^0.4*$G296^0.3)))^2+'ModelParams Lw'!$B$7*LN(J$3/(($B296/3600/($D296*$F296))^0.4*$G296^0.3))+'ModelParams Lw'!$B$8</f>
        <v>#DIV/0!</v>
      </c>
      <c r="K296" s="21" t="e">
        <f>'ModelParams Lw'!$B$6*(LN(K$3/(($B296/3600/($D296*$F296))^0.4*$G296^0.3)))^2+'ModelParams Lw'!$B$7*LN(K$3/(($B296/3600/($D296*$F296))^0.4*$G296^0.3))+'ModelParams Lw'!$B$8</f>
        <v>#DIV/0!</v>
      </c>
      <c r="L296" s="21" t="e">
        <f>'ModelParams Lw'!$B$6*(LN(L$3/(($B296/3600/($D296*$F296))^0.4*$G296^0.3)))^2+'ModelParams Lw'!$B$7*LN(L$3/(($B296/3600/($D296*$F296))^0.4*$G296^0.3))+'ModelParams Lw'!$B$8</f>
        <v>#DIV/0!</v>
      </c>
      <c r="M296" s="21" t="e">
        <f>'ModelParams Lw'!$B$6*(LN(M$3/(($B296/3600/($D296*$F296))^0.4*$G296^0.3)))^2+'ModelParams Lw'!$B$7*LN(M$3/(($B296/3600/($D296*$F296))^0.4*$G296^0.3))+'ModelParams Lw'!$B$8</f>
        <v>#DIV/0!</v>
      </c>
      <c r="N296" s="21" t="e">
        <f>'ModelParams Lw'!$B$6*(LN(N$3/(($B296/3600/($D296*$F296))^0.4*$G296^0.3)))^2+'ModelParams Lw'!$B$7*LN(N$3/(($B296/3600/($D296*$F296))^0.4*$G296^0.3))+'ModelParams Lw'!$B$8</f>
        <v>#DIV/0!</v>
      </c>
      <c r="O296" s="21" t="e">
        <f>'ModelParams Lw'!$B$6*(LN(O$3/(($B296/3600/($D296*$F296))^0.4*$G296^0.3)))^2+'ModelParams Lw'!$B$7*LN(O$3/(($B296/3600/($D296*$F296))^0.4*$G296^0.3))+'ModelParams Lw'!$B$8</f>
        <v>#DIV/0!</v>
      </c>
      <c r="P296" s="24" t="e">
        <f>'ModelParams Lw'!$B$3+'ModelParams Lw'!$B$4*LOG10($B296/3600/($D296*$F296))+'ModelParams Lw'!$B$5*LOG10(2*$G296/(1.2*($B296/3600/($D296*$F296))^2)+1)+10*LOG10($D296*$F296)+H296</f>
        <v>#DIV/0!</v>
      </c>
      <c r="Q296" s="24" t="e">
        <f>'ModelParams Lw'!$B$3+'ModelParams Lw'!$B$4*LOG10($B296/3600/($D296*$F296))+'ModelParams Lw'!$B$5*LOG10(2*$G296/(1.2*($B296/3600/($D296*$F296))^2)+1)+10*LOG10($D296*$F296)+I296</f>
        <v>#DIV/0!</v>
      </c>
      <c r="R296" s="24" t="e">
        <f>'ModelParams Lw'!$B$3+'ModelParams Lw'!$B$4*LOG10($B296/3600/($D296*$F296))+'ModelParams Lw'!$B$5*LOG10(2*$G296/(1.2*($B296/3600/($D296*$F296))^2)+1)+10*LOG10($D296*$F296)+J296</f>
        <v>#DIV/0!</v>
      </c>
      <c r="S296" s="24" t="e">
        <f>'ModelParams Lw'!$B$3+'ModelParams Lw'!$B$4*LOG10($B296/3600/($D296*$F296))+'ModelParams Lw'!$B$5*LOG10(2*$G296/(1.2*($B296/3600/($D296*$F296))^2)+1)+10*LOG10($D296*$F296)+K296</f>
        <v>#DIV/0!</v>
      </c>
      <c r="T296" s="24" t="e">
        <f>'ModelParams Lw'!$B$3+'ModelParams Lw'!$B$4*LOG10($B296/3600/($D296*$F296))+'ModelParams Lw'!$B$5*LOG10(2*$G296/(1.2*($B296/3600/($D296*$F296))^2)+1)+10*LOG10($D296*$F296)+L296</f>
        <v>#DIV/0!</v>
      </c>
      <c r="U296" s="24" t="e">
        <f>'ModelParams Lw'!$B$3+'ModelParams Lw'!$B$4*LOG10($B296/3600/($D296*$F296))+'ModelParams Lw'!$B$5*LOG10(2*$G296/(1.2*($B296/3600/($D296*$F296))^2)+1)+10*LOG10($D296*$F296)+M296</f>
        <v>#DIV/0!</v>
      </c>
      <c r="V296" s="24" t="e">
        <f>'ModelParams Lw'!$B$3+'ModelParams Lw'!$B$4*LOG10($B296/3600/($D296*$F296))+'ModelParams Lw'!$B$5*LOG10(2*$G296/(1.2*($B296/3600/($D296*$F296))^2)+1)+10*LOG10($D296*$F296)+N296</f>
        <v>#DIV/0!</v>
      </c>
      <c r="W296" s="24" t="e">
        <f>'ModelParams Lw'!$B$3+'ModelParams Lw'!$B$4*LOG10($B296/3600/($D296*$F296))+'ModelParams Lw'!$B$5*LOG10(2*$G296/(1.2*($B296/3600/($D296*$F296))^2)+1)+10*LOG10($D296*$F296)+O296</f>
        <v>#DIV/0!</v>
      </c>
      <c r="X296" s="24" t="e">
        <f>10*LOG10(IF(P296="",0,POWER(10,((P296+'ModelParams Lw'!$O$4)/10))) +IF(Q296="",0,POWER(10,((Q296+'ModelParams Lw'!$P$4)/10))) +IF(R296="",0,POWER(10,((R296+'ModelParams Lw'!$Q$4)/10))) +IF(S296="",0,POWER(10,((S296+'ModelParams Lw'!$R$4)/10))) +IF(T296="",0,POWER(10,((T296+'ModelParams Lw'!$S$4)/10))) +IF(U296="",0,POWER(10,((U296+'ModelParams Lw'!$T$4)/10))) +IF(V296="",0,POWER(10,((V296+'ModelParams Lw'!$U$4)/10)))+IF(W296="",0,POWER(10,((W296+'ModelParams Lw'!$V$4)/10))))</f>
        <v>#DIV/0!</v>
      </c>
      <c r="Y296" s="24" t="e">
        <f t="shared" si="114"/>
        <v>#DIV/0!</v>
      </c>
      <c r="Z296" s="24" t="e">
        <f>(P296-'ModelParams Lw'!O$10)/'ModelParams Lw'!O$11</f>
        <v>#DIV/0!</v>
      </c>
      <c r="AA296" s="24" t="e">
        <f>(Q296-'ModelParams Lw'!P$10)/'ModelParams Lw'!P$11</f>
        <v>#DIV/0!</v>
      </c>
      <c r="AB296" s="24" t="e">
        <f>(R296-'ModelParams Lw'!Q$10)/'ModelParams Lw'!Q$11</f>
        <v>#DIV/0!</v>
      </c>
      <c r="AC296" s="24" t="e">
        <f>(S296-'ModelParams Lw'!R$10)/'ModelParams Lw'!R$11</f>
        <v>#DIV/0!</v>
      </c>
      <c r="AD296" s="24" t="e">
        <f>(T296-'ModelParams Lw'!S$10)/'ModelParams Lw'!S$11</f>
        <v>#DIV/0!</v>
      </c>
      <c r="AE296" s="24" t="e">
        <f>(U296-'ModelParams Lw'!T$10)/'ModelParams Lw'!T$11</f>
        <v>#DIV/0!</v>
      </c>
      <c r="AF296" s="24" t="e">
        <f>(V296-'ModelParams Lw'!U$10)/'ModelParams Lw'!U$11</f>
        <v>#DIV/0!</v>
      </c>
      <c r="AG296" s="24" t="e">
        <f>(W296-'ModelParams Lw'!V$10)/'ModelParams Lw'!V$11</f>
        <v>#DIV/0!</v>
      </c>
      <c r="AH296" s="24" t="e">
        <f t="shared" si="115"/>
        <v>#DIV/0!</v>
      </c>
      <c r="AI296" s="24" t="str">
        <f>IF(OR(Calcul!$D301="",Calcul!$E301=""),"",VLOOKUP(CONCATENATE(Calcul!$D301,Calcul!$E301),SilencerParams!$D$4:$R$82,8,FALSE))</f>
        <v/>
      </c>
      <c r="AJ296" s="24" t="str">
        <f>IF(OR(Calcul!$D301="",Calcul!$E301=""),"",VLOOKUP(CONCATENATE(Calcul!$D301,Calcul!$E301),SilencerParams!$D$4:$R$82,9,FALSE))</f>
        <v/>
      </c>
      <c r="AK296" s="24" t="str">
        <f>IF(OR(Calcul!$D301="",Calcul!$E301=""),"",VLOOKUP(CONCATENATE(Calcul!$D301,Calcul!$E301),SilencerParams!$D$4:$R$82,10,FALSE))</f>
        <v/>
      </c>
      <c r="AL296" s="24" t="str">
        <f>IF(OR(Calcul!$D301="",Calcul!$E301=""),"",VLOOKUP(CONCATENATE(Calcul!$D301,Calcul!$E301),SilencerParams!$D$4:$R$82,11,FALSE))</f>
        <v/>
      </c>
      <c r="AM296" s="24" t="str">
        <f>IF(OR(Calcul!$D301="",Calcul!$E301=""),"",VLOOKUP(CONCATENATE(Calcul!$D301,Calcul!$E301),SilencerParams!$D$4:$R$82,12,FALSE))</f>
        <v/>
      </c>
      <c r="AN296" s="24" t="str">
        <f>IF(OR(Calcul!$D301="",Calcul!$E301=""),"",VLOOKUP(CONCATENATE(Calcul!$D301,Calcul!$E301),SilencerParams!$D$4:$R$82,13,FALSE))</f>
        <v/>
      </c>
      <c r="AO296" s="24" t="str">
        <f>IF(OR(Calcul!$D301="",Calcul!$E301=""),"",VLOOKUP(CONCATENATE(Calcul!$D301,Calcul!$E301),SilencerParams!$D$4:$R$82,14,FALSE))</f>
        <v/>
      </c>
      <c r="AP296" s="24" t="str">
        <f>IF(OR(Calcul!$D301="",Calcul!$E301=""),"",VLOOKUP(CONCATENATE(Calcul!$D301,Calcul!$E301),SilencerParams!$D$4:$R$82,15,FALSE))</f>
        <v/>
      </c>
      <c r="AQ296" s="24" t="str">
        <f>IF(OR(Calcul!$D301="",Calcul!$E301=""),"",VLOOKUP(CONCATENATE(Calcul!$D301,Calcul!$E301),SilencerParams!$D$4:$Z$82,16,FALSE)*LOG($AH296)+VLOOKUP(CONCATENATE(Calcul!$D301,Calcul!$E301),SilencerParams!$D$4:$AH$82,24,FALSE))</f>
        <v/>
      </c>
      <c r="AR296" s="24" t="str">
        <f>IF(OR(Calcul!$D301="",Calcul!$E301=""),"",VLOOKUP(CONCATENATE(Calcul!$D301,Calcul!$E301),SilencerParams!$D$4:$Z$82,17,FALSE)*LOG($AH296)+VLOOKUP(CONCATENATE(Calcul!$D301,Calcul!$E301),SilencerParams!$D$4:$AH$82,25,FALSE))</f>
        <v/>
      </c>
      <c r="AS296" s="24" t="str">
        <f>IF(OR(Calcul!$D301="",Calcul!$E301=""),"",VLOOKUP(CONCATENATE(Calcul!$D301,Calcul!$E301),SilencerParams!$D$4:$Z$82,18,FALSE)*LOG($AH296)+VLOOKUP(CONCATENATE(Calcul!$D301,Calcul!$E301),SilencerParams!$D$4:$AH$82,26,FALSE))</f>
        <v/>
      </c>
      <c r="AT296" s="24" t="str">
        <f>IF(OR(Calcul!$D301="",Calcul!$E301=""),"",VLOOKUP(CONCATENATE(Calcul!$D301,Calcul!$E301),SilencerParams!$D$4:$Z$82,19,FALSE)*LOG($AH296)+VLOOKUP(CONCATENATE(Calcul!$D301,Calcul!$E301),SilencerParams!$D$4:$AH$82,27,FALSE))</f>
        <v/>
      </c>
      <c r="AU296" s="24" t="str">
        <f>IF(OR(Calcul!$D301="",Calcul!$E301=""),"",VLOOKUP(CONCATENATE(Calcul!$D301,Calcul!$E301),SilencerParams!$D$4:$Z$82,20,FALSE)*LOG($AH296)+VLOOKUP(CONCATENATE(Calcul!$D301,Calcul!$E301),SilencerParams!$D$4:$AH$82,28,FALSE))</f>
        <v/>
      </c>
      <c r="AV296" s="24" t="str">
        <f>IF(OR(Calcul!$D301="",Calcul!$E301=""),"",VLOOKUP(CONCATENATE(Calcul!$D301,Calcul!$E301),SilencerParams!$D$4:$Z$82,21,FALSE)*LOG($AH296)+VLOOKUP(CONCATENATE(Calcul!$D301,Calcul!$E301),SilencerParams!$D$4:$AH$82,29,FALSE))</f>
        <v/>
      </c>
      <c r="AW296" s="24" t="str">
        <f>IF(OR(Calcul!$D301="",Calcul!$E301=""),"",VLOOKUP(CONCATENATE(Calcul!$D301,Calcul!$E301),SilencerParams!$D$4:$Z$82,22,FALSE)*LOG($AH296)+VLOOKUP(CONCATENATE(Calcul!$D301,Calcul!$E301),SilencerParams!$D$4:$AH$82,30,FALSE))</f>
        <v/>
      </c>
      <c r="AX296" s="24" t="str">
        <f>IF(OR(Calcul!$D301="",Calcul!$E301=""),"",VLOOKUP(CONCATENATE(Calcul!$D301,Calcul!$E301),SilencerParams!$D$4:$Z$82,23,FALSE)*LOG($AH296)+VLOOKUP(CONCATENATE(Calcul!$D301,Calcul!$E301),SilencerParams!$D$4:$AH$82,31,FALSE))</f>
        <v/>
      </c>
      <c r="AY296" s="24" t="e">
        <f t="shared" si="95"/>
        <v>#DIV/0!</v>
      </c>
      <c r="AZ296" s="24" t="e">
        <f t="shared" si="96"/>
        <v>#DIV/0!</v>
      </c>
      <c r="BA296" s="24" t="e">
        <f t="shared" si="97"/>
        <v>#DIV/0!</v>
      </c>
      <c r="BB296" s="24" t="e">
        <f t="shared" si="98"/>
        <v>#DIV/0!</v>
      </c>
      <c r="BC296" s="24" t="e">
        <f t="shared" si="99"/>
        <v>#DIV/0!</v>
      </c>
      <c r="BD296" s="24" t="e">
        <f t="shared" si="100"/>
        <v>#DIV/0!</v>
      </c>
      <c r="BE296" s="24" t="e">
        <f t="shared" si="101"/>
        <v>#DIV/0!</v>
      </c>
      <c r="BF296" s="24" t="e">
        <f t="shared" si="102"/>
        <v>#DIV/0!</v>
      </c>
      <c r="BG296" s="24" t="e">
        <f>10*LOG10(IF(AY296="",0,POWER(10,((AY296+'ModelParams Lw'!$O$4)/10))) +IF(AZ296="",0,POWER(10,((AZ296+'ModelParams Lw'!$P$4)/10))) +IF(BA296="",0,POWER(10,((BA296+'ModelParams Lw'!$Q$4)/10))) +IF(BB296="",0,POWER(10,((BB296+'ModelParams Lw'!$R$4)/10))) +IF(BC296="",0,POWER(10,((BC296+'ModelParams Lw'!$S$4)/10))) +IF(BD296="",0,POWER(10,((BD296+'ModelParams Lw'!$T$4)/10))) +IF(BE296="",0,POWER(10,((BE296+'ModelParams Lw'!$U$4)/10)))+IF(BF296="",0,POWER(10,((BF296+'ModelParams Lw'!$V$4)/10))))</f>
        <v>#DIV/0!</v>
      </c>
      <c r="BH296" s="24" t="e">
        <f t="shared" si="116"/>
        <v>#DIV/0!</v>
      </c>
      <c r="BI296" s="24" t="e">
        <f>(AY296-'ModelParams Lw'!O$10)/'ModelParams Lw'!O$11</f>
        <v>#DIV/0!</v>
      </c>
      <c r="BJ296" s="24" t="e">
        <f>(AZ296-'ModelParams Lw'!P$10)/'ModelParams Lw'!P$11</f>
        <v>#DIV/0!</v>
      </c>
      <c r="BK296" s="24" t="e">
        <f>(BA296-'ModelParams Lw'!Q$10)/'ModelParams Lw'!Q$11</f>
        <v>#DIV/0!</v>
      </c>
      <c r="BL296" s="24" t="e">
        <f>(BB296-'ModelParams Lw'!R$10)/'ModelParams Lw'!R$11</f>
        <v>#DIV/0!</v>
      </c>
      <c r="BM296" s="24" t="e">
        <f>(BC296-'ModelParams Lw'!S$10)/'ModelParams Lw'!S$11</f>
        <v>#DIV/0!</v>
      </c>
      <c r="BN296" s="24" t="e">
        <f>(BD296-'ModelParams Lw'!T$10)/'ModelParams Lw'!T$11</f>
        <v>#DIV/0!</v>
      </c>
      <c r="BO296" s="24" t="e">
        <f>(BE296-'ModelParams Lw'!U$10)/'ModelParams Lw'!U$11</f>
        <v>#DIV/0!</v>
      </c>
      <c r="BP296" s="24" t="e">
        <f>(BF296-'ModelParams Lw'!V$10)/'ModelParams Lw'!V$11</f>
        <v>#DIV/0!</v>
      </c>
      <c r="BQ296" s="24">
        <f>IF(Calcul!$F301="SW",'ModelParams Lw'!C$18+'ModelParams Lw'!C$19*LOG(BQ$3)+'ModelParams Lw'!C$20*($D296*$E296),IF('ModelParams Lw'!C$21+'ModelParams Lw'!C$22*LOG(BQ$3)+'ModelParams Lw'!C$23*($D296*$E296)&lt;'ModelParams Lw'!C$18+'ModelParams Lw'!C$19*LOG(BQ$3)+'ModelParams Lw'!C$20*($D296*$E296),'ModelParams Lw'!C$18+'ModelParams Lw'!C$19*LOG(BQ$3)+'ModelParams Lw'!C$20*($D296*$E296),'ModelParams Lw'!C$21+'ModelParams Lw'!C$22*LOG(BQ$3)+'ModelParams Lw'!C$23*($D296*$E296)))</f>
        <v>29.232362061604213</v>
      </c>
      <c r="BR296" s="24">
        <f>IF(Calcul!$F301="SW",'ModelParams Lw'!D$18+'ModelParams Lw'!D$19*LOG(BR$3)+'ModelParams Lw'!D$20*($D296*$E296),IF('ModelParams Lw'!D$21+'ModelParams Lw'!D$22*LOG(BR$3)+'ModelParams Lw'!D$23*($D296*$E296)&lt;'ModelParams Lw'!D$18+'ModelParams Lw'!D$19*LOG(BR$3)+'ModelParams Lw'!D$20*($D296*$E296),'ModelParams Lw'!D$18+'ModelParams Lw'!D$19*LOG(BR$3)+'ModelParams Lw'!D$20*($D296*$E296),'ModelParams Lw'!D$21+'ModelParams Lw'!D$22*LOG(BR$3)+'ModelParams Lw'!D$23*($D296*$E296)))</f>
        <v>20.87664435983303</v>
      </c>
      <c r="BS296" s="24">
        <f>IF(Calcul!$F301="SW",'ModelParams Lw'!E$18+'ModelParams Lw'!E$19*LOG(BS$3)+'ModelParams Lw'!E$20*($D296*$E296),IF('ModelParams Lw'!E$21+'ModelParams Lw'!E$22*LOG(BS$3)+'ModelParams Lw'!E$23*($D296*$E296)&lt;'ModelParams Lw'!E$18+'ModelParams Lw'!E$19*LOG(BS$3)+'ModelParams Lw'!E$20*($D296*$E296),'ModelParams Lw'!E$18+'ModelParams Lw'!E$19*LOG(BS$3)+'ModelParams Lw'!E$20*($D296*$E296),'ModelParams Lw'!E$21+'ModelParams Lw'!E$22*LOG(BS$3)+'ModelParams Lw'!E$23*($D296*$E296)))</f>
        <v>19.403052886267911</v>
      </c>
      <c r="BT296" s="24">
        <f>IF(Calcul!$F301="SW",'ModelParams Lw'!F$18+'ModelParams Lw'!F$19*LOG(BT$3)+'ModelParams Lw'!F$20*($D296*$E296),IF('ModelParams Lw'!F$21+'ModelParams Lw'!F$22*LOG(BT$3)+'ModelParams Lw'!F$23*($D296*$E296)&lt;'ModelParams Lw'!F$18+'ModelParams Lw'!F$19*LOG(BT$3)+'ModelParams Lw'!F$20*($D296*$E296),'ModelParams Lw'!F$18+'ModelParams Lw'!F$19*LOG(BT$3)+'ModelParams Lw'!F$20*($D296*$E296),'ModelParams Lw'!F$21+'ModelParams Lw'!F$22*LOG(BT$3)+'ModelParams Lw'!F$23*($D296*$E296)))</f>
        <v>19.168948557312724</v>
      </c>
      <c r="BU296" s="24">
        <f>IF(Calcul!$F301="SW",'ModelParams Lw'!G$18+'ModelParams Lw'!G$19*LOG(BU$3)+'ModelParams Lw'!G$20*($D296*$E296),IF('ModelParams Lw'!G$21+'ModelParams Lw'!G$22*LOG(BU$3)+'ModelParams Lw'!G$23*($D296*$E296)&lt;'ModelParams Lw'!G$18+'ModelParams Lw'!G$19*LOG(BU$3)+'ModelParams Lw'!G$20*($D296*$E296),'ModelParams Lw'!G$18+'ModelParams Lw'!G$19*LOG(BU$3)+'ModelParams Lw'!G$20*($D296*$E296),'ModelParams Lw'!G$21+'ModelParams Lw'!G$22*LOG(BU$3)+'ModelParams Lw'!G$23*($D296*$E296)))</f>
        <v>19.253827318462619</v>
      </c>
      <c r="BV296" s="24">
        <f>IF(Calcul!$F301="SW",'ModelParams Lw'!H$18+'ModelParams Lw'!H$19*LOG(BV$3)+'ModelParams Lw'!H$20*($D296*$E296),IF('ModelParams Lw'!H$21+'ModelParams Lw'!H$22*LOG(BV$3)+'ModelParams Lw'!H$23*($D296*$E296)&lt;'ModelParams Lw'!H$18+'ModelParams Lw'!H$19*LOG(BV$3)+'ModelParams Lw'!H$20*($D296*$E296),'ModelParams Lw'!H$18+'ModelParams Lw'!H$19*LOG(BV$3)+'ModelParams Lw'!H$20*($D296*$E296),'ModelParams Lw'!H$21+'ModelParams Lw'!H$22*LOG(BV$3)+'ModelParams Lw'!H$23*($D296*$E296)))</f>
        <v>18.450549841027573</v>
      </c>
      <c r="BW296" s="24">
        <f>IF(Calcul!$F301="SW",'ModelParams Lw'!I$18+'ModelParams Lw'!I$19*LOG(BW$3)+'ModelParams Lw'!I$20*($D296*$E296),IF('ModelParams Lw'!I$21+'ModelParams Lw'!I$22*LOG(BW$3)+'ModelParams Lw'!I$23*($D296*$E296)&lt;'ModelParams Lw'!I$18+'ModelParams Lw'!I$19*LOG(BW$3)+'ModelParams Lw'!I$20*($D296*$E296),'ModelParams Lw'!I$18+'ModelParams Lw'!I$19*LOG(BW$3)+'ModelParams Lw'!I$20*($D296*$E296),'ModelParams Lw'!I$21+'ModelParams Lw'!I$22*LOG(BW$3)+'ModelParams Lw'!I$23*($D296*$E296)))</f>
        <v>24.339570323731252</v>
      </c>
      <c r="BX296" s="24">
        <f>IF(Calcul!$F301="SW",'ModelParams Lw'!J$18+'ModelParams Lw'!J$19*LOG(BX$3)+'ModelParams Lw'!J$20*($D296*$E296),IF('ModelParams Lw'!J$21+'ModelParams Lw'!J$22*LOG(BX$3)+'ModelParams Lw'!J$23*($D296*$E296)&lt;'ModelParams Lw'!J$18+'ModelParams Lw'!J$19*LOG(BX$3)+'ModelParams Lw'!J$20*($D296*$E296),'ModelParams Lw'!J$18+'ModelParams Lw'!J$19*LOG(BX$3)+'ModelParams Lw'!J$20*($D296*$E296),'ModelParams Lw'!J$21+'ModelParams Lw'!J$22*LOG(BX$3)+'ModelParams Lw'!J$23*($D296*$E296)))</f>
        <v>22.505852524315557</v>
      </c>
      <c r="BY296" s="24" t="e">
        <f t="shared" si="103"/>
        <v>#DIV/0!</v>
      </c>
      <c r="BZ296" s="24" t="e">
        <f t="shared" si="104"/>
        <v>#DIV/0!</v>
      </c>
      <c r="CA296" s="24" t="e">
        <f t="shared" si="105"/>
        <v>#DIV/0!</v>
      </c>
      <c r="CB296" s="24" t="e">
        <f t="shared" si="106"/>
        <v>#DIV/0!</v>
      </c>
      <c r="CC296" s="24" t="e">
        <f t="shared" si="107"/>
        <v>#DIV/0!</v>
      </c>
      <c r="CD296" s="24" t="e">
        <f t="shared" si="108"/>
        <v>#DIV/0!</v>
      </c>
      <c r="CE296" s="24" t="e">
        <f t="shared" si="109"/>
        <v>#DIV/0!</v>
      </c>
      <c r="CF296" s="24" t="e">
        <f t="shared" si="110"/>
        <v>#DIV/0!</v>
      </c>
      <c r="CG296" s="24" t="e">
        <f>10*LOG10(IF(BY296="",0,POWER(10,((BY296+'ModelParams Lw'!$O$4)/10))) +IF(BZ296="",0,POWER(10,((BZ296+'ModelParams Lw'!$P$4)/10))) +IF(CA296="",0,POWER(10,((CA296+'ModelParams Lw'!$Q$4)/10))) +IF(CB296="",0,POWER(10,((CB296+'ModelParams Lw'!$R$4)/10))) +IF(CC296="",0,POWER(10,((CC296+'ModelParams Lw'!$S$4)/10))) +IF(CD296="",0,POWER(10,((CD296+'ModelParams Lw'!$T$4)/10))) +IF(CE296="",0,POWER(10,((CE296+'ModelParams Lw'!$U$4)/10)))+IF(CF296="",0,POWER(10,((CF296+'ModelParams Lw'!$V$4)/10))))</f>
        <v>#DIV/0!</v>
      </c>
      <c r="CH296" s="24" t="e">
        <f t="shared" si="117"/>
        <v>#DIV/0!</v>
      </c>
      <c r="CI296" s="24" t="e">
        <f>(BY296-'ModelParams Lw'!$O$10)/'ModelParams Lw'!$O$11</f>
        <v>#DIV/0!</v>
      </c>
      <c r="CJ296" s="24" t="e">
        <f>(BZ296-'ModelParams Lw'!$P$10)/'ModelParams Lw'!$P$11</f>
        <v>#DIV/0!</v>
      </c>
      <c r="CK296" s="24" t="e">
        <f>(CA296-'ModelParams Lw'!$Q$10)/'ModelParams Lw'!$Q$11</f>
        <v>#DIV/0!</v>
      </c>
      <c r="CL296" s="24" t="e">
        <f>(CB296-'ModelParams Lw'!$R$10)/'ModelParams Lw'!$R$11</f>
        <v>#DIV/0!</v>
      </c>
      <c r="CM296" s="24" t="e">
        <f>(CC296-'ModelParams Lw'!$S$10)/'ModelParams Lw'!$S$11</f>
        <v>#DIV/0!</v>
      </c>
      <c r="CN296" s="24" t="e">
        <f>(CD296-'ModelParams Lw'!$T$10)/'ModelParams Lw'!$T$11</f>
        <v>#DIV/0!</v>
      </c>
      <c r="CO296" s="24" t="e">
        <f>(CE296-'ModelParams Lw'!$U$10)/'ModelParams Lw'!$U$11</f>
        <v>#DIV/0!</v>
      </c>
      <c r="CP296" s="24" t="e">
        <f>(CF296-'ModelParams Lw'!$V$10)/'ModelParams Lw'!$V$11</f>
        <v>#DIV/0!</v>
      </c>
    </row>
    <row r="297" spans="1:94" x14ac:dyDescent="0.2">
      <c r="A297" s="12">
        <f>Calcul!B299</f>
        <v>0</v>
      </c>
      <c r="B297" s="12">
        <f t="shared" si="111"/>
        <v>0</v>
      </c>
      <c r="C297" s="12">
        <f>Calcul!C299</f>
        <v>0</v>
      </c>
      <c r="D297" s="12">
        <f>Calcul!D299/1000</f>
        <v>0</v>
      </c>
      <c r="E297" s="12">
        <f>Calcul!E299/1000</f>
        <v>0</v>
      </c>
      <c r="F297" s="12">
        <f t="shared" si="112"/>
        <v>0</v>
      </c>
      <c r="G297" s="24" t="e">
        <f t="shared" si="113"/>
        <v>#DIV/0!</v>
      </c>
      <c r="H297" s="21" t="e">
        <f>'ModelParams Lw'!$B$6*(LN(H$3/(($B297/3600/($D297*$F297))^0.4*$G297^0.3)))^2+'ModelParams Lw'!$B$7*LN(H$3/(($B297/3600/($D297*$F297))^0.4*$G297^0.3))+'ModelParams Lw'!$B$8</f>
        <v>#DIV/0!</v>
      </c>
      <c r="I297" s="21" t="e">
        <f>'ModelParams Lw'!$B$6*(LN(I$3/(($B297/3600/($D297*$F297))^0.4*$G297^0.3)))^2+'ModelParams Lw'!$B$7*LN(I$3/(($B297/3600/($D297*$F297))^0.4*$G297^0.3))+'ModelParams Lw'!$B$8</f>
        <v>#DIV/0!</v>
      </c>
      <c r="J297" s="21" t="e">
        <f>'ModelParams Lw'!$B$6*(LN(J$3/(($B297/3600/($D297*$F297))^0.4*$G297^0.3)))^2+'ModelParams Lw'!$B$7*LN(J$3/(($B297/3600/($D297*$F297))^0.4*$G297^0.3))+'ModelParams Lw'!$B$8</f>
        <v>#DIV/0!</v>
      </c>
      <c r="K297" s="21" t="e">
        <f>'ModelParams Lw'!$B$6*(LN(K$3/(($B297/3600/($D297*$F297))^0.4*$G297^0.3)))^2+'ModelParams Lw'!$B$7*LN(K$3/(($B297/3600/($D297*$F297))^0.4*$G297^0.3))+'ModelParams Lw'!$B$8</f>
        <v>#DIV/0!</v>
      </c>
      <c r="L297" s="21" t="e">
        <f>'ModelParams Lw'!$B$6*(LN(L$3/(($B297/3600/($D297*$F297))^0.4*$G297^0.3)))^2+'ModelParams Lw'!$B$7*LN(L$3/(($B297/3600/($D297*$F297))^0.4*$G297^0.3))+'ModelParams Lw'!$B$8</f>
        <v>#DIV/0!</v>
      </c>
      <c r="M297" s="21" t="e">
        <f>'ModelParams Lw'!$B$6*(LN(M$3/(($B297/3600/($D297*$F297))^0.4*$G297^0.3)))^2+'ModelParams Lw'!$B$7*LN(M$3/(($B297/3600/($D297*$F297))^0.4*$G297^0.3))+'ModelParams Lw'!$B$8</f>
        <v>#DIV/0!</v>
      </c>
      <c r="N297" s="21" t="e">
        <f>'ModelParams Lw'!$B$6*(LN(N$3/(($B297/3600/($D297*$F297))^0.4*$G297^0.3)))^2+'ModelParams Lw'!$B$7*LN(N$3/(($B297/3600/($D297*$F297))^0.4*$G297^0.3))+'ModelParams Lw'!$B$8</f>
        <v>#DIV/0!</v>
      </c>
      <c r="O297" s="21" t="e">
        <f>'ModelParams Lw'!$B$6*(LN(O$3/(($B297/3600/($D297*$F297))^0.4*$G297^0.3)))^2+'ModelParams Lw'!$B$7*LN(O$3/(($B297/3600/($D297*$F297))^0.4*$G297^0.3))+'ModelParams Lw'!$B$8</f>
        <v>#DIV/0!</v>
      </c>
      <c r="P297" s="24" t="e">
        <f>'ModelParams Lw'!$B$3+'ModelParams Lw'!$B$4*LOG10($B297/3600/($D297*$F297))+'ModelParams Lw'!$B$5*LOG10(2*$G297/(1.2*($B297/3600/($D297*$F297))^2)+1)+10*LOG10($D297*$F297)+H297</f>
        <v>#DIV/0!</v>
      </c>
      <c r="Q297" s="24" t="e">
        <f>'ModelParams Lw'!$B$3+'ModelParams Lw'!$B$4*LOG10($B297/3600/($D297*$F297))+'ModelParams Lw'!$B$5*LOG10(2*$G297/(1.2*($B297/3600/($D297*$F297))^2)+1)+10*LOG10($D297*$F297)+I297</f>
        <v>#DIV/0!</v>
      </c>
      <c r="R297" s="24" t="e">
        <f>'ModelParams Lw'!$B$3+'ModelParams Lw'!$B$4*LOG10($B297/3600/($D297*$F297))+'ModelParams Lw'!$B$5*LOG10(2*$G297/(1.2*($B297/3600/($D297*$F297))^2)+1)+10*LOG10($D297*$F297)+J297</f>
        <v>#DIV/0!</v>
      </c>
      <c r="S297" s="24" t="e">
        <f>'ModelParams Lw'!$B$3+'ModelParams Lw'!$B$4*LOG10($B297/3600/($D297*$F297))+'ModelParams Lw'!$B$5*LOG10(2*$G297/(1.2*($B297/3600/($D297*$F297))^2)+1)+10*LOG10($D297*$F297)+K297</f>
        <v>#DIV/0!</v>
      </c>
      <c r="T297" s="24" t="e">
        <f>'ModelParams Lw'!$B$3+'ModelParams Lw'!$B$4*LOG10($B297/3600/($D297*$F297))+'ModelParams Lw'!$B$5*LOG10(2*$G297/(1.2*($B297/3600/($D297*$F297))^2)+1)+10*LOG10($D297*$F297)+L297</f>
        <v>#DIV/0!</v>
      </c>
      <c r="U297" s="24" t="e">
        <f>'ModelParams Lw'!$B$3+'ModelParams Lw'!$B$4*LOG10($B297/3600/($D297*$F297))+'ModelParams Lw'!$B$5*LOG10(2*$G297/(1.2*($B297/3600/($D297*$F297))^2)+1)+10*LOG10($D297*$F297)+M297</f>
        <v>#DIV/0!</v>
      </c>
      <c r="V297" s="24" t="e">
        <f>'ModelParams Lw'!$B$3+'ModelParams Lw'!$B$4*LOG10($B297/3600/($D297*$F297))+'ModelParams Lw'!$B$5*LOG10(2*$G297/(1.2*($B297/3600/($D297*$F297))^2)+1)+10*LOG10($D297*$F297)+N297</f>
        <v>#DIV/0!</v>
      </c>
      <c r="W297" s="24" t="e">
        <f>'ModelParams Lw'!$B$3+'ModelParams Lw'!$B$4*LOG10($B297/3600/($D297*$F297))+'ModelParams Lw'!$B$5*LOG10(2*$G297/(1.2*($B297/3600/($D297*$F297))^2)+1)+10*LOG10($D297*$F297)+O297</f>
        <v>#DIV/0!</v>
      </c>
      <c r="X297" s="24" t="e">
        <f>10*LOG10(IF(P297="",0,POWER(10,((P297+'ModelParams Lw'!$O$4)/10))) +IF(Q297="",0,POWER(10,((Q297+'ModelParams Lw'!$P$4)/10))) +IF(R297="",0,POWER(10,((R297+'ModelParams Lw'!$Q$4)/10))) +IF(S297="",0,POWER(10,((S297+'ModelParams Lw'!$R$4)/10))) +IF(T297="",0,POWER(10,((T297+'ModelParams Lw'!$S$4)/10))) +IF(U297="",0,POWER(10,((U297+'ModelParams Lw'!$T$4)/10))) +IF(V297="",0,POWER(10,((V297+'ModelParams Lw'!$U$4)/10)))+IF(W297="",0,POWER(10,((W297+'ModelParams Lw'!$V$4)/10))))</f>
        <v>#DIV/0!</v>
      </c>
      <c r="Y297" s="24" t="e">
        <f t="shared" si="114"/>
        <v>#DIV/0!</v>
      </c>
      <c r="Z297" s="24" t="e">
        <f>(P297-'ModelParams Lw'!O$10)/'ModelParams Lw'!O$11</f>
        <v>#DIV/0!</v>
      </c>
      <c r="AA297" s="24" t="e">
        <f>(Q297-'ModelParams Lw'!P$10)/'ModelParams Lw'!P$11</f>
        <v>#DIV/0!</v>
      </c>
      <c r="AB297" s="24" t="e">
        <f>(R297-'ModelParams Lw'!Q$10)/'ModelParams Lw'!Q$11</f>
        <v>#DIV/0!</v>
      </c>
      <c r="AC297" s="24" t="e">
        <f>(S297-'ModelParams Lw'!R$10)/'ModelParams Lw'!R$11</f>
        <v>#DIV/0!</v>
      </c>
      <c r="AD297" s="24" t="e">
        <f>(T297-'ModelParams Lw'!S$10)/'ModelParams Lw'!S$11</f>
        <v>#DIV/0!</v>
      </c>
      <c r="AE297" s="24" t="e">
        <f>(U297-'ModelParams Lw'!T$10)/'ModelParams Lw'!T$11</f>
        <v>#DIV/0!</v>
      </c>
      <c r="AF297" s="24" t="e">
        <f>(V297-'ModelParams Lw'!U$10)/'ModelParams Lw'!U$11</f>
        <v>#DIV/0!</v>
      </c>
      <c r="AG297" s="24" t="e">
        <f>(W297-'ModelParams Lw'!V$10)/'ModelParams Lw'!V$11</f>
        <v>#DIV/0!</v>
      </c>
      <c r="AH297" s="24" t="e">
        <f t="shared" si="115"/>
        <v>#DIV/0!</v>
      </c>
      <c r="AI297" s="24" t="str">
        <f>IF(OR(Calcul!$D302="",Calcul!$E302=""),"",VLOOKUP(CONCATENATE(Calcul!$D302,Calcul!$E302),SilencerParams!$D$4:$R$82,8,FALSE))</f>
        <v/>
      </c>
      <c r="AJ297" s="24" t="str">
        <f>IF(OR(Calcul!$D302="",Calcul!$E302=""),"",VLOOKUP(CONCATENATE(Calcul!$D302,Calcul!$E302),SilencerParams!$D$4:$R$82,9,FALSE))</f>
        <v/>
      </c>
      <c r="AK297" s="24" t="str">
        <f>IF(OR(Calcul!$D302="",Calcul!$E302=""),"",VLOOKUP(CONCATENATE(Calcul!$D302,Calcul!$E302),SilencerParams!$D$4:$R$82,10,FALSE))</f>
        <v/>
      </c>
      <c r="AL297" s="24" t="str">
        <f>IF(OR(Calcul!$D302="",Calcul!$E302=""),"",VLOOKUP(CONCATENATE(Calcul!$D302,Calcul!$E302),SilencerParams!$D$4:$R$82,11,FALSE))</f>
        <v/>
      </c>
      <c r="AM297" s="24" t="str">
        <f>IF(OR(Calcul!$D302="",Calcul!$E302=""),"",VLOOKUP(CONCATENATE(Calcul!$D302,Calcul!$E302),SilencerParams!$D$4:$R$82,12,FALSE))</f>
        <v/>
      </c>
      <c r="AN297" s="24" t="str">
        <f>IF(OR(Calcul!$D302="",Calcul!$E302=""),"",VLOOKUP(CONCATENATE(Calcul!$D302,Calcul!$E302),SilencerParams!$D$4:$R$82,13,FALSE))</f>
        <v/>
      </c>
      <c r="AO297" s="24" t="str">
        <f>IF(OR(Calcul!$D302="",Calcul!$E302=""),"",VLOOKUP(CONCATENATE(Calcul!$D302,Calcul!$E302),SilencerParams!$D$4:$R$82,14,FALSE))</f>
        <v/>
      </c>
      <c r="AP297" s="24" t="str">
        <f>IF(OR(Calcul!$D302="",Calcul!$E302=""),"",VLOOKUP(CONCATENATE(Calcul!$D302,Calcul!$E302),SilencerParams!$D$4:$R$82,15,FALSE))</f>
        <v/>
      </c>
      <c r="AQ297" s="24" t="str">
        <f>IF(OR(Calcul!$D302="",Calcul!$E302=""),"",VLOOKUP(CONCATENATE(Calcul!$D302,Calcul!$E302),SilencerParams!$D$4:$Z$82,16,FALSE)*LOG($AH297)+VLOOKUP(CONCATENATE(Calcul!$D302,Calcul!$E302),SilencerParams!$D$4:$AH$82,24,FALSE))</f>
        <v/>
      </c>
      <c r="AR297" s="24" t="str">
        <f>IF(OR(Calcul!$D302="",Calcul!$E302=""),"",VLOOKUP(CONCATENATE(Calcul!$D302,Calcul!$E302),SilencerParams!$D$4:$Z$82,17,FALSE)*LOG($AH297)+VLOOKUP(CONCATENATE(Calcul!$D302,Calcul!$E302),SilencerParams!$D$4:$AH$82,25,FALSE))</f>
        <v/>
      </c>
      <c r="AS297" s="24" t="str">
        <f>IF(OR(Calcul!$D302="",Calcul!$E302=""),"",VLOOKUP(CONCATENATE(Calcul!$D302,Calcul!$E302),SilencerParams!$D$4:$Z$82,18,FALSE)*LOG($AH297)+VLOOKUP(CONCATENATE(Calcul!$D302,Calcul!$E302),SilencerParams!$D$4:$AH$82,26,FALSE))</f>
        <v/>
      </c>
      <c r="AT297" s="24" t="str">
        <f>IF(OR(Calcul!$D302="",Calcul!$E302=""),"",VLOOKUP(CONCATENATE(Calcul!$D302,Calcul!$E302),SilencerParams!$D$4:$Z$82,19,FALSE)*LOG($AH297)+VLOOKUP(CONCATENATE(Calcul!$D302,Calcul!$E302),SilencerParams!$D$4:$AH$82,27,FALSE))</f>
        <v/>
      </c>
      <c r="AU297" s="24" t="str">
        <f>IF(OR(Calcul!$D302="",Calcul!$E302=""),"",VLOOKUP(CONCATENATE(Calcul!$D302,Calcul!$E302),SilencerParams!$D$4:$Z$82,20,FALSE)*LOG($AH297)+VLOOKUP(CONCATENATE(Calcul!$D302,Calcul!$E302),SilencerParams!$D$4:$AH$82,28,FALSE))</f>
        <v/>
      </c>
      <c r="AV297" s="24" t="str">
        <f>IF(OR(Calcul!$D302="",Calcul!$E302=""),"",VLOOKUP(CONCATENATE(Calcul!$D302,Calcul!$E302),SilencerParams!$D$4:$Z$82,21,FALSE)*LOG($AH297)+VLOOKUP(CONCATENATE(Calcul!$D302,Calcul!$E302),SilencerParams!$D$4:$AH$82,29,FALSE))</f>
        <v/>
      </c>
      <c r="AW297" s="24" t="str">
        <f>IF(OR(Calcul!$D302="",Calcul!$E302=""),"",VLOOKUP(CONCATENATE(Calcul!$D302,Calcul!$E302),SilencerParams!$D$4:$Z$82,22,FALSE)*LOG($AH297)+VLOOKUP(CONCATENATE(Calcul!$D302,Calcul!$E302),SilencerParams!$D$4:$AH$82,30,FALSE))</f>
        <v/>
      </c>
      <c r="AX297" s="24" t="str">
        <f>IF(OR(Calcul!$D302="",Calcul!$E302=""),"",VLOOKUP(CONCATENATE(Calcul!$D302,Calcul!$E302),SilencerParams!$D$4:$Z$82,23,FALSE)*LOG($AH297)+VLOOKUP(CONCATENATE(Calcul!$D302,Calcul!$E302),SilencerParams!$D$4:$AH$82,31,FALSE))</f>
        <v/>
      </c>
      <c r="AY297" s="24" t="e">
        <f t="shared" si="95"/>
        <v>#DIV/0!</v>
      </c>
      <c r="AZ297" s="24" t="e">
        <f t="shared" si="96"/>
        <v>#DIV/0!</v>
      </c>
      <c r="BA297" s="24" t="e">
        <f t="shared" si="97"/>
        <v>#DIV/0!</v>
      </c>
      <c r="BB297" s="24" t="e">
        <f t="shared" si="98"/>
        <v>#DIV/0!</v>
      </c>
      <c r="BC297" s="24" t="e">
        <f t="shared" si="99"/>
        <v>#DIV/0!</v>
      </c>
      <c r="BD297" s="24" t="e">
        <f t="shared" si="100"/>
        <v>#DIV/0!</v>
      </c>
      <c r="BE297" s="24" t="e">
        <f t="shared" si="101"/>
        <v>#DIV/0!</v>
      </c>
      <c r="BF297" s="24" t="e">
        <f t="shared" si="102"/>
        <v>#DIV/0!</v>
      </c>
      <c r="BG297" s="24" t="e">
        <f>10*LOG10(IF(AY297="",0,POWER(10,((AY297+'ModelParams Lw'!$O$4)/10))) +IF(AZ297="",0,POWER(10,((AZ297+'ModelParams Lw'!$P$4)/10))) +IF(BA297="",0,POWER(10,((BA297+'ModelParams Lw'!$Q$4)/10))) +IF(BB297="",0,POWER(10,((BB297+'ModelParams Lw'!$R$4)/10))) +IF(BC297="",0,POWER(10,((BC297+'ModelParams Lw'!$S$4)/10))) +IF(BD297="",0,POWER(10,((BD297+'ModelParams Lw'!$T$4)/10))) +IF(BE297="",0,POWER(10,((BE297+'ModelParams Lw'!$U$4)/10)))+IF(BF297="",0,POWER(10,((BF297+'ModelParams Lw'!$V$4)/10))))</f>
        <v>#DIV/0!</v>
      </c>
      <c r="BH297" s="24" t="e">
        <f t="shared" si="116"/>
        <v>#DIV/0!</v>
      </c>
      <c r="BI297" s="24" t="e">
        <f>(AY297-'ModelParams Lw'!O$10)/'ModelParams Lw'!O$11</f>
        <v>#DIV/0!</v>
      </c>
      <c r="BJ297" s="24" t="e">
        <f>(AZ297-'ModelParams Lw'!P$10)/'ModelParams Lw'!P$11</f>
        <v>#DIV/0!</v>
      </c>
      <c r="BK297" s="24" t="e">
        <f>(BA297-'ModelParams Lw'!Q$10)/'ModelParams Lw'!Q$11</f>
        <v>#DIV/0!</v>
      </c>
      <c r="BL297" s="24" t="e">
        <f>(BB297-'ModelParams Lw'!R$10)/'ModelParams Lw'!R$11</f>
        <v>#DIV/0!</v>
      </c>
      <c r="BM297" s="24" t="e">
        <f>(BC297-'ModelParams Lw'!S$10)/'ModelParams Lw'!S$11</f>
        <v>#DIV/0!</v>
      </c>
      <c r="BN297" s="24" t="e">
        <f>(BD297-'ModelParams Lw'!T$10)/'ModelParams Lw'!T$11</f>
        <v>#DIV/0!</v>
      </c>
      <c r="BO297" s="24" t="e">
        <f>(BE297-'ModelParams Lw'!U$10)/'ModelParams Lw'!U$11</f>
        <v>#DIV/0!</v>
      </c>
      <c r="BP297" s="24" t="e">
        <f>(BF297-'ModelParams Lw'!V$10)/'ModelParams Lw'!V$11</f>
        <v>#DIV/0!</v>
      </c>
      <c r="BQ297" s="24">
        <f>IF(Calcul!$F302="SW",'ModelParams Lw'!C$18+'ModelParams Lw'!C$19*LOG(BQ$3)+'ModelParams Lw'!C$20*($D297*$E297),IF('ModelParams Lw'!C$21+'ModelParams Lw'!C$22*LOG(BQ$3)+'ModelParams Lw'!C$23*($D297*$E297)&lt;'ModelParams Lw'!C$18+'ModelParams Lw'!C$19*LOG(BQ$3)+'ModelParams Lw'!C$20*($D297*$E297),'ModelParams Lw'!C$18+'ModelParams Lw'!C$19*LOG(BQ$3)+'ModelParams Lw'!C$20*($D297*$E297),'ModelParams Lw'!C$21+'ModelParams Lw'!C$22*LOG(BQ$3)+'ModelParams Lw'!C$23*($D297*$E297)))</f>
        <v>29.232362061604213</v>
      </c>
      <c r="BR297" s="24">
        <f>IF(Calcul!$F302="SW",'ModelParams Lw'!D$18+'ModelParams Lw'!D$19*LOG(BR$3)+'ModelParams Lw'!D$20*($D297*$E297),IF('ModelParams Lw'!D$21+'ModelParams Lw'!D$22*LOG(BR$3)+'ModelParams Lw'!D$23*($D297*$E297)&lt;'ModelParams Lw'!D$18+'ModelParams Lw'!D$19*LOG(BR$3)+'ModelParams Lw'!D$20*($D297*$E297),'ModelParams Lw'!D$18+'ModelParams Lw'!D$19*LOG(BR$3)+'ModelParams Lw'!D$20*($D297*$E297),'ModelParams Lw'!D$21+'ModelParams Lw'!D$22*LOG(BR$3)+'ModelParams Lw'!D$23*($D297*$E297)))</f>
        <v>20.87664435983303</v>
      </c>
      <c r="BS297" s="24">
        <f>IF(Calcul!$F302="SW",'ModelParams Lw'!E$18+'ModelParams Lw'!E$19*LOG(BS$3)+'ModelParams Lw'!E$20*($D297*$E297),IF('ModelParams Lw'!E$21+'ModelParams Lw'!E$22*LOG(BS$3)+'ModelParams Lw'!E$23*($D297*$E297)&lt;'ModelParams Lw'!E$18+'ModelParams Lw'!E$19*LOG(BS$3)+'ModelParams Lw'!E$20*($D297*$E297),'ModelParams Lw'!E$18+'ModelParams Lw'!E$19*LOG(BS$3)+'ModelParams Lw'!E$20*($D297*$E297),'ModelParams Lw'!E$21+'ModelParams Lw'!E$22*LOG(BS$3)+'ModelParams Lw'!E$23*($D297*$E297)))</f>
        <v>19.403052886267911</v>
      </c>
      <c r="BT297" s="24">
        <f>IF(Calcul!$F302="SW",'ModelParams Lw'!F$18+'ModelParams Lw'!F$19*LOG(BT$3)+'ModelParams Lw'!F$20*($D297*$E297),IF('ModelParams Lw'!F$21+'ModelParams Lw'!F$22*LOG(BT$3)+'ModelParams Lw'!F$23*($D297*$E297)&lt;'ModelParams Lw'!F$18+'ModelParams Lw'!F$19*LOG(BT$3)+'ModelParams Lw'!F$20*($D297*$E297),'ModelParams Lw'!F$18+'ModelParams Lw'!F$19*LOG(BT$3)+'ModelParams Lw'!F$20*($D297*$E297),'ModelParams Lw'!F$21+'ModelParams Lw'!F$22*LOG(BT$3)+'ModelParams Lw'!F$23*($D297*$E297)))</f>
        <v>19.168948557312724</v>
      </c>
      <c r="BU297" s="24">
        <f>IF(Calcul!$F302="SW",'ModelParams Lw'!G$18+'ModelParams Lw'!G$19*LOG(BU$3)+'ModelParams Lw'!G$20*($D297*$E297),IF('ModelParams Lw'!G$21+'ModelParams Lw'!G$22*LOG(BU$3)+'ModelParams Lw'!G$23*($D297*$E297)&lt;'ModelParams Lw'!G$18+'ModelParams Lw'!G$19*LOG(BU$3)+'ModelParams Lw'!G$20*($D297*$E297),'ModelParams Lw'!G$18+'ModelParams Lw'!G$19*LOG(BU$3)+'ModelParams Lw'!G$20*($D297*$E297),'ModelParams Lw'!G$21+'ModelParams Lw'!G$22*LOG(BU$3)+'ModelParams Lw'!G$23*($D297*$E297)))</f>
        <v>19.253827318462619</v>
      </c>
      <c r="BV297" s="24">
        <f>IF(Calcul!$F302="SW",'ModelParams Lw'!H$18+'ModelParams Lw'!H$19*LOG(BV$3)+'ModelParams Lw'!H$20*($D297*$E297),IF('ModelParams Lw'!H$21+'ModelParams Lw'!H$22*LOG(BV$3)+'ModelParams Lw'!H$23*($D297*$E297)&lt;'ModelParams Lw'!H$18+'ModelParams Lw'!H$19*LOG(BV$3)+'ModelParams Lw'!H$20*($D297*$E297),'ModelParams Lw'!H$18+'ModelParams Lw'!H$19*LOG(BV$3)+'ModelParams Lw'!H$20*($D297*$E297),'ModelParams Lw'!H$21+'ModelParams Lw'!H$22*LOG(BV$3)+'ModelParams Lw'!H$23*($D297*$E297)))</f>
        <v>18.450549841027573</v>
      </c>
      <c r="BW297" s="24">
        <f>IF(Calcul!$F302="SW",'ModelParams Lw'!I$18+'ModelParams Lw'!I$19*LOG(BW$3)+'ModelParams Lw'!I$20*($D297*$E297),IF('ModelParams Lw'!I$21+'ModelParams Lw'!I$22*LOG(BW$3)+'ModelParams Lw'!I$23*($D297*$E297)&lt;'ModelParams Lw'!I$18+'ModelParams Lw'!I$19*LOG(BW$3)+'ModelParams Lw'!I$20*($D297*$E297),'ModelParams Lw'!I$18+'ModelParams Lw'!I$19*LOG(BW$3)+'ModelParams Lw'!I$20*($D297*$E297),'ModelParams Lw'!I$21+'ModelParams Lw'!I$22*LOG(BW$3)+'ModelParams Lw'!I$23*($D297*$E297)))</f>
        <v>24.339570323731252</v>
      </c>
      <c r="BX297" s="24">
        <f>IF(Calcul!$F302="SW",'ModelParams Lw'!J$18+'ModelParams Lw'!J$19*LOG(BX$3)+'ModelParams Lw'!J$20*($D297*$E297),IF('ModelParams Lw'!J$21+'ModelParams Lw'!J$22*LOG(BX$3)+'ModelParams Lw'!J$23*($D297*$E297)&lt;'ModelParams Lw'!J$18+'ModelParams Lw'!J$19*LOG(BX$3)+'ModelParams Lw'!J$20*($D297*$E297),'ModelParams Lw'!J$18+'ModelParams Lw'!J$19*LOG(BX$3)+'ModelParams Lw'!J$20*($D297*$E297),'ModelParams Lw'!J$21+'ModelParams Lw'!J$22*LOG(BX$3)+'ModelParams Lw'!J$23*($D297*$E297)))</f>
        <v>22.505852524315557</v>
      </c>
      <c r="BY297" s="24" t="e">
        <f t="shared" si="103"/>
        <v>#DIV/0!</v>
      </c>
      <c r="BZ297" s="24" t="e">
        <f t="shared" si="104"/>
        <v>#DIV/0!</v>
      </c>
      <c r="CA297" s="24" t="e">
        <f t="shared" si="105"/>
        <v>#DIV/0!</v>
      </c>
      <c r="CB297" s="24" t="e">
        <f t="shared" si="106"/>
        <v>#DIV/0!</v>
      </c>
      <c r="CC297" s="24" t="e">
        <f t="shared" si="107"/>
        <v>#DIV/0!</v>
      </c>
      <c r="CD297" s="24" t="e">
        <f t="shared" si="108"/>
        <v>#DIV/0!</v>
      </c>
      <c r="CE297" s="24" t="e">
        <f t="shared" si="109"/>
        <v>#DIV/0!</v>
      </c>
      <c r="CF297" s="24" t="e">
        <f t="shared" si="110"/>
        <v>#DIV/0!</v>
      </c>
      <c r="CG297" s="24" t="e">
        <f>10*LOG10(IF(BY297="",0,POWER(10,((BY297+'ModelParams Lw'!$O$4)/10))) +IF(BZ297="",0,POWER(10,((BZ297+'ModelParams Lw'!$P$4)/10))) +IF(CA297="",0,POWER(10,((CA297+'ModelParams Lw'!$Q$4)/10))) +IF(CB297="",0,POWER(10,((CB297+'ModelParams Lw'!$R$4)/10))) +IF(CC297="",0,POWER(10,((CC297+'ModelParams Lw'!$S$4)/10))) +IF(CD297="",0,POWER(10,((CD297+'ModelParams Lw'!$T$4)/10))) +IF(CE297="",0,POWER(10,((CE297+'ModelParams Lw'!$U$4)/10)))+IF(CF297="",0,POWER(10,((CF297+'ModelParams Lw'!$V$4)/10))))</f>
        <v>#DIV/0!</v>
      </c>
      <c r="CH297" s="24" t="e">
        <f t="shared" si="117"/>
        <v>#DIV/0!</v>
      </c>
      <c r="CI297" s="24" t="e">
        <f>(BY297-'ModelParams Lw'!$O$10)/'ModelParams Lw'!$O$11</f>
        <v>#DIV/0!</v>
      </c>
      <c r="CJ297" s="24" t="e">
        <f>(BZ297-'ModelParams Lw'!$P$10)/'ModelParams Lw'!$P$11</f>
        <v>#DIV/0!</v>
      </c>
      <c r="CK297" s="24" t="e">
        <f>(CA297-'ModelParams Lw'!$Q$10)/'ModelParams Lw'!$Q$11</f>
        <v>#DIV/0!</v>
      </c>
      <c r="CL297" s="24" t="e">
        <f>(CB297-'ModelParams Lw'!$R$10)/'ModelParams Lw'!$R$11</f>
        <v>#DIV/0!</v>
      </c>
      <c r="CM297" s="24" t="e">
        <f>(CC297-'ModelParams Lw'!$S$10)/'ModelParams Lw'!$S$11</f>
        <v>#DIV/0!</v>
      </c>
      <c r="CN297" s="24" t="e">
        <f>(CD297-'ModelParams Lw'!$T$10)/'ModelParams Lw'!$T$11</f>
        <v>#DIV/0!</v>
      </c>
      <c r="CO297" s="24" t="e">
        <f>(CE297-'ModelParams Lw'!$U$10)/'ModelParams Lw'!$U$11</f>
        <v>#DIV/0!</v>
      </c>
      <c r="CP297" s="24" t="e">
        <f>(CF297-'ModelParams Lw'!$V$10)/'ModelParams Lw'!$V$11</f>
        <v>#DIV/0!</v>
      </c>
    </row>
    <row r="298" spans="1:94" x14ac:dyDescent="0.2">
      <c r="A298" s="12">
        <f>Calcul!B300</f>
        <v>0</v>
      </c>
      <c r="B298" s="12">
        <f t="shared" si="111"/>
        <v>0</v>
      </c>
      <c r="C298" s="12">
        <f>Calcul!C300</f>
        <v>0</v>
      </c>
      <c r="D298" s="12">
        <f>Calcul!D300/1000</f>
        <v>0</v>
      </c>
      <c r="E298" s="12">
        <f>Calcul!E300/1000</f>
        <v>0</v>
      </c>
      <c r="F298" s="12">
        <f t="shared" si="112"/>
        <v>0</v>
      </c>
      <c r="G298" s="24" t="e">
        <f t="shared" si="113"/>
        <v>#DIV/0!</v>
      </c>
      <c r="H298" s="21" t="e">
        <f>'ModelParams Lw'!$B$6*(LN(H$3/(($B298/3600/($D298*$F298))^0.4*$G298^0.3)))^2+'ModelParams Lw'!$B$7*LN(H$3/(($B298/3600/($D298*$F298))^0.4*$G298^0.3))+'ModelParams Lw'!$B$8</f>
        <v>#DIV/0!</v>
      </c>
      <c r="I298" s="21" t="e">
        <f>'ModelParams Lw'!$B$6*(LN(I$3/(($B298/3600/($D298*$F298))^0.4*$G298^0.3)))^2+'ModelParams Lw'!$B$7*LN(I$3/(($B298/3600/($D298*$F298))^0.4*$G298^0.3))+'ModelParams Lw'!$B$8</f>
        <v>#DIV/0!</v>
      </c>
      <c r="J298" s="21" t="e">
        <f>'ModelParams Lw'!$B$6*(LN(J$3/(($B298/3600/($D298*$F298))^0.4*$G298^0.3)))^2+'ModelParams Lw'!$B$7*LN(J$3/(($B298/3600/($D298*$F298))^0.4*$G298^0.3))+'ModelParams Lw'!$B$8</f>
        <v>#DIV/0!</v>
      </c>
      <c r="K298" s="21" t="e">
        <f>'ModelParams Lw'!$B$6*(LN(K$3/(($B298/3600/($D298*$F298))^0.4*$G298^0.3)))^2+'ModelParams Lw'!$B$7*LN(K$3/(($B298/3600/($D298*$F298))^0.4*$G298^0.3))+'ModelParams Lw'!$B$8</f>
        <v>#DIV/0!</v>
      </c>
      <c r="L298" s="21" t="e">
        <f>'ModelParams Lw'!$B$6*(LN(L$3/(($B298/3600/($D298*$F298))^0.4*$G298^0.3)))^2+'ModelParams Lw'!$B$7*LN(L$3/(($B298/3600/($D298*$F298))^0.4*$G298^0.3))+'ModelParams Lw'!$B$8</f>
        <v>#DIV/0!</v>
      </c>
      <c r="M298" s="21" t="e">
        <f>'ModelParams Lw'!$B$6*(LN(M$3/(($B298/3600/($D298*$F298))^0.4*$G298^0.3)))^2+'ModelParams Lw'!$B$7*LN(M$3/(($B298/3600/($D298*$F298))^0.4*$G298^0.3))+'ModelParams Lw'!$B$8</f>
        <v>#DIV/0!</v>
      </c>
      <c r="N298" s="21" t="e">
        <f>'ModelParams Lw'!$B$6*(LN(N$3/(($B298/3600/($D298*$F298))^0.4*$G298^0.3)))^2+'ModelParams Lw'!$B$7*LN(N$3/(($B298/3600/($D298*$F298))^0.4*$G298^0.3))+'ModelParams Lw'!$B$8</f>
        <v>#DIV/0!</v>
      </c>
      <c r="O298" s="21" t="e">
        <f>'ModelParams Lw'!$B$6*(LN(O$3/(($B298/3600/($D298*$F298))^0.4*$G298^0.3)))^2+'ModelParams Lw'!$B$7*LN(O$3/(($B298/3600/($D298*$F298))^0.4*$G298^0.3))+'ModelParams Lw'!$B$8</f>
        <v>#DIV/0!</v>
      </c>
      <c r="P298" s="24" t="e">
        <f>'ModelParams Lw'!$B$3+'ModelParams Lw'!$B$4*LOG10($B298/3600/($D298*$F298))+'ModelParams Lw'!$B$5*LOG10(2*$G298/(1.2*($B298/3600/($D298*$F298))^2)+1)+10*LOG10($D298*$F298)+H298</f>
        <v>#DIV/0!</v>
      </c>
      <c r="Q298" s="24" t="e">
        <f>'ModelParams Lw'!$B$3+'ModelParams Lw'!$B$4*LOG10($B298/3600/($D298*$F298))+'ModelParams Lw'!$B$5*LOG10(2*$G298/(1.2*($B298/3600/($D298*$F298))^2)+1)+10*LOG10($D298*$F298)+I298</f>
        <v>#DIV/0!</v>
      </c>
      <c r="R298" s="24" t="e">
        <f>'ModelParams Lw'!$B$3+'ModelParams Lw'!$B$4*LOG10($B298/3600/($D298*$F298))+'ModelParams Lw'!$B$5*LOG10(2*$G298/(1.2*($B298/3600/($D298*$F298))^2)+1)+10*LOG10($D298*$F298)+J298</f>
        <v>#DIV/0!</v>
      </c>
      <c r="S298" s="24" t="e">
        <f>'ModelParams Lw'!$B$3+'ModelParams Lw'!$B$4*LOG10($B298/3600/($D298*$F298))+'ModelParams Lw'!$B$5*LOG10(2*$G298/(1.2*($B298/3600/($D298*$F298))^2)+1)+10*LOG10($D298*$F298)+K298</f>
        <v>#DIV/0!</v>
      </c>
      <c r="T298" s="24" t="e">
        <f>'ModelParams Lw'!$B$3+'ModelParams Lw'!$B$4*LOG10($B298/3600/($D298*$F298))+'ModelParams Lw'!$B$5*LOG10(2*$G298/(1.2*($B298/3600/($D298*$F298))^2)+1)+10*LOG10($D298*$F298)+L298</f>
        <v>#DIV/0!</v>
      </c>
      <c r="U298" s="24" t="e">
        <f>'ModelParams Lw'!$B$3+'ModelParams Lw'!$B$4*LOG10($B298/3600/($D298*$F298))+'ModelParams Lw'!$B$5*LOG10(2*$G298/(1.2*($B298/3600/($D298*$F298))^2)+1)+10*LOG10($D298*$F298)+M298</f>
        <v>#DIV/0!</v>
      </c>
      <c r="V298" s="24" t="e">
        <f>'ModelParams Lw'!$B$3+'ModelParams Lw'!$B$4*LOG10($B298/3600/($D298*$F298))+'ModelParams Lw'!$B$5*LOG10(2*$G298/(1.2*($B298/3600/($D298*$F298))^2)+1)+10*LOG10($D298*$F298)+N298</f>
        <v>#DIV/0!</v>
      </c>
      <c r="W298" s="24" t="e">
        <f>'ModelParams Lw'!$B$3+'ModelParams Lw'!$B$4*LOG10($B298/3600/($D298*$F298))+'ModelParams Lw'!$B$5*LOG10(2*$G298/(1.2*($B298/3600/($D298*$F298))^2)+1)+10*LOG10($D298*$F298)+O298</f>
        <v>#DIV/0!</v>
      </c>
      <c r="X298" s="24" t="e">
        <f>10*LOG10(IF(P298="",0,POWER(10,((P298+'ModelParams Lw'!$O$4)/10))) +IF(Q298="",0,POWER(10,((Q298+'ModelParams Lw'!$P$4)/10))) +IF(R298="",0,POWER(10,((R298+'ModelParams Lw'!$Q$4)/10))) +IF(S298="",0,POWER(10,((S298+'ModelParams Lw'!$R$4)/10))) +IF(T298="",0,POWER(10,((T298+'ModelParams Lw'!$S$4)/10))) +IF(U298="",0,POWER(10,((U298+'ModelParams Lw'!$T$4)/10))) +IF(V298="",0,POWER(10,((V298+'ModelParams Lw'!$U$4)/10)))+IF(W298="",0,POWER(10,((W298+'ModelParams Lw'!$V$4)/10))))</f>
        <v>#DIV/0!</v>
      </c>
      <c r="Y298" s="24" t="e">
        <f t="shared" si="114"/>
        <v>#DIV/0!</v>
      </c>
      <c r="Z298" s="24" t="e">
        <f>(P298-'ModelParams Lw'!O$10)/'ModelParams Lw'!O$11</f>
        <v>#DIV/0!</v>
      </c>
      <c r="AA298" s="24" t="e">
        <f>(Q298-'ModelParams Lw'!P$10)/'ModelParams Lw'!P$11</f>
        <v>#DIV/0!</v>
      </c>
      <c r="AB298" s="24" t="e">
        <f>(R298-'ModelParams Lw'!Q$10)/'ModelParams Lw'!Q$11</f>
        <v>#DIV/0!</v>
      </c>
      <c r="AC298" s="24" t="e">
        <f>(S298-'ModelParams Lw'!R$10)/'ModelParams Lw'!R$11</f>
        <v>#DIV/0!</v>
      </c>
      <c r="AD298" s="24" t="e">
        <f>(T298-'ModelParams Lw'!S$10)/'ModelParams Lw'!S$11</f>
        <v>#DIV/0!</v>
      </c>
      <c r="AE298" s="24" t="e">
        <f>(U298-'ModelParams Lw'!T$10)/'ModelParams Lw'!T$11</f>
        <v>#DIV/0!</v>
      </c>
      <c r="AF298" s="24" t="e">
        <f>(V298-'ModelParams Lw'!U$10)/'ModelParams Lw'!U$11</f>
        <v>#DIV/0!</v>
      </c>
      <c r="AG298" s="24" t="e">
        <f>(W298-'ModelParams Lw'!V$10)/'ModelParams Lw'!V$11</f>
        <v>#DIV/0!</v>
      </c>
      <c r="AH298" s="24" t="e">
        <f t="shared" si="115"/>
        <v>#DIV/0!</v>
      </c>
      <c r="AI298" s="24" t="str">
        <f>IF(OR(Calcul!$D303="",Calcul!$E303=""),"",VLOOKUP(CONCATENATE(Calcul!$D303,Calcul!$E303),SilencerParams!$D$4:$R$82,8,FALSE))</f>
        <v/>
      </c>
      <c r="AJ298" s="24" t="str">
        <f>IF(OR(Calcul!$D303="",Calcul!$E303=""),"",VLOOKUP(CONCATENATE(Calcul!$D303,Calcul!$E303),SilencerParams!$D$4:$R$82,9,FALSE))</f>
        <v/>
      </c>
      <c r="AK298" s="24" t="str">
        <f>IF(OR(Calcul!$D303="",Calcul!$E303=""),"",VLOOKUP(CONCATENATE(Calcul!$D303,Calcul!$E303),SilencerParams!$D$4:$R$82,10,FALSE))</f>
        <v/>
      </c>
      <c r="AL298" s="24" t="str">
        <f>IF(OR(Calcul!$D303="",Calcul!$E303=""),"",VLOOKUP(CONCATENATE(Calcul!$D303,Calcul!$E303),SilencerParams!$D$4:$R$82,11,FALSE))</f>
        <v/>
      </c>
      <c r="AM298" s="24" t="str">
        <f>IF(OR(Calcul!$D303="",Calcul!$E303=""),"",VLOOKUP(CONCATENATE(Calcul!$D303,Calcul!$E303),SilencerParams!$D$4:$R$82,12,FALSE))</f>
        <v/>
      </c>
      <c r="AN298" s="24" t="str">
        <f>IF(OR(Calcul!$D303="",Calcul!$E303=""),"",VLOOKUP(CONCATENATE(Calcul!$D303,Calcul!$E303),SilencerParams!$D$4:$R$82,13,FALSE))</f>
        <v/>
      </c>
      <c r="AO298" s="24" t="str">
        <f>IF(OR(Calcul!$D303="",Calcul!$E303=""),"",VLOOKUP(CONCATENATE(Calcul!$D303,Calcul!$E303),SilencerParams!$D$4:$R$82,14,FALSE))</f>
        <v/>
      </c>
      <c r="AP298" s="24" t="str">
        <f>IF(OR(Calcul!$D303="",Calcul!$E303=""),"",VLOOKUP(CONCATENATE(Calcul!$D303,Calcul!$E303),SilencerParams!$D$4:$R$82,15,FALSE))</f>
        <v/>
      </c>
      <c r="AQ298" s="24" t="str">
        <f>IF(OR(Calcul!$D303="",Calcul!$E303=""),"",VLOOKUP(CONCATENATE(Calcul!$D303,Calcul!$E303),SilencerParams!$D$4:$Z$82,16,FALSE)*LOG($AH298)+VLOOKUP(CONCATENATE(Calcul!$D303,Calcul!$E303),SilencerParams!$D$4:$AH$82,24,FALSE))</f>
        <v/>
      </c>
      <c r="AR298" s="24" t="str">
        <f>IF(OR(Calcul!$D303="",Calcul!$E303=""),"",VLOOKUP(CONCATENATE(Calcul!$D303,Calcul!$E303),SilencerParams!$D$4:$Z$82,17,FALSE)*LOG($AH298)+VLOOKUP(CONCATENATE(Calcul!$D303,Calcul!$E303),SilencerParams!$D$4:$AH$82,25,FALSE))</f>
        <v/>
      </c>
      <c r="AS298" s="24" t="str">
        <f>IF(OR(Calcul!$D303="",Calcul!$E303=""),"",VLOOKUP(CONCATENATE(Calcul!$D303,Calcul!$E303),SilencerParams!$D$4:$Z$82,18,FALSE)*LOG($AH298)+VLOOKUP(CONCATENATE(Calcul!$D303,Calcul!$E303),SilencerParams!$D$4:$AH$82,26,FALSE))</f>
        <v/>
      </c>
      <c r="AT298" s="24" t="str">
        <f>IF(OR(Calcul!$D303="",Calcul!$E303=""),"",VLOOKUP(CONCATENATE(Calcul!$D303,Calcul!$E303),SilencerParams!$D$4:$Z$82,19,FALSE)*LOG($AH298)+VLOOKUP(CONCATENATE(Calcul!$D303,Calcul!$E303),SilencerParams!$D$4:$AH$82,27,FALSE))</f>
        <v/>
      </c>
      <c r="AU298" s="24" t="str">
        <f>IF(OR(Calcul!$D303="",Calcul!$E303=""),"",VLOOKUP(CONCATENATE(Calcul!$D303,Calcul!$E303),SilencerParams!$D$4:$Z$82,20,FALSE)*LOG($AH298)+VLOOKUP(CONCATENATE(Calcul!$D303,Calcul!$E303),SilencerParams!$D$4:$AH$82,28,FALSE))</f>
        <v/>
      </c>
      <c r="AV298" s="24" t="str">
        <f>IF(OR(Calcul!$D303="",Calcul!$E303=""),"",VLOOKUP(CONCATENATE(Calcul!$D303,Calcul!$E303),SilencerParams!$D$4:$Z$82,21,FALSE)*LOG($AH298)+VLOOKUP(CONCATENATE(Calcul!$D303,Calcul!$E303),SilencerParams!$D$4:$AH$82,29,FALSE))</f>
        <v/>
      </c>
      <c r="AW298" s="24" t="str">
        <f>IF(OR(Calcul!$D303="",Calcul!$E303=""),"",VLOOKUP(CONCATENATE(Calcul!$D303,Calcul!$E303),SilencerParams!$D$4:$Z$82,22,FALSE)*LOG($AH298)+VLOOKUP(CONCATENATE(Calcul!$D303,Calcul!$E303),SilencerParams!$D$4:$AH$82,30,FALSE))</f>
        <v/>
      </c>
      <c r="AX298" s="24" t="str">
        <f>IF(OR(Calcul!$D303="",Calcul!$E303=""),"",VLOOKUP(CONCATENATE(Calcul!$D303,Calcul!$E303),SilencerParams!$D$4:$Z$82,23,FALSE)*LOG($AH298)+VLOOKUP(CONCATENATE(Calcul!$D303,Calcul!$E303),SilencerParams!$D$4:$AH$82,31,FALSE))</f>
        <v/>
      </c>
      <c r="AY298" s="24" t="e">
        <f t="shared" si="95"/>
        <v>#DIV/0!</v>
      </c>
      <c r="AZ298" s="24" t="e">
        <f t="shared" si="96"/>
        <v>#DIV/0!</v>
      </c>
      <c r="BA298" s="24" t="e">
        <f t="shared" si="97"/>
        <v>#DIV/0!</v>
      </c>
      <c r="BB298" s="24" t="e">
        <f t="shared" si="98"/>
        <v>#DIV/0!</v>
      </c>
      <c r="BC298" s="24" t="e">
        <f t="shared" si="99"/>
        <v>#DIV/0!</v>
      </c>
      <c r="BD298" s="24" t="e">
        <f t="shared" si="100"/>
        <v>#DIV/0!</v>
      </c>
      <c r="BE298" s="24" t="e">
        <f t="shared" si="101"/>
        <v>#DIV/0!</v>
      </c>
      <c r="BF298" s="24" t="e">
        <f t="shared" si="102"/>
        <v>#DIV/0!</v>
      </c>
      <c r="BG298" s="24" t="e">
        <f>10*LOG10(IF(AY298="",0,POWER(10,((AY298+'ModelParams Lw'!$O$4)/10))) +IF(AZ298="",0,POWER(10,((AZ298+'ModelParams Lw'!$P$4)/10))) +IF(BA298="",0,POWER(10,((BA298+'ModelParams Lw'!$Q$4)/10))) +IF(BB298="",0,POWER(10,((BB298+'ModelParams Lw'!$R$4)/10))) +IF(BC298="",0,POWER(10,((BC298+'ModelParams Lw'!$S$4)/10))) +IF(BD298="",0,POWER(10,((BD298+'ModelParams Lw'!$T$4)/10))) +IF(BE298="",0,POWER(10,((BE298+'ModelParams Lw'!$U$4)/10)))+IF(BF298="",0,POWER(10,((BF298+'ModelParams Lw'!$V$4)/10))))</f>
        <v>#DIV/0!</v>
      </c>
      <c r="BH298" s="24" t="e">
        <f t="shared" si="116"/>
        <v>#DIV/0!</v>
      </c>
      <c r="BI298" s="24" t="e">
        <f>(AY298-'ModelParams Lw'!O$10)/'ModelParams Lw'!O$11</f>
        <v>#DIV/0!</v>
      </c>
      <c r="BJ298" s="24" t="e">
        <f>(AZ298-'ModelParams Lw'!P$10)/'ModelParams Lw'!P$11</f>
        <v>#DIV/0!</v>
      </c>
      <c r="BK298" s="24" t="e">
        <f>(BA298-'ModelParams Lw'!Q$10)/'ModelParams Lw'!Q$11</f>
        <v>#DIV/0!</v>
      </c>
      <c r="BL298" s="24" t="e">
        <f>(BB298-'ModelParams Lw'!R$10)/'ModelParams Lw'!R$11</f>
        <v>#DIV/0!</v>
      </c>
      <c r="BM298" s="24" t="e">
        <f>(BC298-'ModelParams Lw'!S$10)/'ModelParams Lw'!S$11</f>
        <v>#DIV/0!</v>
      </c>
      <c r="BN298" s="24" t="e">
        <f>(BD298-'ModelParams Lw'!T$10)/'ModelParams Lw'!T$11</f>
        <v>#DIV/0!</v>
      </c>
      <c r="BO298" s="24" t="e">
        <f>(BE298-'ModelParams Lw'!U$10)/'ModelParams Lw'!U$11</f>
        <v>#DIV/0!</v>
      </c>
      <c r="BP298" s="24" t="e">
        <f>(BF298-'ModelParams Lw'!V$10)/'ModelParams Lw'!V$11</f>
        <v>#DIV/0!</v>
      </c>
      <c r="BQ298" s="24">
        <f>IF(Calcul!$F303="SW",'ModelParams Lw'!C$18+'ModelParams Lw'!C$19*LOG(BQ$3)+'ModelParams Lw'!C$20*($D298*$E298),IF('ModelParams Lw'!C$21+'ModelParams Lw'!C$22*LOG(BQ$3)+'ModelParams Lw'!C$23*($D298*$E298)&lt;'ModelParams Lw'!C$18+'ModelParams Lw'!C$19*LOG(BQ$3)+'ModelParams Lw'!C$20*($D298*$E298),'ModelParams Lw'!C$18+'ModelParams Lw'!C$19*LOG(BQ$3)+'ModelParams Lw'!C$20*($D298*$E298),'ModelParams Lw'!C$21+'ModelParams Lw'!C$22*LOG(BQ$3)+'ModelParams Lw'!C$23*($D298*$E298)))</f>
        <v>29.232362061604213</v>
      </c>
      <c r="BR298" s="24">
        <f>IF(Calcul!$F303="SW",'ModelParams Lw'!D$18+'ModelParams Lw'!D$19*LOG(BR$3)+'ModelParams Lw'!D$20*($D298*$E298),IF('ModelParams Lw'!D$21+'ModelParams Lw'!D$22*LOG(BR$3)+'ModelParams Lw'!D$23*($D298*$E298)&lt;'ModelParams Lw'!D$18+'ModelParams Lw'!D$19*LOG(BR$3)+'ModelParams Lw'!D$20*($D298*$E298),'ModelParams Lw'!D$18+'ModelParams Lw'!D$19*LOG(BR$3)+'ModelParams Lw'!D$20*($D298*$E298),'ModelParams Lw'!D$21+'ModelParams Lw'!D$22*LOG(BR$3)+'ModelParams Lw'!D$23*($D298*$E298)))</f>
        <v>20.87664435983303</v>
      </c>
      <c r="BS298" s="24">
        <f>IF(Calcul!$F303="SW",'ModelParams Lw'!E$18+'ModelParams Lw'!E$19*LOG(BS$3)+'ModelParams Lw'!E$20*($D298*$E298),IF('ModelParams Lw'!E$21+'ModelParams Lw'!E$22*LOG(BS$3)+'ModelParams Lw'!E$23*($D298*$E298)&lt;'ModelParams Lw'!E$18+'ModelParams Lw'!E$19*LOG(BS$3)+'ModelParams Lw'!E$20*($D298*$E298),'ModelParams Lw'!E$18+'ModelParams Lw'!E$19*LOG(BS$3)+'ModelParams Lw'!E$20*($D298*$E298),'ModelParams Lw'!E$21+'ModelParams Lw'!E$22*LOG(BS$3)+'ModelParams Lw'!E$23*($D298*$E298)))</f>
        <v>19.403052886267911</v>
      </c>
      <c r="BT298" s="24">
        <f>IF(Calcul!$F303="SW",'ModelParams Lw'!F$18+'ModelParams Lw'!F$19*LOG(BT$3)+'ModelParams Lw'!F$20*($D298*$E298),IF('ModelParams Lw'!F$21+'ModelParams Lw'!F$22*LOG(BT$3)+'ModelParams Lw'!F$23*($D298*$E298)&lt;'ModelParams Lw'!F$18+'ModelParams Lw'!F$19*LOG(BT$3)+'ModelParams Lw'!F$20*($D298*$E298),'ModelParams Lw'!F$18+'ModelParams Lw'!F$19*LOG(BT$3)+'ModelParams Lw'!F$20*($D298*$E298),'ModelParams Lw'!F$21+'ModelParams Lw'!F$22*LOG(BT$3)+'ModelParams Lw'!F$23*($D298*$E298)))</f>
        <v>19.168948557312724</v>
      </c>
      <c r="BU298" s="24">
        <f>IF(Calcul!$F303="SW",'ModelParams Lw'!G$18+'ModelParams Lw'!G$19*LOG(BU$3)+'ModelParams Lw'!G$20*($D298*$E298),IF('ModelParams Lw'!G$21+'ModelParams Lw'!G$22*LOG(BU$3)+'ModelParams Lw'!G$23*($D298*$E298)&lt;'ModelParams Lw'!G$18+'ModelParams Lw'!G$19*LOG(BU$3)+'ModelParams Lw'!G$20*($D298*$E298),'ModelParams Lw'!G$18+'ModelParams Lw'!G$19*LOG(BU$3)+'ModelParams Lw'!G$20*($D298*$E298),'ModelParams Lw'!G$21+'ModelParams Lw'!G$22*LOG(BU$3)+'ModelParams Lw'!G$23*($D298*$E298)))</f>
        <v>19.253827318462619</v>
      </c>
      <c r="BV298" s="24">
        <f>IF(Calcul!$F303="SW",'ModelParams Lw'!H$18+'ModelParams Lw'!H$19*LOG(BV$3)+'ModelParams Lw'!H$20*($D298*$E298),IF('ModelParams Lw'!H$21+'ModelParams Lw'!H$22*LOG(BV$3)+'ModelParams Lw'!H$23*($D298*$E298)&lt;'ModelParams Lw'!H$18+'ModelParams Lw'!H$19*LOG(BV$3)+'ModelParams Lw'!H$20*($D298*$E298),'ModelParams Lw'!H$18+'ModelParams Lw'!H$19*LOG(BV$3)+'ModelParams Lw'!H$20*($D298*$E298),'ModelParams Lw'!H$21+'ModelParams Lw'!H$22*LOG(BV$3)+'ModelParams Lw'!H$23*($D298*$E298)))</f>
        <v>18.450549841027573</v>
      </c>
      <c r="BW298" s="24">
        <f>IF(Calcul!$F303="SW",'ModelParams Lw'!I$18+'ModelParams Lw'!I$19*LOG(BW$3)+'ModelParams Lw'!I$20*($D298*$E298),IF('ModelParams Lw'!I$21+'ModelParams Lw'!I$22*LOG(BW$3)+'ModelParams Lw'!I$23*($D298*$E298)&lt;'ModelParams Lw'!I$18+'ModelParams Lw'!I$19*LOG(BW$3)+'ModelParams Lw'!I$20*($D298*$E298),'ModelParams Lw'!I$18+'ModelParams Lw'!I$19*LOG(BW$3)+'ModelParams Lw'!I$20*($D298*$E298),'ModelParams Lw'!I$21+'ModelParams Lw'!I$22*LOG(BW$3)+'ModelParams Lw'!I$23*($D298*$E298)))</f>
        <v>24.339570323731252</v>
      </c>
      <c r="BX298" s="24">
        <f>IF(Calcul!$F303="SW",'ModelParams Lw'!J$18+'ModelParams Lw'!J$19*LOG(BX$3)+'ModelParams Lw'!J$20*($D298*$E298),IF('ModelParams Lw'!J$21+'ModelParams Lw'!J$22*LOG(BX$3)+'ModelParams Lw'!J$23*($D298*$E298)&lt;'ModelParams Lw'!J$18+'ModelParams Lw'!J$19*LOG(BX$3)+'ModelParams Lw'!J$20*($D298*$E298),'ModelParams Lw'!J$18+'ModelParams Lw'!J$19*LOG(BX$3)+'ModelParams Lw'!J$20*($D298*$E298),'ModelParams Lw'!J$21+'ModelParams Lw'!J$22*LOG(BX$3)+'ModelParams Lw'!J$23*($D298*$E298)))</f>
        <v>22.505852524315557</v>
      </c>
      <c r="BY298" s="24" t="e">
        <f t="shared" si="103"/>
        <v>#DIV/0!</v>
      </c>
      <c r="BZ298" s="24" t="e">
        <f t="shared" si="104"/>
        <v>#DIV/0!</v>
      </c>
      <c r="CA298" s="24" t="e">
        <f t="shared" si="105"/>
        <v>#DIV/0!</v>
      </c>
      <c r="CB298" s="24" t="e">
        <f t="shared" si="106"/>
        <v>#DIV/0!</v>
      </c>
      <c r="CC298" s="24" t="e">
        <f t="shared" si="107"/>
        <v>#DIV/0!</v>
      </c>
      <c r="CD298" s="24" t="e">
        <f t="shared" si="108"/>
        <v>#DIV/0!</v>
      </c>
      <c r="CE298" s="24" t="e">
        <f t="shared" si="109"/>
        <v>#DIV/0!</v>
      </c>
      <c r="CF298" s="24" t="e">
        <f t="shared" si="110"/>
        <v>#DIV/0!</v>
      </c>
      <c r="CG298" s="24" t="e">
        <f>10*LOG10(IF(BY298="",0,POWER(10,((BY298+'ModelParams Lw'!$O$4)/10))) +IF(BZ298="",0,POWER(10,((BZ298+'ModelParams Lw'!$P$4)/10))) +IF(CA298="",0,POWER(10,((CA298+'ModelParams Lw'!$Q$4)/10))) +IF(CB298="",0,POWER(10,((CB298+'ModelParams Lw'!$R$4)/10))) +IF(CC298="",0,POWER(10,((CC298+'ModelParams Lw'!$S$4)/10))) +IF(CD298="",0,POWER(10,((CD298+'ModelParams Lw'!$T$4)/10))) +IF(CE298="",0,POWER(10,((CE298+'ModelParams Lw'!$U$4)/10)))+IF(CF298="",0,POWER(10,((CF298+'ModelParams Lw'!$V$4)/10))))</f>
        <v>#DIV/0!</v>
      </c>
      <c r="CH298" s="24" t="e">
        <f t="shared" si="117"/>
        <v>#DIV/0!</v>
      </c>
      <c r="CI298" s="24" t="e">
        <f>(BY298-'ModelParams Lw'!$O$10)/'ModelParams Lw'!$O$11</f>
        <v>#DIV/0!</v>
      </c>
      <c r="CJ298" s="24" t="e">
        <f>(BZ298-'ModelParams Lw'!$P$10)/'ModelParams Lw'!$P$11</f>
        <v>#DIV/0!</v>
      </c>
      <c r="CK298" s="24" t="e">
        <f>(CA298-'ModelParams Lw'!$Q$10)/'ModelParams Lw'!$Q$11</f>
        <v>#DIV/0!</v>
      </c>
      <c r="CL298" s="24" t="e">
        <f>(CB298-'ModelParams Lw'!$R$10)/'ModelParams Lw'!$R$11</f>
        <v>#DIV/0!</v>
      </c>
      <c r="CM298" s="24" t="e">
        <f>(CC298-'ModelParams Lw'!$S$10)/'ModelParams Lw'!$S$11</f>
        <v>#DIV/0!</v>
      </c>
      <c r="CN298" s="24" t="e">
        <f>(CD298-'ModelParams Lw'!$T$10)/'ModelParams Lw'!$T$11</f>
        <v>#DIV/0!</v>
      </c>
      <c r="CO298" s="24" t="e">
        <f>(CE298-'ModelParams Lw'!$U$10)/'ModelParams Lw'!$U$11</f>
        <v>#DIV/0!</v>
      </c>
      <c r="CP298" s="24" t="e">
        <f>(CF298-'ModelParams Lw'!$V$10)/'ModelParams Lw'!$V$11</f>
        <v>#DIV/0!</v>
      </c>
    </row>
    <row r="299" spans="1:94" x14ac:dyDescent="0.2">
      <c r="A299" s="12">
        <f>Calcul!B301</f>
        <v>0</v>
      </c>
      <c r="B299" s="12">
        <f t="shared" si="111"/>
        <v>0</v>
      </c>
      <c r="C299" s="12">
        <f>Calcul!C301</f>
        <v>0</v>
      </c>
      <c r="D299" s="12">
        <f>Calcul!D301/1000</f>
        <v>0</v>
      </c>
      <c r="E299" s="12">
        <f>Calcul!E301/1000</f>
        <v>0</v>
      </c>
      <c r="F299" s="12">
        <f t="shared" si="112"/>
        <v>0</v>
      </c>
      <c r="G299" s="24" t="e">
        <f t="shared" si="113"/>
        <v>#DIV/0!</v>
      </c>
      <c r="H299" s="21" t="e">
        <f>'ModelParams Lw'!$B$6*(LN(H$3/(($B299/3600/($D299*$F299))^0.4*$G299^0.3)))^2+'ModelParams Lw'!$B$7*LN(H$3/(($B299/3600/($D299*$F299))^0.4*$G299^0.3))+'ModelParams Lw'!$B$8</f>
        <v>#DIV/0!</v>
      </c>
      <c r="I299" s="21" t="e">
        <f>'ModelParams Lw'!$B$6*(LN(I$3/(($B299/3600/($D299*$F299))^0.4*$G299^0.3)))^2+'ModelParams Lw'!$B$7*LN(I$3/(($B299/3600/($D299*$F299))^0.4*$G299^0.3))+'ModelParams Lw'!$B$8</f>
        <v>#DIV/0!</v>
      </c>
      <c r="J299" s="21" t="e">
        <f>'ModelParams Lw'!$B$6*(LN(J$3/(($B299/3600/($D299*$F299))^0.4*$G299^0.3)))^2+'ModelParams Lw'!$B$7*LN(J$3/(($B299/3600/($D299*$F299))^0.4*$G299^0.3))+'ModelParams Lw'!$B$8</f>
        <v>#DIV/0!</v>
      </c>
      <c r="K299" s="21" t="e">
        <f>'ModelParams Lw'!$B$6*(LN(K$3/(($B299/3600/($D299*$F299))^0.4*$G299^0.3)))^2+'ModelParams Lw'!$B$7*LN(K$3/(($B299/3600/($D299*$F299))^0.4*$G299^0.3))+'ModelParams Lw'!$B$8</f>
        <v>#DIV/0!</v>
      </c>
      <c r="L299" s="21" t="e">
        <f>'ModelParams Lw'!$B$6*(LN(L$3/(($B299/3600/($D299*$F299))^0.4*$G299^0.3)))^2+'ModelParams Lw'!$B$7*LN(L$3/(($B299/3600/($D299*$F299))^0.4*$G299^0.3))+'ModelParams Lw'!$B$8</f>
        <v>#DIV/0!</v>
      </c>
      <c r="M299" s="21" t="e">
        <f>'ModelParams Lw'!$B$6*(LN(M$3/(($B299/3600/($D299*$F299))^0.4*$G299^0.3)))^2+'ModelParams Lw'!$B$7*LN(M$3/(($B299/3600/($D299*$F299))^0.4*$G299^0.3))+'ModelParams Lw'!$B$8</f>
        <v>#DIV/0!</v>
      </c>
      <c r="N299" s="21" t="e">
        <f>'ModelParams Lw'!$B$6*(LN(N$3/(($B299/3600/($D299*$F299))^0.4*$G299^0.3)))^2+'ModelParams Lw'!$B$7*LN(N$3/(($B299/3600/($D299*$F299))^0.4*$G299^0.3))+'ModelParams Lw'!$B$8</f>
        <v>#DIV/0!</v>
      </c>
      <c r="O299" s="21" t="e">
        <f>'ModelParams Lw'!$B$6*(LN(O$3/(($B299/3600/($D299*$F299))^0.4*$G299^0.3)))^2+'ModelParams Lw'!$B$7*LN(O$3/(($B299/3600/($D299*$F299))^0.4*$G299^0.3))+'ModelParams Lw'!$B$8</f>
        <v>#DIV/0!</v>
      </c>
      <c r="P299" s="24" t="e">
        <f>'ModelParams Lw'!$B$3+'ModelParams Lw'!$B$4*LOG10($B299/3600/($D299*$F299))+'ModelParams Lw'!$B$5*LOG10(2*$G299/(1.2*($B299/3600/($D299*$F299))^2)+1)+10*LOG10($D299*$F299)+H299</f>
        <v>#DIV/0!</v>
      </c>
      <c r="Q299" s="24" t="e">
        <f>'ModelParams Lw'!$B$3+'ModelParams Lw'!$B$4*LOG10($B299/3600/($D299*$F299))+'ModelParams Lw'!$B$5*LOG10(2*$G299/(1.2*($B299/3600/($D299*$F299))^2)+1)+10*LOG10($D299*$F299)+I299</f>
        <v>#DIV/0!</v>
      </c>
      <c r="R299" s="24" t="e">
        <f>'ModelParams Lw'!$B$3+'ModelParams Lw'!$B$4*LOG10($B299/3600/($D299*$F299))+'ModelParams Lw'!$B$5*LOG10(2*$G299/(1.2*($B299/3600/($D299*$F299))^2)+1)+10*LOG10($D299*$F299)+J299</f>
        <v>#DIV/0!</v>
      </c>
      <c r="S299" s="24" t="e">
        <f>'ModelParams Lw'!$B$3+'ModelParams Lw'!$B$4*LOG10($B299/3600/($D299*$F299))+'ModelParams Lw'!$B$5*LOG10(2*$G299/(1.2*($B299/3600/($D299*$F299))^2)+1)+10*LOG10($D299*$F299)+K299</f>
        <v>#DIV/0!</v>
      </c>
      <c r="T299" s="24" t="e">
        <f>'ModelParams Lw'!$B$3+'ModelParams Lw'!$B$4*LOG10($B299/3600/($D299*$F299))+'ModelParams Lw'!$B$5*LOG10(2*$G299/(1.2*($B299/3600/($D299*$F299))^2)+1)+10*LOG10($D299*$F299)+L299</f>
        <v>#DIV/0!</v>
      </c>
      <c r="U299" s="24" t="e">
        <f>'ModelParams Lw'!$B$3+'ModelParams Lw'!$B$4*LOG10($B299/3600/($D299*$F299))+'ModelParams Lw'!$B$5*LOG10(2*$G299/(1.2*($B299/3600/($D299*$F299))^2)+1)+10*LOG10($D299*$F299)+M299</f>
        <v>#DIV/0!</v>
      </c>
      <c r="V299" s="24" t="e">
        <f>'ModelParams Lw'!$B$3+'ModelParams Lw'!$B$4*LOG10($B299/3600/($D299*$F299))+'ModelParams Lw'!$B$5*LOG10(2*$G299/(1.2*($B299/3600/($D299*$F299))^2)+1)+10*LOG10($D299*$F299)+N299</f>
        <v>#DIV/0!</v>
      </c>
      <c r="W299" s="24" t="e">
        <f>'ModelParams Lw'!$B$3+'ModelParams Lw'!$B$4*LOG10($B299/3600/($D299*$F299))+'ModelParams Lw'!$B$5*LOG10(2*$G299/(1.2*($B299/3600/($D299*$F299))^2)+1)+10*LOG10($D299*$F299)+O299</f>
        <v>#DIV/0!</v>
      </c>
      <c r="X299" s="24" t="e">
        <f>10*LOG10(IF(P299="",0,POWER(10,((P299+'ModelParams Lw'!$O$4)/10))) +IF(Q299="",0,POWER(10,((Q299+'ModelParams Lw'!$P$4)/10))) +IF(R299="",0,POWER(10,((R299+'ModelParams Lw'!$Q$4)/10))) +IF(S299="",0,POWER(10,((S299+'ModelParams Lw'!$R$4)/10))) +IF(T299="",0,POWER(10,((T299+'ModelParams Lw'!$S$4)/10))) +IF(U299="",0,POWER(10,((U299+'ModelParams Lw'!$T$4)/10))) +IF(V299="",0,POWER(10,((V299+'ModelParams Lw'!$U$4)/10)))+IF(W299="",0,POWER(10,((W299+'ModelParams Lw'!$V$4)/10))))</f>
        <v>#DIV/0!</v>
      </c>
      <c r="Y299" s="24" t="e">
        <f t="shared" si="114"/>
        <v>#DIV/0!</v>
      </c>
      <c r="Z299" s="24" t="e">
        <f>(P299-'ModelParams Lw'!O$10)/'ModelParams Lw'!O$11</f>
        <v>#DIV/0!</v>
      </c>
      <c r="AA299" s="24" t="e">
        <f>(Q299-'ModelParams Lw'!P$10)/'ModelParams Lw'!P$11</f>
        <v>#DIV/0!</v>
      </c>
      <c r="AB299" s="24" t="e">
        <f>(R299-'ModelParams Lw'!Q$10)/'ModelParams Lw'!Q$11</f>
        <v>#DIV/0!</v>
      </c>
      <c r="AC299" s="24" t="e">
        <f>(S299-'ModelParams Lw'!R$10)/'ModelParams Lw'!R$11</f>
        <v>#DIV/0!</v>
      </c>
      <c r="AD299" s="24" t="e">
        <f>(T299-'ModelParams Lw'!S$10)/'ModelParams Lw'!S$11</f>
        <v>#DIV/0!</v>
      </c>
      <c r="AE299" s="24" t="e">
        <f>(U299-'ModelParams Lw'!T$10)/'ModelParams Lw'!T$11</f>
        <v>#DIV/0!</v>
      </c>
      <c r="AF299" s="24" t="e">
        <f>(V299-'ModelParams Lw'!U$10)/'ModelParams Lw'!U$11</f>
        <v>#DIV/0!</v>
      </c>
      <c r="AG299" s="24" t="e">
        <f>(W299-'ModelParams Lw'!V$10)/'ModelParams Lw'!V$11</f>
        <v>#DIV/0!</v>
      </c>
      <c r="AH299" s="24" t="e">
        <f t="shared" si="115"/>
        <v>#DIV/0!</v>
      </c>
      <c r="AI299" s="24" t="str">
        <f>IF(OR(Calcul!$D304="",Calcul!$E304=""),"",VLOOKUP(CONCATENATE(Calcul!$D304,Calcul!$E304),SilencerParams!$D$4:$R$82,8,FALSE))</f>
        <v/>
      </c>
      <c r="AJ299" s="24" t="str">
        <f>IF(OR(Calcul!$D304="",Calcul!$E304=""),"",VLOOKUP(CONCATENATE(Calcul!$D304,Calcul!$E304),SilencerParams!$D$4:$R$82,9,FALSE))</f>
        <v/>
      </c>
      <c r="AK299" s="24" t="str">
        <f>IF(OR(Calcul!$D304="",Calcul!$E304=""),"",VLOOKUP(CONCATENATE(Calcul!$D304,Calcul!$E304),SilencerParams!$D$4:$R$82,10,FALSE))</f>
        <v/>
      </c>
      <c r="AL299" s="24" t="str">
        <f>IF(OR(Calcul!$D304="",Calcul!$E304=""),"",VLOOKUP(CONCATENATE(Calcul!$D304,Calcul!$E304),SilencerParams!$D$4:$R$82,11,FALSE))</f>
        <v/>
      </c>
      <c r="AM299" s="24" t="str">
        <f>IF(OR(Calcul!$D304="",Calcul!$E304=""),"",VLOOKUP(CONCATENATE(Calcul!$D304,Calcul!$E304),SilencerParams!$D$4:$R$82,12,FALSE))</f>
        <v/>
      </c>
      <c r="AN299" s="24" t="str">
        <f>IF(OR(Calcul!$D304="",Calcul!$E304=""),"",VLOOKUP(CONCATENATE(Calcul!$D304,Calcul!$E304),SilencerParams!$D$4:$R$82,13,FALSE))</f>
        <v/>
      </c>
      <c r="AO299" s="24" t="str">
        <f>IF(OR(Calcul!$D304="",Calcul!$E304=""),"",VLOOKUP(CONCATENATE(Calcul!$D304,Calcul!$E304),SilencerParams!$D$4:$R$82,14,FALSE))</f>
        <v/>
      </c>
      <c r="AP299" s="24" t="str">
        <f>IF(OR(Calcul!$D304="",Calcul!$E304=""),"",VLOOKUP(CONCATENATE(Calcul!$D304,Calcul!$E304),SilencerParams!$D$4:$R$82,15,FALSE))</f>
        <v/>
      </c>
      <c r="AQ299" s="24" t="str">
        <f>IF(OR(Calcul!$D304="",Calcul!$E304=""),"",VLOOKUP(CONCATENATE(Calcul!$D304,Calcul!$E304),SilencerParams!$D$4:$Z$82,16,FALSE)*LOG($AH299)+VLOOKUP(CONCATENATE(Calcul!$D304,Calcul!$E304),SilencerParams!$D$4:$AH$82,24,FALSE))</f>
        <v/>
      </c>
      <c r="AR299" s="24" t="str">
        <f>IF(OR(Calcul!$D304="",Calcul!$E304=""),"",VLOOKUP(CONCATENATE(Calcul!$D304,Calcul!$E304),SilencerParams!$D$4:$Z$82,17,FALSE)*LOG($AH299)+VLOOKUP(CONCATENATE(Calcul!$D304,Calcul!$E304),SilencerParams!$D$4:$AH$82,25,FALSE))</f>
        <v/>
      </c>
      <c r="AS299" s="24" t="str">
        <f>IF(OR(Calcul!$D304="",Calcul!$E304=""),"",VLOOKUP(CONCATENATE(Calcul!$D304,Calcul!$E304),SilencerParams!$D$4:$Z$82,18,FALSE)*LOG($AH299)+VLOOKUP(CONCATENATE(Calcul!$D304,Calcul!$E304),SilencerParams!$D$4:$AH$82,26,FALSE))</f>
        <v/>
      </c>
      <c r="AT299" s="24" t="str">
        <f>IF(OR(Calcul!$D304="",Calcul!$E304=""),"",VLOOKUP(CONCATENATE(Calcul!$D304,Calcul!$E304),SilencerParams!$D$4:$Z$82,19,FALSE)*LOG($AH299)+VLOOKUP(CONCATENATE(Calcul!$D304,Calcul!$E304),SilencerParams!$D$4:$AH$82,27,FALSE))</f>
        <v/>
      </c>
      <c r="AU299" s="24" t="str">
        <f>IF(OR(Calcul!$D304="",Calcul!$E304=""),"",VLOOKUP(CONCATENATE(Calcul!$D304,Calcul!$E304),SilencerParams!$D$4:$Z$82,20,FALSE)*LOG($AH299)+VLOOKUP(CONCATENATE(Calcul!$D304,Calcul!$E304),SilencerParams!$D$4:$AH$82,28,FALSE))</f>
        <v/>
      </c>
      <c r="AV299" s="24" t="str">
        <f>IF(OR(Calcul!$D304="",Calcul!$E304=""),"",VLOOKUP(CONCATENATE(Calcul!$D304,Calcul!$E304),SilencerParams!$D$4:$Z$82,21,FALSE)*LOG($AH299)+VLOOKUP(CONCATENATE(Calcul!$D304,Calcul!$E304),SilencerParams!$D$4:$AH$82,29,FALSE))</f>
        <v/>
      </c>
      <c r="AW299" s="24" t="str">
        <f>IF(OR(Calcul!$D304="",Calcul!$E304=""),"",VLOOKUP(CONCATENATE(Calcul!$D304,Calcul!$E304),SilencerParams!$D$4:$Z$82,22,FALSE)*LOG($AH299)+VLOOKUP(CONCATENATE(Calcul!$D304,Calcul!$E304),SilencerParams!$D$4:$AH$82,30,FALSE))</f>
        <v/>
      </c>
      <c r="AX299" s="24" t="str">
        <f>IF(OR(Calcul!$D304="",Calcul!$E304=""),"",VLOOKUP(CONCATENATE(Calcul!$D304,Calcul!$E304),SilencerParams!$D$4:$Z$82,23,FALSE)*LOG($AH299)+VLOOKUP(CONCATENATE(Calcul!$D304,Calcul!$E304),SilencerParams!$D$4:$AH$82,31,FALSE))</f>
        <v/>
      </c>
      <c r="AY299" s="24" t="e">
        <f t="shared" si="95"/>
        <v>#DIV/0!</v>
      </c>
      <c r="AZ299" s="24" t="e">
        <f t="shared" si="96"/>
        <v>#DIV/0!</v>
      </c>
      <c r="BA299" s="24" t="e">
        <f t="shared" si="97"/>
        <v>#DIV/0!</v>
      </c>
      <c r="BB299" s="24" t="e">
        <f t="shared" si="98"/>
        <v>#DIV/0!</v>
      </c>
      <c r="BC299" s="24" t="e">
        <f t="shared" si="99"/>
        <v>#DIV/0!</v>
      </c>
      <c r="BD299" s="24" t="e">
        <f t="shared" si="100"/>
        <v>#DIV/0!</v>
      </c>
      <c r="BE299" s="24" t="e">
        <f t="shared" si="101"/>
        <v>#DIV/0!</v>
      </c>
      <c r="BF299" s="24" t="e">
        <f t="shared" si="102"/>
        <v>#DIV/0!</v>
      </c>
      <c r="BG299" s="24" t="e">
        <f>10*LOG10(IF(AY299="",0,POWER(10,((AY299+'ModelParams Lw'!$O$4)/10))) +IF(AZ299="",0,POWER(10,((AZ299+'ModelParams Lw'!$P$4)/10))) +IF(BA299="",0,POWER(10,((BA299+'ModelParams Lw'!$Q$4)/10))) +IF(BB299="",0,POWER(10,((BB299+'ModelParams Lw'!$R$4)/10))) +IF(BC299="",0,POWER(10,((BC299+'ModelParams Lw'!$S$4)/10))) +IF(BD299="",0,POWER(10,((BD299+'ModelParams Lw'!$T$4)/10))) +IF(BE299="",0,POWER(10,((BE299+'ModelParams Lw'!$U$4)/10)))+IF(BF299="",0,POWER(10,((BF299+'ModelParams Lw'!$V$4)/10))))</f>
        <v>#DIV/0!</v>
      </c>
      <c r="BH299" s="24" t="e">
        <f t="shared" si="116"/>
        <v>#DIV/0!</v>
      </c>
      <c r="BI299" s="24" t="e">
        <f>(AY299-'ModelParams Lw'!O$10)/'ModelParams Lw'!O$11</f>
        <v>#DIV/0!</v>
      </c>
      <c r="BJ299" s="24" t="e">
        <f>(AZ299-'ModelParams Lw'!P$10)/'ModelParams Lw'!P$11</f>
        <v>#DIV/0!</v>
      </c>
      <c r="BK299" s="24" t="e">
        <f>(BA299-'ModelParams Lw'!Q$10)/'ModelParams Lw'!Q$11</f>
        <v>#DIV/0!</v>
      </c>
      <c r="BL299" s="24" t="e">
        <f>(BB299-'ModelParams Lw'!R$10)/'ModelParams Lw'!R$11</f>
        <v>#DIV/0!</v>
      </c>
      <c r="BM299" s="24" t="e">
        <f>(BC299-'ModelParams Lw'!S$10)/'ModelParams Lw'!S$11</f>
        <v>#DIV/0!</v>
      </c>
      <c r="BN299" s="24" t="e">
        <f>(BD299-'ModelParams Lw'!T$10)/'ModelParams Lw'!T$11</f>
        <v>#DIV/0!</v>
      </c>
      <c r="BO299" s="24" t="e">
        <f>(BE299-'ModelParams Lw'!U$10)/'ModelParams Lw'!U$11</f>
        <v>#DIV/0!</v>
      </c>
      <c r="BP299" s="24" t="e">
        <f>(BF299-'ModelParams Lw'!V$10)/'ModelParams Lw'!V$11</f>
        <v>#DIV/0!</v>
      </c>
      <c r="BQ299" s="24">
        <f>IF(Calcul!$F304="SW",'ModelParams Lw'!C$18+'ModelParams Lw'!C$19*LOG(BQ$3)+'ModelParams Lw'!C$20*($D299*$E299),IF('ModelParams Lw'!C$21+'ModelParams Lw'!C$22*LOG(BQ$3)+'ModelParams Lw'!C$23*($D299*$E299)&lt;'ModelParams Lw'!C$18+'ModelParams Lw'!C$19*LOG(BQ$3)+'ModelParams Lw'!C$20*($D299*$E299),'ModelParams Lw'!C$18+'ModelParams Lw'!C$19*LOG(BQ$3)+'ModelParams Lw'!C$20*($D299*$E299),'ModelParams Lw'!C$21+'ModelParams Lw'!C$22*LOG(BQ$3)+'ModelParams Lw'!C$23*($D299*$E299)))</f>
        <v>29.232362061604213</v>
      </c>
      <c r="BR299" s="24">
        <f>IF(Calcul!$F304="SW",'ModelParams Lw'!D$18+'ModelParams Lw'!D$19*LOG(BR$3)+'ModelParams Lw'!D$20*($D299*$E299),IF('ModelParams Lw'!D$21+'ModelParams Lw'!D$22*LOG(BR$3)+'ModelParams Lw'!D$23*($D299*$E299)&lt;'ModelParams Lw'!D$18+'ModelParams Lw'!D$19*LOG(BR$3)+'ModelParams Lw'!D$20*($D299*$E299),'ModelParams Lw'!D$18+'ModelParams Lw'!D$19*LOG(BR$3)+'ModelParams Lw'!D$20*($D299*$E299),'ModelParams Lw'!D$21+'ModelParams Lw'!D$22*LOG(BR$3)+'ModelParams Lw'!D$23*($D299*$E299)))</f>
        <v>20.87664435983303</v>
      </c>
      <c r="BS299" s="24">
        <f>IF(Calcul!$F304="SW",'ModelParams Lw'!E$18+'ModelParams Lw'!E$19*LOG(BS$3)+'ModelParams Lw'!E$20*($D299*$E299),IF('ModelParams Lw'!E$21+'ModelParams Lw'!E$22*LOG(BS$3)+'ModelParams Lw'!E$23*($D299*$E299)&lt;'ModelParams Lw'!E$18+'ModelParams Lw'!E$19*LOG(BS$3)+'ModelParams Lw'!E$20*($D299*$E299),'ModelParams Lw'!E$18+'ModelParams Lw'!E$19*LOG(BS$3)+'ModelParams Lw'!E$20*($D299*$E299),'ModelParams Lw'!E$21+'ModelParams Lw'!E$22*LOG(BS$3)+'ModelParams Lw'!E$23*($D299*$E299)))</f>
        <v>19.403052886267911</v>
      </c>
      <c r="BT299" s="24">
        <f>IF(Calcul!$F304="SW",'ModelParams Lw'!F$18+'ModelParams Lw'!F$19*LOG(BT$3)+'ModelParams Lw'!F$20*($D299*$E299),IF('ModelParams Lw'!F$21+'ModelParams Lw'!F$22*LOG(BT$3)+'ModelParams Lw'!F$23*($D299*$E299)&lt;'ModelParams Lw'!F$18+'ModelParams Lw'!F$19*LOG(BT$3)+'ModelParams Lw'!F$20*($D299*$E299),'ModelParams Lw'!F$18+'ModelParams Lw'!F$19*LOG(BT$3)+'ModelParams Lw'!F$20*($D299*$E299),'ModelParams Lw'!F$21+'ModelParams Lw'!F$22*LOG(BT$3)+'ModelParams Lw'!F$23*($D299*$E299)))</f>
        <v>19.168948557312724</v>
      </c>
      <c r="BU299" s="24">
        <f>IF(Calcul!$F304="SW",'ModelParams Lw'!G$18+'ModelParams Lw'!G$19*LOG(BU$3)+'ModelParams Lw'!G$20*($D299*$E299),IF('ModelParams Lw'!G$21+'ModelParams Lw'!G$22*LOG(BU$3)+'ModelParams Lw'!G$23*($D299*$E299)&lt;'ModelParams Lw'!G$18+'ModelParams Lw'!G$19*LOG(BU$3)+'ModelParams Lw'!G$20*($D299*$E299),'ModelParams Lw'!G$18+'ModelParams Lw'!G$19*LOG(BU$3)+'ModelParams Lw'!G$20*($D299*$E299),'ModelParams Lw'!G$21+'ModelParams Lw'!G$22*LOG(BU$3)+'ModelParams Lw'!G$23*($D299*$E299)))</f>
        <v>19.253827318462619</v>
      </c>
      <c r="BV299" s="24">
        <f>IF(Calcul!$F304="SW",'ModelParams Lw'!H$18+'ModelParams Lw'!H$19*LOG(BV$3)+'ModelParams Lw'!H$20*($D299*$E299),IF('ModelParams Lw'!H$21+'ModelParams Lw'!H$22*LOG(BV$3)+'ModelParams Lw'!H$23*($D299*$E299)&lt;'ModelParams Lw'!H$18+'ModelParams Lw'!H$19*LOG(BV$3)+'ModelParams Lw'!H$20*($D299*$E299),'ModelParams Lw'!H$18+'ModelParams Lw'!H$19*LOG(BV$3)+'ModelParams Lw'!H$20*($D299*$E299),'ModelParams Lw'!H$21+'ModelParams Lw'!H$22*LOG(BV$3)+'ModelParams Lw'!H$23*($D299*$E299)))</f>
        <v>18.450549841027573</v>
      </c>
      <c r="BW299" s="24">
        <f>IF(Calcul!$F304="SW",'ModelParams Lw'!I$18+'ModelParams Lw'!I$19*LOG(BW$3)+'ModelParams Lw'!I$20*($D299*$E299),IF('ModelParams Lw'!I$21+'ModelParams Lw'!I$22*LOG(BW$3)+'ModelParams Lw'!I$23*($D299*$E299)&lt;'ModelParams Lw'!I$18+'ModelParams Lw'!I$19*LOG(BW$3)+'ModelParams Lw'!I$20*($D299*$E299),'ModelParams Lw'!I$18+'ModelParams Lw'!I$19*LOG(BW$3)+'ModelParams Lw'!I$20*($D299*$E299),'ModelParams Lw'!I$21+'ModelParams Lw'!I$22*LOG(BW$3)+'ModelParams Lw'!I$23*($D299*$E299)))</f>
        <v>24.339570323731252</v>
      </c>
      <c r="BX299" s="24">
        <f>IF(Calcul!$F304="SW",'ModelParams Lw'!J$18+'ModelParams Lw'!J$19*LOG(BX$3)+'ModelParams Lw'!J$20*($D299*$E299),IF('ModelParams Lw'!J$21+'ModelParams Lw'!J$22*LOG(BX$3)+'ModelParams Lw'!J$23*($D299*$E299)&lt;'ModelParams Lw'!J$18+'ModelParams Lw'!J$19*LOG(BX$3)+'ModelParams Lw'!J$20*($D299*$E299),'ModelParams Lw'!J$18+'ModelParams Lw'!J$19*LOG(BX$3)+'ModelParams Lw'!J$20*($D299*$E299),'ModelParams Lw'!J$21+'ModelParams Lw'!J$22*LOG(BX$3)+'ModelParams Lw'!J$23*($D299*$E299)))</f>
        <v>22.505852524315557</v>
      </c>
      <c r="BY299" s="24" t="e">
        <f t="shared" si="103"/>
        <v>#DIV/0!</v>
      </c>
      <c r="BZ299" s="24" t="e">
        <f t="shared" si="104"/>
        <v>#DIV/0!</v>
      </c>
      <c r="CA299" s="24" t="e">
        <f t="shared" si="105"/>
        <v>#DIV/0!</v>
      </c>
      <c r="CB299" s="24" t="e">
        <f t="shared" si="106"/>
        <v>#DIV/0!</v>
      </c>
      <c r="CC299" s="24" t="e">
        <f t="shared" si="107"/>
        <v>#DIV/0!</v>
      </c>
      <c r="CD299" s="24" t="e">
        <f t="shared" si="108"/>
        <v>#DIV/0!</v>
      </c>
      <c r="CE299" s="24" t="e">
        <f t="shared" si="109"/>
        <v>#DIV/0!</v>
      </c>
      <c r="CF299" s="24" t="e">
        <f t="shared" si="110"/>
        <v>#DIV/0!</v>
      </c>
      <c r="CG299" s="24" t="e">
        <f>10*LOG10(IF(BY299="",0,POWER(10,((BY299+'ModelParams Lw'!$O$4)/10))) +IF(BZ299="",0,POWER(10,((BZ299+'ModelParams Lw'!$P$4)/10))) +IF(CA299="",0,POWER(10,((CA299+'ModelParams Lw'!$Q$4)/10))) +IF(CB299="",0,POWER(10,((CB299+'ModelParams Lw'!$R$4)/10))) +IF(CC299="",0,POWER(10,((CC299+'ModelParams Lw'!$S$4)/10))) +IF(CD299="",0,POWER(10,((CD299+'ModelParams Lw'!$T$4)/10))) +IF(CE299="",0,POWER(10,((CE299+'ModelParams Lw'!$U$4)/10)))+IF(CF299="",0,POWER(10,((CF299+'ModelParams Lw'!$V$4)/10))))</f>
        <v>#DIV/0!</v>
      </c>
      <c r="CH299" s="24" t="e">
        <f t="shared" si="117"/>
        <v>#DIV/0!</v>
      </c>
      <c r="CI299" s="24" t="e">
        <f>(BY299-'ModelParams Lw'!$O$10)/'ModelParams Lw'!$O$11</f>
        <v>#DIV/0!</v>
      </c>
      <c r="CJ299" s="24" t="e">
        <f>(BZ299-'ModelParams Lw'!$P$10)/'ModelParams Lw'!$P$11</f>
        <v>#DIV/0!</v>
      </c>
      <c r="CK299" s="24" t="e">
        <f>(CA299-'ModelParams Lw'!$Q$10)/'ModelParams Lw'!$Q$11</f>
        <v>#DIV/0!</v>
      </c>
      <c r="CL299" s="24" t="e">
        <f>(CB299-'ModelParams Lw'!$R$10)/'ModelParams Lw'!$R$11</f>
        <v>#DIV/0!</v>
      </c>
      <c r="CM299" s="24" t="e">
        <f>(CC299-'ModelParams Lw'!$S$10)/'ModelParams Lw'!$S$11</f>
        <v>#DIV/0!</v>
      </c>
      <c r="CN299" s="24" t="e">
        <f>(CD299-'ModelParams Lw'!$T$10)/'ModelParams Lw'!$T$11</f>
        <v>#DIV/0!</v>
      </c>
      <c r="CO299" s="24" t="e">
        <f>(CE299-'ModelParams Lw'!$U$10)/'ModelParams Lw'!$U$11</f>
        <v>#DIV/0!</v>
      </c>
      <c r="CP299" s="24" t="e">
        <f>(CF299-'ModelParams Lw'!$V$10)/'ModelParams Lw'!$V$11</f>
        <v>#DIV/0!</v>
      </c>
    </row>
    <row r="300" spans="1:94" x14ac:dyDescent="0.2">
      <c r="A300" s="12">
        <f>Calcul!B302</f>
        <v>0</v>
      </c>
      <c r="B300" s="12">
        <f t="shared" si="111"/>
        <v>0</v>
      </c>
      <c r="C300" s="12">
        <f>Calcul!C302</f>
        <v>0</v>
      </c>
      <c r="D300" s="12">
        <f>Calcul!D302/1000</f>
        <v>0</v>
      </c>
      <c r="E300" s="12">
        <f>Calcul!E302/1000</f>
        <v>0</v>
      </c>
      <c r="F300" s="12">
        <f t="shared" si="112"/>
        <v>0</v>
      </c>
      <c r="G300" s="24" t="e">
        <f t="shared" si="113"/>
        <v>#DIV/0!</v>
      </c>
      <c r="H300" s="21" t="e">
        <f>'ModelParams Lw'!$B$6*(LN(H$3/(($B300/3600/($D300*$F300))^0.4*$G300^0.3)))^2+'ModelParams Lw'!$B$7*LN(H$3/(($B300/3600/($D300*$F300))^0.4*$G300^0.3))+'ModelParams Lw'!$B$8</f>
        <v>#DIV/0!</v>
      </c>
      <c r="I300" s="21" t="e">
        <f>'ModelParams Lw'!$B$6*(LN(I$3/(($B300/3600/($D300*$F300))^0.4*$G300^0.3)))^2+'ModelParams Lw'!$B$7*LN(I$3/(($B300/3600/($D300*$F300))^0.4*$G300^0.3))+'ModelParams Lw'!$B$8</f>
        <v>#DIV/0!</v>
      </c>
      <c r="J300" s="21" t="e">
        <f>'ModelParams Lw'!$B$6*(LN(J$3/(($B300/3600/($D300*$F300))^0.4*$G300^0.3)))^2+'ModelParams Lw'!$B$7*LN(J$3/(($B300/3600/($D300*$F300))^0.4*$G300^0.3))+'ModelParams Lw'!$B$8</f>
        <v>#DIV/0!</v>
      </c>
      <c r="K300" s="21" t="e">
        <f>'ModelParams Lw'!$B$6*(LN(K$3/(($B300/3600/($D300*$F300))^0.4*$G300^0.3)))^2+'ModelParams Lw'!$B$7*LN(K$3/(($B300/3600/($D300*$F300))^0.4*$G300^0.3))+'ModelParams Lw'!$B$8</f>
        <v>#DIV/0!</v>
      </c>
      <c r="L300" s="21" t="e">
        <f>'ModelParams Lw'!$B$6*(LN(L$3/(($B300/3600/($D300*$F300))^0.4*$G300^0.3)))^2+'ModelParams Lw'!$B$7*LN(L$3/(($B300/3600/($D300*$F300))^0.4*$G300^0.3))+'ModelParams Lw'!$B$8</f>
        <v>#DIV/0!</v>
      </c>
      <c r="M300" s="21" t="e">
        <f>'ModelParams Lw'!$B$6*(LN(M$3/(($B300/3600/($D300*$F300))^0.4*$G300^0.3)))^2+'ModelParams Lw'!$B$7*LN(M$3/(($B300/3600/($D300*$F300))^0.4*$G300^0.3))+'ModelParams Lw'!$B$8</f>
        <v>#DIV/0!</v>
      </c>
      <c r="N300" s="21" t="e">
        <f>'ModelParams Lw'!$B$6*(LN(N$3/(($B300/3600/($D300*$F300))^0.4*$G300^0.3)))^2+'ModelParams Lw'!$B$7*LN(N$3/(($B300/3600/($D300*$F300))^0.4*$G300^0.3))+'ModelParams Lw'!$B$8</f>
        <v>#DIV/0!</v>
      </c>
      <c r="O300" s="21" t="e">
        <f>'ModelParams Lw'!$B$6*(LN(O$3/(($B300/3600/($D300*$F300))^0.4*$G300^0.3)))^2+'ModelParams Lw'!$B$7*LN(O$3/(($B300/3600/($D300*$F300))^0.4*$G300^0.3))+'ModelParams Lw'!$B$8</f>
        <v>#DIV/0!</v>
      </c>
      <c r="P300" s="24" t="e">
        <f>'ModelParams Lw'!$B$3+'ModelParams Lw'!$B$4*LOG10($B300/3600/($D300*$F300))+'ModelParams Lw'!$B$5*LOG10(2*$G300/(1.2*($B300/3600/($D300*$F300))^2)+1)+10*LOG10($D300*$F300)+H300</f>
        <v>#DIV/0!</v>
      </c>
      <c r="Q300" s="24" t="e">
        <f>'ModelParams Lw'!$B$3+'ModelParams Lw'!$B$4*LOG10($B300/3600/($D300*$F300))+'ModelParams Lw'!$B$5*LOG10(2*$G300/(1.2*($B300/3600/($D300*$F300))^2)+1)+10*LOG10($D300*$F300)+I300</f>
        <v>#DIV/0!</v>
      </c>
      <c r="R300" s="24" t="e">
        <f>'ModelParams Lw'!$B$3+'ModelParams Lw'!$B$4*LOG10($B300/3600/($D300*$F300))+'ModelParams Lw'!$B$5*LOG10(2*$G300/(1.2*($B300/3600/($D300*$F300))^2)+1)+10*LOG10($D300*$F300)+J300</f>
        <v>#DIV/0!</v>
      </c>
      <c r="S300" s="24" t="e">
        <f>'ModelParams Lw'!$B$3+'ModelParams Lw'!$B$4*LOG10($B300/3600/($D300*$F300))+'ModelParams Lw'!$B$5*LOG10(2*$G300/(1.2*($B300/3600/($D300*$F300))^2)+1)+10*LOG10($D300*$F300)+K300</f>
        <v>#DIV/0!</v>
      </c>
      <c r="T300" s="24" t="e">
        <f>'ModelParams Lw'!$B$3+'ModelParams Lw'!$B$4*LOG10($B300/3600/($D300*$F300))+'ModelParams Lw'!$B$5*LOG10(2*$G300/(1.2*($B300/3600/($D300*$F300))^2)+1)+10*LOG10($D300*$F300)+L300</f>
        <v>#DIV/0!</v>
      </c>
      <c r="U300" s="24" t="e">
        <f>'ModelParams Lw'!$B$3+'ModelParams Lw'!$B$4*LOG10($B300/3600/($D300*$F300))+'ModelParams Lw'!$B$5*LOG10(2*$G300/(1.2*($B300/3600/($D300*$F300))^2)+1)+10*LOG10($D300*$F300)+M300</f>
        <v>#DIV/0!</v>
      </c>
      <c r="V300" s="24" t="e">
        <f>'ModelParams Lw'!$B$3+'ModelParams Lw'!$B$4*LOG10($B300/3600/($D300*$F300))+'ModelParams Lw'!$B$5*LOG10(2*$G300/(1.2*($B300/3600/($D300*$F300))^2)+1)+10*LOG10($D300*$F300)+N300</f>
        <v>#DIV/0!</v>
      </c>
      <c r="W300" s="24" t="e">
        <f>'ModelParams Lw'!$B$3+'ModelParams Lw'!$B$4*LOG10($B300/3600/($D300*$F300))+'ModelParams Lw'!$B$5*LOG10(2*$G300/(1.2*($B300/3600/($D300*$F300))^2)+1)+10*LOG10($D300*$F300)+O300</f>
        <v>#DIV/0!</v>
      </c>
      <c r="X300" s="24" t="e">
        <f>10*LOG10(IF(P300="",0,POWER(10,((P300+'ModelParams Lw'!$O$4)/10))) +IF(Q300="",0,POWER(10,((Q300+'ModelParams Lw'!$P$4)/10))) +IF(R300="",0,POWER(10,((R300+'ModelParams Lw'!$Q$4)/10))) +IF(S300="",0,POWER(10,((S300+'ModelParams Lw'!$R$4)/10))) +IF(T300="",0,POWER(10,((T300+'ModelParams Lw'!$S$4)/10))) +IF(U300="",0,POWER(10,((U300+'ModelParams Lw'!$T$4)/10))) +IF(V300="",0,POWER(10,((V300+'ModelParams Lw'!$U$4)/10)))+IF(W300="",0,POWER(10,((W300+'ModelParams Lw'!$V$4)/10))))</f>
        <v>#DIV/0!</v>
      </c>
      <c r="Y300" s="24" t="e">
        <f t="shared" si="114"/>
        <v>#DIV/0!</v>
      </c>
      <c r="Z300" s="24" t="e">
        <f>(P300-'ModelParams Lw'!O$10)/'ModelParams Lw'!O$11</f>
        <v>#DIV/0!</v>
      </c>
      <c r="AA300" s="24" t="e">
        <f>(Q300-'ModelParams Lw'!P$10)/'ModelParams Lw'!P$11</f>
        <v>#DIV/0!</v>
      </c>
      <c r="AB300" s="24" t="e">
        <f>(R300-'ModelParams Lw'!Q$10)/'ModelParams Lw'!Q$11</f>
        <v>#DIV/0!</v>
      </c>
      <c r="AC300" s="24" t="e">
        <f>(S300-'ModelParams Lw'!R$10)/'ModelParams Lw'!R$11</f>
        <v>#DIV/0!</v>
      </c>
      <c r="AD300" s="24" t="e">
        <f>(T300-'ModelParams Lw'!S$10)/'ModelParams Lw'!S$11</f>
        <v>#DIV/0!</v>
      </c>
      <c r="AE300" s="24" t="e">
        <f>(U300-'ModelParams Lw'!T$10)/'ModelParams Lw'!T$11</f>
        <v>#DIV/0!</v>
      </c>
      <c r="AF300" s="24" t="e">
        <f>(V300-'ModelParams Lw'!U$10)/'ModelParams Lw'!U$11</f>
        <v>#DIV/0!</v>
      </c>
      <c r="AG300" s="24" t="e">
        <f>(W300-'ModelParams Lw'!V$10)/'ModelParams Lw'!V$11</f>
        <v>#DIV/0!</v>
      </c>
      <c r="AH300" s="24" t="e">
        <f t="shared" si="115"/>
        <v>#DIV/0!</v>
      </c>
      <c r="AI300" s="24" t="str">
        <f>IF(OR(Calcul!$D305="",Calcul!$E305=""),"",VLOOKUP(CONCATENATE(Calcul!$D305,Calcul!$E305),SilencerParams!$D$4:$R$82,8,FALSE))</f>
        <v/>
      </c>
      <c r="AJ300" s="24" t="str">
        <f>IF(OR(Calcul!$D305="",Calcul!$E305=""),"",VLOOKUP(CONCATENATE(Calcul!$D305,Calcul!$E305),SilencerParams!$D$4:$R$82,9,FALSE))</f>
        <v/>
      </c>
      <c r="AK300" s="24" t="str">
        <f>IF(OR(Calcul!$D305="",Calcul!$E305=""),"",VLOOKUP(CONCATENATE(Calcul!$D305,Calcul!$E305),SilencerParams!$D$4:$R$82,10,FALSE))</f>
        <v/>
      </c>
      <c r="AL300" s="24" t="str">
        <f>IF(OR(Calcul!$D305="",Calcul!$E305=""),"",VLOOKUP(CONCATENATE(Calcul!$D305,Calcul!$E305),SilencerParams!$D$4:$R$82,11,FALSE))</f>
        <v/>
      </c>
      <c r="AM300" s="24" t="str">
        <f>IF(OR(Calcul!$D305="",Calcul!$E305=""),"",VLOOKUP(CONCATENATE(Calcul!$D305,Calcul!$E305),SilencerParams!$D$4:$R$82,12,FALSE))</f>
        <v/>
      </c>
      <c r="AN300" s="24" t="str">
        <f>IF(OR(Calcul!$D305="",Calcul!$E305=""),"",VLOOKUP(CONCATENATE(Calcul!$D305,Calcul!$E305),SilencerParams!$D$4:$R$82,13,FALSE))</f>
        <v/>
      </c>
      <c r="AO300" s="24" t="str">
        <f>IF(OR(Calcul!$D305="",Calcul!$E305=""),"",VLOOKUP(CONCATENATE(Calcul!$D305,Calcul!$E305),SilencerParams!$D$4:$R$82,14,FALSE))</f>
        <v/>
      </c>
      <c r="AP300" s="24" t="str">
        <f>IF(OR(Calcul!$D305="",Calcul!$E305=""),"",VLOOKUP(CONCATENATE(Calcul!$D305,Calcul!$E305),SilencerParams!$D$4:$R$82,15,FALSE))</f>
        <v/>
      </c>
      <c r="AQ300" s="24" t="str">
        <f>IF(OR(Calcul!$D305="",Calcul!$E305=""),"",VLOOKUP(CONCATENATE(Calcul!$D305,Calcul!$E305),SilencerParams!$D$4:$Z$82,16,FALSE)*LOG($AH300)+VLOOKUP(CONCATENATE(Calcul!$D305,Calcul!$E305),SilencerParams!$D$4:$AH$82,24,FALSE))</f>
        <v/>
      </c>
      <c r="AR300" s="24" t="str">
        <f>IF(OR(Calcul!$D305="",Calcul!$E305=""),"",VLOOKUP(CONCATENATE(Calcul!$D305,Calcul!$E305),SilencerParams!$D$4:$Z$82,17,FALSE)*LOG($AH300)+VLOOKUP(CONCATENATE(Calcul!$D305,Calcul!$E305),SilencerParams!$D$4:$AH$82,25,FALSE))</f>
        <v/>
      </c>
      <c r="AS300" s="24" t="str">
        <f>IF(OR(Calcul!$D305="",Calcul!$E305=""),"",VLOOKUP(CONCATENATE(Calcul!$D305,Calcul!$E305),SilencerParams!$D$4:$Z$82,18,FALSE)*LOG($AH300)+VLOOKUP(CONCATENATE(Calcul!$D305,Calcul!$E305),SilencerParams!$D$4:$AH$82,26,FALSE))</f>
        <v/>
      </c>
      <c r="AT300" s="24" t="str">
        <f>IF(OR(Calcul!$D305="",Calcul!$E305=""),"",VLOOKUP(CONCATENATE(Calcul!$D305,Calcul!$E305),SilencerParams!$D$4:$Z$82,19,FALSE)*LOG($AH300)+VLOOKUP(CONCATENATE(Calcul!$D305,Calcul!$E305),SilencerParams!$D$4:$AH$82,27,FALSE))</f>
        <v/>
      </c>
      <c r="AU300" s="24" t="str">
        <f>IF(OR(Calcul!$D305="",Calcul!$E305=""),"",VLOOKUP(CONCATENATE(Calcul!$D305,Calcul!$E305),SilencerParams!$D$4:$Z$82,20,FALSE)*LOG($AH300)+VLOOKUP(CONCATENATE(Calcul!$D305,Calcul!$E305),SilencerParams!$D$4:$AH$82,28,FALSE))</f>
        <v/>
      </c>
      <c r="AV300" s="24" t="str">
        <f>IF(OR(Calcul!$D305="",Calcul!$E305=""),"",VLOOKUP(CONCATENATE(Calcul!$D305,Calcul!$E305),SilencerParams!$D$4:$Z$82,21,FALSE)*LOG($AH300)+VLOOKUP(CONCATENATE(Calcul!$D305,Calcul!$E305),SilencerParams!$D$4:$AH$82,29,FALSE))</f>
        <v/>
      </c>
      <c r="AW300" s="24" t="str">
        <f>IF(OR(Calcul!$D305="",Calcul!$E305=""),"",VLOOKUP(CONCATENATE(Calcul!$D305,Calcul!$E305),SilencerParams!$D$4:$Z$82,22,FALSE)*LOG($AH300)+VLOOKUP(CONCATENATE(Calcul!$D305,Calcul!$E305),SilencerParams!$D$4:$AH$82,30,FALSE))</f>
        <v/>
      </c>
      <c r="AX300" s="24" t="str">
        <f>IF(OR(Calcul!$D305="",Calcul!$E305=""),"",VLOOKUP(CONCATENATE(Calcul!$D305,Calcul!$E305),SilencerParams!$D$4:$Z$82,23,FALSE)*LOG($AH300)+VLOOKUP(CONCATENATE(Calcul!$D305,Calcul!$E305),SilencerParams!$D$4:$AH$82,31,FALSE))</f>
        <v/>
      </c>
      <c r="AY300" s="24" t="e">
        <f t="shared" si="95"/>
        <v>#DIV/0!</v>
      </c>
      <c r="AZ300" s="24" t="e">
        <f t="shared" si="96"/>
        <v>#DIV/0!</v>
      </c>
      <c r="BA300" s="24" t="e">
        <f t="shared" si="97"/>
        <v>#DIV/0!</v>
      </c>
      <c r="BB300" s="24" t="e">
        <f t="shared" si="98"/>
        <v>#DIV/0!</v>
      </c>
      <c r="BC300" s="24" t="e">
        <f t="shared" si="99"/>
        <v>#DIV/0!</v>
      </c>
      <c r="BD300" s="24" t="e">
        <f t="shared" si="100"/>
        <v>#DIV/0!</v>
      </c>
      <c r="BE300" s="24" t="e">
        <f t="shared" si="101"/>
        <v>#DIV/0!</v>
      </c>
      <c r="BF300" s="24" t="e">
        <f t="shared" si="102"/>
        <v>#DIV/0!</v>
      </c>
      <c r="BG300" s="24" t="e">
        <f>10*LOG10(IF(AY300="",0,POWER(10,((AY300+'ModelParams Lw'!$O$4)/10))) +IF(AZ300="",0,POWER(10,((AZ300+'ModelParams Lw'!$P$4)/10))) +IF(BA300="",0,POWER(10,((BA300+'ModelParams Lw'!$Q$4)/10))) +IF(BB300="",0,POWER(10,((BB300+'ModelParams Lw'!$R$4)/10))) +IF(BC300="",0,POWER(10,((BC300+'ModelParams Lw'!$S$4)/10))) +IF(BD300="",0,POWER(10,((BD300+'ModelParams Lw'!$T$4)/10))) +IF(BE300="",0,POWER(10,((BE300+'ModelParams Lw'!$U$4)/10)))+IF(BF300="",0,POWER(10,((BF300+'ModelParams Lw'!$V$4)/10))))</f>
        <v>#DIV/0!</v>
      </c>
      <c r="BH300" s="24" t="e">
        <f t="shared" si="116"/>
        <v>#DIV/0!</v>
      </c>
      <c r="BI300" s="24" t="e">
        <f>(AY300-'ModelParams Lw'!O$10)/'ModelParams Lw'!O$11</f>
        <v>#DIV/0!</v>
      </c>
      <c r="BJ300" s="24" t="e">
        <f>(AZ300-'ModelParams Lw'!P$10)/'ModelParams Lw'!P$11</f>
        <v>#DIV/0!</v>
      </c>
      <c r="BK300" s="24" t="e">
        <f>(BA300-'ModelParams Lw'!Q$10)/'ModelParams Lw'!Q$11</f>
        <v>#DIV/0!</v>
      </c>
      <c r="BL300" s="24" t="e">
        <f>(BB300-'ModelParams Lw'!R$10)/'ModelParams Lw'!R$11</f>
        <v>#DIV/0!</v>
      </c>
      <c r="BM300" s="24" t="e">
        <f>(BC300-'ModelParams Lw'!S$10)/'ModelParams Lw'!S$11</f>
        <v>#DIV/0!</v>
      </c>
      <c r="BN300" s="24" t="e">
        <f>(BD300-'ModelParams Lw'!T$10)/'ModelParams Lw'!T$11</f>
        <v>#DIV/0!</v>
      </c>
      <c r="BO300" s="24" t="e">
        <f>(BE300-'ModelParams Lw'!U$10)/'ModelParams Lw'!U$11</f>
        <v>#DIV/0!</v>
      </c>
      <c r="BP300" s="24" t="e">
        <f>(BF300-'ModelParams Lw'!V$10)/'ModelParams Lw'!V$11</f>
        <v>#DIV/0!</v>
      </c>
      <c r="BQ300" s="24">
        <f>IF(Calcul!$F305="SW",'ModelParams Lw'!C$18+'ModelParams Lw'!C$19*LOG(BQ$3)+'ModelParams Lw'!C$20*($D300*$E300),IF('ModelParams Lw'!C$21+'ModelParams Lw'!C$22*LOG(BQ$3)+'ModelParams Lw'!C$23*($D300*$E300)&lt;'ModelParams Lw'!C$18+'ModelParams Lw'!C$19*LOG(BQ$3)+'ModelParams Lw'!C$20*($D300*$E300),'ModelParams Lw'!C$18+'ModelParams Lw'!C$19*LOG(BQ$3)+'ModelParams Lw'!C$20*($D300*$E300),'ModelParams Lw'!C$21+'ModelParams Lw'!C$22*LOG(BQ$3)+'ModelParams Lw'!C$23*($D300*$E300)))</f>
        <v>29.232362061604213</v>
      </c>
      <c r="BR300" s="24">
        <f>IF(Calcul!$F305="SW",'ModelParams Lw'!D$18+'ModelParams Lw'!D$19*LOG(BR$3)+'ModelParams Lw'!D$20*($D300*$E300),IF('ModelParams Lw'!D$21+'ModelParams Lw'!D$22*LOG(BR$3)+'ModelParams Lw'!D$23*($D300*$E300)&lt;'ModelParams Lw'!D$18+'ModelParams Lw'!D$19*LOG(BR$3)+'ModelParams Lw'!D$20*($D300*$E300),'ModelParams Lw'!D$18+'ModelParams Lw'!D$19*LOG(BR$3)+'ModelParams Lw'!D$20*($D300*$E300),'ModelParams Lw'!D$21+'ModelParams Lw'!D$22*LOG(BR$3)+'ModelParams Lw'!D$23*($D300*$E300)))</f>
        <v>20.87664435983303</v>
      </c>
      <c r="BS300" s="24">
        <f>IF(Calcul!$F305="SW",'ModelParams Lw'!E$18+'ModelParams Lw'!E$19*LOG(BS$3)+'ModelParams Lw'!E$20*($D300*$E300),IF('ModelParams Lw'!E$21+'ModelParams Lw'!E$22*LOG(BS$3)+'ModelParams Lw'!E$23*($D300*$E300)&lt;'ModelParams Lw'!E$18+'ModelParams Lw'!E$19*LOG(BS$3)+'ModelParams Lw'!E$20*($D300*$E300),'ModelParams Lw'!E$18+'ModelParams Lw'!E$19*LOG(BS$3)+'ModelParams Lw'!E$20*($D300*$E300),'ModelParams Lw'!E$21+'ModelParams Lw'!E$22*LOG(BS$3)+'ModelParams Lw'!E$23*($D300*$E300)))</f>
        <v>19.403052886267911</v>
      </c>
      <c r="BT300" s="24">
        <f>IF(Calcul!$F305="SW",'ModelParams Lw'!F$18+'ModelParams Lw'!F$19*LOG(BT$3)+'ModelParams Lw'!F$20*($D300*$E300),IF('ModelParams Lw'!F$21+'ModelParams Lw'!F$22*LOG(BT$3)+'ModelParams Lw'!F$23*($D300*$E300)&lt;'ModelParams Lw'!F$18+'ModelParams Lw'!F$19*LOG(BT$3)+'ModelParams Lw'!F$20*($D300*$E300),'ModelParams Lw'!F$18+'ModelParams Lw'!F$19*LOG(BT$3)+'ModelParams Lw'!F$20*($D300*$E300),'ModelParams Lw'!F$21+'ModelParams Lw'!F$22*LOG(BT$3)+'ModelParams Lw'!F$23*($D300*$E300)))</f>
        <v>19.168948557312724</v>
      </c>
      <c r="BU300" s="24">
        <f>IF(Calcul!$F305="SW",'ModelParams Lw'!G$18+'ModelParams Lw'!G$19*LOG(BU$3)+'ModelParams Lw'!G$20*($D300*$E300),IF('ModelParams Lw'!G$21+'ModelParams Lw'!G$22*LOG(BU$3)+'ModelParams Lw'!G$23*($D300*$E300)&lt;'ModelParams Lw'!G$18+'ModelParams Lw'!G$19*LOG(BU$3)+'ModelParams Lw'!G$20*($D300*$E300),'ModelParams Lw'!G$18+'ModelParams Lw'!G$19*LOG(BU$3)+'ModelParams Lw'!G$20*($D300*$E300),'ModelParams Lw'!G$21+'ModelParams Lw'!G$22*LOG(BU$3)+'ModelParams Lw'!G$23*($D300*$E300)))</f>
        <v>19.253827318462619</v>
      </c>
      <c r="BV300" s="24">
        <f>IF(Calcul!$F305="SW",'ModelParams Lw'!H$18+'ModelParams Lw'!H$19*LOG(BV$3)+'ModelParams Lw'!H$20*($D300*$E300),IF('ModelParams Lw'!H$21+'ModelParams Lw'!H$22*LOG(BV$3)+'ModelParams Lw'!H$23*($D300*$E300)&lt;'ModelParams Lw'!H$18+'ModelParams Lw'!H$19*LOG(BV$3)+'ModelParams Lw'!H$20*($D300*$E300),'ModelParams Lw'!H$18+'ModelParams Lw'!H$19*LOG(BV$3)+'ModelParams Lw'!H$20*($D300*$E300),'ModelParams Lw'!H$21+'ModelParams Lw'!H$22*LOG(BV$3)+'ModelParams Lw'!H$23*($D300*$E300)))</f>
        <v>18.450549841027573</v>
      </c>
      <c r="BW300" s="24">
        <f>IF(Calcul!$F305="SW",'ModelParams Lw'!I$18+'ModelParams Lw'!I$19*LOG(BW$3)+'ModelParams Lw'!I$20*($D300*$E300),IF('ModelParams Lw'!I$21+'ModelParams Lw'!I$22*LOG(BW$3)+'ModelParams Lw'!I$23*($D300*$E300)&lt;'ModelParams Lw'!I$18+'ModelParams Lw'!I$19*LOG(BW$3)+'ModelParams Lw'!I$20*($D300*$E300),'ModelParams Lw'!I$18+'ModelParams Lw'!I$19*LOG(BW$3)+'ModelParams Lw'!I$20*($D300*$E300),'ModelParams Lw'!I$21+'ModelParams Lw'!I$22*LOG(BW$3)+'ModelParams Lw'!I$23*($D300*$E300)))</f>
        <v>24.339570323731252</v>
      </c>
      <c r="BX300" s="24">
        <f>IF(Calcul!$F305="SW",'ModelParams Lw'!J$18+'ModelParams Lw'!J$19*LOG(BX$3)+'ModelParams Lw'!J$20*($D300*$E300),IF('ModelParams Lw'!J$21+'ModelParams Lw'!J$22*LOG(BX$3)+'ModelParams Lw'!J$23*($D300*$E300)&lt;'ModelParams Lw'!J$18+'ModelParams Lw'!J$19*LOG(BX$3)+'ModelParams Lw'!J$20*($D300*$E300),'ModelParams Lw'!J$18+'ModelParams Lw'!J$19*LOG(BX$3)+'ModelParams Lw'!J$20*($D300*$E300),'ModelParams Lw'!J$21+'ModelParams Lw'!J$22*LOG(BX$3)+'ModelParams Lw'!J$23*($D300*$E300)))</f>
        <v>22.505852524315557</v>
      </c>
      <c r="BY300" s="24" t="e">
        <f t="shared" si="103"/>
        <v>#DIV/0!</v>
      </c>
      <c r="BZ300" s="24" t="e">
        <f t="shared" si="104"/>
        <v>#DIV/0!</v>
      </c>
      <c r="CA300" s="24" t="e">
        <f t="shared" si="105"/>
        <v>#DIV/0!</v>
      </c>
      <c r="CB300" s="24" t="e">
        <f t="shared" si="106"/>
        <v>#DIV/0!</v>
      </c>
      <c r="CC300" s="24" t="e">
        <f t="shared" si="107"/>
        <v>#DIV/0!</v>
      </c>
      <c r="CD300" s="24" t="e">
        <f t="shared" si="108"/>
        <v>#DIV/0!</v>
      </c>
      <c r="CE300" s="24" t="e">
        <f t="shared" si="109"/>
        <v>#DIV/0!</v>
      </c>
      <c r="CF300" s="24" t="e">
        <f t="shared" si="110"/>
        <v>#DIV/0!</v>
      </c>
      <c r="CG300" s="24" t="e">
        <f>10*LOG10(IF(BY300="",0,POWER(10,((BY300+'ModelParams Lw'!$O$4)/10))) +IF(BZ300="",0,POWER(10,((BZ300+'ModelParams Lw'!$P$4)/10))) +IF(CA300="",0,POWER(10,((CA300+'ModelParams Lw'!$Q$4)/10))) +IF(CB300="",0,POWER(10,((CB300+'ModelParams Lw'!$R$4)/10))) +IF(CC300="",0,POWER(10,((CC300+'ModelParams Lw'!$S$4)/10))) +IF(CD300="",0,POWER(10,((CD300+'ModelParams Lw'!$T$4)/10))) +IF(CE300="",0,POWER(10,((CE300+'ModelParams Lw'!$U$4)/10)))+IF(CF300="",0,POWER(10,((CF300+'ModelParams Lw'!$V$4)/10))))</f>
        <v>#DIV/0!</v>
      </c>
      <c r="CH300" s="24" t="e">
        <f t="shared" si="117"/>
        <v>#DIV/0!</v>
      </c>
      <c r="CI300" s="24" t="e">
        <f>(BY300-'ModelParams Lw'!$O$10)/'ModelParams Lw'!$O$11</f>
        <v>#DIV/0!</v>
      </c>
      <c r="CJ300" s="24" t="e">
        <f>(BZ300-'ModelParams Lw'!$P$10)/'ModelParams Lw'!$P$11</f>
        <v>#DIV/0!</v>
      </c>
      <c r="CK300" s="24" t="e">
        <f>(CA300-'ModelParams Lw'!$Q$10)/'ModelParams Lw'!$Q$11</f>
        <v>#DIV/0!</v>
      </c>
      <c r="CL300" s="24" t="e">
        <f>(CB300-'ModelParams Lw'!$R$10)/'ModelParams Lw'!$R$11</f>
        <v>#DIV/0!</v>
      </c>
      <c r="CM300" s="24" t="e">
        <f>(CC300-'ModelParams Lw'!$S$10)/'ModelParams Lw'!$S$11</f>
        <v>#DIV/0!</v>
      </c>
      <c r="CN300" s="24" t="e">
        <f>(CD300-'ModelParams Lw'!$T$10)/'ModelParams Lw'!$T$11</f>
        <v>#DIV/0!</v>
      </c>
      <c r="CO300" s="24" t="e">
        <f>(CE300-'ModelParams Lw'!$U$10)/'ModelParams Lw'!$U$11</f>
        <v>#DIV/0!</v>
      </c>
      <c r="CP300" s="24" t="e">
        <f>(CF300-'ModelParams Lw'!$V$10)/'ModelParams Lw'!$V$11</f>
        <v>#DIV/0!</v>
      </c>
    </row>
  </sheetData>
  <sheetProtection algorithmName="SHA-512" hashValue="xUGf8oJm1GrUmULc8lsCgr8Osigv5mu9onFzoYJ0+l6gLH+ebGvJInh057/wYJgJ+dQs/4AZm7wyqtLjSJH59A==" saltValue="wjcR25om55RJdfRg9XnObw==" spinCount="100000" sheet="1" objects="1" scenarios="1"/>
  <mergeCells count="26">
    <mergeCell ref="H1:O1"/>
    <mergeCell ref="H2:O2"/>
    <mergeCell ref="X1:Y1"/>
    <mergeCell ref="X2:Y2"/>
    <mergeCell ref="BY1:CF1"/>
    <mergeCell ref="BY2:CF2"/>
    <mergeCell ref="AI1:AP1"/>
    <mergeCell ref="AI2:AP2"/>
    <mergeCell ref="Z1:AG1"/>
    <mergeCell ref="Z2:AG2"/>
    <mergeCell ref="BQ1:BX1"/>
    <mergeCell ref="BQ2:BX2"/>
    <mergeCell ref="P1:W1"/>
    <mergeCell ref="P2:W2"/>
    <mergeCell ref="CG1:CH1"/>
    <mergeCell ref="CG2:CH2"/>
    <mergeCell ref="CI1:CP1"/>
    <mergeCell ref="CI2:CP2"/>
    <mergeCell ref="AQ1:AX1"/>
    <mergeCell ref="BG1:BH1"/>
    <mergeCell ref="BI1:BP1"/>
    <mergeCell ref="AQ2:AX2"/>
    <mergeCell ref="BG2:BH2"/>
    <mergeCell ref="BI2:BP2"/>
    <mergeCell ref="AY1:BF1"/>
    <mergeCell ref="AY2:B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0"/>
  <sheetViews>
    <sheetView zoomScale="70" zoomScaleNormal="70" workbookViewId="0">
      <selection activeCell="J19" sqref="J19"/>
    </sheetView>
  </sheetViews>
  <sheetFormatPr defaultRowHeight="15" x14ac:dyDescent="0.25"/>
  <cols>
    <col min="1" max="8" width="9.140625" style="53"/>
  </cols>
  <sheetData>
    <row r="1" spans="1:22" x14ac:dyDescent="0.25">
      <c r="A1" s="16"/>
      <c r="B1" s="16"/>
      <c r="C1" s="16"/>
      <c r="D1" s="16"/>
      <c r="E1" s="16"/>
      <c r="F1" s="16"/>
      <c r="G1" s="16"/>
      <c r="H1" s="107"/>
      <c r="L1" s="2" t="s">
        <v>188</v>
      </c>
    </row>
    <row r="2" spans="1:22" ht="18" x14ac:dyDescent="0.35">
      <c r="A2" s="17" t="str">
        <f>'Sound Power'!B2</f>
        <v>Flow rate</v>
      </c>
      <c r="B2" s="17" t="s">
        <v>3</v>
      </c>
      <c r="C2" s="17" t="s">
        <v>4</v>
      </c>
      <c r="D2" s="17" t="s">
        <v>35</v>
      </c>
      <c r="E2" s="17" t="s">
        <v>186</v>
      </c>
      <c r="F2" s="52" t="s">
        <v>71</v>
      </c>
      <c r="G2" s="17" t="s">
        <v>187</v>
      </c>
      <c r="H2" s="5" t="s">
        <v>18</v>
      </c>
      <c r="L2" s="109" t="s">
        <v>73</v>
      </c>
      <c r="M2" s="110">
        <v>2.0691962064755185E-2</v>
      </c>
      <c r="N2" s="110">
        <v>8.7743488566762645E-2</v>
      </c>
    </row>
    <row r="3" spans="1:22" x14ac:dyDescent="0.25">
      <c r="A3" s="18" t="str">
        <f>'Sound Power'!B3</f>
        <v>[m³/h]</v>
      </c>
      <c r="B3" s="18" t="s">
        <v>34</v>
      </c>
      <c r="C3" s="18" t="s">
        <v>34</v>
      </c>
      <c r="D3" s="18" t="s">
        <v>34</v>
      </c>
      <c r="E3" s="18" t="s">
        <v>72</v>
      </c>
      <c r="F3" s="18" t="s">
        <v>72</v>
      </c>
      <c r="G3" s="18" t="s">
        <v>11</v>
      </c>
      <c r="H3" s="108" t="s">
        <v>2</v>
      </c>
      <c r="L3" s="109" t="s">
        <v>74</v>
      </c>
      <c r="M3" s="110">
        <v>-0.19341054628313706</v>
      </c>
      <c r="N3" s="110">
        <v>2.0913614917587982</v>
      </c>
    </row>
    <row r="4" spans="1:22" x14ac:dyDescent="0.25">
      <c r="A4" s="12">
        <f>'Sound Power'!B4</f>
        <v>600</v>
      </c>
      <c r="B4" s="12">
        <f>Calcul!D9/1000</f>
        <v>0.15</v>
      </c>
      <c r="C4" s="12">
        <f>Calcul!E9/1000</f>
        <v>0.15</v>
      </c>
      <c r="D4" s="12">
        <f>_xlfn.CEILING.MATH(C4*1000,100)/1000</f>
        <v>0.2</v>
      </c>
      <c r="E4" s="12">
        <f>((D4*10)*B4)/(2*(D4+B4))</f>
        <v>0.4285714285714286</v>
      </c>
      <c r="F4" s="53">
        <f>$M$4*LN(E4)+$N$4</f>
        <v>0.43011462613769424</v>
      </c>
      <c r="G4" s="12">
        <f>A4/3600/(B4*D4)</f>
        <v>5.5555555555555554</v>
      </c>
      <c r="H4" s="64">
        <f>IF(0.5*1.2*F4*G4^2&lt;1,"&lt;1",0.5*1.2*F4*G4^2)</f>
        <v>7.9650856692165597</v>
      </c>
      <c r="L4" s="109" t="s">
        <v>75</v>
      </c>
      <c r="M4" s="110">
        <v>-0.26919026750279074</v>
      </c>
      <c r="N4" s="110">
        <v>0.20203028844552068</v>
      </c>
    </row>
    <row r="5" spans="1:22" x14ac:dyDescent="0.25">
      <c r="A5" s="12">
        <f>'Sound Power'!B5</f>
        <v>0</v>
      </c>
      <c r="B5" s="12">
        <f>Calcul!D10/1000</f>
        <v>0</v>
      </c>
      <c r="C5" s="12">
        <f>Calcul!E10/1000</f>
        <v>0</v>
      </c>
      <c r="D5" s="12">
        <f t="shared" ref="D5:D68" si="0">_xlfn.CEILING.MATH(C5*1000,100)/1000</f>
        <v>0</v>
      </c>
      <c r="E5" s="12" t="e">
        <f t="shared" ref="E5:E68" si="1">((D5*10)*B5)/(2*(D5+B5))</f>
        <v>#DIV/0!</v>
      </c>
      <c r="F5" s="53" t="e">
        <f t="shared" ref="F5:F68" si="2">$M$4*LN(E5)+$N$4</f>
        <v>#DIV/0!</v>
      </c>
      <c r="G5" s="12" t="e">
        <f t="shared" ref="G5:G68" si="3">A5/3600/(B5*D5)</f>
        <v>#DIV/0!</v>
      </c>
      <c r="H5" s="64" t="e">
        <f t="shared" ref="H5:H68" si="4">IF(0.5*1.2*F5*G5^2&lt;1,"&lt;1",0.5*1.2*F5*G5^2)</f>
        <v>#DIV/0!</v>
      </c>
      <c r="M5" s="111"/>
      <c r="N5" s="111"/>
      <c r="O5" s="111"/>
    </row>
    <row r="6" spans="1:22" x14ac:dyDescent="0.25">
      <c r="A6" s="12">
        <f>'Sound Power'!B6</f>
        <v>0</v>
      </c>
      <c r="B6" s="12">
        <f>Calcul!D11/1000</f>
        <v>0</v>
      </c>
      <c r="C6" s="12">
        <f>Calcul!E11/1000</f>
        <v>0</v>
      </c>
      <c r="D6" s="12">
        <f t="shared" si="0"/>
        <v>0</v>
      </c>
      <c r="E6" s="12" t="e">
        <f t="shared" si="1"/>
        <v>#DIV/0!</v>
      </c>
      <c r="F6" s="53" t="e">
        <f t="shared" si="2"/>
        <v>#DIV/0!</v>
      </c>
      <c r="G6" s="12" t="e">
        <f t="shared" si="3"/>
        <v>#DIV/0!</v>
      </c>
      <c r="H6" s="64" t="e">
        <f t="shared" si="4"/>
        <v>#DIV/0!</v>
      </c>
      <c r="L6" s="111"/>
      <c r="M6" s="65"/>
      <c r="N6" s="65"/>
      <c r="O6" s="65"/>
      <c r="P6" s="65"/>
      <c r="Q6" s="65"/>
      <c r="R6" s="65"/>
      <c r="S6" s="65"/>
      <c r="T6" s="65"/>
      <c r="U6" s="65"/>
    </row>
    <row r="7" spans="1:22" x14ac:dyDescent="0.25">
      <c r="A7" s="12">
        <f>'Sound Power'!B7</f>
        <v>0</v>
      </c>
      <c r="B7" s="12">
        <f>Calcul!D12/1000</f>
        <v>0</v>
      </c>
      <c r="C7" s="12">
        <f>Calcul!E12/1000</f>
        <v>0</v>
      </c>
      <c r="D7" s="12">
        <f t="shared" si="0"/>
        <v>0</v>
      </c>
      <c r="E7" s="12" t="e">
        <f t="shared" si="1"/>
        <v>#DIV/0!</v>
      </c>
      <c r="F7" s="53" t="e">
        <f t="shared" si="2"/>
        <v>#DIV/0!</v>
      </c>
      <c r="G7" s="12" t="e">
        <f t="shared" si="3"/>
        <v>#DIV/0!</v>
      </c>
      <c r="H7" s="64" t="e">
        <f t="shared" si="4"/>
        <v>#DIV/0!</v>
      </c>
      <c r="L7" s="111"/>
      <c r="M7" s="65"/>
      <c r="N7" s="65"/>
      <c r="O7" s="65"/>
      <c r="P7" s="65"/>
      <c r="Q7" s="65"/>
      <c r="R7" s="65"/>
      <c r="S7" s="65"/>
      <c r="T7" s="65"/>
      <c r="U7" s="65"/>
      <c r="V7" s="65"/>
    </row>
    <row r="8" spans="1:22" x14ac:dyDescent="0.25">
      <c r="A8" s="12">
        <f>'Sound Power'!B8</f>
        <v>0</v>
      </c>
      <c r="B8" s="12">
        <f>Calcul!D13/1000</f>
        <v>0</v>
      </c>
      <c r="C8" s="12">
        <f>Calcul!E13/1000</f>
        <v>0</v>
      </c>
      <c r="D8" s="12">
        <f t="shared" si="0"/>
        <v>0</v>
      </c>
      <c r="E8" s="12" t="e">
        <f t="shared" si="1"/>
        <v>#DIV/0!</v>
      </c>
      <c r="F8" s="53" t="e">
        <f t="shared" si="2"/>
        <v>#DIV/0!</v>
      </c>
      <c r="G8" s="12" t="e">
        <f t="shared" si="3"/>
        <v>#DIV/0!</v>
      </c>
      <c r="H8" s="64" t="e">
        <f t="shared" si="4"/>
        <v>#DIV/0!</v>
      </c>
      <c r="L8" s="111"/>
      <c r="M8" s="65"/>
      <c r="N8" s="65"/>
      <c r="O8" s="65"/>
      <c r="P8" s="65"/>
      <c r="Q8" s="65"/>
      <c r="R8" s="65"/>
      <c r="S8" s="65"/>
      <c r="T8" s="65"/>
      <c r="U8" s="65"/>
    </row>
    <row r="9" spans="1:22" x14ac:dyDescent="0.25">
      <c r="A9" s="12">
        <f>'Sound Power'!B9</f>
        <v>0</v>
      </c>
      <c r="B9" s="12">
        <f>Calcul!D14/1000</f>
        <v>0</v>
      </c>
      <c r="C9" s="12">
        <f>Calcul!E14/1000</f>
        <v>0</v>
      </c>
      <c r="D9" s="12">
        <f t="shared" si="0"/>
        <v>0</v>
      </c>
      <c r="E9" s="12" t="e">
        <f>((D9*10)*B9)/(2*(D9+B9))</f>
        <v>#DIV/0!</v>
      </c>
      <c r="F9" s="53" t="e">
        <f>$M$4*LN(E9)+$N$4</f>
        <v>#DIV/0!</v>
      </c>
      <c r="G9" s="12" t="e">
        <f t="shared" si="3"/>
        <v>#DIV/0!</v>
      </c>
      <c r="H9" s="64" t="e">
        <f t="shared" si="4"/>
        <v>#DIV/0!</v>
      </c>
      <c r="L9" s="111"/>
    </row>
    <row r="10" spans="1:22" x14ac:dyDescent="0.25">
      <c r="A10" s="12">
        <f>'Sound Power'!B10</f>
        <v>0</v>
      </c>
      <c r="B10" s="12">
        <f>Calcul!D15/1000</f>
        <v>0</v>
      </c>
      <c r="C10" s="12">
        <f>Calcul!E15/1000</f>
        <v>0</v>
      </c>
      <c r="D10" s="12">
        <f t="shared" si="0"/>
        <v>0</v>
      </c>
      <c r="E10" s="12" t="e">
        <f t="shared" si="1"/>
        <v>#DIV/0!</v>
      </c>
      <c r="F10" s="53" t="e">
        <f t="shared" si="2"/>
        <v>#DIV/0!</v>
      </c>
      <c r="G10" s="12" t="e">
        <f t="shared" si="3"/>
        <v>#DIV/0!</v>
      </c>
      <c r="H10" s="64" t="e">
        <f t="shared" si="4"/>
        <v>#DIV/0!</v>
      </c>
      <c r="M10" s="65"/>
    </row>
    <row r="11" spans="1:22" x14ac:dyDescent="0.25">
      <c r="A11" s="12">
        <f>'Sound Power'!B11</f>
        <v>0</v>
      </c>
      <c r="B11" s="12">
        <f>Calcul!D16/1000</f>
        <v>0</v>
      </c>
      <c r="C11" s="12">
        <f>Calcul!E16/1000</f>
        <v>0</v>
      </c>
      <c r="D11" s="12">
        <f t="shared" si="0"/>
        <v>0</v>
      </c>
      <c r="E11" s="12" t="e">
        <f t="shared" si="1"/>
        <v>#DIV/0!</v>
      </c>
      <c r="F11" s="53" t="e">
        <f t="shared" si="2"/>
        <v>#DIV/0!</v>
      </c>
      <c r="G11" s="12" t="e">
        <f t="shared" si="3"/>
        <v>#DIV/0!</v>
      </c>
      <c r="H11" s="64" t="e">
        <f t="shared" si="4"/>
        <v>#DIV/0!</v>
      </c>
    </row>
    <row r="12" spans="1:22" x14ac:dyDescent="0.25">
      <c r="A12" s="12">
        <f>'Sound Power'!B12</f>
        <v>0</v>
      </c>
      <c r="B12" s="12">
        <f>Calcul!D17/1000</f>
        <v>0</v>
      </c>
      <c r="C12" s="12">
        <f>Calcul!E17/1000</f>
        <v>0</v>
      </c>
      <c r="D12" s="12">
        <f t="shared" si="0"/>
        <v>0</v>
      </c>
      <c r="E12" s="12" t="e">
        <f t="shared" si="1"/>
        <v>#DIV/0!</v>
      </c>
      <c r="F12" s="53" t="e">
        <f t="shared" si="2"/>
        <v>#DIV/0!</v>
      </c>
      <c r="G12" s="12" t="e">
        <f t="shared" si="3"/>
        <v>#DIV/0!</v>
      </c>
      <c r="H12" s="64" t="e">
        <f t="shared" si="4"/>
        <v>#DIV/0!</v>
      </c>
    </row>
    <row r="13" spans="1:22" x14ac:dyDescent="0.25">
      <c r="A13" s="12">
        <f>'Sound Power'!B13</f>
        <v>0</v>
      </c>
      <c r="B13" s="12">
        <f>Calcul!D18/1000</f>
        <v>0</v>
      </c>
      <c r="C13" s="12">
        <f>Calcul!E18/1000</f>
        <v>0</v>
      </c>
      <c r="D13" s="12">
        <f t="shared" si="0"/>
        <v>0</v>
      </c>
      <c r="E13" s="12" t="e">
        <f t="shared" si="1"/>
        <v>#DIV/0!</v>
      </c>
      <c r="F13" s="53" t="e">
        <f t="shared" si="2"/>
        <v>#DIV/0!</v>
      </c>
      <c r="G13" s="12" t="e">
        <f t="shared" si="3"/>
        <v>#DIV/0!</v>
      </c>
      <c r="H13" s="64" t="e">
        <f t="shared" si="4"/>
        <v>#DIV/0!</v>
      </c>
    </row>
    <row r="14" spans="1:22" x14ac:dyDescent="0.25">
      <c r="A14" s="12">
        <f>'Sound Power'!B14</f>
        <v>0</v>
      </c>
      <c r="B14" s="12">
        <f>Calcul!D19/1000</f>
        <v>0</v>
      </c>
      <c r="C14" s="12">
        <f>Calcul!E19/1000</f>
        <v>0</v>
      </c>
      <c r="D14" s="12">
        <f t="shared" si="0"/>
        <v>0</v>
      </c>
      <c r="E14" s="12" t="e">
        <f t="shared" si="1"/>
        <v>#DIV/0!</v>
      </c>
      <c r="F14" s="53" t="e">
        <f t="shared" si="2"/>
        <v>#DIV/0!</v>
      </c>
      <c r="G14" s="12" t="e">
        <f t="shared" si="3"/>
        <v>#DIV/0!</v>
      </c>
      <c r="H14" s="64" t="e">
        <f t="shared" si="4"/>
        <v>#DIV/0!</v>
      </c>
    </row>
    <row r="15" spans="1:22" x14ac:dyDescent="0.25">
      <c r="A15" s="12">
        <f>'Sound Power'!B15</f>
        <v>0</v>
      </c>
      <c r="B15" s="12">
        <f>Calcul!D20/1000</f>
        <v>0</v>
      </c>
      <c r="C15" s="12">
        <f>Calcul!E20/1000</f>
        <v>0</v>
      </c>
      <c r="D15" s="12">
        <f t="shared" si="0"/>
        <v>0</v>
      </c>
      <c r="E15" s="12" t="e">
        <f t="shared" si="1"/>
        <v>#DIV/0!</v>
      </c>
      <c r="F15" s="53" t="e">
        <f t="shared" si="2"/>
        <v>#DIV/0!</v>
      </c>
      <c r="G15" s="12" t="e">
        <f t="shared" si="3"/>
        <v>#DIV/0!</v>
      </c>
      <c r="H15" s="64" t="e">
        <f t="shared" si="4"/>
        <v>#DIV/0!</v>
      </c>
    </row>
    <row r="16" spans="1:22" x14ac:dyDescent="0.25">
      <c r="A16" s="12">
        <f>'Sound Power'!B16</f>
        <v>0</v>
      </c>
      <c r="B16" s="12">
        <f>Calcul!D21/1000</f>
        <v>0</v>
      </c>
      <c r="C16" s="12">
        <f>Calcul!E21/1000</f>
        <v>0</v>
      </c>
      <c r="D16" s="12">
        <f t="shared" si="0"/>
        <v>0</v>
      </c>
      <c r="E16" s="12" t="e">
        <f t="shared" si="1"/>
        <v>#DIV/0!</v>
      </c>
      <c r="F16" s="53" t="e">
        <f t="shared" si="2"/>
        <v>#DIV/0!</v>
      </c>
      <c r="G16" s="12" t="e">
        <f t="shared" si="3"/>
        <v>#DIV/0!</v>
      </c>
      <c r="H16" s="64" t="e">
        <f t="shared" si="4"/>
        <v>#DIV/0!</v>
      </c>
    </row>
    <row r="17" spans="1:8" x14ac:dyDescent="0.25">
      <c r="A17" s="12">
        <f>'Sound Power'!B17</f>
        <v>0</v>
      </c>
      <c r="B17" s="12">
        <f>Calcul!D22/1000</f>
        <v>0</v>
      </c>
      <c r="C17" s="12">
        <f>Calcul!E22/1000</f>
        <v>0</v>
      </c>
      <c r="D17" s="12">
        <f t="shared" si="0"/>
        <v>0</v>
      </c>
      <c r="E17" s="12" t="e">
        <f t="shared" si="1"/>
        <v>#DIV/0!</v>
      </c>
      <c r="F17" s="53" t="e">
        <f t="shared" si="2"/>
        <v>#DIV/0!</v>
      </c>
      <c r="G17" s="12" t="e">
        <f t="shared" si="3"/>
        <v>#DIV/0!</v>
      </c>
      <c r="H17" s="64" t="e">
        <f t="shared" si="4"/>
        <v>#DIV/0!</v>
      </c>
    </row>
    <row r="18" spans="1:8" x14ac:dyDescent="0.25">
      <c r="A18" s="12">
        <f>'Sound Power'!B18</f>
        <v>0</v>
      </c>
      <c r="B18" s="12">
        <f>Calcul!D23/1000</f>
        <v>0</v>
      </c>
      <c r="C18" s="12">
        <f>Calcul!E23/1000</f>
        <v>0</v>
      </c>
      <c r="D18" s="12">
        <f t="shared" si="0"/>
        <v>0</v>
      </c>
      <c r="E18" s="12" t="e">
        <f t="shared" si="1"/>
        <v>#DIV/0!</v>
      </c>
      <c r="F18" s="53" t="e">
        <f t="shared" si="2"/>
        <v>#DIV/0!</v>
      </c>
      <c r="G18" s="12" t="e">
        <f t="shared" si="3"/>
        <v>#DIV/0!</v>
      </c>
      <c r="H18" s="64" t="e">
        <f t="shared" si="4"/>
        <v>#DIV/0!</v>
      </c>
    </row>
    <row r="19" spans="1:8" x14ac:dyDescent="0.25">
      <c r="A19" s="12">
        <f>'Sound Power'!B19</f>
        <v>0</v>
      </c>
      <c r="B19" s="12">
        <f>Calcul!D24/1000</f>
        <v>0</v>
      </c>
      <c r="C19" s="12">
        <f>Calcul!E24/1000</f>
        <v>0</v>
      </c>
      <c r="D19" s="12">
        <f t="shared" si="0"/>
        <v>0</v>
      </c>
      <c r="E19" s="12" t="e">
        <f t="shared" si="1"/>
        <v>#DIV/0!</v>
      </c>
      <c r="F19" s="53" t="e">
        <f t="shared" si="2"/>
        <v>#DIV/0!</v>
      </c>
      <c r="G19" s="12" t="e">
        <f t="shared" si="3"/>
        <v>#DIV/0!</v>
      </c>
      <c r="H19" s="64" t="e">
        <f t="shared" si="4"/>
        <v>#DIV/0!</v>
      </c>
    </row>
    <row r="20" spans="1:8" x14ac:dyDescent="0.25">
      <c r="A20" s="12">
        <f>'Sound Power'!B20</f>
        <v>0</v>
      </c>
      <c r="B20" s="12">
        <f>Calcul!D25/1000</f>
        <v>0</v>
      </c>
      <c r="C20" s="12">
        <f>Calcul!E25/1000</f>
        <v>0</v>
      </c>
      <c r="D20" s="12">
        <f t="shared" si="0"/>
        <v>0</v>
      </c>
      <c r="E20" s="12" t="e">
        <f t="shared" si="1"/>
        <v>#DIV/0!</v>
      </c>
      <c r="F20" s="53" t="e">
        <f t="shared" si="2"/>
        <v>#DIV/0!</v>
      </c>
      <c r="G20" s="12" t="e">
        <f t="shared" si="3"/>
        <v>#DIV/0!</v>
      </c>
      <c r="H20" s="64" t="e">
        <f t="shared" si="4"/>
        <v>#DIV/0!</v>
      </c>
    </row>
    <row r="21" spans="1:8" x14ac:dyDescent="0.25">
      <c r="A21" s="12">
        <f>'Sound Power'!B21</f>
        <v>0</v>
      </c>
      <c r="B21" s="12">
        <f>Calcul!D26/1000</f>
        <v>0</v>
      </c>
      <c r="C21" s="12">
        <f>Calcul!E26/1000</f>
        <v>0</v>
      </c>
      <c r="D21" s="12">
        <f t="shared" si="0"/>
        <v>0</v>
      </c>
      <c r="E21" s="12" t="e">
        <f t="shared" si="1"/>
        <v>#DIV/0!</v>
      </c>
      <c r="F21" s="53" t="e">
        <f t="shared" si="2"/>
        <v>#DIV/0!</v>
      </c>
      <c r="G21" s="12" t="e">
        <f t="shared" si="3"/>
        <v>#DIV/0!</v>
      </c>
      <c r="H21" s="64" t="e">
        <f t="shared" si="4"/>
        <v>#DIV/0!</v>
      </c>
    </row>
    <row r="22" spans="1:8" x14ac:dyDescent="0.25">
      <c r="A22" s="12">
        <f>'Sound Power'!B22</f>
        <v>0</v>
      </c>
      <c r="B22" s="12">
        <f>Calcul!D27/1000</f>
        <v>0</v>
      </c>
      <c r="C22" s="12">
        <f>Calcul!E27/1000</f>
        <v>0</v>
      </c>
      <c r="D22" s="12">
        <f t="shared" si="0"/>
        <v>0</v>
      </c>
      <c r="E22" s="12" t="e">
        <f t="shared" si="1"/>
        <v>#DIV/0!</v>
      </c>
      <c r="F22" s="53" t="e">
        <f t="shared" si="2"/>
        <v>#DIV/0!</v>
      </c>
      <c r="G22" s="12" t="e">
        <f t="shared" si="3"/>
        <v>#DIV/0!</v>
      </c>
      <c r="H22" s="64" t="e">
        <f t="shared" si="4"/>
        <v>#DIV/0!</v>
      </c>
    </row>
    <row r="23" spans="1:8" x14ac:dyDescent="0.25">
      <c r="A23" s="12">
        <f>'Sound Power'!B23</f>
        <v>0</v>
      </c>
      <c r="B23" s="12">
        <f>Calcul!D28/1000</f>
        <v>0</v>
      </c>
      <c r="C23" s="12">
        <f>Calcul!E28/1000</f>
        <v>0</v>
      </c>
      <c r="D23" s="12">
        <f t="shared" si="0"/>
        <v>0</v>
      </c>
      <c r="E23" s="12" t="e">
        <f t="shared" si="1"/>
        <v>#DIV/0!</v>
      </c>
      <c r="F23" s="53" t="e">
        <f t="shared" si="2"/>
        <v>#DIV/0!</v>
      </c>
      <c r="G23" s="12" t="e">
        <f t="shared" si="3"/>
        <v>#DIV/0!</v>
      </c>
      <c r="H23" s="64" t="e">
        <f t="shared" si="4"/>
        <v>#DIV/0!</v>
      </c>
    </row>
    <row r="24" spans="1:8" x14ac:dyDescent="0.25">
      <c r="A24" s="12">
        <f>'Sound Power'!B24</f>
        <v>0</v>
      </c>
      <c r="B24" s="12">
        <f>Calcul!D29/1000</f>
        <v>0</v>
      </c>
      <c r="C24" s="12">
        <f>Calcul!E29/1000</f>
        <v>0</v>
      </c>
      <c r="D24" s="12">
        <f t="shared" si="0"/>
        <v>0</v>
      </c>
      <c r="E24" s="12" t="e">
        <f t="shared" si="1"/>
        <v>#DIV/0!</v>
      </c>
      <c r="F24" s="53" t="e">
        <f t="shared" si="2"/>
        <v>#DIV/0!</v>
      </c>
      <c r="G24" s="12" t="e">
        <f t="shared" si="3"/>
        <v>#DIV/0!</v>
      </c>
      <c r="H24" s="64" t="e">
        <f t="shared" si="4"/>
        <v>#DIV/0!</v>
      </c>
    </row>
    <row r="25" spans="1:8" x14ac:dyDescent="0.25">
      <c r="A25" s="12">
        <f>'Sound Power'!B25</f>
        <v>0</v>
      </c>
      <c r="B25" s="12">
        <f>Calcul!D30/1000</f>
        <v>0</v>
      </c>
      <c r="C25" s="12">
        <f>Calcul!E30/1000</f>
        <v>0</v>
      </c>
      <c r="D25" s="12">
        <f t="shared" si="0"/>
        <v>0</v>
      </c>
      <c r="E25" s="12" t="e">
        <f t="shared" si="1"/>
        <v>#DIV/0!</v>
      </c>
      <c r="F25" s="53" t="e">
        <f t="shared" si="2"/>
        <v>#DIV/0!</v>
      </c>
      <c r="G25" s="12" t="e">
        <f t="shared" si="3"/>
        <v>#DIV/0!</v>
      </c>
      <c r="H25" s="64" t="e">
        <f t="shared" si="4"/>
        <v>#DIV/0!</v>
      </c>
    </row>
    <row r="26" spans="1:8" x14ac:dyDescent="0.25">
      <c r="A26" s="12">
        <f>'Sound Power'!B26</f>
        <v>0</v>
      </c>
      <c r="B26" s="12">
        <f>Calcul!D31/1000</f>
        <v>0</v>
      </c>
      <c r="C26" s="12">
        <f>Calcul!E31/1000</f>
        <v>0</v>
      </c>
      <c r="D26" s="12">
        <f t="shared" si="0"/>
        <v>0</v>
      </c>
      <c r="E26" s="12" t="e">
        <f t="shared" si="1"/>
        <v>#DIV/0!</v>
      </c>
      <c r="F26" s="53" t="e">
        <f t="shared" si="2"/>
        <v>#DIV/0!</v>
      </c>
      <c r="G26" s="12" t="e">
        <f t="shared" si="3"/>
        <v>#DIV/0!</v>
      </c>
      <c r="H26" s="64" t="e">
        <f t="shared" si="4"/>
        <v>#DIV/0!</v>
      </c>
    </row>
    <row r="27" spans="1:8" x14ac:dyDescent="0.25">
      <c r="A27" s="12">
        <f>'Sound Power'!B27</f>
        <v>0</v>
      </c>
      <c r="B27" s="12">
        <f>Calcul!D32/1000</f>
        <v>0</v>
      </c>
      <c r="C27" s="12">
        <f>Calcul!E32/1000</f>
        <v>0</v>
      </c>
      <c r="D27" s="12">
        <f t="shared" si="0"/>
        <v>0</v>
      </c>
      <c r="E27" s="12" t="e">
        <f t="shared" si="1"/>
        <v>#DIV/0!</v>
      </c>
      <c r="F27" s="53" t="e">
        <f t="shared" si="2"/>
        <v>#DIV/0!</v>
      </c>
      <c r="G27" s="12" t="e">
        <f t="shared" si="3"/>
        <v>#DIV/0!</v>
      </c>
      <c r="H27" s="64" t="e">
        <f t="shared" si="4"/>
        <v>#DIV/0!</v>
      </c>
    </row>
    <row r="28" spans="1:8" x14ac:dyDescent="0.25">
      <c r="A28" s="12">
        <f>'Sound Power'!B28</f>
        <v>0</v>
      </c>
      <c r="B28" s="12">
        <f>Calcul!D33/1000</f>
        <v>0</v>
      </c>
      <c r="C28" s="12">
        <f>Calcul!E33/1000</f>
        <v>0</v>
      </c>
      <c r="D28" s="12">
        <f t="shared" si="0"/>
        <v>0</v>
      </c>
      <c r="E28" s="12" t="e">
        <f t="shared" si="1"/>
        <v>#DIV/0!</v>
      </c>
      <c r="F28" s="53" t="e">
        <f t="shared" si="2"/>
        <v>#DIV/0!</v>
      </c>
      <c r="G28" s="12" t="e">
        <f t="shared" si="3"/>
        <v>#DIV/0!</v>
      </c>
      <c r="H28" s="64" t="e">
        <f t="shared" si="4"/>
        <v>#DIV/0!</v>
      </c>
    </row>
    <row r="29" spans="1:8" x14ac:dyDescent="0.25">
      <c r="A29" s="12">
        <f>'Sound Power'!B29</f>
        <v>0</v>
      </c>
      <c r="B29" s="12">
        <f>Calcul!D34/1000</f>
        <v>0</v>
      </c>
      <c r="C29" s="12">
        <f>Calcul!E34/1000</f>
        <v>0</v>
      </c>
      <c r="D29" s="12">
        <f t="shared" si="0"/>
        <v>0</v>
      </c>
      <c r="E29" s="12" t="e">
        <f t="shared" si="1"/>
        <v>#DIV/0!</v>
      </c>
      <c r="F29" s="53" t="e">
        <f t="shared" si="2"/>
        <v>#DIV/0!</v>
      </c>
      <c r="G29" s="12" t="e">
        <f t="shared" si="3"/>
        <v>#DIV/0!</v>
      </c>
      <c r="H29" s="64" t="e">
        <f t="shared" si="4"/>
        <v>#DIV/0!</v>
      </c>
    </row>
    <row r="30" spans="1:8" x14ac:dyDescent="0.25">
      <c r="A30" s="12">
        <f>'Sound Power'!B30</f>
        <v>0</v>
      </c>
      <c r="B30" s="12">
        <f>Calcul!D35/1000</f>
        <v>0</v>
      </c>
      <c r="C30" s="12">
        <f>Calcul!E35/1000</f>
        <v>0</v>
      </c>
      <c r="D30" s="12">
        <f t="shared" si="0"/>
        <v>0</v>
      </c>
      <c r="E30" s="12" t="e">
        <f t="shared" si="1"/>
        <v>#DIV/0!</v>
      </c>
      <c r="F30" s="53" t="e">
        <f t="shared" si="2"/>
        <v>#DIV/0!</v>
      </c>
      <c r="G30" s="12" t="e">
        <f t="shared" si="3"/>
        <v>#DIV/0!</v>
      </c>
      <c r="H30" s="64" t="e">
        <f t="shared" si="4"/>
        <v>#DIV/0!</v>
      </c>
    </row>
    <row r="31" spans="1:8" x14ac:dyDescent="0.25">
      <c r="A31" s="12">
        <f>'Sound Power'!B31</f>
        <v>0</v>
      </c>
      <c r="B31" s="12">
        <f>Calcul!D36/1000</f>
        <v>0</v>
      </c>
      <c r="C31" s="12">
        <f>Calcul!E36/1000</f>
        <v>0</v>
      </c>
      <c r="D31" s="12">
        <f t="shared" si="0"/>
        <v>0</v>
      </c>
      <c r="E31" s="12" t="e">
        <f t="shared" si="1"/>
        <v>#DIV/0!</v>
      </c>
      <c r="F31" s="53" t="e">
        <f t="shared" si="2"/>
        <v>#DIV/0!</v>
      </c>
      <c r="G31" s="12" t="e">
        <f t="shared" si="3"/>
        <v>#DIV/0!</v>
      </c>
      <c r="H31" s="64" t="e">
        <f t="shared" si="4"/>
        <v>#DIV/0!</v>
      </c>
    </row>
    <row r="32" spans="1:8" x14ac:dyDescent="0.25">
      <c r="A32" s="12">
        <f>'Sound Power'!B32</f>
        <v>0</v>
      </c>
      <c r="B32" s="12">
        <f>Calcul!D37/1000</f>
        <v>0</v>
      </c>
      <c r="C32" s="12">
        <f>Calcul!E37/1000</f>
        <v>0</v>
      </c>
      <c r="D32" s="12">
        <f t="shared" si="0"/>
        <v>0</v>
      </c>
      <c r="E32" s="12" t="e">
        <f t="shared" si="1"/>
        <v>#DIV/0!</v>
      </c>
      <c r="F32" s="53" t="e">
        <f t="shared" si="2"/>
        <v>#DIV/0!</v>
      </c>
      <c r="G32" s="12" t="e">
        <f t="shared" si="3"/>
        <v>#DIV/0!</v>
      </c>
      <c r="H32" s="64" t="e">
        <f t="shared" si="4"/>
        <v>#DIV/0!</v>
      </c>
    </row>
    <row r="33" spans="1:8" x14ac:dyDescent="0.25">
      <c r="A33" s="12">
        <f>'Sound Power'!B33</f>
        <v>0</v>
      </c>
      <c r="B33" s="12">
        <f>Calcul!D38/1000</f>
        <v>0</v>
      </c>
      <c r="C33" s="12">
        <f>Calcul!E38/1000</f>
        <v>0</v>
      </c>
      <c r="D33" s="12">
        <f t="shared" si="0"/>
        <v>0</v>
      </c>
      <c r="E33" s="12" t="e">
        <f t="shared" si="1"/>
        <v>#DIV/0!</v>
      </c>
      <c r="F33" s="53" t="e">
        <f t="shared" si="2"/>
        <v>#DIV/0!</v>
      </c>
      <c r="G33" s="12" t="e">
        <f t="shared" si="3"/>
        <v>#DIV/0!</v>
      </c>
      <c r="H33" s="64" t="e">
        <f t="shared" si="4"/>
        <v>#DIV/0!</v>
      </c>
    </row>
    <row r="34" spans="1:8" x14ac:dyDescent="0.25">
      <c r="A34" s="12">
        <f>'Sound Power'!B34</f>
        <v>0</v>
      </c>
      <c r="B34" s="12">
        <f>Calcul!D39/1000</f>
        <v>0</v>
      </c>
      <c r="C34" s="12">
        <f>Calcul!E39/1000</f>
        <v>0</v>
      </c>
      <c r="D34" s="12">
        <f t="shared" si="0"/>
        <v>0</v>
      </c>
      <c r="E34" s="12" t="e">
        <f t="shared" si="1"/>
        <v>#DIV/0!</v>
      </c>
      <c r="F34" s="53" t="e">
        <f t="shared" si="2"/>
        <v>#DIV/0!</v>
      </c>
      <c r="G34" s="12" t="e">
        <f t="shared" si="3"/>
        <v>#DIV/0!</v>
      </c>
      <c r="H34" s="64" t="e">
        <f t="shared" si="4"/>
        <v>#DIV/0!</v>
      </c>
    </row>
    <row r="35" spans="1:8" x14ac:dyDescent="0.25">
      <c r="A35" s="12" t="e">
        <f>'Sound Power'!B35</f>
        <v>#VALUE!</v>
      </c>
      <c r="B35" s="12">
        <f>Calcul!D40/1000</f>
        <v>0</v>
      </c>
      <c r="C35" s="12">
        <f>Calcul!E40/1000</f>
        <v>0</v>
      </c>
      <c r="D35" s="12">
        <f t="shared" si="0"/>
        <v>0</v>
      </c>
      <c r="E35" s="12" t="e">
        <f t="shared" si="1"/>
        <v>#DIV/0!</v>
      </c>
      <c r="F35" s="53" t="e">
        <f t="shared" si="2"/>
        <v>#DIV/0!</v>
      </c>
      <c r="G35" s="12" t="e">
        <f t="shared" si="3"/>
        <v>#VALUE!</v>
      </c>
      <c r="H35" s="64" t="e">
        <f t="shared" si="4"/>
        <v>#DIV/0!</v>
      </c>
    </row>
    <row r="36" spans="1:8" x14ac:dyDescent="0.25">
      <c r="A36" s="12" t="e">
        <f>'Sound Power'!B36</f>
        <v>#VALUE!</v>
      </c>
      <c r="B36" s="12">
        <f>Calcul!D41/1000</f>
        <v>0</v>
      </c>
      <c r="C36" s="12">
        <f>Calcul!B43/1000</f>
        <v>0</v>
      </c>
      <c r="D36" s="12">
        <f t="shared" si="0"/>
        <v>0</v>
      </c>
      <c r="E36" s="12" t="e">
        <f t="shared" si="1"/>
        <v>#DIV/0!</v>
      </c>
      <c r="F36" s="53" t="e">
        <f t="shared" si="2"/>
        <v>#DIV/0!</v>
      </c>
      <c r="G36" s="12" t="e">
        <f t="shared" si="3"/>
        <v>#VALUE!</v>
      </c>
      <c r="H36" s="64" t="e">
        <f t="shared" si="4"/>
        <v>#DIV/0!</v>
      </c>
    </row>
    <row r="37" spans="1:8" x14ac:dyDescent="0.25">
      <c r="A37" s="12" t="e">
        <f>'Sound Power'!B37</f>
        <v>#VALUE!</v>
      </c>
      <c r="B37" s="12">
        <f>Calcul!D42/1000</f>
        <v>0</v>
      </c>
      <c r="C37" s="12">
        <f>Calcul!E42/1000</f>
        <v>0</v>
      </c>
      <c r="D37" s="12">
        <f t="shared" si="0"/>
        <v>0</v>
      </c>
      <c r="E37" s="12" t="e">
        <f t="shared" si="1"/>
        <v>#DIV/0!</v>
      </c>
      <c r="F37" s="53" t="e">
        <f t="shared" si="2"/>
        <v>#DIV/0!</v>
      </c>
      <c r="G37" s="12" t="e">
        <f t="shared" si="3"/>
        <v>#VALUE!</v>
      </c>
      <c r="H37" s="64" t="e">
        <f t="shared" si="4"/>
        <v>#DIV/0!</v>
      </c>
    </row>
    <row r="38" spans="1:8" x14ac:dyDescent="0.25">
      <c r="A38" s="12" t="e">
        <f>'Sound Power'!B38</f>
        <v>#REF!</v>
      </c>
      <c r="B38" s="12">
        <f>Calcul!D43/1000</f>
        <v>0</v>
      </c>
      <c r="C38" s="12">
        <f>Calcul!E43/1000</f>
        <v>0</v>
      </c>
      <c r="D38" s="12">
        <f t="shared" si="0"/>
        <v>0</v>
      </c>
      <c r="E38" s="12" t="e">
        <f t="shared" si="1"/>
        <v>#DIV/0!</v>
      </c>
      <c r="F38" s="53" t="e">
        <f t="shared" si="2"/>
        <v>#DIV/0!</v>
      </c>
      <c r="G38" s="12" t="e">
        <f t="shared" si="3"/>
        <v>#REF!</v>
      </c>
      <c r="H38" s="64" t="e">
        <f t="shared" si="4"/>
        <v>#DIV/0!</v>
      </c>
    </row>
    <row r="39" spans="1:8" x14ac:dyDescent="0.25">
      <c r="A39" s="12" t="e">
        <f>'Sound Power'!B39</f>
        <v>#REF!</v>
      </c>
      <c r="B39" s="12">
        <f>Calcul!D44/1000</f>
        <v>0</v>
      </c>
      <c r="C39" s="12">
        <f>Calcul!E44/1000</f>
        <v>0</v>
      </c>
      <c r="D39" s="12">
        <f t="shared" si="0"/>
        <v>0</v>
      </c>
      <c r="E39" s="12" t="e">
        <f t="shared" si="1"/>
        <v>#DIV/0!</v>
      </c>
      <c r="F39" s="53" t="e">
        <f t="shared" si="2"/>
        <v>#DIV/0!</v>
      </c>
      <c r="G39" s="12" t="e">
        <f t="shared" si="3"/>
        <v>#REF!</v>
      </c>
      <c r="H39" s="64" t="e">
        <f t="shared" si="4"/>
        <v>#DIV/0!</v>
      </c>
    </row>
    <row r="40" spans="1:8" x14ac:dyDescent="0.25">
      <c r="A40" s="12">
        <f>'Sound Power'!B40</f>
        <v>0</v>
      </c>
      <c r="B40" s="12">
        <f>Calcul!D45/1000</f>
        <v>0</v>
      </c>
      <c r="C40" s="12">
        <f>Calcul!E45/1000</f>
        <v>0</v>
      </c>
      <c r="D40" s="12">
        <f t="shared" si="0"/>
        <v>0</v>
      </c>
      <c r="E40" s="12" t="e">
        <f t="shared" si="1"/>
        <v>#DIV/0!</v>
      </c>
      <c r="F40" s="53" t="e">
        <f t="shared" si="2"/>
        <v>#DIV/0!</v>
      </c>
      <c r="G40" s="12" t="e">
        <f t="shared" si="3"/>
        <v>#DIV/0!</v>
      </c>
      <c r="H40" s="64" t="e">
        <f t="shared" si="4"/>
        <v>#DIV/0!</v>
      </c>
    </row>
    <row r="41" spans="1:8" x14ac:dyDescent="0.25">
      <c r="A41" s="12" t="e">
        <f>'Sound Power'!B41</f>
        <v>#REF!</v>
      </c>
      <c r="B41" s="12" t="e">
        <f>Calcul!#REF!/1000</f>
        <v>#REF!</v>
      </c>
      <c r="C41" s="12" t="e">
        <f>Calcul!#REF!/1000</f>
        <v>#REF!</v>
      </c>
      <c r="D41" s="12" t="e">
        <f t="shared" si="0"/>
        <v>#REF!</v>
      </c>
      <c r="E41" s="12" t="e">
        <f t="shared" si="1"/>
        <v>#REF!</v>
      </c>
      <c r="F41" s="53" t="e">
        <f t="shared" si="2"/>
        <v>#REF!</v>
      </c>
      <c r="G41" s="12" t="e">
        <f t="shared" si="3"/>
        <v>#REF!</v>
      </c>
      <c r="H41" s="64" t="e">
        <f t="shared" si="4"/>
        <v>#REF!</v>
      </c>
    </row>
    <row r="42" spans="1:8" x14ac:dyDescent="0.25">
      <c r="A42" s="12" t="e">
        <f>'Sound Power'!B42</f>
        <v>#REF!</v>
      </c>
      <c r="B42" s="12">
        <f>Calcul!D46/1000</f>
        <v>0</v>
      </c>
      <c r="C42" s="12">
        <f>Calcul!E46/1000</f>
        <v>0</v>
      </c>
      <c r="D42" s="12">
        <f t="shared" si="0"/>
        <v>0</v>
      </c>
      <c r="E42" s="12" t="e">
        <f t="shared" si="1"/>
        <v>#DIV/0!</v>
      </c>
      <c r="F42" s="53" t="e">
        <f t="shared" si="2"/>
        <v>#DIV/0!</v>
      </c>
      <c r="G42" s="12" t="e">
        <f t="shared" si="3"/>
        <v>#REF!</v>
      </c>
      <c r="H42" s="64" t="e">
        <f t="shared" si="4"/>
        <v>#DIV/0!</v>
      </c>
    </row>
    <row r="43" spans="1:8" x14ac:dyDescent="0.25">
      <c r="A43" s="12" t="e">
        <f>'Sound Power'!B43</f>
        <v>#REF!</v>
      </c>
      <c r="B43" s="12" t="e">
        <f>Calcul!#REF!/1000</f>
        <v>#REF!</v>
      </c>
      <c r="C43" s="12" t="e">
        <f>Calcul!#REF!/1000</f>
        <v>#REF!</v>
      </c>
      <c r="D43" s="12" t="e">
        <f t="shared" si="0"/>
        <v>#REF!</v>
      </c>
      <c r="E43" s="12" t="e">
        <f t="shared" si="1"/>
        <v>#REF!</v>
      </c>
      <c r="F43" s="53" t="e">
        <f t="shared" si="2"/>
        <v>#REF!</v>
      </c>
      <c r="G43" s="12" t="e">
        <f t="shared" si="3"/>
        <v>#REF!</v>
      </c>
      <c r="H43" s="64" t="e">
        <f t="shared" si="4"/>
        <v>#REF!</v>
      </c>
    </row>
    <row r="44" spans="1:8" x14ac:dyDescent="0.25">
      <c r="A44" s="12" t="e">
        <f>'Sound Power'!B44</f>
        <v>#REF!</v>
      </c>
      <c r="B44" s="12" t="e">
        <f>Calcul!#REF!/1000</f>
        <v>#REF!</v>
      </c>
      <c r="C44" s="12" t="e">
        <f>Calcul!#REF!/1000</f>
        <v>#REF!</v>
      </c>
      <c r="D44" s="12" t="e">
        <f t="shared" si="0"/>
        <v>#REF!</v>
      </c>
      <c r="E44" s="12" t="e">
        <f t="shared" si="1"/>
        <v>#REF!</v>
      </c>
      <c r="F44" s="53" t="e">
        <f t="shared" si="2"/>
        <v>#REF!</v>
      </c>
      <c r="G44" s="12" t="e">
        <f t="shared" si="3"/>
        <v>#REF!</v>
      </c>
      <c r="H44" s="64" t="e">
        <f t="shared" si="4"/>
        <v>#REF!</v>
      </c>
    </row>
    <row r="45" spans="1:8" x14ac:dyDescent="0.25">
      <c r="A45" s="12" t="e">
        <f>'Sound Power'!B45</f>
        <v>#REF!</v>
      </c>
      <c r="B45" s="12">
        <f>Calcul!D47/1000</f>
        <v>0</v>
      </c>
      <c r="C45" s="12">
        <f>Calcul!E47/1000</f>
        <v>0</v>
      </c>
      <c r="D45" s="12">
        <f t="shared" si="0"/>
        <v>0</v>
      </c>
      <c r="E45" s="12" t="e">
        <f t="shared" si="1"/>
        <v>#DIV/0!</v>
      </c>
      <c r="F45" s="53" t="e">
        <f t="shared" si="2"/>
        <v>#DIV/0!</v>
      </c>
      <c r="G45" s="12" t="e">
        <f t="shared" si="3"/>
        <v>#REF!</v>
      </c>
      <c r="H45" s="64" t="e">
        <f t="shared" si="4"/>
        <v>#DIV/0!</v>
      </c>
    </row>
    <row r="46" spans="1:8" x14ac:dyDescent="0.25">
      <c r="A46" s="12">
        <f>'Sound Power'!B46</f>
        <v>0</v>
      </c>
      <c r="B46" s="12">
        <f>Calcul!D48/1000</f>
        <v>0</v>
      </c>
      <c r="C46" s="12">
        <f>Calcul!E48/1000</f>
        <v>0</v>
      </c>
      <c r="D46" s="12">
        <f t="shared" si="0"/>
        <v>0</v>
      </c>
      <c r="E46" s="12" t="e">
        <f t="shared" si="1"/>
        <v>#DIV/0!</v>
      </c>
      <c r="F46" s="53" t="e">
        <f t="shared" si="2"/>
        <v>#DIV/0!</v>
      </c>
      <c r="G46" s="12" t="e">
        <f t="shared" si="3"/>
        <v>#DIV/0!</v>
      </c>
      <c r="H46" s="64" t="e">
        <f t="shared" si="4"/>
        <v>#DIV/0!</v>
      </c>
    </row>
    <row r="47" spans="1:8" x14ac:dyDescent="0.25">
      <c r="A47" s="12">
        <f>'Sound Power'!B47</f>
        <v>0</v>
      </c>
      <c r="B47" s="12">
        <f>Calcul!D49/1000</f>
        <v>0</v>
      </c>
      <c r="C47" s="12">
        <f>Calcul!E49/1000</f>
        <v>0</v>
      </c>
      <c r="D47" s="12">
        <f t="shared" si="0"/>
        <v>0</v>
      </c>
      <c r="E47" s="12" t="e">
        <f t="shared" si="1"/>
        <v>#DIV/0!</v>
      </c>
      <c r="F47" s="53" t="e">
        <f t="shared" si="2"/>
        <v>#DIV/0!</v>
      </c>
      <c r="G47" s="12" t="e">
        <f t="shared" si="3"/>
        <v>#DIV/0!</v>
      </c>
      <c r="H47" s="64" t="e">
        <f t="shared" si="4"/>
        <v>#DIV/0!</v>
      </c>
    </row>
    <row r="48" spans="1:8" x14ac:dyDescent="0.25">
      <c r="A48" s="12">
        <f>'Sound Power'!B48</f>
        <v>0</v>
      </c>
      <c r="B48" s="12">
        <f>Calcul!D50/1000</f>
        <v>0</v>
      </c>
      <c r="C48" s="12">
        <f>Calcul!E50/1000</f>
        <v>0</v>
      </c>
      <c r="D48" s="12">
        <f t="shared" si="0"/>
        <v>0</v>
      </c>
      <c r="E48" s="12" t="e">
        <f t="shared" si="1"/>
        <v>#DIV/0!</v>
      </c>
      <c r="F48" s="53" t="e">
        <f t="shared" si="2"/>
        <v>#DIV/0!</v>
      </c>
      <c r="G48" s="12" t="e">
        <f t="shared" si="3"/>
        <v>#DIV/0!</v>
      </c>
      <c r="H48" s="64" t="e">
        <f t="shared" si="4"/>
        <v>#DIV/0!</v>
      </c>
    </row>
    <row r="49" spans="1:8" x14ac:dyDescent="0.25">
      <c r="A49" s="12">
        <f>'Sound Power'!B49</f>
        <v>0</v>
      </c>
      <c r="B49" s="12">
        <f>Calcul!D51/1000</f>
        <v>0</v>
      </c>
      <c r="C49" s="12">
        <f>Calcul!E51/1000</f>
        <v>0</v>
      </c>
      <c r="D49" s="12">
        <f t="shared" si="0"/>
        <v>0</v>
      </c>
      <c r="E49" s="12" t="e">
        <f t="shared" si="1"/>
        <v>#DIV/0!</v>
      </c>
      <c r="F49" s="53" t="e">
        <f t="shared" si="2"/>
        <v>#DIV/0!</v>
      </c>
      <c r="G49" s="12" t="e">
        <f t="shared" si="3"/>
        <v>#DIV/0!</v>
      </c>
      <c r="H49" s="64" t="e">
        <f t="shared" si="4"/>
        <v>#DIV/0!</v>
      </c>
    </row>
    <row r="50" spans="1:8" x14ac:dyDescent="0.25">
      <c r="A50" s="12">
        <f>'Sound Power'!B50</f>
        <v>0</v>
      </c>
      <c r="B50" s="12">
        <f>Calcul!D52/1000</f>
        <v>0</v>
      </c>
      <c r="C50" s="12">
        <f>Calcul!E52/1000</f>
        <v>0</v>
      </c>
      <c r="D50" s="12">
        <f t="shared" si="0"/>
        <v>0</v>
      </c>
      <c r="E50" s="12" t="e">
        <f t="shared" si="1"/>
        <v>#DIV/0!</v>
      </c>
      <c r="F50" s="53" t="e">
        <f t="shared" si="2"/>
        <v>#DIV/0!</v>
      </c>
      <c r="G50" s="12" t="e">
        <f t="shared" si="3"/>
        <v>#DIV/0!</v>
      </c>
      <c r="H50" s="64" t="e">
        <f t="shared" si="4"/>
        <v>#DIV/0!</v>
      </c>
    </row>
    <row r="51" spans="1:8" x14ac:dyDescent="0.25">
      <c r="A51" s="12">
        <f>'Sound Power'!B51</f>
        <v>0</v>
      </c>
      <c r="B51" s="12">
        <f>Calcul!D53/1000</f>
        <v>0</v>
      </c>
      <c r="C51" s="12">
        <f>Calcul!E53/1000</f>
        <v>0</v>
      </c>
      <c r="D51" s="12">
        <f t="shared" si="0"/>
        <v>0</v>
      </c>
      <c r="E51" s="12" t="e">
        <f t="shared" si="1"/>
        <v>#DIV/0!</v>
      </c>
      <c r="F51" s="53" t="e">
        <f t="shared" si="2"/>
        <v>#DIV/0!</v>
      </c>
      <c r="G51" s="12" t="e">
        <f t="shared" si="3"/>
        <v>#DIV/0!</v>
      </c>
      <c r="H51" s="64" t="e">
        <f t="shared" si="4"/>
        <v>#DIV/0!</v>
      </c>
    </row>
    <row r="52" spans="1:8" x14ac:dyDescent="0.25">
      <c r="A52" s="12">
        <f>'Sound Power'!B52</f>
        <v>0</v>
      </c>
      <c r="B52" s="12">
        <f>Calcul!D54/1000</f>
        <v>0</v>
      </c>
      <c r="C52" s="12">
        <f>Calcul!E54/1000</f>
        <v>0</v>
      </c>
      <c r="D52" s="12">
        <f t="shared" si="0"/>
        <v>0</v>
      </c>
      <c r="E52" s="12" t="e">
        <f t="shared" si="1"/>
        <v>#DIV/0!</v>
      </c>
      <c r="F52" s="53" t="e">
        <f t="shared" si="2"/>
        <v>#DIV/0!</v>
      </c>
      <c r="G52" s="12" t="e">
        <f t="shared" si="3"/>
        <v>#DIV/0!</v>
      </c>
      <c r="H52" s="64" t="e">
        <f t="shared" si="4"/>
        <v>#DIV/0!</v>
      </c>
    </row>
    <row r="53" spans="1:8" x14ac:dyDescent="0.25">
      <c r="A53" s="12">
        <f>'Sound Power'!B53</f>
        <v>0</v>
      </c>
      <c r="B53" s="12">
        <f>Calcul!D55/1000</f>
        <v>0</v>
      </c>
      <c r="C53" s="12">
        <f>Calcul!E55/1000</f>
        <v>0</v>
      </c>
      <c r="D53" s="12">
        <f t="shared" si="0"/>
        <v>0</v>
      </c>
      <c r="E53" s="12" t="e">
        <f t="shared" si="1"/>
        <v>#DIV/0!</v>
      </c>
      <c r="F53" s="53" t="e">
        <f t="shared" si="2"/>
        <v>#DIV/0!</v>
      </c>
      <c r="G53" s="12" t="e">
        <f t="shared" si="3"/>
        <v>#DIV/0!</v>
      </c>
      <c r="H53" s="64" t="e">
        <f t="shared" si="4"/>
        <v>#DIV/0!</v>
      </c>
    </row>
    <row r="54" spans="1:8" x14ac:dyDescent="0.25">
      <c r="A54" s="12">
        <f>'Sound Power'!B54</f>
        <v>0</v>
      </c>
      <c r="B54" s="12">
        <f>Calcul!D56/1000</f>
        <v>0</v>
      </c>
      <c r="C54" s="12">
        <f>Calcul!E56/1000</f>
        <v>0</v>
      </c>
      <c r="D54" s="12">
        <f t="shared" si="0"/>
        <v>0</v>
      </c>
      <c r="E54" s="12" t="e">
        <f t="shared" si="1"/>
        <v>#DIV/0!</v>
      </c>
      <c r="F54" s="53" t="e">
        <f t="shared" si="2"/>
        <v>#DIV/0!</v>
      </c>
      <c r="G54" s="12" t="e">
        <f t="shared" si="3"/>
        <v>#DIV/0!</v>
      </c>
      <c r="H54" s="64" t="e">
        <f t="shared" si="4"/>
        <v>#DIV/0!</v>
      </c>
    </row>
    <row r="55" spans="1:8" x14ac:dyDescent="0.25">
      <c r="A55" s="12">
        <f>'Sound Power'!B55</f>
        <v>0</v>
      </c>
      <c r="B55" s="12">
        <f>Calcul!D57/1000</f>
        <v>0</v>
      </c>
      <c r="C55" s="12">
        <f>Calcul!E57/1000</f>
        <v>0</v>
      </c>
      <c r="D55" s="12">
        <f t="shared" si="0"/>
        <v>0</v>
      </c>
      <c r="E55" s="12" t="e">
        <f t="shared" si="1"/>
        <v>#DIV/0!</v>
      </c>
      <c r="F55" s="53" t="e">
        <f t="shared" si="2"/>
        <v>#DIV/0!</v>
      </c>
      <c r="G55" s="12" t="e">
        <f t="shared" si="3"/>
        <v>#DIV/0!</v>
      </c>
      <c r="H55" s="64" t="e">
        <f t="shared" si="4"/>
        <v>#DIV/0!</v>
      </c>
    </row>
    <row r="56" spans="1:8" x14ac:dyDescent="0.25">
      <c r="A56" s="12">
        <f>'Sound Power'!B56</f>
        <v>0</v>
      </c>
      <c r="B56" s="12">
        <f>Calcul!D58/1000</f>
        <v>0</v>
      </c>
      <c r="C56" s="12">
        <f>Calcul!E58/1000</f>
        <v>0</v>
      </c>
      <c r="D56" s="12">
        <f t="shared" si="0"/>
        <v>0</v>
      </c>
      <c r="E56" s="12" t="e">
        <f t="shared" si="1"/>
        <v>#DIV/0!</v>
      </c>
      <c r="F56" s="53" t="e">
        <f t="shared" si="2"/>
        <v>#DIV/0!</v>
      </c>
      <c r="G56" s="12" t="e">
        <f t="shared" si="3"/>
        <v>#DIV/0!</v>
      </c>
      <c r="H56" s="64" t="e">
        <f t="shared" si="4"/>
        <v>#DIV/0!</v>
      </c>
    </row>
    <row r="57" spans="1:8" x14ac:dyDescent="0.25">
      <c r="A57" s="12">
        <f>'Sound Power'!B57</f>
        <v>0</v>
      </c>
      <c r="B57" s="12">
        <f>Calcul!D59/1000</f>
        <v>0</v>
      </c>
      <c r="C57" s="12">
        <f>Calcul!E59/1000</f>
        <v>0</v>
      </c>
      <c r="D57" s="12">
        <f t="shared" si="0"/>
        <v>0</v>
      </c>
      <c r="E57" s="12" t="e">
        <f t="shared" si="1"/>
        <v>#DIV/0!</v>
      </c>
      <c r="F57" s="53" t="e">
        <f t="shared" si="2"/>
        <v>#DIV/0!</v>
      </c>
      <c r="G57" s="12" t="e">
        <f t="shared" si="3"/>
        <v>#DIV/0!</v>
      </c>
      <c r="H57" s="64" t="e">
        <f t="shared" si="4"/>
        <v>#DIV/0!</v>
      </c>
    </row>
    <row r="58" spans="1:8" x14ac:dyDescent="0.25">
      <c r="A58" s="12">
        <f>'Sound Power'!B58</f>
        <v>0</v>
      </c>
      <c r="B58" s="12">
        <f>Calcul!D60/1000</f>
        <v>0</v>
      </c>
      <c r="C58" s="12">
        <f>Calcul!E60/1000</f>
        <v>0</v>
      </c>
      <c r="D58" s="12">
        <f t="shared" si="0"/>
        <v>0</v>
      </c>
      <c r="E58" s="12" t="e">
        <f t="shared" si="1"/>
        <v>#DIV/0!</v>
      </c>
      <c r="F58" s="53" t="e">
        <f t="shared" si="2"/>
        <v>#DIV/0!</v>
      </c>
      <c r="G58" s="12" t="e">
        <f t="shared" si="3"/>
        <v>#DIV/0!</v>
      </c>
      <c r="H58" s="64" t="e">
        <f t="shared" si="4"/>
        <v>#DIV/0!</v>
      </c>
    </row>
    <row r="59" spans="1:8" x14ac:dyDescent="0.25">
      <c r="A59" s="12">
        <f>'Sound Power'!B59</f>
        <v>0</v>
      </c>
      <c r="B59" s="12">
        <f>Calcul!D61/1000</f>
        <v>0</v>
      </c>
      <c r="C59" s="12">
        <f>Calcul!E61/1000</f>
        <v>0</v>
      </c>
      <c r="D59" s="12">
        <f t="shared" si="0"/>
        <v>0</v>
      </c>
      <c r="E59" s="12" t="e">
        <f t="shared" si="1"/>
        <v>#DIV/0!</v>
      </c>
      <c r="F59" s="53" t="e">
        <f t="shared" si="2"/>
        <v>#DIV/0!</v>
      </c>
      <c r="G59" s="12" t="e">
        <f t="shared" si="3"/>
        <v>#DIV/0!</v>
      </c>
      <c r="H59" s="64" t="e">
        <f t="shared" si="4"/>
        <v>#DIV/0!</v>
      </c>
    </row>
    <row r="60" spans="1:8" x14ac:dyDescent="0.25">
      <c r="A60" s="12">
        <f>'Sound Power'!B60</f>
        <v>0</v>
      </c>
      <c r="B60" s="12">
        <f>Calcul!D62/1000</f>
        <v>0</v>
      </c>
      <c r="C60" s="12">
        <f>Calcul!E62/1000</f>
        <v>0</v>
      </c>
      <c r="D60" s="12">
        <f t="shared" si="0"/>
        <v>0</v>
      </c>
      <c r="E60" s="12" t="e">
        <f t="shared" si="1"/>
        <v>#DIV/0!</v>
      </c>
      <c r="F60" s="53" t="e">
        <f t="shared" si="2"/>
        <v>#DIV/0!</v>
      </c>
      <c r="G60" s="12" t="e">
        <f t="shared" si="3"/>
        <v>#DIV/0!</v>
      </c>
      <c r="H60" s="64" t="e">
        <f t="shared" si="4"/>
        <v>#DIV/0!</v>
      </c>
    </row>
    <row r="61" spans="1:8" x14ac:dyDescent="0.25">
      <c r="A61" s="12">
        <f>'Sound Power'!B61</f>
        <v>0</v>
      </c>
      <c r="B61" s="12">
        <f>Calcul!D63/1000</f>
        <v>0</v>
      </c>
      <c r="C61" s="12">
        <f>Calcul!E63/1000</f>
        <v>0</v>
      </c>
      <c r="D61" s="12">
        <f t="shared" si="0"/>
        <v>0</v>
      </c>
      <c r="E61" s="12" t="e">
        <f t="shared" si="1"/>
        <v>#DIV/0!</v>
      </c>
      <c r="F61" s="53" t="e">
        <f t="shared" si="2"/>
        <v>#DIV/0!</v>
      </c>
      <c r="G61" s="12" t="e">
        <f t="shared" si="3"/>
        <v>#DIV/0!</v>
      </c>
      <c r="H61" s="64" t="e">
        <f t="shared" si="4"/>
        <v>#DIV/0!</v>
      </c>
    </row>
    <row r="62" spans="1:8" x14ac:dyDescent="0.25">
      <c r="A62" s="12">
        <f>'Sound Power'!B62</f>
        <v>0</v>
      </c>
      <c r="B62" s="12">
        <f>Calcul!D64/1000</f>
        <v>0</v>
      </c>
      <c r="C62" s="12">
        <f>Calcul!E64/1000</f>
        <v>0</v>
      </c>
      <c r="D62" s="12">
        <f t="shared" si="0"/>
        <v>0</v>
      </c>
      <c r="E62" s="12" t="e">
        <f t="shared" si="1"/>
        <v>#DIV/0!</v>
      </c>
      <c r="F62" s="53" t="e">
        <f t="shared" si="2"/>
        <v>#DIV/0!</v>
      </c>
      <c r="G62" s="12" t="e">
        <f t="shared" si="3"/>
        <v>#DIV/0!</v>
      </c>
      <c r="H62" s="64" t="e">
        <f t="shared" si="4"/>
        <v>#DIV/0!</v>
      </c>
    </row>
    <row r="63" spans="1:8" x14ac:dyDescent="0.25">
      <c r="A63" s="12">
        <f>'Sound Power'!B63</f>
        <v>0</v>
      </c>
      <c r="B63" s="12">
        <f>Calcul!D65/1000</f>
        <v>0</v>
      </c>
      <c r="C63" s="12">
        <f>Calcul!E65/1000</f>
        <v>0</v>
      </c>
      <c r="D63" s="12">
        <f t="shared" si="0"/>
        <v>0</v>
      </c>
      <c r="E63" s="12" t="e">
        <f t="shared" si="1"/>
        <v>#DIV/0!</v>
      </c>
      <c r="F63" s="53" t="e">
        <f t="shared" si="2"/>
        <v>#DIV/0!</v>
      </c>
      <c r="G63" s="12" t="e">
        <f t="shared" si="3"/>
        <v>#DIV/0!</v>
      </c>
      <c r="H63" s="64" t="e">
        <f t="shared" si="4"/>
        <v>#DIV/0!</v>
      </c>
    </row>
    <row r="64" spans="1:8" x14ac:dyDescent="0.25">
      <c r="A64" s="12">
        <f>'Sound Power'!B64</f>
        <v>0</v>
      </c>
      <c r="B64" s="12">
        <f>Calcul!D66/1000</f>
        <v>0</v>
      </c>
      <c r="C64" s="12">
        <f>Calcul!E66/1000</f>
        <v>0</v>
      </c>
      <c r="D64" s="12">
        <f t="shared" si="0"/>
        <v>0</v>
      </c>
      <c r="E64" s="12" t="e">
        <f t="shared" si="1"/>
        <v>#DIV/0!</v>
      </c>
      <c r="F64" s="53" t="e">
        <f t="shared" si="2"/>
        <v>#DIV/0!</v>
      </c>
      <c r="G64" s="12" t="e">
        <f t="shared" si="3"/>
        <v>#DIV/0!</v>
      </c>
      <c r="H64" s="64" t="e">
        <f t="shared" si="4"/>
        <v>#DIV/0!</v>
      </c>
    </row>
    <row r="65" spans="1:8" x14ac:dyDescent="0.25">
      <c r="A65" s="12">
        <f>'Sound Power'!B65</f>
        <v>0</v>
      </c>
      <c r="B65" s="12">
        <f>Calcul!D67/1000</f>
        <v>0</v>
      </c>
      <c r="C65" s="12">
        <f>Calcul!E67/1000</f>
        <v>0</v>
      </c>
      <c r="D65" s="12">
        <f t="shared" si="0"/>
        <v>0</v>
      </c>
      <c r="E65" s="12" t="e">
        <f t="shared" si="1"/>
        <v>#DIV/0!</v>
      </c>
      <c r="F65" s="53" t="e">
        <f t="shared" si="2"/>
        <v>#DIV/0!</v>
      </c>
      <c r="G65" s="12" t="e">
        <f t="shared" si="3"/>
        <v>#DIV/0!</v>
      </c>
      <c r="H65" s="64" t="e">
        <f t="shared" si="4"/>
        <v>#DIV/0!</v>
      </c>
    </row>
    <row r="66" spans="1:8" x14ac:dyDescent="0.25">
      <c r="A66" s="12">
        <f>'Sound Power'!B66</f>
        <v>0</v>
      </c>
      <c r="B66" s="12">
        <f>Calcul!D68/1000</f>
        <v>0</v>
      </c>
      <c r="C66" s="12">
        <f>Calcul!E68/1000</f>
        <v>0</v>
      </c>
      <c r="D66" s="12">
        <f t="shared" si="0"/>
        <v>0</v>
      </c>
      <c r="E66" s="12" t="e">
        <f t="shared" si="1"/>
        <v>#DIV/0!</v>
      </c>
      <c r="F66" s="53" t="e">
        <f t="shared" si="2"/>
        <v>#DIV/0!</v>
      </c>
      <c r="G66" s="12" t="e">
        <f t="shared" si="3"/>
        <v>#DIV/0!</v>
      </c>
      <c r="H66" s="64" t="e">
        <f t="shared" si="4"/>
        <v>#DIV/0!</v>
      </c>
    </row>
    <row r="67" spans="1:8" x14ac:dyDescent="0.25">
      <c r="A67" s="12">
        <f>'Sound Power'!B67</f>
        <v>0</v>
      </c>
      <c r="B67" s="12">
        <f>Calcul!D69/1000</f>
        <v>0</v>
      </c>
      <c r="C67" s="12">
        <f>Calcul!E69/1000</f>
        <v>0</v>
      </c>
      <c r="D67" s="12">
        <f t="shared" si="0"/>
        <v>0</v>
      </c>
      <c r="E67" s="12" t="e">
        <f t="shared" si="1"/>
        <v>#DIV/0!</v>
      </c>
      <c r="F67" s="53" t="e">
        <f t="shared" si="2"/>
        <v>#DIV/0!</v>
      </c>
      <c r="G67" s="12" t="e">
        <f t="shared" si="3"/>
        <v>#DIV/0!</v>
      </c>
      <c r="H67" s="64" t="e">
        <f t="shared" si="4"/>
        <v>#DIV/0!</v>
      </c>
    </row>
    <row r="68" spans="1:8" x14ac:dyDescent="0.25">
      <c r="A68" s="12">
        <f>'Sound Power'!B68</f>
        <v>0</v>
      </c>
      <c r="B68" s="12">
        <f>Calcul!D70/1000</f>
        <v>0</v>
      </c>
      <c r="C68" s="12">
        <f>Calcul!E70/1000</f>
        <v>0</v>
      </c>
      <c r="D68" s="12">
        <f t="shared" si="0"/>
        <v>0</v>
      </c>
      <c r="E68" s="12" t="e">
        <f t="shared" si="1"/>
        <v>#DIV/0!</v>
      </c>
      <c r="F68" s="53" t="e">
        <f t="shared" si="2"/>
        <v>#DIV/0!</v>
      </c>
      <c r="G68" s="12" t="e">
        <f t="shared" si="3"/>
        <v>#DIV/0!</v>
      </c>
      <c r="H68" s="64" t="e">
        <f t="shared" si="4"/>
        <v>#DIV/0!</v>
      </c>
    </row>
    <row r="69" spans="1:8" x14ac:dyDescent="0.25">
      <c r="A69" s="12">
        <f>'Sound Power'!B69</f>
        <v>0</v>
      </c>
      <c r="B69" s="12">
        <f>Calcul!D71/1000</f>
        <v>0</v>
      </c>
      <c r="C69" s="12">
        <f>Calcul!E71/1000</f>
        <v>0</v>
      </c>
      <c r="D69" s="12">
        <f t="shared" ref="D69:D132" si="5">_xlfn.CEILING.MATH(C69*1000,100)/1000</f>
        <v>0</v>
      </c>
      <c r="E69" s="12" t="e">
        <f t="shared" ref="E69:E132" si="6">((D69*10)*B69)/(2*(D69+B69))</f>
        <v>#DIV/0!</v>
      </c>
      <c r="F69" s="53" t="e">
        <f t="shared" ref="F69:F132" si="7">$M$4*LN(E69)+$N$4</f>
        <v>#DIV/0!</v>
      </c>
      <c r="G69" s="12" t="e">
        <f t="shared" ref="G69:G132" si="8">A69/3600/(B69*D69)</f>
        <v>#DIV/0!</v>
      </c>
      <c r="H69" s="64" t="e">
        <f t="shared" ref="H69:H132" si="9">IF(0.5*1.2*F69*G69^2&lt;1,"&lt;1",0.5*1.2*F69*G69^2)</f>
        <v>#DIV/0!</v>
      </c>
    </row>
    <row r="70" spans="1:8" x14ac:dyDescent="0.25">
      <c r="A70" s="12">
        <f>'Sound Power'!B70</f>
        <v>0</v>
      </c>
      <c r="B70" s="12">
        <f>Calcul!D72/1000</f>
        <v>0</v>
      </c>
      <c r="C70" s="12">
        <f>Calcul!E72/1000</f>
        <v>0</v>
      </c>
      <c r="D70" s="12">
        <f t="shared" si="5"/>
        <v>0</v>
      </c>
      <c r="E70" s="12" t="e">
        <f t="shared" si="6"/>
        <v>#DIV/0!</v>
      </c>
      <c r="F70" s="53" t="e">
        <f t="shared" si="7"/>
        <v>#DIV/0!</v>
      </c>
      <c r="G70" s="12" t="e">
        <f t="shared" si="8"/>
        <v>#DIV/0!</v>
      </c>
      <c r="H70" s="64" t="e">
        <f t="shared" si="9"/>
        <v>#DIV/0!</v>
      </c>
    </row>
    <row r="71" spans="1:8" x14ac:dyDescent="0.25">
      <c r="A71" s="12">
        <f>'Sound Power'!B71</f>
        <v>0</v>
      </c>
      <c r="B71" s="12">
        <f>Calcul!D73/1000</f>
        <v>0</v>
      </c>
      <c r="C71" s="12">
        <f>Calcul!E73/1000</f>
        <v>0</v>
      </c>
      <c r="D71" s="12">
        <f t="shared" si="5"/>
        <v>0</v>
      </c>
      <c r="E71" s="12" t="e">
        <f t="shared" si="6"/>
        <v>#DIV/0!</v>
      </c>
      <c r="F71" s="53" t="e">
        <f t="shared" si="7"/>
        <v>#DIV/0!</v>
      </c>
      <c r="G71" s="12" t="e">
        <f t="shared" si="8"/>
        <v>#DIV/0!</v>
      </c>
      <c r="H71" s="64" t="e">
        <f t="shared" si="9"/>
        <v>#DIV/0!</v>
      </c>
    </row>
    <row r="72" spans="1:8" x14ac:dyDescent="0.25">
      <c r="A72" s="12">
        <f>'Sound Power'!B72</f>
        <v>0</v>
      </c>
      <c r="B72" s="12">
        <f>Calcul!D74/1000</f>
        <v>0</v>
      </c>
      <c r="C72" s="12">
        <f>Calcul!E74/1000</f>
        <v>0</v>
      </c>
      <c r="D72" s="12">
        <f t="shared" si="5"/>
        <v>0</v>
      </c>
      <c r="E72" s="12" t="e">
        <f t="shared" si="6"/>
        <v>#DIV/0!</v>
      </c>
      <c r="F72" s="53" t="e">
        <f t="shared" si="7"/>
        <v>#DIV/0!</v>
      </c>
      <c r="G72" s="12" t="e">
        <f t="shared" si="8"/>
        <v>#DIV/0!</v>
      </c>
      <c r="H72" s="64" t="e">
        <f t="shared" si="9"/>
        <v>#DIV/0!</v>
      </c>
    </row>
    <row r="73" spans="1:8" x14ac:dyDescent="0.25">
      <c r="A73" s="12">
        <f>'Sound Power'!B73</f>
        <v>0</v>
      </c>
      <c r="B73" s="12">
        <f>Calcul!D75/1000</f>
        <v>0</v>
      </c>
      <c r="C73" s="12">
        <f>Calcul!E75/1000</f>
        <v>0</v>
      </c>
      <c r="D73" s="12">
        <f t="shared" si="5"/>
        <v>0</v>
      </c>
      <c r="E73" s="12" t="e">
        <f t="shared" si="6"/>
        <v>#DIV/0!</v>
      </c>
      <c r="F73" s="53" t="e">
        <f t="shared" si="7"/>
        <v>#DIV/0!</v>
      </c>
      <c r="G73" s="12" t="e">
        <f t="shared" si="8"/>
        <v>#DIV/0!</v>
      </c>
      <c r="H73" s="64" t="e">
        <f t="shared" si="9"/>
        <v>#DIV/0!</v>
      </c>
    </row>
    <row r="74" spans="1:8" x14ac:dyDescent="0.25">
      <c r="A74" s="12">
        <f>'Sound Power'!B74</f>
        <v>0</v>
      </c>
      <c r="B74" s="12">
        <f>Calcul!D76/1000</f>
        <v>0</v>
      </c>
      <c r="C74" s="12">
        <f>Calcul!E76/1000</f>
        <v>0</v>
      </c>
      <c r="D74" s="12">
        <f t="shared" si="5"/>
        <v>0</v>
      </c>
      <c r="E74" s="12" t="e">
        <f t="shared" si="6"/>
        <v>#DIV/0!</v>
      </c>
      <c r="F74" s="53" t="e">
        <f t="shared" si="7"/>
        <v>#DIV/0!</v>
      </c>
      <c r="G74" s="12" t="e">
        <f t="shared" si="8"/>
        <v>#DIV/0!</v>
      </c>
      <c r="H74" s="64" t="e">
        <f t="shared" si="9"/>
        <v>#DIV/0!</v>
      </c>
    </row>
    <row r="75" spans="1:8" x14ac:dyDescent="0.25">
      <c r="A75" s="12">
        <f>'Sound Power'!B75</f>
        <v>0</v>
      </c>
      <c r="B75" s="12">
        <f>Calcul!D77/1000</f>
        <v>0</v>
      </c>
      <c r="C75" s="12">
        <f>Calcul!E77/1000</f>
        <v>0</v>
      </c>
      <c r="D75" s="12">
        <f t="shared" si="5"/>
        <v>0</v>
      </c>
      <c r="E75" s="12" t="e">
        <f t="shared" si="6"/>
        <v>#DIV/0!</v>
      </c>
      <c r="F75" s="53" t="e">
        <f t="shared" si="7"/>
        <v>#DIV/0!</v>
      </c>
      <c r="G75" s="12" t="e">
        <f t="shared" si="8"/>
        <v>#DIV/0!</v>
      </c>
      <c r="H75" s="64" t="e">
        <f t="shared" si="9"/>
        <v>#DIV/0!</v>
      </c>
    </row>
    <row r="76" spans="1:8" x14ac:dyDescent="0.25">
      <c r="A76" s="12">
        <f>'Sound Power'!B76</f>
        <v>0</v>
      </c>
      <c r="B76" s="12">
        <f>Calcul!D78/1000</f>
        <v>0</v>
      </c>
      <c r="C76" s="12">
        <f>Calcul!E78/1000</f>
        <v>0</v>
      </c>
      <c r="D76" s="12">
        <f t="shared" si="5"/>
        <v>0</v>
      </c>
      <c r="E76" s="12" t="e">
        <f t="shared" si="6"/>
        <v>#DIV/0!</v>
      </c>
      <c r="F76" s="53" t="e">
        <f t="shared" si="7"/>
        <v>#DIV/0!</v>
      </c>
      <c r="G76" s="12" t="e">
        <f t="shared" si="8"/>
        <v>#DIV/0!</v>
      </c>
      <c r="H76" s="64" t="e">
        <f t="shared" si="9"/>
        <v>#DIV/0!</v>
      </c>
    </row>
    <row r="77" spans="1:8" x14ac:dyDescent="0.25">
      <c r="A77" s="12">
        <f>'Sound Power'!B77</f>
        <v>0</v>
      </c>
      <c r="B77" s="12">
        <f>Calcul!D79/1000</f>
        <v>0</v>
      </c>
      <c r="C77" s="12">
        <f>Calcul!E79/1000</f>
        <v>0</v>
      </c>
      <c r="D77" s="12">
        <f t="shared" si="5"/>
        <v>0</v>
      </c>
      <c r="E77" s="12" t="e">
        <f t="shared" si="6"/>
        <v>#DIV/0!</v>
      </c>
      <c r="F77" s="53" t="e">
        <f t="shared" si="7"/>
        <v>#DIV/0!</v>
      </c>
      <c r="G77" s="12" t="e">
        <f t="shared" si="8"/>
        <v>#DIV/0!</v>
      </c>
      <c r="H77" s="64" t="e">
        <f t="shared" si="9"/>
        <v>#DIV/0!</v>
      </c>
    </row>
    <row r="78" spans="1:8" x14ac:dyDescent="0.25">
      <c r="A78" s="12">
        <f>'Sound Power'!B78</f>
        <v>0</v>
      </c>
      <c r="B78" s="12">
        <f>Calcul!D80/1000</f>
        <v>0</v>
      </c>
      <c r="C78" s="12">
        <f>Calcul!E80/1000</f>
        <v>0</v>
      </c>
      <c r="D78" s="12">
        <f t="shared" si="5"/>
        <v>0</v>
      </c>
      <c r="E78" s="12" t="e">
        <f t="shared" si="6"/>
        <v>#DIV/0!</v>
      </c>
      <c r="F78" s="53" t="e">
        <f t="shared" si="7"/>
        <v>#DIV/0!</v>
      </c>
      <c r="G78" s="12" t="e">
        <f t="shared" si="8"/>
        <v>#DIV/0!</v>
      </c>
      <c r="H78" s="64" t="e">
        <f t="shared" si="9"/>
        <v>#DIV/0!</v>
      </c>
    </row>
    <row r="79" spans="1:8" x14ac:dyDescent="0.25">
      <c r="A79" s="12">
        <f>'Sound Power'!B79</f>
        <v>0</v>
      </c>
      <c r="B79" s="12">
        <f>Calcul!D81/1000</f>
        <v>0</v>
      </c>
      <c r="C79" s="12">
        <f>Calcul!E81/1000</f>
        <v>0</v>
      </c>
      <c r="D79" s="12">
        <f t="shared" si="5"/>
        <v>0</v>
      </c>
      <c r="E79" s="12" t="e">
        <f t="shared" si="6"/>
        <v>#DIV/0!</v>
      </c>
      <c r="F79" s="53" t="e">
        <f t="shared" si="7"/>
        <v>#DIV/0!</v>
      </c>
      <c r="G79" s="12" t="e">
        <f t="shared" si="8"/>
        <v>#DIV/0!</v>
      </c>
      <c r="H79" s="64" t="e">
        <f t="shared" si="9"/>
        <v>#DIV/0!</v>
      </c>
    </row>
    <row r="80" spans="1:8" x14ac:dyDescent="0.25">
      <c r="A80" s="12">
        <f>'Sound Power'!B80</f>
        <v>0</v>
      </c>
      <c r="B80" s="12">
        <f>Calcul!D82/1000</f>
        <v>0</v>
      </c>
      <c r="C80" s="12">
        <f>Calcul!E82/1000</f>
        <v>0</v>
      </c>
      <c r="D80" s="12">
        <f t="shared" si="5"/>
        <v>0</v>
      </c>
      <c r="E80" s="12" t="e">
        <f t="shared" si="6"/>
        <v>#DIV/0!</v>
      </c>
      <c r="F80" s="53" t="e">
        <f t="shared" si="7"/>
        <v>#DIV/0!</v>
      </c>
      <c r="G80" s="12" t="e">
        <f t="shared" si="8"/>
        <v>#DIV/0!</v>
      </c>
      <c r="H80" s="64" t="e">
        <f t="shared" si="9"/>
        <v>#DIV/0!</v>
      </c>
    </row>
    <row r="81" spans="1:8" x14ac:dyDescent="0.25">
      <c r="A81" s="12">
        <f>'Sound Power'!B81</f>
        <v>0</v>
      </c>
      <c r="B81" s="12">
        <f>Calcul!D83/1000</f>
        <v>0</v>
      </c>
      <c r="C81" s="12">
        <f>Calcul!E83/1000</f>
        <v>0</v>
      </c>
      <c r="D81" s="12">
        <f t="shared" si="5"/>
        <v>0</v>
      </c>
      <c r="E81" s="12" t="e">
        <f t="shared" si="6"/>
        <v>#DIV/0!</v>
      </c>
      <c r="F81" s="53" t="e">
        <f t="shared" si="7"/>
        <v>#DIV/0!</v>
      </c>
      <c r="G81" s="12" t="e">
        <f t="shared" si="8"/>
        <v>#DIV/0!</v>
      </c>
      <c r="H81" s="64" t="e">
        <f t="shared" si="9"/>
        <v>#DIV/0!</v>
      </c>
    </row>
    <row r="82" spans="1:8" x14ac:dyDescent="0.25">
      <c r="A82" s="12">
        <f>'Sound Power'!B82</f>
        <v>0</v>
      </c>
      <c r="B82" s="12">
        <f>Calcul!D84/1000</f>
        <v>0</v>
      </c>
      <c r="C82" s="12">
        <f>Calcul!E84/1000</f>
        <v>0</v>
      </c>
      <c r="D82" s="12">
        <f t="shared" si="5"/>
        <v>0</v>
      </c>
      <c r="E82" s="12" t="e">
        <f t="shared" si="6"/>
        <v>#DIV/0!</v>
      </c>
      <c r="F82" s="53" t="e">
        <f t="shared" si="7"/>
        <v>#DIV/0!</v>
      </c>
      <c r="G82" s="12" t="e">
        <f t="shared" si="8"/>
        <v>#DIV/0!</v>
      </c>
      <c r="H82" s="64" t="e">
        <f t="shared" si="9"/>
        <v>#DIV/0!</v>
      </c>
    </row>
    <row r="83" spans="1:8" x14ac:dyDescent="0.25">
      <c r="A83" s="12">
        <f>'Sound Power'!B83</f>
        <v>0</v>
      </c>
      <c r="B83" s="12">
        <f>Calcul!D85/1000</f>
        <v>0</v>
      </c>
      <c r="C83" s="12">
        <f>Calcul!E85/1000</f>
        <v>0</v>
      </c>
      <c r="D83" s="12">
        <f t="shared" si="5"/>
        <v>0</v>
      </c>
      <c r="E83" s="12" t="e">
        <f t="shared" si="6"/>
        <v>#DIV/0!</v>
      </c>
      <c r="F83" s="53" t="e">
        <f t="shared" si="7"/>
        <v>#DIV/0!</v>
      </c>
      <c r="G83" s="12" t="e">
        <f t="shared" si="8"/>
        <v>#DIV/0!</v>
      </c>
      <c r="H83" s="64" t="e">
        <f t="shared" si="9"/>
        <v>#DIV/0!</v>
      </c>
    </row>
    <row r="84" spans="1:8" x14ac:dyDescent="0.25">
      <c r="A84" s="12">
        <f>'Sound Power'!B84</f>
        <v>0</v>
      </c>
      <c r="B84" s="12">
        <f>Calcul!D86/1000</f>
        <v>0</v>
      </c>
      <c r="C84" s="12">
        <f>Calcul!E86/1000</f>
        <v>0</v>
      </c>
      <c r="D84" s="12">
        <f t="shared" si="5"/>
        <v>0</v>
      </c>
      <c r="E84" s="12" t="e">
        <f t="shared" si="6"/>
        <v>#DIV/0!</v>
      </c>
      <c r="F84" s="53" t="e">
        <f t="shared" si="7"/>
        <v>#DIV/0!</v>
      </c>
      <c r="G84" s="12" t="e">
        <f t="shared" si="8"/>
        <v>#DIV/0!</v>
      </c>
      <c r="H84" s="64" t="e">
        <f t="shared" si="9"/>
        <v>#DIV/0!</v>
      </c>
    </row>
    <row r="85" spans="1:8" x14ac:dyDescent="0.25">
      <c r="A85" s="12">
        <f>'Sound Power'!B85</f>
        <v>0</v>
      </c>
      <c r="B85" s="12">
        <f>Calcul!D87/1000</f>
        <v>0</v>
      </c>
      <c r="C85" s="12">
        <f>Calcul!E87/1000</f>
        <v>0</v>
      </c>
      <c r="D85" s="12">
        <f t="shared" si="5"/>
        <v>0</v>
      </c>
      <c r="E85" s="12" t="e">
        <f t="shared" si="6"/>
        <v>#DIV/0!</v>
      </c>
      <c r="F85" s="53" t="e">
        <f t="shared" si="7"/>
        <v>#DIV/0!</v>
      </c>
      <c r="G85" s="12" t="e">
        <f t="shared" si="8"/>
        <v>#DIV/0!</v>
      </c>
      <c r="H85" s="64" t="e">
        <f t="shared" si="9"/>
        <v>#DIV/0!</v>
      </c>
    </row>
    <row r="86" spans="1:8" x14ac:dyDescent="0.25">
      <c r="A86" s="12">
        <f>'Sound Power'!B86</f>
        <v>0</v>
      </c>
      <c r="B86" s="12">
        <f>Calcul!D88/1000</f>
        <v>0</v>
      </c>
      <c r="C86" s="12">
        <f>Calcul!E88/1000</f>
        <v>0</v>
      </c>
      <c r="D86" s="12">
        <f t="shared" si="5"/>
        <v>0</v>
      </c>
      <c r="E86" s="12" t="e">
        <f t="shared" si="6"/>
        <v>#DIV/0!</v>
      </c>
      <c r="F86" s="53" t="e">
        <f t="shared" si="7"/>
        <v>#DIV/0!</v>
      </c>
      <c r="G86" s="12" t="e">
        <f t="shared" si="8"/>
        <v>#DIV/0!</v>
      </c>
      <c r="H86" s="64" t="e">
        <f t="shared" si="9"/>
        <v>#DIV/0!</v>
      </c>
    </row>
    <row r="87" spans="1:8" x14ac:dyDescent="0.25">
      <c r="A87" s="12">
        <f>'Sound Power'!B87</f>
        <v>0</v>
      </c>
      <c r="B87" s="12">
        <f>Calcul!D89/1000</f>
        <v>0</v>
      </c>
      <c r="C87" s="12">
        <f>Calcul!E89/1000</f>
        <v>0</v>
      </c>
      <c r="D87" s="12">
        <f t="shared" si="5"/>
        <v>0</v>
      </c>
      <c r="E87" s="12" t="e">
        <f t="shared" si="6"/>
        <v>#DIV/0!</v>
      </c>
      <c r="F87" s="53" t="e">
        <f t="shared" si="7"/>
        <v>#DIV/0!</v>
      </c>
      <c r="G87" s="12" t="e">
        <f t="shared" si="8"/>
        <v>#DIV/0!</v>
      </c>
      <c r="H87" s="64" t="e">
        <f t="shared" si="9"/>
        <v>#DIV/0!</v>
      </c>
    </row>
    <row r="88" spans="1:8" x14ac:dyDescent="0.25">
      <c r="A88" s="12">
        <f>'Sound Power'!B88</f>
        <v>0</v>
      </c>
      <c r="B88" s="12">
        <f>Calcul!D90/1000</f>
        <v>0</v>
      </c>
      <c r="C88" s="12">
        <f>Calcul!E90/1000</f>
        <v>0</v>
      </c>
      <c r="D88" s="12">
        <f t="shared" si="5"/>
        <v>0</v>
      </c>
      <c r="E88" s="12" t="e">
        <f t="shared" si="6"/>
        <v>#DIV/0!</v>
      </c>
      <c r="F88" s="53" t="e">
        <f t="shared" si="7"/>
        <v>#DIV/0!</v>
      </c>
      <c r="G88" s="12" t="e">
        <f t="shared" si="8"/>
        <v>#DIV/0!</v>
      </c>
      <c r="H88" s="64" t="e">
        <f t="shared" si="9"/>
        <v>#DIV/0!</v>
      </c>
    </row>
    <row r="89" spans="1:8" x14ac:dyDescent="0.25">
      <c r="A89" s="12">
        <f>'Sound Power'!B89</f>
        <v>0</v>
      </c>
      <c r="B89" s="12">
        <f>Calcul!D91/1000</f>
        <v>0</v>
      </c>
      <c r="C89" s="12">
        <f>Calcul!E91/1000</f>
        <v>0</v>
      </c>
      <c r="D89" s="12">
        <f t="shared" si="5"/>
        <v>0</v>
      </c>
      <c r="E89" s="12" t="e">
        <f t="shared" si="6"/>
        <v>#DIV/0!</v>
      </c>
      <c r="F89" s="53" t="e">
        <f t="shared" si="7"/>
        <v>#DIV/0!</v>
      </c>
      <c r="G89" s="12" t="e">
        <f t="shared" si="8"/>
        <v>#DIV/0!</v>
      </c>
      <c r="H89" s="64" t="e">
        <f t="shared" si="9"/>
        <v>#DIV/0!</v>
      </c>
    </row>
    <row r="90" spans="1:8" x14ac:dyDescent="0.25">
      <c r="A90" s="12">
        <f>'Sound Power'!B90</f>
        <v>0</v>
      </c>
      <c r="B90" s="12">
        <f>Calcul!D92/1000</f>
        <v>0</v>
      </c>
      <c r="C90" s="12">
        <f>Calcul!E92/1000</f>
        <v>0</v>
      </c>
      <c r="D90" s="12">
        <f t="shared" si="5"/>
        <v>0</v>
      </c>
      <c r="E90" s="12" t="e">
        <f t="shared" si="6"/>
        <v>#DIV/0!</v>
      </c>
      <c r="F90" s="53" t="e">
        <f t="shared" si="7"/>
        <v>#DIV/0!</v>
      </c>
      <c r="G90" s="12" t="e">
        <f t="shared" si="8"/>
        <v>#DIV/0!</v>
      </c>
      <c r="H90" s="64" t="e">
        <f t="shared" si="9"/>
        <v>#DIV/0!</v>
      </c>
    </row>
    <row r="91" spans="1:8" x14ac:dyDescent="0.25">
      <c r="A91" s="12">
        <f>'Sound Power'!B91</f>
        <v>0</v>
      </c>
      <c r="B91" s="12">
        <f>Calcul!D93/1000</f>
        <v>0</v>
      </c>
      <c r="C91" s="12">
        <f>Calcul!E93/1000</f>
        <v>0</v>
      </c>
      <c r="D91" s="12">
        <f t="shared" si="5"/>
        <v>0</v>
      </c>
      <c r="E91" s="12" t="e">
        <f t="shared" si="6"/>
        <v>#DIV/0!</v>
      </c>
      <c r="F91" s="53" t="e">
        <f t="shared" si="7"/>
        <v>#DIV/0!</v>
      </c>
      <c r="G91" s="12" t="e">
        <f t="shared" si="8"/>
        <v>#DIV/0!</v>
      </c>
      <c r="H91" s="64" t="e">
        <f t="shared" si="9"/>
        <v>#DIV/0!</v>
      </c>
    </row>
    <row r="92" spans="1:8" x14ac:dyDescent="0.25">
      <c r="A92" s="12">
        <f>'Sound Power'!B92</f>
        <v>0</v>
      </c>
      <c r="B92" s="12">
        <f>Calcul!D94/1000</f>
        <v>0</v>
      </c>
      <c r="C92" s="12">
        <f>Calcul!E94/1000</f>
        <v>0</v>
      </c>
      <c r="D92" s="12">
        <f t="shared" si="5"/>
        <v>0</v>
      </c>
      <c r="E92" s="12" t="e">
        <f t="shared" si="6"/>
        <v>#DIV/0!</v>
      </c>
      <c r="F92" s="53" t="e">
        <f t="shared" si="7"/>
        <v>#DIV/0!</v>
      </c>
      <c r="G92" s="12" t="e">
        <f t="shared" si="8"/>
        <v>#DIV/0!</v>
      </c>
      <c r="H92" s="64" t="e">
        <f t="shared" si="9"/>
        <v>#DIV/0!</v>
      </c>
    </row>
    <row r="93" spans="1:8" x14ac:dyDescent="0.25">
      <c r="A93" s="12">
        <f>'Sound Power'!B93</f>
        <v>0</v>
      </c>
      <c r="B93" s="12">
        <f>Calcul!D95/1000</f>
        <v>0</v>
      </c>
      <c r="C93" s="12">
        <f>Calcul!E95/1000</f>
        <v>0</v>
      </c>
      <c r="D93" s="12">
        <f t="shared" si="5"/>
        <v>0</v>
      </c>
      <c r="E93" s="12" t="e">
        <f t="shared" si="6"/>
        <v>#DIV/0!</v>
      </c>
      <c r="F93" s="53" t="e">
        <f t="shared" si="7"/>
        <v>#DIV/0!</v>
      </c>
      <c r="G93" s="12" t="e">
        <f t="shared" si="8"/>
        <v>#DIV/0!</v>
      </c>
      <c r="H93" s="64" t="e">
        <f t="shared" si="9"/>
        <v>#DIV/0!</v>
      </c>
    </row>
    <row r="94" spans="1:8" x14ac:dyDescent="0.25">
      <c r="A94" s="12">
        <f>'Sound Power'!B94</f>
        <v>0</v>
      </c>
      <c r="B94" s="12">
        <f>Calcul!D96/1000</f>
        <v>0</v>
      </c>
      <c r="C94" s="12">
        <f>Calcul!E96/1000</f>
        <v>0</v>
      </c>
      <c r="D94" s="12">
        <f t="shared" si="5"/>
        <v>0</v>
      </c>
      <c r="E94" s="12" t="e">
        <f t="shared" si="6"/>
        <v>#DIV/0!</v>
      </c>
      <c r="F94" s="53" t="e">
        <f t="shared" si="7"/>
        <v>#DIV/0!</v>
      </c>
      <c r="G94" s="12" t="e">
        <f t="shared" si="8"/>
        <v>#DIV/0!</v>
      </c>
      <c r="H94" s="64" t="e">
        <f t="shared" si="9"/>
        <v>#DIV/0!</v>
      </c>
    </row>
    <row r="95" spans="1:8" x14ac:dyDescent="0.25">
      <c r="A95" s="12">
        <f>'Sound Power'!B95</f>
        <v>0</v>
      </c>
      <c r="B95" s="12">
        <f>Calcul!D97/1000</f>
        <v>0</v>
      </c>
      <c r="C95" s="12">
        <f>Calcul!E97/1000</f>
        <v>0</v>
      </c>
      <c r="D95" s="12">
        <f t="shared" si="5"/>
        <v>0</v>
      </c>
      <c r="E95" s="12" t="e">
        <f t="shared" si="6"/>
        <v>#DIV/0!</v>
      </c>
      <c r="F95" s="53" t="e">
        <f t="shared" si="7"/>
        <v>#DIV/0!</v>
      </c>
      <c r="G95" s="12" t="e">
        <f t="shared" si="8"/>
        <v>#DIV/0!</v>
      </c>
      <c r="H95" s="64" t="e">
        <f t="shared" si="9"/>
        <v>#DIV/0!</v>
      </c>
    </row>
    <row r="96" spans="1:8" x14ac:dyDescent="0.25">
      <c r="A96" s="12">
        <f>'Sound Power'!B96</f>
        <v>0</v>
      </c>
      <c r="B96" s="12">
        <f>Calcul!D98/1000</f>
        <v>0</v>
      </c>
      <c r="C96" s="12">
        <f>Calcul!E98/1000</f>
        <v>0</v>
      </c>
      <c r="D96" s="12">
        <f t="shared" si="5"/>
        <v>0</v>
      </c>
      <c r="E96" s="12" t="e">
        <f t="shared" si="6"/>
        <v>#DIV/0!</v>
      </c>
      <c r="F96" s="53" t="e">
        <f t="shared" si="7"/>
        <v>#DIV/0!</v>
      </c>
      <c r="G96" s="12" t="e">
        <f t="shared" si="8"/>
        <v>#DIV/0!</v>
      </c>
      <c r="H96" s="64" t="e">
        <f t="shared" si="9"/>
        <v>#DIV/0!</v>
      </c>
    </row>
    <row r="97" spans="1:8" x14ac:dyDescent="0.25">
      <c r="A97" s="12">
        <f>'Sound Power'!B97</f>
        <v>0</v>
      </c>
      <c r="B97" s="12">
        <f>Calcul!D99/1000</f>
        <v>0</v>
      </c>
      <c r="C97" s="12">
        <f>Calcul!E99/1000</f>
        <v>0</v>
      </c>
      <c r="D97" s="12">
        <f t="shared" si="5"/>
        <v>0</v>
      </c>
      <c r="E97" s="12" t="e">
        <f t="shared" si="6"/>
        <v>#DIV/0!</v>
      </c>
      <c r="F97" s="53" t="e">
        <f t="shared" si="7"/>
        <v>#DIV/0!</v>
      </c>
      <c r="G97" s="12" t="e">
        <f t="shared" si="8"/>
        <v>#DIV/0!</v>
      </c>
      <c r="H97" s="64" t="e">
        <f t="shared" si="9"/>
        <v>#DIV/0!</v>
      </c>
    </row>
    <row r="98" spans="1:8" x14ac:dyDescent="0.25">
      <c r="A98" s="12">
        <f>'Sound Power'!B98</f>
        <v>0</v>
      </c>
      <c r="B98" s="12">
        <f>Calcul!D100/1000</f>
        <v>0</v>
      </c>
      <c r="C98" s="12">
        <f>Calcul!E100/1000</f>
        <v>0</v>
      </c>
      <c r="D98" s="12">
        <f t="shared" si="5"/>
        <v>0</v>
      </c>
      <c r="E98" s="12" t="e">
        <f t="shared" si="6"/>
        <v>#DIV/0!</v>
      </c>
      <c r="F98" s="53" t="e">
        <f t="shared" si="7"/>
        <v>#DIV/0!</v>
      </c>
      <c r="G98" s="12" t="e">
        <f t="shared" si="8"/>
        <v>#DIV/0!</v>
      </c>
      <c r="H98" s="64" t="e">
        <f t="shared" si="9"/>
        <v>#DIV/0!</v>
      </c>
    </row>
    <row r="99" spans="1:8" x14ac:dyDescent="0.25">
      <c r="A99" s="12">
        <f>'Sound Power'!B99</f>
        <v>0</v>
      </c>
      <c r="B99" s="12">
        <f>Calcul!D101/1000</f>
        <v>0</v>
      </c>
      <c r="C99" s="12">
        <f>Calcul!E101/1000</f>
        <v>0</v>
      </c>
      <c r="D99" s="12">
        <f t="shared" si="5"/>
        <v>0</v>
      </c>
      <c r="E99" s="12" t="e">
        <f t="shared" si="6"/>
        <v>#DIV/0!</v>
      </c>
      <c r="F99" s="53" t="e">
        <f t="shared" si="7"/>
        <v>#DIV/0!</v>
      </c>
      <c r="G99" s="12" t="e">
        <f t="shared" si="8"/>
        <v>#DIV/0!</v>
      </c>
      <c r="H99" s="64" t="e">
        <f t="shared" si="9"/>
        <v>#DIV/0!</v>
      </c>
    </row>
    <row r="100" spans="1:8" x14ac:dyDescent="0.25">
      <c r="A100" s="12">
        <f>'Sound Power'!B100</f>
        <v>0</v>
      </c>
      <c r="B100" s="12">
        <f>Calcul!D102/1000</f>
        <v>0</v>
      </c>
      <c r="C100" s="12">
        <f>Calcul!E102/1000</f>
        <v>0</v>
      </c>
      <c r="D100" s="12">
        <f t="shared" si="5"/>
        <v>0</v>
      </c>
      <c r="E100" s="12" t="e">
        <f t="shared" si="6"/>
        <v>#DIV/0!</v>
      </c>
      <c r="F100" s="53" t="e">
        <f t="shared" si="7"/>
        <v>#DIV/0!</v>
      </c>
      <c r="G100" s="12" t="e">
        <f t="shared" si="8"/>
        <v>#DIV/0!</v>
      </c>
      <c r="H100" s="64" t="e">
        <f t="shared" si="9"/>
        <v>#DIV/0!</v>
      </c>
    </row>
    <row r="101" spans="1:8" x14ac:dyDescent="0.25">
      <c r="A101" s="12">
        <f>'Sound Power'!B101</f>
        <v>0</v>
      </c>
      <c r="B101" s="12">
        <f>Calcul!D103/1000</f>
        <v>0</v>
      </c>
      <c r="C101" s="12">
        <f>Calcul!E103/1000</f>
        <v>0</v>
      </c>
      <c r="D101" s="12">
        <f t="shared" si="5"/>
        <v>0</v>
      </c>
      <c r="E101" s="12" t="e">
        <f t="shared" si="6"/>
        <v>#DIV/0!</v>
      </c>
      <c r="F101" s="53" t="e">
        <f t="shared" si="7"/>
        <v>#DIV/0!</v>
      </c>
      <c r="G101" s="12" t="e">
        <f t="shared" si="8"/>
        <v>#DIV/0!</v>
      </c>
      <c r="H101" s="64" t="e">
        <f t="shared" si="9"/>
        <v>#DIV/0!</v>
      </c>
    </row>
    <row r="102" spans="1:8" x14ac:dyDescent="0.25">
      <c r="A102" s="12">
        <f>'Sound Power'!B102</f>
        <v>0</v>
      </c>
      <c r="B102" s="12">
        <f>Calcul!D104/1000</f>
        <v>0</v>
      </c>
      <c r="C102" s="12">
        <f>Calcul!E104/1000</f>
        <v>0</v>
      </c>
      <c r="D102" s="12">
        <f t="shared" si="5"/>
        <v>0</v>
      </c>
      <c r="E102" s="12" t="e">
        <f t="shared" si="6"/>
        <v>#DIV/0!</v>
      </c>
      <c r="F102" s="53" t="e">
        <f t="shared" si="7"/>
        <v>#DIV/0!</v>
      </c>
      <c r="G102" s="12" t="e">
        <f t="shared" si="8"/>
        <v>#DIV/0!</v>
      </c>
      <c r="H102" s="64" t="e">
        <f t="shared" si="9"/>
        <v>#DIV/0!</v>
      </c>
    </row>
    <row r="103" spans="1:8" x14ac:dyDescent="0.25">
      <c r="A103" s="12">
        <f>'Sound Power'!B103</f>
        <v>0</v>
      </c>
      <c r="B103" s="12">
        <f>Calcul!D105/1000</f>
        <v>0</v>
      </c>
      <c r="C103" s="12">
        <f>Calcul!E105/1000</f>
        <v>0</v>
      </c>
      <c r="D103" s="12">
        <f t="shared" si="5"/>
        <v>0</v>
      </c>
      <c r="E103" s="12" t="e">
        <f t="shared" si="6"/>
        <v>#DIV/0!</v>
      </c>
      <c r="F103" s="53" t="e">
        <f t="shared" si="7"/>
        <v>#DIV/0!</v>
      </c>
      <c r="G103" s="12" t="e">
        <f t="shared" si="8"/>
        <v>#DIV/0!</v>
      </c>
      <c r="H103" s="64" t="e">
        <f t="shared" si="9"/>
        <v>#DIV/0!</v>
      </c>
    </row>
    <row r="104" spans="1:8" x14ac:dyDescent="0.25">
      <c r="A104" s="12">
        <f>'Sound Power'!B104</f>
        <v>0</v>
      </c>
      <c r="B104" s="12">
        <f>Calcul!D106/1000</f>
        <v>0</v>
      </c>
      <c r="C104" s="12">
        <f>Calcul!E106/1000</f>
        <v>0</v>
      </c>
      <c r="D104" s="12">
        <f t="shared" si="5"/>
        <v>0</v>
      </c>
      <c r="E104" s="12" t="e">
        <f t="shared" si="6"/>
        <v>#DIV/0!</v>
      </c>
      <c r="F104" s="53" t="e">
        <f t="shared" si="7"/>
        <v>#DIV/0!</v>
      </c>
      <c r="G104" s="12" t="e">
        <f t="shared" si="8"/>
        <v>#DIV/0!</v>
      </c>
      <c r="H104" s="64" t="e">
        <f t="shared" si="9"/>
        <v>#DIV/0!</v>
      </c>
    </row>
    <row r="105" spans="1:8" x14ac:dyDescent="0.25">
      <c r="A105" s="12">
        <f>'Sound Power'!B105</f>
        <v>0</v>
      </c>
      <c r="B105" s="12">
        <f>Calcul!D107/1000</f>
        <v>0</v>
      </c>
      <c r="C105" s="12">
        <f>Calcul!E107/1000</f>
        <v>0</v>
      </c>
      <c r="D105" s="12">
        <f t="shared" si="5"/>
        <v>0</v>
      </c>
      <c r="E105" s="12" t="e">
        <f t="shared" si="6"/>
        <v>#DIV/0!</v>
      </c>
      <c r="F105" s="53" t="e">
        <f t="shared" si="7"/>
        <v>#DIV/0!</v>
      </c>
      <c r="G105" s="12" t="e">
        <f t="shared" si="8"/>
        <v>#DIV/0!</v>
      </c>
      <c r="H105" s="64" t="e">
        <f t="shared" si="9"/>
        <v>#DIV/0!</v>
      </c>
    </row>
    <row r="106" spans="1:8" x14ac:dyDescent="0.25">
      <c r="A106" s="12">
        <f>'Sound Power'!B106</f>
        <v>0</v>
      </c>
      <c r="B106" s="12">
        <f>Calcul!D108/1000</f>
        <v>0</v>
      </c>
      <c r="C106" s="12">
        <f>Calcul!E108/1000</f>
        <v>0</v>
      </c>
      <c r="D106" s="12">
        <f t="shared" si="5"/>
        <v>0</v>
      </c>
      <c r="E106" s="12" t="e">
        <f t="shared" si="6"/>
        <v>#DIV/0!</v>
      </c>
      <c r="F106" s="53" t="e">
        <f t="shared" si="7"/>
        <v>#DIV/0!</v>
      </c>
      <c r="G106" s="12" t="e">
        <f t="shared" si="8"/>
        <v>#DIV/0!</v>
      </c>
      <c r="H106" s="64" t="e">
        <f t="shared" si="9"/>
        <v>#DIV/0!</v>
      </c>
    </row>
    <row r="107" spans="1:8" x14ac:dyDescent="0.25">
      <c r="A107" s="12">
        <f>'Sound Power'!B107</f>
        <v>0</v>
      </c>
      <c r="B107" s="12">
        <f>Calcul!D109/1000</f>
        <v>0</v>
      </c>
      <c r="C107" s="12">
        <f>Calcul!E109/1000</f>
        <v>0</v>
      </c>
      <c r="D107" s="12">
        <f t="shared" si="5"/>
        <v>0</v>
      </c>
      <c r="E107" s="12" t="e">
        <f t="shared" si="6"/>
        <v>#DIV/0!</v>
      </c>
      <c r="F107" s="53" t="e">
        <f t="shared" si="7"/>
        <v>#DIV/0!</v>
      </c>
      <c r="G107" s="12" t="e">
        <f t="shared" si="8"/>
        <v>#DIV/0!</v>
      </c>
      <c r="H107" s="64" t="e">
        <f t="shared" si="9"/>
        <v>#DIV/0!</v>
      </c>
    </row>
    <row r="108" spans="1:8" x14ac:dyDescent="0.25">
      <c r="A108" s="12">
        <f>'Sound Power'!B108</f>
        <v>0</v>
      </c>
      <c r="B108" s="12">
        <f>Calcul!D110/1000</f>
        <v>0</v>
      </c>
      <c r="C108" s="12">
        <f>Calcul!E110/1000</f>
        <v>0</v>
      </c>
      <c r="D108" s="12">
        <f t="shared" si="5"/>
        <v>0</v>
      </c>
      <c r="E108" s="12" t="e">
        <f t="shared" si="6"/>
        <v>#DIV/0!</v>
      </c>
      <c r="F108" s="53" t="e">
        <f t="shared" si="7"/>
        <v>#DIV/0!</v>
      </c>
      <c r="G108" s="12" t="e">
        <f t="shared" si="8"/>
        <v>#DIV/0!</v>
      </c>
      <c r="H108" s="64" t="e">
        <f t="shared" si="9"/>
        <v>#DIV/0!</v>
      </c>
    </row>
    <row r="109" spans="1:8" x14ac:dyDescent="0.25">
      <c r="A109" s="12">
        <f>'Sound Power'!B109</f>
        <v>0</v>
      </c>
      <c r="B109" s="12">
        <f>Calcul!D111/1000</f>
        <v>0</v>
      </c>
      <c r="C109" s="12">
        <f>Calcul!E111/1000</f>
        <v>0</v>
      </c>
      <c r="D109" s="12">
        <f t="shared" si="5"/>
        <v>0</v>
      </c>
      <c r="E109" s="12" t="e">
        <f t="shared" si="6"/>
        <v>#DIV/0!</v>
      </c>
      <c r="F109" s="53" t="e">
        <f t="shared" si="7"/>
        <v>#DIV/0!</v>
      </c>
      <c r="G109" s="12" t="e">
        <f t="shared" si="8"/>
        <v>#DIV/0!</v>
      </c>
      <c r="H109" s="64" t="e">
        <f t="shared" si="9"/>
        <v>#DIV/0!</v>
      </c>
    </row>
    <row r="110" spans="1:8" x14ac:dyDescent="0.25">
      <c r="A110" s="12">
        <f>'Sound Power'!B110</f>
        <v>0</v>
      </c>
      <c r="B110" s="12">
        <f>Calcul!D112/1000</f>
        <v>0</v>
      </c>
      <c r="C110" s="12">
        <f>Calcul!E112/1000</f>
        <v>0</v>
      </c>
      <c r="D110" s="12">
        <f t="shared" si="5"/>
        <v>0</v>
      </c>
      <c r="E110" s="12" t="e">
        <f t="shared" si="6"/>
        <v>#DIV/0!</v>
      </c>
      <c r="F110" s="53" t="e">
        <f t="shared" si="7"/>
        <v>#DIV/0!</v>
      </c>
      <c r="G110" s="12" t="e">
        <f t="shared" si="8"/>
        <v>#DIV/0!</v>
      </c>
      <c r="H110" s="64" t="e">
        <f t="shared" si="9"/>
        <v>#DIV/0!</v>
      </c>
    </row>
    <row r="111" spans="1:8" x14ac:dyDescent="0.25">
      <c r="A111" s="12">
        <f>'Sound Power'!B111</f>
        <v>0</v>
      </c>
      <c r="B111" s="12">
        <f>Calcul!D113/1000</f>
        <v>0</v>
      </c>
      <c r="C111" s="12">
        <f>Calcul!E113/1000</f>
        <v>0</v>
      </c>
      <c r="D111" s="12">
        <f t="shared" si="5"/>
        <v>0</v>
      </c>
      <c r="E111" s="12" t="e">
        <f t="shared" si="6"/>
        <v>#DIV/0!</v>
      </c>
      <c r="F111" s="53" t="e">
        <f t="shared" si="7"/>
        <v>#DIV/0!</v>
      </c>
      <c r="G111" s="12" t="e">
        <f t="shared" si="8"/>
        <v>#DIV/0!</v>
      </c>
      <c r="H111" s="64" t="e">
        <f t="shared" si="9"/>
        <v>#DIV/0!</v>
      </c>
    </row>
    <row r="112" spans="1:8" x14ac:dyDescent="0.25">
      <c r="A112" s="12">
        <f>'Sound Power'!B112</f>
        <v>0</v>
      </c>
      <c r="B112" s="12">
        <f>Calcul!D114/1000</f>
        <v>0</v>
      </c>
      <c r="C112" s="12">
        <f>Calcul!E114/1000</f>
        <v>0</v>
      </c>
      <c r="D112" s="12">
        <f t="shared" si="5"/>
        <v>0</v>
      </c>
      <c r="E112" s="12" t="e">
        <f t="shared" si="6"/>
        <v>#DIV/0!</v>
      </c>
      <c r="F112" s="53" t="e">
        <f t="shared" si="7"/>
        <v>#DIV/0!</v>
      </c>
      <c r="G112" s="12" t="e">
        <f t="shared" si="8"/>
        <v>#DIV/0!</v>
      </c>
      <c r="H112" s="64" t="e">
        <f t="shared" si="9"/>
        <v>#DIV/0!</v>
      </c>
    </row>
    <row r="113" spans="1:8" x14ac:dyDescent="0.25">
      <c r="A113" s="12">
        <f>'Sound Power'!B113</f>
        <v>0</v>
      </c>
      <c r="B113" s="12">
        <f>Calcul!D115/1000</f>
        <v>0</v>
      </c>
      <c r="C113" s="12">
        <f>Calcul!E115/1000</f>
        <v>0</v>
      </c>
      <c r="D113" s="12">
        <f t="shared" si="5"/>
        <v>0</v>
      </c>
      <c r="E113" s="12" t="e">
        <f t="shared" si="6"/>
        <v>#DIV/0!</v>
      </c>
      <c r="F113" s="53" t="e">
        <f t="shared" si="7"/>
        <v>#DIV/0!</v>
      </c>
      <c r="G113" s="12" t="e">
        <f t="shared" si="8"/>
        <v>#DIV/0!</v>
      </c>
      <c r="H113" s="64" t="e">
        <f t="shared" si="9"/>
        <v>#DIV/0!</v>
      </c>
    </row>
    <row r="114" spans="1:8" x14ac:dyDescent="0.25">
      <c r="A114" s="12">
        <f>'Sound Power'!B114</f>
        <v>0</v>
      </c>
      <c r="B114" s="12">
        <f>Calcul!D116/1000</f>
        <v>0</v>
      </c>
      <c r="C114" s="12">
        <f>Calcul!E116/1000</f>
        <v>0</v>
      </c>
      <c r="D114" s="12">
        <f t="shared" si="5"/>
        <v>0</v>
      </c>
      <c r="E114" s="12" t="e">
        <f t="shared" si="6"/>
        <v>#DIV/0!</v>
      </c>
      <c r="F114" s="53" t="e">
        <f t="shared" si="7"/>
        <v>#DIV/0!</v>
      </c>
      <c r="G114" s="12" t="e">
        <f t="shared" si="8"/>
        <v>#DIV/0!</v>
      </c>
      <c r="H114" s="64" t="e">
        <f t="shared" si="9"/>
        <v>#DIV/0!</v>
      </c>
    </row>
    <row r="115" spans="1:8" x14ac:dyDescent="0.25">
      <c r="A115" s="12">
        <f>'Sound Power'!B115</f>
        <v>0</v>
      </c>
      <c r="B115" s="12">
        <f>Calcul!D117/1000</f>
        <v>0</v>
      </c>
      <c r="C115" s="12">
        <f>Calcul!E117/1000</f>
        <v>0</v>
      </c>
      <c r="D115" s="12">
        <f t="shared" si="5"/>
        <v>0</v>
      </c>
      <c r="E115" s="12" t="e">
        <f t="shared" si="6"/>
        <v>#DIV/0!</v>
      </c>
      <c r="F115" s="53" t="e">
        <f t="shared" si="7"/>
        <v>#DIV/0!</v>
      </c>
      <c r="G115" s="12" t="e">
        <f t="shared" si="8"/>
        <v>#DIV/0!</v>
      </c>
      <c r="H115" s="64" t="e">
        <f t="shared" si="9"/>
        <v>#DIV/0!</v>
      </c>
    </row>
    <row r="116" spans="1:8" x14ac:dyDescent="0.25">
      <c r="A116" s="12">
        <f>'Sound Power'!B116</f>
        <v>0</v>
      </c>
      <c r="B116" s="12">
        <f>Calcul!D118/1000</f>
        <v>0</v>
      </c>
      <c r="C116" s="12">
        <f>Calcul!E118/1000</f>
        <v>0</v>
      </c>
      <c r="D116" s="12">
        <f t="shared" si="5"/>
        <v>0</v>
      </c>
      <c r="E116" s="12" t="e">
        <f t="shared" si="6"/>
        <v>#DIV/0!</v>
      </c>
      <c r="F116" s="53" t="e">
        <f t="shared" si="7"/>
        <v>#DIV/0!</v>
      </c>
      <c r="G116" s="12" t="e">
        <f t="shared" si="8"/>
        <v>#DIV/0!</v>
      </c>
      <c r="H116" s="64" t="e">
        <f t="shared" si="9"/>
        <v>#DIV/0!</v>
      </c>
    </row>
    <row r="117" spans="1:8" x14ac:dyDescent="0.25">
      <c r="A117" s="12">
        <f>'Sound Power'!B117</f>
        <v>0</v>
      </c>
      <c r="B117" s="12">
        <f>Calcul!D119/1000</f>
        <v>0</v>
      </c>
      <c r="C117" s="12">
        <f>Calcul!E119/1000</f>
        <v>0</v>
      </c>
      <c r="D117" s="12">
        <f t="shared" si="5"/>
        <v>0</v>
      </c>
      <c r="E117" s="12" t="e">
        <f t="shared" si="6"/>
        <v>#DIV/0!</v>
      </c>
      <c r="F117" s="53" t="e">
        <f t="shared" si="7"/>
        <v>#DIV/0!</v>
      </c>
      <c r="G117" s="12" t="e">
        <f t="shared" si="8"/>
        <v>#DIV/0!</v>
      </c>
      <c r="H117" s="64" t="e">
        <f t="shared" si="9"/>
        <v>#DIV/0!</v>
      </c>
    </row>
    <row r="118" spans="1:8" x14ac:dyDescent="0.25">
      <c r="A118" s="12">
        <f>'Sound Power'!B118</f>
        <v>0</v>
      </c>
      <c r="B118" s="12">
        <f>Calcul!D120/1000</f>
        <v>0</v>
      </c>
      <c r="C118" s="12">
        <f>Calcul!E120/1000</f>
        <v>0</v>
      </c>
      <c r="D118" s="12">
        <f t="shared" si="5"/>
        <v>0</v>
      </c>
      <c r="E118" s="12" t="e">
        <f t="shared" si="6"/>
        <v>#DIV/0!</v>
      </c>
      <c r="F118" s="53" t="e">
        <f t="shared" si="7"/>
        <v>#DIV/0!</v>
      </c>
      <c r="G118" s="12" t="e">
        <f t="shared" si="8"/>
        <v>#DIV/0!</v>
      </c>
      <c r="H118" s="64" t="e">
        <f t="shared" si="9"/>
        <v>#DIV/0!</v>
      </c>
    </row>
    <row r="119" spans="1:8" x14ac:dyDescent="0.25">
      <c r="A119" s="12">
        <f>'Sound Power'!B119</f>
        <v>0</v>
      </c>
      <c r="B119" s="12">
        <f>Calcul!D121/1000</f>
        <v>0</v>
      </c>
      <c r="C119" s="12">
        <f>Calcul!E121/1000</f>
        <v>0</v>
      </c>
      <c r="D119" s="12">
        <f t="shared" si="5"/>
        <v>0</v>
      </c>
      <c r="E119" s="12" t="e">
        <f t="shared" si="6"/>
        <v>#DIV/0!</v>
      </c>
      <c r="F119" s="53" t="e">
        <f t="shared" si="7"/>
        <v>#DIV/0!</v>
      </c>
      <c r="G119" s="12" t="e">
        <f t="shared" si="8"/>
        <v>#DIV/0!</v>
      </c>
      <c r="H119" s="64" t="e">
        <f t="shared" si="9"/>
        <v>#DIV/0!</v>
      </c>
    </row>
    <row r="120" spans="1:8" x14ac:dyDescent="0.25">
      <c r="A120" s="12">
        <f>'Sound Power'!B120</f>
        <v>0</v>
      </c>
      <c r="B120" s="12">
        <f>Calcul!D122/1000</f>
        <v>0</v>
      </c>
      <c r="C120" s="12">
        <f>Calcul!E122/1000</f>
        <v>0</v>
      </c>
      <c r="D120" s="12">
        <f t="shared" si="5"/>
        <v>0</v>
      </c>
      <c r="E120" s="12" t="e">
        <f t="shared" si="6"/>
        <v>#DIV/0!</v>
      </c>
      <c r="F120" s="53" t="e">
        <f t="shared" si="7"/>
        <v>#DIV/0!</v>
      </c>
      <c r="G120" s="12" t="e">
        <f t="shared" si="8"/>
        <v>#DIV/0!</v>
      </c>
      <c r="H120" s="64" t="e">
        <f t="shared" si="9"/>
        <v>#DIV/0!</v>
      </c>
    </row>
    <row r="121" spans="1:8" x14ac:dyDescent="0.25">
      <c r="A121" s="12">
        <f>'Sound Power'!B121</f>
        <v>0</v>
      </c>
      <c r="B121" s="12">
        <f>Calcul!D123/1000</f>
        <v>0</v>
      </c>
      <c r="C121" s="12">
        <f>Calcul!E123/1000</f>
        <v>0</v>
      </c>
      <c r="D121" s="12">
        <f t="shared" si="5"/>
        <v>0</v>
      </c>
      <c r="E121" s="12" t="e">
        <f t="shared" si="6"/>
        <v>#DIV/0!</v>
      </c>
      <c r="F121" s="53" t="e">
        <f t="shared" si="7"/>
        <v>#DIV/0!</v>
      </c>
      <c r="G121" s="12" t="e">
        <f t="shared" si="8"/>
        <v>#DIV/0!</v>
      </c>
      <c r="H121" s="64" t="e">
        <f t="shared" si="9"/>
        <v>#DIV/0!</v>
      </c>
    </row>
    <row r="122" spans="1:8" x14ac:dyDescent="0.25">
      <c r="A122" s="12">
        <f>'Sound Power'!B122</f>
        <v>0</v>
      </c>
      <c r="B122" s="12">
        <f>Calcul!D124/1000</f>
        <v>0</v>
      </c>
      <c r="C122" s="12">
        <f>Calcul!E124/1000</f>
        <v>0</v>
      </c>
      <c r="D122" s="12">
        <f t="shared" si="5"/>
        <v>0</v>
      </c>
      <c r="E122" s="12" t="e">
        <f t="shared" si="6"/>
        <v>#DIV/0!</v>
      </c>
      <c r="F122" s="53" t="e">
        <f t="shared" si="7"/>
        <v>#DIV/0!</v>
      </c>
      <c r="G122" s="12" t="e">
        <f t="shared" si="8"/>
        <v>#DIV/0!</v>
      </c>
      <c r="H122" s="64" t="e">
        <f t="shared" si="9"/>
        <v>#DIV/0!</v>
      </c>
    </row>
    <row r="123" spans="1:8" x14ac:dyDescent="0.25">
      <c r="A123" s="12">
        <f>'Sound Power'!B123</f>
        <v>0</v>
      </c>
      <c r="B123" s="12">
        <f>Calcul!D125/1000</f>
        <v>0</v>
      </c>
      <c r="C123" s="12">
        <f>Calcul!E125/1000</f>
        <v>0</v>
      </c>
      <c r="D123" s="12">
        <f t="shared" si="5"/>
        <v>0</v>
      </c>
      <c r="E123" s="12" t="e">
        <f t="shared" si="6"/>
        <v>#DIV/0!</v>
      </c>
      <c r="F123" s="53" t="e">
        <f t="shared" si="7"/>
        <v>#DIV/0!</v>
      </c>
      <c r="G123" s="12" t="e">
        <f t="shared" si="8"/>
        <v>#DIV/0!</v>
      </c>
      <c r="H123" s="64" t="e">
        <f t="shared" si="9"/>
        <v>#DIV/0!</v>
      </c>
    </row>
    <row r="124" spans="1:8" x14ac:dyDescent="0.25">
      <c r="A124" s="12">
        <f>'Sound Power'!B124</f>
        <v>0</v>
      </c>
      <c r="B124" s="12">
        <f>Calcul!D126/1000</f>
        <v>0</v>
      </c>
      <c r="C124" s="12">
        <f>Calcul!E126/1000</f>
        <v>0</v>
      </c>
      <c r="D124" s="12">
        <f t="shared" si="5"/>
        <v>0</v>
      </c>
      <c r="E124" s="12" t="e">
        <f t="shared" si="6"/>
        <v>#DIV/0!</v>
      </c>
      <c r="F124" s="53" t="e">
        <f t="shared" si="7"/>
        <v>#DIV/0!</v>
      </c>
      <c r="G124" s="12" t="e">
        <f t="shared" si="8"/>
        <v>#DIV/0!</v>
      </c>
      <c r="H124" s="64" t="e">
        <f t="shared" si="9"/>
        <v>#DIV/0!</v>
      </c>
    </row>
    <row r="125" spans="1:8" x14ac:dyDescent="0.25">
      <c r="A125" s="12">
        <f>'Sound Power'!B125</f>
        <v>0</v>
      </c>
      <c r="B125" s="12">
        <f>Calcul!D127/1000</f>
        <v>0</v>
      </c>
      <c r="C125" s="12">
        <f>Calcul!E127/1000</f>
        <v>0</v>
      </c>
      <c r="D125" s="12">
        <f t="shared" si="5"/>
        <v>0</v>
      </c>
      <c r="E125" s="12" t="e">
        <f t="shared" si="6"/>
        <v>#DIV/0!</v>
      </c>
      <c r="F125" s="53" t="e">
        <f t="shared" si="7"/>
        <v>#DIV/0!</v>
      </c>
      <c r="G125" s="12" t="e">
        <f t="shared" si="8"/>
        <v>#DIV/0!</v>
      </c>
      <c r="H125" s="64" t="e">
        <f t="shared" si="9"/>
        <v>#DIV/0!</v>
      </c>
    </row>
    <row r="126" spans="1:8" x14ac:dyDescent="0.25">
      <c r="A126" s="12">
        <f>'Sound Power'!B126</f>
        <v>0</v>
      </c>
      <c r="B126" s="12">
        <f>Calcul!D128/1000</f>
        <v>0</v>
      </c>
      <c r="C126" s="12">
        <f>Calcul!E128/1000</f>
        <v>0</v>
      </c>
      <c r="D126" s="12">
        <f t="shared" si="5"/>
        <v>0</v>
      </c>
      <c r="E126" s="12" t="e">
        <f t="shared" si="6"/>
        <v>#DIV/0!</v>
      </c>
      <c r="F126" s="53" t="e">
        <f t="shared" si="7"/>
        <v>#DIV/0!</v>
      </c>
      <c r="G126" s="12" t="e">
        <f t="shared" si="8"/>
        <v>#DIV/0!</v>
      </c>
      <c r="H126" s="64" t="e">
        <f t="shared" si="9"/>
        <v>#DIV/0!</v>
      </c>
    </row>
    <row r="127" spans="1:8" x14ac:dyDescent="0.25">
      <c r="A127" s="12">
        <f>'Sound Power'!B127</f>
        <v>0</v>
      </c>
      <c r="B127" s="12">
        <f>Calcul!D129/1000</f>
        <v>0</v>
      </c>
      <c r="C127" s="12">
        <f>Calcul!E129/1000</f>
        <v>0</v>
      </c>
      <c r="D127" s="12">
        <f t="shared" si="5"/>
        <v>0</v>
      </c>
      <c r="E127" s="12" t="e">
        <f t="shared" si="6"/>
        <v>#DIV/0!</v>
      </c>
      <c r="F127" s="53" t="e">
        <f t="shared" si="7"/>
        <v>#DIV/0!</v>
      </c>
      <c r="G127" s="12" t="e">
        <f t="shared" si="8"/>
        <v>#DIV/0!</v>
      </c>
      <c r="H127" s="64" t="e">
        <f t="shared" si="9"/>
        <v>#DIV/0!</v>
      </c>
    </row>
    <row r="128" spans="1:8" x14ac:dyDescent="0.25">
      <c r="A128" s="12">
        <f>'Sound Power'!B128</f>
        <v>0</v>
      </c>
      <c r="B128" s="12">
        <f>Calcul!D130/1000</f>
        <v>0</v>
      </c>
      <c r="C128" s="12">
        <f>Calcul!E130/1000</f>
        <v>0</v>
      </c>
      <c r="D128" s="12">
        <f t="shared" si="5"/>
        <v>0</v>
      </c>
      <c r="E128" s="12" t="e">
        <f t="shared" si="6"/>
        <v>#DIV/0!</v>
      </c>
      <c r="F128" s="53" t="e">
        <f t="shared" si="7"/>
        <v>#DIV/0!</v>
      </c>
      <c r="G128" s="12" t="e">
        <f t="shared" si="8"/>
        <v>#DIV/0!</v>
      </c>
      <c r="H128" s="64" t="e">
        <f t="shared" si="9"/>
        <v>#DIV/0!</v>
      </c>
    </row>
    <row r="129" spans="1:8" x14ac:dyDescent="0.25">
      <c r="A129" s="12">
        <f>'Sound Power'!B129</f>
        <v>0</v>
      </c>
      <c r="B129" s="12">
        <f>Calcul!D131/1000</f>
        <v>0</v>
      </c>
      <c r="C129" s="12">
        <f>Calcul!E131/1000</f>
        <v>0</v>
      </c>
      <c r="D129" s="12">
        <f t="shared" si="5"/>
        <v>0</v>
      </c>
      <c r="E129" s="12" t="e">
        <f t="shared" si="6"/>
        <v>#DIV/0!</v>
      </c>
      <c r="F129" s="53" t="e">
        <f t="shared" si="7"/>
        <v>#DIV/0!</v>
      </c>
      <c r="G129" s="12" t="e">
        <f t="shared" si="8"/>
        <v>#DIV/0!</v>
      </c>
      <c r="H129" s="64" t="e">
        <f t="shared" si="9"/>
        <v>#DIV/0!</v>
      </c>
    </row>
    <row r="130" spans="1:8" x14ac:dyDescent="0.25">
      <c r="A130" s="12">
        <f>'Sound Power'!B130</f>
        <v>0</v>
      </c>
      <c r="B130" s="12">
        <f>Calcul!D132/1000</f>
        <v>0</v>
      </c>
      <c r="C130" s="12">
        <f>Calcul!E132/1000</f>
        <v>0</v>
      </c>
      <c r="D130" s="12">
        <f t="shared" si="5"/>
        <v>0</v>
      </c>
      <c r="E130" s="12" t="e">
        <f t="shared" si="6"/>
        <v>#DIV/0!</v>
      </c>
      <c r="F130" s="53" t="e">
        <f t="shared" si="7"/>
        <v>#DIV/0!</v>
      </c>
      <c r="G130" s="12" t="e">
        <f t="shared" si="8"/>
        <v>#DIV/0!</v>
      </c>
      <c r="H130" s="64" t="e">
        <f t="shared" si="9"/>
        <v>#DIV/0!</v>
      </c>
    </row>
    <row r="131" spans="1:8" x14ac:dyDescent="0.25">
      <c r="A131" s="12">
        <f>'Sound Power'!B131</f>
        <v>0</v>
      </c>
      <c r="B131" s="12">
        <f>Calcul!D133/1000</f>
        <v>0</v>
      </c>
      <c r="C131" s="12">
        <f>Calcul!E133/1000</f>
        <v>0</v>
      </c>
      <c r="D131" s="12">
        <f t="shared" si="5"/>
        <v>0</v>
      </c>
      <c r="E131" s="12" t="e">
        <f t="shared" si="6"/>
        <v>#DIV/0!</v>
      </c>
      <c r="F131" s="53" t="e">
        <f t="shared" si="7"/>
        <v>#DIV/0!</v>
      </c>
      <c r="G131" s="12" t="e">
        <f t="shared" si="8"/>
        <v>#DIV/0!</v>
      </c>
      <c r="H131" s="64" t="e">
        <f t="shared" si="9"/>
        <v>#DIV/0!</v>
      </c>
    </row>
    <row r="132" spans="1:8" x14ac:dyDescent="0.25">
      <c r="A132" s="12">
        <f>'Sound Power'!B132</f>
        <v>0</v>
      </c>
      <c r="B132" s="12">
        <f>Calcul!D134/1000</f>
        <v>0</v>
      </c>
      <c r="C132" s="12">
        <f>Calcul!E134/1000</f>
        <v>0</v>
      </c>
      <c r="D132" s="12">
        <f t="shared" si="5"/>
        <v>0</v>
      </c>
      <c r="E132" s="12" t="e">
        <f t="shared" si="6"/>
        <v>#DIV/0!</v>
      </c>
      <c r="F132" s="53" t="e">
        <f t="shared" si="7"/>
        <v>#DIV/0!</v>
      </c>
      <c r="G132" s="12" t="e">
        <f t="shared" si="8"/>
        <v>#DIV/0!</v>
      </c>
      <c r="H132" s="64" t="e">
        <f t="shared" si="9"/>
        <v>#DIV/0!</v>
      </c>
    </row>
    <row r="133" spans="1:8" x14ac:dyDescent="0.25">
      <c r="A133" s="12">
        <f>'Sound Power'!B133</f>
        <v>0</v>
      </c>
      <c r="B133" s="12">
        <f>Calcul!D135/1000</f>
        <v>0</v>
      </c>
      <c r="C133" s="12">
        <f>Calcul!E135/1000</f>
        <v>0</v>
      </c>
      <c r="D133" s="12">
        <f t="shared" ref="D133:D196" si="10">_xlfn.CEILING.MATH(C133*1000,100)/1000</f>
        <v>0</v>
      </c>
      <c r="E133" s="12" t="e">
        <f t="shared" ref="E133:E196" si="11">((D133*10)*B133)/(2*(D133+B133))</f>
        <v>#DIV/0!</v>
      </c>
      <c r="F133" s="53" t="e">
        <f t="shared" ref="F133:F196" si="12">$M$4*LN(E133)+$N$4</f>
        <v>#DIV/0!</v>
      </c>
      <c r="G133" s="12" t="e">
        <f t="shared" ref="G133:G196" si="13">A133/3600/(B133*D133)</f>
        <v>#DIV/0!</v>
      </c>
      <c r="H133" s="64" t="e">
        <f t="shared" ref="H133:H196" si="14">IF(0.5*1.2*F133*G133^2&lt;1,"&lt;1",0.5*1.2*F133*G133^2)</f>
        <v>#DIV/0!</v>
      </c>
    </row>
    <row r="134" spans="1:8" x14ac:dyDescent="0.25">
      <c r="A134" s="12">
        <f>'Sound Power'!B134</f>
        <v>0</v>
      </c>
      <c r="B134" s="12">
        <f>Calcul!D136/1000</f>
        <v>0</v>
      </c>
      <c r="C134" s="12">
        <f>Calcul!E136/1000</f>
        <v>0</v>
      </c>
      <c r="D134" s="12">
        <f t="shared" si="10"/>
        <v>0</v>
      </c>
      <c r="E134" s="12" t="e">
        <f t="shared" si="11"/>
        <v>#DIV/0!</v>
      </c>
      <c r="F134" s="53" t="e">
        <f t="shared" si="12"/>
        <v>#DIV/0!</v>
      </c>
      <c r="G134" s="12" t="e">
        <f t="shared" si="13"/>
        <v>#DIV/0!</v>
      </c>
      <c r="H134" s="64" t="e">
        <f t="shared" si="14"/>
        <v>#DIV/0!</v>
      </c>
    </row>
    <row r="135" spans="1:8" x14ac:dyDescent="0.25">
      <c r="A135" s="12">
        <f>'Sound Power'!B135</f>
        <v>0</v>
      </c>
      <c r="B135" s="12">
        <f>Calcul!D137/1000</f>
        <v>0</v>
      </c>
      <c r="C135" s="12">
        <f>Calcul!E137/1000</f>
        <v>0</v>
      </c>
      <c r="D135" s="12">
        <f t="shared" si="10"/>
        <v>0</v>
      </c>
      <c r="E135" s="12" t="e">
        <f t="shared" si="11"/>
        <v>#DIV/0!</v>
      </c>
      <c r="F135" s="53" t="e">
        <f t="shared" si="12"/>
        <v>#DIV/0!</v>
      </c>
      <c r="G135" s="12" t="e">
        <f t="shared" si="13"/>
        <v>#DIV/0!</v>
      </c>
      <c r="H135" s="64" t="e">
        <f t="shared" si="14"/>
        <v>#DIV/0!</v>
      </c>
    </row>
    <row r="136" spans="1:8" x14ac:dyDescent="0.25">
      <c r="A136" s="12">
        <f>'Sound Power'!B136</f>
        <v>0</v>
      </c>
      <c r="B136" s="12">
        <f>Calcul!D138/1000</f>
        <v>0</v>
      </c>
      <c r="C136" s="12">
        <f>Calcul!E138/1000</f>
        <v>0</v>
      </c>
      <c r="D136" s="12">
        <f t="shared" si="10"/>
        <v>0</v>
      </c>
      <c r="E136" s="12" t="e">
        <f t="shared" si="11"/>
        <v>#DIV/0!</v>
      </c>
      <c r="F136" s="53" t="e">
        <f t="shared" si="12"/>
        <v>#DIV/0!</v>
      </c>
      <c r="G136" s="12" t="e">
        <f t="shared" si="13"/>
        <v>#DIV/0!</v>
      </c>
      <c r="H136" s="64" t="e">
        <f t="shared" si="14"/>
        <v>#DIV/0!</v>
      </c>
    </row>
    <row r="137" spans="1:8" x14ac:dyDescent="0.25">
      <c r="A137" s="12">
        <f>'Sound Power'!B137</f>
        <v>0</v>
      </c>
      <c r="B137" s="12">
        <f>Calcul!D139/1000</f>
        <v>0</v>
      </c>
      <c r="C137" s="12">
        <f>Calcul!E139/1000</f>
        <v>0</v>
      </c>
      <c r="D137" s="12">
        <f t="shared" si="10"/>
        <v>0</v>
      </c>
      <c r="E137" s="12" t="e">
        <f t="shared" si="11"/>
        <v>#DIV/0!</v>
      </c>
      <c r="F137" s="53" t="e">
        <f t="shared" si="12"/>
        <v>#DIV/0!</v>
      </c>
      <c r="G137" s="12" t="e">
        <f t="shared" si="13"/>
        <v>#DIV/0!</v>
      </c>
      <c r="H137" s="64" t="e">
        <f t="shared" si="14"/>
        <v>#DIV/0!</v>
      </c>
    </row>
    <row r="138" spans="1:8" x14ac:dyDescent="0.25">
      <c r="A138" s="12">
        <f>'Sound Power'!B138</f>
        <v>0</v>
      </c>
      <c r="B138" s="12">
        <f>Calcul!D140/1000</f>
        <v>0</v>
      </c>
      <c r="C138" s="12">
        <f>Calcul!E140/1000</f>
        <v>0</v>
      </c>
      <c r="D138" s="12">
        <f t="shared" si="10"/>
        <v>0</v>
      </c>
      <c r="E138" s="12" t="e">
        <f t="shared" si="11"/>
        <v>#DIV/0!</v>
      </c>
      <c r="F138" s="53" t="e">
        <f t="shared" si="12"/>
        <v>#DIV/0!</v>
      </c>
      <c r="G138" s="12" t="e">
        <f t="shared" si="13"/>
        <v>#DIV/0!</v>
      </c>
      <c r="H138" s="64" t="e">
        <f t="shared" si="14"/>
        <v>#DIV/0!</v>
      </c>
    </row>
    <row r="139" spans="1:8" x14ac:dyDescent="0.25">
      <c r="A139" s="12">
        <f>'Sound Power'!B139</f>
        <v>0</v>
      </c>
      <c r="B139" s="12">
        <f>Calcul!D141/1000</f>
        <v>0</v>
      </c>
      <c r="C139" s="12">
        <f>Calcul!E141/1000</f>
        <v>0</v>
      </c>
      <c r="D139" s="12">
        <f t="shared" si="10"/>
        <v>0</v>
      </c>
      <c r="E139" s="12" t="e">
        <f t="shared" si="11"/>
        <v>#DIV/0!</v>
      </c>
      <c r="F139" s="53" t="e">
        <f t="shared" si="12"/>
        <v>#DIV/0!</v>
      </c>
      <c r="G139" s="12" t="e">
        <f t="shared" si="13"/>
        <v>#DIV/0!</v>
      </c>
      <c r="H139" s="64" t="e">
        <f t="shared" si="14"/>
        <v>#DIV/0!</v>
      </c>
    </row>
    <row r="140" spans="1:8" x14ac:dyDescent="0.25">
      <c r="A140" s="12">
        <f>'Sound Power'!B140</f>
        <v>0</v>
      </c>
      <c r="B140" s="12">
        <f>Calcul!D142/1000</f>
        <v>0</v>
      </c>
      <c r="C140" s="12">
        <f>Calcul!E142/1000</f>
        <v>0</v>
      </c>
      <c r="D140" s="12">
        <f t="shared" si="10"/>
        <v>0</v>
      </c>
      <c r="E140" s="12" t="e">
        <f t="shared" si="11"/>
        <v>#DIV/0!</v>
      </c>
      <c r="F140" s="53" t="e">
        <f t="shared" si="12"/>
        <v>#DIV/0!</v>
      </c>
      <c r="G140" s="12" t="e">
        <f t="shared" si="13"/>
        <v>#DIV/0!</v>
      </c>
      <c r="H140" s="64" t="e">
        <f t="shared" si="14"/>
        <v>#DIV/0!</v>
      </c>
    </row>
    <row r="141" spans="1:8" x14ac:dyDescent="0.25">
      <c r="A141" s="12">
        <f>'Sound Power'!B141</f>
        <v>0</v>
      </c>
      <c r="B141" s="12">
        <f>Calcul!D143/1000</f>
        <v>0</v>
      </c>
      <c r="C141" s="12">
        <f>Calcul!E143/1000</f>
        <v>0</v>
      </c>
      <c r="D141" s="12">
        <f t="shared" si="10"/>
        <v>0</v>
      </c>
      <c r="E141" s="12" t="e">
        <f t="shared" si="11"/>
        <v>#DIV/0!</v>
      </c>
      <c r="F141" s="53" t="e">
        <f t="shared" si="12"/>
        <v>#DIV/0!</v>
      </c>
      <c r="G141" s="12" t="e">
        <f t="shared" si="13"/>
        <v>#DIV/0!</v>
      </c>
      <c r="H141" s="64" t="e">
        <f t="shared" si="14"/>
        <v>#DIV/0!</v>
      </c>
    </row>
    <row r="142" spans="1:8" x14ac:dyDescent="0.25">
      <c r="A142" s="12">
        <f>'Sound Power'!B142</f>
        <v>0</v>
      </c>
      <c r="B142" s="12">
        <f>Calcul!D144/1000</f>
        <v>0</v>
      </c>
      <c r="C142" s="12">
        <f>Calcul!E144/1000</f>
        <v>0</v>
      </c>
      <c r="D142" s="12">
        <f t="shared" si="10"/>
        <v>0</v>
      </c>
      <c r="E142" s="12" t="e">
        <f t="shared" si="11"/>
        <v>#DIV/0!</v>
      </c>
      <c r="F142" s="53" t="e">
        <f t="shared" si="12"/>
        <v>#DIV/0!</v>
      </c>
      <c r="G142" s="12" t="e">
        <f t="shared" si="13"/>
        <v>#DIV/0!</v>
      </c>
      <c r="H142" s="64" t="e">
        <f t="shared" si="14"/>
        <v>#DIV/0!</v>
      </c>
    </row>
    <row r="143" spans="1:8" x14ac:dyDescent="0.25">
      <c r="A143" s="12">
        <f>'Sound Power'!B143</f>
        <v>0</v>
      </c>
      <c r="B143" s="12">
        <f>Calcul!D145/1000</f>
        <v>0</v>
      </c>
      <c r="C143" s="12">
        <f>Calcul!E145/1000</f>
        <v>0</v>
      </c>
      <c r="D143" s="12">
        <f t="shared" si="10"/>
        <v>0</v>
      </c>
      <c r="E143" s="12" t="e">
        <f t="shared" si="11"/>
        <v>#DIV/0!</v>
      </c>
      <c r="F143" s="53" t="e">
        <f t="shared" si="12"/>
        <v>#DIV/0!</v>
      </c>
      <c r="G143" s="12" t="e">
        <f t="shared" si="13"/>
        <v>#DIV/0!</v>
      </c>
      <c r="H143" s="64" t="e">
        <f t="shared" si="14"/>
        <v>#DIV/0!</v>
      </c>
    </row>
    <row r="144" spans="1:8" x14ac:dyDescent="0.25">
      <c r="A144" s="12">
        <f>'Sound Power'!B144</f>
        <v>0</v>
      </c>
      <c r="B144" s="12">
        <f>Calcul!D146/1000</f>
        <v>0</v>
      </c>
      <c r="C144" s="12">
        <f>Calcul!E146/1000</f>
        <v>0</v>
      </c>
      <c r="D144" s="12">
        <f t="shared" si="10"/>
        <v>0</v>
      </c>
      <c r="E144" s="12" t="e">
        <f t="shared" si="11"/>
        <v>#DIV/0!</v>
      </c>
      <c r="F144" s="53" t="e">
        <f t="shared" si="12"/>
        <v>#DIV/0!</v>
      </c>
      <c r="G144" s="12" t="e">
        <f t="shared" si="13"/>
        <v>#DIV/0!</v>
      </c>
      <c r="H144" s="64" t="e">
        <f t="shared" si="14"/>
        <v>#DIV/0!</v>
      </c>
    </row>
    <row r="145" spans="1:8" x14ac:dyDescent="0.25">
      <c r="A145" s="12">
        <f>'Sound Power'!B145</f>
        <v>0</v>
      </c>
      <c r="B145" s="12">
        <f>Calcul!D147/1000</f>
        <v>0</v>
      </c>
      <c r="C145" s="12">
        <f>Calcul!E147/1000</f>
        <v>0</v>
      </c>
      <c r="D145" s="12">
        <f t="shared" si="10"/>
        <v>0</v>
      </c>
      <c r="E145" s="12" t="e">
        <f t="shared" si="11"/>
        <v>#DIV/0!</v>
      </c>
      <c r="F145" s="53" t="e">
        <f t="shared" si="12"/>
        <v>#DIV/0!</v>
      </c>
      <c r="G145" s="12" t="e">
        <f t="shared" si="13"/>
        <v>#DIV/0!</v>
      </c>
      <c r="H145" s="64" t="e">
        <f t="shared" si="14"/>
        <v>#DIV/0!</v>
      </c>
    </row>
    <row r="146" spans="1:8" x14ac:dyDescent="0.25">
      <c r="A146" s="12">
        <f>'Sound Power'!B146</f>
        <v>0</v>
      </c>
      <c r="B146" s="12">
        <f>Calcul!D148/1000</f>
        <v>0</v>
      </c>
      <c r="C146" s="12">
        <f>Calcul!E148/1000</f>
        <v>0</v>
      </c>
      <c r="D146" s="12">
        <f t="shared" si="10"/>
        <v>0</v>
      </c>
      <c r="E146" s="12" t="e">
        <f t="shared" si="11"/>
        <v>#DIV/0!</v>
      </c>
      <c r="F146" s="53" t="e">
        <f t="shared" si="12"/>
        <v>#DIV/0!</v>
      </c>
      <c r="G146" s="12" t="e">
        <f t="shared" si="13"/>
        <v>#DIV/0!</v>
      </c>
      <c r="H146" s="64" t="e">
        <f t="shared" si="14"/>
        <v>#DIV/0!</v>
      </c>
    </row>
    <row r="147" spans="1:8" x14ac:dyDescent="0.25">
      <c r="A147" s="12">
        <f>'Sound Power'!B147</f>
        <v>0</v>
      </c>
      <c r="B147" s="12">
        <f>Calcul!D149/1000</f>
        <v>0</v>
      </c>
      <c r="C147" s="12">
        <f>Calcul!E149/1000</f>
        <v>0</v>
      </c>
      <c r="D147" s="12">
        <f t="shared" si="10"/>
        <v>0</v>
      </c>
      <c r="E147" s="12" t="e">
        <f t="shared" si="11"/>
        <v>#DIV/0!</v>
      </c>
      <c r="F147" s="53" t="e">
        <f t="shared" si="12"/>
        <v>#DIV/0!</v>
      </c>
      <c r="G147" s="12" t="e">
        <f t="shared" si="13"/>
        <v>#DIV/0!</v>
      </c>
      <c r="H147" s="64" t="e">
        <f t="shared" si="14"/>
        <v>#DIV/0!</v>
      </c>
    </row>
    <row r="148" spans="1:8" x14ac:dyDescent="0.25">
      <c r="A148" s="12">
        <f>'Sound Power'!B148</f>
        <v>0</v>
      </c>
      <c r="B148" s="12">
        <f>Calcul!D150/1000</f>
        <v>0</v>
      </c>
      <c r="C148" s="12">
        <f>Calcul!E150/1000</f>
        <v>0</v>
      </c>
      <c r="D148" s="12">
        <f t="shared" si="10"/>
        <v>0</v>
      </c>
      <c r="E148" s="12" t="e">
        <f t="shared" si="11"/>
        <v>#DIV/0!</v>
      </c>
      <c r="F148" s="53" t="e">
        <f t="shared" si="12"/>
        <v>#DIV/0!</v>
      </c>
      <c r="G148" s="12" t="e">
        <f t="shared" si="13"/>
        <v>#DIV/0!</v>
      </c>
      <c r="H148" s="64" t="e">
        <f t="shared" si="14"/>
        <v>#DIV/0!</v>
      </c>
    </row>
    <row r="149" spans="1:8" x14ac:dyDescent="0.25">
      <c r="A149" s="12">
        <f>'Sound Power'!B149</f>
        <v>0</v>
      </c>
      <c r="B149" s="12">
        <f>Calcul!D151/1000</f>
        <v>0</v>
      </c>
      <c r="C149" s="12">
        <f>Calcul!E151/1000</f>
        <v>0</v>
      </c>
      <c r="D149" s="12">
        <f t="shared" si="10"/>
        <v>0</v>
      </c>
      <c r="E149" s="12" t="e">
        <f t="shared" si="11"/>
        <v>#DIV/0!</v>
      </c>
      <c r="F149" s="53" t="e">
        <f t="shared" si="12"/>
        <v>#DIV/0!</v>
      </c>
      <c r="G149" s="12" t="e">
        <f t="shared" si="13"/>
        <v>#DIV/0!</v>
      </c>
      <c r="H149" s="64" t="e">
        <f t="shared" si="14"/>
        <v>#DIV/0!</v>
      </c>
    </row>
    <row r="150" spans="1:8" x14ac:dyDescent="0.25">
      <c r="A150" s="12">
        <f>'Sound Power'!B150</f>
        <v>0</v>
      </c>
      <c r="B150" s="12">
        <f>Calcul!D152/1000</f>
        <v>0</v>
      </c>
      <c r="C150" s="12">
        <f>Calcul!E152/1000</f>
        <v>0</v>
      </c>
      <c r="D150" s="12">
        <f t="shared" si="10"/>
        <v>0</v>
      </c>
      <c r="E150" s="12" t="e">
        <f t="shared" si="11"/>
        <v>#DIV/0!</v>
      </c>
      <c r="F150" s="53" t="e">
        <f t="shared" si="12"/>
        <v>#DIV/0!</v>
      </c>
      <c r="G150" s="12" t="e">
        <f t="shared" si="13"/>
        <v>#DIV/0!</v>
      </c>
      <c r="H150" s="64" t="e">
        <f t="shared" si="14"/>
        <v>#DIV/0!</v>
      </c>
    </row>
    <row r="151" spans="1:8" x14ac:dyDescent="0.25">
      <c r="A151" s="12">
        <f>'Sound Power'!B151</f>
        <v>0</v>
      </c>
      <c r="B151" s="12">
        <f>Calcul!D153/1000</f>
        <v>0</v>
      </c>
      <c r="C151" s="12">
        <f>Calcul!E153/1000</f>
        <v>0</v>
      </c>
      <c r="D151" s="12">
        <f t="shared" si="10"/>
        <v>0</v>
      </c>
      <c r="E151" s="12" t="e">
        <f t="shared" si="11"/>
        <v>#DIV/0!</v>
      </c>
      <c r="F151" s="53" t="e">
        <f t="shared" si="12"/>
        <v>#DIV/0!</v>
      </c>
      <c r="G151" s="12" t="e">
        <f t="shared" si="13"/>
        <v>#DIV/0!</v>
      </c>
      <c r="H151" s="64" t="e">
        <f t="shared" si="14"/>
        <v>#DIV/0!</v>
      </c>
    </row>
    <row r="152" spans="1:8" x14ac:dyDescent="0.25">
      <c r="A152" s="12">
        <f>'Sound Power'!B152</f>
        <v>0</v>
      </c>
      <c r="B152" s="12">
        <f>Calcul!D154/1000</f>
        <v>0</v>
      </c>
      <c r="C152" s="12">
        <f>Calcul!E154/1000</f>
        <v>0</v>
      </c>
      <c r="D152" s="12">
        <f t="shared" si="10"/>
        <v>0</v>
      </c>
      <c r="E152" s="12" t="e">
        <f t="shared" si="11"/>
        <v>#DIV/0!</v>
      </c>
      <c r="F152" s="53" t="e">
        <f t="shared" si="12"/>
        <v>#DIV/0!</v>
      </c>
      <c r="G152" s="12" t="e">
        <f t="shared" si="13"/>
        <v>#DIV/0!</v>
      </c>
      <c r="H152" s="64" t="e">
        <f t="shared" si="14"/>
        <v>#DIV/0!</v>
      </c>
    </row>
    <row r="153" spans="1:8" x14ac:dyDescent="0.25">
      <c r="A153" s="12">
        <f>'Sound Power'!B153</f>
        <v>0</v>
      </c>
      <c r="B153" s="12">
        <f>Calcul!D155/1000</f>
        <v>0</v>
      </c>
      <c r="C153" s="12">
        <f>Calcul!E155/1000</f>
        <v>0</v>
      </c>
      <c r="D153" s="12">
        <f t="shared" si="10"/>
        <v>0</v>
      </c>
      <c r="E153" s="12" t="e">
        <f t="shared" si="11"/>
        <v>#DIV/0!</v>
      </c>
      <c r="F153" s="53" t="e">
        <f t="shared" si="12"/>
        <v>#DIV/0!</v>
      </c>
      <c r="G153" s="12" t="e">
        <f t="shared" si="13"/>
        <v>#DIV/0!</v>
      </c>
      <c r="H153" s="64" t="e">
        <f t="shared" si="14"/>
        <v>#DIV/0!</v>
      </c>
    </row>
    <row r="154" spans="1:8" x14ac:dyDescent="0.25">
      <c r="A154" s="12">
        <f>'Sound Power'!B154</f>
        <v>0</v>
      </c>
      <c r="B154" s="12">
        <f>Calcul!D156/1000</f>
        <v>0</v>
      </c>
      <c r="C154" s="12">
        <f>Calcul!E156/1000</f>
        <v>0</v>
      </c>
      <c r="D154" s="12">
        <f t="shared" si="10"/>
        <v>0</v>
      </c>
      <c r="E154" s="12" t="e">
        <f t="shared" si="11"/>
        <v>#DIV/0!</v>
      </c>
      <c r="F154" s="53" t="e">
        <f t="shared" si="12"/>
        <v>#DIV/0!</v>
      </c>
      <c r="G154" s="12" t="e">
        <f t="shared" si="13"/>
        <v>#DIV/0!</v>
      </c>
      <c r="H154" s="64" t="e">
        <f t="shared" si="14"/>
        <v>#DIV/0!</v>
      </c>
    </row>
    <row r="155" spans="1:8" x14ac:dyDescent="0.25">
      <c r="A155" s="12">
        <f>'Sound Power'!B155</f>
        <v>0</v>
      </c>
      <c r="B155" s="12">
        <f>Calcul!D157/1000</f>
        <v>0</v>
      </c>
      <c r="C155" s="12">
        <f>Calcul!E157/1000</f>
        <v>0</v>
      </c>
      <c r="D155" s="12">
        <f t="shared" si="10"/>
        <v>0</v>
      </c>
      <c r="E155" s="12" t="e">
        <f t="shared" si="11"/>
        <v>#DIV/0!</v>
      </c>
      <c r="F155" s="53" t="e">
        <f t="shared" si="12"/>
        <v>#DIV/0!</v>
      </c>
      <c r="G155" s="12" t="e">
        <f t="shared" si="13"/>
        <v>#DIV/0!</v>
      </c>
      <c r="H155" s="64" t="e">
        <f t="shared" si="14"/>
        <v>#DIV/0!</v>
      </c>
    </row>
    <row r="156" spans="1:8" x14ac:dyDescent="0.25">
      <c r="A156" s="12">
        <f>'Sound Power'!B156</f>
        <v>0</v>
      </c>
      <c r="B156" s="12">
        <f>Calcul!D158/1000</f>
        <v>0</v>
      </c>
      <c r="C156" s="12">
        <f>Calcul!E158/1000</f>
        <v>0</v>
      </c>
      <c r="D156" s="12">
        <f t="shared" si="10"/>
        <v>0</v>
      </c>
      <c r="E156" s="12" t="e">
        <f t="shared" si="11"/>
        <v>#DIV/0!</v>
      </c>
      <c r="F156" s="53" t="e">
        <f t="shared" si="12"/>
        <v>#DIV/0!</v>
      </c>
      <c r="G156" s="12" t="e">
        <f t="shared" si="13"/>
        <v>#DIV/0!</v>
      </c>
      <c r="H156" s="64" t="e">
        <f t="shared" si="14"/>
        <v>#DIV/0!</v>
      </c>
    </row>
    <row r="157" spans="1:8" x14ac:dyDescent="0.25">
      <c r="A157" s="12">
        <f>'Sound Power'!B157</f>
        <v>0</v>
      </c>
      <c r="B157" s="12">
        <f>Calcul!D159/1000</f>
        <v>0</v>
      </c>
      <c r="C157" s="12">
        <f>Calcul!E159/1000</f>
        <v>0</v>
      </c>
      <c r="D157" s="12">
        <f t="shared" si="10"/>
        <v>0</v>
      </c>
      <c r="E157" s="12" t="e">
        <f t="shared" si="11"/>
        <v>#DIV/0!</v>
      </c>
      <c r="F157" s="53" t="e">
        <f t="shared" si="12"/>
        <v>#DIV/0!</v>
      </c>
      <c r="G157" s="12" t="e">
        <f t="shared" si="13"/>
        <v>#DIV/0!</v>
      </c>
      <c r="H157" s="64" t="e">
        <f t="shared" si="14"/>
        <v>#DIV/0!</v>
      </c>
    </row>
    <row r="158" spans="1:8" x14ac:dyDescent="0.25">
      <c r="A158" s="12">
        <f>'Sound Power'!B158</f>
        <v>0</v>
      </c>
      <c r="B158" s="12">
        <f>Calcul!D160/1000</f>
        <v>0</v>
      </c>
      <c r="C158" s="12">
        <f>Calcul!E160/1000</f>
        <v>0</v>
      </c>
      <c r="D158" s="12">
        <f t="shared" si="10"/>
        <v>0</v>
      </c>
      <c r="E158" s="12" t="e">
        <f t="shared" si="11"/>
        <v>#DIV/0!</v>
      </c>
      <c r="F158" s="53" t="e">
        <f t="shared" si="12"/>
        <v>#DIV/0!</v>
      </c>
      <c r="G158" s="12" t="e">
        <f t="shared" si="13"/>
        <v>#DIV/0!</v>
      </c>
      <c r="H158" s="64" t="e">
        <f t="shared" si="14"/>
        <v>#DIV/0!</v>
      </c>
    </row>
    <row r="159" spans="1:8" x14ac:dyDescent="0.25">
      <c r="A159" s="12">
        <f>'Sound Power'!B159</f>
        <v>0</v>
      </c>
      <c r="B159" s="12">
        <f>Calcul!D161/1000</f>
        <v>0</v>
      </c>
      <c r="C159" s="12">
        <f>Calcul!E161/1000</f>
        <v>0</v>
      </c>
      <c r="D159" s="12">
        <f t="shared" si="10"/>
        <v>0</v>
      </c>
      <c r="E159" s="12" t="e">
        <f t="shared" si="11"/>
        <v>#DIV/0!</v>
      </c>
      <c r="F159" s="53" t="e">
        <f t="shared" si="12"/>
        <v>#DIV/0!</v>
      </c>
      <c r="G159" s="12" t="e">
        <f t="shared" si="13"/>
        <v>#DIV/0!</v>
      </c>
      <c r="H159" s="64" t="e">
        <f t="shared" si="14"/>
        <v>#DIV/0!</v>
      </c>
    </row>
    <row r="160" spans="1:8" x14ac:dyDescent="0.25">
      <c r="A160" s="12">
        <f>'Sound Power'!B160</f>
        <v>0</v>
      </c>
      <c r="B160" s="12">
        <f>Calcul!D162/1000</f>
        <v>0</v>
      </c>
      <c r="C160" s="12">
        <f>Calcul!E162/1000</f>
        <v>0</v>
      </c>
      <c r="D160" s="12">
        <f t="shared" si="10"/>
        <v>0</v>
      </c>
      <c r="E160" s="12" t="e">
        <f t="shared" si="11"/>
        <v>#DIV/0!</v>
      </c>
      <c r="F160" s="53" t="e">
        <f t="shared" si="12"/>
        <v>#DIV/0!</v>
      </c>
      <c r="G160" s="12" t="e">
        <f t="shared" si="13"/>
        <v>#DIV/0!</v>
      </c>
      <c r="H160" s="64" t="e">
        <f t="shared" si="14"/>
        <v>#DIV/0!</v>
      </c>
    </row>
    <row r="161" spans="1:8" x14ac:dyDescent="0.25">
      <c r="A161" s="12">
        <f>'Sound Power'!B161</f>
        <v>0</v>
      </c>
      <c r="B161" s="12">
        <f>Calcul!D163/1000</f>
        <v>0</v>
      </c>
      <c r="C161" s="12">
        <f>Calcul!E163/1000</f>
        <v>0</v>
      </c>
      <c r="D161" s="12">
        <f t="shared" si="10"/>
        <v>0</v>
      </c>
      <c r="E161" s="12" t="e">
        <f t="shared" si="11"/>
        <v>#DIV/0!</v>
      </c>
      <c r="F161" s="53" t="e">
        <f t="shared" si="12"/>
        <v>#DIV/0!</v>
      </c>
      <c r="G161" s="12" t="e">
        <f t="shared" si="13"/>
        <v>#DIV/0!</v>
      </c>
      <c r="H161" s="64" t="e">
        <f t="shared" si="14"/>
        <v>#DIV/0!</v>
      </c>
    </row>
    <row r="162" spans="1:8" x14ac:dyDescent="0.25">
      <c r="A162" s="12">
        <f>'Sound Power'!B162</f>
        <v>0</v>
      </c>
      <c r="B162" s="12">
        <f>Calcul!D164/1000</f>
        <v>0</v>
      </c>
      <c r="C162" s="12">
        <f>Calcul!E164/1000</f>
        <v>0</v>
      </c>
      <c r="D162" s="12">
        <f t="shared" si="10"/>
        <v>0</v>
      </c>
      <c r="E162" s="12" t="e">
        <f t="shared" si="11"/>
        <v>#DIV/0!</v>
      </c>
      <c r="F162" s="53" t="e">
        <f t="shared" si="12"/>
        <v>#DIV/0!</v>
      </c>
      <c r="G162" s="12" t="e">
        <f t="shared" si="13"/>
        <v>#DIV/0!</v>
      </c>
      <c r="H162" s="64" t="e">
        <f t="shared" si="14"/>
        <v>#DIV/0!</v>
      </c>
    </row>
    <row r="163" spans="1:8" x14ac:dyDescent="0.25">
      <c r="A163" s="12">
        <f>'Sound Power'!B163</f>
        <v>0</v>
      </c>
      <c r="B163" s="12">
        <f>Calcul!D165/1000</f>
        <v>0</v>
      </c>
      <c r="C163" s="12">
        <f>Calcul!E165/1000</f>
        <v>0</v>
      </c>
      <c r="D163" s="12">
        <f t="shared" si="10"/>
        <v>0</v>
      </c>
      <c r="E163" s="12" t="e">
        <f t="shared" si="11"/>
        <v>#DIV/0!</v>
      </c>
      <c r="F163" s="53" t="e">
        <f t="shared" si="12"/>
        <v>#DIV/0!</v>
      </c>
      <c r="G163" s="12" t="e">
        <f t="shared" si="13"/>
        <v>#DIV/0!</v>
      </c>
      <c r="H163" s="64" t="e">
        <f t="shared" si="14"/>
        <v>#DIV/0!</v>
      </c>
    </row>
    <row r="164" spans="1:8" x14ac:dyDescent="0.25">
      <c r="A164" s="12">
        <f>'Sound Power'!B164</f>
        <v>0</v>
      </c>
      <c r="B164" s="12">
        <f>Calcul!D166/1000</f>
        <v>0</v>
      </c>
      <c r="C164" s="12">
        <f>Calcul!E166/1000</f>
        <v>0</v>
      </c>
      <c r="D164" s="12">
        <f t="shared" si="10"/>
        <v>0</v>
      </c>
      <c r="E164" s="12" t="e">
        <f t="shared" si="11"/>
        <v>#DIV/0!</v>
      </c>
      <c r="F164" s="53" t="e">
        <f t="shared" si="12"/>
        <v>#DIV/0!</v>
      </c>
      <c r="G164" s="12" t="e">
        <f t="shared" si="13"/>
        <v>#DIV/0!</v>
      </c>
      <c r="H164" s="64" t="e">
        <f t="shared" si="14"/>
        <v>#DIV/0!</v>
      </c>
    </row>
    <row r="165" spans="1:8" x14ac:dyDescent="0.25">
      <c r="A165" s="12">
        <f>'Sound Power'!B165</f>
        <v>0</v>
      </c>
      <c r="B165" s="12">
        <f>Calcul!D167/1000</f>
        <v>0</v>
      </c>
      <c r="C165" s="12">
        <f>Calcul!E167/1000</f>
        <v>0</v>
      </c>
      <c r="D165" s="12">
        <f t="shared" si="10"/>
        <v>0</v>
      </c>
      <c r="E165" s="12" t="e">
        <f t="shared" si="11"/>
        <v>#DIV/0!</v>
      </c>
      <c r="F165" s="53" t="e">
        <f t="shared" si="12"/>
        <v>#DIV/0!</v>
      </c>
      <c r="G165" s="12" t="e">
        <f t="shared" si="13"/>
        <v>#DIV/0!</v>
      </c>
      <c r="H165" s="64" t="e">
        <f t="shared" si="14"/>
        <v>#DIV/0!</v>
      </c>
    </row>
    <row r="166" spans="1:8" x14ac:dyDescent="0.25">
      <c r="A166" s="12">
        <f>'Sound Power'!B166</f>
        <v>0</v>
      </c>
      <c r="B166" s="12">
        <f>Calcul!D168/1000</f>
        <v>0</v>
      </c>
      <c r="C166" s="12">
        <f>Calcul!E168/1000</f>
        <v>0</v>
      </c>
      <c r="D166" s="12">
        <f t="shared" si="10"/>
        <v>0</v>
      </c>
      <c r="E166" s="12" t="e">
        <f t="shared" si="11"/>
        <v>#DIV/0!</v>
      </c>
      <c r="F166" s="53" t="e">
        <f t="shared" si="12"/>
        <v>#DIV/0!</v>
      </c>
      <c r="G166" s="12" t="e">
        <f t="shared" si="13"/>
        <v>#DIV/0!</v>
      </c>
      <c r="H166" s="64" t="e">
        <f t="shared" si="14"/>
        <v>#DIV/0!</v>
      </c>
    </row>
    <row r="167" spans="1:8" x14ac:dyDescent="0.25">
      <c r="A167" s="12">
        <f>'Sound Power'!B167</f>
        <v>0</v>
      </c>
      <c r="B167" s="12">
        <f>Calcul!D169/1000</f>
        <v>0</v>
      </c>
      <c r="C167" s="12">
        <f>Calcul!E169/1000</f>
        <v>0</v>
      </c>
      <c r="D167" s="12">
        <f t="shared" si="10"/>
        <v>0</v>
      </c>
      <c r="E167" s="12" t="e">
        <f t="shared" si="11"/>
        <v>#DIV/0!</v>
      </c>
      <c r="F167" s="53" t="e">
        <f t="shared" si="12"/>
        <v>#DIV/0!</v>
      </c>
      <c r="G167" s="12" t="e">
        <f t="shared" si="13"/>
        <v>#DIV/0!</v>
      </c>
      <c r="H167" s="64" t="e">
        <f t="shared" si="14"/>
        <v>#DIV/0!</v>
      </c>
    </row>
    <row r="168" spans="1:8" x14ac:dyDescent="0.25">
      <c r="A168" s="12">
        <f>'Sound Power'!B168</f>
        <v>0</v>
      </c>
      <c r="B168" s="12">
        <f>Calcul!D170/1000</f>
        <v>0</v>
      </c>
      <c r="C168" s="12">
        <f>Calcul!E170/1000</f>
        <v>0</v>
      </c>
      <c r="D168" s="12">
        <f t="shared" si="10"/>
        <v>0</v>
      </c>
      <c r="E168" s="12" t="e">
        <f t="shared" si="11"/>
        <v>#DIV/0!</v>
      </c>
      <c r="F168" s="53" t="e">
        <f t="shared" si="12"/>
        <v>#DIV/0!</v>
      </c>
      <c r="G168" s="12" t="e">
        <f t="shared" si="13"/>
        <v>#DIV/0!</v>
      </c>
      <c r="H168" s="64" t="e">
        <f t="shared" si="14"/>
        <v>#DIV/0!</v>
      </c>
    </row>
    <row r="169" spans="1:8" x14ac:dyDescent="0.25">
      <c r="A169" s="12">
        <f>'Sound Power'!B169</f>
        <v>0</v>
      </c>
      <c r="B169" s="12">
        <f>Calcul!D171/1000</f>
        <v>0</v>
      </c>
      <c r="C169" s="12">
        <f>Calcul!E171/1000</f>
        <v>0</v>
      </c>
      <c r="D169" s="12">
        <f t="shared" si="10"/>
        <v>0</v>
      </c>
      <c r="E169" s="12" t="e">
        <f t="shared" si="11"/>
        <v>#DIV/0!</v>
      </c>
      <c r="F169" s="53" t="e">
        <f t="shared" si="12"/>
        <v>#DIV/0!</v>
      </c>
      <c r="G169" s="12" t="e">
        <f t="shared" si="13"/>
        <v>#DIV/0!</v>
      </c>
      <c r="H169" s="64" t="e">
        <f t="shared" si="14"/>
        <v>#DIV/0!</v>
      </c>
    </row>
    <row r="170" spans="1:8" x14ac:dyDescent="0.25">
      <c r="A170" s="12">
        <f>'Sound Power'!B170</f>
        <v>0</v>
      </c>
      <c r="B170" s="12">
        <f>Calcul!D172/1000</f>
        <v>0</v>
      </c>
      <c r="C170" s="12">
        <f>Calcul!E172/1000</f>
        <v>0</v>
      </c>
      <c r="D170" s="12">
        <f t="shared" si="10"/>
        <v>0</v>
      </c>
      <c r="E170" s="12" t="e">
        <f t="shared" si="11"/>
        <v>#DIV/0!</v>
      </c>
      <c r="F170" s="53" t="e">
        <f t="shared" si="12"/>
        <v>#DIV/0!</v>
      </c>
      <c r="G170" s="12" t="e">
        <f t="shared" si="13"/>
        <v>#DIV/0!</v>
      </c>
      <c r="H170" s="64" t="e">
        <f t="shared" si="14"/>
        <v>#DIV/0!</v>
      </c>
    </row>
    <row r="171" spans="1:8" x14ac:dyDescent="0.25">
      <c r="A171" s="12">
        <f>'Sound Power'!B171</f>
        <v>0</v>
      </c>
      <c r="B171" s="12">
        <f>Calcul!D173/1000</f>
        <v>0</v>
      </c>
      <c r="C171" s="12">
        <f>Calcul!E173/1000</f>
        <v>0</v>
      </c>
      <c r="D171" s="12">
        <f t="shared" si="10"/>
        <v>0</v>
      </c>
      <c r="E171" s="12" t="e">
        <f t="shared" si="11"/>
        <v>#DIV/0!</v>
      </c>
      <c r="F171" s="53" t="e">
        <f t="shared" si="12"/>
        <v>#DIV/0!</v>
      </c>
      <c r="G171" s="12" t="e">
        <f t="shared" si="13"/>
        <v>#DIV/0!</v>
      </c>
      <c r="H171" s="64" t="e">
        <f t="shared" si="14"/>
        <v>#DIV/0!</v>
      </c>
    </row>
    <row r="172" spans="1:8" x14ac:dyDescent="0.25">
      <c r="A172" s="12">
        <f>'Sound Power'!B172</f>
        <v>0</v>
      </c>
      <c r="B172" s="12">
        <f>Calcul!D174/1000</f>
        <v>0</v>
      </c>
      <c r="C172" s="12">
        <f>Calcul!E174/1000</f>
        <v>0</v>
      </c>
      <c r="D172" s="12">
        <f t="shared" si="10"/>
        <v>0</v>
      </c>
      <c r="E172" s="12" t="e">
        <f t="shared" si="11"/>
        <v>#DIV/0!</v>
      </c>
      <c r="F172" s="53" t="e">
        <f t="shared" si="12"/>
        <v>#DIV/0!</v>
      </c>
      <c r="G172" s="12" t="e">
        <f t="shared" si="13"/>
        <v>#DIV/0!</v>
      </c>
      <c r="H172" s="64" t="e">
        <f t="shared" si="14"/>
        <v>#DIV/0!</v>
      </c>
    </row>
    <row r="173" spans="1:8" x14ac:dyDescent="0.25">
      <c r="A173" s="12">
        <f>'Sound Power'!B173</f>
        <v>0</v>
      </c>
      <c r="B173" s="12">
        <f>Calcul!D175/1000</f>
        <v>0</v>
      </c>
      <c r="C173" s="12">
        <f>Calcul!E175/1000</f>
        <v>0</v>
      </c>
      <c r="D173" s="12">
        <f t="shared" si="10"/>
        <v>0</v>
      </c>
      <c r="E173" s="12" t="e">
        <f t="shared" si="11"/>
        <v>#DIV/0!</v>
      </c>
      <c r="F173" s="53" t="e">
        <f t="shared" si="12"/>
        <v>#DIV/0!</v>
      </c>
      <c r="G173" s="12" t="e">
        <f t="shared" si="13"/>
        <v>#DIV/0!</v>
      </c>
      <c r="H173" s="64" t="e">
        <f t="shared" si="14"/>
        <v>#DIV/0!</v>
      </c>
    </row>
    <row r="174" spans="1:8" x14ac:dyDescent="0.25">
      <c r="A174" s="12">
        <f>'Sound Power'!B174</f>
        <v>0</v>
      </c>
      <c r="B174" s="12">
        <f>Calcul!D176/1000</f>
        <v>0</v>
      </c>
      <c r="C174" s="12">
        <f>Calcul!E176/1000</f>
        <v>0</v>
      </c>
      <c r="D174" s="12">
        <f t="shared" si="10"/>
        <v>0</v>
      </c>
      <c r="E174" s="12" t="e">
        <f t="shared" si="11"/>
        <v>#DIV/0!</v>
      </c>
      <c r="F174" s="53" t="e">
        <f t="shared" si="12"/>
        <v>#DIV/0!</v>
      </c>
      <c r="G174" s="12" t="e">
        <f t="shared" si="13"/>
        <v>#DIV/0!</v>
      </c>
      <c r="H174" s="64" t="e">
        <f t="shared" si="14"/>
        <v>#DIV/0!</v>
      </c>
    </row>
    <row r="175" spans="1:8" x14ac:dyDescent="0.25">
      <c r="A175" s="12">
        <f>'Sound Power'!B175</f>
        <v>0</v>
      </c>
      <c r="B175" s="12">
        <f>Calcul!D177/1000</f>
        <v>0</v>
      </c>
      <c r="C175" s="12">
        <f>Calcul!E177/1000</f>
        <v>0</v>
      </c>
      <c r="D175" s="12">
        <f t="shared" si="10"/>
        <v>0</v>
      </c>
      <c r="E175" s="12" t="e">
        <f t="shared" si="11"/>
        <v>#DIV/0!</v>
      </c>
      <c r="F175" s="53" t="e">
        <f t="shared" si="12"/>
        <v>#DIV/0!</v>
      </c>
      <c r="G175" s="12" t="e">
        <f t="shared" si="13"/>
        <v>#DIV/0!</v>
      </c>
      <c r="H175" s="64" t="e">
        <f t="shared" si="14"/>
        <v>#DIV/0!</v>
      </c>
    </row>
    <row r="176" spans="1:8" x14ac:dyDescent="0.25">
      <c r="A176" s="12">
        <f>'Sound Power'!B176</f>
        <v>0</v>
      </c>
      <c r="B176" s="12">
        <f>Calcul!D178/1000</f>
        <v>0</v>
      </c>
      <c r="C176" s="12">
        <f>Calcul!E178/1000</f>
        <v>0</v>
      </c>
      <c r="D176" s="12">
        <f t="shared" si="10"/>
        <v>0</v>
      </c>
      <c r="E176" s="12" t="e">
        <f t="shared" si="11"/>
        <v>#DIV/0!</v>
      </c>
      <c r="F176" s="53" t="e">
        <f t="shared" si="12"/>
        <v>#DIV/0!</v>
      </c>
      <c r="G176" s="12" t="e">
        <f t="shared" si="13"/>
        <v>#DIV/0!</v>
      </c>
      <c r="H176" s="64" t="e">
        <f t="shared" si="14"/>
        <v>#DIV/0!</v>
      </c>
    </row>
    <row r="177" spans="1:8" x14ac:dyDescent="0.25">
      <c r="A177" s="12">
        <f>'Sound Power'!B177</f>
        <v>0</v>
      </c>
      <c r="B177" s="12">
        <f>Calcul!D179/1000</f>
        <v>0</v>
      </c>
      <c r="C177" s="12">
        <f>Calcul!E179/1000</f>
        <v>0</v>
      </c>
      <c r="D177" s="12">
        <f t="shared" si="10"/>
        <v>0</v>
      </c>
      <c r="E177" s="12" t="e">
        <f t="shared" si="11"/>
        <v>#DIV/0!</v>
      </c>
      <c r="F177" s="53" t="e">
        <f t="shared" si="12"/>
        <v>#DIV/0!</v>
      </c>
      <c r="G177" s="12" t="e">
        <f t="shared" si="13"/>
        <v>#DIV/0!</v>
      </c>
      <c r="H177" s="64" t="e">
        <f t="shared" si="14"/>
        <v>#DIV/0!</v>
      </c>
    </row>
    <row r="178" spans="1:8" x14ac:dyDescent="0.25">
      <c r="A178" s="12">
        <f>'Sound Power'!B178</f>
        <v>0</v>
      </c>
      <c r="B178" s="12">
        <f>Calcul!D180/1000</f>
        <v>0</v>
      </c>
      <c r="C178" s="12">
        <f>Calcul!E180/1000</f>
        <v>0</v>
      </c>
      <c r="D178" s="12">
        <f t="shared" si="10"/>
        <v>0</v>
      </c>
      <c r="E178" s="12" t="e">
        <f t="shared" si="11"/>
        <v>#DIV/0!</v>
      </c>
      <c r="F178" s="53" t="e">
        <f t="shared" si="12"/>
        <v>#DIV/0!</v>
      </c>
      <c r="G178" s="12" t="e">
        <f t="shared" si="13"/>
        <v>#DIV/0!</v>
      </c>
      <c r="H178" s="64" t="e">
        <f t="shared" si="14"/>
        <v>#DIV/0!</v>
      </c>
    </row>
    <row r="179" spans="1:8" x14ac:dyDescent="0.25">
      <c r="A179" s="12">
        <f>'Sound Power'!B179</f>
        <v>0</v>
      </c>
      <c r="B179" s="12">
        <f>Calcul!D181/1000</f>
        <v>0</v>
      </c>
      <c r="C179" s="12">
        <f>Calcul!E181/1000</f>
        <v>0</v>
      </c>
      <c r="D179" s="12">
        <f t="shared" si="10"/>
        <v>0</v>
      </c>
      <c r="E179" s="12" t="e">
        <f t="shared" si="11"/>
        <v>#DIV/0!</v>
      </c>
      <c r="F179" s="53" t="e">
        <f t="shared" si="12"/>
        <v>#DIV/0!</v>
      </c>
      <c r="G179" s="12" t="e">
        <f t="shared" si="13"/>
        <v>#DIV/0!</v>
      </c>
      <c r="H179" s="64" t="e">
        <f t="shared" si="14"/>
        <v>#DIV/0!</v>
      </c>
    </row>
    <row r="180" spans="1:8" x14ac:dyDescent="0.25">
      <c r="A180" s="12">
        <f>'Sound Power'!B180</f>
        <v>0</v>
      </c>
      <c r="B180" s="12">
        <f>Calcul!D182/1000</f>
        <v>0</v>
      </c>
      <c r="C180" s="12">
        <f>Calcul!E182/1000</f>
        <v>0</v>
      </c>
      <c r="D180" s="12">
        <f t="shared" si="10"/>
        <v>0</v>
      </c>
      <c r="E180" s="12" t="e">
        <f t="shared" si="11"/>
        <v>#DIV/0!</v>
      </c>
      <c r="F180" s="53" t="e">
        <f t="shared" si="12"/>
        <v>#DIV/0!</v>
      </c>
      <c r="G180" s="12" t="e">
        <f t="shared" si="13"/>
        <v>#DIV/0!</v>
      </c>
      <c r="H180" s="64" t="e">
        <f t="shared" si="14"/>
        <v>#DIV/0!</v>
      </c>
    </row>
    <row r="181" spans="1:8" x14ac:dyDescent="0.25">
      <c r="A181" s="12">
        <f>'Sound Power'!B181</f>
        <v>0</v>
      </c>
      <c r="B181" s="12">
        <f>Calcul!D183/1000</f>
        <v>0</v>
      </c>
      <c r="C181" s="12">
        <f>Calcul!E183/1000</f>
        <v>0</v>
      </c>
      <c r="D181" s="12">
        <f t="shared" si="10"/>
        <v>0</v>
      </c>
      <c r="E181" s="12" t="e">
        <f t="shared" si="11"/>
        <v>#DIV/0!</v>
      </c>
      <c r="F181" s="53" t="e">
        <f t="shared" si="12"/>
        <v>#DIV/0!</v>
      </c>
      <c r="G181" s="12" t="e">
        <f t="shared" si="13"/>
        <v>#DIV/0!</v>
      </c>
      <c r="H181" s="64" t="e">
        <f t="shared" si="14"/>
        <v>#DIV/0!</v>
      </c>
    </row>
    <row r="182" spans="1:8" x14ac:dyDescent="0.25">
      <c r="A182" s="12">
        <f>'Sound Power'!B182</f>
        <v>0</v>
      </c>
      <c r="B182" s="12">
        <f>Calcul!D184/1000</f>
        <v>0</v>
      </c>
      <c r="C182" s="12">
        <f>Calcul!E184/1000</f>
        <v>0</v>
      </c>
      <c r="D182" s="12">
        <f t="shared" si="10"/>
        <v>0</v>
      </c>
      <c r="E182" s="12" t="e">
        <f t="shared" si="11"/>
        <v>#DIV/0!</v>
      </c>
      <c r="F182" s="53" t="e">
        <f t="shared" si="12"/>
        <v>#DIV/0!</v>
      </c>
      <c r="G182" s="12" t="e">
        <f t="shared" si="13"/>
        <v>#DIV/0!</v>
      </c>
      <c r="H182" s="64" t="e">
        <f t="shared" si="14"/>
        <v>#DIV/0!</v>
      </c>
    </row>
    <row r="183" spans="1:8" x14ac:dyDescent="0.25">
      <c r="A183" s="12">
        <f>'Sound Power'!B183</f>
        <v>0</v>
      </c>
      <c r="B183" s="12">
        <f>Calcul!D185/1000</f>
        <v>0</v>
      </c>
      <c r="C183" s="12">
        <f>Calcul!E185/1000</f>
        <v>0</v>
      </c>
      <c r="D183" s="12">
        <f t="shared" si="10"/>
        <v>0</v>
      </c>
      <c r="E183" s="12" t="e">
        <f t="shared" si="11"/>
        <v>#DIV/0!</v>
      </c>
      <c r="F183" s="53" t="e">
        <f t="shared" si="12"/>
        <v>#DIV/0!</v>
      </c>
      <c r="G183" s="12" t="e">
        <f t="shared" si="13"/>
        <v>#DIV/0!</v>
      </c>
      <c r="H183" s="64" t="e">
        <f t="shared" si="14"/>
        <v>#DIV/0!</v>
      </c>
    </row>
    <row r="184" spans="1:8" x14ac:dyDescent="0.25">
      <c r="A184" s="12">
        <f>'Sound Power'!B184</f>
        <v>0</v>
      </c>
      <c r="B184" s="12">
        <f>Calcul!D186/1000</f>
        <v>0</v>
      </c>
      <c r="C184" s="12">
        <f>Calcul!E186/1000</f>
        <v>0</v>
      </c>
      <c r="D184" s="12">
        <f t="shared" si="10"/>
        <v>0</v>
      </c>
      <c r="E184" s="12" t="e">
        <f t="shared" si="11"/>
        <v>#DIV/0!</v>
      </c>
      <c r="F184" s="53" t="e">
        <f t="shared" si="12"/>
        <v>#DIV/0!</v>
      </c>
      <c r="G184" s="12" t="e">
        <f t="shared" si="13"/>
        <v>#DIV/0!</v>
      </c>
      <c r="H184" s="64" t="e">
        <f t="shared" si="14"/>
        <v>#DIV/0!</v>
      </c>
    </row>
    <row r="185" spans="1:8" x14ac:dyDescent="0.25">
      <c r="A185" s="12">
        <f>'Sound Power'!B185</f>
        <v>0</v>
      </c>
      <c r="B185" s="12">
        <f>Calcul!D187/1000</f>
        <v>0</v>
      </c>
      <c r="C185" s="12">
        <f>Calcul!E187/1000</f>
        <v>0</v>
      </c>
      <c r="D185" s="12">
        <f t="shared" si="10"/>
        <v>0</v>
      </c>
      <c r="E185" s="12" t="e">
        <f t="shared" si="11"/>
        <v>#DIV/0!</v>
      </c>
      <c r="F185" s="53" t="e">
        <f t="shared" si="12"/>
        <v>#DIV/0!</v>
      </c>
      <c r="G185" s="12" t="e">
        <f t="shared" si="13"/>
        <v>#DIV/0!</v>
      </c>
      <c r="H185" s="64" t="e">
        <f t="shared" si="14"/>
        <v>#DIV/0!</v>
      </c>
    </row>
    <row r="186" spans="1:8" x14ac:dyDescent="0.25">
      <c r="A186" s="12">
        <f>'Sound Power'!B186</f>
        <v>0</v>
      </c>
      <c r="B186" s="12">
        <f>Calcul!D188/1000</f>
        <v>0</v>
      </c>
      <c r="C186" s="12">
        <f>Calcul!E188/1000</f>
        <v>0</v>
      </c>
      <c r="D186" s="12">
        <f t="shared" si="10"/>
        <v>0</v>
      </c>
      <c r="E186" s="12" t="e">
        <f t="shared" si="11"/>
        <v>#DIV/0!</v>
      </c>
      <c r="F186" s="53" t="e">
        <f t="shared" si="12"/>
        <v>#DIV/0!</v>
      </c>
      <c r="G186" s="12" t="e">
        <f t="shared" si="13"/>
        <v>#DIV/0!</v>
      </c>
      <c r="H186" s="64" t="e">
        <f t="shared" si="14"/>
        <v>#DIV/0!</v>
      </c>
    </row>
    <row r="187" spans="1:8" x14ac:dyDescent="0.25">
      <c r="A187" s="12">
        <f>'Sound Power'!B187</f>
        <v>0</v>
      </c>
      <c r="B187" s="12">
        <f>Calcul!D189/1000</f>
        <v>0</v>
      </c>
      <c r="C187" s="12">
        <f>Calcul!E189/1000</f>
        <v>0</v>
      </c>
      <c r="D187" s="12">
        <f t="shared" si="10"/>
        <v>0</v>
      </c>
      <c r="E187" s="12" t="e">
        <f t="shared" si="11"/>
        <v>#DIV/0!</v>
      </c>
      <c r="F187" s="53" t="e">
        <f t="shared" si="12"/>
        <v>#DIV/0!</v>
      </c>
      <c r="G187" s="12" t="e">
        <f t="shared" si="13"/>
        <v>#DIV/0!</v>
      </c>
      <c r="H187" s="64" t="e">
        <f t="shared" si="14"/>
        <v>#DIV/0!</v>
      </c>
    </row>
    <row r="188" spans="1:8" x14ac:dyDescent="0.25">
      <c r="A188" s="12">
        <f>'Sound Power'!B188</f>
        <v>0</v>
      </c>
      <c r="B188" s="12">
        <f>Calcul!D190/1000</f>
        <v>0</v>
      </c>
      <c r="C188" s="12">
        <f>Calcul!E190/1000</f>
        <v>0</v>
      </c>
      <c r="D188" s="12">
        <f t="shared" si="10"/>
        <v>0</v>
      </c>
      <c r="E188" s="12" t="e">
        <f t="shared" si="11"/>
        <v>#DIV/0!</v>
      </c>
      <c r="F188" s="53" t="e">
        <f t="shared" si="12"/>
        <v>#DIV/0!</v>
      </c>
      <c r="G188" s="12" t="e">
        <f t="shared" si="13"/>
        <v>#DIV/0!</v>
      </c>
      <c r="H188" s="64" t="e">
        <f t="shared" si="14"/>
        <v>#DIV/0!</v>
      </c>
    </row>
    <row r="189" spans="1:8" x14ac:dyDescent="0.25">
      <c r="A189" s="12">
        <f>'Sound Power'!B189</f>
        <v>0</v>
      </c>
      <c r="B189" s="12">
        <f>Calcul!D191/1000</f>
        <v>0</v>
      </c>
      <c r="C189" s="12">
        <f>Calcul!E191/1000</f>
        <v>0</v>
      </c>
      <c r="D189" s="12">
        <f t="shared" si="10"/>
        <v>0</v>
      </c>
      <c r="E189" s="12" t="e">
        <f t="shared" si="11"/>
        <v>#DIV/0!</v>
      </c>
      <c r="F189" s="53" t="e">
        <f t="shared" si="12"/>
        <v>#DIV/0!</v>
      </c>
      <c r="G189" s="12" t="e">
        <f t="shared" si="13"/>
        <v>#DIV/0!</v>
      </c>
      <c r="H189" s="64" t="e">
        <f t="shared" si="14"/>
        <v>#DIV/0!</v>
      </c>
    </row>
    <row r="190" spans="1:8" x14ac:dyDescent="0.25">
      <c r="A190" s="12">
        <f>'Sound Power'!B190</f>
        <v>0</v>
      </c>
      <c r="B190" s="12">
        <f>Calcul!D192/1000</f>
        <v>0</v>
      </c>
      <c r="C190" s="12">
        <f>Calcul!E192/1000</f>
        <v>0</v>
      </c>
      <c r="D190" s="12">
        <f t="shared" si="10"/>
        <v>0</v>
      </c>
      <c r="E190" s="12" t="e">
        <f t="shared" si="11"/>
        <v>#DIV/0!</v>
      </c>
      <c r="F190" s="53" t="e">
        <f t="shared" si="12"/>
        <v>#DIV/0!</v>
      </c>
      <c r="G190" s="12" t="e">
        <f t="shared" si="13"/>
        <v>#DIV/0!</v>
      </c>
      <c r="H190" s="64" t="e">
        <f t="shared" si="14"/>
        <v>#DIV/0!</v>
      </c>
    </row>
    <row r="191" spans="1:8" x14ac:dyDescent="0.25">
      <c r="A191" s="12">
        <f>'Sound Power'!B191</f>
        <v>0</v>
      </c>
      <c r="B191" s="12">
        <f>Calcul!D193/1000</f>
        <v>0</v>
      </c>
      <c r="C191" s="12">
        <f>Calcul!E193/1000</f>
        <v>0</v>
      </c>
      <c r="D191" s="12">
        <f t="shared" si="10"/>
        <v>0</v>
      </c>
      <c r="E191" s="12" t="e">
        <f t="shared" si="11"/>
        <v>#DIV/0!</v>
      </c>
      <c r="F191" s="53" t="e">
        <f t="shared" si="12"/>
        <v>#DIV/0!</v>
      </c>
      <c r="G191" s="12" t="e">
        <f t="shared" si="13"/>
        <v>#DIV/0!</v>
      </c>
      <c r="H191" s="64" t="e">
        <f t="shared" si="14"/>
        <v>#DIV/0!</v>
      </c>
    </row>
    <row r="192" spans="1:8" x14ac:dyDescent="0.25">
      <c r="A192" s="12">
        <f>'Sound Power'!B192</f>
        <v>0</v>
      </c>
      <c r="B192" s="12">
        <f>Calcul!D194/1000</f>
        <v>0</v>
      </c>
      <c r="C192" s="12">
        <f>Calcul!E194/1000</f>
        <v>0</v>
      </c>
      <c r="D192" s="12">
        <f t="shared" si="10"/>
        <v>0</v>
      </c>
      <c r="E192" s="12" t="e">
        <f t="shared" si="11"/>
        <v>#DIV/0!</v>
      </c>
      <c r="F192" s="53" t="e">
        <f t="shared" si="12"/>
        <v>#DIV/0!</v>
      </c>
      <c r="G192" s="12" t="e">
        <f t="shared" si="13"/>
        <v>#DIV/0!</v>
      </c>
      <c r="H192" s="64" t="e">
        <f t="shared" si="14"/>
        <v>#DIV/0!</v>
      </c>
    </row>
    <row r="193" spans="1:8" x14ac:dyDescent="0.25">
      <c r="A193" s="12">
        <f>'Sound Power'!B193</f>
        <v>0</v>
      </c>
      <c r="B193" s="12">
        <f>Calcul!D195/1000</f>
        <v>0</v>
      </c>
      <c r="C193" s="12">
        <f>Calcul!E195/1000</f>
        <v>0</v>
      </c>
      <c r="D193" s="12">
        <f t="shared" si="10"/>
        <v>0</v>
      </c>
      <c r="E193" s="12" t="e">
        <f t="shared" si="11"/>
        <v>#DIV/0!</v>
      </c>
      <c r="F193" s="53" t="e">
        <f t="shared" si="12"/>
        <v>#DIV/0!</v>
      </c>
      <c r="G193" s="12" t="e">
        <f t="shared" si="13"/>
        <v>#DIV/0!</v>
      </c>
      <c r="H193" s="64" t="e">
        <f t="shared" si="14"/>
        <v>#DIV/0!</v>
      </c>
    </row>
    <row r="194" spans="1:8" x14ac:dyDescent="0.25">
      <c r="A194" s="12">
        <f>'Sound Power'!B194</f>
        <v>0</v>
      </c>
      <c r="B194" s="12">
        <f>Calcul!D196/1000</f>
        <v>0</v>
      </c>
      <c r="C194" s="12">
        <f>Calcul!E196/1000</f>
        <v>0</v>
      </c>
      <c r="D194" s="12">
        <f t="shared" si="10"/>
        <v>0</v>
      </c>
      <c r="E194" s="12" t="e">
        <f t="shared" si="11"/>
        <v>#DIV/0!</v>
      </c>
      <c r="F194" s="53" t="e">
        <f t="shared" si="12"/>
        <v>#DIV/0!</v>
      </c>
      <c r="G194" s="12" t="e">
        <f t="shared" si="13"/>
        <v>#DIV/0!</v>
      </c>
      <c r="H194" s="64" t="e">
        <f t="shared" si="14"/>
        <v>#DIV/0!</v>
      </c>
    </row>
    <row r="195" spans="1:8" x14ac:dyDescent="0.25">
      <c r="A195" s="12">
        <f>'Sound Power'!B195</f>
        <v>0</v>
      </c>
      <c r="B195" s="12">
        <f>Calcul!D197/1000</f>
        <v>0</v>
      </c>
      <c r="C195" s="12">
        <f>Calcul!E197/1000</f>
        <v>0</v>
      </c>
      <c r="D195" s="12">
        <f t="shared" si="10"/>
        <v>0</v>
      </c>
      <c r="E195" s="12" t="e">
        <f t="shared" si="11"/>
        <v>#DIV/0!</v>
      </c>
      <c r="F195" s="53" t="e">
        <f t="shared" si="12"/>
        <v>#DIV/0!</v>
      </c>
      <c r="G195" s="12" t="e">
        <f t="shared" si="13"/>
        <v>#DIV/0!</v>
      </c>
      <c r="H195" s="64" t="e">
        <f t="shared" si="14"/>
        <v>#DIV/0!</v>
      </c>
    </row>
    <row r="196" spans="1:8" x14ac:dyDescent="0.25">
      <c r="A196" s="12">
        <f>'Sound Power'!B196</f>
        <v>0</v>
      </c>
      <c r="B196" s="12">
        <f>Calcul!D198/1000</f>
        <v>0</v>
      </c>
      <c r="C196" s="12">
        <f>Calcul!E198/1000</f>
        <v>0</v>
      </c>
      <c r="D196" s="12">
        <f t="shared" si="10"/>
        <v>0</v>
      </c>
      <c r="E196" s="12" t="e">
        <f t="shared" si="11"/>
        <v>#DIV/0!</v>
      </c>
      <c r="F196" s="53" t="e">
        <f t="shared" si="12"/>
        <v>#DIV/0!</v>
      </c>
      <c r="G196" s="12" t="e">
        <f t="shared" si="13"/>
        <v>#DIV/0!</v>
      </c>
      <c r="H196" s="64" t="e">
        <f t="shared" si="14"/>
        <v>#DIV/0!</v>
      </c>
    </row>
    <row r="197" spans="1:8" x14ac:dyDescent="0.25">
      <c r="A197" s="12">
        <f>'Sound Power'!B197</f>
        <v>0</v>
      </c>
      <c r="B197" s="12">
        <f>Calcul!D199/1000</f>
        <v>0</v>
      </c>
      <c r="C197" s="12">
        <f>Calcul!E199/1000</f>
        <v>0</v>
      </c>
      <c r="D197" s="12">
        <f t="shared" ref="D197:D260" si="15">_xlfn.CEILING.MATH(C197*1000,100)/1000</f>
        <v>0</v>
      </c>
      <c r="E197" s="12" t="e">
        <f t="shared" ref="E197:E260" si="16">((D197*10)*B197)/(2*(D197+B197))</f>
        <v>#DIV/0!</v>
      </c>
      <c r="F197" s="53" t="e">
        <f t="shared" ref="F197:F260" si="17">$M$4*LN(E197)+$N$4</f>
        <v>#DIV/0!</v>
      </c>
      <c r="G197" s="12" t="e">
        <f t="shared" ref="G197:G260" si="18">A197/3600/(B197*D197)</f>
        <v>#DIV/0!</v>
      </c>
      <c r="H197" s="64" t="e">
        <f t="shared" ref="H197:H260" si="19">IF(0.5*1.2*F197*G197^2&lt;1,"&lt;1",0.5*1.2*F197*G197^2)</f>
        <v>#DIV/0!</v>
      </c>
    </row>
    <row r="198" spans="1:8" x14ac:dyDescent="0.25">
      <c r="A198" s="12">
        <f>'Sound Power'!B198</f>
        <v>0</v>
      </c>
      <c r="B198" s="12">
        <f>Calcul!D200/1000</f>
        <v>0</v>
      </c>
      <c r="C198" s="12">
        <f>Calcul!E200/1000</f>
        <v>0</v>
      </c>
      <c r="D198" s="12">
        <f t="shared" si="15"/>
        <v>0</v>
      </c>
      <c r="E198" s="12" t="e">
        <f t="shared" si="16"/>
        <v>#DIV/0!</v>
      </c>
      <c r="F198" s="53" t="e">
        <f t="shared" si="17"/>
        <v>#DIV/0!</v>
      </c>
      <c r="G198" s="12" t="e">
        <f t="shared" si="18"/>
        <v>#DIV/0!</v>
      </c>
      <c r="H198" s="64" t="e">
        <f t="shared" si="19"/>
        <v>#DIV/0!</v>
      </c>
    </row>
    <row r="199" spans="1:8" x14ac:dyDescent="0.25">
      <c r="A199" s="12">
        <f>'Sound Power'!B199</f>
        <v>0</v>
      </c>
      <c r="B199" s="12">
        <f>Calcul!D201/1000</f>
        <v>0</v>
      </c>
      <c r="C199" s="12">
        <f>Calcul!E201/1000</f>
        <v>0</v>
      </c>
      <c r="D199" s="12">
        <f t="shared" si="15"/>
        <v>0</v>
      </c>
      <c r="E199" s="12" t="e">
        <f t="shared" si="16"/>
        <v>#DIV/0!</v>
      </c>
      <c r="F199" s="53" t="e">
        <f t="shared" si="17"/>
        <v>#DIV/0!</v>
      </c>
      <c r="G199" s="12" t="e">
        <f t="shared" si="18"/>
        <v>#DIV/0!</v>
      </c>
      <c r="H199" s="64" t="e">
        <f t="shared" si="19"/>
        <v>#DIV/0!</v>
      </c>
    </row>
    <row r="200" spans="1:8" x14ac:dyDescent="0.25">
      <c r="A200" s="12">
        <f>'Sound Power'!B200</f>
        <v>0</v>
      </c>
      <c r="B200" s="12">
        <f>Calcul!D202/1000</f>
        <v>0</v>
      </c>
      <c r="C200" s="12">
        <f>Calcul!E202/1000</f>
        <v>0</v>
      </c>
      <c r="D200" s="12">
        <f t="shared" si="15"/>
        <v>0</v>
      </c>
      <c r="E200" s="12" t="e">
        <f t="shared" si="16"/>
        <v>#DIV/0!</v>
      </c>
      <c r="F200" s="53" t="e">
        <f t="shared" si="17"/>
        <v>#DIV/0!</v>
      </c>
      <c r="G200" s="12" t="e">
        <f t="shared" si="18"/>
        <v>#DIV/0!</v>
      </c>
      <c r="H200" s="64" t="e">
        <f t="shared" si="19"/>
        <v>#DIV/0!</v>
      </c>
    </row>
    <row r="201" spans="1:8" x14ac:dyDescent="0.25">
      <c r="A201" s="12">
        <f>'Sound Power'!B201</f>
        <v>0</v>
      </c>
      <c r="B201" s="12">
        <f>Calcul!D203/1000</f>
        <v>0</v>
      </c>
      <c r="C201" s="12">
        <f>Calcul!E203/1000</f>
        <v>0</v>
      </c>
      <c r="D201" s="12">
        <f t="shared" si="15"/>
        <v>0</v>
      </c>
      <c r="E201" s="12" t="e">
        <f t="shared" si="16"/>
        <v>#DIV/0!</v>
      </c>
      <c r="F201" s="53" t="e">
        <f t="shared" si="17"/>
        <v>#DIV/0!</v>
      </c>
      <c r="G201" s="12" t="e">
        <f t="shared" si="18"/>
        <v>#DIV/0!</v>
      </c>
      <c r="H201" s="64" t="e">
        <f t="shared" si="19"/>
        <v>#DIV/0!</v>
      </c>
    </row>
    <row r="202" spans="1:8" x14ac:dyDescent="0.25">
      <c r="A202" s="12">
        <f>'Sound Power'!B202</f>
        <v>0</v>
      </c>
      <c r="B202" s="12">
        <f>Calcul!D204/1000</f>
        <v>0</v>
      </c>
      <c r="C202" s="12">
        <f>Calcul!E204/1000</f>
        <v>0</v>
      </c>
      <c r="D202" s="12">
        <f t="shared" si="15"/>
        <v>0</v>
      </c>
      <c r="E202" s="12" t="e">
        <f t="shared" si="16"/>
        <v>#DIV/0!</v>
      </c>
      <c r="F202" s="53" t="e">
        <f t="shared" si="17"/>
        <v>#DIV/0!</v>
      </c>
      <c r="G202" s="12" t="e">
        <f t="shared" si="18"/>
        <v>#DIV/0!</v>
      </c>
      <c r="H202" s="64" t="e">
        <f t="shared" si="19"/>
        <v>#DIV/0!</v>
      </c>
    </row>
    <row r="203" spans="1:8" x14ac:dyDescent="0.25">
      <c r="A203" s="12">
        <f>'Sound Power'!B203</f>
        <v>0</v>
      </c>
      <c r="B203" s="12">
        <f>Calcul!D205/1000</f>
        <v>0</v>
      </c>
      <c r="C203" s="12">
        <f>Calcul!E205/1000</f>
        <v>0</v>
      </c>
      <c r="D203" s="12">
        <f t="shared" si="15"/>
        <v>0</v>
      </c>
      <c r="E203" s="12" t="e">
        <f t="shared" si="16"/>
        <v>#DIV/0!</v>
      </c>
      <c r="F203" s="53" t="e">
        <f t="shared" si="17"/>
        <v>#DIV/0!</v>
      </c>
      <c r="G203" s="12" t="e">
        <f t="shared" si="18"/>
        <v>#DIV/0!</v>
      </c>
      <c r="H203" s="64" t="e">
        <f t="shared" si="19"/>
        <v>#DIV/0!</v>
      </c>
    </row>
    <row r="204" spans="1:8" x14ac:dyDescent="0.25">
      <c r="A204" s="12">
        <f>'Sound Power'!B204</f>
        <v>0</v>
      </c>
      <c r="B204" s="12">
        <f>Calcul!D206/1000</f>
        <v>0</v>
      </c>
      <c r="C204" s="12">
        <f>Calcul!E206/1000</f>
        <v>0</v>
      </c>
      <c r="D204" s="12">
        <f t="shared" si="15"/>
        <v>0</v>
      </c>
      <c r="E204" s="12" t="e">
        <f t="shared" si="16"/>
        <v>#DIV/0!</v>
      </c>
      <c r="F204" s="53" t="e">
        <f t="shared" si="17"/>
        <v>#DIV/0!</v>
      </c>
      <c r="G204" s="12" t="e">
        <f t="shared" si="18"/>
        <v>#DIV/0!</v>
      </c>
      <c r="H204" s="64" t="e">
        <f t="shared" si="19"/>
        <v>#DIV/0!</v>
      </c>
    </row>
    <row r="205" spans="1:8" x14ac:dyDescent="0.25">
      <c r="A205" s="12">
        <f>'Sound Power'!B205</f>
        <v>0</v>
      </c>
      <c r="B205" s="12">
        <f>Calcul!D207/1000</f>
        <v>0</v>
      </c>
      <c r="C205" s="12">
        <f>Calcul!E207/1000</f>
        <v>0</v>
      </c>
      <c r="D205" s="12">
        <f t="shared" si="15"/>
        <v>0</v>
      </c>
      <c r="E205" s="12" t="e">
        <f t="shared" si="16"/>
        <v>#DIV/0!</v>
      </c>
      <c r="F205" s="53" t="e">
        <f t="shared" si="17"/>
        <v>#DIV/0!</v>
      </c>
      <c r="G205" s="12" t="e">
        <f t="shared" si="18"/>
        <v>#DIV/0!</v>
      </c>
      <c r="H205" s="64" t="e">
        <f t="shared" si="19"/>
        <v>#DIV/0!</v>
      </c>
    </row>
    <row r="206" spans="1:8" x14ac:dyDescent="0.25">
      <c r="A206" s="12">
        <f>'Sound Power'!B206</f>
        <v>0</v>
      </c>
      <c r="B206" s="12">
        <f>Calcul!D208/1000</f>
        <v>0</v>
      </c>
      <c r="C206" s="12">
        <f>Calcul!E208/1000</f>
        <v>0</v>
      </c>
      <c r="D206" s="12">
        <f t="shared" si="15"/>
        <v>0</v>
      </c>
      <c r="E206" s="12" t="e">
        <f t="shared" si="16"/>
        <v>#DIV/0!</v>
      </c>
      <c r="F206" s="53" t="e">
        <f t="shared" si="17"/>
        <v>#DIV/0!</v>
      </c>
      <c r="G206" s="12" t="e">
        <f t="shared" si="18"/>
        <v>#DIV/0!</v>
      </c>
      <c r="H206" s="64" t="e">
        <f t="shared" si="19"/>
        <v>#DIV/0!</v>
      </c>
    </row>
    <row r="207" spans="1:8" x14ac:dyDescent="0.25">
      <c r="A207" s="12">
        <f>'Sound Power'!B207</f>
        <v>0</v>
      </c>
      <c r="B207" s="12">
        <f>Calcul!D209/1000</f>
        <v>0</v>
      </c>
      <c r="C207" s="12">
        <f>Calcul!E209/1000</f>
        <v>0</v>
      </c>
      <c r="D207" s="12">
        <f t="shared" si="15"/>
        <v>0</v>
      </c>
      <c r="E207" s="12" t="e">
        <f t="shared" si="16"/>
        <v>#DIV/0!</v>
      </c>
      <c r="F207" s="53" t="e">
        <f t="shared" si="17"/>
        <v>#DIV/0!</v>
      </c>
      <c r="G207" s="12" t="e">
        <f t="shared" si="18"/>
        <v>#DIV/0!</v>
      </c>
      <c r="H207" s="64" t="e">
        <f t="shared" si="19"/>
        <v>#DIV/0!</v>
      </c>
    </row>
    <row r="208" spans="1:8" x14ac:dyDescent="0.25">
      <c r="A208" s="12">
        <f>'Sound Power'!B208</f>
        <v>0</v>
      </c>
      <c r="B208" s="12">
        <f>Calcul!D210/1000</f>
        <v>0</v>
      </c>
      <c r="C208" s="12">
        <f>Calcul!E210/1000</f>
        <v>0</v>
      </c>
      <c r="D208" s="12">
        <f t="shared" si="15"/>
        <v>0</v>
      </c>
      <c r="E208" s="12" t="e">
        <f t="shared" si="16"/>
        <v>#DIV/0!</v>
      </c>
      <c r="F208" s="53" t="e">
        <f t="shared" si="17"/>
        <v>#DIV/0!</v>
      </c>
      <c r="G208" s="12" t="e">
        <f t="shared" si="18"/>
        <v>#DIV/0!</v>
      </c>
      <c r="H208" s="64" t="e">
        <f t="shared" si="19"/>
        <v>#DIV/0!</v>
      </c>
    </row>
    <row r="209" spans="1:8" x14ac:dyDescent="0.25">
      <c r="A209" s="12">
        <f>'Sound Power'!B209</f>
        <v>0</v>
      </c>
      <c r="B209" s="12">
        <f>Calcul!D211/1000</f>
        <v>0</v>
      </c>
      <c r="C209" s="12">
        <f>Calcul!E211/1000</f>
        <v>0</v>
      </c>
      <c r="D209" s="12">
        <f t="shared" si="15"/>
        <v>0</v>
      </c>
      <c r="E209" s="12" t="e">
        <f t="shared" si="16"/>
        <v>#DIV/0!</v>
      </c>
      <c r="F209" s="53" t="e">
        <f t="shared" si="17"/>
        <v>#DIV/0!</v>
      </c>
      <c r="G209" s="12" t="e">
        <f t="shared" si="18"/>
        <v>#DIV/0!</v>
      </c>
      <c r="H209" s="64" t="e">
        <f t="shared" si="19"/>
        <v>#DIV/0!</v>
      </c>
    </row>
    <row r="210" spans="1:8" x14ac:dyDescent="0.25">
      <c r="A210" s="12">
        <f>'Sound Power'!B210</f>
        <v>0</v>
      </c>
      <c r="B210" s="12">
        <f>Calcul!D212/1000</f>
        <v>0</v>
      </c>
      <c r="C210" s="12">
        <f>Calcul!E212/1000</f>
        <v>0</v>
      </c>
      <c r="D210" s="12">
        <f t="shared" si="15"/>
        <v>0</v>
      </c>
      <c r="E210" s="12" t="e">
        <f t="shared" si="16"/>
        <v>#DIV/0!</v>
      </c>
      <c r="F210" s="53" t="e">
        <f t="shared" si="17"/>
        <v>#DIV/0!</v>
      </c>
      <c r="G210" s="12" t="e">
        <f t="shared" si="18"/>
        <v>#DIV/0!</v>
      </c>
      <c r="H210" s="64" t="e">
        <f t="shared" si="19"/>
        <v>#DIV/0!</v>
      </c>
    </row>
    <row r="211" spans="1:8" x14ac:dyDescent="0.25">
      <c r="A211" s="12">
        <f>'Sound Power'!B211</f>
        <v>0</v>
      </c>
      <c r="B211" s="12">
        <f>Calcul!D213/1000</f>
        <v>0</v>
      </c>
      <c r="C211" s="12">
        <f>Calcul!E213/1000</f>
        <v>0</v>
      </c>
      <c r="D211" s="12">
        <f t="shared" si="15"/>
        <v>0</v>
      </c>
      <c r="E211" s="12" t="e">
        <f t="shared" si="16"/>
        <v>#DIV/0!</v>
      </c>
      <c r="F211" s="53" t="e">
        <f t="shared" si="17"/>
        <v>#DIV/0!</v>
      </c>
      <c r="G211" s="12" t="e">
        <f t="shared" si="18"/>
        <v>#DIV/0!</v>
      </c>
      <c r="H211" s="64" t="e">
        <f t="shared" si="19"/>
        <v>#DIV/0!</v>
      </c>
    </row>
    <row r="212" spans="1:8" x14ac:dyDescent="0.25">
      <c r="A212" s="12">
        <f>'Sound Power'!B212</f>
        <v>0</v>
      </c>
      <c r="B212" s="12">
        <f>Calcul!D214/1000</f>
        <v>0</v>
      </c>
      <c r="C212" s="12">
        <f>Calcul!E214/1000</f>
        <v>0</v>
      </c>
      <c r="D212" s="12">
        <f t="shared" si="15"/>
        <v>0</v>
      </c>
      <c r="E212" s="12" t="e">
        <f t="shared" si="16"/>
        <v>#DIV/0!</v>
      </c>
      <c r="F212" s="53" t="e">
        <f t="shared" si="17"/>
        <v>#DIV/0!</v>
      </c>
      <c r="G212" s="12" t="e">
        <f t="shared" si="18"/>
        <v>#DIV/0!</v>
      </c>
      <c r="H212" s="64" t="e">
        <f t="shared" si="19"/>
        <v>#DIV/0!</v>
      </c>
    </row>
    <row r="213" spans="1:8" x14ac:dyDescent="0.25">
      <c r="A213" s="12">
        <f>'Sound Power'!B213</f>
        <v>0</v>
      </c>
      <c r="B213" s="12">
        <f>Calcul!D215/1000</f>
        <v>0</v>
      </c>
      <c r="C213" s="12">
        <f>Calcul!E215/1000</f>
        <v>0</v>
      </c>
      <c r="D213" s="12">
        <f t="shared" si="15"/>
        <v>0</v>
      </c>
      <c r="E213" s="12" t="e">
        <f t="shared" si="16"/>
        <v>#DIV/0!</v>
      </c>
      <c r="F213" s="53" t="e">
        <f t="shared" si="17"/>
        <v>#DIV/0!</v>
      </c>
      <c r="G213" s="12" t="e">
        <f t="shared" si="18"/>
        <v>#DIV/0!</v>
      </c>
      <c r="H213" s="64" t="e">
        <f t="shared" si="19"/>
        <v>#DIV/0!</v>
      </c>
    </row>
    <row r="214" spans="1:8" x14ac:dyDescent="0.25">
      <c r="A214" s="12">
        <f>'Sound Power'!B214</f>
        <v>0</v>
      </c>
      <c r="B214" s="12">
        <f>Calcul!D216/1000</f>
        <v>0</v>
      </c>
      <c r="C214" s="12">
        <f>Calcul!E216/1000</f>
        <v>0</v>
      </c>
      <c r="D214" s="12">
        <f t="shared" si="15"/>
        <v>0</v>
      </c>
      <c r="E214" s="12" t="e">
        <f t="shared" si="16"/>
        <v>#DIV/0!</v>
      </c>
      <c r="F214" s="53" t="e">
        <f t="shared" si="17"/>
        <v>#DIV/0!</v>
      </c>
      <c r="G214" s="12" t="e">
        <f t="shared" si="18"/>
        <v>#DIV/0!</v>
      </c>
      <c r="H214" s="64" t="e">
        <f t="shared" si="19"/>
        <v>#DIV/0!</v>
      </c>
    </row>
    <row r="215" spans="1:8" x14ac:dyDescent="0.25">
      <c r="A215" s="12">
        <f>'Sound Power'!B215</f>
        <v>0</v>
      </c>
      <c r="B215" s="12">
        <f>Calcul!D217/1000</f>
        <v>0</v>
      </c>
      <c r="C215" s="12">
        <f>Calcul!E217/1000</f>
        <v>0</v>
      </c>
      <c r="D215" s="12">
        <f t="shared" si="15"/>
        <v>0</v>
      </c>
      <c r="E215" s="12" t="e">
        <f t="shared" si="16"/>
        <v>#DIV/0!</v>
      </c>
      <c r="F215" s="53" t="e">
        <f t="shared" si="17"/>
        <v>#DIV/0!</v>
      </c>
      <c r="G215" s="12" t="e">
        <f t="shared" si="18"/>
        <v>#DIV/0!</v>
      </c>
      <c r="H215" s="64" t="e">
        <f t="shared" si="19"/>
        <v>#DIV/0!</v>
      </c>
    </row>
    <row r="216" spans="1:8" x14ac:dyDescent="0.25">
      <c r="A216" s="12">
        <f>'Sound Power'!B216</f>
        <v>0</v>
      </c>
      <c r="B216" s="12">
        <f>Calcul!D218/1000</f>
        <v>0</v>
      </c>
      <c r="C216" s="12">
        <f>Calcul!E218/1000</f>
        <v>0</v>
      </c>
      <c r="D216" s="12">
        <f t="shared" si="15"/>
        <v>0</v>
      </c>
      <c r="E216" s="12" t="e">
        <f t="shared" si="16"/>
        <v>#DIV/0!</v>
      </c>
      <c r="F216" s="53" t="e">
        <f t="shared" si="17"/>
        <v>#DIV/0!</v>
      </c>
      <c r="G216" s="12" t="e">
        <f t="shared" si="18"/>
        <v>#DIV/0!</v>
      </c>
      <c r="H216" s="64" t="e">
        <f t="shared" si="19"/>
        <v>#DIV/0!</v>
      </c>
    </row>
    <row r="217" spans="1:8" x14ac:dyDescent="0.25">
      <c r="A217" s="12">
        <f>'Sound Power'!B217</f>
        <v>0</v>
      </c>
      <c r="B217" s="12">
        <f>Calcul!D219/1000</f>
        <v>0</v>
      </c>
      <c r="C217" s="12">
        <f>Calcul!E219/1000</f>
        <v>0</v>
      </c>
      <c r="D217" s="12">
        <f t="shared" si="15"/>
        <v>0</v>
      </c>
      <c r="E217" s="12" t="e">
        <f t="shared" si="16"/>
        <v>#DIV/0!</v>
      </c>
      <c r="F217" s="53" t="e">
        <f t="shared" si="17"/>
        <v>#DIV/0!</v>
      </c>
      <c r="G217" s="12" t="e">
        <f t="shared" si="18"/>
        <v>#DIV/0!</v>
      </c>
      <c r="H217" s="64" t="e">
        <f t="shared" si="19"/>
        <v>#DIV/0!</v>
      </c>
    </row>
    <row r="218" spans="1:8" x14ac:dyDescent="0.25">
      <c r="A218" s="12">
        <f>'Sound Power'!B218</f>
        <v>0</v>
      </c>
      <c r="B218" s="12">
        <f>Calcul!D220/1000</f>
        <v>0</v>
      </c>
      <c r="C218" s="12">
        <f>Calcul!E220/1000</f>
        <v>0</v>
      </c>
      <c r="D218" s="12">
        <f t="shared" si="15"/>
        <v>0</v>
      </c>
      <c r="E218" s="12" t="e">
        <f t="shared" si="16"/>
        <v>#DIV/0!</v>
      </c>
      <c r="F218" s="53" t="e">
        <f t="shared" si="17"/>
        <v>#DIV/0!</v>
      </c>
      <c r="G218" s="12" t="e">
        <f t="shared" si="18"/>
        <v>#DIV/0!</v>
      </c>
      <c r="H218" s="64" t="e">
        <f t="shared" si="19"/>
        <v>#DIV/0!</v>
      </c>
    </row>
    <row r="219" spans="1:8" x14ac:dyDescent="0.25">
      <c r="A219" s="12">
        <f>'Sound Power'!B219</f>
        <v>0</v>
      </c>
      <c r="B219" s="12">
        <f>Calcul!D221/1000</f>
        <v>0</v>
      </c>
      <c r="C219" s="12">
        <f>Calcul!E221/1000</f>
        <v>0</v>
      </c>
      <c r="D219" s="12">
        <f t="shared" si="15"/>
        <v>0</v>
      </c>
      <c r="E219" s="12" t="e">
        <f t="shared" si="16"/>
        <v>#DIV/0!</v>
      </c>
      <c r="F219" s="53" t="e">
        <f t="shared" si="17"/>
        <v>#DIV/0!</v>
      </c>
      <c r="G219" s="12" t="e">
        <f t="shared" si="18"/>
        <v>#DIV/0!</v>
      </c>
      <c r="H219" s="64" t="e">
        <f t="shared" si="19"/>
        <v>#DIV/0!</v>
      </c>
    </row>
    <row r="220" spans="1:8" x14ac:dyDescent="0.25">
      <c r="A220" s="12">
        <f>'Sound Power'!B220</f>
        <v>0</v>
      </c>
      <c r="B220" s="12">
        <f>Calcul!D222/1000</f>
        <v>0</v>
      </c>
      <c r="C220" s="12">
        <f>Calcul!E222/1000</f>
        <v>0</v>
      </c>
      <c r="D220" s="12">
        <f t="shared" si="15"/>
        <v>0</v>
      </c>
      <c r="E220" s="12" t="e">
        <f t="shared" si="16"/>
        <v>#DIV/0!</v>
      </c>
      <c r="F220" s="53" t="e">
        <f t="shared" si="17"/>
        <v>#DIV/0!</v>
      </c>
      <c r="G220" s="12" t="e">
        <f t="shared" si="18"/>
        <v>#DIV/0!</v>
      </c>
      <c r="H220" s="64" t="e">
        <f t="shared" si="19"/>
        <v>#DIV/0!</v>
      </c>
    </row>
    <row r="221" spans="1:8" x14ac:dyDescent="0.25">
      <c r="A221" s="12">
        <f>'Sound Power'!B221</f>
        <v>0</v>
      </c>
      <c r="B221" s="12">
        <f>Calcul!D223/1000</f>
        <v>0</v>
      </c>
      <c r="C221" s="12">
        <f>Calcul!E223/1000</f>
        <v>0</v>
      </c>
      <c r="D221" s="12">
        <f t="shared" si="15"/>
        <v>0</v>
      </c>
      <c r="E221" s="12" t="e">
        <f t="shared" si="16"/>
        <v>#DIV/0!</v>
      </c>
      <c r="F221" s="53" t="e">
        <f t="shared" si="17"/>
        <v>#DIV/0!</v>
      </c>
      <c r="G221" s="12" t="e">
        <f t="shared" si="18"/>
        <v>#DIV/0!</v>
      </c>
      <c r="H221" s="64" t="e">
        <f t="shared" si="19"/>
        <v>#DIV/0!</v>
      </c>
    </row>
    <row r="222" spans="1:8" x14ac:dyDescent="0.25">
      <c r="A222" s="12">
        <f>'Sound Power'!B222</f>
        <v>0</v>
      </c>
      <c r="B222" s="12">
        <f>Calcul!D224/1000</f>
        <v>0</v>
      </c>
      <c r="C222" s="12">
        <f>Calcul!E224/1000</f>
        <v>0</v>
      </c>
      <c r="D222" s="12">
        <f t="shared" si="15"/>
        <v>0</v>
      </c>
      <c r="E222" s="12" t="e">
        <f t="shared" si="16"/>
        <v>#DIV/0!</v>
      </c>
      <c r="F222" s="53" t="e">
        <f t="shared" si="17"/>
        <v>#DIV/0!</v>
      </c>
      <c r="G222" s="12" t="e">
        <f t="shared" si="18"/>
        <v>#DIV/0!</v>
      </c>
      <c r="H222" s="64" t="e">
        <f t="shared" si="19"/>
        <v>#DIV/0!</v>
      </c>
    </row>
    <row r="223" spans="1:8" x14ac:dyDescent="0.25">
      <c r="A223" s="12">
        <f>'Sound Power'!B223</f>
        <v>0</v>
      </c>
      <c r="B223" s="12">
        <f>Calcul!D225/1000</f>
        <v>0</v>
      </c>
      <c r="C223" s="12">
        <f>Calcul!E225/1000</f>
        <v>0</v>
      </c>
      <c r="D223" s="12">
        <f t="shared" si="15"/>
        <v>0</v>
      </c>
      <c r="E223" s="12" t="e">
        <f t="shared" si="16"/>
        <v>#DIV/0!</v>
      </c>
      <c r="F223" s="53" t="e">
        <f t="shared" si="17"/>
        <v>#DIV/0!</v>
      </c>
      <c r="G223" s="12" t="e">
        <f t="shared" si="18"/>
        <v>#DIV/0!</v>
      </c>
      <c r="H223" s="64" t="e">
        <f t="shared" si="19"/>
        <v>#DIV/0!</v>
      </c>
    </row>
    <row r="224" spans="1:8" x14ac:dyDescent="0.25">
      <c r="A224" s="12">
        <f>'Sound Power'!B224</f>
        <v>0</v>
      </c>
      <c r="B224" s="12">
        <f>Calcul!D226/1000</f>
        <v>0</v>
      </c>
      <c r="C224" s="12">
        <f>Calcul!E226/1000</f>
        <v>0</v>
      </c>
      <c r="D224" s="12">
        <f t="shared" si="15"/>
        <v>0</v>
      </c>
      <c r="E224" s="12" t="e">
        <f t="shared" si="16"/>
        <v>#DIV/0!</v>
      </c>
      <c r="F224" s="53" t="e">
        <f t="shared" si="17"/>
        <v>#DIV/0!</v>
      </c>
      <c r="G224" s="12" t="e">
        <f t="shared" si="18"/>
        <v>#DIV/0!</v>
      </c>
      <c r="H224" s="64" t="e">
        <f t="shared" si="19"/>
        <v>#DIV/0!</v>
      </c>
    </row>
    <row r="225" spans="1:8" x14ac:dyDescent="0.25">
      <c r="A225" s="12">
        <f>'Sound Power'!B225</f>
        <v>0</v>
      </c>
      <c r="B225" s="12">
        <f>Calcul!D227/1000</f>
        <v>0</v>
      </c>
      <c r="C225" s="12">
        <f>Calcul!E227/1000</f>
        <v>0</v>
      </c>
      <c r="D225" s="12">
        <f t="shared" si="15"/>
        <v>0</v>
      </c>
      <c r="E225" s="12" t="e">
        <f t="shared" si="16"/>
        <v>#DIV/0!</v>
      </c>
      <c r="F225" s="53" t="e">
        <f t="shared" si="17"/>
        <v>#DIV/0!</v>
      </c>
      <c r="G225" s="12" t="e">
        <f t="shared" si="18"/>
        <v>#DIV/0!</v>
      </c>
      <c r="H225" s="64" t="e">
        <f t="shared" si="19"/>
        <v>#DIV/0!</v>
      </c>
    </row>
    <row r="226" spans="1:8" x14ac:dyDescent="0.25">
      <c r="A226" s="12">
        <f>'Sound Power'!B226</f>
        <v>0</v>
      </c>
      <c r="B226" s="12">
        <f>Calcul!D228/1000</f>
        <v>0</v>
      </c>
      <c r="C226" s="12">
        <f>Calcul!E228/1000</f>
        <v>0</v>
      </c>
      <c r="D226" s="12">
        <f t="shared" si="15"/>
        <v>0</v>
      </c>
      <c r="E226" s="12" t="e">
        <f t="shared" si="16"/>
        <v>#DIV/0!</v>
      </c>
      <c r="F226" s="53" t="e">
        <f t="shared" si="17"/>
        <v>#DIV/0!</v>
      </c>
      <c r="G226" s="12" t="e">
        <f t="shared" si="18"/>
        <v>#DIV/0!</v>
      </c>
      <c r="H226" s="64" t="e">
        <f t="shared" si="19"/>
        <v>#DIV/0!</v>
      </c>
    </row>
    <row r="227" spans="1:8" x14ac:dyDescent="0.25">
      <c r="A227" s="12">
        <f>'Sound Power'!B227</f>
        <v>0</v>
      </c>
      <c r="B227" s="12">
        <f>Calcul!D229/1000</f>
        <v>0</v>
      </c>
      <c r="C227" s="12">
        <f>Calcul!E229/1000</f>
        <v>0</v>
      </c>
      <c r="D227" s="12">
        <f t="shared" si="15"/>
        <v>0</v>
      </c>
      <c r="E227" s="12" t="e">
        <f t="shared" si="16"/>
        <v>#DIV/0!</v>
      </c>
      <c r="F227" s="53" t="e">
        <f t="shared" si="17"/>
        <v>#DIV/0!</v>
      </c>
      <c r="G227" s="12" t="e">
        <f t="shared" si="18"/>
        <v>#DIV/0!</v>
      </c>
      <c r="H227" s="64" t="e">
        <f t="shared" si="19"/>
        <v>#DIV/0!</v>
      </c>
    </row>
    <row r="228" spans="1:8" x14ac:dyDescent="0.25">
      <c r="A228" s="12">
        <f>'Sound Power'!B228</f>
        <v>0</v>
      </c>
      <c r="B228" s="12">
        <f>Calcul!D230/1000</f>
        <v>0</v>
      </c>
      <c r="C228" s="12">
        <f>Calcul!E230/1000</f>
        <v>0</v>
      </c>
      <c r="D228" s="12">
        <f t="shared" si="15"/>
        <v>0</v>
      </c>
      <c r="E228" s="12" t="e">
        <f t="shared" si="16"/>
        <v>#DIV/0!</v>
      </c>
      <c r="F228" s="53" t="e">
        <f t="shared" si="17"/>
        <v>#DIV/0!</v>
      </c>
      <c r="G228" s="12" t="e">
        <f t="shared" si="18"/>
        <v>#DIV/0!</v>
      </c>
      <c r="H228" s="64" t="e">
        <f t="shared" si="19"/>
        <v>#DIV/0!</v>
      </c>
    </row>
    <row r="229" spans="1:8" x14ac:dyDescent="0.25">
      <c r="A229" s="12">
        <f>'Sound Power'!B229</f>
        <v>0</v>
      </c>
      <c r="B229" s="12">
        <f>Calcul!D231/1000</f>
        <v>0</v>
      </c>
      <c r="C229" s="12">
        <f>Calcul!E231/1000</f>
        <v>0</v>
      </c>
      <c r="D229" s="12">
        <f t="shared" si="15"/>
        <v>0</v>
      </c>
      <c r="E229" s="12" t="e">
        <f t="shared" si="16"/>
        <v>#DIV/0!</v>
      </c>
      <c r="F229" s="53" t="e">
        <f t="shared" si="17"/>
        <v>#DIV/0!</v>
      </c>
      <c r="G229" s="12" t="e">
        <f t="shared" si="18"/>
        <v>#DIV/0!</v>
      </c>
      <c r="H229" s="64" t="e">
        <f t="shared" si="19"/>
        <v>#DIV/0!</v>
      </c>
    </row>
    <row r="230" spans="1:8" x14ac:dyDescent="0.25">
      <c r="A230" s="12">
        <f>'Sound Power'!B230</f>
        <v>0</v>
      </c>
      <c r="B230" s="12">
        <f>Calcul!D232/1000</f>
        <v>0</v>
      </c>
      <c r="C230" s="12">
        <f>Calcul!E232/1000</f>
        <v>0</v>
      </c>
      <c r="D230" s="12">
        <f t="shared" si="15"/>
        <v>0</v>
      </c>
      <c r="E230" s="12" t="e">
        <f t="shared" si="16"/>
        <v>#DIV/0!</v>
      </c>
      <c r="F230" s="53" t="e">
        <f t="shared" si="17"/>
        <v>#DIV/0!</v>
      </c>
      <c r="G230" s="12" t="e">
        <f t="shared" si="18"/>
        <v>#DIV/0!</v>
      </c>
      <c r="H230" s="64" t="e">
        <f t="shared" si="19"/>
        <v>#DIV/0!</v>
      </c>
    </row>
    <row r="231" spans="1:8" x14ac:dyDescent="0.25">
      <c r="A231" s="12">
        <f>'Sound Power'!B231</f>
        <v>0</v>
      </c>
      <c r="B231" s="12">
        <f>Calcul!D233/1000</f>
        <v>0</v>
      </c>
      <c r="C231" s="12">
        <f>Calcul!E233/1000</f>
        <v>0</v>
      </c>
      <c r="D231" s="12">
        <f t="shared" si="15"/>
        <v>0</v>
      </c>
      <c r="E231" s="12" t="e">
        <f t="shared" si="16"/>
        <v>#DIV/0!</v>
      </c>
      <c r="F231" s="53" t="e">
        <f t="shared" si="17"/>
        <v>#DIV/0!</v>
      </c>
      <c r="G231" s="12" t="e">
        <f t="shared" si="18"/>
        <v>#DIV/0!</v>
      </c>
      <c r="H231" s="64" t="e">
        <f t="shared" si="19"/>
        <v>#DIV/0!</v>
      </c>
    </row>
    <row r="232" spans="1:8" x14ac:dyDescent="0.25">
      <c r="A232" s="12">
        <f>'Sound Power'!B232</f>
        <v>0</v>
      </c>
      <c r="B232" s="12">
        <f>Calcul!D234/1000</f>
        <v>0</v>
      </c>
      <c r="C232" s="12">
        <f>Calcul!E234/1000</f>
        <v>0</v>
      </c>
      <c r="D232" s="12">
        <f t="shared" si="15"/>
        <v>0</v>
      </c>
      <c r="E232" s="12" t="e">
        <f t="shared" si="16"/>
        <v>#DIV/0!</v>
      </c>
      <c r="F232" s="53" t="e">
        <f t="shared" si="17"/>
        <v>#DIV/0!</v>
      </c>
      <c r="G232" s="12" t="e">
        <f t="shared" si="18"/>
        <v>#DIV/0!</v>
      </c>
      <c r="H232" s="64" t="e">
        <f t="shared" si="19"/>
        <v>#DIV/0!</v>
      </c>
    </row>
    <row r="233" spans="1:8" x14ac:dyDescent="0.25">
      <c r="A233" s="12">
        <f>'Sound Power'!B233</f>
        <v>0</v>
      </c>
      <c r="B233" s="12">
        <f>Calcul!D235/1000</f>
        <v>0</v>
      </c>
      <c r="C233" s="12">
        <f>Calcul!E235/1000</f>
        <v>0</v>
      </c>
      <c r="D233" s="12">
        <f t="shared" si="15"/>
        <v>0</v>
      </c>
      <c r="E233" s="12" t="e">
        <f t="shared" si="16"/>
        <v>#DIV/0!</v>
      </c>
      <c r="F233" s="53" t="e">
        <f t="shared" si="17"/>
        <v>#DIV/0!</v>
      </c>
      <c r="G233" s="12" t="e">
        <f t="shared" si="18"/>
        <v>#DIV/0!</v>
      </c>
      <c r="H233" s="64" t="e">
        <f t="shared" si="19"/>
        <v>#DIV/0!</v>
      </c>
    </row>
    <row r="234" spans="1:8" x14ac:dyDescent="0.25">
      <c r="A234" s="12">
        <f>'Sound Power'!B234</f>
        <v>0</v>
      </c>
      <c r="B234" s="12">
        <f>Calcul!D236/1000</f>
        <v>0</v>
      </c>
      <c r="C234" s="12">
        <f>Calcul!E236/1000</f>
        <v>0</v>
      </c>
      <c r="D234" s="12">
        <f t="shared" si="15"/>
        <v>0</v>
      </c>
      <c r="E234" s="12" t="e">
        <f t="shared" si="16"/>
        <v>#DIV/0!</v>
      </c>
      <c r="F234" s="53" t="e">
        <f t="shared" si="17"/>
        <v>#DIV/0!</v>
      </c>
      <c r="G234" s="12" t="e">
        <f t="shared" si="18"/>
        <v>#DIV/0!</v>
      </c>
      <c r="H234" s="64" t="e">
        <f t="shared" si="19"/>
        <v>#DIV/0!</v>
      </c>
    </row>
    <row r="235" spans="1:8" x14ac:dyDescent="0.25">
      <c r="A235" s="12">
        <f>'Sound Power'!B235</f>
        <v>0</v>
      </c>
      <c r="B235" s="12">
        <f>Calcul!D237/1000</f>
        <v>0</v>
      </c>
      <c r="C235" s="12">
        <f>Calcul!E237/1000</f>
        <v>0</v>
      </c>
      <c r="D235" s="12">
        <f t="shared" si="15"/>
        <v>0</v>
      </c>
      <c r="E235" s="12" t="e">
        <f t="shared" si="16"/>
        <v>#DIV/0!</v>
      </c>
      <c r="F235" s="53" t="e">
        <f t="shared" si="17"/>
        <v>#DIV/0!</v>
      </c>
      <c r="G235" s="12" t="e">
        <f t="shared" si="18"/>
        <v>#DIV/0!</v>
      </c>
      <c r="H235" s="64" t="e">
        <f t="shared" si="19"/>
        <v>#DIV/0!</v>
      </c>
    </row>
    <row r="236" spans="1:8" x14ac:dyDescent="0.25">
      <c r="A236" s="12">
        <f>'Sound Power'!B236</f>
        <v>0</v>
      </c>
      <c r="B236" s="12">
        <f>Calcul!D238/1000</f>
        <v>0</v>
      </c>
      <c r="C236" s="12">
        <f>Calcul!E238/1000</f>
        <v>0</v>
      </c>
      <c r="D236" s="12">
        <f t="shared" si="15"/>
        <v>0</v>
      </c>
      <c r="E236" s="12" t="e">
        <f t="shared" si="16"/>
        <v>#DIV/0!</v>
      </c>
      <c r="F236" s="53" t="e">
        <f t="shared" si="17"/>
        <v>#DIV/0!</v>
      </c>
      <c r="G236" s="12" t="e">
        <f t="shared" si="18"/>
        <v>#DIV/0!</v>
      </c>
      <c r="H236" s="64" t="e">
        <f t="shared" si="19"/>
        <v>#DIV/0!</v>
      </c>
    </row>
    <row r="237" spans="1:8" x14ac:dyDescent="0.25">
      <c r="A237" s="12">
        <f>'Sound Power'!B237</f>
        <v>0</v>
      </c>
      <c r="B237" s="12">
        <f>Calcul!D239/1000</f>
        <v>0</v>
      </c>
      <c r="C237" s="12">
        <f>Calcul!E239/1000</f>
        <v>0</v>
      </c>
      <c r="D237" s="12">
        <f t="shared" si="15"/>
        <v>0</v>
      </c>
      <c r="E237" s="12" t="e">
        <f t="shared" si="16"/>
        <v>#DIV/0!</v>
      </c>
      <c r="F237" s="53" t="e">
        <f t="shared" si="17"/>
        <v>#DIV/0!</v>
      </c>
      <c r="G237" s="12" t="e">
        <f t="shared" si="18"/>
        <v>#DIV/0!</v>
      </c>
      <c r="H237" s="64" t="e">
        <f t="shared" si="19"/>
        <v>#DIV/0!</v>
      </c>
    </row>
    <row r="238" spans="1:8" x14ac:dyDescent="0.25">
      <c r="A238" s="12">
        <f>'Sound Power'!B238</f>
        <v>0</v>
      </c>
      <c r="B238" s="12">
        <f>Calcul!D240/1000</f>
        <v>0</v>
      </c>
      <c r="C238" s="12">
        <f>Calcul!E240/1000</f>
        <v>0</v>
      </c>
      <c r="D238" s="12">
        <f t="shared" si="15"/>
        <v>0</v>
      </c>
      <c r="E238" s="12" t="e">
        <f t="shared" si="16"/>
        <v>#DIV/0!</v>
      </c>
      <c r="F238" s="53" t="e">
        <f t="shared" si="17"/>
        <v>#DIV/0!</v>
      </c>
      <c r="G238" s="12" t="e">
        <f t="shared" si="18"/>
        <v>#DIV/0!</v>
      </c>
      <c r="H238" s="64" t="e">
        <f t="shared" si="19"/>
        <v>#DIV/0!</v>
      </c>
    </row>
    <row r="239" spans="1:8" x14ac:dyDescent="0.25">
      <c r="A239" s="12">
        <f>'Sound Power'!B239</f>
        <v>0</v>
      </c>
      <c r="B239" s="12">
        <f>Calcul!D241/1000</f>
        <v>0</v>
      </c>
      <c r="C239" s="12">
        <f>Calcul!E241/1000</f>
        <v>0</v>
      </c>
      <c r="D239" s="12">
        <f t="shared" si="15"/>
        <v>0</v>
      </c>
      <c r="E239" s="12" t="e">
        <f t="shared" si="16"/>
        <v>#DIV/0!</v>
      </c>
      <c r="F239" s="53" t="e">
        <f t="shared" si="17"/>
        <v>#DIV/0!</v>
      </c>
      <c r="G239" s="12" t="e">
        <f t="shared" si="18"/>
        <v>#DIV/0!</v>
      </c>
      <c r="H239" s="64" t="e">
        <f t="shared" si="19"/>
        <v>#DIV/0!</v>
      </c>
    </row>
    <row r="240" spans="1:8" x14ac:dyDescent="0.25">
      <c r="A240" s="12">
        <f>'Sound Power'!B240</f>
        <v>0</v>
      </c>
      <c r="B240" s="12">
        <f>Calcul!D242/1000</f>
        <v>0</v>
      </c>
      <c r="C240" s="12">
        <f>Calcul!E242/1000</f>
        <v>0</v>
      </c>
      <c r="D240" s="12">
        <f t="shared" si="15"/>
        <v>0</v>
      </c>
      <c r="E240" s="12" t="e">
        <f t="shared" si="16"/>
        <v>#DIV/0!</v>
      </c>
      <c r="F240" s="53" t="e">
        <f t="shared" si="17"/>
        <v>#DIV/0!</v>
      </c>
      <c r="G240" s="12" t="e">
        <f t="shared" si="18"/>
        <v>#DIV/0!</v>
      </c>
      <c r="H240" s="64" t="e">
        <f t="shared" si="19"/>
        <v>#DIV/0!</v>
      </c>
    </row>
    <row r="241" spans="1:8" x14ac:dyDescent="0.25">
      <c r="A241" s="12">
        <f>'Sound Power'!B241</f>
        <v>0</v>
      </c>
      <c r="B241" s="12">
        <f>Calcul!D243/1000</f>
        <v>0</v>
      </c>
      <c r="C241" s="12">
        <f>Calcul!E243/1000</f>
        <v>0</v>
      </c>
      <c r="D241" s="12">
        <f t="shared" si="15"/>
        <v>0</v>
      </c>
      <c r="E241" s="12" t="e">
        <f t="shared" si="16"/>
        <v>#DIV/0!</v>
      </c>
      <c r="F241" s="53" t="e">
        <f t="shared" si="17"/>
        <v>#DIV/0!</v>
      </c>
      <c r="G241" s="12" t="e">
        <f t="shared" si="18"/>
        <v>#DIV/0!</v>
      </c>
      <c r="H241" s="64" t="e">
        <f t="shared" si="19"/>
        <v>#DIV/0!</v>
      </c>
    </row>
    <row r="242" spans="1:8" x14ac:dyDescent="0.25">
      <c r="A242" s="12">
        <f>'Sound Power'!B242</f>
        <v>0</v>
      </c>
      <c r="B242" s="12">
        <f>Calcul!D244/1000</f>
        <v>0</v>
      </c>
      <c r="C242" s="12">
        <f>Calcul!E244/1000</f>
        <v>0</v>
      </c>
      <c r="D242" s="12">
        <f t="shared" si="15"/>
        <v>0</v>
      </c>
      <c r="E242" s="12" t="e">
        <f t="shared" si="16"/>
        <v>#DIV/0!</v>
      </c>
      <c r="F242" s="53" t="e">
        <f t="shared" si="17"/>
        <v>#DIV/0!</v>
      </c>
      <c r="G242" s="12" t="e">
        <f t="shared" si="18"/>
        <v>#DIV/0!</v>
      </c>
      <c r="H242" s="64" t="e">
        <f t="shared" si="19"/>
        <v>#DIV/0!</v>
      </c>
    </row>
    <row r="243" spans="1:8" x14ac:dyDescent="0.25">
      <c r="A243" s="12">
        <f>'Sound Power'!B243</f>
        <v>0</v>
      </c>
      <c r="B243" s="12">
        <f>Calcul!D245/1000</f>
        <v>0</v>
      </c>
      <c r="C243" s="12">
        <f>Calcul!E245/1000</f>
        <v>0</v>
      </c>
      <c r="D243" s="12">
        <f t="shared" si="15"/>
        <v>0</v>
      </c>
      <c r="E243" s="12" t="e">
        <f t="shared" si="16"/>
        <v>#DIV/0!</v>
      </c>
      <c r="F243" s="53" t="e">
        <f t="shared" si="17"/>
        <v>#DIV/0!</v>
      </c>
      <c r="G243" s="12" t="e">
        <f t="shared" si="18"/>
        <v>#DIV/0!</v>
      </c>
      <c r="H243" s="64" t="e">
        <f t="shared" si="19"/>
        <v>#DIV/0!</v>
      </c>
    </row>
    <row r="244" spans="1:8" x14ac:dyDescent="0.25">
      <c r="A244" s="12">
        <f>'Sound Power'!B244</f>
        <v>0</v>
      </c>
      <c r="B244" s="12">
        <f>Calcul!D246/1000</f>
        <v>0</v>
      </c>
      <c r="C244" s="12">
        <f>Calcul!E246/1000</f>
        <v>0</v>
      </c>
      <c r="D244" s="12">
        <f t="shared" si="15"/>
        <v>0</v>
      </c>
      <c r="E244" s="12" t="e">
        <f t="shared" si="16"/>
        <v>#DIV/0!</v>
      </c>
      <c r="F244" s="53" t="e">
        <f t="shared" si="17"/>
        <v>#DIV/0!</v>
      </c>
      <c r="G244" s="12" t="e">
        <f t="shared" si="18"/>
        <v>#DIV/0!</v>
      </c>
      <c r="H244" s="64" t="e">
        <f t="shared" si="19"/>
        <v>#DIV/0!</v>
      </c>
    </row>
    <row r="245" spans="1:8" x14ac:dyDescent="0.25">
      <c r="A245" s="12">
        <f>'Sound Power'!B245</f>
        <v>0</v>
      </c>
      <c r="B245" s="12">
        <f>Calcul!D247/1000</f>
        <v>0</v>
      </c>
      <c r="C245" s="12">
        <f>Calcul!E247/1000</f>
        <v>0</v>
      </c>
      <c r="D245" s="12">
        <f t="shared" si="15"/>
        <v>0</v>
      </c>
      <c r="E245" s="12" t="e">
        <f t="shared" si="16"/>
        <v>#DIV/0!</v>
      </c>
      <c r="F245" s="53" t="e">
        <f t="shared" si="17"/>
        <v>#DIV/0!</v>
      </c>
      <c r="G245" s="12" t="e">
        <f t="shared" si="18"/>
        <v>#DIV/0!</v>
      </c>
      <c r="H245" s="64" t="e">
        <f t="shared" si="19"/>
        <v>#DIV/0!</v>
      </c>
    </row>
    <row r="246" spans="1:8" x14ac:dyDescent="0.25">
      <c r="A246" s="12">
        <f>'Sound Power'!B246</f>
        <v>0</v>
      </c>
      <c r="B246" s="12">
        <f>Calcul!D248/1000</f>
        <v>0</v>
      </c>
      <c r="C246" s="12">
        <f>Calcul!E248/1000</f>
        <v>0</v>
      </c>
      <c r="D246" s="12">
        <f t="shared" si="15"/>
        <v>0</v>
      </c>
      <c r="E246" s="12" t="e">
        <f t="shared" si="16"/>
        <v>#DIV/0!</v>
      </c>
      <c r="F246" s="53" t="e">
        <f t="shared" si="17"/>
        <v>#DIV/0!</v>
      </c>
      <c r="G246" s="12" t="e">
        <f t="shared" si="18"/>
        <v>#DIV/0!</v>
      </c>
      <c r="H246" s="64" t="e">
        <f t="shared" si="19"/>
        <v>#DIV/0!</v>
      </c>
    </row>
    <row r="247" spans="1:8" x14ac:dyDescent="0.25">
      <c r="A247" s="12">
        <f>'Sound Power'!B247</f>
        <v>0</v>
      </c>
      <c r="B247" s="12">
        <f>Calcul!D249/1000</f>
        <v>0</v>
      </c>
      <c r="C247" s="12">
        <f>Calcul!E249/1000</f>
        <v>0</v>
      </c>
      <c r="D247" s="12">
        <f t="shared" si="15"/>
        <v>0</v>
      </c>
      <c r="E247" s="12" t="e">
        <f t="shared" si="16"/>
        <v>#DIV/0!</v>
      </c>
      <c r="F247" s="53" t="e">
        <f t="shared" si="17"/>
        <v>#DIV/0!</v>
      </c>
      <c r="G247" s="12" t="e">
        <f t="shared" si="18"/>
        <v>#DIV/0!</v>
      </c>
      <c r="H247" s="64" t="e">
        <f t="shared" si="19"/>
        <v>#DIV/0!</v>
      </c>
    </row>
    <row r="248" spans="1:8" x14ac:dyDescent="0.25">
      <c r="A248" s="12">
        <f>'Sound Power'!B248</f>
        <v>0</v>
      </c>
      <c r="B248" s="12">
        <f>Calcul!D250/1000</f>
        <v>0</v>
      </c>
      <c r="C248" s="12">
        <f>Calcul!E250/1000</f>
        <v>0</v>
      </c>
      <c r="D248" s="12">
        <f t="shared" si="15"/>
        <v>0</v>
      </c>
      <c r="E248" s="12" t="e">
        <f t="shared" si="16"/>
        <v>#DIV/0!</v>
      </c>
      <c r="F248" s="53" t="e">
        <f t="shared" si="17"/>
        <v>#DIV/0!</v>
      </c>
      <c r="G248" s="12" t="e">
        <f t="shared" si="18"/>
        <v>#DIV/0!</v>
      </c>
      <c r="H248" s="64" t="e">
        <f t="shared" si="19"/>
        <v>#DIV/0!</v>
      </c>
    </row>
    <row r="249" spans="1:8" x14ac:dyDescent="0.25">
      <c r="A249" s="12">
        <f>'Sound Power'!B249</f>
        <v>0</v>
      </c>
      <c r="B249" s="12">
        <f>Calcul!D251/1000</f>
        <v>0</v>
      </c>
      <c r="C249" s="12">
        <f>Calcul!E251/1000</f>
        <v>0</v>
      </c>
      <c r="D249" s="12">
        <f t="shared" si="15"/>
        <v>0</v>
      </c>
      <c r="E249" s="12" t="e">
        <f t="shared" si="16"/>
        <v>#DIV/0!</v>
      </c>
      <c r="F249" s="53" t="e">
        <f t="shared" si="17"/>
        <v>#DIV/0!</v>
      </c>
      <c r="G249" s="12" t="e">
        <f t="shared" si="18"/>
        <v>#DIV/0!</v>
      </c>
      <c r="H249" s="64" t="e">
        <f t="shared" si="19"/>
        <v>#DIV/0!</v>
      </c>
    </row>
    <row r="250" spans="1:8" x14ac:dyDescent="0.25">
      <c r="A250" s="12">
        <f>'Sound Power'!B250</f>
        <v>0</v>
      </c>
      <c r="B250" s="12">
        <f>Calcul!D252/1000</f>
        <v>0</v>
      </c>
      <c r="C250" s="12">
        <f>Calcul!E252/1000</f>
        <v>0</v>
      </c>
      <c r="D250" s="12">
        <f t="shared" si="15"/>
        <v>0</v>
      </c>
      <c r="E250" s="12" t="e">
        <f t="shared" si="16"/>
        <v>#DIV/0!</v>
      </c>
      <c r="F250" s="53" t="e">
        <f t="shared" si="17"/>
        <v>#DIV/0!</v>
      </c>
      <c r="G250" s="12" t="e">
        <f t="shared" si="18"/>
        <v>#DIV/0!</v>
      </c>
      <c r="H250" s="64" t="e">
        <f t="shared" si="19"/>
        <v>#DIV/0!</v>
      </c>
    </row>
    <row r="251" spans="1:8" x14ac:dyDescent="0.25">
      <c r="A251" s="12">
        <f>'Sound Power'!B251</f>
        <v>0</v>
      </c>
      <c r="B251" s="12">
        <f>Calcul!D253/1000</f>
        <v>0</v>
      </c>
      <c r="C251" s="12">
        <f>Calcul!E253/1000</f>
        <v>0</v>
      </c>
      <c r="D251" s="12">
        <f t="shared" si="15"/>
        <v>0</v>
      </c>
      <c r="E251" s="12" t="e">
        <f t="shared" si="16"/>
        <v>#DIV/0!</v>
      </c>
      <c r="F251" s="53" t="e">
        <f t="shared" si="17"/>
        <v>#DIV/0!</v>
      </c>
      <c r="G251" s="12" t="e">
        <f t="shared" si="18"/>
        <v>#DIV/0!</v>
      </c>
      <c r="H251" s="64" t="e">
        <f t="shared" si="19"/>
        <v>#DIV/0!</v>
      </c>
    </row>
    <row r="252" spans="1:8" x14ac:dyDescent="0.25">
      <c r="A252" s="12">
        <f>'Sound Power'!B252</f>
        <v>0</v>
      </c>
      <c r="B252" s="12">
        <f>Calcul!D254/1000</f>
        <v>0</v>
      </c>
      <c r="C252" s="12">
        <f>Calcul!E254/1000</f>
        <v>0</v>
      </c>
      <c r="D252" s="12">
        <f t="shared" si="15"/>
        <v>0</v>
      </c>
      <c r="E252" s="12" t="e">
        <f t="shared" si="16"/>
        <v>#DIV/0!</v>
      </c>
      <c r="F252" s="53" t="e">
        <f t="shared" si="17"/>
        <v>#DIV/0!</v>
      </c>
      <c r="G252" s="12" t="e">
        <f t="shared" si="18"/>
        <v>#DIV/0!</v>
      </c>
      <c r="H252" s="64" t="e">
        <f t="shared" si="19"/>
        <v>#DIV/0!</v>
      </c>
    </row>
    <row r="253" spans="1:8" x14ac:dyDescent="0.25">
      <c r="A253" s="12">
        <f>'Sound Power'!B253</f>
        <v>0</v>
      </c>
      <c r="B253" s="12">
        <f>Calcul!D255/1000</f>
        <v>0</v>
      </c>
      <c r="C253" s="12">
        <f>Calcul!E255/1000</f>
        <v>0</v>
      </c>
      <c r="D253" s="12">
        <f t="shared" si="15"/>
        <v>0</v>
      </c>
      <c r="E253" s="12" t="e">
        <f t="shared" si="16"/>
        <v>#DIV/0!</v>
      </c>
      <c r="F253" s="53" t="e">
        <f t="shared" si="17"/>
        <v>#DIV/0!</v>
      </c>
      <c r="G253" s="12" t="e">
        <f t="shared" si="18"/>
        <v>#DIV/0!</v>
      </c>
      <c r="H253" s="64" t="e">
        <f t="shared" si="19"/>
        <v>#DIV/0!</v>
      </c>
    </row>
    <row r="254" spans="1:8" x14ac:dyDescent="0.25">
      <c r="A254" s="12">
        <f>'Sound Power'!B254</f>
        <v>0</v>
      </c>
      <c r="B254" s="12">
        <f>Calcul!D256/1000</f>
        <v>0</v>
      </c>
      <c r="C254" s="12">
        <f>Calcul!E256/1000</f>
        <v>0</v>
      </c>
      <c r="D254" s="12">
        <f t="shared" si="15"/>
        <v>0</v>
      </c>
      <c r="E254" s="12" t="e">
        <f t="shared" si="16"/>
        <v>#DIV/0!</v>
      </c>
      <c r="F254" s="53" t="e">
        <f t="shared" si="17"/>
        <v>#DIV/0!</v>
      </c>
      <c r="G254" s="12" t="e">
        <f t="shared" si="18"/>
        <v>#DIV/0!</v>
      </c>
      <c r="H254" s="64" t="e">
        <f t="shared" si="19"/>
        <v>#DIV/0!</v>
      </c>
    </row>
    <row r="255" spans="1:8" x14ac:dyDescent="0.25">
      <c r="A255" s="12">
        <f>'Sound Power'!B255</f>
        <v>0</v>
      </c>
      <c r="B255" s="12">
        <f>Calcul!D257/1000</f>
        <v>0</v>
      </c>
      <c r="C255" s="12">
        <f>Calcul!E257/1000</f>
        <v>0</v>
      </c>
      <c r="D255" s="12">
        <f t="shared" si="15"/>
        <v>0</v>
      </c>
      <c r="E255" s="12" t="e">
        <f t="shared" si="16"/>
        <v>#DIV/0!</v>
      </c>
      <c r="F255" s="53" t="e">
        <f t="shared" si="17"/>
        <v>#DIV/0!</v>
      </c>
      <c r="G255" s="12" t="e">
        <f t="shared" si="18"/>
        <v>#DIV/0!</v>
      </c>
      <c r="H255" s="64" t="e">
        <f t="shared" si="19"/>
        <v>#DIV/0!</v>
      </c>
    </row>
    <row r="256" spans="1:8" x14ac:dyDescent="0.25">
      <c r="A256" s="12">
        <f>'Sound Power'!B256</f>
        <v>0</v>
      </c>
      <c r="B256" s="12">
        <f>Calcul!D258/1000</f>
        <v>0</v>
      </c>
      <c r="C256" s="12">
        <f>Calcul!E258/1000</f>
        <v>0</v>
      </c>
      <c r="D256" s="12">
        <f t="shared" si="15"/>
        <v>0</v>
      </c>
      <c r="E256" s="12" t="e">
        <f t="shared" si="16"/>
        <v>#DIV/0!</v>
      </c>
      <c r="F256" s="53" t="e">
        <f t="shared" si="17"/>
        <v>#DIV/0!</v>
      </c>
      <c r="G256" s="12" t="e">
        <f t="shared" si="18"/>
        <v>#DIV/0!</v>
      </c>
      <c r="H256" s="64" t="e">
        <f t="shared" si="19"/>
        <v>#DIV/0!</v>
      </c>
    </row>
    <row r="257" spans="1:8" x14ac:dyDescent="0.25">
      <c r="A257" s="12">
        <f>'Sound Power'!B257</f>
        <v>0</v>
      </c>
      <c r="B257" s="12">
        <f>Calcul!D259/1000</f>
        <v>0</v>
      </c>
      <c r="C257" s="12">
        <f>Calcul!E259/1000</f>
        <v>0</v>
      </c>
      <c r="D257" s="12">
        <f t="shared" si="15"/>
        <v>0</v>
      </c>
      <c r="E257" s="12" t="e">
        <f t="shared" si="16"/>
        <v>#DIV/0!</v>
      </c>
      <c r="F257" s="53" t="e">
        <f t="shared" si="17"/>
        <v>#DIV/0!</v>
      </c>
      <c r="G257" s="12" t="e">
        <f t="shared" si="18"/>
        <v>#DIV/0!</v>
      </c>
      <c r="H257" s="64" t="e">
        <f t="shared" si="19"/>
        <v>#DIV/0!</v>
      </c>
    </row>
    <row r="258" spans="1:8" x14ac:dyDescent="0.25">
      <c r="A258" s="12">
        <f>'Sound Power'!B258</f>
        <v>0</v>
      </c>
      <c r="B258" s="12">
        <f>Calcul!D260/1000</f>
        <v>0</v>
      </c>
      <c r="C258" s="12">
        <f>Calcul!E260/1000</f>
        <v>0</v>
      </c>
      <c r="D258" s="12">
        <f t="shared" si="15"/>
        <v>0</v>
      </c>
      <c r="E258" s="12" t="e">
        <f t="shared" si="16"/>
        <v>#DIV/0!</v>
      </c>
      <c r="F258" s="53" t="e">
        <f t="shared" si="17"/>
        <v>#DIV/0!</v>
      </c>
      <c r="G258" s="12" t="e">
        <f t="shared" si="18"/>
        <v>#DIV/0!</v>
      </c>
      <c r="H258" s="64" t="e">
        <f t="shared" si="19"/>
        <v>#DIV/0!</v>
      </c>
    </row>
    <row r="259" spans="1:8" x14ac:dyDescent="0.25">
      <c r="A259" s="12">
        <f>'Sound Power'!B259</f>
        <v>0</v>
      </c>
      <c r="B259" s="12">
        <f>Calcul!D261/1000</f>
        <v>0</v>
      </c>
      <c r="C259" s="12">
        <f>Calcul!E261/1000</f>
        <v>0</v>
      </c>
      <c r="D259" s="12">
        <f t="shared" si="15"/>
        <v>0</v>
      </c>
      <c r="E259" s="12" t="e">
        <f t="shared" si="16"/>
        <v>#DIV/0!</v>
      </c>
      <c r="F259" s="53" t="e">
        <f t="shared" si="17"/>
        <v>#DIV/0!</v>
      </c>
      <c r="G259" s="12" t="e">
        <f t="shared" si="18"/>
        <v>#DIV/0!</v>
      </c>
      <c r="H259" s="64" t="e">
        <f t="shared" si="19"/>
        <v>#DIV/0!</v>
      </c>
    </row>
    <row r="260" spans="1:8" x14ac:dyDescent="0.25">
      <c r="A260" s="12">
        <f>'Sound Power'!B260</f>
        <v>0</v>
      </c>
      <c r="B260" s="12">
        <f>Calcul!D262/1000</f>
        <v>0</v>
      </c>
      <c r="C260" s="12">
        <f>Calcul!E262/1000</f>
        <v>0</v>
      </c>
      <c r="D260" s="12">
        <f t="shared" si="15"/>
        <v>0</v>
      </c>
      <c r="E260" s="12" t="e">
        <f t="shared" si="16"/>
        <v>#DIV/0!</v>
      </c>
      <c r="F260" s="53" t="e">
        <f t="shared" si="17"/>
        <v>#DIV/0!</v>
      </c>
      <c r="G260" s="12" t="e">
        <f t="shared" si="18"/>
        <v>#DIV/0!</v>
      </c>
      <c r="H260" s="64" t="e">
        <f t="shared" si="19"/>
        <v>#DIV/0!</v>
      </c>
    </row>
    <row r="261" spans="1:8" x14ac:dyDescent="0.25">
      <c r="A261" s="12">
        <f>'Sound Power'!B261</f>
        <v>0</v>
      </c>
      <c r="B261" s="12">
        <f>Calcul!D263/1000</f>
        <v>0</v>
      </c>
      <c r="C261" s="12">
        <f>Calcul!E263/1000</f>
        <v>0</v>
      </c>
      <c r="D261" s="12">
        <f t="shared" ref="D261:D300" si="20">_xlfn.CEILING.MATH(C261*1000,100)/1000</f>
        <v>0</v>
      </c>
      <c r="E261" s="12" t="e">
        <f t="shared" ref="E261:E300" si="21">((D261*10)*B261)/(2*(D261+B261))</f>
        <v>#DIV/0!</v>
      </c>
      <c r="F261" s="53" t="e">
        <f t="shared" ref="F261:F300" si="22">$M$4*LN(E261)+$N$4</f>
        <v>#DIV/0!</v>
      </c>
      <c r="G261" s="12" t="e">
        <f t="shared" ref="G261:G300" si="23">A261/3600/(B261*D261)</f>
        <v>#DIV/0!</v>
      </c>
      <c r="H261" s="64" t="e">
        <f t="shared" ref="H261:H300" si="24">IF(0.5*1.2*F261*G261^2&lt;1,"&lt;1",0.5*1.2*F261*G261^2)</f>
        <v>#DIV/0!</v>
      </c>
    </row>
    <row r="262" spans="1:8" x14ac:dyDescent="0.25">
      <c r="A262" s="12">
        <f>'Sound Power'!B262</f>
        <v>0</v>
      </c>
      <c r="B262" s="12">
        <f>Calcul!D264/1000</f>
        <v>0</v>
      </c>
      <c r="C262" s="12">
        <f>Calcul!E264/1000</f>
        <v>0</v>
      </c>
      <c r="D262" s="12">
        <f t="shared" si="20"/>
        <v>0</v>
      </c>
      <c r="E262" s="12" t="e">
        <f t="shared" si="21"/>
        <v>#DIV/0!</v>
      </c>
      <c r="F262" s="53" t="e">
        <f t="shared" si="22"/>
        <v>#DIV/0!</v>
      </c>
      <c r="G262" s="12" t="e">
        <f t="shared" si="23"/>
        <v>#DIV/0!</v>
      </c>
      <c r="H262" s="64" t="e">
        <f t="shared" si="24"/>
        <v>#DIV/0!</v>
      </c>
    </row>
    <row r="263" spans="1:8" x14ac:dyDescent="0.25">
      <c r="A263" s="12">
        <f>'Sound Power'!B263</f>
        <v>0</v>
      </c>
      <c r="B263" s="12">
        <f>Calcul!D265/1000</f>
        <v>0</v>
      </c>
      <c r="C263" s="12">
        <f>Calcul!E265/1000</f>
        <v>0</v>
      </c>
      <c r="D263" s="12">
        <f t="shared" si="20"/>
        <v>0</v>
      </c>
      <c r="E263" s="12" t="e">
        <f t="shared" si="21"/>
        <v>#DIV/0!</v>
      </c>
      <c r="F263" s="53" t="e">
        <f t="shared" si="22"/>
        <v>#DIV/0!</v>
      </c>
      <c r="G263" s="12" t="e">
        <f t="shared" si="23"/>
        <v>#DIV/0!</v>
      </c>
      <c r="H263" s="64" t="e">
        <f t="shared" si="24"/>
        <v>#DIV/0!</v>
      </c>
    </row>
    <row r="264" spans="1:8" x14ac:dyDescent="0.25">
      <c r="A264" s="12">
        <f>'Sound Power'!B264</f>
        <v>0</v>
      </c>
      <c r="B264" s="12">
        <f>Calcul!D266/1000</f>
        <v>0</v>
      </c>
      <c r="C264" s="12">
        <f>Calcul!E266/1000</f>
        <v>0</v>
      </c>
      <c r="D264" s="12">
        <f t="shared" si="20"/>
        <v>0</v>
      </c>
      <c r="E264" s="12" t="e">
        <f t="shared" si="21"/>
        <v>#DIV/0!</v>
      </c>
      <c r="F264" s="53" t="e">
        <f t="shared" si="22"/>
        <v>#DIV/0!</v>
      </c>
      <c r="G264" s="12" t="e">
        <f t="shared" si="23"/>
        <v>#DIV/0!</v>
      </c>
      <c r="H264" s="64" t="e">
        <f t="shared" si="24"/>
        <v>#DIV/0!</v>
      </c>
    </row>
    <row r="265" spans="1:8" x14ac:dyDescent="0.25">
      <c r="A265" s="12">
        <f>'Sound Power'!B265</f>
        <v>0</v>
      </c>
      <c r="B265" s="12">
        <f>Calcul!D267/1000</f>
        <v>0</v>
      </c>
      <c r="C265" s="12">
        <f>Calcul!E267/1000</f>
        <v>0</v>
      </c>
      <c r="D265" s="12">
        <f t="shared" si="20"/>
        <v>0</v>
      </c>
      <c r="E265" s="12" t="e">
        <f t="shared" si="21"/>
        <v>#DIV/0!</v>
      </c>
      <c r="F265" s="53" t="e">
        <f t="shared" si="22"/>
        <v>#DIV/0!</v>
      </c>
      <c r="G265" s="12" t="e">
        <f t="shared" si="23"/>
        <v>#DIV/0!</v>
      </c>
      <c r="H265" s="64" t="e">
        <f t="shared" si="24"/>
        <v>#DIV/0!</v>
      </c>
    </row>
    <row r="266" spans="1:8" x14ac:dyDescent="0.25">
      <c r="A266" s="12">
        <f>'Sound Power'!B266</f>
        <v>0</v>
      </c>
      <c r="B266" s="12">
        <f>Calcul!D268/1000</f>
        <v>0</v>
      </c>
      <c r="C266" s="12">
        <f>Calcul!E268/1000</f>
        <v>0</v>
      </c>
      <c r="D266" s="12">
        <f t="shared" si="20"/>
        <v>0</v>
      </c>
      <c r="E266" s="12" t="e">
        <f t="shared" si="21"/>
        <v>#DIV/0!</v>
      </c>
      <c r="F266" s="53" t="e">
        <f t="shared" si="22"/>
        <v>#DIV/0!</v>
      </c>
      <c r="G266" s="12" t="e">
        <f t="shared" si="23"/>
        <v>#DIV/0!</v>
      </c>
      <c r="H266" s="64" t="e">
        <f t="shared" si="24"/>
        <v>#DIV/0!</v>
      </c>
    </row>
    <row r="267" spans="1:8" x14ac:dyDescent="0.25">
      <c r="A267" s="12">
        <f>'Sound Power'!B267</f>
        <v>0</v>
      </c>
      <c r="B267" s="12">
        <f>Calcul!D269/1000</f>
        <v>0</v>
      </c>
      <c r="C267" s="12">
        <f>Calcul!E269/1000</f>
        <v>0</v>
      </c>
      <c r="D267" s="12">
        <f t="shared" si="20"/>
        <v>0</v>
      </c>
      <c r="E267" s="12" t="e">
        <f t="shared" si="21"/>
        <v>#DIV/0!</v>
      </c>
      <c r="F267" s="53" t="e">
        <f t="shared" si="22"/>
        <v>#DIV/0!</v>
      </c>
      <c r="G267" s="12" t="e">
        <f t="shared" si="23"/>
        <v>#DIV/0!</v>
      </c>
      <c r="H267" s="64" t="e">
        <f t="shared" si="24"/>
        <v>#DIV/0!</v>
      </c>
    </row>
    <row r="268" spans="1:8" x14ac:dyDescent="0.25">
      <c r="A268" s="12">
        <f>'Sound Power'!B268</f>
        <v>0</v>
      </c>
      <c r="B268" s="12">
        <f>Calcul!D270/1000</f>
        <v>0</v>
      </c>
      <c r="C268" s="12">
        <f>Calcul!E270/1000</f>
        <v>0</v>
      </c>
      <c r="D268" s="12">
        <f t="shared" si="20"/>
        <v>0</v>
      </c>
      <c r="E268" s="12" t="e">
        <f t="shared" si="21"/>
        <v>#DIV/0!</v>
      </c>
      <c r="F268" s="53" t="e">
        <f t="shared" si="22"/>
        <v>#DIV/0!</v>
      </c>
      <c r="G268" s="12" t="e">
        <f t="shared" si="23"/>
        <v>#DIV/0!</v>
      </c>
      <c r="H268" s="64" t="e">
        <f t="shared" si="24"/>
        <v>#DIV/0!</v>
      </c>
    </row>
    <row r="269" spans="1:8" x14ac:dyDescent="0.25">
      <c r="A269" s="12">
        <f>'Sound Power'!B269</f>
        <v>0</v>
      </c>
      <c r="B269" s="12">
        <f>Calcul!D271/1000</f>
        <v>0</v>
      </c>
      <c r="C269" s="12">
        <f>Calcul!E271/1000</f>
        <v>0</v>
      </c>
      <c r="D269" s="12">
        <f t="shared" si="20"/>
        <v>0</v>
      </c>
      <c r="E269" s="12" t="e">
        <f t="shared" si="21"/>
        <v>#DIV/0!</v>
      </c>
      <c r="F269" s="53" t="e">
        <f t="shared" si="22"/>
        <v>#DIV/0!</v>
      </c>
      <c r="G269" s="12" t="e">
        <f t="shared" si="23"/>
        <v>#DIV/0!</v>
      </c>
      <c r="H269" s="64" t="e">
        <f t="shared" si="24"/>
        <v>#DIV/0!</v>
      </c>
    </row>
    <row r="270" spans="1:8" x14ac:dyDescent="0.25">
      <c r="A270" s="12">
        <f>'Sound Power'!B270</f>
        <v>0</v>
      </c>
      <c r="B270" s="12">
        <f>Calcul!D272/1000</f>
        <v>0</v>
      </c>
      <c r="C270" s="12">
        <f>Calcul!E272/1000</f>
        <v>0</v>
      </c>
      <c r="D270" s="12">
        <f t="shared" si="20"/>
        <v>0</v>
      </c>
      <c r="E270" s="12" t="e">
        <f t="shared" si="21"/>
        <v>#DIV/0!</v>
      </c>
      <c r="F270" s="53" t="e">
        <f t="shared" si="22"/>
        <v>#DIV/0!</v>
      </c>
      <c r="G270" s="12" t="e">
        <f t="shared" si="23"/>
        <v>#DIV/0!</v>
      </c>
      <c r="H270" s="64" t="e">
        <f t="shared" si="24"/>
        <v>#DIV/0!</v>
      </c>
    </row>
    <row r="271" spans="1:8" x14ac:dyDescent="0.25">
      <c r="A271" s="12">
        <f>'Sound Power'!B271</f>
        <v>0</v>
      </c>
      <c r="B271" s="12">
        <f>Calcul!D273/1000</f>
        <v>0</v>
      </c>
      <c r="C271" s="12">
        <f>Calcul!E273/1000</f>
        <v>0</v>
      </c>
      <c r="D271" s="12">
        <f t="shared" si="20"/>
        <v>0</v>
      </c>
      <c r="E271" s="12" t="e">
        <f t="shared" si="21"/>
        <v>#DIV/0!</v>
      </c>
      <c r="F271" s="53" t="e">
        <f t="shared" si="22"/>
        <v>#DIV/0!</v>
      </c>
      <c r="G271" s="12" t="e">
        <f t="shared" si="23"/>
        <v>#DIV/0!</v>
      </c>
      <c r="H271" s="64" t="e">
        <f t="shared" si="24"/>
        <v>#DIV/0!</v>
      </c>
    </row>
    <row r="272" spans="1:8" x14ac:dyDescent="0.25">
      <c r="A272" s="12">
        <f>'Sound Power'!B272</f>
        <v>0</v>
      </c>
      <c r="B272" s="12">
        <f>Calcul!D274/1000</f>
        <v>0</v>
      </c>
      <c r="C272" s="12">
        <f>Calcul!E274/1000</f>
        <v>0</v>
      </c>
      <c r="D272" s="12">
        <f t="shared" si="20"/>
        <v>0</v>
      </c>
      <c r="E272" s="12" t="e">
        <f t="shared" si="21"/>
        <v>#DIV/0!</v>
      </c>
      <c r="F272" s="53" t="e">
        <f t="shared" si="22"/>
        <v>#DIV/0!</v>
      </c>
      <c r="G272" s="12" t="e">
        <f t="shared" si="23"/>
        <v>#DIV/0!</v>
      </c>
      <c r="H272" s="64" t="e">
        <f t="shared" si="24"/>
        <v>#DIV/0!</v>
      </c>
    </row>
    <row r="273" spans="1:8" x14ac:dyDescent="0.25">
      <c r="A273" s="12">
        <f>'Sound Power'!B273</f>
        <v>0</v>
      </c>
      <c r="B273" s="12">
        <f>Calcul!D275/1000</f>
        <v>0</v>
      </c>
      <c r="C273" s="12">
        <f>Calcul!E275/1000</f>
        <v>0</v>
      </c>
      <c r="D273" s="12">
        <f t="shared" si="20"/>
        <v>0</v>
      </c>
      <c r="E273" s="12" t="e">
        <f t="shared" si="21"/>
        <v>#DIV/0!</v>
      </c>
      <c r="F273" s="53" t="e">
        <f t="shared" si="22"/>
        <v>#DIV/0!</v>
      </c>
      <c r="G273" s="12" t="e">
        <f t="shared" si="23"/>
        <v>#DIV/0!</v>
      </c>
      <c r="H273" s="64" t="e">
        <f t="shared" si="24"/>
        <v>#DIV/0!</v>
      </c>
    </row>
    <row r="274" spans="1:8" x14ac:dyDescent="0.25">
      <c r="A274" s="12">
        <f>'Sound Power'!B274</f>
        <v>0</v>
      </c>
      <c r="B274" s="12">
        <f>Calcul!D276/1000</f>
        <v>0</v>
      </c>
      <c r="C274" s="12">
        <f>Calcul!E276/1000</f>
        <v>0</v>
      </c>
      <c r="D274" s="12">
        <f t="shared" si="20"/>
        <v>0</v>
      </c>
      <c r="E274" s="12" t="e">
        <f t="shared" si="21"/>
        <v>#DIV/0!</v>
      </c>
      <c r="F274" s="53" t="e">
        <f t="shared" si="22"/>
        <v>#DIV/0!</v>
      </c>
      <c r="G274" s="12" t="e">
        <f t="shared" si="23"/>
        <v>#DIV/0!</v>
      </c>
      <c r="H274" s="64" t="e">
        <f t="shared" si="24"/>
        <v>#DIV/0!</v>
      </c>
    </row>
    <row r="275" spans="1:8" x14ac:dyDescent="0.25">
      <c r="A275" s="12">
        <f>'Sound Power'!B275</f>
        <v>0</v>
      </c>
      <c r="B275" s="12">
        <f>Calcul!D277/1000</f>
        <v>0</v>
      </c>
      <c r="C275" s="12">
        <f>Calcul!E277/1000</f>
        <v>0</v>
      </c>
      <c r="D275" s="12">
        <f t="shared" si="20"/>
        <v>0</v>
      </c>
      <c r="E275" s="12" t="e">
        <f t="shared" si="21"/>
        <v>#DIV/0!</v>
      </c>
      <c r="F275" s="53" t="e">
        <f t="shared" si="22"/>
        <v>#DIV/0!</v>
      </c>
      <c r="G275" s="12" t="e">
        <f t="shared" si="23"/>
        <v>#DIV/0!</v>
      </c>
      <c r="H275" s="64" t="e">
        <f t="shared" si="24"/>
        <v>#DIV/0!</v>
      </c>
    </row>
    <row r="276" spans="1:8" x14ac:dyDescent="0.25">
      <c r="A276" s="12">
        <f>'Sound Power'!B276</f>
        <v>0</v>
      </c>
      <c r="B276" s="12">
        <f>Calcul!D278/1000</f>
        <v>0</v>
      </c>
      <c r="C276" s="12">
        <f>Calcul!E278/1000</f>
        <v>0</v>
      </c>
      <c r="D276" s="12">
        <f t="shared" si="20"/>
        <v>0</v>
      </c>
      <c r="E276" s="12" t="e">
        <f t="shared" si="21"/>
        <v>#DIV/0!</v>
      </c>
      <c r="F276" s="53" t="e">
        <f t="shared" si="22"/>
        <v>#DIV/0!</v>
      </c>
      <c r="G276" s="12" t="e">
        <f t="shared" si="23"/>
        <v>#DIV/0!</v>
      </c>
      <c r="H276" s="64" t="e">
        <f t="shared" si="24"/>
        <v>#DIV/0!</v>
      </c>
    </row>
    <row r="277" spans="1:8" x14ac:dyDescent="0.25">
      <c r="A277" s="12">
        <f>'Sound Power'!B277</f>
        <v>0</v>
      </c>
      <c r="B277" s="12">
        <f>Calcul!D279/1000</f>
        <v>0</v>
      </c>
      <c r="C277" s="12">
        <f>Calcul!E279/1000</f>
        <v>0</v>
      </c>
      <c r="D277" s="12">
        <f t="shared" si="20"/>
        <v>0</v>
      </c>
      <c r="E277" s="12" t="e">
        <f t="shared" si="21"/>
        <v>#DIV/0!</v>
      </c>
      <c r="F277" s="53" t="e">
        <f t="shared" si="22"/>
        <v>#DIV/0!</v>
      </c>
      <c r="G277" s="12" t="e">
        <f t="shared" si="23"/>
        <v>#DIV/0!</v>
      </c>
      <c r="H277" s="64" t="e">
        <f t="shared" si="24"/>
        <v>#DIV/0!</v>
      </c>
    </row>
    <row r="278" spans="1:8" x14ac:dyDescent="0.25">
      <c r="A278" s="12">
        <f>'Sound Power'!B278</f>
        <v>0</v>
      </c>
      <c r="B278" s="12">
        <f>Calcul!D280/1000</f>
        <v>0</v>
      </c>
      <c r="C278" s="12">
        <f>Calcul!E280/1000</f>
        <v>0</v>
      </c>
      <c r="D278" s="12">
        <f t="shared" si="20"/>
        <v>0</v>
      </c>
      <c r="E278" s="12" t="e">
        <f t="shared" si="21"/>
        <v>#DIV/0!</v>
      </c>
      <c r="F278" s="53" t="e">
        <f t="shared" si="22"/>
        <v>#DIV/0!</v>
      </c>
      <c r="G278" s="12" t="e">
        <f t="shared" si="23"/>
        <v>#DIV/0!</v>
      </c>
      <c r="H278" s="64" t="e">
        <f t="shared" si="24"/>
        <v>#DIV/0!</v>
      </c>
    </row>
    <row r="279" spans="1:8" x14ac:dyDescent="0.25">
      <c r="A279" s="12">
        <f>'Sound Power'!B279</f>
        <v>0</v>
      </c>
      <c r="B279" s="12">
        <f>Calcul!D281/1000</f>
        <v>0</v>
      </c>
      <c r="C279" s="12">
        <f>Calcul!E281/1000</f>
        <v>0</v>
      </c>
      <c r="D279" s="12">
        <f t="shared" si="20"/>
        <v>0</v>
      </c>
      <c r="E279" s="12" t="e">
        <f t="shared" si="21"/>
        <v>#DIV/0!</v>
      </c>
      <c r="F279" s="53" t="e">
        <f t="shared" si="22"/>
        <v>#DIV/0!</v>
      </c>
      <c r="G279" s="12" t="e">
        <f t="shared" si="23"/>
        <v>#DIV/0!</v>
      </c>
      <c r="H279" s="64" t="e">
        <f t="shared" si="24"/>
        <v>#DIV/0!</v>
      </c>
    </row>
    <row r="280" spans="1:8" x14ac:dyDescent="0.25">
      <c r="A280" s="12">
        <f>'Sound Power'!B280</f>
        <v>0</v>
      </c>
      <c r="B280" s="12">
        <f>Calcul!D282/1000</f>
        <v>0</v>
      </c>
      <c r="C280" s="12">
        <f>Calcul!E282/1000</f>
        <v>0</v>
      </c>
      <c r="D280" s="12">
        <f t="shared" si="20"/>
        <v>0</v>
      </c>
      <c r="E280" s="12" t="e">
        <f t="shared" si="21"/>
        <v>#DIV/0!</v>
      </c>
      <c r="F280" s="53" t="e">
        <f t="shared" si="22"/>
        <v>#DIV/0!</v>
      </c>
      <c r="G280" s="12" t="e">
        <f t="shared" si="23"/>
        <v>#DIV/0!</v>
      </c>
      <c r="H280" s="64" t="e">
        <f t="shared" si="24"/>
        <v>#DIV/0!</v>
      </c>
    </row>
    <row r="281" spans="1:8" x14ac:dyDescent="0.25">
      <c r="A281" s="12">
        <f>'Sound Power'!B281</f>
        <v>0</v>
      </c>
      <c r="B281" s="12">
        <f>Calcul!D283/1000</f>
        <v>0</v>
      </c>
      <c r="C281" s="12">
        <f>Calcul!E283/1000</f>
        <v>0</v>
      </c>
      <c r="D281" s="12">
        <f t="shared" si="20"/>
        <v>0</v>
      </c>
      <c r="E281" s="12" t="e">
        <f t="shared" si="21"/>
        <v>#DIV/0!</v>
      </c>
      <c r="F281" s="53" t="e">
        <f t="shared" si="22"/>
        <v>#DIV/0!</v>
      </c>
      <c r="G281" s="12" t="e">
        <f t="shared" si="23"/>
        <v>#DIV/0!</v>
      </c>
      <c r="H281" s="64" t="e">
        <f t="shared" si="24"/>
        <v>#DIV/0!</v>
      </c>
    </row>
    <row r="282" spans="1:8" x14ac:dyDescent="0.25">
      <c r="A282" s="12">
        <f>'Sound Power'!B282</f>
        <v>0</v>
      </c>
      <c r="B282" s="12">
        <f>Calcul!D284/1000</f>
        <v>0</v>
      </c>
      <c r="C282" s="12">
        <f>Calcul!E284/1000</f>
        <v>0</v>
      </c>
      <c r="D282" s="12">
        <f t="shared" si="20"/>
        <v>0</v>
      </c>
      <c r="E282" s="12" t="e">
        <f t="shared" si="21"/>
        <v>#DIV/0!</v>
      </c>
      <c r="F282" s="53" t="e">
        <f t="shared" si="22"/>
        <v>#DIV/0!</v>
      </c>
      <c r="G282" s="12" t="e">
        <f t="shared" si="23"/>
        <v>#DIV/0!</v>
      </c>
      <c r="H282" s="64" t="e">
        <f t="shared" si="24"/>
        <v>#DIV/0!</v>
      </c>
    </row>
    <row r="283" spans="1:8" x14ac:dyDescent="0.25">
      <c r="A283" s="12">
        <f>'Sound Power'!B283</f>
        <v>0</v>
      </c>
      <c r="B283" s="12">
        <f>Calcul!D285/1000</f>
        <v>0</v>
      </c>
      <c r="C283" s="12">
        <f>Calcul!E285/1000</f>
        <v>0</v>
      </c>
      <c r="D283" s="12">
        <f t="shared" si="20"/>
        <v>0</v>
      </c>
      <c r="E283" s="12" t="e">
        <f t="shared" si="21"/>
        <v>#DIV/0!</v>
      </c>
      <c r="F283" s="53" t="e">
        <f t="shared" si="22"/>
        <v>#DIV/0!</v>
      </c>
      <c r="G283" s="12" t="e">
        <f t="shared" si="23"/>
        <v>#DIV/0!</v>
      </c>
      <c r="H283" s="64" t="e">
        <f t="shared" si="24"/>
        <v>#DIV/0!</v>
      </c>
    </row>
    <row r="284" spans="1:8" x14ac:dyDescent="0.25">
      <c r="A284" s="12">
        <f>'Sound Power'!B284</f>
        <v>0</v>
      </c>
      <c r="B284" s="12">
        <f>Calcul!D286/1000</f>
        <v>0</v>
      </c>
      <c r="C284" s="12">
        <f>Calcul!E286/1000</f>
        <v>0</v>
      </c>
      <c r="D284" s="12">
        <f t="shared" si="20"/>
        <v>0</v>
      </c>
      <c r="E284" s="12" t="e">
        <f t="shared" si="21"/>
        <v>#DIV/0!</v>
      </c>
      <c r="F284" s="53" t="e">
        <f t="shared" si="22"/>
        <v>#DIV/0!</v>
      </c>
      <c r="G284" s="12" t="e">
        <f t="shared" si="23"/>
        <v>#DIV/0!</v>
      </c>
      <c r="H284" s="64" t="e">
        <f t="shared" si="24"/>
        <v>#DIV/0!</v>
      </c>
    </row>
    <row r="285" spans="1:8" x14ac:dyDescent="0.25">
      <c r="A285" s="12">
        <f>'Sound Power'!B285</f>
        <v>0</v>
      </c>
      <c r="B285" s="12">
        <f>Calcul!D287/1000</f>
        <v>0</v>
      </c>
      <c r="C285" s="12">
        <f>Calcul!E287/1000</f>
        <v>0</v>
      </c>
      <c r="D285" s="12">
        <f t="shared" si="20"/>
        <v>0</v>
      </c>
      <c r="E285" s="12" t="e">
        <f t="shared" si="21"/>
        <v>#DIV/0!</v>
      </c>
      <c r="F285" s="53" t="e">
        <f t="shared" si="22"/>
        <v>#DIV/0!</v>
      </c>
      <c r="G285" s="12" t="e">
        <f t="shared" si="23"/>
        <v>#DIV/0!</v>
      </c>
      <c r="H285" s="64" t="e">
        <f t="shared" si="24"/>
        <v>#DIV/0!</v>
      </c>
    </row>
    <row r="286" spans="1:8" x14ac:dyDescent="0.25">
      <c r="A286" s="12">
        <f>'Sound Power'!B286</f>
        <v>0</v>
      </c>
      <c r="B286" s="12">
        <f>Calcul!D288/1000</f>
        <v>0</v>
      </c>
      <c r="C286" s="12">
        <f>Calcul!E288/1000</f>
        <v>0</v>
      </c>
      <c r="D286" s="12">
        <f t="shared" si="20"/>
        <v>0</v>
      </c>
      <c r="E286" s="12" t="e">
        <f t="shared" si="21"/>
        <v>#DIV/0!</v>
      </c>
      <c r="F286" s="53" t="e">
        <f t="shared" si="22"/>
        <v>#DIV/0!</v>
      </c>
      <c r="G286" s="12" t="e">
        <f t="shared" si="23"/>
        <v>#DIV/0!</v>
      </c>
      <c r="H286" s="64" t="e">
        <f t="shared" si="24"/>
        <v>#DIV/0!</v>
      </c>
    </row>
    <row r="287" spans="1:8" x14ac:dyDescent="0.25">
      <c r="A287" s="12">
        <f>'Sound Power'!B287</f>
        <v>0</v>
      </c>
      <c r="B287" s="12">
        <f>Calcul!D289/1000</f>
        <v>0</v>
      </c>
      <c r="C287" s="12">
        <f>Calcul!E289/1000</f>
        <v>0</v>
      </c>
      <c r="D287" s="12">
        <f t="shared" si="20"/>
        <v>0</v>
      </c>
      <c r="E287" s="12" t="e">
        <f t="shared" si="21"/>
        <v>#DIV/0!</v>
      </c>
      <c r="F287" s="53" t="e">
        <f t="shared" si="22"/>
        <v>#DIV/0!</v>
      </c>
      <c r="G287" s="12" t="e">
        <f t="shared" si="23"/>
        <v>#DIV/0!</v>
      </c>
      <c r="H287" s="64" t="e">
        <f t="shared" si="24"/>
        <v>#DIV/0!</v>
      </c>
    </row>
    <row r="288" spans="1:8" x14ac:dyDescent="0.25">
      <c r="A288" s="12">
        <f>'Sound Power'!B288</f>
        <v>0</v>
      </c>
      <c r="B288" s="12">
        <f>Calcul!D290/1000</f>
        <v>0</v>
      </c>
      <c r="C288" s="12">
        <f>Calcul!E290/1000</f>
        <v>0</v>
      </c>
      <c r="D288" s="12">
        <f t="shared" si="20"/>
        <v>0</v>
      </c>
      <c r="E288" s="12" t="e">
        <f t="shared" si="21"/>
        <v>#DIV/0!</v>
      </c>
      <c r="F288" s="53" t="e">
        <f t="shared" si="22"/>
        <v>#DIV/0!</v>
      </c>
      <c r="G288" s="12" t="e">
        <f t="shared" si="23"/>
        <v>#DIV/0!</v>
      </c>
      <c r="H288" s="64" t="e">
        <f t="shared" si="24"/>
        <v>#DIV/0!</v>
      </c>
    </row>
    <row r="289" spans="1:8" x14ac:dyDescent="0.25">
      <c r="A289" s="12">
        <f>'Sound Power'!B289</f>
        <v>0</v>
      </c>
      <c r="B289" s="12">
        <f>Calcul!D291/1000</f>
        <v>0</v>
      </c>
      <c r="C289" s="12">
        <f>Calcul!E291/1000</f>
        <v>0</v>
      </c>
      <c r="D289" s="12">
        <f t="shared" si="20"/>
        <v>0</v>
      </c>
      <c r="E289" s="12" t="e">
        <f t="shared" si="21"/>
        <v>#DIV/0!</v>
      </c>
      <c r="F289" s="53" t="e">
        <f t="shared" si="22"/>
        <v>#DIV/0!</v>
      </c>
      <c r="G289" s="12" t="e">
        <f t="shared" si="23"/>
        <v>#DIV/0!</v>
      </c>
      <c r="H289" s="64" t="e">
        <f t="shared" si="24"/>
        <v>#DIV/0!</v>
      </c>
    </row>
    <row r="290" spans="1:8" x14ac:dyDescent="0.25">
      <c r="A290" s="12">
        <f>'Sound Power'!B290</f>
        <v>0</v>
      </c>
      <c r="B290" s="12">
        <f>Calcul!D292/1000</f>
        <v>0</v>
      </c>
      <c r="C290" s="12">
        <f>Calcul!E292/1000</f>
        <v>0</v>
      </c>
      <c r="D290" s="12">
        <f t="shared" si="20"/>
        <v>0</v>
      </c>
      <c r="E290" s="12" t="e">
        <f t="shared" si="21"/>
        <v>#DIV/0!</v>
      </c>
      <c r="F290" s="53" t="e">
        <f t="shared" si="22"/>
        <v>#DIV/0!</v>
      </c>
      <c r="G290" s="12" t="e">
        <f t="shared" si="23"/>
        <v>#DIV/0!</v>
      </c>
      <c r="H290" s="64" t="e">
        <f t="shared" si="24"/>
        <v>#DIV/0!</v>
      </c>
    </row>
    <row r="291" spans="1:8" x14ac:dyDescent="0.25">
      <c r="A291" s="12">
        <f>'Sound Power'!B291</f>
        <v>0</v>
      </c>
      <c r="B291" s="12">
        <f>Calcul!D293/1000</f>
        <v>0</v>
      </c>
      <c r="C291" s="12">
        <f>Calcul!E293/1000</f>
        <v>0</v>
      </c>
      <c r="D291" s="12">
        <f t="shared" si="20"/>
        <v>0</v>
      </c>
      <c r="E291" s="12" t="e">
        <f t="shared" si="21"/>
        <v>#DIV/0!</v>
      </c>
      <c r="F291" s="53" t="e">
        <f t="shared" si="22"/>
        <v>#DIV/0!</v>
      </c>
      <c r="G291" s="12" t="e">
        <f t="shared" si="23"/>
        <v>#DIV/0!</v>
      </c>
      <c r="H291" s="64" t="e">
        <f t="shared" si="24"/>
        <v>#DIV/0!</v>
      </c>
    </row>
    <row r="292" spans="1:8" x14ac:dyDescent="0.25">
      <c r="A292" s="12">
        <f>'Sound Power'!B292</f>
        <v>0</v>
      </c>
      <c r="B292" s="12">
        <f>Calcul!D294/1000</f>
        <v>0</v>
      </c>
      <c r="C292" s="12">
        <f>Calcul!E294/1000</f>
        <v>0</v>
      </c>
      <c r="D292" s="12">
        <f t="shared" si="20"/>
        <v>0</v>
      </c>
      <c r="E292" s="12" t="e">
        <f t="shared" si="21"/>
        <v>#DIV/0!</v>
      </c>
      <c r="F292" s="53" t="e">
        <f t="shared" si="22"/>
        <v>#DIV/0!</v>
      </c>
      <c r="G292" s="12" t="e">
        <f t="shared" si="23"/>
        <v>#DIV/0!</v>
      </c>
      <c r="H292" s="64" t="e">
        <f t="shared" si="24"/>
        <v>#DIV/0!</v>
      </c>
    </row>
    <row r="293" spans="1:8" x14ac:dyDescent="0.25">
      <c r="A293" s="12">
        <f>'Sound Power'!B293</f>
        <v>0</v>
      </c>
      <c r="B293" s="12">
        <f>Calcul!D295/1000</f>
        <v>0</v>
      </c>
      <c r="C293" s="12">
        <f>Calcul!E295/1000</f>
        <v>0</v>
      </c>
      <c r="D293" s="12">
        <f t="shared" si="20"/>
        <v>0</v>
      </c>
      <c r="E293" s="12" t="e">
        <f t="shared" si="21"/>
        <v>#DIV/0!</v>
      </c>
      <c r="F293" s="53" t="e">
        <f t="shared" si="22"/>
        <v>#DIV/0!</v>
      </c>
      <c r="G293" s="12" t="e">
        <f t="shared" si="23"/>
        <v>#DIV/0!</v>
      </c>
      <c r="H293" s="64" t="e">
        <f t="shared" si="24"/>
        <v>#DIV/0!</v>
      </c>
    </row>
    <row r="294" spans="1:8" x14ac:dyDescent="0.25">
      <c r="A294" s="12">
        <f>'Sound Power'!B294</f>
        <v>0</v>
      </c>
      <c r="B294" s="12">
        <f>Calcul!D296/1000</f>
        <v>0</v>
      </c>
      <c r="C294" s="12">
        <f>Calcul!E296/1000</f>
        <v>0</v>
      </c>
      <c r="D294" s="12">
        <f t="shared" si="20"/>
        <v>0</v>
      </c>
      <c r="E294" s="12" t="e">
        <f t="shared" si="21"/>
        <v>#DIV/0!</v>
      </c>
      <c r="F294" s="53" t="e">
        <f t="shared" si="22"/>
        <v>#DIV/0!</v>
      </c>
      <c r="G294" s="12" t="e">
        <f t="shared" si="23"/>
        <v>#DIV/0!</v>
      </c>
      <c r="H294" s="64" t="e">
        <f t="shared" si="24"/>
        <v>#DIV/0!</v>
      </c>
    </row>
    <row r="295" spans="1:8" x14ac:dyDescent="0.25">
      <c r="A295" s="12">
        <f>'Sound Power'!B295</f>
        <v>0</v>
      </c>
      <c r="B295" s="12">
        <f>Calcul!D297/1000</f>
        <v>0</v>
      </c>
      <c r="C295" s="12">
        <f>Calcul!E297/1000</f>
        <v>0</v>
      </c>
      <c r="D295" s="12">
        <f t="shared" si="20"/>
        <v>0</v>
      </c>
      <c r="E295" s="12" t="e">
        <f t="shared" si="21"/>
        <v>#DIV/0!</v>
      </c>
      <c r="F295" s="53" t="e">
        <f t="shared" si="22"/>
        <v>#DIV/0!</v>
      </c>
      <c r="G295" s="12" t="e">
        <f t="shared" si="23"/>
        <v>#DIV/0!</v>
      </c>
      <c r="H295" s="64" t="e">
        <f t="shared" si="24"/>
        <v>#DIV/0!</v>
      </c>
    </row>
    <row r="296" spans="1:8" x14ac:dyDescent="0.25">
      <c r="A296" s="12">
        <f>'Sound Power'!B296</f>
        <v>0</v>
      </c>
      <c r="B296" s="12">
        <f>Calcul!D298/1000</f>
        <v>0</v>
      </c>
      <c r="C296" s="12">
        <f>Calcul!E298/1000</f>
        <v>0</v>
      </c>
      <c r="D296" s="12">
        <f t="shared" si="20"/>
        <v>0</v>
      </c>
      <c r="E296" s="12" t="e">
        <f t="shared" si="21"/>
        <v>#DIV/0!</v>
      </c>
      <c r="F296" s="53" t="e">
        <f t="shared" si="22"/>
        <v>#DIV/0!</v>
      </c>
      <c r="G296" s="12" t="e">
        <f t="shared" si="23"/>
        <v>#DIV/0!</v>
      </c>
      <c r="H296" s="64" t="e">
        <f t="shared" si="24"/>
        <v>#DIV/0!</v>
      </c>
    </row>
    <row r="297" spans="1:8" x14ac:dyDescent="0.25">
      <c r="A297" s="12">
        <f>'Sound Power'!B297</f>
        <v>0</v>
      </c>
      <c r="B297" s="12">
        <f>Calcul!D299/1000</f>
        <v>0</v>
      </c>
      <c r="C297" s="12">
        <f>Calcul!E299/1000</f>
        <v>0</v>
      </c>
      <c r="D297" s="12">
        <f t="shared" si="20"/>
        <v>0</v>
      </c>
      <c r="E297" s="12" t="e">
        <f t="shared" si="21"/>
        <v>#DIV/0!</v>
      </c>
      <c r="F297" s="53" t="e">
        <f t="shared" si="22"/>
        <v>#DIV/0!</v>
      </c>
      <c r="G297" s="12" t="e">
        <f t="shared" si="23"/>
        <v>#DIV/0!</v>
      </c>
      <c r="H297" s="64" t="e">
        <f t="shared" si="24"/>
        <v>#DIV/0!</v>
      </c>
    </row>
    <row r="298" spans="1:8" x14ac:dyDescent="0.25">
      <c r="A298" s="12">
        <f>'Sound Power'!B298</f>
        <v>0</v>
      </c>
      <c r="B298" s="12">
        <f>Calcul!D300/1000</f>
        <v>0</v>
      </c>
      <c r="C298" s="12">
        <f>Calcul!E300/1000</f>
        <v>0</v>
      </c>
      <c r="D298" s="12">
        <f t="shared" si="20"/>
        <v>0</v>
      </c>
      <c r="E298" s="12" t="e">
        <f t="shared" si="21"/>
        <v>#DIV/0!</v>
      </c>
      <c r="F298" s="53" t="e">
        <f t="shared" si="22"/>
        <v>#DIV/0!</v>
      </c>
      <c r="G298" s="12" t="e">
        <f t="shared" si="23"/>
        <v>#DIV/0!</v>
      </c>
      <c r="H298" s="64" t="e">
        <f t="shared" si="24"/>
        <v>#DIV/0!</v>
      </c>
    </row>
    <row r="299" spans="1:8" x14ac:dyDescent="0.25">
      <c r="A299" s="12">
        <f>'Sound Power'!B299</f>
        <v>0</v>
      </c>
      <c r="B299" s="12">
        <f>Calcul!D301/1000</f>
        <v>0</v>
      </c>
      <c r="C299" s="12">
        <f>Calcul!E301/1000</f>
        <v>0</v>
      </c>
      <c r="D299" s="12">
        <f t="shared" si="20"/>
        <v>0</v>
      </c>
      <c r="E299" s="12" t="e">
        <f t="shared" si="21"/>
        <v>#DIV/0!</v>
      </c>
      <c r="F299" s="53" t="e">
        <f t="shared" si="22"/>
        <v>#DIV/0!</v>
      </c>
      <c r="G299" s="12" t="e">
        <f t="shared" si="23"/>
        <v>#DIV/0!</v>
      </c>
      <c r="H299" s="64" t="e">
        <f t="shared" si="24"/>
        <v>#DIV/0!</v>
      </c>
    </row>
    <row r="300" spans="1:8" x14ac:dyDescent="0.25">
      <c r="A300" s="12">
        <f>'Sound Power'!B300</f>
        <v>0</v>
      </c>
      <c r="B300" s="12">
        <f>Calcul!D302/1000</f>
        <v>0</v>
      </c>
      <c r="C300" s="12">
        <f>Calcul!E302/1000</f>
        <v>0</v>
      </c>
      <c r="D300" s="12">
        <f t="shared" si="20"/>
        <v>0</v>
      </c>
      <c r="E300" s="12" t="e">
        <f t="shared" si="21"/>
        <v>#DIV/0!</v>
      </c>
      <c r="F300" s="53" t="e">
        <f t="shared" si="22"/>
        <v>#DIV/0!</v>
      </c>
      <c r="G300" s="12" t="e">
        <f t="shared" si="23"/>
        <v>#DIV/0!</v>
      </c>
      <c r="H300" s="64" t="e">
        <f t="shared" si="24"/>
        <v>#DIV/0!</v>
      </c>
    </row>
  </sheetData>
  <sheetProtection algorithmName="SHA-512" hashValue="TKlQ3rJyJO83mLKoEeVfihx6zSNgC1rCM41TeBWtYFnjrrrvHF3b0GGOcW6VdtHM7HpUr4sqFSdTcN2ulUVLaA==" saltValue="9jRjk2yYzLqrhltJIbhCng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00"/>
  <sheetViews>
    <sheetView zoomScale="85" zoomScaleNormal="85" workbookViewId="0">
      <selection activeCell="E4" sqref="E4"/>
    </sheetView>
  </sheetViews>
  <sheetFormatPr defaultRowHeight="15" x14ac:dyDescent="0.25"/>
  <cols>
    <col min="5" max="20" width="9.140625" style="66"/>
    <col min="21" max="21" width="9.140625" style="65"/>
    <col min="22" max="22" width="10.42578125" style="65" customWidth="1"/>
    <col min="23" max="30" width="9.140625" style="67"/>
    <col min="32" max="32" width="11.28515625" bestFit="1" customWidth="1"/>
    <col min="33" max="48" width="9.140625" style="67"/>
    <col min="65" max="65" width="9.42578125" style="67" bestFit="1" customWidth="1"/>
    <col min="66" max="72" width="9.140625" style="67"/>
  </cols>
  <sheetData>
    <row r="1" spans="1:108" x14ac:dyDescent="0.25">
      <c r="A1" s="16"/>
      <c r="B1" s="16"/>
      <c r="C1" s="16"/>
      <c r="D1" s="16"/>
      <c r="E1" s="151" t="s">
        <v>15</v>
      </c>
      <c r="F1" s="151"/>
      <c r="G1" s="151"/>
      <c r="H1" s="151"/>
      <c r="I1" s="151"/>
      <c r="J1" s="151"/>
      <c r="K1" s="151"/>
      <c r="L1" s="151"/>
      <c r="M1" s="151" t="s">
        <v>15</v>
      </c>
      <c r="N1" s="151"/>
      <c r="O1" s="151"/>
      <c r="P1" s="151"/>
      <c r="Q1" s="151"/>
      <c r="R1" s="151"/>
      <c r="S1" s="151"/>
      <c r="T1" s="151"/>
      <c r="U1" s="61" t="s">
        <v>102</v>
      </c>
      <c r="V1" s="61" t="s">
        <v>103</v>
      </c>
      <c r="W1" s="151" t="s">
        <v>99</v>
      </c>
      <c r="X1" s="151"/>
      <c r="Y1" s="151"/>
      <c r="Z1" s="151"/>
      <c r="AA1" s="151"/>
      <c r="AB1" s="151"/>
      <c r="AC1" s="151"/>
      <c r="AD1" s="151"/>
      <c r="AE1" s="61" t="s">
        <v>104</v>
      </c>
      <c r="AF1" s="61" t="s">
        <v>111</v>
      </c>
      <c r="AG1" s="151" t="s">
        <v>99</v>
      </c>
      <c r="AH1" s="151"/>
      <c r="AI1" s="151"/>
      <c r="AJ1" s="151"/>
      <c r="AK1" s="151"/>
      <c r="AL1" s="151"/>
      <c r="AM1" s="151"/>
      <c r="AN1" s="151"/>
      <c r="AO1" s="151" t="s">
        <v>99</v>
      </c>
      <c r="AP1" s="151"/>
      <c r="AQ1" s="151"/>
      <c r="AR1" s="151"/>
      <c r="AS1" s="151"/>
      <c r="AT1" s="151"/>
      <c r="AU1" s="151"/>
      <c r="AV1" s="151"/>
      <c r="AW1" s="151" t="s">
        <v>99</v>
      </c>
      <c r="AX1" s="151"/>
      <c r="AY1" s="151"/>
      <c r="AZ1" s="151"/>
      <c r="BA1" s="151"/>
      <c r="BB1" s="151"/>
      <c r="BC1" s="151"/>
      <c r="BD1" s="151"/>
      <c r="BE1" s="151" t="s">
        <v>99</v>
      </c>
      <c r="BF1" s="151"/>
      <c r="BG1" s="151"/>
      <c r="BH1" s="151"/>
      <c r="BI1" s="151"/>
      <c r="BJ1" s="151"/>
      <c r="BK1" s="151"/>
      <c r="BL1" s="151"/>
      <c r="BM1" s="151" t="s">
        <v>99</v>
      </c>
      <c r="BN1" s="151"/>
      <c r="BO1" s="151"/>
      <c r="BP1" s="151"/>
      <c r="BQ1" s="151"/>
      <c r="BR1" s="151"/>
      <c r="BS1" s="151"/>
      <c r="BT1" s="151"/>
      <c r="BU1" s="151" t="s">
        <v>136</v>
      </c>
      <c r="BV1" s="151"/>
      <c r="BW1" s="151"/>
      <c r="BX1" s="151"/>
      <c r="BY1" s="151"/>
      <c r="BZ1" s="151"/>
      <c r="CA1" s="151"/>
      <c r="CB1" s="151"/>
      <c r="CC1" s="145" t="s">
        <v>139</v>
      </c>
      <c r="CD1" s="145"/>
      <c r="CE1" s="145" t="s">
        <v>15</v>
      </c>
      <c r="CF1" s="145"/>
      <c r="CG1" s="145"/>
      <c r="CH1" s="145"/>
      <c r="CI1" s="145"/>
      <c r="CJ1" s="145"/>
      <c r="CK1" s="145"/>
      <c r="CL1" s="145"/>
      <c r="CM1" s="151" t="s">
        <v>136</v>
      </c>
      <c r="CN1" s="151"/>
      <c r="CO1" s="151"/>
      <c r="CP1" s="151"/>
      <c r="CQ1" s="151"/>
      <c r="CR1" s="151"/>
      <c r="CS1" s="151"/>
      <c r="CT1" s="151"/>
      <c r="CU1" s="145" t="s">
        <v>139</v>
      </c>
      <c r="CV1" s="145"/>
      <c r="CW1" s="145" t="s">
        <v>15</v>
      </c>
      <c r="CX1" s="145"/>
      <c r="CY1" s="145"/>
      <c r="CZ1" s="145"/>
      <c r="DA1" s="145"/>
      <c r="DB1" s="145"/>
      <c r="DC1" s="145"/>
      <c r="DD1" s="145"/>
    </row>
    <row r="2" spans="1:108" x14ac:dyDescent="0.25">
      <c r="A2" s="17" t="s">
        <v>0</v>
      </c>
      <c r="B2" s="17" t="s">
        <v>3</v>
      </c>
      <c r="C2" s="17" t="s">
        <v>4</v>
      </c>
      <c r="D2" s="17" t="s">
        <v>35</v>
      </c>
      <c r="E2" s="150" t="s">
        <v>13</v>
      </c>
      <c r="F2" s="150"/>
      <c r="G2" s="150"/>
      <c r="H2" s="150"/>
      <c r="I2" s="150"/>
      <c r="J2" s="150"/>
      <c r="K2" s="150"/>
      <c r="L2" s="150"/>
      <c r="M2" s="150" t="s">
        <v>14</v>
      </c>
      <c r="N2" s="150"/>
      <c r="O2" s="150"/>
      <c r="P2" s="150"/>
      <c r="Q2" s="150"/>
      <c r="R2" s="150"/>
      <c r="S2" s="150"/>
      <c r="T2" s="150"/>
      <c r="U2" s="62" t="s">
        <v>101</v>
      </c>
      <c r="V2" s="62" t="s">
        <v>73</v>
      </c>
      <c r="W2" s="150" t="s">
        <v>100</v>
      </c>
      <c r="X2" s="150"/>
      <c r="Y2" s="150"/>
      <c r="Z2" s="150"/>
      <c r="AA2" s="150"/>
      <c r="AB2" s="150"/>
      <c r="AC2" s="150"/>
      <c r="AD2" s="150"/>
      <c r="AE2" s="62" t="s">
        <v>105</v>
      </c>
      <c r="AF2" s="62" t="s">
        <v>109</v>
      </c>
      <c r="AG2" s="150" t="s">
        <v>112</v>
      </c>
      <c r="AH2" s="150"/>
      <c r="AI2" s="150"/>
      <c r="AJ2" s="150"/>
      <c r="AK2" s="150"/>
      <c r="AL2" s="150"/>
      <c r="AM2" s="150"/>
      <c r="AN2" s="150"/>
      <c r="AO2" s="150" t="s">
        <v>113</v>
      </c>
      <c r="AP2" s="150"/>
      <c r="AQ2" s="150"/>
      <c r="AR2" s="150"/>
      <c r="AS2" s="150"/>
      <c r="AT2" s="150"/>
      <c r="AU2" s="150"/>
      <c r="AV2" s="150"/>
      <c r="AW2" s="150" t="s">
        <v>114</v>
      </c>
      <c r="AX2" s="150"/>
      <c r="AY2" s="150"/>
      <c r="AZ2" s="150"/>
      <c r="BA2" s="150"/>
      <c r="BB2" s="150"/>
      <c r="BC2" s="150"/>
      <c r="BD2" s="150"/>
      <c r="BE2" s="150" t="s">
        <v>134</v>
      </c>
      <c r="BF2" s="150"/>
      <c r="BG2" s="150"/>
      <c r="BH2" s="150"/>
      <c r="BI2" s="150"/>
      <c r="BJ2" s="150"/>
      <c r="BK2" s="150"/>
      <c r="BL2" s="150"/>
      <c r="BM2" s="150" t="s">
        <v>156</v>
      </c>
      <c r="BN2" s="150"/>
      <c r="BO2" s="150"/>
      <c r="BP2" s="150"/>
      <c r="BQ2" s="150"/>
      <c r="BR2" s="150"/>
      <c r="BS2" s="150"/>
      <c r="BT2" s="150"/>
      <c r="BU2" s="150" t="s">
        <v>137</v>
      </c>
      <c r="BV2" s="150"/>
      <c r="BW2" s="150"/>
      <c r="BX2" s="150"/>
      <c r="BY2" s="150"/>
      <c r="BZ2" s="150"/>
      <c r="CA2" s="150"/>
      <c r="CB2" s="150"/>
      <c r="CC2" s="146" t="s">
        <v>140</v>
      </c>
      <c r="CD2" s="146"/>
      <c r="CE2" s="146" t="s">
        <v>138</v>
      </c>
      <c r="CF2" s="146"/>
      <c r="CG2" s="146"/>
      <c r="CH2" s="146"/>
      <c r="CI2" s="146"/>
      <c r="CJ2" s="146"/>
      <c r="CK2" s="146"/>
      <c r="CL2" s="146"/>
      <c r="CM2" s="150" t="s">
        <v>141</v>
      </c>
      <c r="CN2" s="150"/>
      <c r="CO2" s="150"/>
      <c r="CP2" s="150"/>
      <c r="CQ2" s="150"/>
      <c r="CR2" s="150"/>
      <c r="CS2" s="150"/>
      <c r="CT2" s="150"/>
      <c r="CU2" s="146" t="s">
        <v>142</v>
      </c>
      <c r="CV2" s="146"/>
      <c r="CW2" s="146" t="s">
        <v>143</v>
      </c>
      <c r="CX2" s="146"/>
      <c r="CY2" s="146"/>
      <c r="CZ2" s="146"/>
      <c r="DA2" s="146"/>
      <c r="DB2" s="146"/>
      <c r="DC2" s="146"/>
      <c r="DD2" s="146"/>
    </row>
    <row r="3" spans="1:108" x14ac:dyDescent="0.25">
      <c r="A3" s="18" t="s">
        <v>1</v>
      </c>
      <c r="B3" s="18" t="s">
        <v>34</v>
      </c>
      <c r="C3" s="18" t="s">
        <v>34</v>
      </c>
      <c r="D3" s="18" t="s">
        <v>34</v>
      </c>
      <c r="E3" s="68">
        <v>63</v>
      </c>
      <c r="F3" s="68">
        <v>125</v>
      </c>
      <c r="G3" s="68">
        <v>250</v>
      </c>
      <c r="H3" s="68">
        <v>500</v>
      </c>
      <c r="I3" s="68">
        <v>1000</v>
      </c>
      <c r="J3" s="68">
        <v>2000</v>
      </c>
      <c r="K3" s="68">
        <v>4000</v>
      </c>
      <c r="L3" s="68">
        <v>8000</v>
      </c>
      <c r="M3" s="68">
        <v>63</v>
      </c>
      <c r="N3" s="68">
        <v>125</v>
      </c>
      <c r="O3" s="68">
        <v>250</v>
      </c>
      <c r="P3" s="68">
        <v>500</v>
      </c>
      <c r="Q3" s="68">
        <v>1000</v>
      </c>
      <c r="R3" s="68">
        <v>2000</v>
      </c>
      <c r="S3" s="68">
        <v>4000</v>
      </c>
      <c r="T3" s="68">
        <v>8000</v>
      </c>
      <c r="U3" s="63" t="s">
        <v>34</v>
      </c>
      <c r="V3" s="63" t="s">
        <v>34</v>
      </c>
      <c r="W3" s="40">
        <v>63</v>
      </c>
      <c r="X3" s="40">
        <v>125</v>
      </c>
      <c r="Y3" s="40">
        <v>250</v>
      </c>
      <c r="Z3" s="40">
        <v>500</v>
      </c>
      <c r="AA3" s="40">
        <v>1000</v>
      </c>
      <c r="AB3" s="40">
        <v>2000</v>
      </c>
      <c r="AC3" s="40">
        <v>4000</v>
      </c>
      <c r="AD3" s="40">
        <v>8000</v>
      </c>
      <c r="AE3" s="63" t="s">
        <v>106</v>
      </c>
      <c r="AF3" s="63" t="s">
        <v>110</v>
      </c>
      <c r="AG3" s="40">
        <v>63</v>
      </c>
      <c r="AH3" s="40">
        <v>125</v>
      </c>
      <c r="AI3" s="40">
        <v>250</v>
      </c>
      <c r="AJ3" s="40">
        <v>500</v>
      </c>
      <c r="AK3" s="40">
        <v>1000</v>
      </c>
      <c r="AL3" s="40">
        <v>2000</v>
      </c>
      <c r="AM3" s="40">
        <v>4000</v>
      </c>
      <c r="AN3" s="40">
        <v>8000</v>
      </c>
      <c r="AO3" s="40">
        <v>63</v>
      </c>
      <c r="AP3" s="40">
        <v>125</v>
      </c>
      <c r="AQ3" s="40">
        <v>250</v>
      </c>
      <c r="AR3" s="40">
        <v>500</v>
      </c>
      <c r="AS3" s="40">
        <v>1000</v>
      </c>
      <c r="AT3" s="40">
        <v>2000</v>
      </c>
      <c r="AU3" s="40">
        <v>4000</v>
      </c>
      <c r="AV3" s="40">
        <v>8000</v>
      </c>
      <c r="AW3" s="40">
        <v>63</v>
      </c>
      <c r="AX3" s="40">
        <v>125</v>
      </c>
      <c r="AY3" s="40">
        <v>250</v>
      </c>
      <c r="AZ3" s="40">
        <v>500</v>
      </c>
      <c r="BA3" s="40">
        <v>1000</v>
      </c>
      <c r="BB3" s="40">
        <v>2000</v>
      </c>
      <c r="BC3" s="40">
        <v>4000</v>
      </c>
      <c r="BD3" s="40">
        <v>8000</v>
      </c>
      <c r="BE3" s="50">
        <v>63</v>
      </c>
      <c r="BF3" s="50">
        <v>125</v>
      </c>
      <c r="BG3" s="50">
        <v>250</v>
      </c>
      <c r="BH3" s="50">
        <v>500</v>
      </c>
      <c r="BI3" s="50">
        <v>1000</v>
      </c>
      <c r="BJ3" s="50">
        <v>2000</v>
      </c>
      <c r="BK3" s="50">
        <v>4000</v>
      </c>
      <c r="BL3" s="50">
        <v>8000</v>
      </c>
      <c r="BM3" s="50">
        <v>63</v>
      </c>
      <c r="BN3" s="50">
        <v>125</v>
      </c>
      <c r="BO3" s="50">
        <v>250</v>
      </c>
      <c r="BP3" s="50">
        <v>500</v>
      </c>
      <c r="BQ3" s="50">
        <v>1000</v>
      </c>
      <c r="BR3" s="50">
        <v>2000</v>
      </c>
      <c r="BS3" s="50">
        <v>4000</v>
      </c>
      <c r="BT3" s="50">
        <v>8000</v>
      </c>
      <c r="BU3" s="50">
        <v>63</v>
      </c>
      <c r="BV3" s="50">
        <v>125</v>
      </c>
      <c r="BW3" s="50">
        <v>250</v>
      </c>
      <c r="BX3" s="50">
        <v>500</v>
      </c>
      <c r="BY3" s="50">
        <v>1000</v>
      </c>
      <c r="BZ3" s="50">
        <v>2000</v>
      </c>
      <c r="CA3" s="50">
        <v>4000</v>
      </c>
      <c r="CB3" s="50">
        <v>8000</v>
      </c>
      <c r="CC3" s="23" t="s">
        <v>20</v>
      </c>
      <c r="CD3" s="23" t="s">
        <v>33</v>
      </c>
      <c r="CE3" s="39">
        <v>63</v>
      </c>
      <c r="CF3" s="39">
        <v>125</v>
      </c>
      <c r="CG3" s="39">
        <v>250</v>
      </c>
      <c r="CH3" s="39">
        <v>500</v>
      </c>
      <c r="CI3" s="39">
        <v>1000</v>
      </c>
      <c r="CJ3" s="39">
        <v>2000</v>
      </c>
      <c r="CK3" s="39">
        <v>4000</v>
      </c>
      <c r="CL3" s="39">
        <v>8000</v>
      </c>
      <c r="CM3" s="50">
        <v>63</v>
      </c>
      <c r="CN3" s="50">
        <v>125</v>
      </c>
      <c r="CO3" s="50">
        <v>250</v>
      </c>
      <c r="CP3" s="50">
        <v>500</v>
      </c>
      <c r="CQ3" s="50">
        <v>1000</v>
      </c>
      <c r="CR3" s="50">
        <v>2000</v>
      </c>
      <c r="CS3" s="50">
        <v>4000</v>
      </c>
      <c r="CT3" s="50">
        <v>8000</v>
      </c>
      <c r="CU3" s="23" t="s">
        <v>20</v>
      </c>
      <c r="CV3" s="23" t="s">
        <v>33</v>
      </c>
      <c r="CW3" s="39">
        <v>63</v>
      </c>
      <c r="CX3" s="39">
        <v>125</v>
      </c>
      <c r="CY3" s="39">
        <v>250</v>
      </c>
      <c r="CZ3" s="39">
        <v>500</v>
      </c>
      <c r="DA3" s="39">
        <v>1000</v>
      </c>
      <c r="DB3" s="39">
        <v>2000</v>
      </c>
      <c r="DC3" s="39">
        <v>4000</v>
      </c>
      <c r="DD3" s="39">
        <v>8000</v>
      </c>
    </row>
    <row r="4" spans="1:108" x14ac:dyDescent="0.25">
      <c r="A4" s="12">
        <f>'Sound Power'!B4</f>
        <v>600</v>
      </c>
      <c r="B4" s="12">
        <f>'Sound Power'!D4</f>
        <v>0.15</v>
      </c>
      <c r="C4" s="12">
        <f>'Sound Power'!E4</f>
        <v>0.15</v>
      </c>
      <c r="D4" s="12">
        <f>'Sound Power'!F4</f>
        <v>0.2</v>
      </c>
      <c r="E4" s="67">
        <f>IF(Calcul!$G9="SA",'Sound Power'!AY4,'Sound Power'!P4)</f>
        <v>62.40112237685689</v>
      </c>
      <c r="F4" s="67">
        <f>IF(Calcul!$G9="SA",'Sound Power'!AZ4,'Sound Power'!Q4)</f>
        <v>57.315927192242349</v>
      </c>
      <c r="G4" s="67">
        <f>IF(Calcul!$G9="SA",'Sound Power'!BA4,'Sound Power'!R4)</f>
        <v>52.391611238711718</v>
      </c>
      <c r="H4" s="67">
        <f>IF(Calcul!$G9="SA",'Sound Power'!BB4,'Sound Power'!S4)</f>
        <v>47.688583832204522</v>
      </c>
      <c r="I4" s="67">
        <f>IF(Calcul!$G9="SA",'Sound Power'!BC4,'Sound Power'!T4)</f>
        <v>43.206844972720774</v>
      </c>
      <c r="J4" s="67">
        <f>IF(Calcul!$G9="SA",'Sound Power'!BD4,'Sound Power'!U4)</f>
        <v>38.946394660260452</v>
      </c>
      <c r="K4" s="67">
        <f>IF(Calcul!$G9="SA",'Sound Power'!BE4,'Sound Power'!V4)</f>
        <v>34.907232894823565</v>
      </c>
      <c r="L4" s="67">
        <f>IF(Calcul!$G9="SA",'Sound Power'!BF4,'Sound Power'!W4)</f>
        <v>31.08935967641013</v>
      </c>
      <c r="M4" s="67">
        <f>'Sound Power'!BY4</f>
        <v>45.391014291225801</v>
      </c>
      <c r="N4" s="67">
        <f>'Sound Power'!BZ4</f>
        <v>50.608271145847482</v>
      </c>
      <c r="O4" s="67">
        <f>'Sound Power'!CA4</f>
        <v>43.892280895911391</v>
      </c>
      <c r="P4" s="67">
        <f>'Sound Power'!CB4</f>
        <v>39.020445633127025</v>
      </c>
      <c r="Q4" s="67">
        <f>'Sound Power'!CC4</f>
        <v>35.340480416171587</v>
      </c>
      <c r="R4" s="67">
        <f>'Sound Power'!CD4</f>
        <v>30.850668027582589</v>
      </c>
      <c r="S4" s="67">
        <f>'Sound Power'!CE4</f>
        <v>26.89433151128879</v>
      </c>
      <c r="T4" s="67">
        <f>'Sound Power'!CF4</f>
        <v>24.661479425120863</v>
      </c>
      <c r="U4" s="64">
        <f>2*(B4+C4)</f>
        <v>0.6</v>
      </c>
      <c r="V4" s="64">
        <f>B4*C4</f>
        <v>2.2499999999999999E-2</v>
      </c>
      <c r="W4" s="67">
        <f>('ModelParams Lp'!B$4*10^'ModelParams Lp'!B$5*($U4/$V4)^'ModelParams Lp'!B$6)*3</f>
        <v>1.8687098195908498</v>
      </c>
      <c r="X4" s="67">
        <f>('ModelParams Lp'!C$4*10^'ModelParams Lp'!C$5*($U4/$V4)^'ModelParams Lp'!C$6)*3</f>
        <v>1.9392684901575317</v>
      </c>
      <c r="Y4" s="67">
        <f>('ModelParams Lp'!D$4*10^'ModelParams Lp'!D$5*($U4/$V4)^'ModelParams Lp'!D$6)*3</f>
        <v>1.4751240962278396</v>
      </c>
      <c r="Z4" s="67">
        <f>('ModelParams Lp'!E$4*10^'ModelParams Lp'!E$5*($U4/$V4)^'ModelParams Lp'!E$6)*3</f>
        <v>0.98522353438165866</v>
      </c>
      <c r="AA4" s="67">
        <f>('ModelParams Lp'!F$4*10^'ModelParams Lp'!F$5*($U4/$V4)^'ModelParams Lp'!F$6)*3</f>
        <v>0.9221293466987277</v>
      </c>
      <c r="AB4" s="67">
        <f>('ModelParams Lp'!G$4*10^'ModelParams Lp'!G$5*($U4/$V4)^'ModelParams Lp'!G$6)*3</f>
        <v>0.9221293466987277</v>
      </c>
      <c r="AC4" s="67">
        <f>('ModelParams Lp'!H$4*10^'ModelParams Lp'!H$5*($U4/$V4)^'ModelParams Lp'!H$6)*3</f>
        <v>0.9221293466987277</v>
      </c>
      <c r="AD4" s="67">
        <f>('ModelParams Lp'!I$4*10^'ModelParams Lp'!I$5*($U4/$V4)^'ModelParams Lp'!I$6)*3</f>
        <v>0.9221293466987277</v>
      </c>
      <c r="AE4" s="53">
        <f>343.2/(2*MAX(B4:C4))</f>
        <v>1144</v>
      </c>
      <c r="AF4" s="53">
        <f>IF(AE4&lt;'ModelParams Lp'!$B$16,-1,IF(AE4&lt;'ModelParams Lp'!$C$16,0,IF(AE4&lt;'ModelParams Lp'!$D$16,1,IF(AE4&lt;'ModelParams Lp'!$E$16,2,IF(AE4&lt;'ModelParams Lp'!$F$16,3,IF(AE4&lt;'ModelParams Lp'!$G$16,4,IF(AE4&lt;'ModelParams Lp'!$H$16,5,6)))))))</f>
        <v>3</v>
      </c>
      <c r="AG4" s="67">
        <f ca="1">IF($AF4&gt;1,0,OFFSET('ModelParams Lp'!$C$12,0,-'Sound Pressure'!$AF4))</f>
        <v>0</v>
      </c>
      <c r="AH4" s="67">
        <f ca="1">IF($AF4&gt;2,0,OFFSET('ModelParams Lp'!$D$12,0,-'Sound Pressure'!$AF4))</f>
        <v>0</v>
      </c>
      <c r="AI4" s="67">
        <f ca="1">IF($AF4&gt;3,0,OFFSET('ModelParams Lp'!$E$12,0,-'Sound Pressure'!$AF4))</f>
        <v>0</v>
      </c>
      <c r="AJ4" s="67">
        <f ca="1">IF($AF4&gt;4,0,OFFSET('ModelParams Lp'!$F$12,0,-'Sound Pressure'!$AF4))</f>
        <v>1</v>
      </c>
      <c r="AK4" s="67">
        <f ca="1">IF($AF4&gt;3,0,OFFSET('ModelParams Lp'!$G$12,0,-'Sound Pressure'!$AF4))</f>
        <v>2</v>
      </c>
      <c r="AL4" s="67">
        <f ca="1">IF($AF4&gt;5,0,OFFSET('ModelParams Lp'!$H$12,0,-'Sound Pressure'!$AF4))</f>
        <v>3</v>
      </c>
      <c r="AM4" s="67">
        <f ca="1">IF($AF4&gt;6,0,OFFSET('ModelParams Lp'!$I$12,0,-'Sound Pressure'!$AF4))</f>
        <v>3</v>
      </c>
      <c r="AN4" s="67">
        <f ca="1">IF($AF4&gt;7,0,IF($AF$4&lt;0,3,OFFSET('ModelParams Lp'!$J$12,0,-'Sound Pressure'!$AF4)))</f>
        <v>3</v>
      </c>
      <c r="AO4" s="67">
        <f>10*LOG(1+(343.2/(4*PI()*AO$3))^2*(2*PI()/$V4))</f>
        <v>17.281887051935769</v>
      </c>
      <c r="AP4" s="67">
        <f t="shared" ref="AP4:AV19" si="0">10*LOG(1+(343.2/(4*PI()*AP$3))^2*(2*PI()/$V4))</f>
        <v>11.562666599609967</v>
      </c>
      <c r="AQ4" s="67">
        <f t="shared" si="0"/>
        <v>6.3675549752812355</v>
      </c>
      <c r="AR4" s="67">
        <f t="shared" si="0"/>
        <v>2.6320208142870016</v>
      </c>
      <c r="AS4" s="67">
        <f t="shared" si="0"/>
        <v>0.82171829475927227</v>
      </c>
      <c r="AT4" s="67">
        <f t="shared" si="0"/>
        <v>0.22045854908140772</v>
      </c>
      <c r="AU4" s="67">
        <f t="shared" si="0"/>
        <v>5.6172641876192184E-2</v>
      </c>
      <c r="AV4" s="67">
        <f t="shared" si="0"/>
        <v>1.4111421226455811E-2</v>
      </c>
      <c r="AW4" s="67">
        <f>'ModelParams Lp'!B$22</f>
        <v>4</v>
      </c>
      <c r="AX4" s="67">
        <f>'ModelParams Lp'!C$22</f>
        <v>2</v>
      </c>
      <c r="AY4" s="67">
        <f>'ModelParams Lp'!D$22</f>
        <v>1</v>
      </c>
      <c r="AZ4" s="67">
        <f>'ModelParams Lp'!E$22</f>
        <v>0</v>
      </c>
      <c r="BA4" s="67">
        <f>'ModelParams Lp'!F$22</f>
        <v>0</v>
      </c>
      <c r="BB4" s="67">
        <f>'ModelParams Lp'!G$22</f>
        <v>0</v>
      </c>
      <c r="BC4" s="67">
        <f>'ModelParams Lp'!H$22</f>
        <v>0</v>
      </c>
      <c r="BD4" s="67">
        <f>'ModelParams Lp'!I$22</f>
        <v>0</v>
      </c>
      <c r="BE4" s="67">
        <f>-10*LOG(2/(4*PI()*2^2)+4/(0.163*(Calcul!$K9*Calcul!$L9)/VLOOKUP(Calcul!$I9,'ModelParams Lp'!$E$37:$F$39,2,0)))</f>
        <v>10.69392464651435</v>
      </c>
      <c r="BF4" s="67">
        <f>-10*LOG(2/(4*PI()*2^2)+4/(0.163*(Calcul!$K9*Calcul!$L9)/VLOOKUP(Calcul!$I9,'ModelParams Lp'!$E$37:$F$39,2,0)))</f>
        <v>10.69392464651435</v>
      </c>
      <c r="BG4" s="67">
        <f>-10*LOG(2/(4*PI()*2^2)+4/(0.163*(Calcul!$K9*Calcul!$L9)/VLOOKUP(Calcul!$I9,'ModelParams Lp'!$E$37:$F$39,2,0)))</f>
        <v>10.69392464651435</v>
      </c>
      <c r="BH4" s="67">
        <f>-10*LOG(2/(4*PI()*2^2)+4/(0.163*(Calcul!$K9*Calcul!$L9)/VLOOKUP(Calcul!$I9,'ModelParams Lp'!$E$37:$F$39,2,0)))</f>
        <v>10.69392464651435</v>
      </c>
      <c r="BI4" s="67">
        <f>-10*LOG(2/(4*PI()*2^2)+4/(0.163*(Calcul!$K9*Calcul!$L9)/VLOOKUP(Calcul!$I9,'ModelParams Lp'!$E$37:$F$39,2,0)))</f>
        <v>10.69392464651435</v>
      </c>
      <c r="BJ4" s="67">
        <f>-10*LOG(2/(4*PI()*2^2)+4/(0.163*(Calcul!$K9*Calcul!$L9)/VLOOKUP(Calcul!$I9,'ModelParams Lp'!$E$37:$F$39,2,0)))</f>
        <v>10.69392464651435</v>
      </c>
      <c r="BK4" s="67">
        <f>-10*LOG(2/(4*PI()*2^2)+4/(0.163*(Calcul!$K9*Calcul!$L9)/VLOOKUP(Calcul!$I9,'ModelParams Lp'!$E$37:$F$39,2,0)))</f>
        <v>10.69392464651435</v>
      </c>
      <c r="BL4" s="67">
        <f>-10*LOG(2/(4*PI()*2^2)+4/(0.163*(Calcul!$K9*Calcul!$L9)/VLOOKUP(Calcul!$I9,'ModelParams Lp'!$E$37:$F$39,2,0)))</f>
        <v>10.69392464651435</v>
      </c>
      <c r="BM4" s="67">
        <f>VLOOKUP(Calcul!$J9,'ModelParams Lp'!$D$28:$O$32,5,0)+BE4</f>
        <v>10.69392464651435</v>
      </c>
      <c r="BN4" s="67">
        <f>VLOOKUP(Calcul!$J9,'ModelParams Lp'!$D$28:$O$32,6,0)+BF4</f>
        <v>13.69392464651435</v>
      </c>
      <c r="BO4" s="67">
        <f>VLOOKUP(Calcul!$J9,'ModelParams Lp'!$D$28:$O$32,7,0)+BG4</f>
        <v>21.69392464651435</v>
      </c>
      <c r="BP4" s="67">
        <f>VLOOKUP(Calcul!$J9,'ModelParams Lp'!$D$28:$O$32,8,0)+BH4</f>
        <v>29.69392464651435</v>
      </c>
      <c r="BQ4" s="67">
        <f>VLOOKUP(Calcul!$J9,'ModelParams Lp'!$D$28:$O$32,9,0)+BI4</f>
        <v>33.693924646514347</v>
      </c>
      <c r="BR4" s="67">
        <f>VLOOKUP(Calcul!$J9,'ModelParams Lp'!$D$28:$O$32,10,0)+BJ4</f>
        <v>33.693924646514347</v>
      </c>
      <c r="BS4" s="67">
        <f>VLOOKUP(Calcul!$J9,'ModelParams Lp'!$D$28:$O$32,11,0)+BK4</f>
        <v>33.693924646514347</v>
      </c>
      <c r="BT4" s="67">
        <f>VLOOKUP(Calcul!$J9,'ModelParams Lp'!$D$28:$O$32,12,0)+BL4</f>
        <v>33.693924646514347</v>
      </c>
      <c r="BU4" s="66">
        <f ca="1">IF(E4-W4-AG4-AO4-AW4-BE4&lt;0,0,E4-W4-AG4-AO4-AW4-BE4)</f>
        <v>28.556600858815923</v>
      </c>
      <c r="BV4" s="66">
        <f t="shared" ref="BV4:CB4" ca="1" si="1">IF(F4-X4-AH4-AP4-AX4-BF4&lt;0,0,F4-X4-AH4-AP4-AX4-BF4)</f>
        <v>31.120067455960498</v>
      </c>
      <c r="BW4" s="66">
        <f t="shared" ca="1" si="1"/>
        <v>32.855007520688289</v>
      </c>
      <c r="BX4" s="66">
        <f t="shared" ca="1" si="1"/>
        <v>32.377414837021504</v>
      </c>
      <c r="BY4" s="66">
        <f t="shared" ca="1" si="1"/>
        <v>28.769072684748426</v>
      </c>
      <c r="BZ4" s="66">
        <f t="shared" ca="1" si="1"/>
        <v>24.10988211796597</v>
      </c>
      <c r="CA4" s="66">
        <f t="shared" ca="1" si="1"/>
        <v>20.235006259734298</v>
      </c>
      <c r="CB4" s="66">
        <f t="shared" ca="1" si="1"/>
        <v>16.459194261970595</v>
      </c>
      <c r="CC4" s="24">
        <f ca="1">10*LOG10(IF(BU4="",0,POWER(10,((BU4+'ModelParams Lw'!$O$4)/10))) +IF(BV4="",0,POWER(10,((BV4+'ModelParams Lw'!$P$4)/10))) +IF(BW4="",0,POWER(10,((BW4+'ModelParams Lw'!$Q$4)/10))) +IF(BX4="",0,POWER(10,((BX4+'ModelParams Lw'!$R$4)/10))) +IF(BY4="",0,POWER(10,((BY4+'ModelParams Lw'!$S$4)/10))) +IF(BZ4="",0,POWER(10,((BZ4+'ModelParams Lw'!$T$4)/10))) +IF(CA4="",0,POWER(10,((CA4+'ModelParams Lw'!$U$4)/10)))+IF(CB4="",0,POWER(10,((CB4+'ModelParams Lw'!$V$4)/10))))</f>
        <v>33.779199950527371</v>
      </c>
      <c r="CD4" s="24">
        <f ca="1">MAX(CE4:CL4)</f>
        <v>28.769072684748426</v>
      </c>
      <c r="CE4" s="24">
        <f ca="1">(BU4-'ModelParams Lw'!O$10)/'ModelParams Lw'!O$11</f>
        <v>-8.7891128369418698</v>
      </c>
      <c r="CF4" s="24">
        <f ca="1">(BV4-'ModelParams Lw'!P$10)/'ModelParams Lw'!P$11</f>
        <v>10.482836156276434</v>
      </c>
      <c r="CG4" s="24">
        <f ca="1">(BW4-'ModelParams Lw'!Q$10)/'ModelParams Lw'!Q$11</f>
        <v>22.4247392695573</v>
      </c>
      <c r="CH4" s="24">
        <f ca="1">(BX4-'ModelParams Lw'!R$10)/'ModelParams Lw'!R$11</f>
        <v>28.313567594477931</v>
      </c>
      <c r="CI4" s="24">
        <f ca="1">(BY4-'ModelParams Lw'!S$10)/'ModelParams Lw'!S$11</f>
        <v>28.769072684748426</v>
      </c>
      <c r="CJ4" s="24">
        <f ca="1">(BZ4-'ModelParams Lw'!T$10)/'ModelParams Lw'!T$11</f>
        <v>27.201854303414752</v>
      </c>
      <c r="CK4" s="24">
        <f ca="1">(CA4-'ModelParams Lw'!U$10)/'ModelParams Lw'!U$11</f>
        <v>25.692689033887124</v>
      </c>
      <c r="CL4" s="24">
        <f ca="1">(CB4-'ModelParams Lw'!V$10)/'ModelParams Lw'!V$11</f>
        <v>23.746790545602519</v>
      </c>
      <c r="CM4" s="66">
        <f>IF(M4-BM4-AW4&lt;0,0,M4-BM4-AW4)</f>
        <v>30.697089644711454</v>
      </c>
      <c r="CN4" s="66">
        <f t="shared" ref="CN4:CT4" si="2">IF(N4-BN4-AX4&lt;0,0,N4-BN4-AX4)</f>
        <v>34.914346499333135</v>
      </c>
      <c r="CO4" s="66">
        <f t="shared" si="2"/>
        <v>21.19835624939704</v>
      </c>
      <c r="CP4" s="66">
        <f t="shared" si="2"/>
        <v>9.3265209866126746</v>
      </c>
      <c r="CQ4" s="66">
        <f t="shared" si="2"/>
        <v>1.6465557696572404</v>
      </c>
      <c r="CR4" s="66">
        <f t="shared" si="2"/>
        <v>0</v>
      </c>
      <c r="CS4" s="66">
        <f t="shared" si="2"/>
        <v>0</v>
      </c>
      <c r="CT4" s="66">
        <f t="shared" si="2"/>
        <v>0</v>
      </c>
      <c r="CU4" s="24">
        <f>10*LOG10(IF(CM4="",0,POWER(10,((CM4+'ModelParams Lw'!$O$4)/10))) +IF(CN4="",0,POWER(10,((CN4+'ModelParams Lw'!$P$4)/10))) +IF(CO4="",0,POWER(10,((CO4+'ModelParams Lw'!$Q$4)/10))) +IF(CP4="",0,POWER(10,((CP4+'ModelParams Lw'!$R$4)/10))) +IF(CQ4="",0,POWER(10,((CQ4+'ModelParams Lw'!$S$4)/10))) +IF(CR4="",0,POWER(10,((CR4+'ModelParams Lw'!$T$4)/10))) +IF(CS4="",0,POWER(10,((CS4+'ModelParams Lw'!$U$4)/10)))+IF(CT4="",0,POWER(10,((CT4+'ModelParams Lw'!$V$4)/10))))</f>
        <v>20.254229519702651</v>
      </c>
      <c r="CV4" s="24">
        <f>MAX(CW4:DD4)</f>
        <v>14.844076436015097</v>
      </c>
      <c r="CW4" s="24">
        <f>(CM4-'ModelParams Lw'!O$10)/'ModelParams Lw'!O$11</f>
        <v>-6.0796333611247411</v>
      </c>
      <c r="CX4" s="24">
        <f>(CN4-'ModelParams Lw'!P$10)/'ModelParams Lw'!P$11</f>
        <v>14.844076436015097</v>
      </c>
      <c r="CY4" s="24">
        <f>(CO4-'ModelParams Lw'!Q$10)/'ModelParams Lw'!Q$11</f>
        <v>9.8907056445129466</v>
      </c>
      <c r="CZ4" s="24">
        <f>(CP4-'ModelParams Lw'!R$10)/'ModelParams Lw'!R$11</f>
        <v>4.6473521423128075</v>
      </c>
      <c r="DA4" s="24">
        <f>(CQ4-'ModelParams Lw'!S$10)/'ModelParams Lw'!S$11</f>
        <v>1.6465557696572404</v>
      </c>
      <c r="DB4" s="24">
        <f>(CR4-'ModelParams Lw'!T$10)/'ModelParams Lw'!T$11</f>
        <v>3.4482758620689657</v>
      </c>
      <c r="DC4" s="24">
        <f>(CS4-'ModelParams Lw'!U$10)/'ModelParams Lw'!U$11</f>
        <v>5.9512195121951219</v>
      </c>
      <c r="DD4" s="24">
        <f>(CT4-'ModelParams Lw'!V$10)/'ModelParams Lw'!V$11</f>
        <v>7.766990291262136</v>
      </c>
    </row>
    <row r="5" spans="1:108" x14ac:dyDescent="0.25">
      <c r="A5" s="12">
        <f>'Sound Power'!B5</f>
        <v>0</v>
      </c>
      <c r="B5" s="12">
        <f>'Sound Power'!D5</f>
        <v>0</v>
      </c>
      <c r="C5" s="12">
        <f>'Sound Power'!E5</f>
        <v>0</v>
      </c>
      <c r="D5" s="12">
        <f>'Sound Power'!F5</f>
        <v>0</v>
      </c>
      <c r="E5" s="67" t="e">
        <f>IF(Calcul!$G10="SA",'Sound Power'!AY5,'Sound Power'!P5)</f>
        <v>#DIV/0!</v>
      </c>
      <c r="F5" s="67" t="e">
        <f>IF(Calcul!$G10="SA",'Sound Power'!AZ5,'Sound Power'!Q5)</f>
        <v>#DIV/0!</v>
      </c>
      <c r="G5" s="67" t="e">
        <f>IF(Calcul!$G10="SA",'Sound Power'!BA5,'Sound Power'!R5)</f>
        <v>#DIV/0!</v>
      </c>
      <c r="H5" s="67" t="e">
        <f>IF(Calcul!$G10="SA",'Sound Power'!BB5,'Sound Power'!S5)</f>
        <v>#DIV/0!</v>
      </c>
      <c r="I5" s="67" t="e">
        <f>IF(Calcul!$G10="SA",'Sound Power'!BC5,'Sound Power'!T5)</f>
        <v>#DIV/0!</v>
      </c>
      <c r="J5" s="67" t="e">
        <f>IF(Calcul!$G10="SA",'Sound Power'!BD5,'Sound Power'!U5)</f>
        <v>#DIV/0!</v>
      </c>
      <c r="K5" s="67" t="e">
        <f>IF(Calcul!$G10="SA",'Sound Power'!BE5,'Sound Power'!V5)</f>
        <v>#DIV/0!</v>
      </c>
      <c r="L5" s="67" t="e">
        <f>IF(Calcul!$G10="SA",'Sound Power'!BF5,'Sound Power'!W5)</f>
        <v>#DIV/0!</v>
      </c>
      <c r="M5" s="67" t="e">
        <f>'Sound Power'!BY5</f>
        <v>#DIV/0!</v>
      </c>
      <c r="N5" s="67" t="e">
        <f>'Sound Power'!BZ5</f>
        <v>#DIV/0!</v>
      </c>
      <c r="O5" s="67" t="e">
        <f>'Sound Power'!CA5</f>
        <v>#DIV/0!</v>
      </c>
      <c r="P5" s="67" t="e">
        <f>'Sound Power'!CB5</f>
        <v>#DIV/0!</v>
      </c>
      <c r="Q5" s="67" t="e">
        <f>'Sound Power'!CC5</f>
        <v>#DIV/0!</v>
      </c>
      <c r="R5" s="67" t="e">
        <f>'Sound Power'!CD5</f>
        <v>#DIV/0!</v>
      </c>
      <c r="S5" s="67" t="e">
        <f>'Sound Power'!CE5</f>
        <v>#DIV/0!</v>
      </c>
      <c r="T5" s="67" t="e">
        <f>'Sound Power'!CF5</f>
        <v>#DIV/0!</v>
      </c>
      <c r="U5" s="64">
        <f t="shared" ref="U5:U68" si="3">2*(B5+C5)</f>
        <v>0</v>
      </c>
      <c r="V5" s="64">
        <f t="shared" ref="V5:V68" si="4">B5*C5</f>
        <v>0</v>
      </c>
      <c r="W5" s="67" t="e">
        <f>('ModelParams Lp'!B$4*10^'ModelParams Lp'!B$5*($U5/$V5)^'ModelParams Lp'!B$6)*3</f>
        <v>#DIV/0!</v>
      </c>
      <c r="X5" s="67" t="e">
        <f>('ModelParams Lp'!C$4*10^'ModelParams Lp'!C$5*($U5/$V5)^'ModelParams Lp'!C$6)*3</f>
        <v>#DIV/0!</v>
      </c>
      <c r="Y5" s="67" t="e">
        <f>('ModelParams Lp'!D$4*10^'ModelParams Lp'!D$5*($U5/$V5)^'ModelParams Lp'!D$6)*3</f>
        <v>#DIV/0!</v>
      </c>
      <c r="Z5" s="67" t="e">
        <f>('ModelParams Lp'!E$4*10^'ModelParams Lp'!E$5*($U5/$V5)^'ModelParams Lp'!E$6)*3</f>
        <v>#DIV/0!</v>
      </c>
      <c r="AA5" s="67" t="e">
        <f>('ModelParams Lp'!F$4*10^'ModelParams Lp'!F$5*($U5/$V5)^'ModelParams Lp'!F$6)*3</f>
        <v>#DIV/0!</v>
      </c>
      <c r="AB5" s="67" t="e">
        <f>('ModelParams Lp'!G$4*10^'ModelParams Lp'!G$5*($U5/$V5)^'ModelParams Lp'!G$6)*3</f>
        <v>#DIV/0!</v>
      </c>
      <c r="AC5" s="67" t="e">
        <f>('ModelParams Lp'!H$4*10^'ModelParams Lp'!H$5*($U5/$V5)^'ModelParams Lp'!H$6)*3</f>
        <v>#DIV/0!</v>
      </c>
      <c r="AD5" s="67" t="e">
        <f>('ModelParams Lp'!I$4*10^'ModelParams Lp'!I$5*($U5/$V5)^'ModelParams Lp'!I$6)*3</f>
        <v>#DIV/0!</v>
      </c>
      <c r="AE5" s="53" t="e">
        <f t="shared" ref="AE5:AE68" si="5">343.2/(2*MAX(B5:C5))</f>
        <v>#DIV/0!</v>
      </c>
      <c r="AF5" s="53" t="e">
        <f>IF(AE5&lt;'ModelParams Lp'!$B$16,-1,IF(AE5&lt;'ModelParams Lp'!$C$16,0,IF(AE5&lt;'ModelParams Lp'!$D$16,1,IF(AE5&lt;'ModelParams Lp'!$E$16,2,IF(AE5&lt;'ModelParams Lp'!$F$16,3,IF(AE5&lt;'ModelParams Lp'!$G$16,4,IF(AE5&lt;'ModelParams Lp'!$H$16,5,6)))))))</f>
        <v>#DIV/0!</v>
      </c>
      <c r="AG5" s="67" t="e">
        <f ca="1">IF($AF5&gt;1,0,OFFSET('ModelParams Lp'!$C$12,0,-'Sound Pressure'!$AF5))</f>
        <v>#DIV/0!</v>
      </c>
      <c r="AH5" s="67" t="e">
        <f ca="1">IF($AF5&gt;2,0,OFFSET('ModelParams Lp'!$D$12,0,-'Sound Pressure'!$AF5))</f>
        <v>#DIV/0!</v>
      </c>
      <c r="AI5" s="67" t="e">
        <f ca="1">IF($AF5&gt;3,0,OFFSET('ModelParams Lp'!$E$12,0,-'Sound Pressure'!$AF5))</f>
        <v>#DIV/0!</v>
      </c>
      <c r="AJ5" s="67" t="e">
        <f ca="1">IF($AF5&gt;4,0,OFFSET('ModelParams Lp'!$F$12,0,-'Sound Pressure'!$AF5))</f>
        <v>#DIV/0!</v>
      </c>
      <c r="AK5" s="67" t="e">
        <f ca="1">IF($AF5&gt;3,0,OFFSET('ModelParams Lp'!$G$12,0,-'Sound Pressure'!$AF5))</f>
        <v>#DIV/0!</v>
      </c>
      <c r="AL5" s="67" t="e">
        <f ca="1">IF($AF5&gt;5,0,OFFSET('ModelParams Lp'!$H$12,0,-'Sound Pressure'!$AF5))</f>
        <v>#DIV/0!</v>
      </c>
      <c r="AM5" s="67" t="e">
        <f ca="1">IF($AF5&gt;6,0,OFFSET('ModelParams Lp'!$I$12,0,-'Sound Pressure'!$AF5))</f>
        <v>#DIV/0!</v>
      </c>
      <c r="AN5" s="67" t="e">
        <f ca="1">IF($AF5&gt;7,0,IF($AF$4&lt;0,3,OFFSET('ModelParams Lp'!$J$12,0,-'Sound Pressure'!$AF5)))</f>
        <v>#DIV/0!</v>
      </c>
      <c r="AO5" s="67" t="e">
        <f t="shared" ref="AO5:AV49" si="6">10*LOG(1+(343.2/(4*PI()*AO$3))^2*(2*PI()/$V5))</f>
        <v>#DIV/0!</v>
      </c>
      <c r="AP5" s="67" t="e">
        <f t="shared" si="0"/>
        <v>#DIV/0!</v>
      </c>
      <c r="AQ5" s="67" t="e">
        <f t="shared" si="0"/>
        <v>#DIV/0!</v>
      </c>
      <c r="AR5" s="67" t="e">
        <f t="shared" si="0"/>
        <v>#DIV/0!</v>
      </c>
      <c r="AS5" s="67" t="e">
        <f t="shared" si="0"/>
        <v>#DIV/0!</v>
      </c>
      <c r="AT5" s="67" t="e">
        <f t="shared" si="0"/>
        <v>#DIV/0!</v>
      </c>
      <c r="AU5" s="67" t="e">
        <f t="shared" si="0"/>
        <v>#DIV/0!</v>
      </c>
      <c r="AV5" s="67" t="e">
        <f t="shared" si="0"/>
        <v>#DIV/0!</v>
      </c>
      <c r="AW5" s="67">
        <f>'ModelParams Lp'!B$22</f>
        <v>4</v>
      </c>
      <c r="AX5" s="67">
        <f>'ModelParams Lp'!C$22</f>
        <v>2</v>
      </c>
      <c r="AY5" s="67">
        <f>'ModelParams Lp'!D$22</f>
        <v>1</v>
      </c>
      <c r="AZ5" s="67">
        <f>'ModelParams Lp'!E$22</f>
        <v>0</v>
      </c>
      <c r="BA5" s="67">
        <f>'ModelParams Lp'!F$22</f>
        <v>0</v>
      </c>
      <c r="BB5" s="67">
        <f>'ModelParams Lp'!G$22</f>
        <v>0</v>
      </c>
      <c r="BC5" s="67">
        <f>'ModelParams Lp'!H$22</f>
        <v>0</v>
      </c>
      <c r="BD5" s="67">
        <f>'ModelParams Lp'!I$22</f>
        <v>0</v>
      </c>
      <c r="BE5" s="67">
        <f>-10*LOG(2/(4*PI()*2^2)+4/(0.163*(Calcul!$K10*Calcul!$L10)/VLOOKUP(Calcul!$I10,'ModelParams Lp'!$E$37:$F$39,2,0)))</f>
        <v>10.69392464651435</v>
      </c>
      <c r="BF5" s="67">
        <f>-10*LOG(2/(4*PI()*2^2)+4/(0.163*(Calcul!$K10*Calcul!$L10)/VLOOKUP(Calcul!$I10,'ModelParams Lp'!$E$37:$F$39,2,0)))</f>
        <v>10.69392464651435</v>
      </c>
      <c r="BG5" s="67">
        <f>-10*LOG(2/(4*PI()*2^2)+4/(0.163*(Calcul!$K10*Calcul!$L10)/VLOOKUP(Calcul!$I10,'ModelParams Lp'!$E$37:$F$39,2,0)))</f>
        <v>10.69392464651435</v>
      </c>
      <c r="BH5" s="67">
        <f>-10*LOG(2/(4*PI()*2^2)+4/(0.163*(Calcul!$K10*Calcul!$L10)/VLOOKUP(Calcul!$I10,'ModelParams Lp'!$E$37:$F$39,2,0)))</f>
        <v>10.69392464651435</v>
      </c>
      <c r="BI5" s="67">
        <f>-10*LOG(2/(4*PI()*2^2)+4/(0.163*(Calcul!$K10*Calcul!$L10)/VLOOKUP(Calcul!$I10,'ModelParams Lp'!$E$37:$F$39,2,0)))</f>
        <v>10.69392464651435</v>
      </c>
      <c r="BJ5" s="67">
        <f>-10*LOG(2/(4*PI()*2^2)+4/(0.163*(Calcul!$K10*Calcul!$L10)/VLOOKUP(Calcul!$I10,'ModelParams Lp'!$E$37:$F$39,2,0)))</f>
        <v>10.69392464651435</v>
      </c>
      <c r="BK5" s="67">
        <f>-10*LOG(2/(4*PI()*2^2)+4/(0.163*(Calcul!$K10*Calcul!$L10)/VLOOKUP(Calcul!$I10,'ModelParams Lp'!$E$37:$F$39,2,0)))</f>
        <v>10.69392464651435</v>
      </c>
      <c r="BL5" s="67">
        <f>-10*LOG(2/(4*PI()*2^2)+4/(0.163*(Calcul!$K10*Calcul!$L10)/VLOOKUP(Calcul!$I10,'ModelParams Lp'!$E$37:$F$39,2,0)))</f>
        <v>10.69392464651435</v>
      </c>
      <c r="BM5" s="67">
        <f>VLOOKUP(Calcul!$J10,'ModelParams Lp'!$D$28:$O$32,5,0)+BE5</f>
        <v>10.69392464651435</v>
      </c>
      <c r="BN5" s="67">
        <f>VLOOKUP(Calcul!$J10,'ModelParams Lp'!$D$28:$O$32,6,0)+BF5</f>
        <v>13.69392464651435</v>
      </c>
      <c r="BO5" s="67">
        <f>VLOOKUP(Calcul!$J10,'ModelParams Lp'!$D$28:$O$32,7,0)+BG5</f>
        <v>21.69392464651435</v>
      </c>
      <c r="BP5" s="67">
        <f>VLOOKUP(Calcul!$J10,'ModelParams Lp'!$D$28:$O$32,8,0)+BH5</f>
        <v>29.69392464651435</v>
      </c>
      <c r="BQ5" s="67">
        <f>VLOOKUP(Calcul!$J10,'ModelParams Lp'!$D$28:$O$32,9,0)+BI5</f>
        <v>33.693924646514347</v>
      </c>
      <c r="BR5" s="67">
        <f>VLOOKUP(Calcul!$J10,'ModelParams Lp'!$D$28:$O$32,10,0)+BJ5</f>
        <v>33.693924646514347</v>
      </c>
      <c r="BS5" s="67">
        <f>VLOOKUP(Calcul!$J10,'ModelParams Lp'!$D$28:$O$32,11,0)+BK5</f>
        <v>33.693924646514347</v>
      </c>
      <c r="BT5" s="67">
        <f>VLOOKUP(Calcul!$J10,'ModelParams Lp'!$D$28:$O$32,12,0)+BL5</f>
        <v>33.693924646514347</v>
      </c>
      <c r="BU5" s="66" t="e">
        <f t="shared" ref="BU5:BU68" ca="1" si="7">IF(E5-W5-AG5-AO5-AW5-BE5&lt;0,0,E5-W5-AG5-AO5-AW5-BE5)</f>
        <v>#DIV/0!</v>
      </c>
      <c r="BV5" s="66" t="e">
        <f t="shared" ref="BV5:BV68" ca="1" si="8">IF(F5-X5-AH5-AP5-AX5-BF5&lt;0,0,F5-X5-AH5-AP5-AX5-BF5)</f>
        <v>#DIV/0!</v>
      </c>
      <c r="BW5" s="66" t="e">
        <f t="shared" ref="BW5:BW68" ca="1" si="9">IF(G5-Y5-AI5-AQ5-AY5-BG5&lt;0,0,G5-Y5-AI5-AQ5-AY5-BG5)</f>
        <v>#DIV/0!</v>
      </c>
      <c r="BX5" s="66" t="e">
        <f t="shared" ref="BX5:BX68" ca="1" si="10">IF(H5-Z5-AJ5-AR5-AZ5-BH5&lt;0,0,H5-Z5-AJ5-AR5-AZ5-BH5)</f>
        <v>#DIV/0!</v>
      </c>
      <c r="BY5" s="66" t="e">
        <f t="shared" ref="BY5:BY68" ca="1" si="11">IF(I5-AA5-AK5-AS5-BA5-BI5&lt;0,0,I5-AA5-AK5-AS5-BA5-BI5)</f>
        <v>#DIV/0!</v>
      </c>
      <c r="BZ5" s="66" t="e">
        <f t="shared" ref="BZ5:BZ68" ca="1" si="12">IF(J5-AB5-AL5-AT5-BB5-BJ5&lt;0,0,J5-AB5-AL5-AT5-BB5-BJ5)</f>
        <v>#DIV/0!</v>
      </c>
      <c r="CA5" s="66" t="e">
        <f t="shared" ref="CA5:CA68" ca="1" si="13">IF(K5-AC5-AM5-AU5-BC5-BK5&lt;0,0,K5-AC5-AM5-AU5-BC5-BK5)</f>
        <v>#DIV/0!</v>
      </c>
      <c r="CB5" s="66" t="e">
        <f t="shared" ref="CB5:CB68" ca="1" si="14">IF(L5-AD5-AN5-AV5-BD5-BL5&lt;0,0,L5-AD5-AN5-AV5-BD5-BL5)</f>
        <v>#DIV/0!</v>
      </c>
      <c r="CC5" s="24" t="e">
        <f ca="1">10*LOG10(IF(BU5="",0,POWER(10,((BU5+'ModelParams Lw'!$O$4)/10))) +IF(BV5="",0,POWER(10,((BV5+'ModelParams Lw'!$P$4)/10))) +IF(BW5="",0,POWER(10,((BW5+'ModelParams Lw'!$Q$4)/10))) +IF(BX5="",0,POWER(10,((BX5+'ModelParams Lw'!$R$4)/10))) +IF(BY5="",0,POWER(10,((BY5+'ModelParams Lw'!$S$4)/10))) +IF(BZ5="",0,POWER(10,((BZ5+'ModelParams Lw'!$T$4)/10))) +IF(CA5="",0,POWER(10,((CA5+'ModelParams Lw'!$U$4)/10)))+IF(CB5="",0,POWER(10,((CB5+'ModelParams Lw'!$V$4)/10))))</f>
        <v>#DIV/0!</v>
      </c>
      <c r="CD5" s="24" t="e">
        <f t="shared" ref="CD5:CD68" ca="1" si="15">MAX(CE5:CL5)</f>
        <v>#DIV/0!</v>
      </c>
      <c r="CE5" s="24" t="e">
        <f ca="1">(BU5-'ModelParams Lw'!O$10)/'ModelParams Lw'!O$11</f>
        <v>#DIV/0!</v>
      </c>
      <c r="CF5" s="24" t="e">
        <f ca="1">(BV5-'ModelParams Lw'!P$10)/'ModelParams Lw'!P$11</f>
        <v>#DIV/0!</v>
      </c>
      <c r="CG5" s="24" t="e">
        <f ca="1">(BW5-'ModelParams Lw'!Q$10)/'ModelParams Lw'!Q$11</f>
        <v>#DIV/0!</v>
      </c>
      <c r="CH5" s="24" t="e">
        <f ca="1">(BX5-'ModelParams Lw'!R$10)/'ModelParams Lw'!R$11</f>
        <v>#DIV/0!</v>
      </c>
      <c r="CI5" s="24" t="e">
        <f ca="1">(BY5-'ModelParams Lw'!S$10)/'ModelParams Lw'!S$11</f>
        <v>#DIV/0!</v>
      </c>
      <c r="CJ5" s="24" t="e">
        <f ca="1">(BZ5-'ModelParams Lw'!T$10)/'ModelParams Lw'!T$11</f>
        <v>#DIV/0!</v>
      </c>
      <c r="CK5" s="24" t="e">
        <f ca="1">(CA5-'ModelParams Lw'!U$10)/'ModelParams Lw'!U$11</f>
        <v>#DIV/0!</v>
      </c>
      <c r="CL5" s="24" t="e">
        <f ca="1">(CB5-'ModelParams Lw'!V$10)/'ModelParams Lw'!V$11</f>
        <v>#DIV/0!</v>
      </c>
      <c r="CM5" s="66" t="e">
        <f t="shared" ref="CM5:CM68" si="16">IF(M5-BM5-AW5&lt;0,0,M5-BM5-AW5)</f>
        <v>#DIV/0!</v>
      </c>
      <c r="CN5" s="66" t="e">
        <f t="shared" ref="CN5:CN68" si="17">IF(N5-BN5-AX5&lt;0,0,N5-BN5-AX5)</f>
        <v>#DIV/0!</v>
      </c>
      <c r="CO5" s="66" t="e">
        <f>IF(O5-BO5-AY5&lt;0,0,O5-BO5-AY5)</f>
        <v>#DIV/0!</v>
      </c>
      <c r="CP5" s="66" t="e">
        <f t="shared" ref="CP5:CP68" si="18">IF(P5-BP5-AZ5&lt;0,0,P5-BP5-AZ5)</f>
        <v>#DIV/0!</v>
      </c>
      <c r="CQ5" s="66" t="e">
        <f t="shared" ref="CQ5:CQ68" si="19">IF(Q5-BQ5-BA5&lt;0,0,Q5-BQ5-BA5)</f>
        <v>#DIV/0!</v>
      </c>
      <c r="CR5" s="66" t="e">
        <f t="shared" ref="CR5:CR68" si="20">IF(R5-BR5-BB5&lt;0,0,R5-BR5-BB5)</f>
        <v>#DIV/0!</v>
      </c>
      <c r="CS5" s="66" t="e">
        <f t="shared" ref="CS5:CS68" si="21">IF(S5-BS5-BC5&lt;0,0,S5-BS5-BC5)</f>
        <v>#DIV/0!</v>
      </c>
      <c r="CT5" s="66" t="e">
        <f t="shared" ref="CT5:CT68" si="22">IF(T5-BT5-BD5&lt;0,0,T5-BT5-BD5)</f>
        <v>#DIV/0!</v>
      </c>
      <c r="CU5" s="24" t="e">
        <f>10*LOG10(IF(CM5="",0,POWER(10,((CM5+'ModelParams Lw'!$O$4)/10))) +IF(CN5="",0,POWER(10,((CN5+'ModelParams Lw'!$P$4)/10))) +IF(CO5="",0,POWER(10,((CO5+'ModelParams Lw'!$Q$4)/10))) +IF(CP5="",0,POWER(10,((CP5+'ModelParams Lw'!$R$4)/10))) +IF(CQ5="",0,POWER(10,((CQ5+'ModelParams Lw'!$S$4)/10))) +IF(CR5="",0,POWER(10,((CR5+'ModelParams Lw'!$T$4)/10))) +IF(CS5="",0,POWER(10,((CS5+'ModelParams Lw'!$U$4)/10)))+IF(CT5="",0,POWER(10,((CT5+'ModelParams Lw'!$V$4)/10))))</f>
        <v>#DIV/0!</v>
      </c>
      <c r="CV5" s="24" t="e">
        <f>MAX(CW5:DD5)</f>
        <v>#DIV/0!</v>
      </c>
      <c r="CW5" s="24" t="e">
        <f>(CM5-'ModelParams Lw'!O$10)/'ModelParams Lw'!O$11</f>
        <v>#DIV/0!</v>
      </c>
      <c r="CX5" s="24" t="e">
        <f>(CN5-'ModelParams Lw'!P$10)/'ModelParams Lw'!P$11</f>
        <v>#DIV/0!</v>
      </c>
      <c r="CY5" s="24" t="e">
        <f>(CO5-'ModelParams Lw'!Q$10)/'ModelParams Lw'!Q$11</f>
        <v>#DIV/0!</v>
      </c>
      <c r="CZ5" s="24" t="e">
        <f>(CP5-'ModelParams Lw'!R$10)/'ModelParams Lw'!R$11</f>
        <v>#DIV/0!</v>
      </c>
      <c r="DA5" s="24" t="e">
        <f>(CQ5-'ModelParams Lw'!S$10)/'ModelParams Lw'!S$11</f>
        <v>#DIV/0!</v>
      </c>
      <c r="DB5" s="24" t="e">
        <f>(CR5-'ModelParams Lw'!T$10)/'ModelParams Lw'!T$11</f>
        <v>#DIV/0!</v>
      </c>
      <c r="DC5" s="24" t="e">
        <f>(CS5-'ModelParams Lw'!U$10)/'ModelParams Lw'!U$11</f>
        <v>#DIV/0!</v>
      </c>
      <c r="DD5" s="24" t="e">
        <f>(CT5-'ModelParams Lw'!V$10)/'ModelParams Lw'!V$11</f>
        <v>#DIV/0!</v>
      </c>
    </row>
    <row r="6" spans="1:108" x14ac:dyDescent="0.25">
      <c r="A6" s="12">
        <f>'Sound Power'!B6</f>
        <v>0</v>
      </c>
      <c r="B6" s="12">
        <f>'Sound Power'!D6</f>
        <v>0</v>
      </c>
      <c r="C6" s="12">
        <f>'Sound Power'!E6</f>
        <v>0</v>
      </c>
      <c r="D6" s="12">
        <f>'Sound Power'!F6</f>
        <v>0</v>
      </c>
      <c r="E6" s="67" t="e">
        <f>IF(Calcul!$G11="SA",'Sound Power'!AY6,'Sound Power'!P6)</f>
        <v>#DIV/0!</v>
      </c>
      <c r="F6" s="67" t="e">
        <f>IF(Calcul!$G11="SA",'Sound Power'!AZ6,'Sound Power'!Q6)</f>
        <v>#DIV/0!</v>
      </c>
      <c r="G6" s="67" t="e">
        <f>IF(Calcul!$G11="SA",'Sound Power'!BA6,'Sound Power'!R6)</f>
        <v>#DIV/0!</v>
      </c>
      <c r="H6" s="67" t="e">
        <f>IF(Calcul!$G11="SA",'Sound Power'!BB6,'Sound Power'!S6)</f>
        <v>#DIV/0!</v>
      </c>
      <c r="I6" s="67" t="e">
        <f>IF(Calcul!$G11="SA",'Sound Power'!BC6,'Sound Power'!T6)</f>
        <v>#DIV/0!</v>
      </c>
      <c r="J6" s="67" t="e">
        <f>IF(Calcul!$G11="SA",'Sound Power'!BD6,'Sound Power'!U6)</f>
        <v>#DIV/0!</v>
      </c>
      <c r="K6" s="67" t="e">
        <f>IF(Calcul!$G11="SA",'Sound Power'!BE6,'Sound Power'!V6)</f>
        <v>#DIV/0!</v>
      </c>
      <c r="L6" s="67" t="e">
        <f>IF(Calcul!$G11="SA",'Sound Power'!BF6,'Sound Power'!W6)</f>
        <v>#DIV/0!</v>
      </c>
      <c r="M6" s="67" t="e">
        <f>'Sound Power'!BY6</f>
        <v>#DIV/0!</v>
      </c>
      <c r="N6" s="67" t="e">
        <f>'Sound Power'!BZ6</f>
        <v>#DIV/0!</v>
      </c>
      <c r="O6" s="67" t="e">
        <f>'Sound Power'!CA6</f>
        <v>#DIV/0!</v>
      </c>
      <c r="P6" s="67" t="e">
        <f>'Sound Power'!CB6</f>
        <v>#DIV/0!</v>
      </c>
      <c r="Q6" s="67" t="e">
        <f>'Sound Power'!CC6</f>
        <v>#DIV/0!</v>
      </c>
      <c r="R6" s="67" t="e">
        <f>'Sound Power'!CD6</f>
        <v>#DIV/0!</v>
      </c>
      <c r="S6" s="67" t="e">
        <f>'Sound Power'!CE6</f>
        <v>#DIV/0!</v>
      </c>
      <c r="T6" s="67" t="e">
        <f>'Sound Power'!CF6</f>
        <v>#DIV/0!</v>
      </c>
      <c r="U6" s="64">
        <f t="shared" si="3"/>
        <v>0</v>
      </c>
      <c r="V6" s="64">
        <f t="shared" si="4"/>
        <v>0</v>
      </c>
      <c r="W6" s="67" t="e">
        <f>('ModelParams Lp'!B$4*10^'ModelParams Lp'!B$5*($U6/$V6)^'ModelParams Lp'!B$6)*3</f>
        <v>#DIV/0!</v>
      </c>
      <c r="X6" s="67" t="e">
        <f>('ModelParams Lp'!C$4*10^'ModelParams Lp'!C$5*($U6/$V6)^'ModelParams Lp'!C$6)*3</f>
        <v>#DIV/0!</v>
      </c>
      <c r="Y6" s="67" t="e">
        <f>('ModelParams Lp'!D$4*10^'ModelParams Lp'!D$5*($U6/$V6)^'ModelParams Lp'!D$6)*3</f>
        <v>#DIV/0!</v>
      </c>
      <c r="Z6" s="67" t="e">
        <f>('ModelParams Lp'!E$4*10^'ModelParams Lp'!E$5*($U6/$V6)^'ModelParams Lp'!E$6)*3</f>
        <v>#DIV/0!</v>
      </c>
      <c r="AA6" s="67" t="e">
        <f>('ModelParams Lp'!F$4*10^'ModelParams Lp'!F$5*($U6/$V6)^'ModelParams Lp'!F$6)*3</f>
        <v>#DIV/0!</v>
      </c>
      <c r="AB6" s="67" t="e">
        <f>('ModelParams Lp'!G$4*10^'ModelParams Lp'!G$5*($U6/$V6)^'ModelParams Lp'!G$6)*3</f>
        <v>#DIV/0!</v>
      </c>
      <c r="AC6" s="67" t="e">
        <f>('ModelParams Lp'!H$4*10^'ModelParams Lp'!H$5*($U6/$V6)^'ModelParams Lp'!H$6)*3</f>
        <v>#DIV/0!</v>
      </c>
      <c r="AD6" s="67" t="e">
        <f>('ModelParams Lp'!I$4*10^'ModelParams Lp'!I$5*($U6/$V6)^'ModelParams Lp'!I$6)*3</f>
        <v>#DIV/0!</v>
      </c>
      <c r="AE6" s="53" t="e">
        <f t="shared" si="5"/>
        <v>#DIV/0!</v>
      </c>
      <c r="AF6" s="53" t="e">
        <f>IF(AE6&lt;'ModelParams Lp'!$B$16,-1,IF(AE6&lt;'ModelParams Lp'!$C$16,0,IF(AE6&lt;'ModelParams Lp'!$D$16,1,IF(AE6&lt;'ModelParams Lp'!$E$16,2,IF(AE6&lt;'ModelParams Lp'!$F$16,3,IF(AE6&lt;'ModelParams Lp'!$G$16,4,IF(AE6&lt;'ModelParams Lp'!$H$16,5,6)))))))</f>
        <v>#DIV/0!</v>
      </c>
      <c r="AG6" s="67" t="e">
        <f ca="1">IF($AF6&gt;1,0,OFFSET('ModelParams Lp'!$C$12,0,-'Sound Pressure'!$AF6))</f>
        <v>#DIV/0!</v>
      </c>
      <c r="AH6" s="67" t="e">
        <f ca="1">IF($AF6&gt;2,0,OFFSET('ModelParams Lp'!$D$12,0,-'Sound Pressure'!$AF6))</f>
        <v>#DIV/0!</v>
      </c>
      <c r="AI6" s="67" t="e">
        <f ca="1">IF($AF6&gt;3,0,OFFSET('ModelParams Lp'!$E$12,0,-'Sound Pressure'!$AF6))</f>
        <v>#DIV/0!</v>
      </c>
      <c r="AJ6" s="67" t="e">
        <f ca="1">IF($AF6&gt;4,0,OFFSET('ModelParams Lp'!$F$12,0,-'Sound Pressure'!$AF6))</f>
        <v>#DIV/0!</v>
      </c>
      <c r="AK6" s="67" t="e">
        <f ca="1">IF($AF6&gt;3,0,OFFSET('ModelParams Lp'!$G$12,0,-'Sound Pressure'!$AF6))</f>
        <v>#DIV/0!</v>
      </c>
      <c r="AL6" s="67" t="e">
        <f ca="1">IF($AF6&gt;5,0,OFFSET('ModelParams Lp'!$H$12,0,-'Sound Pressure'!$AF6))</f>
        <v>#DIV/0!</v>
      </c>
      <c r="AM6" s="67" t="e">
        <f ca="1">IF($AF6&gt;6,0,OFFSET('ModelParams Lp'!$I$12,0,-'Sound Pressure'!$AF6))</f>
        <v>#DIV/0!</v>
      </c>
      <c r="AN6" s="67" t="e">
        <f ca="1">IF($AF6&gt;7,0,IF($AF$4&lt;0,3,OFFSET('ModelParams Lp'!$J$12,0,-'Sound Pressure'!$AF6)))</f>
        <v>#DIV/0!</v>
      </c>
      <c r="AO6" s="67" t="e">
        <f t="shared" si="6"/>
        <v>#DIV/0!</v>
      </c>
      <c r="AP6" s="67" t="e">
        <f t="shared" si="0"/>
        <v>#DIV/0!</v>
      </c>
      <c r="AQ6" s="67" t="e">
        <f t="shared" si="0"/>
        <v>#DIV/0!</v>
      </c>
      <c r="AR6" s="67" t="e">
        <f t="shared" si="0"/>
        <v>#DIV/0!</v>
      </c>
      <c r="AS6" s="67" t="e">
        <f t="shared" si="0"/>
        <v>#DIV/0!</v>
      </c>
      <c r="AT6" s="67" t="e">
        <f t="shared" si="0"/>
        <v>#DIV/0!</v>
      </c>
      <c r="AU6" s="67" t="e">
        <f t="shared" si="0"/>
        <v>#DIV/0!</v>
      </c>
      <c r="AV6" s="67" t="e">
        <f t="shared" si="0"/>
        <v>#DIV/0!</v>
      </c>
      <c r="AW6" s="67">
        <f>'ModelParams Lp'!B$22</f>
        <v>4</v>
      </c>
      <c r="AX6" s="67">
        <f>'ModelParams Lp'!C$22</f>
        <v>2</v>
      </c>
      <c r="AY6" s="67">
        <f>'ModelParams Lp'!D$22</f>
        <v>1</v>
      </c>
      <c r="AZ6" s="67">
        <f>'ModelParams Lp'!E$22</f>
        <v>0</v>
      </c>
      <c r="BA6" s="67">
        <f>'ModelParams Lp'!F$22</f>
        <v>0</v>
      </c>
      <c r="BB6" s="67">
        <f>'ModelParams Lp'!G$22</f>
        <v>0</v>
      </c>
      <c r="BC6" s="67">
        <f>'ModelParams Lp'!H$22</f>
        <v>0</v>
      </c>
      <c r="BD6" s="67">
        <f>'ModelParams Lp'!I$22</f>
        <v>0</v>
      </c>
      <c r="BE6" s="67">
        <f>-10*LOG(2/(4*PI()*2^2)+4/(0.163*(Calcul!$K11*Calcul!$L11)/VLOOKUP(Calcul!$I11,'ModelParams Lp'!$E$37:$F$39,2,0)))</f>
        <v>10.69392464651435</v>
      </c>
      <c r="BF6" s="67">
        <f>-10*LOG(2/(4*PI()*2^2)+4/(0.163*(Calcul!$K11*Calcul!$L11)/VLOOKUP(Calcul!$I11,'ModelParams Lp'!$E$37:$F$39,2,0)))</f>
        <v>10.69392464651435</v>
      </c>
      <c r="BG6" s="67">
        <f>-10*LOG(2/(4*PI()*2^2)+4/(0.163*(Calcul!$K11*Calcul!$L11)/VLOOKUP(Calcul!$I11,'ModelParams Lp'!$E$37:$F$39,2,0)))</f>
        <v>10.69392464651435</v>
      </c>
      <c r="BH6" s="67">
        <f>-10*LOG(2/(4*PI()*2^2)+4/(0.163*(Calcul!$K11*Calcul!$L11)/VLOOKUP(Calcul!$I11,'ModelParams Lp'!$E$37:$F$39,2,0)))</f>
        <v>10.69392464651435</v>
      </c>
      <c r="BI6" s="67">
        <f>-10*LOG(2/(4*PI()*2^2)+4/(0.163*(Calcul!$K11*Calcul!$L11)/VLOOKUP(Calcul!$I11,'ModelParams Lp'!$E$37:$F$39,2,0)))</f>
        <v>10.69392464651435</v>
      </c>
      <c r="BJ6" s="67">
        <f>-10*LOG(2/(4*PI()*2^2)+4/(0.163*(Calcul!$K11*Calcul!$L11)/VLOOKUP(Calcul!$I11,'ModelParams Lp'!$E$37:$F$39,2,0)))</f>
        <v>10.69392464651435</v>
      </c>
      <c r="BK6" s="67">
        <f>-10*LOG(2/(4*PI()*2^2)+4/(0.163*(Calcul!$K11*Calcul!$L11)/VLOOKUP(Calcul!$I11,'ModelParams Lp'!$E$37:$F$39,2,0)))</f>
        <v>10.69392464651435</v>
      </c>
      <c r="BL6" s="67">
        <f>-10*LOG(2/(4*PI()*2^2)+4/(0.163*(Calcul!$K11*Calcul!$L11)/VLOOKUP(Calcul!$I11,'ModelParams Lp'!$E$37:$F$39,2,0)))</f>
        <v>10.69392464651435</v>
      </c>
      <c r="BM6" s="67">
        <f>VLOOKUP(Calcul!$J11,'ModelParams Lp'!$D$28:$O$32,5,0)+BE6</f>
        <v>10.69392464651435</v>
      </c>
      <c r="BN6" s="67">
        <f>VLOOKUP(Calcul!$J11,'ModelParams Lp'!$D$28:$O$32,6,0)+BF6</f>
        <v>13.69392464651435</v>
      </c>
      <c r="BO6" s="67">
        <f>VLOOKUP(Calcul!$J11,'ModelParams Lp'!$D$28:$O$32,7,0)+BG6</f>
        <v>21.69392464651435</v>
      </c>
      <c r="BP6" s="67">
        <f>VLOOKUP(Calcul!$J11,'ModelParams Lp'!$D$28:$O$32,8,0)+BH6</f>
        <v>29.69392464651435</v>
      </c>
      <c r="BQ6" s="67">
        <f>VLOOKUP(Calcul!$J11,'ModelParams Lp'!$D$28:$O$32,9,0)+BI6</f>
        <v>33.693924646514347</v>
      </c>
      <c r="BR6" s="67">
        <f>VLOOKUP(Calcul!$J11,'ModelParams Lp'!$D$28:$O$32,10,0)+BJ6</f>
        <v>33.693924646514347</v>
      </c>
      <c r="BS6" s="67">
        <f>VLOOKUP(Calcul!$J11,'ModelParams Lp'!$D$28:$O$32,11,0)+BK6</f>
        <v>33.693924646514347</v>
      </c>
      <c r="BT6" s="67">
        <f>VLOOKUP(Calcul!$J11,'ModelParams Lp'!$D$28:$O$32,12,0)+BL6</f>
        <v>33.693924646514347</v>
      </c>
      <c r="BU6" s="66" t="e">
        <f t="shared" ca="1" si="7"/>
        <v>#DIV/0!</v>
      </c>
      <c r="BV6" s="66" t="e">
        <f t="shared" ca="1" si="8"/>
        <v>#DIV/0!</v>
      </c>
      <c r="BW6" s="66" t="e">
        <f t="shared" ca="1" si="9"/>
        <v>#DIV/0!</v>
      </c>
      <c r="BX6" s="66" t="e">
        <f t="shared" ca="1" si="10"/>
        <v>#DIV/0!</v>
      </c>
      <c r="BY6" s="66" t="e">
        <f t="shared" ca="1" si="11"/>
        <v>#DIV/0!</v>
      </c>
      <c r="BZ6" s="66" t="e">
        <f t="shared" ca="1" si="12"/>
        <v>#DIV/0!</v>
      </c>
      <c r="CA6" s="66" t="e">
        <f t="shared" ca="1" si="13"/>
        <v>#DIV/0!</v>
      </c>
      <c r="CB6" s="66" t="e">
        <f t="shared" ca="1" si="14"/>
        <v>#DIV/0!</v>
      </c>
      <c r="CC6" s="24" t="e">
        <f ca="1">10*LOG10(IF(BU6="",0,POWER(10,((BU6+'ModelParams Lw'!$O$4)/10))) +IF(BV6="",0,POWER(10,((BV6+'ModelParams Lw'!$P$4)/10))) +IF(BW6="",0,POWER(10,((BW6+'ModelParams Lw'!$Q$4)/10))) +IF(BX6="",0,POWER(10,((BX6+'ModelParams Lw'!$R$4)/10))) +IF(BY6="",0,POWER(10,((BY6+'ModelParams Lw'!$S$4)/10))) +IF(BZ6="",0,POWER(10,((BZ6+'ModelParams Lw'!$T$4)/10))) +IF(CA6="",0,POWER(10,((CA6+'ModelParams Lw'!$U$4)/10)))+IF(CB6="",0,POWER(10,((CB6+'ModelParams Lw'!$V$4)/10))))</f>
        <v>#DIV/0!</v>
      </c>
      <c r="CD6" s="24" t="e">
        <f t="shared" ca="1" si="15"/>
        <v>#DIV/0!</v>
      </c>
      <c r="CE6" s="24" t="e">
        <f ca="1">(BU6-'ModelParams Lw'!O$10)/'ModelParams Lw'!O$11</f>
        <v>#DIV/0!</v>
      </c>
      <c r="CF6" s="24" t="e">
        <f ca="1">(BV6-'ModelParams Lw'!P$10)/'ModelParams Lw'!P$11</f>
        <v>#DIV/0!</v>
      </c>
      <c r="CG6" s="24" t="e">
        <f ca="1">(BW6-'ModelParams Lw'!Q$10)/'ModelParams Lw'!Q$11</f>
        <v>#DIV/0!</v>
      </c>
      <c r="CH6" s="24" t="e">
        <f ca="1">(BX6-'ModelParams Lw'!R$10)/'ModelParams Lw'!R$11</f>
        <v>#DIV/0!</v>
      </c>
      <c r="CI6" s="24" t="e">
        <f ca="1">(BY6-'ModelParams Lw'!S$10)/'ModelParams Lw'!S$11</f>
        <v>#DIV/0!</v>
      </c>
      <c r="CJ6" s="24" t="e">
        <f ca="1">(BZ6-'ModelParams Lw'!T$10)/'ModelParams Lw'!T$11</f>
        <v>#DIV/0!</v>
      </c>
      <c r="CK6" s="24" t="e">
        <f ca="1">(CA6-'ModelParams Lw'!U$10)/'ModelParams Lw'!U$11</f>
        <v>#DIV/0!</v>
      </c>
      <c r="CL6" s="24" t="e">
        <f ca="1">(CB6-'ModelParams Lw'!V$10)/'ModelParams Lw'!V$11</f>
        <v>#DIV/0!</v>
      </c>
      <c r="CM6" s="66" t="e">
        <f t="shared" si="16"/>
        <v>#DIV/0!</v>
      </c>
      <c r="CN6" s="66" t="e">
        <f t="shared" si="17"/>
        <v>#DIV/0!</v>
      </c>
      <c r="CO6" s="66" t="e">
        <f t="shared" ref="CO6:CO68" si="23">IF(O6-BO6-AY6&lt;0,0,O6-BO6-AY6)</f>
        <v>#DIV/0!</v>
      </c>
      <c r="CP6" s="66" t="e">
        <f t="shared" si="18"/>
        <v>#DIV/0!</v>
      </c>
      <c r="CQ6" s="66" t="e">
        <f t="shared" si="19"/>
        <v>#DIV/0!</v>
      </c>
      <c r="CR6" s="66" t="e">
        <f t="shared" si="20"/>
        <v>#DIV/0!</v>
      </c>
      <c r="CS6" s="66" t="e">
        <f t="shared" si="21"/>
        <v>#DIV/0!</v>
      </c>
      <c r="CT6" s="66" t="e">
        <f t="shared" si="22"/>
        <v>#DIV/0!</v>
      </c>
      <c r="CU6" s="24" t="e">
        <f>10*LOG10(IF(CM6="",0,POWER(10,((CM6+'ModelParams Lw'!$O$4)/10))) +IF(CN6="",0,POWER(10,((CN6+'ModelParams Lw'!$P$4)/10))) +IF(CO6="",0,POWER(10,((CO6+'ModelParams Lw'!$Q$4)/10))) +IF(CP6="",0,POWER(10,((CP6+'ModelParams Lw'!$R$4)/10))) +IF(CQ6="",0,POWER(10,((CQ6+'ModelParams Lw'!$S$4)/10))) +IF(CR6="",0,POWER(10,((CR6+'ModelParams Lw'!$T$4)/10))) +IF(CS6="",0,POWER(10,((CS6+'ModelParams Lw'!$U$4)/10)))+IF(CT6="",0,POWER(10,((CT6+'ModelParams Lw'!$V$4)/10))))</f>
        <v>#DIV/0!</v>
      </c>
      <c r="CV6" s="24" t="e">
        <f t="shared" ref="CV6:CV68" si="24">MAX(CW6:DD6)</f>
        <v>#DIV/0!</v>
      </c>
      <c r="CW6" s="24" t="e">
        <f>(CM6-'ModelParams Lw'!O$10)/'ModelParams Lw'!O$11</f>
        <v>#DIV/0!</v>
      </c>
      <c r="CX6" s="24" t="e">
        <f>(CN6-'ModelParams Lw'!P$10)/'ModelParams Lw'!P$11</f>
        <v>#DIV/0!</v>
      </c>
      <c r="CY6" s="24" t="e">
        <f>(CO6-'ModelParams Lw'!Q$10)/'ModelParams Lw'!Q$11</f>
        <v>#DIV/0!</v>
      </c>
      <c r="CZ6" s="24" t="e">
        <f>(CP6-'ModelParams Lw'!R$10)/'ModelParams Lw'!R$11</f>
        <v>#DIV/0!</v>
      </c>
      <c r="DA6" s="24" t="e">
        <f>(CQ6-'ModelParams Lw'!S$10)/'ModelParams Lw'!S$11</f>
        <v>#DIV/0!</v>
      </c>
      <c r="DB6" s="24" t="e">
        <f>(CR6-'ModelParams Lw'!T$10)/'ModelParams Lw'!T$11</f>
        <v>#DIV/0!</v>
      </c>
      <c r="DC6" s="24" t="e">
        <f>(CS6-'ModelParams Lw'!U$10)/'ModelParams Lw'!U$11</f>
        <v>#DIV/0!</v>
      </c>
      <c r="DD6" s="24" t="e">
        <f>(CT6-'ModelParams Lw'!V$10)/'ModelParams Lw'!V$11</f>
        <v>#DIV/0!</v>
      </c>
    </row>
    <row r="7" spans="1:108" x14ac:dyDescent="0.25">
      <c r="A7" s="12">
        <f>'Sound Power'!B7</f>
        <v>0</v>
      </c>
      <c r="B7" s="12">
        <f>'Sound Power'!D7</f>
        <v>0</v>
      </c>
      <c r="C7" s="12">
        <f>'Sound Power'!E7</f>
        <v>0</v>
      </c>
      <c r="D7" s="12">
        <f>'Sound Power'!F7</f>
        <v>0</v>
      </c>
      <c r="E7" s="67" t="e">
        <f>IF(Calcul!$G12="SA",'Sound Power'!AY7,'Sound Power'!P7)</f>
        <v>#DIV/0!</v>
      </c>
      <c r="F7" s="67" t="e">
        <f>IF(Calcul!$G12="SA",'Sound Power'!AZ7,'Sound Power'!Q7)</f>
        <v>#DIV/0!</v>
      </c>
      <c r="G7" s="67" t="e">
        <f>IF(Calcul!$G12="SA",'Sound Power'!BA7,'Sound Power'!R7)</f>
        <v>#DIV/0!</v>
      </c>
      <c r="H7" s="67" t="e">
        <f>IF(Calcul!$G12="SA",'Sound Power'!BB7,'Sound Power'!S7)</f>
        <v>#DIV/0!</v>
      </c>
      <c r="I7" s="67" t="e">
        <f>IF(Calcul!$G12="SA",'Sound Power'!BC7,'Sound Power'!T7)</f>
        <v>#DIV/0!</v>
      </c>
      <c r="J7" s="67" t="e">
        <f>IF(Calcul!$G12="SA",'Sound Power'!BD7,'Sound Power'!U7)</f>
        <v>#DIV/0!</v>
      </c>
      <c r="K7" s="67" t="e">
        <f>IF(Calcul!$G12="SA",'Sound Power'!BE7,'Sound Power'!V7)</f>
        <v>#DIV/0!</v>
      </c>
      <c r="L7" s="67" t="e">
        <f>IF(Calcul!$G12="SA",'Sound Power'!BF7,'Sound Power'!W7)</f>
        <v>#DIV/0!</v>
      </c>
      <c r="M7" s="67" t="e">
        <f>'Sound Power'!BY7</f>
        <v>#DIV/0!</v>
      </c>
      <c r="N7" s="67" t="e">
        <f>'Sound Power'!BZ7</f>
        <v>#DIV/0!</v>
      </c>
      <c r="O7" s="67" t="e">
        <f>'Sound Power'!CA7</f>
        <v>#DIV/0!</v>
      </c>
      <c r="P7" s="67" t="e">
        <f>'Sound Power'!CB7</f>
        <v>#DIV/0!</v>
      </c>
      <c r="Q7" s="67" t="e">
        <f>'Sound Power'!CC7</f>
        <v>#DIV/0!</v>
      </c>
      <c r="R7" s="67" t="e">
        <f>'Sound Power'!CD7</f>
        <v>#DIV/0!</v>
      </c>
      <c r="S7" s="67" t="e">
        <f>'Sound Power'!CE7</f>
        <v>#DIV/0!</v>
      </c>
      <c r="T7" s="67" t="e">
        <f>'Sound Power'!CF7</f>
        <v>#DIV/0!</v>
      </c>
      <c r="U7" s="64">
        <f t="shared" si="3"/>
        <v>0</v>
      </c>
      <c r="V7" s="64">
        <f t="shared" si="4"/>
        <v>0</v>
      </c>
      <c r="W7" s="67" t="e">
        <f>('ModelParams Lp'!B$4*10^'ModelParams Lp'!B$5*($U7/$V7)^'ModelParams Lp'!B$6)*3</f>
        <v>#DIV/0!</v>
      </c>
      <c r="X7" s="67" t="e">
        <f>('ModelParams Lp'!C$4*10^'ModelParams Lp'!C$5*($U7/$V7)^'ModelParams Lp'!C$6)*3</f>
        <v>#DIV/0!</v>
      </c>
      <c r="Y7" s="67" t="e">
        <f>('ModelParams Lp'!D$4*10^'ModelParams Lp'!D$5*($U7/$V7)^'ModelParams Lp'!D$6)*3</f>
        <v>#DIV/0!</v>
      </c>
      <c r="Z7" s="67" t="e">
        <f>('ModelParams Lp'!E$4*10^'ModelParams Lp'!E$5*($U7/$V7)^'ModelParams Lp'!E$6)*3</f>
        <v>#DIV/0!</v>
      </c>
      <c r="AA7" s="67" t="e">
        <f>('ModelParams Lp'!F$4*10^'ModelParams Lp'!F$5*($U7/$V7)^'ModelParams Lp'!F$6)*3</f>
        <v>#DIV/0!</v>
      </c>
      <c r="AB7" s="67" t="e">
        <f>('ModelParams Lp'!G$4*10^'ModelParams Lp'!G$5*($U7/$V7)^'ModelParams Lp'!G$6)*3</f>
        <v>#DIV/0!</v>
      </c>
      <c r="AC7" s="67" t="e">
        <f>('ModelParams Lp'!H$4*10^'ModelParams Lp'!H$5*($U7/$V7)^'ModelParams Lp'!H$6)*3</f>
        <v>#DIV/0!</v>
      </c>
      <c r="AD7" s="67" t="e">
        <f>('ModelParams Lp'!I$4*10^'ModelParams Lp'!I$5*($U7/$V7)^'ModelParams Lp'!I$6)*3</f>
        <v>#DIV/0!</v>
      </c>
      <c r="AE7" s="53" t="e">
        <f t="shared" si="5"/>
        <v>#DIV/0!</v>
      </c>
      <c r="AF7" s="53" t="e">
        <f>IF(AE7&lt;'ModelParams Lp'!$B$16,-1,IF(AE7&lt;'ModelParams Lp'!$C$16,0,IF(AE7&lt;'ModelParams Lp'!$D$16,1,IF(AE7&lt;'ModelParams Lp'!$E$16,2,IF(AE7&lt;'ModelParams Lp'!$F$16,3,IF(AE7&lt;'ModelParams Lp'!$G$16,4,IF(AE7&lt;'ModelParams Lp'!$H$16,5,6)))))))</f>
        <v>#DIV/0!</v>
      </c>
      <c r="AG7" s="67" t="e">
        <f ca="1">IF($AF7&gt;1,0,OFFSET('ModelParams Lp'!$C$12,0,-'Sound Pressure'!$AF7))</f>
        <v>#DIV/0!</v>
      </c>
      <c r="AH7" s="67" t="e">
        <f ca="1">IF($AF7&gt;2,0,OFFSET('ModelParams Lp'!$D$12,0,-'Sound Pressure'!$AF7))</f>
        <v>#DIV/0!</v>
      </c>
      <c r="AI7" s="67" t="e">
        <f ca="1">IF($AF7&gt;3,0,OFFSET('ModelParams Lp'!$E$12,0,-'Sound Pressure'!$AF7))</f>
        <v>#DIV/0!</v>
      </c>
      <c r="AJ7" s="67" t="e">
        <f ca="1">IF($AF7&gt;4,0,OFFSET('ModelParams Lp'!$F$12,0,-'Sound Pressure'!$AF7))</f>
        <v>#DIV/0!</v>
      </c>
      <c r="AK7" s="67" t="e">
        <f ca="1">IF($AF7&gt;3,0,OFFSET('ModelParams Lp'!$G$12,0,-'Sound Pressure'!$AF7))</f>
        <v>#DIV/0!</v>
      </c>
      <c r="AL7" s="67" t="e">
        <f ca="1">IF($AF7&gt;5,0,OFFSET('ModelParams Lp'!$H$12,0,-'Sound Pressure'!$AF7))</f>
        <v>#DIV/0!</v>
      </c>
      <c r="AM7" s="67" t="e">
        <f ca="1">IF($AF7&gt;6,0,OFFSET('ModelParams Lp'!$I$12,0,-'Sound Pressure'!$AF7))</f>
        <v>#DIV/0!</v>
      </c>
      <c r="AN7" s="67" t="e">
        <f ca="1">IF($AF7&gt;7,0,IF($AF$4&lt;0,3,OFFSET('ModelParams Lp'!$J$12,0,-'Sound Pressure'!$AF7)))</f>
        <v>#DIV/0!</v>
      </c>
      <c r="AO7" s="67" t="e">
        <f t="shared" si="6"/>
        <v>#DIV/0!</v>
      </c>
      <c r="AP7" s="67" t="e">
        <f t="shared" si="0"/>
        <v>#DIV/0!</v>
      </c>
      <c r="AQ7" s="67" t="e">
        <f t="shared" si="0"/>
        <v>#DIV/0!</v>
      </c>
      <c r="AR7" s="67" t="e">
        <f t="shared" si="0"/>
        <v>#DIV/0!</v>
      </c>
      <c r="AS7" s="67" t="e">
        <f t="shared" si="0"/>
        <v>#DIV/0!</v>
      </c>
      <c r="AT7" s="67" t="e">
        <f t="shared" si="0"/>
        <v>#DIV/0!</v>
      </c>
      <c r="AU7" s="67" t="e">
        <f t="shared" si="0"/>
        <v>#DIV/0!</v>
      </c>
      <c r="AV7" s="67" t="e">
        <f t="shared" si="0"/>
        <v>#DIV/0!</v>
      </c>
      <c r="AW7" s="67">
        <f>'ModelParams Lp'!B$22</f>
        <v>4</v>
      </c>
      <c r="AX7" s="67">
        <f>'ModelParams Lp'!C$22</f>
        <v>2</v>
      </c>
      <c r="AY7" s="67">
        <f>'ModelParams Lp'!D$22</f>
        <v>1</v>
      </c>
      <c r="AZ7" s="67">
        <f>'ModelParams Lp'!E$22</f>
        <v>0</v>
      </c>
      <c r="BA7" s="67">
        <f>'ModelParams Lp'!F$22</f>
        <v>0</v>
      </c>
      <c r="BB7" s="67">
        <f>'ModelParams Lp'!G$22</f>
        <v>0</v>
      </c>
      <c r="BC7" s="67">
        <f>'ModelParams Lp'!H$22</f>
        <v>0</v>
      </c>
      <c r="BD7" s="67">
        <f>'ModelParams Lp'!I$22</f>
        <v>0</v>
      </c>
      <c r="BE7" s="67">
        <f>-10*LOG(2/(4*PI()*2^2)+4/(0.163*(Calcul!$K12*Calcul!$L12)/VLOOKUP(Calcul!$I12,'ModelParams Lp'!$E$37:$F$39,2,0)))</f>
        <v>10.69392464651435</v>
      </c>
      <c r="BF7" s="67">
        <f>-10*LOG(2/(4*PI()*2^2)+4/(0.163*(Calcul!$K12*Calcul!$L12)/VLOOKUP(Calcul!$I12,'ModelParams Lp'!$E$37:$F$39,2,0)))</f>
        <v>10.69392464651435</v>
      </c>
      <c r="BG7" s="67">
        <f>-10*LOG(2/(4*PI()*2^2)+4/(0.163*(Calcul!$K12*Calcul!$L12)/VLOOKUP(Calcul!$I12,'ModelParams Lp'!$E$37:$F$39,2,0)))</f>
        <v>10.69392464651435</v>
      </c>
      <c r="BH7" s="67">
        <f>-10*LOG(2/(4*PI()*2^2)+4/(0.163*(Calcul!$K12*Calcul!$L12)/VLOOKUP(Calcul!$I12,'ModelParams Lp'!$E$37:$F$39,2,0)))</f>
        <v>10.69392464651435</v>
      </c>
      <c r="BI7" s="67">
        <f>-10*LOG(2/(4*PI()*2^2)+4/(0.163*(Calcul!$K12*Calcul!$L12)/VLOOKUP(Calcul!$I12,'ModelParams Lp'!$E$37:$F$39,2,0)))</f>
        <v>10.69392464651435</v>
      </c>
      <c r="BJ7" s="67">
        <f>-10*LOG(2/(4*PI()*2^2)+4/(0.163*(Calcul!$K12*Calcul!$L12)/VLOOKUP(Calcul!$I12,'ModelParams Lp'!$E$37:$F$39,2,0)))</f>
        <v>10.69392464651435</v>
      </c>
      <c r="BK7" s="67">
        <f>-10*LOG(2/(4*PI()*2^2)+4/(0.163*(Calcul!$K12*Calcul!$L12)/VLOOKUP(Calcul!$I12,'ModelParams Lp'!$E$37:$F$39,2,0)))</f>
        <v>10.69392464651435</v>
      </c>
      <c r="BL7" s="67">
        <f>-10*LOG(2/(4*PI()*2^2)+4/(0.163*(Calcul!$K12*Calcul!$L12)/VLOOKUP(Calcul!$I12,'ModelParams Lp'!$E$37:$F$39,2,0)))</f>
        <v>10.69392464651435</v>
      </c>
      <c r="BM7" s="67">
        <f>VLOOKUP(Calcul!$J12,'ModelParams Lp'!$D$28:$O$32,5,0)+BE7</f>
        <v>10.69392464651435</v>
      </c>
      <c r="BN7" s="67">
        <f>VLOOKUP(Calcul!$J12,'ModelParams Lp'!$D$28:$O$32,6,0)+BF7</f>
        <v>13.69392464651435</v>
      </c>
      <c r="BO7" s="67">
        <f>VLOOKUP(Calcul!$J12,'ModelParams Lp'!$D$28:$O$32,7,0)+BG7</f>
        <v>21.69392464651435</v>
      </c>
      <c r="BP7" s="67">
        <f>VLOOKUP(Calcul!$J12,'ModelParams Lp'!$D$28:$O$32,8,0)+BH7</f>
        <v>29.69392464651435</v>
      </c>
      <c r="BQ7" s="67">
        <f>VLOOKUP(Calcul!$J12,'ModelParams Lp'!$D$28:$O$32,9,0)+BI7</f>
        <v>33.693924646514347</v>
      </c>
      <c r="BR7" s="67">
        <f>VLOOKUP(Calcul!$J12,'ModelParams Lp'!$D$28:$O$32,10,0)+BJ7</f>
        <v>33.693924646514347</v>
      </c>
      <c r="BS7" s="67">
        <f>VLOOKUP(Calcul!$J12,'ModelParams Lp'!$D$28:$O$32,11,0)+BK7</f>
        <v>33.693924646514347</v>
      </c>
      <c r="BT7" s="67">
        <f>VLOOKUP(Calcul!$J12,'ModelParams Lp'!$D$28:$O$32,12,0)+BL7</f>
        <v>33.693924646514347</v>
      </c>
      <c r="BU7" s="66" t="e">
        <f t="shared" ca="1" si="7"/>
        <v>#DIV/0!</v>
      </c>
      <c r="BV7" s="66" t="e">
        <f t="shared" ca="1" si="8"/>
        <v>#DIV/0!</v>
      </c>
      <c r="BW7" s="66" t="e">
        <f t="shared" ca="1" si="9"/>
        <v>#DIV/0!</v>
      </c>
      <c r="BX7" s="66" t="e">
        <f t="shared" ca="1" si="10"/>
        <v>#DIV/0!</v>
      </c>
      <c r="BY7" s="66" t="e">
        <f t="shared" ca="1" si="11"/>
        <v>#DIV/0!</v>
      </c>
      <c r="BZ7" s="66" t="e">
        <f t="shared" ca="1" si="12"/>
        <v>#DIV/0!</v>
      </c>
      <c r="CA7" s="66" t="e">
        <f t="shared" ca="1" si="13"/>
        <v>#DIV/0!</v>
      </c>
      <c r="CB7" s="66" t="e">
        <f t="shared" ca="1" si="14"/>
        <v>#DIV/0!</v>
      </c>
      <c r="CC7" s="24" t="e">
        <f ca="1">10*LOG10(IF(BU7="",0,POWER(10,((BU7+'ModelParams Lw'!$O$4)/10))) +IF(BV7="",0,POWER(10,((BV7+'ModelParams Lw'!$P$4)/10))) +IF(BW7="",0,POWER(10,((BW7+'ModelParams Lw'!$Q$4)/10))) +IF(BX7="",0,POWER(10,((BX7+'ModelParams Lw'!$R$4)/10))) +IF(BY7="",0,POWER(10,((BY7+'ModelParams Lw'!$S$4)/10))) +IF(BZ7="",0,POWER(10,((BZ7+'ModelParams Lw'!$T$4)/10))) +IF(CA7="",0,POWER(10,((CA7+'ModelParams Lw'!$U$4)/10)))+IF(CB7="",0,POWER(10,((CB7+'ModelParams Lw'!$V$4)/10))))</f>
        <v>#DIV/0!</v>
      </c>
      <c r="CD7" s="24" t="e">
        <f t="shared" ca="1" si="15"/>
        <v>#DIV/0!</v>
      </c>
      <c r="CE7" s="24" t="e">
        <f ca="1">(BU7-'ModelParams Lw'!O$10)/'ModelParams Lw'!O$11</f>
        <v>#DIV/0!</v>
      </c>
      <c r="CF7" s="24" t="e">
        <f ca="1">(BV7-'ModelParams Lw'!P$10)/'ModelParams Lw'!P$11</f>
        <v>#DIV/0!</v>
      </c>
      <c r="CG7" s="24" t="e">
        <f ca="1">(BW7-'ModelParams Lw'!Q$10)/'ModelParams Lw'!Q$11</f>
        <v>#DIV/0!</v>
      </c>
      <c r="CH7" s="24" t="e">
        <f ca="1">(BX7-'ModelParams Lw'!R$10)/'ModelParams Lw'!R$11</f>
        <v>#DIV/0!</v>
      </c>
      <c r="CI7" s="24" t="e">
        <f ca="1">(BY7-'ModelParams Lw'!S$10)/'ModelParams Lw'!S$11</f>
        <v>#DIV/0!</v>
      </c>
      <c r="CJ7" s="24" t="e">
        <f ca="1">(BZ7-'ModelParams Lw'!T$10)/'ModelParams Lw'!T$11</f>
        <v>#DIV/0!</v>
      </c>
      <c r="CK7" s="24" t="e">
        <f ca="1">(CA7-'ModelParams Lw'!U$10)/'ModelParams Lw'!U$11</f>
        <v>#DIV/0!</v>
      </c>
      <c r="CL7" s="24" t="e">
        <f ca="1">(CB7-'ModelParams Lw'!V$10)/'ModelParams Lw'!V$11</f>
        <v>#DIV/0!</v>
      </c>
      <c r="CM7" s="66" t="e">
        <f t="shared" si="16"/>
        <v>#DIV/0!</v>
      </c>
      <c r="CN7" s="66" t="e">
        <f t="shared" si="17"/>
        <v>#DIV/0!</v>
      </c>
      <c r="CO7" s="66" t="e">
        <f t="shared" si="23"/>
        <v>#DIV/0!</v>
      </c>
      <c r="CP7" s="66" t="e">
        <f t="shared" si="18"/>
        <v>#DIV/0!</v>
      </c>
      <c r="CQ7" s="66" t="e">
        <f t="shared" si="19"/>
        <v>#DIV/0!</v>
      </c>
      <c r="CR7" s="66" t="e">
        <f t="shared" si="20"/>
        <v>#DIV/0!</v>
      </c>
      <c r="CS7" s="66" t="e">
        <f t="shared" si="21"/>
        <v>#DIV/0!</v>
      </c>
      <c r="CT7" s="66" t="e">
        <f t="shared" si="22"/>
        <v>#DIV/0!</v>
      </c>
      <c r="CU7" s="24" t="e">
        <f>10*LOG10(IF(CM7="",0,POWER(10,((CM7+'ModelParams Lw'!$O$4)/10))) +IF(CN7="",0,POWER(10,((CN7+'ModelParams Lw'!$P$4)/10))) +IF(CO7="",0,POWER(10,((CO7+'ModelParams Lw'!$Q$4)/10))) +IF(CP7="",0,POWER(10,((CP7+'ModelParams Lw'!$R$4)/10))) +IF(CQ7="",0,POWER(10,((CQ7+'ModelParams Lw'!$S$4)/10))) +IF(CR7="",0,POWER(10,((CR7+'ModelParams Lw'!$T$4)/10))) +IF(CS7="",0,POWER(10,((CS7+'ModelParams Lw'!$U$4)/10)))+IF(CT7="",0,POWER(10,((CT7+'ModelParams Lw'!$V$4)/10))))</f>
        <v>#DIV/0!</v>
      </c>
      <c r="CV7" s="24" t="e">
        <f t="shared" si="24"/>
        <v>#DIV/0!</v>
      </c>
      <c r="CW7" s="24" t="e">
        <f>(CM7-'ModelParams Lw'!O$10)/'ModelParams Lw'!O$11</f>
        <v>#DIV/0!</v>
      </c>
      <c r="CX7" s="24" t="e">
        <f>(CN7-'ModelParams Lw'!P$10)/'ModelParams Lw'!P$11</f>
        <v>#DIV/0!</v>
      </c>
      <c r="CY7" s="24" t="e">
        <f>(CO7-'ModelParams Lw'!Q$10)/'ModelParams Lw'!Q$11</f>
        <v>#DIV/0!</v>
      </c>
      <c r="CZ7" s="24" t="e">
        <f>(CP7-'ModelParams Lw'!R$10)/'ModelParams Lw'!R$11</f>
        <v>#DIV/0!</v>
      </c>
      <c r="DA7" s="24" t="e">
        <f>(CQ7-'ModelParams Lw'!S$10)/'ModelParams Lw'!S$11</f>
        <v>#DIV/0!</v>
      </c>
      <c r="DB7" s="24" t="e">
        <f>(CR7-'ModelParams Lw'!T$10)/'ModelParams Lw'!T$11</f>
        <v>#DIV/0!</v>
      </c>
      <c r="DC7" s="24" t="e">
        <f>(CS7-'ModelParams Lw'!U$10)/'ModelParams Lw'!U$11</f>
        <v>#DIV/0!</v>
      </c>
      <c r="DD7" s="24" t="e">
        <f>(CT7-'ModelParams Lw'!V$10)/'ModelParams Lw'!V$11</f>
        <v>#DIV/0!</v>
      </c>
    </row>
    <row r="8" spans="1:108" x14ac:dyDescent="0.25">
      <c r="A8" s="12">
        <f>'Sound Power'!B8</f>
        <v>0</v>
      </c>
      <c r="B8" s="12">
        <f>'Sound Power'!D8</f>
        <v>0</v>
      </c>
      <c r="C8" s="12">
        <f>'Sound Power'!E8</f>
        <v>0</v>
      </c>
      <c r="D8" s="12">
        <f>'Sound Power'!F8</f>
        <v>0</v>
      </c>
      <c r="E8" s="67" t="e">
        <f>IF(Calcul!$G13="SA",'Sound Power'!AY8,'Sound Power'!P8)</f>
        <v>#DIV/0!</v>
      </c>
      <c r="F8" s="67" t="e">
        <f>IF(Calcul!$G13="SA",'Sound Power'!AZ8,'Sound Power'!Q8)</f>
        <v>#DIV/0!</v>
      </c>
      <c r="G8" s="67" t="e">
        <f>IF(Calcul!$G13="SA",'Sound Power'!BA8,'Sound Power'!R8)</f>
        <v>#DIV/0!</v>
      </c>
      <c r="H8" s="67" t="e">
        <f>IF(Calcul!$G13="SA",'Sound Power'!BB8,'Sound Power'!S8)</f>
        <v>#DIV/0!</v>
      </c>
      <c r="I8" s="67" t="e">
        <f>IF(Calcul!$G13="SA",'Sound Power'!BC8,'Sound Power'!T8)</f>
        <v>#DIV/0!</v>
      </c>
      <c r="J8" s="67" t="e">
        <f>IF(Calcul!$G13="SA",'Sound Power'!BD8,'Sound Power'!U8)</f>
        <v>#DIV/0!</v>
      </c>
      <c r="K8" s="67" t="e">
        <f>IF(Calcul!$G13="SA",'Sound Power'!BE8,'Sound Power'!V8)</f>
        <v>#DIV/0!</v>
      </c>
      <c r="L8" s="67" t="e">
        <f>IF(Calcul!$G13="SA",'Sound Power'!BF8,'Sound Power'!W8)</f>
        <v>#DIV/0!</v>
      </c>
      <c r="M8" s="67" t="e">
        <f>'Sound Power'!BY8</f>
        <v>#DIV/0!</v>
      </c>
      <c r="N8" s="67" t="e">
        <f>'Sound Power'!BZ8</f>
        <v>#DIV/0!</v>
      </c>
      <c r="O8" s="67" t="e">
        <f>'Sound Power'!CA8</f>
        <v>#DIV/0!</v>
      </c>
      <c r="P8" s="67" t="e">
        <f>'Sound Power'!CB8</f>
        <v>#DIV/0!</v>
      </c>
      <c r="Q8" s="67" t="e">
        <f>'Sound Power'!CC8</f>
        <v>#DIV/0!</v>
      </c>
      <c r="R8" s="67" t="e">
        <f>'Sound Power'!CD8</f>
        <v>#DIV/0!</v>
      </c>
      <c r="S8" s="67" t="e">
        <f>'Sound Power'!CE8</f>
        <v>#DIV/0!</v>
      </c>
      <c r="T8" s="67" t="e">
        <f>'Sound Power'!CF8</f>
        <v>#DIV/0!</v>
      </c>
      <c r="U8" s="64">
        <f t="shared" si="3"/>
        <v>0</v>
      </c>
      <c r="V8" s="64">
        <f t="shared" si="4"/>
        <v>0</v>
      </c>
      <c r="W8" s="67" t="e">
        <f>('ModelParams Lp'!B$4*10^'ModelParams Lp'!B$5*($U8/$V8)^'ModelParams Lp'!B$6)*3</f>
        <v>#DIV/0!</v>
      </c>
      <c r="X8" s="67" t="e">
        <f>('ModelParams Lp'!C$4*10^'ModelParams Lp'!C$5*($U8/$V8)^'ModelParams Lp'!C$6)*3</f>
        <v>#DIV/0!</v>
      </c>
      <c r="Y8" s="67" t="e">
        <f>('ModelParams Lp'!D$4*10^'ModelParams Lp'!D$5*($U8/$V8)^'ModelParams Lp'!D$6)*3</f>
        <v>#DIV/0!</v>
      </c>
      <c r="Z8" s="67" t="e">
        <f>('ModelParams Lp'!E$4*10^'ModelParams Lp'!E$5*($U8/$V8)^'ModelParams Lp'!E$6)*3</f>
        <v>#DIV/0!</v>
      </c>
      <c r="AA8" s="67" t="e">
        <f>('ModelParams Lp'!F$4*10^'ModelParams Lp'!F$5*($U8/$V8)^'ModelParams Lp'!F$6)*3</f>
        <v>#DIV/0!</v>
      </c>
      <c r="AB8" s="67" t="e">
        <f>('ModelParams Lp'!G$4*10^'ModelParams Lp'!G$5*($U8/$V8)^'ModelParams Lp'!G$6)*3</f>
        <v>#DIV/0!</v>
      </c>
      <c r="AC8" s="67" t="e">
        <f>('ModelParams Lp'!H$4*10^'ModelParams Lp'!H$5*($U8/$V8)^'ModelParams Lp'!H$6)*3</f>
        <v>#DIV/0!</v>
      </c>
      <c r="AD8" s="67" t="e">
        <f>('ModelParams Lp'!I$4*10^'ModelParams Lp'!I$5*($U8/$V8)^'ModelParams Lp'!I$6)*3</f>
        <v>#DIV/0!</v>
      </c>
      <c r="AE8" s="53" t="e">
        <f t="shared" si="5"/>
        <v>#DIV/0!</v>
      </c>
      <c r="AF8" s="53" t="e">
        <f>IF(AE8&lt;'ModelParams Lp'!$B$16,-1,IF(AE8&lt;'ModelParams Lp'!$C$16,0,IF(AE8&lt;'ModelParams Lp'!$D$16,1,IF(AE8&lt;'ModelParams Lp'!$E$16,2,IF(AE8&lt;'ModelParams Lp'!$F$16,3,IF(AE8&lt;'ModelParams Lp'!$G$16,4,IF(AE8&lt;'ModelParams Lp'!$H$16,5,6)))))))</f>
        <v>#DIV/0!</v>
      </c>
      <c r="AG8" s="67" t="e">
        <f ca="1">IF($AF8&gt;1,0,OFFSET('ModelParams Lp'!$C$12,0,-'Sound Pressure'!$AF8))</f>
        <v>#DIV/0!</v>
      </c>
      <c r="AH8" s="67" t="e">
        <f ca="1">IF($AF8&gt;2,0,OFFSET('ModelParams Lp'!$D$12,0,-'Sound Pressure'!$AF8))</f>
        <v>#DIV/0!</v>
      </c>
      <c r="AI8" s="67" t="e">
        <f ca="1">IF($AF8&gt;3,0,OFFSET('ModelParams Lp'!$E$12,0,-'Sound Pressure'!$AF8))</f>
        <v>#DIV/0!</v>
      </c>
      <c r="AJ8" s="67" t="e">
        <f ca="1">IF($AF8&gt;4,0,OFFSET('ModelParams Lp'!$F$12,0,-'Sound Pressure'!$AF8))</f>
        <v>#DIV/0!</v>
      </c>
      <c r="AK8" s="67" t="e">
        <f ca="1">IF($AF8&gt;3,0,OFFSET('ModelParams Lp'!$G$12,0,-'Sound Pressure'!$AF8))</f>
        <v>#DIV/0!</v>
      </c>
      <c r="AL8" s="67" t="e">
        <f ca="1">IF($AF8&gt;5,0,OFFSET('ModelParams Lp'!$H$12,0,-'Sound Pressure'!$AF8))</f>
        <v>#DIV/0!</v>
      </c>
      <c r="AM8" s="67" t="e">
        <f ca="1">IF($AF8&gt;6,0,OFFSET('ModelParams Lp'!$I$12,0,-'Sound Pressure'!$AF8))</f>
        <v>#DIV/0!</v>
      </c>
      <c r="AN8" s="67" t="e">
        <f ca="1">IF($AF8&gt;7,0,IF($AF$4&lt;0,3,OFFSET('ModelParams Lp'!$J$12,0,-'Sound Pressure'!$AF8)))</f>
        <v>#DIV/0!</v>
      </c>
      <c r="AO8" s="67" t="e">
        <f t="shared" si="6"/>
        <v>#DIV/0!</v>
      </c>
      <c r="AP8" s="67" t="e">
        <f t="shared" si="0"/>
        <v>#DIV/0!</v>
      </c>
      <c r="AQ8" s="67" t="e">
        <f t="shared" si="0"/>
        <v>#DIV/0!</v>
      </c>
      <c r="AR8" s="67" t="e">
        <f t="shared" si="0"/>
        <v>#DIV/0!</v>
      </c>
      <c r="AS8" s="67" t="e">
        <f t="shared" si="0"/>
        <v>#DIV/0!</v>
      </c>
      <c r="AT8" s="67" t="e">
        <f t="shared" si="0"/>
        <v>#DIV/0!</v>
      </c>
      <c r="AU8" s="67" t="e">
        <f t="shared" si="0"/>
        <v>#DIV/0!</v>
      </c>
      <c r="AV8" s="67" t="e">
        <f t="shared" si="0"/>
        <v>#DIV/0!</v>
      </c>
      <c r="AW8" s="67">
        <f>'ModelParams Lp'!B$22</f>
        <v>4</v>
      </c>
      <c r="AX8" s="67">
        <f>'ModelParams Lp'!C$22</f>
        <v>2</v>
      </c>
      <c r="AY8" s="67">
        <f>'ModelParams Lp'!D$22</f>
        <v>1</v>
      </c>
      <c r="AZ8" s="67">
        <f>'ModelParams Lp'!E$22</f>
        <v>0</v>
      </c>
      <c r="BA8" s="67">
        <f>'ModelParams Lp'!F$22</f>
        <v>0</v>
      </c>
      <c r="BB8" s="67">
        <f>'ModelParams Lp'!G$22</f>
        <v>0</v>
      </c>
      <c r="BC8" s="67">
        <f>'ModelParams Lp'!H$22</f>
        <v>0</v>
      </c>
      <c r="BD8" s="67">
        <f>'ModelParams Lp'!I$22</f>
        <v>0</v>
      </c>
      <c r="BE8" s="67">
        <f>-10*LOG(2/(4*PI()*2^2)+4/(0.163*(Calcul!$K13*Calcul!$L13)/VLOOKUP(Calcul!$I13,'ModelParams Lp'!$E$37:$F$39,2,0)))</f>
        <v>10.69392464651435</v>
      </c>
      <c r="BF8" s="67">
        <f>-10*LOG(2/(4*PI()*2^2)+4/(0.163*(Calcul!$K13*Calcul!$L13)/VLOOKUP(Calcul!$I13,'ModelParams Lp'!$E$37:$F$39,2,0)))</f>
        <v>10.69392464651435</v>
      </c>
      <c r="BG8" s="67">
        <f>-10*LOG(2/(4*PI()*2^2)+4/(0.163*(Calcul!$K13*Calcul!$L13)/VLOOKUP(Calcul!$I13,'ModelParams Lp'!$E$37:$F$39,2,0)))</f>
        <v>10.69392464651435</v>
      </c>
      <c r="BH8" s="67">
        <f>-10*LOG(2/(4*PI()*2^2)+4/(0.163*(Calcul!$K13*Calcul!$L13)/VLOOKUP(Calcul!$I13,'ModelParams Lp'!$E$37:$F$39,2,0)))</f>
        <v>10.69392464651435</v>
      </c>
      <c r="BI8" s="67">
        <f>-10*LOG(2/(4*PI()*2^2)+4/(0.163*(Calcul!$K13*Calcul!$L13)/VLOOKUP(Calcul!$I13,'ModelParams Lp'!$E$37:$F$39,2,0)))</f>
        <v>10.69392464651435</v>
      </c>
      <c r="BJ8" s="67">
        <f>-10*LOG(2/(4*PI()*2^2)+4/(0.163*(Calcul!$K13*Calcul!$L13)/VLOOKUP(Calcul!$I13,'ModelParams Lp'!$E$37:$F$39,2,0)))</f>
        <v>10.69392464651435</v>
      </c>
      <c r="BK8" s="67">
        <f>-10*LOG(2/(4*PI()*2^2)+4/(0.163*(Calcul!$K13*Calcul!$L13)/VLOOKUP(Calcul!$I13,'ModelParams Lp'!$E$37:$F$39,2,0)))</f>
        <v>10.69392464651435</v>
      </c>
      <c r="BL8" s="67">
        <f>-10*LOG(2/(4*PI()*2^2)+4/(0.163*(Calcul!$K13*Calcul!$L13)/VLOOKUP(Calcul!$I13,'ModelParams Lp'!$E$37:$F$39,2,0)))</f>
        <v>10.69392464651435</v>
      </c>
      <c r="BM8" s="67">
        <f>VLOOKUP(Calcul!$J13,'ModelParams Lp'!$D$28:$O$32,5,0)+BE8</f>
        <v>10.69392464651435</v>
      </c>
      <c r="BN8" s="67">
        <f>VLOOKUP(Calcul!$J13,'ModelParams Lp'!$D$28:$O$32,6,0)+BF8</f>
        <v>13.69392464651435</v>
      </c>
      <c r="BO8" s="67">
        <f>VLOOKUP(Calcul!$J13,'ModelParams Lp'!$D$28:$O$32,7,0)+BG8</f>
        <v>21.69392464651435</v>
      </c>
      <c r="BP8" s="67">
        <f>VLOOKUP(Calcul!$J13,'ModelParams Lp'!$D$28:$O$32,8,0)+BH8</f>
        <v>29.69392464651435</v>
      </c>
      <c r="BQ8" s="67">
        <f>VLOOKUP(Calcul!$J13,'ModelParams Lp'!$D$28:$O$32,9,0)+BI8</f>
        <v>33.693924646514347</v>
      </c>
      <c r="BR8" s="67">
        <f>VLOOKUP(Calcul!$J13,'ModelParams Lp'!$D$28:$O$32,10,0)+BJ8</f>
        <v>33.693924646514347</v>
      </c>
      <c r="BS8" s="67">
        <f>VLOOKUP(Calcul!$J13,'ModelParams Lp'!$D$28:$O$32,11,0)+BK8</f>
        <v>33.693924646514347</v>
      </c>
      <c r="BT8" s="67">
        <f>VLOOKUP(Calcul!$J13,'ModelParams Lp'!$D$28:$O$32,12,0)+BL8</f>
        <v>33.693924646514347</v>
      </c>
      <c r="BU8" s="66" t="e">
        <f t="shared" ca="1" si="7"/>
        <v>#DIV/0!</v>
      </c>
      <c r="BV8" s="66" t="e">
        <f t="shared" ca="1" si="8"/>
        <v>#DIV/0!</v>
      </c>
      <c r="BW8" s="66" t="e">
        <f t="shared" ca="1" si="9"/>
        <v>#DIV/0!</v>
      </c>
      <c r="BX8" s="66" t="e">
        <f t="shared" ca="1" si="10"/>
        <v>#DIV/0!</v>
      </c>
      <c r="BY8" s="66" t="e">
        <f t="shared" ca="1" si="11"/>
        <v>#DIV/0!</v>
      </c>
      <c r="BZ8" s="66" t="e">
        <f t="shared" ca="1" si="12"/>
        <v>#DIV/0!</v>
      </c>
      <c r="CA8" s="66" t="e">
        <f t="shared" ca="1" si="13"/>
        <v>#DIV/0!</v>
      </c>
      <c r="CB8" s="66" t="e">
        <f t="shared" ca="1" si="14"/>
        <v>#DIV/0!</v>
      </c>
      <c r="CC8" s="24" t="e">
        <f ca="1">10*LOG10(IF(BU8="",0,POWER(10,((BU8+'ModelParams Lw'!$O$4)/10))) +IF(BV8="",0,POWER(10,((BV8+'ModelParams Lw'!$P$4)/10))) +IF(BW8="",0,POWER(10,((BW8+'ModelParams Lw'!$Q$4)/10))) +IF(BX8="",0,POWER(10,((BX8+'ModelParams Lw'!$R$4)/10))) +IF(BY8="",0,POWER(10,((BY8+'ModelParams Lw'!$S$4)/10))) +IF(BZ8="",0,POWER(10,((BZ8+'ModelParams Lw'!$T$4)/10))) +IF(CA8="",0,POWER(10,((CA8+'ModelParams Lw'!$U$4)/10)))+IF(CB8="",0,POWER(10,((CB8+'ModelParams Lw'!$V$4)/10))))</f>
        <v>#DIV/0!</v>
      </c>
      <c r="CD8" s="24" t="e">
        <f t="shared" ca="1" si="15"/>
        <v>#DIV/0!</v>
      </c>
      <c r="CE8" s="24" t="e">
        <f ca="1">(BU8-'ModelParams Lw'!O$10)/'ModelParams Lw'!O$11</f>
        <v>#DIV/0!</v>
      </c>
      <c r="CF8" s="24" t="e">
        <f ca="1">(BV8-'ModelParams Lw'!P$10)/'ModelParams Lw'!P$11</f>
        <v>#DIV/0!</v>
      </c>
      <c r="CG8" s="24" t="e">
        <f ca="1">(BW8-'ModelParams Lw'!Q$10)/'ModelParams Lw'!Q$11</f>
        <v>#DIV/0!</v>
      </c>
      <c r="CH8" s="24" t="e">
        <f ca="1">(BX8-'ModelParams Lw'!R$10)/'ModelParams Lw'!R$11</f>
        <v>#DIV/0!</v>
      </c>
      <c r="CI8" s="24" t="e">
        <f ca="1">(BY8-'ModelParams Lw'!S$10)/'ModelParams Lw'!S$11</f>
        <v>#DIV/0!</v>
      </c>
      <c r="CJ8" s="24" t="e">
        <f ca="1">(BZ8-'ModelParams Lw'!T$10)/'ModelParams Lw'!T$11</f>
        <v>#DIV/0!</v>
      </c>
      <c r="CK8" s="24" t="e">
        <f ca="1">(CA8-'ModelParams Lw'!U$10)/'ModelParams Lw'!U$11</f>
        <v>#DIV/0!</v>
      </c>
      <c r="CL8" s="24" t="e">
        <f ca="1">(CB8-'ModelParams Lw'!V$10)/'ModelParams Lw'!V$11</f>
        <v>#DIV/0!</v>
      </c>
      <c r="CM8" s="66" t="e">
        <f t="shared" si="16"/>
        <v>#DIV/0!</v>
      </c>
      <c r="CN8" s="66" t="e">
        <f t="shared" si="17"/>
        <v>#DIV/0!</v>
      </c>
      <c r="CO8" s="66" t="e">
        <f t="shared" si="23"/>
        <v>#DIV/0!</v>
      </c>
      <c r="CP8" s="66" t="e">
        <f t="shared" si="18"/>
        <v>#DIV/0!</v>
      </c>
      <c r="CQ8" s="66" t="e">
        <f t="shared" si="19"/>
        <v>#DIV/0!</v>
      </c>
      <c r="CR8" s="66" t="e">
        <f t="shared" si="20"/>
        <v>#DIV/0!</v>
      </c>
      <c r="CS8" s="66" t="e">
        <f t="shared" si="21"/>
        <v>#DIV/0!</v>
      </c>
      <c r="CT8" s="66" t="e">
        <f t="shared" si="22"/>
        <v>#DIV/0!</v>
      </c>
      <c r="CU8" s="24" t="e">
        <f>10*LOG10(IF(CM8="",0,POWER(10,((CM8+'ModelParams Lw'!$O$4)/10))) +IF(CN8="",0,POWER(10,((CN8+'ModelParams Lw'!$P$4)/10))) +IF(CO8="",0,POWER(10,((CO8+'ModelParams Lw'!$Q$4)/10))) +IF(CP8="",0,POWER(10,((CP8+'ModelParams Lw'!$R$4)/10))) +IF(CQ8="",0,POWER(10,((CQ8+'ModelParams Lw'!$S$4)/10))) +IF(CR8="",0,POWER(10,((CR8+'ModelParams Lw'!$T$4)/10))) +IF(CS8="",0,POWER(10,((CS8+'ModelParams Lw'!$U$4)/10)))+IF(CT8="",0,POWER(10,((CT8+'ModelParams Lw'!$V$4)/10))))</f>
        <v>#DIV/0!</v>
      </c>
      <c r="CV8" s="24" t="e">
        <f t="shared" si="24"/>
        <v>#DIV/0!</v>
      </c>
      <c r="CW8" s="24" t="e">
        <f>(CM8-'ModelParams Lw'!O$10)/'ModelParams Lw'!O$11</f>
        <v>#DIV/0!</v>
      </c>
      <c r="CX8" s="24" t="e">
        <f>(CN8-'ModelParams Lw'!P$10)/'ModelParams Lw'!P$11</f>
        <v>#DIV/0!</v>
      </c>
      <c r="CY8" s="24" t="e">
        <f>(CO8-'ModelParams Lw'!Q$10)/'ModelParams Lw'!Q$11</f>
        <v>#DIV/0!</v>
      </c>
      <c r="CZ8" s="24" t="e">
        <f>(CP8-'ModelParams Lw'!R$10)/'ModelParams Lw'!R$11</f>
        <v>#DIV/0!</v>
      </c>
      <c r="DA8" s="24" t="e">
        <f>(CQ8-'ModelParams Lw'!S$10)/'ModelParams Lw'!S$11</f>
        <v>#DIV/0!</v>
      </c>
      <c r="DB8" s="24" t="e">
        <f>(CR8-'ModelParams Lw'!T$10)/'ModelParams Lw'!T$11</f>
        <v>#DIV/0!</v>
      </c>
      <c r="DC8" s="24" t="e">
        <f>(CS8-'ModelParams Lw'!U$10)/'ModelParams Lw'!U$11</f>
        <v>#DIV/0!</v>
      </c>
      <c r="DD8" s="24" t="e">
        <f>(CT8-'ModelParams Lw'!V$10)/'ModelParams Lw'!V$11</f>
        <v>#DIV/0!</v>
      </c>
    </row>
    <row r="9" spans="1:108" x14ac:dyDescent="0.25">
      <c r="A9" s="12">
        <f>'Sound Power'!B9</f>
        <v>0</v>
      </c>
      <c r="B9" s="12">
        <f>'Sound Power'!D9</f>
        <v>0</v>
      </c>
      <c r="C9" s="12">
        <f>'Sound Power'!E9</f>
        <v>0</v>
      </c>
      <c r="D9" s="12">
        <f>'Sound Power'!F9</f>
        <v>0</v>
      </c>
      <c r="E9" s="67" t="e">
        <f>IF(Calcul!$G14="SA",'Sound Power'!AY9,'Sound Power'!P9)</f>
        <v>#DIV/0!</v>
      </c>
      <c r="F9" s="67" t="e">
        <f>IF(Calcul!$G14="SA",'Sound Power'!AZ9,'Sound Power'!Q9)</f>
        <v>#DIV/0!</v>
      </c>
      <c r="G9" s="67" t="e">
        <f>IF(Calcul!$G14="SA",'Sound Power'!BA9,'Sound Power'!R9)</f>
        <v>#DIV/0!</v>
      </c>
      <c r="H9" s="67" t="e">
        <f>IF(Calcul!$G14="SA",'Sound Power'!BB9,'Sound Power'!S9)</f>
        <v>#DIV/0!</v>
      </c>
      <c r="I9" s="67" t="e">
        <f>IF(Calcul!$G14="SA",'Sound Power'!BC9,'Sound Power'!T9)</f>
        <v>#DIV/0!</v>
      </c>
      <c r="J9" s="67" t="e">
        <f>IF(Calcul!$G14="SA",'Sound Power'!BD9,'Sound Power'!U9)</f>
        <v>#DIV/0!</v>
      </c>
      <c r="K9" s="67" t="e">
        <f>IF(Calcul!$G14="SA",'Sound Power'!BE9,'Sound Power'!V9)</f>
        <v>#DIV/0!</v>
      </c>
      <c r="L9" s="67" t="e">
        <f>IF(Calcul!$G14="SA",'Sound Power'!BF9,'Sound Power'!W9)</f>
        <v>#DIV/0!</v>
      </c>
      <c r="M9" s="67" t="e">
        <f>'Sound Power'!BY9</f>
        <v>#DIV/0!</v>
      </c>
      <c r="N9" s="67" t="e">
        <f>'Sound Power'!BZ9</f>
        <v>#DIV/0!</v>
      </c>
      <c r="O9" s="67" t="e">
        <f>'Sound Power'!CA9</f>
        <v>#DIV/0!</v>
      </c>
      <c r="P9" s="67" t="e">
        <f>'Sound Power'!CB9</f>
        <v>#DIV/0!</v>
      </c>
      <c r="Q9" s="67" t="e">
        <f>'Sound Power'!CC9</f>
        <v>#DIV/0!</v>
      </c>
      <c r="R9" s="67" t="e">
        <f>'Sound Power'!CD9</f>
        <v>#DIV/0!</v>
      </c>
      <c r="S9" s="67" t="e">
        <f>'Sound Power'!CE9</f>
        <v>#DIV/0!</v>
      </c>
      <c r="T9" s="67" t="e">
        <f>'Sound Power'!CF9</f>
        <v>#DIV/0!</v>
      </c>
      <c r="U9" s="64">
        <f t="shared" si="3"/>
        <v>0</v>
      </c>
      <c r="V9" s="64">
        <f t="shared" si="4"/>
        <v>0</v>
      </c>
      <c r="W9" s="67" t="e">
        <f>('ModelParams Lp'!B$4*10^'ModelParams Lp'!B$5*($U9/$V9)^'ModelParams Lp'!B$6)*3</f>
        <v>#DIV/0!</v>
      </c>
      <c r="X9" s="67" t="e">
        <f>('ModelParams Lp'!C$4*10^'ModelParams Lp'!C$5*($U9/$V9)^'ModelParams Lp'!C$6)*3</f>
        <v>#DIV/0!</v>
      </c>
      <c r="Y9" s="67" t="e">
        <f>('ModelParams Lp'!D$4*10^'ModelParams Lp'!D$5*($U9/$V9)^'ModelParams Lp'!D$6)*3</f>
        <v>#DIV/0!</v>
      </c>
      <c r="Z9" s="67" t="e">
        <f>('ModelParams Lp'!E$4*10^'ModelParams Lp'!E$5*($U9/$V9)^'ModelParams Lp'!E$6)*3</f>
        <v>#DIV/0!</v>
      </c>
      <c r="AA9" s="67" t="e">
        <f>('ModelParams Lp'!F$4*10^'ModelParams Lp'!F$5*($U9/$V9)^'ModelParams Lp'!F$6)*3</f>
        <v>#DIV/0!</v>
      </c>
      <c r="AB9" s="67" t="e">
        <f>('ModelParams Lp'!G$4*10^'ModelParams Lp'!G$5*($U9/$V9)^'ModelParams Lp'!G$6)*3</f>
        <v>#DIV/0!</v>
      </c>
      <c r="AC9" s="67" t="e">
        <f>('ModelParams Lp'!H$4*10^'ModelParams Lp'!H$5*($U9/$V9)^'ModelParams Lp'!H$6)*3</f>
        <v>#DIV/0!</v>
      </c>
      <c r="AD9" s="67" t="e">
        <f>('ModelParams Lp'!I$4*10^'ModelParams Lp'!I$5*($U9/$V9)^'ModelParams Lp'!I$6)*3</f>
        <v>#DIV/0!</v>
      </c>
      <c r="AE9" s="53" t="e">
        <f t="shared" si="5"/>
        <v>#DIV/0!</v>
      </c>
      <c r="AF9" s="53" t="e">
        <f>IF(AE9&lt;'ModelParams Lp'!$B$16,-1,IF(AE9&lt;'ModelParams Lp'!$C$16,0,IF(AE9&lt;'ModelParams Lp'!$D$16,1,IF(AE9&lt;'ModelParams Lp'!$E$16,2,IF(AE9&lt;'ModelParams Lp'!$F$16,3,IF(AE9&lt;'ModelParams Lp'!$G$16,4,IF(AE9&lt;'ModelParams Lp'!$H$16,5,6)))))))</f>
        <v>#DIV/0!</v>
      </c>
      <c r="AG9" s="67" t="e">
        <f ca="1">IF($AF9&gt;1,0,OFFSET('ModelParams Lp'!$C$12,0,-'Sound Pressure'!$AF9))</f>
        <v>#DIV/0!</v>
      </c>
      <c r="AH9" s="67" t="e">
        <f ca="1">IF($AF9&gt;2,0,OFFSET('ModelParams Lp'!$D$12,0,-'Sound Pressure'!$AF9))</f>
        <v>#DIV/0!</v>
      </c>
      <c r="AI9" s="67" t="e">
        <f ca="1">IF($AF9&gt;3,0,OFFSET('ModelParams Lp'!$E$12,0,-'Sound Pressure'!$AF9))</f>
        <v>#DIV/0!</v>
      </c>
      <c r="AJ9" s="67" t="e">
        <f ca="1">IF($AF9&gt;4,0,OFFSET('ModelParams Lp'!$F$12,0,-'Sound Pressure'!$AF9))</f>
        <v>#DIV/0!</v>
      </c>
      <c r="AK9" s="67" t="e">
        <f ca="1">IF($AF9&gt;3,0,OFFSET('ModelParams Lp'!$G$12,0,-'Sound Pressure'!$AF9))</f>
        <v>#DIV/0!</v>
      </c>
      <c r="AL9" s="67" t="e">
        <f ca="1">IF($AF9&gt;5,0,OFFSET('ModelParams Lp'!$H$12,0,-'Sound Pressure'!$AF9))</f>
        <v>#DIV/0!</v>
      </c>
      <c r="AM9" s="67" t="e">
        <f ca="1">IF($AF9&gt;6,0,OFFSET('ModelParams Lp'!$I$12,0,-'Sound Pressure'!$AF9))</f>
        <v>#DIV/0!</v>
      </c>
      <c r="AN9" s="67" t="e">
        <f ca="1">IF($AF9&gt;7,0,IF($AF$4&lt;0,3,OFFSET('ModelParams Lp'!$J$12,0,-'Sound Pressure'!$AF9)))</f>
        <v>#DIV/0!</v>
      </c>
      <c r="AO9" s="67" t="e">
        <f t="shared" si="6"/>
        <v>#DIV/0!</v>
      </c>
      <c r="AP9" s="67" t="e">
        <f t="shared" si="0"/>
        <v>#DIV/0!</v>
      </c>
      <c r="AQ9" s="67" t="e">
        <f t="shared" si="0"/>
        <v>#DIV/0!</v>
      </c>
      <c r="AR9" s="67" t="e">
        <f t="shared" si="0"/>
        <v>#DIV/0!</v>
      </c>
      <c r="AS9" s="67" t="e">
        <f t="shared" si="0"/>
        <v>#DIV/0!</v>
      </c>
      <c r="AT9" s="67" t="e">
        <f t="shared" si="0"/>
        <v>#DIV/0!</v>
      </c>
      <c r="AU9" s="67" t="e">
        <f t="shared" si="0"/>
        <v>#DIV/0!</v>
      </c>
      <c r="AV9" s="67" t="e">
        <f t="shared" si="0"/>
        <v>#DIV/0!</v>
      </c>
      <c r="AW9" s="67">
        <f>'ModelParams Lp'!B$22</f>
        <v>4</v>
      </c>
      <c r="AX9" s="67">
        <f>'ModelParams Lp'!C$22</f>
        <v>2</v>
      </c>
      <c r="AY9" s="67">
        <f>'ModelParams Lp'!D$22</f>
        <v>1</v>
      </c>
      <c r="AZ9" s="67">
        <f>'ModelParams Lp'!E$22</f>
        <v>0</v>
      </c>
      <c r="BA9" s="67">
        <f>'ModelParams Lp'!F$22</f>
        <v>0</v>
      </c>
      <c r="BB9" s="67">
        <f>'ModelParams Lp'!G$22</f>
        <v>0</v>
      </c>
      <c r="BC9" s="67">
        <f>'ModelParams Lp'!H$22</f>
        <v>0</v>
      </c>
      <c r="BD9" s="67">
        <f>'ModelParams Lp'!I$22</f>
        <v>0</v>
      </c>
      <c r="BE9" s="67">
        <f>-10*LOG(2/(4*PI()*2^2)+4/(0.163*(Calcul!$K14*Calcul!$L14)/VLOOKUP(Calcul!$I14,'ModelParams Lp'!$E$37:$F$39,2,0)))</f>
        <v>10.69392464651435</v>
      </c>
      <c r="BF9" s="67">
        <f>-10*LOG(2/(4*PI()*2^2)+4/(0.163*(Calcul!$K14*Calcul!$L14)/VLOOKUP(Calcul!$I14,'ModelParams Lp'!$E$37:$F$39,2,0)))</f>
        <v>10.69392464651435</v>
      </c>
      <c r="BG9" s="67">
        <f>-10*LOG(2/(4*PI()*2^2)+4/(0.163*(Calcul!$K14*Calcul!$L14)/VLOOKUP(Calcul!$I14,'ModelParams Lp'!$E$37:$F$39,2,0)))</f>
        <v>10.69392464651435</v>
      </c>
      <c r="BH9" s="67">
        <f>-10*LOG(2/(4*PI()*2^2)+4/(0.163*(Calcul!$K14*Calcul!$L14)/VLOOKUP(Calcul!$I14,'ModelParams Lp'!$E$37:$F$39,2,0)))</f>
        <v>10.69392464651435</v>
      </c>
      <c r="BI9" s="67">
        <f>-10*LOG(2/(4*PI()*2^2)+4/(0.163*(Calcul!$K14*Calcul!$L14)/VLOOKUP(Calcul!$I14,'ModelParams Lp'!$E$37:$F$39,2,0)))</f>
        <v>10.69392464651435</v>
      </c>
      <c r="BJ9" s="67">
        <f>-10*LOG(2/(4*PI()*2^2)+4/(0.163*(Calcul!$K14*Calcul!$L14)/VLOOKUP(Calcul!$I14,'ModelParams Lp'!$E$37:$F$39,2,0)))</f>
        <v>10.69392464651435</v>
      </c>
      <c r="BK9" s="67">
        <f>-10*LOG(2/(4*PI()*2^2)+4/(0.163*(Calcul!$K14*Calcul!$L14)/VLOOKUP(Calcul!$I14,'ModelParams Lp'!$E$37:$F$39,2,0)))</f>
        <v>10.69392464651435</v>
      </c>
      <c r="BL9" s="67">
        <f>-10*LOG(2/(4*PI()*2^2)+4/(0.163*(Calcul!$K14*Calcul!$L14)/VLOOKUP(Calcul!$I14,'ModelParams Lp'!$E$37:$F$39,2,0)))</f>
        <v>10.69392464651435</v>
      </c>
      <c r="BM9" s="67">
        <f>VLOOKUP(Calcul!$J14,'ModelParams Lp'!$D$28:$O$32,5,0)+BE9</f>
        <v>10.69392464651435</v>
      </c>
      <c r="BN9" s="67">
        <f>VLOOKUP(Calcul!$J14,'ModelParams Lp'!$D$28:$O$32,6,0)+BF9</f>
        <v>13.69392464651435</v>
      </c>
      <c r="BO9" s="67">
        <f>VLOOKUP(Calcul!$J14,'ModelParams Lp'!$D$28:$O$32,7,0)+BG9</f>
        <v>21.69392464651435</v>
      </c>
      <c r="BP9" s="67">
        <f>VLOOKUP(Calcul!$J14,'ModelParams Lp'!$D$28:$O$32,8,0)+BH9</f>
        <v>29.69392464651435</v>
      </c>
      <c r="BQ9" s="67">
        <f>VLOOKUP(Calcul!$J14,'ModelParams Lp'!$D$28:$O$32,9,0)+BI9</f>
        <v>33.693924646514347</v>
      </c>
      <c r="BR9" s="67">
        <f>VLOOKUP(Calcul!$J14,'ModelParams Lp'!$D$28:$O$32,10,0)+BJ9</f>
        <v>33.693924646514347</v>
      </c>
      <c r="BS9" s="67">
        <f>VLOOKUP(Calcul!$J14,'ModelParams Lp'!$D$28:$O$32,11,0)+BK9</f>
        <v>33.693924646514347</v>
      </c>
      <c r="BT9" s="67">
        <f>VLOOKUP(Calcul!$J14,'ModelParams Lp'!$D$28:$O$32,12,0)+BL9</f>
        <v>33.693924646514347</v>
      </c>
      <c r="BU9" s="66" t="e">
        <f t="shared" ca="1" si="7"/>
        <v>#DIV/0!</v>
      </c>
      <c r="BV9" s="66" t="e">
        <f t="shared" ca="1" si="8"/>
        <v>#DIV/0!</v>
      </c>
      <c r="BW9" s="66" t="e">
        <f t="shared" ca="1" si="9"/>
        <v>#DIV/0!</v>
      </c>
      <c r="BX9" s="66" t="e">
        <f t="shared" ca="1" si="10"/>
        <v>#DIV/0!</v>
      </c>
      <c r="BY9" s="66" t="e">
        <f t="shared" ca="1" si="11"/>
        <v>#DIV/0!</v>
      </c>
      <c r="BZ9" s="66" t="e">
        <f t="shared" ca="1" si="12"/>
        <v>#DIV/0!</v>
      </c>
      <c r="CA9" s="66" t="e">
        <f t="shared" ca="1" si="13"/>
        <v>#DIV/0!</v>
      </c>
      <c r="CB9" s="66" t="e">
        <f t="shared" ca="1" si="14"/>
        <v>#DIV/0!</v>
      </c>
      <c r="CC9" s="24" t="e">
        <f ca="1">10*LOG10(IF(BU9="",0,POWER(10,((BU9+'ModelParams Lw'!$O$4)/10))) +IF(BV9="",0,POWER(10,((BV9+'ModelParams Lw'!$P$4)/10))) +IF(BW9="",0,POWER(10,((BW9+'ModelParams Lw'!$Q$4)/10))) +IF(BX9="",0,POWER(10,((BX9+'ModelParams Lw'!$R$4)/10))) +IF(BY9="",0,POWER(10,((BY9+'ModelParams Lw'!$S$4)/10))) +IF(BZ9="",0,POWER(10,((BZ9+'ModelParams Lw'!$T$4)/10))) +IF(CA9="",0,POWER(10,((CA9+'ModelParams Lw'!$U$4)/10)))+IF(CB9="",0,POWER(10,((CB9+'ModelParams Lw'!$V$4)/10))))</f>
        <v>#DIV/0!</v>
      </c>
      <c r="CD9" s="24" t="e">
        <f t="shared" ca="1" si="15"/>
        <v>#DIV/0!</v>
      </c>
      <c r="CE9" s="24" t="e">
        <f ca="1">(BU9-'ModelParams Lw'!O$10)/'ModelParams Lw'!O$11</f>
        <v>#DIV/0!</v>
      </c>
      <c r="CF9" s="24" t="e">
        <f ca="1">(BV9-'ModelParams Lw'!P$10)/'ModelParams Lw'!P$11</f>
        <v>#DIV/0!</v>
      </c>
      <c r="CG9" s="24" t="e">
        <f ca="1">(BW9-'ModelParams Lw'!Q$10)/'ModelParams Lw'!Q$11</f>
        <v>#DIV/0!</v>
      </c>
      <c r="CH9" s="24" t="e">
        <f ca="1">(BX9-'ModelParams Lw'!R$10)/'ModelParams Lw'!R$11</f>
        <v>#DIV/0!</v>
      </c>
      <c r="CI9" s="24" t="e">
        <f ca="1">(BY9-'ModelParams Lw'!S$10)/'ModelParams Lw'!S$11</f>
        <v>#DIV/0!</v>
      </c>
      <c r="CJ9" s="24" t="e">
        <f ca="1">(BZ9-'ModelParams Lw'!T$10)/'ModelParams Lw'!T$11</f>
        <v>#DIV/0!</v>
      </c>
      <c r="CK9" s="24" t="e">
        <f ca="1">(CA9-'ModelParams Lw'!U$10)/'ModelParams Lw'!U$11</f>
        <v>#DIV/0!</v>
      </c>
      <c r="CL9" s="24" t="e">
        <f ca="1">(CB9-'ModelParams Lw'!V$10)/'ModelParams Lw'!V$11</f>
        <v>#DIV/0!</v>
      </c>
      <c r="CM9" s="66" t="e">
        <f t="shared" si="16"/>
        <v>#DIV/0!</v>
      </c>
      <c r="CN9" s="66" t="e">
        <f t="shared" si="17"/>
        <v>#DIV/0!</v>
      </c>
      <c r="CO9" s="66" t="e">
        <f t="shared" si="23"/>
        <v>#DIV/0!</v>
      </c>
      <c r="CP9" s="66" t="e">
        <f t="shared" si="18"/>
        <v>#DIV/0!</v>
      </c>
      <c r="CQ9" s="66" t="e">
        <f t="shared" si="19"/>
        <v>#DIV/0!</v>
      </c>
      <c r="CR9" s="66" t="e">
        <f t="shared" si="20"/>
        <v>#DIV/0!</v>
      </c>
      <c r="CS9" s="66" t="e">
        <f t="shared" si="21"/>
        <v>#DIV/0!</v>
      </c>
      <c r="CT9" s="66" t="e">
        <f t="shared" si="22"/>
        <v>#DIV/0!</v>
      </c>
      <c r="CU9" s="24" t="e">
        <f>10*LOG10(IF(CM9="",0,POWER(10,((CM9+'ModelParams Lw'!$O$4)/10))) +IF(CN9="",0,POWER(10,((CN9+'ModelParams Lw'!$P$4)/10))) +IF(CO9="",0,POWER(10,((CO9+'ModelParams Lw'!$Q$4)/10))) +IF(CP9="",0,POWER(10,((CP9+'ModelParams Lw'!$R$4)/10))) +IF(CQ9="",0,POWER(10,((CQ9+'ModelParams Lw'!$S$4)/10))) +IF(CR9="",0,POWER(10,((CR9+'ModelParams Lw'!$T$4)/10))) +IF(CS9="",0,POWER(10,((CS9+'ModelParams Lw'!$U$4)/10)))+IF(CT9="",0,POWER(10,((CT9+'ModelParams Lw'!$V$4)/10))))</f>
        <v>#DIV/0!</v>
      </c>
      <c r="CV9" s="24" t="e">
        <f t="shared" si="24"/>
        <v>#DIV/0!</v>
      </c>
      <c r="CW9" s="24" t="e">
        <f>(CM9-'ModelParams Lw'!O$10)/'ModelParams Lw'!O$11</f>
        <v>#DIV/0!</v>
      </c>
      <c r="CX9" s="24" t="e">
        <f>(CN9-'ModelParams Lw'!P$10)/'ModelParams Lw'!P$11</f>
        <v>#DIV/0!</v>
      </c>
      <c r="CY9" s="24" t="e">
        <f>(CO9-'ModelParams Lw'!Q$10)/'ModelParams Lw'!Q$11</f>
        <v>#DIV/0!</v>
      </c>
      <c r="CZ9" s="24" t="e">
        <f>(CP9-'ModelParams Lw'!R$10)/'ModelParams Lw'!R$11</f>
        <v>#DIV/0!</v>
      </c>
      <c r="DA9" s="24" t="e">
        <f>(CQ9-'ModelParams Lw'!S$10)/'ModelParams Lw'!S$11</f>
        <v>#DIV/0!</v>
      </c>
      <c r="DB9" s="24" t="e">
        <f>(CR9-'ModelParams Lw'!T$10)/'ModelParams Lw'!T$11</f>
        <v>#DIV/0!</v>
      </c>
      <c r="DC9" s="24" t="e">
        <f>(CS9-'ModelParams Lw'!U$10)/'ModelParams Lw'!U$11</f>
        <v>#DIV/0!</v>
      </c>
      <c r="DD9" s="24" t="e">
        <f>(CT9-'ModelParams Lw'!V$10)/'ModelParams Lw'!V$11</f>
        <v>#DIV/0!</v>
      </c>
    </row>
    <row r="10" spans="1:108" x14ac:dyDescent="0.25">
      <c r="A10" s="12">
        <f>'Sound Power'!B10</f>
        <v>0</v>
      </c>
      <c r="B10" s="12">
        <f>'Sound Power'!D10</f>
        <v>0</v>
      </c>
      <c r="C10" s="12">
        <f>'Sound Power'!E10</f>
        <v>0</v>
      </c>
      <c r="D10" s="12">
        <f>'Sound Power'!F10</f>
        <v>0</v>
      </c>
      <c r="E10" s="67" t="e">
        <f>IF(Calcul!$G15="SA",'Sound Power'!AY10,'Sound Power'!P10)</f>
        <v>#DIV/0!</v>
      </c>
      <c r="F10" s="67" t="e">
        <f>IF(Calcul!$G15="SA",'Sound Power'!AZ10,'Sound Power'!Q10)</f>
        <v>#DIV/0!</v>
      </c>
      <c r="G10" s="67" t="e">
        <f>IF(Calcul!$G15="SA",'Sound Power'!BA10,'Sound Power'!R10)</f>
        <v>#DIV/0!</v>
      </c>
      <c r="H10" s="67" t="e">
        <f>IF(Calcul!$G15="SA",'Sound Power'!BB10,'Sound Power'!S10)</f>
        <v>#DIV/0!</v>
      </c>
      <c r="I10" s="67" t="e">
        <f>IF(Calcul!$G15="SA",'Sound Power'!BC10,'Sound Power'!T10)</f>
        <v>#DIV/0!</v>
      </c>
      <c r="J10" s="67" t="e">
        <f>IF(Calcul!$G15="SA",'Sound Power'!BD10,'Sound Power'!U10)</f>
        <v>#DIV/0!</v>
      </c>
      <c r="K10" s="67" t="e">
        <f>IF(Calcul!$G15="SA",'Sound Power'!BE10,'Sound Power'!V10)</f>
        <v>#DIV/0!</v>
      </c>
      <c r="L10" s="67" t="e">
        <f>IF(Calcul!$G15="SA",'Sound Power'!BF10,'Sound Power'!W10)</f>
        <v>#DIV/0!</v>
      </c>
      <c r="M10" s="67" t="e">
        <f>'Sound Power'!BY10</f>
        <v>#DIV/0!</v>
      </c>
      <c r="N10" s="67" t="e">
        <f>'Sound Power'!BZ10</f>
        <v>#DIV/0!</v>
      </c>
      <c r="O10" s="67" t="e">
        <f>'Sound Power'!CA10</f>
        <v>#DIV/0!</v>
      </c>
      <c r="P10" s="67" t="e">
        <f>'Sound Power'!CB10</f>
        <v>#DIV/0!</v>
      </c>
      <c r="Q10" s="67" t="e">
        <f>'Sound Power'!CC10</f>
        <v>#DIV/0!</v>
      </c>
      <c r="R10" s="67" t="e">
        <f>'Sound Power'!CD10</f>
        <v>#DIV/0!</v>
      </c>
      <c r="S10" s="67" t="e">
        <f>'Sound Power'!CE10</f>
        <v>#DIV/0!</v>
      </c>
      <c r="T10" s="67" t="e">
        <f>'Sound Power'!CF10</f>
        <v>#DIV/0!</v>
      </c>
      <c r="U10" s="64">
        <f t="shared" si="3"/>
        <v>0</v>
      </c>
      <c r="V10" s="64">
        <f t="shared" si="4"/>
        <v>0</v>
      </c>
      <c r="W10" s="67" t="e">
        <f>('ModelParams Lp'!B$4*10^'ModelParams Lp'!B$5*($U10/$V10)^'ModelParams Lp'!B$6)*3</f>
        <v>#DIV/0!</v>
      </c>
      <c r="X10" s="67" t="e">
        <f>('ModelParams Lp'!C$4*10^'ModelParams Lp'!C$5*($U10/$V10)^'ModelParams Lp'!C$6)*3</f>
        <v>#DIV/0!</v>
      </c>
      <c r="Y10" s="67" t="e">
        <f>('ModelParams Lp'!D$4*10^'ModelParams Lp'!D$5*($U10/$V10)^'ModelParams Lp'!D$6)*3</f>
        <v>#DIV/0!</v>
      </c>
      <c r="Z10" s="67" t="e">
        <f>('ModelParams Lp'!E$4*10^'ModelParams Lp'!E$5*($U10/$V10)^'ModelParams Lp'!E$6)*3</f>
        <v>#DIV/0!</v>
      </c>
      <c r="AA10" s="67" t="e">
        <f>('ModelParams Lp'!F$4*10^'ModelParams Lp'!F$5*($U10/$V10)^'ModelParams Lp'!F$6)*3</f>
        <v>#DIV/0!</v>
      </c>
      <c r="AB10" s="67" t="e">
        <f>('ModelParams Lp'!G$4*10^'ModelParams Lp'!G$5*($U10/$V10)^'ModelParams Lp'!G$6)*3</f>
        <v>#DIV/0!</v>
      </c>
      <c r="AC10" s="67" t="e">
        <f>('ModelParams Lp'!H$4*10^'ModelParams Lp'!H$5*($U10/$V10)^'ModelParams Lp'!H$6)*3</f>
        <v>#DIV/0!</v>
      </c>
      <c r="AD10" s="67" t="e">
        <f>('ModelParams Lp'!I$4*10^'ModelParams Lp'!I$5*($U10/$V10)^'ModelParams Lp'!I$6)*3</f>
        <v>#DIV/0!</v>
      </c>
      <c r="AE10" s="53" t="e">
        <f t="shared" si="5"/>
        <v>#DIV/0!</v>
      </c>
      <c r="AF10" s="53" t="e">
        <f>IF(AE10&lt;'ModelParams Lp'!$B$16,-1,IF(AE10&lt;'ModelParams Lp'!$C$16,0,IF(AE10&lt;'ModelParams Lp'!$D$16,1,IF(AE10&lt;'ModelParams Lp'!$E$16,2,IF(AE10&lt;'ModelParams Lp'!$F$16,3,IF(AE10&lt;'ModelParams Lp'!$G$16,4,IF(AE10&lt;'ModelParams Lp'!$H$16,5,6)))))))</f>
        <v>#DIV/0!</v>
      </c>
      <c r="AG10" s="67" t="e">
        <f ca="1">IF($AF10&gt;1,0,OFFSET('ModelParams Lp'!$C$12,0,-'Sound Pressure'!$AF10))</f>
        <v>#DIV/0!</v>
      </c>
      <c r="AH10" s="67" t="e">
        <f ca="1">IF($AF10&gt;2,0,OFFSET('ModelParams Lp'!$D$12,0,-'Sound Pressure'!$AF10))</f>
        <v>#DIV/0!</v>
      </c>
      <c r="AI10" s="67" t="e">
        <f ca="1">IF($AF10&gt;3,0,OFFSET('ModelParams Lp'!$E$12,0,-'Sound Pressure'!$AF10))</f>
        <v>#DIV/0!</v>
      </c>
      <c r="AJ10" s="67" t="e">
        <f ca="1">IF($AF10&gt;4,0,OFFSET('ModelParams Lp'!$F$12,0,-'Sound Pressure'!$AF10))</f>
        <v>#DIV/0!</v>
      </c>
      <c r="AK10" s="67" t="e">
        <f ca="1">IF($AF10&gt;3,0,OFFSET('ModelParams Lp'!$G$12,0,-'Sound Pressure'!$AF10))</f>
        <v>#DIV/0!</v>
      </c>
      <c r="AL10" s="67" t="e">
        <f ca="1">IF($AF10&gt;5,0,OFFSET('ModelParams Lp'!$H$12,0,-'Sound Pressure'!$AF10))</f>
        <v>#DIV/0!</v>
      </c>
      <c r="AM10" s="67" t="e">
        <f ca="1">IF($AF10&gt;6,0,OFFSET('ModelParams Lp'!$I$12,0,-'Sound Pressure'!$AF10))</f>
        <v>#DIV/0!</v>
      </c>
      <c r="AN10" s="67" t="e">
        <f ca="1">IF($AF10&gt;7,0,IF($AF$4&lt;0,3,OFFSET('ModelParams Lp'!$J$12,0,-'Sound Pressure'!$AF10)))</f>
        <v>#DIV/0!</v>
      </c>
      <c r="AO10" s="67" t="e">
        <f t="shared" si="6"/>
        <v>#DIV/0!</v>
      </c>
      <c r="AP10" s="67" t="e">
        <f t="shared" si="0"/>
        <v>#DIV/0!</v>
      </c>
      <c r="AQ10" s="67" t="e">
        <f t="shared" si="0"/>
        <v>#DIV/0!</v>
      </c>
      <c r="AR10" s="67" t="e">
        <f t="shared" si="0"/>
        <v>#DIV/0!</v>
      </c>
      <c r="AS10" s="67" t="e">
        <f t="shared" si="0"/>
        <v>#DIV/0!</v>
      </c>
      <c r="AT10" s="67" t="e">
        <f t="shared" si="0"/>
        <v>#DIV/0!</v>
      </c>
      <c r="AU10" s="67" t="e">
        <f t="shared" si="0"/>
        <v>#DIV/0!</v>
      </c>
      <c r="AV10" s="67" t="e">
        <f t="shared" si="0"/>
        <v>#DIV/0!</v>
      </c>
      <c r="AW10" s="67">
        <f>'ModelParams Lp'!B$22</f>
        <v>4</v>
      </c>
      <c r="AX10" s="67">
        <f>'ModelParams Lp'!C$22</f>
        <v>2</v>
      </c>
      <c r="AY10" s="67">
        <f>'ModelParams Lp'!D$22</f>
        <v>1</v>
      </c>
      <c r="AZ10" s="67">
        <f>'ModelParams Lp'!E$22</f>
        <v>0</v>
      </c>
      <c r="BA10" s="67">
        <f>'ModelParams Lp'!F$22</f>
        <v>0</v>
      </c>
      <c r="BB10" s="67">
        <f>'ModelParams Lp'!G$22</f>
        <v>0</v>
      </c>
      <c r="BC10" s="67">
        <f>'ModelParams Lp'!H$22</f>
        <v>0</v>
      </c>
      <c r="BD10" s="67">
        <f>'ModelParams Lp'!I$22</f>
        <v>0</v>
      </c>
      <c r="BE10" s="67">
        <f>-10*LOG(2/(4*PI()*2^2)+4/(0.163*(Calcul!$K15*Calcul!$L15)/VLOOKUP(Calcul!$I15,'ModelParams Lp'!$E$37:$F$39,2,0)))</f>
        <v>10.69392464651435</v>
      </c>
      <c r="BF10" s="67">
        <f>-10*LOG(2/(4*PI()*2^2)+4/(0.163*(Calcul!$K15*Calcul!$L15)/VLOOKUP(Calcul!$I15,'ModelParams Lp'!$E$37:$F$39,2,0)))</f>
        <v>10.69392464651435</v>
      </c>
      <c r="BG10" s="67">
        <f>-10*LOG(2/(4*PI()*2^2)+4/(0.163*(Calcul!$K15*Calcul!$L15)/VLOOKUP(Calcul!$I15,'ModelParams Lp'!$E$37:$F$39,2,0)))</f>
        <v>10.69392464651435</v>
      </c>
      <c r="BH10" s="67">
        <f>-10*LOG(2/(4*PI()*2^2)+4/(0.163*(Calcul!$K15*Calcul!$L15)/VLOOKUP(Calcul!$I15,'ModelParams Lp'!$E$37:$F$39,2,0)))</f>
        <v>10.69392464651435</v>
      </c>
      <c r="BI10" s="67">
        <f>-10*LOG(2/(4*PI()*2^2)+4/(0.163*(Calcul!$K15*Calcul!$L15)/VLOOKUP(Calcul!$I15,'ModelParams Lp'!$E$37:$F$39,2,0)))</f>
        <v>10.69392464651435</v>
      </c>
      <c r="BJ10" s="67">
        <f>-10*LOG(2/(4*PI()*2^2)+4/(0.163*(Calcul!$K15*Calcul!$L15)/VLOOKUP(Calcul!$I15,'ModelParams Lp'!$E$37:$F$39,2,0)))</f>
        <v>10.69392464651435</v>
      </c>
      <c r="BK10" s="67">
        <f>-10*LOG(2/(4*PI()*2^2)+4/(0.163*(Calcul!$K15*Calcul!$L15)/VLOOKUP(Calcul!$I15,'ModelParams Lp'!$E$37:$F$39,2,0)))</f>
        <v>10.69392464651435</v>
      </c>
      <c r="BL10" s="67">
        <f>-10*LOG(2/(4*PI()*2^2)+4/(0.163*(Calcul!$K15*Calcul!$L15)/VLOOKUP(Calcul!$I15,'ModelParams Lp'!$E$37:$F$39,2,0)))</f>
        <v>10.69392464651435</v>
      </c>
      <c r="BM10" s="67">
        <f>VLOOKUP(Calcul!$J15,'ModelParams Lp'!$D$28:$O$32,5,0)+BE10</f>
        <v>10.69392464651435</v>
      </c>
      <c r="BN10" s="67">
        <f>VLOOKUP(Calcul!$J15,'ModelParams Lp'!$D$28:$O$32,6,0)+BF10</f>
        <v>13.69392464651435</v>
      </c>
      <c r="BO10" s="67">
        <f>VLOOKUP(Calcul!$J15,'ModelParams Lp'!$D$28:$O$32,7,0)+BG10</f>
        <v>21.69392464651435</v>
      </c>
      <c r="BP10" s="67">
        <f>VLOOKUP(Calcul!$J15,'ModelParams Lp'!$D$28:$O$32,8,0)+BH10</f>
        <v>29.69392464651435</v>
      </c>
      <c r="BQ10" s="67">
        <f>VLOOKUP(Calcul!$J15,'ModelParams Lp'!$D$28:$O$32,9,0)+BI10</f>
        <v>33.693924646514347</v>
      </c>
      <c r="BR10" s="67">
        <f>VLOOKUP(Calcul!$J15,'ModelParams Lp'!$D$28:$O$32,10,0)+BJ10</f>
        <v>33.693924646514347</v>
      </c>
      <c r="BS10" s="67">
        <f>VLOOKUP(Calcul!$J15,'ModelParams Lp'!$D$28:$O$32,11,0)+BK10</f>
        <v>33.693924646514347</v>
      </c>
      <c r="BT10" s="67">
        <f>VLOOKUP(Calcul!$J15,'ModelParams Lp'!$D$28:$O$32,12,0)+BL10</f>
        <v>33.693924646514347</v>
      </c>
      <c r="BU10" s="66" t="e">
        <f t="shared" ca="1" si="7"/>
        <v>#DIV/0!</v>
      </c>
      <c r="BV10" s="66" t="e">
        <f t="shared" ca="1" si="8"/>
        <v>#DIV/0!</v>
      </c>
      <c r="BW10" s="66" t="e">
        <f t="shared" ca="1" si="9"/>
        <v>#DIV/0!</v>
      </c>
      <c r="BX10" s="66" t="e">
        <f t="shared" ca="1" si="10"/>
        <v>#DIV/0!</v>
      </c>
      <c r="BY10" s="66" t="e">
        <f t="shared" ca="1" si="11"/>
        <v>#DIV/0!</v>
      </c>
      <c r="BZ10" s="66" t="e">
        <f t="shared" ca="1" si="12"/>
        <v>#DIV/0!</v>
      </c>
      <c r="CA10" s="66" t="e">
        <f t="shared" ca="1" si="13"/>
        <v>#DIV/0!</v>
      </c>
      <c r="CB10" s="66" t="e">
        <f t="shared" ca="1" si="14"/>
        <v>#DIV/0!</v>
      </c>
      <c r="CC10" s="24" t="e">
        <f ca="1">10*LOG10(IF(BU10="",0,POWER(10,((BU10+'ModelParams Lw'!$O$4)/10))) +IF(BV10="",0,POWER(10,((BV10+'ModelParams Lw'!$P$4)/10))) +IF(BW10="",0,POWER(10,((BW10+'ModelParams Lw'!$Q$4)/10))) +IF(BX10="",0,POWER(10,((BX10+'ModelParams Lw'!$R$4)/10))) +IF(BY10="",0,POWER(10,((BY10+'ModelParams Lw'!$S$4)/10))) +IF(BZ10="",0,POWER(10,((BZ10+'ModelParams Lw'!$T$4)/10))) +IF(CA10="",0,POWER(10,((CA10+'ModelParams Lw'!$U$4)/10)))+IF(CB10="",0,POWER(10,((CB10+'ModelParams Lw'!$V$4)/10))))</f>
        <v>#DIV/0!</v>
      </c>
      <c r="CD10" s="24" t="e">
        <f t="shared" ca="1" si="15"/>
        <v>#DIV/0!</v>
      </c>
      <c r="CE10" s="24" t="e">
        <f ca="1">(BU10-'ModelParams Lw'!O$10)/'ModelParams Lw'!O$11</f>
        <v>#DIV/0!</v>
      </c>
      <c r="CF10" s="24" t="e">
        <f ca="1">(BV10-'ModelParams Lw'!P$10)/'ModelParams Lw'!P$11</f>
        <v>#DIV/0!</v>
      </c>
      <c r="CG10" s="24" t="e">
        <f ca="1">(BW10-'ModelParams Lw'!Q$10)/'ModelParams Lw'!Q$11</f>
        <v>#DIV/0!</v>
      </c>
      <c r="CH10" s="24" t="e">
        <f ca="1">(BX10-'ModelParams Lw'!R$10)/'ModelParams Lw'!R$11</f>
        <v>#DIV/0!</v>
      </c>
      <c r="CI10" s="24" t="e">
        <f ca="1">(BY10-'ModelParams Lw'!S$10)/'ModelParams Lw'!S$11</f>
        <v>#DIV/0!</v>
      </c>
      <c r="CJ10" s="24" t="e">
        <f ca="1">(BZ10-'ModelParams Lw'!T$10)/'ModelParams Lw'!T$11</f>
        <v>#DIV/0!</v>
      </c>
      <c r="CK10" s="24" t="e">
        <f ca="1">(CA10-'ModelParams Lw'!U$10)/'ModelParams Lw'!U$11</f>
        <v>#DIV/0!</v>
      </c>
      <c r="CL10" s="24" t="e">
        <f ca="1">(CB10-'ModelParams Lw'!V$10)/'ModelParams Lw'!V$11</f>
        <v>#DIV/0!</v>
      </c>
      <c r="CM10" s="66" t="e">
        <f t="shared" si="16"/>
        <v>#DIV/0!</v>
      </c>
      <c r="CN10" s="66" t="e">
        <f t="shared" si="17"/>
        <v>#DIV/0!</v>
      </c>
      <c r="CO10" s="66" t="e">
        <f t="shared" si="23"/>
        <v>#DIV/0!</v>
      </c>
      <c r="CP10" s="66" t="e">
        <f t="shared" si="18"/>
        <v>#DIV/0!</v>
      </c>
      <c r="CQ10" s="66" t="e">
        <f t="shared" si="19"/>
        <v>#DIV/0!</v>
      </c>
      <c r="CR10" s="66" t="e">
        <f t="shared" si="20"/>
        <v>#DIV/0!</v>
      </c>
      <c r="CS10" s="66" t="e">
        <f t="shared" si="21"/>
        <v>#DIV/0!</v>
      </c>
      <c r="CT10" s="66" t="e">
        <f t="shared" si="22"/>
        <v>#DIV/0!</v>
      </c>
      <c r="CU10" s="24" t="e">
        <f>10*LOG10(IF(CM10="",0,POWER(10,((CM10+'ModelParams Lw'!$O$4)/10))) +IF(CN10="",0,POWER(10,((CN10+'ModelParams Lw'!$P$4)/10))) +IF(CO10="",0,POWER(10,((CO10+'ModelParams Lw'!$Q$4)/10))) +IF(CP10="",0,POWER(10,((CP10+'ModelParams Lw'!$R$4)/10))) +IF(CQ10="",0,POWER(10,((CQ10+'ModelParams Lw'!$S$4)/10))) +IF(CR10="",0,POWER(10,((CR10+'ModelParams Lw'!$T$4)/10))) +IF(CS10="",0,POWER(10,((CS10+'ModelParams Lw'!$U$4)/10)))+IF(CT10="",0,POWER(10,((CT10+'ModelParams Lw'!$V$4)/10))))</f>
        <v>#DIV/0!</v>
      </c>
      <c r="CV10" s="24" t="e">
        <f t="shared" si="24"/>
        <v>#DIV/0!</v>
      </c>
      <c r="CW10" s="24" t="e">
        <f>(CM10-'ModelParams Lw'!O$10)/'ModelParams Lw'!O$11</f>
        <v>#DIV/0!</v>
      </c>
      <c r="CX10" s="24" t="e">
        <f>(CN10-'ModelParams Lw'!P$10)/'ModelParams Lw'!P$11</f>
        <v>#DIV/0!</v>
      </c>
      <c r="CY10" s="24" t="e">
        <f>(CO10-'ModelParams Lw'!Q$10)/'ModelParams Lw'!Q$11</f>
        <v>#DIV/0!</v>
      </c>
      <c r="CZ10" s="24" t="e">
        <f>(CP10-'ModelParams Lw'!R$10)/'ModelParams Lw'!R$11</f>
        <v>#DIV/0!</v>
      </c>
      <c r="DA10" s="24" t="e">
        <f>(CQ10-'ModelParams Lw'!S$10)/'ModelParams Lw'!S$11</f>
        <v>#DIV/0!</v>
      </c>
      <c r="DB10" s="24" t="e">
        <f>(CR10-'ModelParams Lw'!T$10)/'ModelParams Lw'!T$11</f>
        <v>#DIV/0!</v>
      </c>
      <c r="DC10" s="24" t="e">
        <f>(CS10-'ModelParams Lw'!U$10)/'ModelParams Lw'!U$11</f>
        <v>#DIV/0!</v>
      </c>
      <c r="DD10" s="24" t="e">
        <f>(CT10-'ModelParams Lw'!V$10)/'ModelParams Lw'!V$11</f>
        <v>#DIV/0!</v>
      </c>
    </row>
    <row r="11" spans="1:108" x14ac:dyDescent="0.25">
      <c r="A11" s="12">
        <f>'Sound Power'!B11</f>
        <v>0</v>
      </c>
      <c r="B11" s="12">
        <f>'Sound Power'!D11</f>
        <v>0</v>
      </c>
      <c r="C11" s="12">
        <f>'Sound Power'!E11</f>
        <v>0</v>
      </c>
      <c r="D11" s="12">
        <f>'Sound Power'!F11</f>
        <v>0</v>
      </c>
      <c r="E11" s="67" t="e">
        <f>IF(Calcul!$G16="SA",'Sound Power'!AY11,'Sound Power'!P11)</f>
        <v>#DIV/0!</v>
      </c>
      <c r="F11" s="67" t="e">
        <f>IF(Calcul!$G16="SA",'Sound Power'!AZ11,'Sound Power'!Q11)</f>
        <v>#DIV/0!</v>
      </c>
      <c r="G11" s="67" t="e">
        <f>IF(Calcul!$G16="SA",'Sound Power'!BA11,'Sound Power'!R11)</f>
        <v>#DIV/0!</v>
      </c>
      <c r="H11" s="67" t="e">
        <f>IF(Calcul!$G16="SA",'Sound Power'!BB11,'Sound Power'!S11)</f>
        <v>#DIV/0!</v>
      </c>
      <c r="I11" s="67" t="e">
        <f>IF(Calcul!$G16="SA",'Sound Power'!BC11,'Sound Power'!T11)</f>
        <v>#DIV/0!</v>
      </c>
      <c r="J11" s="67" t="e">
        <f>IF(Calcul!$G16="SA",'Sound Power'!BD11,'Sound Power'!U11)</f>
        <v>#DIV/0!</v>
      </c>
      <c r="K11" s="67" t="e">
        <f>IF(Calcul!$G16="SA",'Sound Power'!BE11,'Sound Power'!V11)</f>
        <v>#DIV/0!</v>
      </c>
      <c r="L11" s="67" t="e">
        <f>IF(Calcul!$G16="SA",'Sound Power'!BF11,'Sound Power'!W11)</f>
        <v>#DIV/0!</v>
      </c>
      <c r="M11" s="67" t="e">
        <f>'Sound Power'!BY11</f>
        <v>#DIV/0!</v>
      </c>
      <c r="N11" s="67" t="e">
        <f>'Sound Power'!BZ11</f>
        <v>#DIV/0!</v>
      </c>
      <c r="O11" s="67" t="e">
        <f>'Sound Power'!CA11</f>
        <v>#DIV/0!</v>
      </c>
      <c r="P11" s="67" t="e">
        <f>'Sound Power'!CB11</f>
        <v>#DIV/0!</v>
      </c>
      <c r="Q11" s="67" t="e">
        <f>'Sound Power'!CC11</f>
        <v>#DIV/0!</v>
      </c>
      <c r="R11" s="67" t="e">
        <f>'Sound Power'!CD11</f>
        <v>#DIV/0!</v>
      </c>
      <c r="S11" s="67" t="e">
        <f>'Sound Power'!CE11</f>
        <v>#DIV/0!</v>
      </c>
      <c r="T11" s="67" t="e">
        <f>'Sound Power'!CF11</f>
        <v>#DIV/0!</v>
      </c>
      <c r="U11" s="64">
        <f t="shared" si="3"/>
        <v>0</v>
      </c>
      <c r="V11" s="64">
        <f t="shared" si="4"/>
        <v>0</v>
      </c>
      <c r="W11" s="67" t="e">
        <f>('ModelParams Lp'!B$4*10^'ModelParams Lp'!B$5*($U11/$V11)^'ModelParams Lp'!B$6)*3</f>
        <v>#DIV/0!</v>
      </c>
      <c r="X11" s="67" t="e">
        <f>('ModelParams Lp'!C$4*10^'ModelParams Lp'!C$5*($U11/$V11)^'ModelParams Lp'!C$6)*3</f>
        <v>#DIV/0!</v>
      </c>
      <c r="Y11" s="67" t="e">
        <f>('ModelParams Lp'!D$4*10^'ModelParams Lp'!D$5*($U11/$V11)^'ModelParams Lp'!D$6)*3</f>
        <v>#DIV/0!</v>
      </c>
      <c r="Z11" s="67" t="e">
        <f>('ModelParams Lp'!E$4*10^'ModelParams Lp'!E$5*($U11/$V11)^'ModelParams Lp'!E$6)*3</f>
        <v>#DIV/0!</v>
      </c>
      <c r="AA11" s="67" t="e">
        <f>('ModelParams Lp'!F$4*10^'ModelParams Lp'!F$5*($U11/$V11)^'ModelParams Lp'!F$6)*3</f>
        <v>#DIV/0!</v>
      </c>
      <c r="AB11" s="67" t="e">
        <f>('ModelParams Lp'!G$4*10^'ModelParams Lp'!G$5*($U11/$V11)^'ModelParams Lp'!G$6)*3</f>
        <v>#DIV/0!</v>
      </c>
      <c r="AC11" s="67" t="e">
        <f>('ModelParams Lp'!H$4*10^'ModelParams Lp'!H$5*($U11/$V11)^'ModelParams Lp'!H$6)*3</f>
        <v>#DIV/0!</v>
      </c>
      <c r="AD11" s="67" t="e">
        <f>('ModelParams Lp'!I$4*10^'ModelParams Lp'!I$5*($U11/$V11)^'ModelParams Lp'!I$6)*3</f>
        <v>#DIV/0!</v>
      </c>
      <c r="AE11" s="53" t="e">
        <f t="shared" si="5"/>
        <v>#DIV/0!</v>
      </c>
      <c r="AF11" s="53" t="e">
        <f>IF(AE11&lt;'ModelParams Lp'!$B$16,-1,IF(AE11&lt;'ModelParams Lp'!$C$16,0,IF(AE11&lt;'ModelParams Lp'!$D$16,1,IF(AE11&lt;'ModelParams Lp'!$E$16,2,IF(AE11&lt;'ModelParams Lp'!$F$16,3,IF(AE11&lt;'ModelParams Lp'!$G$16,4,IF(AE11&lt;'ModelParams Lp'!$H$16,5,6)))))))</f>
        <v>#DIV/0!</v>
      </c>
      <c r="AG11" s="67" t="e">
        <f ca="1">IF($AF11&gt;1,0,OFFSET('ModelParams Lp'!$C$12,0,-'Sound Pressure'!$AF11))</f>
        <v>#DIV/0!</v>
      </c>
      <c r="AH11" s="67" t="e">
        <f ca="1">IF($AF11&gt;2,0,OFFSET('ModelParams Lp'!$D$12,0,-'Sound Pressure'!$AF11))</f>
        <v>#DIV/0!</v>
      </c>
      <c r="AI11" s="67" t="e">
        <f ca="1">IF($AF11&gt;3,0,OFFSET('ModelParams Lp'!$E$12,0,-'Sound Pressure'!$AF11))</f>
        <v>#DIV/0!</v>
      </c>
      <c r="AJ11" s="67" t="e">
        <f ca="1">IF($AF11&gt;4,0,OFFSET('ModelParams Lp'!$F$12,0,-'Sound Pressure'!$AF11))</f>
        <v>#DIV/0!</v>
      </c>
      <c r="AK11" s="67" t="e">
        <f ca="1">IF($AF11&gt;3,0,OFFSET('ModelParams Lp'!$G$12,0,-'Sound Pressure'!$AF11))</f>
        <v>#DIV/0!</v>
      </c>
      <c r="AL11" s="67" t="e">
        <f ca="1">IF($AF11&gt;5,0,OFFSET('ModelParams Lp'!$H$12,0,-'Sound Pressure'!$AF11))</f>
        <v>#DIV/0!</v>
      </c>
      <c r="AM11" s="67" t="e">
        <f ca="1">IF($AF11&gt;6,0,OFFSET('ModelParams Lp'!$I$12,0,-'Sound Pressure'!$AF11))</f>
        <v>#DIV/0!</v>
      </c>
      <c r="AN11" s="67" t="e">
        <f ca="1">IF($AF11&gt;7,0,IF($AF$4&lt;0,3,OFFSET('ModelParams Lp'!$J$12,0,-'Sound Pressure'!$AF11)))</f>
        <v>#DIV/0!</v>
      </c>
      <c r="AO11" s="67" t="e">
        <f t="shared" si="6"/>
        <v>#DIV/0!</v>
      </c>
      <c r="AP11" s="67" t="e">
        <f t="shared" si="0"/>
        <v>#DIV/0!</v>
      </c>
      <c r="AQ11" s="67" t="e">
        <f t="shared" si="0"/>
        <v>#DIV/0!</v>
      </c>
      <c r="AR11" s="67" t="e">
        <f t="shared" si="0"/>
        <v>#DIV/0!</v>
      </c>
      <c r="AS11" s="67" t="e">
        <f t="shared" si="0"/>
        <v>#DIV/0!</v>
      </c>
      <c r="AT11" s="67" t="e">
        <f t="shared" si="0"/>
        <v>#DIV/0!</v>
      </c>
      <c r="AU11" s="67" t="e">
        <f t="shared" si="0"/>
        <v>#DIV/0!</v>
      </c>
      <c r="AV11" s="67" t="e">
        <f t="shared" si="0"/>
        <v>#DIV/0!</v>
      </c>
      <c r="AW11" s="67">
        <f>'ModelParams Lp'!B$22</f>
        <v>4</v>
      </c>
      <c r="AX11" s="67">
        <f>'ModelParams Lp'!C$22</f>
        <v>2</v>
      </c>
      <c r="AY11" s="67">
        <f>'ModelParams Lp'!D$22</f>
        <v>1</v>
      </c>
      <c r="AZ11" s="67">
        <f>'ModelParams Lp'!E$22</f>
        <v>0</v>
      </c>
      <c r="BA11" s="67">
        <f>'ModelParams Lp'!F$22</f>
        <v>0</v>
      </c>
      <c r="BB11" s="67">
        <f>'ModelParams Lp'!G$22</f>
        <v>0</v>
      </c>
      <c r="BC11" s="67">
        <f>'ModelParams Lp'!H$22</f>
        <v>0</v>
      </c>
      <c r="BD11" s="67">
        <f>'ModelParams Lp'!I$22</f>
        <v>0</v>
      </c>
      <c r="BE11" s="67">
        <f>-10*LOG(2/(4*PI()*2^2)+4/(0.163*(Calcul!$K16*Calcul!$L16)/VLOOKUP(Calcul!$I16,'ModelParams Lp'!$E$37:$F$39,2,0)))</f>
        <v>10.69392464651435</v>
      </c>
      <c r="BF11" s="67">
        <f>-10*LOG(2/(4*PI()*2^2)+4/(0.163*(Calcul!$K16*Calcul!$L16)/VLOOKUP(Calcul!$I16,'ModelParams Lp'!$E$37:$F$39,2,0)))</f>
        <v>10.69392464651435</v>
      </c>
      <c r="BG11" s="67">
        <f>-10*LOG(2/(4*PI()*2^2)+4/(0.163*(Calcul!$K16*Calcul!$L16)/VLOOKUP(Calcul!$I16,'ModelParams Lp'!$E$37:$F$39,2,0)))</f>
        <v>10.69392464651435</v>
      </c>
      <c r="BH11" s="67">
        <f>-10*LOG(2/(4*PI()*2^2)+4/(0.163*(Calcul!$K16*Calcul!$L16)/VLOOKUP(Calcul!$I16,'ModelParams Lp'!$E$37:$F$39,2,0)))</f>
        <v>10.69392464651435</v>
      </c>
      <c r="BI11" s="67">
        <f>-10*LOG(2/(4*PI()*2^2)+4/(0.163*(Calcul!$K16*Calcul!$L16)/VLOOKUP(Calcul!$I16,'ModelParams Lp'!$E$37:$F$39,2,0)))</f>
        <v>10.69392464651435</v>
      </c>
      <c r="BJ11" s="67">
        <f>-10*LOG(2/(4*PI()*2^2)+4/(0.163*(Calcul!$K16*Calcul!$L16)/VLOOKUP(Calcul!$I16,'ModelParams Lp'!$E$37:$F$39,2,0)))</f>
        <v>10.69392464651435</v>
      </c>
      <c r="BK11" s="67">
        <f>-10*LOG(2/(4*PI()*2^2)+4/(0.163*(Calcul!$K16*Calcul!$L16)/VLOOKUP(Calcul!$I16,'ModelParams Lp'!$E$37:$F$39,2,0)))</f>
        <v>10.69392464651435</v>
      </c>
      <c r="BL11" s="67">
        <f>-10*LOG(2/(4*PI()*2^2)+4/(0.163*(Calcul!$K16*Calcul!$L16)/VLOOKUP(Calcul!$I16,'ModelParams Lp'!$E$37:$F$39,2,0)))</f>
        <v>10.69392464651435</v>
      </c>
      <c r="BM11" s="67">
        <f>VLOOKUP(Calcul!$J16,'ModelParams Lp'!$D$28:$O$32,5,0)+BE11</f>
        <v>10.69392464651435</v>
      </c>
      <c r="BN11" s="67">
        <f>VLOOKUP(Calcul!$J16,'ModelParams Lp'!$D$28:$O$32,6,0)+BF11</f>
        <v>13.69392464651435</v>
      </c>
      <c r="BO11" s="67">
        <f>VLOOKUP(Calcul!$J16,'ModelParams Lp'!$D$28:$O$32,7,0)+BG11</f>
        <v>21.69392464651435</v>
      </c>
      <c r="BP11" s="67">
        <f>VLOOKUP(Calcul!$J16,'ModelParams Lp'!$D$28:$O$32,8,0)+BH11</f>
        <v>29.69392464651435</v>
      </c>
      <c r="BQ11" s="67">
        <f>VLOOKUP(Calcul!$J16,'ModelParams Lp'!$D$28:$O$32,9,0)+BI11</f>
        <v>33.693924646514347</v>
      </c>
      <c r="BR11" s="67">
        <f>VLOOKUP(Calcul!$J16,'ModelParams Lp'!$D$28:$O$32,10,0)+BJ11</f>
        <v>33.693924646514347</v>
      </c>
      <c r="BS11" s="67">
        <f>VLOOKUP(Calcul!$J16,'ModelParams Lp'!$D$28:$O$32,11,0)+BK11</f>
        <v>33.693924646514347</v>
      </c>
      <c r="BT11" s="67">
        <f>VLOOKUP(Calcul!$J16,'ModelParams Lp'!$D$28:$O$32,12,0)+BL11</f>
        <v>33.693924646514347</v>
      </c>
      <c r="BU11" s="66" t="e">
        <f t="shared" ca="1" si="7"/>
        <v>#DIV/0!</v>
      </c>
      <c r="BV11" s="66" t="e">
        <f t="shared" ca="1" si="8"/>
        <v>#DIV/0!</v>
      </c>
      <c r="BW11" s="66" t="e">
        <f t="shared" ca="1" si="9"/>
        <v>#DIV/0!</v>
      </c>
      <c r="BX11" s="66" t="e">
        <f t="shared" ca="1" si="10"/>
        <v>#DIV/0!</v>
      </c>
      <c r="BY11" s="66" t="e">
        <f t="shared" ca="1" si="11"/>
        <v>#DIV/0!</v>
      </c>
      <c r="BZ11" s="66" t="e">
        <f t="shared" ca="1" si="12"/>
        <v>#DIV/0!</v>
      </c>
      <c r="CA11" s="66" t="e">
        <f t="shared" ca="1" si="13"/>
        <v>#DIV/0!</v>
      </c>
      <c r="CB11" s="66" t="e">
        <f t="shared" ca="1" si="14"/>
        <v>#DIV/0!</v>
      </c>
      <c r="CC11" s="24" t="e">
        <f ca="1">10*LOG10(IF(BU11="",0,POWER(10,((BU11+'ModelParams Lw'!$O$4)/10))) +IF(BV11="",0,POWER(10,((BV11+'ModelParams Lw'!$P$4)/10))) +IF(BW11="",0,POWER(10,((BW11+'ModelParams Lw'!$Q$4)/10))) +IF(BX11="",0,POWER(10,((BX11+'ModelParams Lw'!$R$4)/10))) +IF(BY11="",0,POWER(10,((BY11+'ModelParams Lw'!$S$4)/10))) +IF(BZ11="",0,POWER(10,((BZ11+'ModelParams Lw'!$T$4)/10))) +IF(CA11="",0,POWER(10,((CA11+'ModelParams Lw'!$U$4)/10)))+IF(CB11="",0,POWER(10,((CB11+'ModelParams Lw'!$V$4)/10))))</f>
        <v>#DIV/0!</v>
      </c>
      <c r="CD11" s="24" t="e">
        <f t="shared" ca="1" si="15"/>
        <v>#DIV/0!</v>
      </c>
      <c r="CE11" s="24" t="e">
        <f ca="1">(BU11-'ModelParams Lw'!O$10)/'ModelParams Lw'!O$11</f>
        <v>#DIV/0!</v>
      </c>
      <c r="CF11" s="24" t="e">
        <f ca="1">(BV11-'ModelParams Lw'!P$10)/'ModelParams Lw'!P$11</f>
        <v>#DIV/0!</v>
      </c>
      <c r="CG11" s="24" t="e">
        <f ca="1">(BW11-'ModelParams Lw'!Q$10)/'ModelParams Lw'!Q$11</f>
        <v>#DIV/0!</v>
      </c>
      <c r="CH11" s="24" t="e">
        <f ca="1">(BX11-'ModelParams Lw'!R$10)/'ModelParams Lw'!R$11</f>
        <v>#DIV/0!</v>
      </c>
      <c r="CI11" s="24" t="e">
        <f ca="1">(BY11-'ModelParams Lw'!S$10)/'ModelParams Lw'!S$11</f>
        <v>#DIV/0!</v>
      </c>
      <c r="CJ11" s="24" t="e">
        <f ca="1">(BZ11-'ModelParams Lw'!T$10)/'ModelParams Lw'!T$11</f>
        <v>#DIV/0!</v>
      </c>
      <c r="CK11" s="24" t="e">
        <f ca="1">(CA11-'ModelParams Lw'!U$10)/'ModelParams Lw'!U$11</f>
        <v>#DIV/0!</v>
      </c>
      <c r="CL11" s="24" t="e">
        <f ca="1">(CB11-'ModelParams Lw'!V$10)/'ModelParams Lw'!V$11</f>
        <v>#DIV/0!</v>
      </c>
      <c r="CM11" s="66" t="e">
        <f t="shared" si="16"/>
        <v>#DIV/0!</v>
      </c>
      <c r="CN11" s="66" t="e">
        <f t="shared" si="17"/>
        <v>#DIV/0!</v>
      </c>
      <c r="CO11" s="66" t="e">
        <f t="shared" si="23"/>
        <v>#DIV/0!</v>
      </c>
      <c r="CP11" s="66" t="e">
        <f t="shared" si="18"/>
        <v>#DIV/0!</v>
      </c>
      <c r="CQ11" s="66" t="e">
        <f t="shared" si="19"/>
        <v>#DIV/0!</v>
      </c>
      <c r="CR11" s="66" t="e">
        <f t="shared" si="20"/>
        <v>#DIV/0!</v>
      </c>
      <c r="CS11" s="66" t="e">
        <f t="shared" si="21"/>
        <v>#DIV/0!</v>
      </c>
      <c r="CT11" s="66" t="e">
        <f t="shared" si="22"/>
        <v>#DIV/0!</v>
      </c>
      <c r="CU11" s="24" t="e">
        <f>10*LOG10(IF(CM11="",0,POWER(10,((CM11+'ModelParams Lw'!$O$4)/10))) +IF(CN11="",0,POWER(10,((CN11+'ModelParams Lw'!$P$4)/10))) +IF(CO11="",0,POWER(10,((CO11+'ModelParams Lw'!$Q$4)/10))) +IF(CP11="",0,POWER(10,((CP11+'ModelParams Lw'!$R$4)/10))) +IF(CQ11="",0,POWER(10,((CQ11+'ModelParams Lw'!$S$4)/10))) +IF(CR11="",0,POWER(10,((CR11+'ModelParams Lw'!$T$4)/10))) +IF(CS11="",0,POWER(10,((CS11+'ModelParams Lw'!$U$4)/10)))+IF(CT11="",0,POWER(10,((CT11+'ModelParams Lw'!$V$4)/10))))</f>
        <v>#DIV/0!</v>
      </c>
      <c r="CV11" s="24" t="e">
        <f t="shared" si="24"/>
        <v>#DIV/0!</v>
      </c>
      <c r="CW11" s="24" t="e">
        <f>(CM11-'ModelParams Lw'!O$10)/'ModelParams Lw'!O$11</f>
        <v>#DIV/0!</v>
      </c>
      <c r="CX11" s="24" t="e">
        <f>(CN11-'ModelParams Lw'!P$10)/'ModelParams Lw'!P$11</f>
        <v>#DIV/0!</v>
      </c>
      <c r="CY11" s="24" t="e">
        <f>(CO11-'ModelParams Lw'!Q$10)/'ModelParams Lw'!Q$11</f>
        <v>#DIV/0!</v>
      </c>
      <c r="CZ11" s="24" t="e">
        <f>(CP11-'ModelParams Lw'!R$10)/'ModelParams Lw'!R$11</f>
        <v>#DIV/0!</v>
      </c>
      <c r="DA11" s="24" t="e">
        <f>(CQ11-'ModelParams Lw'!S$10)/'ModelParams Lw'!S$11</f>
        <v>#DIV/0!</v>
      </c>
      <c r="DB11" s="24" t="e">
        <f>(CR11-'ModelParams Lw'!T$10)/'ModelParams Lw'!T$11</f>
        <v>#DIV/0!</v>
      </c>
      <c r="DC11" s="24" t="e">
        <f>(CS11-'ModelParams Lw'!U$10)/'ModelParams Lw'!U$11</f>
        <v>#DIV/0!</v>
      </c>
      <c r="DD11" s="24" t="e">
        <f>(CT11-'ModelParams Lw'!V$10)/'ModelParams Lw'!V$11</f>
        <v>#DIV/0!</v>
      </c>
    </row>
    <row r="12" spans="1:108" x14ac:dyDescent="0.25">
      <c r="A12" s="12">
        <f>'Sound Power'!B12</f>
        <v>0</v>
      </c>
      <c r="B12" s="12">
        <f>'Sound Power'!D12</f>
        <v>0</v>
      </c>
      <c r="C12" s="12">
        <f>'Sound Power'!E12</f>
        <v>0</v>
      </c>
      <c r="D12" s="12">
        <f>'Sound Power'!F12</f>
        <v>0</v>
      </c>
      <c r="E12" s="67" t="e">
        <f>IF(Calcul!$G17="SA",'Sound Power'!AY12,'Sound Power'!P12)</f>
        <v>#DIV/0!</v>
      </c>
      <c r="F12" s="67" t="e">
        <f>IF(Calcul!$G17="SA",'Sound Power'!AZ12,'Sound Power'!Q12)</f>
        <v>#DIV/0!</v>
      </c>
      <c r="G12" s="67" t="e">
        <f>IF(Calcul!$G17="SA",'Sound Power'!BA12,'Sound Power'!R12)</f>
        <v>#DIV/0!</v>
      </c>
      <c r="H12" s="67" t="e">
        <f>IF(Calcul!$G17="SA",'Sound Power'!BB12,'Sound Power'!S12)</f>
        <v>#DIV/0!</v>
      </c>
      <c r="I12" s="67" t="e">
        <f>IF(Calcul!$G17="SA",'Sound Power'!BC12,'Sound Power'!T12)</f>
        <v>#DIV/0!</v>
      </c>
      <c r="J12" s="67" t="e">
        <f>IF(Calcul!$G17="SA",'Sound Power'!BD12,'Sound Power'!U12)</f>
        <v>#DIV/0!</v>
      </c>
      <c r="K12" s="67" t="e">
        <f>IF(Calcul!$G17="SA",'Sound Power'!BE12,'Sound Power'!V12)</f>
        <v>#DIV/0!</v>
      </c>
      <c r="L12" s="67" t="e">
        <f>IF(Calcul!$G17="SA",'Sound Power'!BF12,'Sound Power'!W12)</f>
        <v>#DIV/0!</v>
      </c>
      <c r="M12" s="67" t="e">
        <f>'Sound Power'!BY12</f>
        <v>#DIV/0!</v>
      </c>
      <c r="N12" s="67" t="e">
        <f>'Sound Power'!BZ12</f>
        <v>#DIV/0!</v>
      </c>
      <c r="O12" s="67" t="e">
        <f>'Sound Power'!CA12</f>
        <v>#DIV/0!</v>
      </c>
      <c r="P12" s="67" t="e">
        <f>'Sound Power'!CB12</f>
        <v>#DIV/0!</v>
      </c>
      <c r="Q12" s="67" t="e">
        <f>'Sound Power'!CC12</f>
        <v>#DIV/0!</v>
      </c>
      <c r="R12" s="67" t="e">
        <f>'Sound Power'!CD12</f>
        <v>#DIV/0!</v>
      </c>
      <c r="S12" s="67" t="e">
        <f>'Sound Power'!CE12</f>
        <v>#DIV/0!</v>
      </c>
      <c r="T12" s="67" t="e">
        <f>'Sound Power'!CF12</f>
        <v>#DIV/0!</v>
      </c>
      <c r="U12" s="64">
        <f t="shared" si="3"/>
        <v>0</v>
      </c>
      <c r="V12" s="64">
        <f t="shared" si="4"/>
        <v>0</v>
      </c>
      <c r="W12" s="67" t="e">
        <f>('ModelParams Lp'!B$4*10^'ModelParams Lp'!B$5*($U12/$V12)^'ModelParams Lp'!B$6)*3</f>
        <v>#DIV/0!</v>
      </c>
      <c r="X12" s="67" t="e">
        <f>('ModelParams Lp'!C$4*10^'ModelParams Lp'!C$5*($U12/$V12)^'ModelParams Lp'!C$6)*3</f>
        <v>#DIV/0!</v>
      </c>
      <c r="Y12" s="67" t="e">
        <f>('ModelParams Lp'!D$4*10^'ModelParams Lp'!D$5*($U12/$V12)^'ModelParams Lp'!D$6)*3</f>
        <v>#DIV/0!</v>
      </c>
      <c r="Z12" s="67" t="e">
        <f>('ModelParams Lp'!E$4*10^'ModelParams Lp'!E$5*($U12/$V12)^'ModelParams Lp'!E$6)*3</f>
        <v>#DIV/0!</v>
      </c>
      <c r="AA12" s="67" t="e">
        <f>('ModelParams Lp'!F$4*10^'ModelParams Lp'!F$5*($U12/$V12)^'ModelParams Lp'!F$6)*3</f>
        <v>#DIV/0!</v>
      </c>
      <c r="AB12" s="67" t="e">
        <f>('ModelParams Lp'!G$4*10^'ModelParams Lp'!G$5*($U12/$V12)^'ModelParams Lp'!G$6)*3</f>
        <v>#DIV/0!</v>
      </c>
      <c r="AC12" s="67" t="e">
        <f>('ModelParams Lp'!H$4*10^'ModelParams Lp'!H$5*($U12/$V12)^'ModelParams Lp'!H$6)*3</f>
        <v>#DIV/0!</v>
      </c>
      <c r="AD12" s="67" t="e">
        <f>('ModelParams Lp'!I$4*10^'ModelParams Lp'!I$5*($U12/$V12)^'ModelParams Lp'!I$6)*3</f>
        <v>#DIV/0!</v>
      </c>
      <c r="AE12" s="53" t="e">
        <f t="shared" si="5"/>
        <v>#DIV/0!</v>
      </c>
      <c r="AF12" s="53" t="e">
        <f>IF(AE12&lt;'ModelParams Lp'!$B$16,-1,IF(AE12&lt;'ModelParams Lp'!$C$16,0,IF(AE12&lt;'ModelParams Lp'!$D$16,1,IF(AE12&lt;'ModelParams Lp'!$E$16,2,IF(AE12&lt;'ModelParams Lp'!$F$16,3,IF(AE12&lt;'ModelParams Lp'!$G$16,4,IF(AE12&lt;'ModelParams Lp'!$H$16,5,6)))))))</f>
        <v>#DIV/0!</v>
      </c>
      <c r="AG12" s="67" t="e">
        <f ca="1">IF($AF12&gt;1,0,OFFSET('ModelParams Lp'!$C$12,0,-'Sound Pressure'!$AF12))</f>
        <v>#DIV/0!</v>
      </c>
      <c r="AH12" s="67" t="e">
        <f ca="1">IF($AF12&gt;2,0,OFFSET('ModelParams Lp'!$D$12,0,-'Sound Pressure'!$AF12))</f>
        <v>#DIV/0!</v>
      </c>
      <c r="AI12" s="67" t="e">
        <f ca="1">IF($AF12&gt;3,0,OFFSET('ModelParams Lp'!$E$12,0,-'Sound Pressure'!$AF12))</f>
        <v>#DIV/0!</v>
      </c>
      <c r="AJ12" s="67" t="e">
        <f ca="1">IF($AF12&gt;4,0,OFFSET('ModelParams Lp'!$F$12,0,-'Sound Pressure'!$AF12))</f>
        <v>#DIV/0!</v>
      </c>
      <c r="AK12" s="67" t="e">
        <f ca="1">IF($AF12&gt;3,0,OFFSET('ModelParams Lp'!$G$12,0,-'Sound Pressure'!$AF12))</f>
        <v>#DIV/0!</v>
      </c>
      <c r="AL12" s="67" t="e">
        <f ca="1">IF($AF12&gt;5,0,OFFSET('ModelParams Lp'!$H$12,0,-'Sound Pressure'!$AF12))</f>
        <v>#DIV/0!</v>
      </c>
      <c r="AM12" s="67" t="e">
        <f ca="1">IF($AF12&gt;6,0,OFFSET('ModelParams Lp'!$I$12,0,-'Sound Pressure'!$AF12))</f>
        <v>#DIV/0!</v>
      </c>
      <c r="AN12" s="67" t="e">
        <f ca="1">IF($AF12&gt;7,0,IF($AF$4&lt;0,3,OFFSET('ModelParams Lp'!$J$12,0,-'Sound Pressure'!$AF12)))</f>
        <v>#DIV/0!</v>
      </c>
      <c r="AO12" s="67" t="e">
        <f t="shared" si="6"/>
        <v>#DIV/0!</v>
      </c>
      <c r="AP12" s="67" t="e">
        <f t="shared" si="0"/>
        <v>#DIV/0!</v>
      </c>
      <c r="AQ12" s="67" t="e">
        <f t="shared" si="0"/>
        <v>#DIV/0!</v>
      </c>
      <c r="AR12" s="67" t="e">
        <f t="shared" si="0"/>
        <v>#DIV/0!</v>
      </c>
      <c r="AS12" s="67" t="e">
        <f t="shared" si="0"/>
        <v>#DIV/0!</v>
      </c>
      <c r="AT12" s="67" t="e">
        <f t="shared" si="0"/>
        <v>#DIV/0!</v>
      </c>
      <c r="AU12" s="67" t="e">
        <f t="shared" si="0"/>
        <v>#DIV/0!</v>
      </c>
      <c r="AV12" s="67" t="e">
        <f t="shared" si="0"/>
        <v>#DIV/0!</v>
      </c>
      <c r="AW12" s="67">
        <f>'ModelParams Lp'!B$22</f>
        <v>4</v>
      </c>
      <c r="AX12" s="67">
        <f>'ModelParams Lp'!C$22</f>
        <v>2</v>
      </c>
      <c r="AY12" s="67">
        <f>'ModelParams Lp'!D$22</f>
        <v>1</v>
      </c>
      <c r="AZ12" s="67">
        <f>'ModelParams Lp'!E$22</f>
        <v>0</v>
      </c>
      <c r="BA12" s="67">
        <f>'ModelParams Lp'!F$22</f>
        <v>0</v>
      </c>
      <c r="BB12" s="67">
        <f>'ModelParams Lp'!G$22</f>
        <v>0</v>
      </c>
      <c r="BC12" s="67">
        <f>'ModelParams Lp'!H$22</f>
        <v>0</v>
      </c>
      <c r="BD12" s="67">
        <f>'ModelParams Lp'!I$22</f>
        <v>0</v>
      </c>
      <c r="BE12" s="67">
        <f>-10*LOG(2/(4*PI()*2^2)+4/(0.163*(Calcul!$K17*Calcul!$L17)/VLOOKUP(Calcul!$I17,'ModelParams Lp'!$E$37:$F$39,2,0)))</f>
        <v>10.69392464651435</v>
      </c>
      <c r="BF12" s="67">
        <f>-10*LOG(2/(4*PI()*2^2)+4/(0.163*(Calcul!$K17*Calcul!$L17)/VLOOKUP(Calcul!$I17,'ModelParams Lp'!$E$37:$F$39,2,0)))</f>
        <v>10.69392464651435</v>
      </c>
      <c r="BG12" s="67">
        <f>-10*LOG(2/(4*PI()*2^2)+4/(0.163*(Calcul!$K17*Calcul!$L17)/VLOOKUP(Calcul!$I17,'ModelParams Lp'!$E$37:$F$39,2,0)))</f>
        <v>10.69392464651435</v>
      </c>
      <c r="BH12" s="67">
        <f>-10*LOG(2/(4*PI()*2^2)+4/(0.163*(Calcul!$K17*Calcul!$L17)/VLOOKUP(Calcul!$I17,'ModelParams Lp'!$E$37:$F$39,2,0)))</f>
        <v>10.69392464651435</v>
      </c>
      <c r="BI12" s="67">
        <f>-10*LOG(2/(4*PI()*2^2)+4/(0.163*(Calcul!$K17*Calcul!$L17)/VLOOKUP(Calcul!$I17,'ModelParams Lp'!$E$37:$F$39,2,0)))</f>
        <v>10.69392464651435</v>
      </c>
      <c r="BJ12" s="67">
        <f>-10*LOG(2/(4*PI()*2^2)+4/(0.163*(Calcul!$K17*Calcul!$L17)/VLOOKUP(Calcul!$I17,'ModelParams Lp'!$E$37:$F$39,2,0)))</f>
        <v>10.69392464651435</v>
      </c>
      <c r="BK12" s="67">
        <f>-10*LOG(2/(4*PI()*2^2)+4/(0.163*(Calcul!$K17*Calcul!$L17)/VLOOKUP(Calcul!$I17,'ModelParams Lp'!$E$37:$F$39,2,0)))</f>
        <v>10.69392464651435</v>
      </c>
      <c r="BL12" s="67">
        <f>-10*LOG(2/(4*PI()*2^2)+4/(0.163*(Calcul!$K17*Calcul!$L17)/VLOOKUP(Calcul!$I17,'ModelParams Lp'!$E$37:$F$39,2,0)))</f>
        <v>10.69392464651435</v>
      </c>
      <c r="BM12" s="67">
        <f>VLOOKUP(Calcul!$J17,'ModelParams Lp'!$D$28:$O$32,5,0)+BE12</f>
        <v>10.69392464651435</v>
      </c>
      <c r="BN12" s="67">
        <f>VLOOKUP(Calcul!$J17,'ModelParams Lp'!$D$28:$O$32,6,0)+BF12</f>
        <v>13.69392464651435</v>
      </c>
      <c r="BO12" s="67">
        <f>VLOOKUP(Calcul!$J17,'ModelParams Lp'!$D$28:$O$32,7,0)+BG12</f>
        <v>21.69392464651435</v>
      </c>
      <c r="BP12" s="67">
        <f>VLOOKUP(Calcul!$J17,'ModelParams Lp'!$D$28:$O$32,8,0)+BH12</f>
        <v>29.69392464651435</v>
      </c>
      <c r="BQ12" s="67">
        <f>VLOOKUP(Calcul!$J17,'ModelParams Lp'!$D$28:$O$32,9,0)+BI12</f>
        <v>33.693924646514347</v>
      </c>
      <c r="BR12" s="67">
        <f>VLOOKUP(Calcul!$J17,'ModelParams Lp'!$D$28:$O$32,10,0)+BJ12</f>
        <v>33.693924646514347</v>
      </c>
      <c r="BS12" s="67">
        <f>VLOOKUP(Calcul!$J17,'ModelParams Lp'!$D$28:$O$32,11,0)+BK12</f>
        <v>33.693924646514347</v>
      </c>
      <c r="BT12" s="67">
        <f>VLOOKUP(Calcul!$J17,'ModelParams Lp'!$D$28:$O$32,12,0)+BL12</f>
        <v>33.693924646514347</v>
      </c>
      <c r="BU12" s="66" t="e">
        <f t="shared" ca="1" si="7"/>
        <v>#DIV/0!</v>
      </c>
      <c r="BV12" s="66" t="e">
        <f t="shared" ca="1" si="8"/>
        <v>#DIV/0!</v>
      </c>
      <c r="BW12" s="66" t="e">
        <f t="shared" ca="1" si="9"/>
        <v>#DIV/0!</v>
      </c>
      <c r="BX12" s="66" t="e">
        <f t="shared" ca="1" si="10"/>
        <v>#DIV/0!</v>
      </c>
      <c r="BY12" s="66" t="e">
        <f t="shared" ca="1" si="11"/>
        <v>#DIV/0!</v>
      </c>
      <c r="BZ12" s="66" t="e">
        <f t="shared" ca="1" si="12"/>
        <v>#DIV/0!</v>
      </c>
      <c r="CA12" s="66" t="e">
        <f t="shared" ca="1" si="13"/>
        <v>#DIV/0!</v>
      </c>
      <c r="CB12" s="66" t="e">
        <f t="shared" ca="1" si="14"/>
        <v>#DIV/0!</v>
      </c>
      <c r="CC12" s="24" t="e">
        <f ca="1">10*LOG10(IF(BU12="",0,POWER(10,((BU12+'ModelParams Lw'!$O$4)/10))) +IF(BV12="",0,POWER(10,((BV12+'ModelParams Lw'!$P$4)/10))) +IF(BW12="",0,POWER(10,((BW12+'ModelParams Lw'!$Q$4)/10))) +IF(BX12="",0,POWER(10,((BX12+'ModelParams Lw'!$R$4)/10))) +IF(BY12="",0,POWER(10,((BY12+'ModelParams Lw'!$S$4)/10))) +IF(BZ12="",0,POWER(10,((BZ12+'ModelParams Lw'!$T$4)/10))) +IF(CA12="",0,POWER(10,((CA12+'ModelParams Lw'!$U$4)/10)))+IF(CB12="",0,POWER(10,((CB12+'ModelParams Lw'!$V$4)/10))))</f>
        <v>#DIV/0!</v>
      </c>
      <c r="CD12" s="24" t="e">
        <f t="shared" ca="1" si="15"/>
        <v>#DIV/0!</v>
      </c>
      <c r="CE12" s="24" t="e">
        <f ca="1">(BU12-'ModelParams Lw'!O$10)/'ModelParams Lw'!O$11</f>
        <v>#DIV/0!</v>
      </c>
      <c r="CF12" s="24" t="e">
        <f ca="1">(BV12-'ModelParams Lw'!P$10)/'ModelParams Lw'!P$11</f>
        <v>#DIV/0!</v>
      </c>
      <c r="CG12" s="24" t="e">
        <f ca="1">(BW12-'ModelParams Lw'!Q$10)/'ModelParams Lw'!Q$11</f>
        <v>#DIV/0!</v>
      </c>
      <c r="CH12" s="24" t="e">
        <f ca="1">(BX12-'ModelParams Lw'!R$10)/'ModelParams Lw'!R$11</f>
        <v>#DIV/0!</v>
      </c>
      <c r="CI12" s="24" t="e">
        <f ca="1">(BY12-'ModelParams Lw'!S$10)/'ModelParams Lw'!S$11</f>
        <v>#DIV/0!</v>
      </c>
      <c r="CJ12" s="24" t="e">
        <f ca="1">(BZ12-'ModelParams Lw'!T$10)/'ModelParams Lw'!T$11</f>
        <v>#DIV/0!</v>
      </c>
      <c r="CK12" s="24" t="e">
        <f ca="1">(CA12-'ModelParams Lw'!U$10)/'ModelParams Lw'!U$11</f>
        <v>#DIV/0!</v>
      </c>
      <c r="CL12" s="24" t="e">
        <f ca="1">(CB12-'ModelParams Lw'!V$10)/'ModelParams Lw'!V$11</f>
        <v>#DIV/0!</v>
      </c>
      <c r="CM12" s="66" t="e">
        <f t="shared" si="16"/>
        <v>#DIV/0!</v>
      </c>
      <c r="CN12" s="66" t="e">
        <f t="shared" si="17"/>
        <v>#DIV/0!</v>
      </c>
      <c r="CO12" s="66" t="e">
        <f t="shared" si="23"/>
        <v>#DIV/0!</v>
      </c>
      <c r="CP12" s="66" t="e">
        <f t="shared" si="18"/>
        <v>#DIV/0!</v>
      </c>
      <c r="CQ12" s="66" t="e">
        <f t="shared" si="19"/>
        <v>#DIV/0!</v>
      </c>
      <c r="CR12" s="66" t="e">
        <f t="shared" si="20"/>
        <v>#DIV/0!</v>
      </c>
      <c r="CS12" s="66" t="e">
        <f t="shared" si="21"/>
        <v>#DIV/0!</v>
      </c>
      <c r="CT12" s="66" t="e">
        <f t="shared" si="22"/>
        <v>#DIV/0!</v>
      </c>
      <c r="CU12" s="24" t="e">
        <f>10*LOG10(IF(CM12="",0,POWER(10,((CM12+'ModelParams Lw'!$O$4)/10))) +IF(CN12="",0,POWER(10,((CN12+'ModelParams Lw'!$P$4)/10))) +IF(CO12="",0,POWER(10,((CO12+'ModelParams Lw'!$Q$4)/10))) +IF(CP12="",0,POWER(10,((CP12+'ModelParams Lw'!$R$4)/10))) +IF(CQ12="",0,POWER(10,((CQ12+'ModelParams Lw'!$S$4)/10))) +IF(CR12="",0,POWER(10,((CR12+'ModelParams Lw'!$T$4)/10))) +IF(CS12="",0,POWER(10,((CS12+'ModelParams Lw'!$U$4)/10)))+IF(CT12="",0,POWER(10,((CT12+'ModelParams Lw'!$V$4)/10))))</f>
        <v>#DIV/0!</v>
      </c>
      <c r="CV12" s="24" t="e">
        <f t="shared" si="24"/>
        <v>#DIV/0!</v>
      </c>
      <c r="CW12" s="24" t="e">
        <f>(CM12-'ModelParams Lw'!O$10)/'ModelParams Lw'!O$11</f>
        <v>#DIV/0!</v>
      </c>
      <c r="CX12" s="24" t="e">
        <f>(CN12-'ModelParams Lw'!P$10)/'ModelParams Lw'!P$11</f>
        <v>#DIV/0!</v>
      </c>
      <c r="CY12" s="24" t="e">
        <f>(CO12-'ModelParams Lw'!Q$10)/'ModelParams Lw'!Q$11</f>
        <v>#DIV/0!</v>
      </c>
      <c r="CZ12" s="24" t="e">
        <f>(CP12-'ModelParams Lw'!R$10)/'ModelParams Lw'!R$11</f>
        <v>#DIV/0!</v>
      </c>
      <c r="DA12" s="24" t="e">
        <f>(CQ12-'ModelParams Lw'!S$10)/'ModelParams Lw'!S$11</f>
        <v>#DIV/0!</v>
      </c>
      <c r="DB12" s="24" t="e">
        <f>(CR12-'ModelParams Lw'!T$10)/'ModelParams Lw'!T$11</f>
        <v>#DIV/0!</v>
      </c>
      <c r="DC12" s="24" t="e">
        <f>(CS12-'ModelParams Lw'!U$10)/'ModelParams Lw'!U$11</f>
        <v>#DIV/0!</v>
      </c>
      <c r="DD12" s="24" t="e">
        <f>(CT12-'ModelParams Lw'!V$10)/'ModelParams Lw'!V$11</f>
        <v>#DIV/0!</v>
      </c>
    </row>
    <row r="13" spans="1:108" x14ac:dyDescent="0.25">
      <c r="A13" s="12">
        <f>'Sound Power'!B13</f>
        <v>0</v>
      </c>
      <c r="B13" s="12">
        <f>'Sound Power'!D13</f>
        <v>0</v>
      </c>
      <c r="C13" s="12">
        <f>'Sound Power'!E13</f>
        <v>0</v>
      </c>
      <c r="D13" s="12">
        <f>'Sound Power'!F13</f>
        <v>0</v>
      </c>
      <c r="E13" s="67" t="e">
        <f>IF(Calcul!$G18="SA",'Sound Power'!AY13,'Sound Power'!P13)</f>
        <v>#DIV/0!</v>
      </c>
      <c r="F13" s="67" t="e">
        <f>IF(Calcul!$G18="SA",'Sound Power'!AZ13,'Sound Power'!Q13)</f>
        <v>#DIV/0!</v>
      </c>
      <c r="G13" s="67" t="e">
        <f>IF(Calcul!$G18="SA",'Sound Power'!BA13,'Sound Power'!R13)</f>
        <v>#DIV/0!</v>
      </c>
      <c r="H13" s="67" t="e">
        <f>IF(Calcul!$G18="SA",'Sound Power'!BB13,'Sound Power'!S13)</f>
        <v>#DIV/0!</v>
      </c>
      <c r="I13" s="67" t="e">
        <f>IF(Calcul!$G18="SA",'Sound Power'!BC13,'Sound Power'!T13)</f>
        <v>#DIV/0!</v>
      </c>
      <c r="J13" s="67" t="e">
        <f>IF(Calcul!$G18="SA",'Sound Power'!BD13,'Sound Power'!U13)</f>
        <v>#DIV/0!</v>
      </c>
      <c r="K13" s="67" t="e">
        <f>IF(Calcul!$G18="SA",'Sound Power'!BE13,'Sound Power'!V13)</f>
        <v>#DIV/0!</v>
      </c>
      <c r="L13" s="67" t="e">
        <f>IF(Calcul!$G18="SA",'Sound Power'!BF13,'Sound Power'!W13)</f>
        <v>#DIV/0!</v>
      </c>
      <c r="M13" s="67" t="e">
        <f>'Sound Power'!BY13</f>
        <v>#DIV/0!</v>
      </c>
      <c r="N13" s="67" t="e">
        <f>'Sound Power'!BZ13</f>
        <v>#DIV/0!</v>
      </c>
      <c r="O13" s="67" t="e">
        <f>'Sound Power'!CA13</f>
        <v>#DIV/0!</v>
      </c>
      <c r="P13" s="67" t="e">
        <f>'Sound Power'!CB13</f>
        <v>#DIV/0!</v>
      </c>
      <c r="Q13" s="67" t="e">
        <f>'Sound Power'!CC13</f>
        <v>#DIV/0!</v>
      </c>
      <c r="R13" s="67" t="e">
        <f>'Sound Power'!CD13</f>
        <v>#DIV/0!</v>
      </c>
      <c r="S13" s="67" t="e">
        <f>'Sound Power'!CE13</f>
        <v>#DIV/0!</v>
      </c>
      <c r="T13" s="67" t="e">
        <f>'Sound Power'!CF13</f>
        <v>#DIV/0!</v>
      </c>
      <c r="U13" s="64">
        <f t="shared" si="3"/>
        <v>0</v>
      </c>
      <c r="V13" s="64">
        <f t="shared" si="4"/>
        <v>0</v>
      </c>
      <c r="W13" s="67" t="e">
        <f>('ModelParams Lp'!B$4*10^'ModelParams Lp'!B$5*($U13/$V13)^'ModelParams Lp'!B$6)*3</f>
        <v>#DIV/0!</v>
      </c>
      <c r="X13" s="67" t="e">
        <f>('ModelParams Lp'!C$4*10^'ModelParams Lp'!C$5*($U13/$V13)^'ModelParams Lp'!C$6)*3</f>
        <v>#DIV/0!</v>
      </c>
      <c r="Y13" s="67" t="e">
        <f>('ModelParams Lp'!D$4*10^'ModelParams Lp'!D$5*($U13/$V13)^'ModelParams Lp'!D$6)*3</f>
        <v>#DIV/0!</v>
      </c>
      <c r="Z13" s="67" t="e">
        <f>('ModelParams Lp'!E$4*10^'ModelParams Lp'!E$5*($U13/$V13)^'ModelParams Lp'!E$6)*3</f>
        <v>#DIV/0!</v>
      </c>
      <c r="AA13" s="67" t="e">
        <f>('ModelParams Lp'!F$4*10^'ModelParams Lp'!F$5*($U13/$V13)^'ModelParams Lp'!F$6)*3</f>
        <v>#DIV/0!</v>
      </c>
      <c r="AB13" s="67" t="e">
        <f>('ModelParams Lp'!G$4*10^'ModelParams Lp'!G$5*($U13/$V13)^'ModelParams Lp'!G$6)*3</f>
        <v>#DIV/0!</v>
      </c>
      <c r="AC13" s="67" t="e">
        <f>('ModelParams Lp'!H$4*10^'ModelParams Lp'!H$5*($U13/$V13)^'ModelParams Lp'!H$6)*3</f>
        <v>#DIV/0!</v>
      </c>
      <c r="AD13" s="67" t="e">
        <f>('ModelParams Lp'!I$4*10^'ModelParams Lp'!I$5*($U13/$V13)^'ModelParams Lp'!I$6)*3</f>
        <v>#DIV/0!</v>
      </c>
      <c r="AE13" s="53" t="e">
        <f t="shared" si="5"/>
        <v>#DIV/0!</v>
      </c>
      <c r="AF13" s="53" t="e">
        <f>IF(AE13&lt;'ModelParams Lp'!$B$16,-1,IF(AE13&lt;'ModelParams Lp'!$C$16,0,IF(AE13&lt;'ModelParams Lp'!$D$16,1,IF(AE13&lt;'ModelParams Lp'!$E$16,2,IF(AE13&lt;'ModelParams Lp'!$F$16,3,IF(AE13&lt;'ModelParams Lp'!$G$16,4,IF(AE13&lt;'ModelParams Lp'!$H$16,5,6)))))))</f>
        <v>#DIV/0!</v>
      </c>
      <c r="AG13" s="67" t="e">
        <f ca="1">IF($AF13&gt;1,0,OFFSET('ModelParams Lp'!$C$12,0,-'Sound Pressure'!$AF13))</f>
        <v>#DIV/0!</v>
      </c>
      <c r="AH13" s="67" t="e">
        <f ca="1">IF($AF13&gt;2,0,OFFSET('ModelParams Lp'!$D$12,0,-'Sound Pressure'!$AF13))</f>
        <v>#DIV/0!</v>
      </c>
      <c r="AI13" s="67" t="e">
        <f ca="1">IF($AF13&gt;3,0,OFFSET('ModelParams Lp'!$E$12,0,-'Sound Pressure'!$AF13))</f>
        <v>#DIV/0!</v>
      </c>
      <c r="AJ13" s="67" t="e">
        <f ca="1">IF($AF13&gt;4,0,OFFSET('ModelParams Lp'!$F$12,0,-'Sound Pressure'!$AF13))</f>
        <v>#DIV/0!</v>
      </c>
      <c r="AK13" s="67" t="e">
        <f ca="1">IF($AF13&gt;3,0,OFFSET('ModelParams Lp'!$G$12,0,-'Sound Pressure'!$AF13))</f>
        <v>#DIV/0!</v>
      </c>
      <c r="AL13" s="67" t="e">
        <f ca="1">IF($AF13&gt;5,0,OFFSET('ModelParams Lp'!$H$12,0,-'Sound Pressure'!$AF13))</f>
        <v>#DIV/0!</v>
      </c>
      <c r="AM13" s="67" t="e">
        <f ca="1">IF($AF13&gt;6,0,OFFSET('ModelParams Lp'!$I$12,0,-'Sound Pressure'!$AF13))</f>
        <v>#DIV/0!</v>
      </c>
      <c r="AN13" s="67" t="e">
        <f ca="1">IF($AF13&gt;7,0,IF($AF$4&lt;0,3,OFFSET('ModelParams Lp'!$J$12,0,-'Sound Pressure'!$AF13)))</f>
        <v>#DIV/0!</v>
      </c>
      <c r="AO13" s="67" t="e">
        <f t="shared" si="6"/>
        <v>#DIV/0!</v>
      </c>
      <c r="AP13" s="67" t="e">
        <f t="shared" si="0"/>
        <v>#DIV/0!</v>
      </c>
      <c r="AQ13" s="67" t="e">
        <f t="shared" si="0"/>
        <v>#DIV/0!</v>
      </c>
      <c r="AR13" s="67" t="e">
        <f t="shared" si="0"/>
        <v>#DIV/0!</v>
      </c>
      <c r="AS13" s="67" t="e">
        <f t="shared" si="0"/>
        <v>#DIV/0!</v>
      </c>
      <c r="AT13" s="67" t="e">
        <f t="shared" si="0"/>
        <v>#DIV/0!</v>
      </c>
      <c r="AU13" s="67" t="e">
        <f t="shared" si="0"/>
        <v>#DIV/0!</v>
      </c>
      <c r="AV13" s="67" t="e">
        <f t="shared" si="0"/>
        <v>#DIV/0!</v>
      </c>
      <c r="AW13" s="67">
        <f>'ModelParams Lp'!B$22</f>
        <v>4</v>
      </c>
      <c r="AX13" s="67">
        <f>'ModelParams Lp'!C$22</f>
        <v>2</v>
      </c>
      <c r="AY13" s="67">
        <f>'ModelParams Lp'!D$22</f>
        <v>1</v>
      </c>
      <c r="AZ13" s="67">
        <f>'ModelParams Lp'!E$22</f>
        <v>0</v>
      </c>
      <c r="BA13" s="67">
        <f>'ModelParams Lp'!F$22</f>
        <v>0</v>
      </c>
      <c r="BB13" s="67">
        <f>'ModelParams Lp'!G$22</f>
        <v>0</v>
      </c>
      <c r="BC13" s="67">
        <f>'ModelParams Lp'!H$22</f>
        <v>0</v>
      </c>
      <c r="BD13" s="67">
        <f>'ModelParams Lp'!I$22</f>
        <v>0</v>
      </c>
      <c r="BE13" s="67">
        <f>-10*LOG(2/(4*PI()*2^2)+4/(0.163*(Calcul!$K18*Calcul!$L18)/VLOOKUP(Calcul!$I18,'ModelParams Lp'!$E$37:$F$39,2,0)))</f>
        <v>10.69392464651435</v>
      </c>
      <c r="BF13" s="67">
        <f>-10*LOG(2/(4*PI()*2^2)+4/(0.163*(Calcul!$K18*Calcul!$L18)/VLOOKUP(Calcul!$I18,'ModelParams Lp'!$E$37:$F$39,2,0)))</f>
        <v>10.69392464651435</v>
      </c>
      <c r="BG13" s="67">
        <f>-10*LOG(2/(4*PI()*2^2)+4/(0.163*(Calcul!$K18*Calcul!$L18)/VLOOKUP(Calcul!$I18,'ModelParams Lp'!$E$37:$F$39,2,0)))</f>
        <v>10.69392464651435</v>
      </c>
      <c r="BH13" s="67">
        <f>-10*LOG(2/(4*PI()*2^2)+4/(0.163*(Calcul!$K18*Calcul!$L18)/VLOOKUP(Calcul!$I18,'ModelParams Lp'!$E$37:$F$39,2,0)))</f>
        <v>10.69392464651435</v>
      </c>
      <c r="BI13" s="67">
        <f>-10*LOG(2/(4*PI()*2^2)+4/(0.163*(Calcul!$K18*Calcul!$L18)/VLOOKUP(Calcul!$I18,'ModelParams Lp'!$E$37:$F$39,2,0)))</f>
        <v>10.69392464651435</v>
      </c>
      <c r="BJ13" s="67">
        <f>-10*LOG(2/(4*PI()*2^2)+4/(0.163*(Calcul!$K18*Calcul!$L18)/VLOOKUP(Calcul!$I18,'ModelParams Lp'!$E$37:$F$39,2,0)))</f>
        <v>10.69392464651435</v>
      </c>
      <c r="BK13" s="67">
        <f>-10*LOG(2/(4*PI()*2^2)+4/(0.163*(Calcul!$K18*Calcul!$L18)/VLOOKUP(Calcul!$I18,'ModelParams Lp'!$E$37:$F$39,2,0)))</f>
        <v>10.69392464651435</v>
      </c>
      <c r="BL13" s="67">
        <f>-10*LOG(2/(4*PI()*2^2)+4/(0.163*(Calcul!$K18*Calcul!$L18)/VLOOKUP(Calcul!$I18,'ModelParams Lp'!$E$37:$F$39,2,0)))</f>
        <v>10.69392464651435</v>
      </c>
      <c r="BM13" s="67">
        <f>VLOOKUP(Calcul!$J18,'ModelParams Lp'!$D$28:$O$32,5,0)+BE13</f>
        <v>10.69392464651435</v>
      </c>
      <c r="BN13" s="67">
        <f>VLOOKUP(Calcul!$J18,'ModelParams Lp'!$D$28:$O$32,6,0)+BF13</f>
        <v>13.69392464651435</v>
      </c>
      <c r="BO13" s="67">
        <f>VLOOKUP(Calcul!$J18,'ModelParams Lp'!$D$28:$O$32,7,0)+BG13</f>
        <v>21.69392464651435</v>
      </c>
      <c r="BP13" s="67">
        <f>VLOOKUP(Calcul!$J18,'ModelParams Lp'!$D$28:$O$32,8,0)+BH13</f>
        <v>29.69392464651435</v>
      </c>
      <c r="BQ13" s="67">
        <f>VLOOKUP(Calcul!$J18,'ModelParams Lp'!$D$28:$O$32,9,0)+BI13</f>
        <v>33.693924646514347</v>
      </c>
      <c r="BR13" s="67">
        <f>VLOOKUP(Calcul!$J18,'ModelParams Lp'!$D$28:$O$32,10,0)+BJ13</f>
        <v>33.693924646514347</v>
      </c>
      <c r="BS13" s="67">
        <f>VLOOKUP(Calcul!$J18,'ModelParams Lp'!$D$28:$O$32,11,0)+BK13</f>
        <v>33.693924646514347</v>
      </c>
      <c r="BT13" s="67">
        <f>VLOOKUP(Calcul!$J18,'ModelParams Lp'!$D$28:$O$32,12,0)+BL13</f>
        <v>33.693924646514347</v>
      </c>
      <c r="BU13" s="66" t="e">
        <f t="shared" ca="1" si="7"/>
        <v>#DIV/0!</v>
      </c>
      <c r="BV13" s="66" t="e">
        <f t="shared" ca="1" si="8"/>
        <v>#DIV/0!</v>
      </c>
      <c r="BW13" s="66" t="e">
        <f t="shared" ca="1" si="9"/>
        <v>#DIV/0!</v>
      </c>
      <c r="BX13" s="66" t="e">
        <f t="shared" ca="1" si="10"/>
        <v>#DIV/0!</v>
      </c>
      <c r="BY13" s="66" t="e">
        <f t="shared" ca="1" si="11"/>
        <v>#DIV/0!</v>
      </c>
      <c r="BZ13" s="66" t="e">
        <f t="shared" ca="1" si="12"/>
        <v>#DIV/0!</v>
      </c>
      <c r="CA13" s="66" t="e">
        <f t="shared" ca="1" si="13"/>
        <v>#DIV/0!</v>
      </c>
      <c r="CB13" s="66" t="e">
        <f t="shared" ca="1" si="14"/>
        <v>#DIV/0!</v>
      </c>
      <c r="CC13" s="24" t="e">
        <f ca="1">10*LOG10(IF(BU13="",0,POWER(10,((BU13+'ModelParams Lw'!$O$4)/10))) +IF(BV13="",0,POWER(10,((BV13+'ModelParams Lw'!$P$4)/10))) +IF(BW13="",0,POWER(10,((BW13+'ModelParams Lw'!$Q$4)/10))) +IF(BX13="",0,POWER(10,((BX13+'ModelParams Lw'!$R$4)/10))) +IF(BY13="",0,POWER(10,((BY13+'ModelParams Lw'!$S$4)/10))) +IF(BZ13="",0,POWER(10,((BZ13+'ModelParams Lw'!$T$4)/10))) +IF(CA13="",0,POWER(10,((CA13+'ModelParams Lw'!$U$4)/10)))+IF(CB13="",0,POWER(10,((CB13+'ModelParams Lw'!$V$4)/10))))</f>
        <v>#DIV/0!</v>
      </c>
      <c r="CD13" s="24" t="e">
        <f t="shared" ca="1" si="15"/>
        <v>#DIV/0!</v>
      </c>
      <c r="CE13" s="24" t="e">
        <f ca="1">(BU13-'ModelParams Lw'!O$10)/'ModelParams Lw'!O$11</f>
        <v>#DIV/0!</v>
      </c>
      <c r="CF13" s="24" t="e">
        <f ca="1">(BV13-'ModelParams Lw'!P$10)/'ModelParams Lw'!P$11</f>
        <v>#DIV/0!</v>
      </c>
      <c r="CG13" s="24" t="e">
        <f ca="1">(BW13-'ModelParams Lw'!Q$10)/'ModelParams Lw'!Q$11</f>
        <v>#DIV/0!</v>
      </c>
      <c r="CH13" s="24" t="e">
        <f ca="1">(BX13-'ModelParams Lw'!R$10)/'ModelParams Lw'!R$11</f>
        <v>#DIV/0!</v>
      </c>
      <c r="CI13" s="24" t="e">
        <f ca="1">(BY13-'ModelParams Lw'!S$10)/'ModelParams Lw'!S$11</f>
        <v>#DIV/0!</v>
      </c>
      <c r="CJ13" s="24" t="e">
        <f ca="1">(BZ13-'ModelParams Lw'!T$10)/'ModelParams Lw'!T$11</f>
        <v>#DIV/0!</v>
      </c>
      <c r="CK13" s="24" t="e">
        <f ca="1">(CA13-'ModelParams Lw'!U$10)/'ModelParams Lw'!U$11</f>
        <v>#DIV/0!</v>
      </c>
      <c r="CL13" s="24" t="e">
        <f ca="1">(CB13-'ModelParams Lw'!V$10)/'ModelParams Lw'!V$11</f>
        <v>#DIV/0!</v>
      </c>
      <c r="CM13" s="66" t="e">
        <f t="shared" si="16"/>
        <v>#DIV/0!</v>
      </c>
      <c r="CN13" s="66" t="e">
        <f t="shared" si="17"/>
        <v>#DIV/0!</v>
      </c>
      <c r="CO13" s="66" t="e">
        <f t="shared" si="23"/>
        <v>#DIV/0!</v>
      </c>
      <c r="CP13" s="66" t="e">
        <f t="shared" si="18"/>
        <v>#DIV/0!</v>
      </c>
      <c r="CQ13" s="66" t="e">
        <f t="shared" si="19"/>
        <v>#DIV/0!</v>
      </c>
      <c r="CR13" s="66" t="e">
        <f t="shared" si="20"/>
        <v>#DIV/0!</v>
      </c>
      <c r="CS13" s="66" t="e">
        <f t="shared" si="21"/>
        <v>#DIV/0!</v>
      </c>
      <c r="CT13" s="66" t="e">
        <f t="shared" si="22"/>
        <v>#DIV/0!</v>
      </c>
      <c r="CU13" s="24" t="e">
        <f>10*LOG10(IF(CM13="",0,POWER(10,((CM13+'ModelParams Lw'!$O$4)/10))) +IF(CN13="",0,POWER(10,((CN13+'ModelParams Lw'!$P$4)/10))) +IF(CO13="",0,POWER(10,((CO13+'ModelParams Lw'!$Q$4)/10))) +IF(CP13="",0,POWER(10,((CP13+'ModelParams Lw'!$R$4)/10))) +IF(CQ13="",0,POWER(10,((CQ13+'ModelParams Lw'!$S$4)/10))) +IF(CR13="",0,POWER(10,((CR13+'ModelParams Lw'!$T$4)/10))) +IF(CS13="",0,POWER(10,((CS13+'ModelParams Lw'!$U$4)/10)))+IF(CT13="",0,POWER(10,((CT13+'ModelParams Lw'!$V$4)/10))))</f>
        <v>#DIV/0!</v>
      </c>
      <c r="CV13" s="24" t="e">
        <f t="shared" si="24"/>
        <v>#DIV/0!</v>
      </c>
      <c r="CW13" s="24" t="e">
        <f>(CM13-'ModelParams Lw'!O$10)/'ModelParams Lw'!O$11</f>
        <v>#DIV/0!</v>
      </c>
      <c r="CX13" s="24" t="e">
        <f>(CN13-'ModelParams Lw'!P$10)/'ModelParams Lw'!P$11</f>
        <v>#DIV/0!</v>
      </c>
      <c r="CY13" s="24" t="e">
        <f>(CO13-'ModelParams Lw'!Q$10)/'ModelParams Lw'!Q$11</f>
        <v>#DIV/0!</v>
      </c>
      <c r="CZ13" s="24" t="e">
        <f>(CP13-'ModelParams Lw'!R$10)/'ModelParams Lw'!R$11</f>
        <v>#DIV/0!</v>
      </c>
      <c r="DA13" s="24" t="e">
        <f>(CQ13-'ModelParams Lw'!S$10)/'ModelParams Lw'!S$11</f>
        <v>#DIV/0!</v>
      </c>
      <c r="DB13" s="24" t="e">
        <f>(CR13-'ModelParams Lw'!T$10)/'ModelParams Lw'!T$11</f>
        <v>#DIV/0!</v>
      </c>
      <c r="DC13" s="24" t="e">
        <f>(CS13-'ModelParams Lw'!U$10)/'ModelParams Lw'!U$11</f>
        <v>#DIV/0!</v>
      </c>
      <c r="DD13" s="24" t="e">
        <f>(CT13-'ModelParams Lw'!V$10)/'ModelParams Lw'!V$11</f>
        <v>#DIV/0!</v>
      </c>
    </row>
    <row r="14" spans="1:108" x14ac:dyDescent="0.25">
      <c r="A14" s="12">
        <f>'Sound Power'!B14</f>
        <v>0</v>
      </c>
      <c r="B14" s="12">
        <f>'Sound Power'!D14</f>
        <v>0</v>
      </c>
      <c r="C14" s="12">
        <f>'Sound Power'!E14</f>
        <v>0</v>
      </c>
      <c r="D14" s="12">
        <f>'Sound Power'!F14</f>
        <v>0</v>
      </c>
      <c r="E14" s="67" t="e">
        <f>IF(Calcul!$G19="SA",'Sound Power'!AY14,'Sound Power'!P14)</f>
        <v>#DIV/0!</v>
      </c>
      <c r="F14" s="67" t="e">
        <f>IF(Calcul!$G19="SA",'Sound Power'!AZ14,'Sound Power'!Q14)</f>
        <v>#DIV/0!</v>
      </c>
      <c r="G14" s="67" t="e">
        <f>IF(Calcul!$G19="SA",'Sound Power'!BA14,'Sound Power'!R14)</f>
        <v>#DIV/0!</v>
      </c>
      <c r="H14" s="67" t="e">
        <f>IF(Calcul!$G19="SA",'Sound Power'!BB14,'Sound Power'!S14)</f>
        <v>#DIV/0!</v>
      </c>
      <c r="I14" s="67" t="e">
        <f>IF(Calcul!$G19="SA",'Sound Power'!BC14,'Sound Power'!T14)</f>
        <v>#DIV/0!</v>
      </c>
      <c r="J14" s="67" t="e">
        <f>IF(Calcul!$G19="SA",'Sound Power'!BD14,'Sound Power'!U14)</f>
        <v>#DIV/0!</v>
      </c>
      <c r="K14" s="67" t="e">
        <f>IF(Calcul!$G19="SA",'Sound Power'!BE14,'Sound Power'!V14)</f>
        <v>#DIV/0!</v>
      </c>
      <c r="L14" s="67" t="e">
        <f>IF(Calcul!$G19="SA",'Sound Power'!BF14,'Sound Power'!W14)</f>
        <v>#DIV/0!</v>
      </c>
      <c r="M14" s="67" t="e">
        <f>'Sound Power'!BY14</f>
        <v>#DIV/0!</v>
      </c>
      <c r="N14" s="67" t="e">
        <f>'Sound Power'!BZ14</f>
        <v>#DIV/0!</v>
      </c>
      <c r="O14" s="67" t="e">
        <f>'Sound Power'!CA14</f>
        <v>#DIV/0!</v>
      </c>
      <c r="P14" s="67" t="e">
        <f>'Sound Power'!CB14</f>
        <v>#DIV/0!</v>
      </c>
      <c r="Q14" s="67" t="e">
        <f>'Sound Power'!CC14</f>
        <v>#DIV/0!</v>
      </c>
      <c r="R14" s="67" t="e">
        <f>'Sound Power'!CD14</f>
        <v>#DIV/0!</v>
      </c>
      <c r="S14" s="67" t="e">
        <f>'Sound Power'!CE14</f>
        <v>#DIV/0!</v>
      </c>
      <c r="T14" s="67" t="e">
        <f>'Sound Power'!CF14</f>
        <v>#DIV/0!</v>
      </c>
      <c r="U14" s="64">
        <f t="shared" si="3"/>
        <v>0</v>
      </c>
      <c r="V14" s="64">
        <f t="shared" si="4"/>
        <v>0</v>
      </c>
      <c r="W14" s="67" t="e">
        <f>('ModelParams Lp'!B$4*10^'ModelParams Lp'!B$5*($U14/$V14)^'ModelParams Lp'!B$6)*3</f>
        <v>#DIV/0!</v>
      </c>
      <c r="X14" s="67" t="e">
        <f>('ModelParams Lp'!C$4*10^'ModelParams Lp'!C$5*($U14/$V14)^'ModelParams Lp'!C$6)*3</f>
        <v>#DIV/0!</v>
      </c>
      <c r="Y14" s="67" t="e">
        <f>('ModelParams Lp'!D$4*10^'ModelParams Lp'!D$5*($U14/$V14)^'ModelParams Lp'!D$6)*3</f>
        <v>#DIV/0!</v>
      </c>
      <c r="Z14" s="67" t="e">
        <f>('ModelParams Lp'!E$4*10^'ModelParams Lp'!E$5*($U14/$V14)^'ModelParams Lp'!E$6)*3</f>
        <v>#DIV/0!</v>
      </c>
      <c r="AA14" s="67" t="e">
        <f>('ModelParams Lp'!F$4*10^'ModelParams Lp'!F$5*($U14/$V14)^'ModelParams Lp'!F$6)*3</f>
        <v>#DIV/0!</v>
      </c>
      <c r="AB14" s="67" t="e">
        <f>('ModelParams Lp'!G$4*10^'ModelParams Lp'!G$5*($U14/$V14)^'ModelParams Lp'!G$6)*3</f>
        <v>#DIV/0!</v>
      </c>
      <c r="AC14" s="67" t="e">
        <f>('ModelParams Lp'!H$4*10^'ModelParams Lp'!H$5*($U14/$V14)^'ModelParams Lp'!H$6)*3</f>
        <v>#DIV/0!</v>
      </c>
      <c r="AD14" s="67" t="e">
        <f>('ModelParams Lp'!I$4*10^'ModelParams Lp'!I$5*($U14/$V14)^'ModelParams Lp'!I$6)*3</f>
        <v>#DIV/0!</v>
      </c>
      <c r="AE14" s="53" t="e">
        <f t="shared" si="5"/>
        <v>#DIV/0!</v>
      </c>
      <c r="AF14" s="53" t="e">
        <f>IF(AE14&lt;'ModelParams Lp'!$B$16,-1,IF(AE14&lt;'ModelParams Lp'!$C$16,0,IF(AE14&lt;'ModelParams Lp'!$D$16,1,IF(AE14&lt;'ModelParams Lp'!$E$16,2,IF(AE14&lt;'ModelParams Lp'!$F$16,3,IF(AE14&lt;'ModelParams Lp'!$G$16,4,IF(AE14&lt;'ModelParams Lp'!$H$16,5,6)))))))</f>
        <v>#DIV/0!</v>
      </c>
      <c r="AG14" s="67" t="e">
        <f ca="1">IF($AF14&gt;1,0,OFFSET('ModelParams Lp'!$C$12,0,-'Sound Pressure'!$AF14))</f>
        <v>#DIV/0!</v>
      </c>
      <c r="AH14" s="67" t="e">
        <f ca="1">IF($AF14&gt;2,0,OFFSET('ModelParams Lp'!$D$12,0,-'Sound Pressure'!$AF14))</f>
        <v>#DIV/0!</v>
      </c>
      <c r="AI14" s="67" t="e">
        <f ca="1">IF($AF14&gt;3,0,OFFSET('ModelParams Lp'!$E$12,0,-'Sound Pressure'!$AF14))</f>
        <v>#DIV/0!</v>
      </c>
      <c r="AJ14" s="67" t="e">
        <f ca="1">IF($AF14&gt;4,0,OFFSET('ModelParams Lp'!$F$12,0,-'Sound Pressure'!$AF14))</f>
        <v>#DIV/0!</v>
      </c>
      <c r="AK14" s="67" t="e">
        <f ca="1">IF($AF14&gt;3,0,OFFSET('ModelParams Lp'!$G$12,0,-'Sound Pressure'!$AF14))</f>
        <v>#DIV/0!</v>
      </c>
      <c r="AL14" s="67" t="e">
        <f ca="1">IF($AF14&gt;5,0,OFFSET('ModelParams Lp'!$H$12,0,-'Sound Pressure'!$AF14))</f>
        <v>#DIV/0!</v>
      </c>
      <c r="AM14" s="67" t="e">
        <f ca="1">IF($AF14&gt;6,0,OFFSET('ModelParams Lp'!$I$12,0,-'Sound Pressure'!$AF14))</f>
        <v>#DIV/0!</v>
      </c>
      <c r="AN14" s="67" t="e">
        <f ca="1">IF($AF14&gt;7,0,IF($AF$4&lt;0,3,OFFSET('ModelParams Lp'!$J$12,0,-'Sound Pressure'!$AF14)))</f>
        <v>#DIV/0!</v>
      </c>
      <c r="AO14" s="67" t="e">
        <f t="shared" si="6"/>
        <v>#DIV/0!</v>
      </c>
      <c r="AP14" s="67" t="e">
        <f t="shared" si="0"/>
        <v>#DIV/0!</v>
      </c>
      <c r="AQ14" s="67" t="e">
        <f t="shared" si="0"/>
        <v>#DIV/0!</v>
      </c>
      <c r="AR14" s="67" t="e">
        <f t="shared" si="0"/>
        <v>#DIV/0!</v>
      </c>
      <c r="AS14" s="67" t="e">
        <f t="shared" si="0"/>
        <v>#DIV/0!</v>
      </c>
      <c r="AT14" s="67" t="e">
        <f t="shared" si="0"/>
        <v>#DIV/0!</v>
      </c>
      <c r="AU14" s="67" t="e">
        <f t="shared" si="0"/>
        <v>#DIV/0!</v>
      </c>
      <c r="AV14" s="67" t="e">
        <f t="shared" si="0"/>
        <v>#DIV/0!</v>
      </c>
      <c r="AW14" s="67">
        <f>'ModelParams Lp'!B$22</f>
        <v>4</v>
      </c>
      <c r="AX14" s="67">
        <f>'ModelParams Lp'!C$22</f>
        <v>2</v>
      </c>
      <c r="AY14" s="67">
        <f>'ModelParams Lp'!D$22</f>
        <v>1</v>
      </c>
      <c r="AZ14" s="67">
        <f>'ModelParams Lp'!E$22</f>
        <v>0</v>
      </c>
      <c r="BA14" s="67">
        <f>'ModelParams Lp'!F$22</f>
        <v>0</v>
      </c>
      <c r="BB14" s="67">
        <f>'ModelParams Lp'!G$22</f>
        <v>0</v>
      </c>
      <c r="BC14" s="67">
        <f>'ModelParams Lp'!H$22</f>
        <v>0</v>
      </c>
      <c r="BD14" s="67">
        <f>'ModelParams Lp'!I$22</f>
        <v>0</v>
      </c>
      <c r="BE14" s="67">
        <f>-10*LOG(2/(4*PI()*2^2)+4/(0.163*(Calcul!$K19*Calcul!$L19)/VLOOKUP(Calcul!$I19,'ModelParams Lp'!$E$37:$F$39,2,0)))</f>
        <v>10.69392464651435</v>
      </c>
      <c r="BF14" s="67">
        <f>-10*LOG(2/(4*PI()*2^2)+4/(0.163*(Calcul!$K19*Calcul!$L19)/VLOOKUP(Calcul!$I19,'ModelParams Lp'!$E$37:$F$39,2,0)))</f>
        <v>10.69392464651435</v>
      </c>
      <c r="BG14" s="67">
        <f>-10*LOG(2/(4*PI()*2^2)+4/(0.163*(Calcul!$K19*Calcul!$L19)/VLOOKUP(Calcul!$I19,'ModelParams Lp'!$E$37:$F$39,2,0)))</f>
        <v>10.69392464651435</v>
      </c>
      <c r="BH14" s="67">
        <f>-10*LOG(2/(4*PI()*2^2)+4/(0.163*(Calcul!$K19*Calcul!$L19)/VLOOKUP(Calcul!$I19,'ModelParams Lp'!$E$37:$F$39,2,0)))</f>
        <v>10.69392464651435</v>
      </c>
      <c r="BI14" s="67">
        <f>-10*LOG(2/(4*PI()*2^2)+4/(0.163*(Calcul!$K19*Calcul!$L19)/VLOOKUP(Calcul!$I19,'ModelParams Lp'!$E$37:$F$39,2,0)))</f>
        <v>10.69392464651435</v>
      </c>
      <c r="BJ14" s="67">
        <f>-10*LOG(2/(4*PI()*2^2)+4/(0.163*(Calcul!$K19*Calcul!$L19)/VLOOKUP(Calcul!$I19,'ModelParams Lp'!$E$37:$F$39,2,0)))</f>
        <v>10.69392464651435</v>
      </c>
      <c r="BK14" s="67">
        <f>-10*LOG(2/(4*PI()*2^2)+4/(0.163*(Calcul!$K19*Calcul!$L19)/VLOOKUP(Calcul!$I19,'ModelParams Lp'!$E$37:$F$39,2,0)))</f>
        <v>10.69392464651435</v>
      </c>
      <c r="BL14" s="67">
        <f>-10*LOG(2/(4*PI()*2^2)+4/(0.163*(Calcul!$K19*Calcul!$L19)/VLOOKUP(Calcul!$I19,'ModelParams Lp'!$E$37:$F$39,2,0)))</f>
        <v>10.69392464651435</v>
      </c>
      <c r="BM14" s="67">
        <f>VLOOKUP(Calcul!$J19,'ModelParams Lp'!$D$28:$O$32,5,0)+BE14</f>
        <v>10.69392464651435</v>
      </c>
      <c r="BN14" s="67">
        <f>VLOOKUP(Calcul!$J19,'ModelParams Lp'!$D$28:$O$32,6,0)+BF14</f>
        <v>13.69392464651435</v>
      </c>
      <c r="BO14" s="67">
        <f>VLOOKUP(Calcul!$J19,'ModelParams Lp'!$D$28:$O$32,7,0)+BG14</f>
        <v>21.69392464651435</v>
      </c>
      <c r="BP14" s="67">
        <f>VLOOKUP(Calcul!$J19,'ModelParams Lp'!$D$28:$O$32,8,0)+BH14</f>
        <v>29.69392464651435</v>
      </c>
      <c r="BQ14" s="67">
        <f>VLOOKUP(Calcul!$J19,'ModelParams Lp'!$D$28:$O$32,9,0)+BI14</f>
        <v>33.693924646514347</v>
      </c>
      <c r="BR14" s="67">
        <f>VLOOKUP(Calcul!$J19,'ModelParams Lp'!$D$28:$O$32,10,0)+BJ14</f>
        <v>33.693924646514347</v>
      </c>
      <c r="BS14" s="67">
        <f>VLOOKUP(Calcul!$J19,'ModelParams Lp'!$D$28:$O$32,11,0)+BK14</f>
        <v>33.693924646514347</v>
      </c>
      <c r="BT14" s="67">
        <f>VLOOKUP(Calcul!$J19,'ModelParams Lp'!$D$28:$O$32,12,0)+BL14</f>
        <v>33.693924646514347</v>
      </c>
      <c r="BU14" s="66" t="e">
        <f t="shared" ca="1" si="7"/>
        <v>#DIV/0!</v>
      </c>
      <c r="BV14" s="66" t="e">
        <f t="shared" ca="1" si="8"/>
        <v>#DIV/0!</v>
      </c>
      <c r="BW14" s="66" t="e">
        <f t="shared" ca="1" si="9"/>
        <v>#DIV/0!</v>
      </c>
      <c r="BX14" s="66" t="e">
        <f t="shared" ca="1" si="10"/>
        <v>#DIV/0!</v>
      </c>
      <c r="BY14" s="66" t="e">
        <f t="shared" ca="1" si="11"/>
        <v>#DIV/0!</v>
      </c>
      <c r="BZ14" s="66" t="e">
        <f t="shared" ca="1" si="12"/>
        <v>#DIV/0!</v>
      </c>
      <c r="CA14" s="66" t="e">
        <f t="shared" ca="1" si="13"/>
        <v>#DIV/0!</v>
      </c>
      <c r="CB14" s="66" t="e">
        <f t="shared" ca="1" si="14"/>
        <v>#DIV/0!</v>
      </c>
      <c r="CC14" s="24" t="e">
        <f ca="1">10*LOG10(IF(BU14="",0,POWER(10,((BU14+'ModelParams Lw'!$O$4)/10))) +IF(BV14="",0,POWER(10,((BV14+'ModelParams Lw'!$P$4)/10))) +IF(BW14="",0,POWER(10,((BW14+'ModelParams Lw'!$Q$4)/10))) +IF(BX14="",0,POWER(10,((BX14+'ModelParams Lw'!$R$4)/10))) +IF(BY14="",0,POWER(10,((BY14+'ModelParams Lw'!$S$4)/10))) +IF(BZ14="",0,POWER(10,((BZ14+'ModelParams Lw'!$T$4)/10))) +IF(CA14="",0,POWER(10,((CA14+'ModelParams Lw'!$U$4)/10)))+IF(CB14="",0,POWER(10,((CB14+'ModelParams Lw'!$V$4)/10))))</f>
        <v>#DIV/0!</v>
      </c>
      <c r="CD14" s="24" t="e">
        <f t="shared" ca="1" si="15"/>
        <v>#DIV/0!</v>
      </c>
      <c r="CE14" s="24" t="e">
        <f ca="1">(BU14-'ModelParams Lw'!O$10)/'ModelParams Lw'!O$11</f>
        <v>#DIV/0!</v>
      </c>
      <c r="CF14" s="24" t="e">
        <f ca="1">(BV14-'ModelParams Lw'!P$10)/'ModelParams Lw'!P$11</f>
        <v>#DIV/0!</v>
      </c>
      <c r="CG14" s="24" t="e">
        <f ca="1">(BW14-'ModelParams Lw'!Q$10)/'ModelParams Lw'!Q$11</f>
        <v>#DIV/0!</v>
      </c>
      <c r="CH14" s="24" t="e">
        <f ca="1">(BX14-'ModelParams Lw'!R$10)/'ModelParams Lw'!R$11</f>
        <v>#DIV/0!</v>
      </c>
      <c r="CI14" s="24" t="e">
        <f ca="1">(BY14-'ModelParams Lw'!S$10)/'ModelParams Lw'!S$11</f>
        <v>#DIV/0!</v>
      </c>
      <c r="CJ14" s="24" t="e">
        <f ca="1">(BZ14-'ModelParams Lw'!T$10)/'ModelParams Lw'!T$11</f>
        <v>#DIV/0!</v>
      </c>
      <c r="CK14" s="24" t="e">
        <f ca="1">(CA14-'ModelParams Lw'!U$10)/'ModelParams Lw'!U$11</f>
        <v>#DIV/0!</v>
      </c>
      <c r="CL14" s="24" t="e">
        <f ca="1">(CB14-'ModelParams Lw'!V$10)/'ModelParams Lw'!V$11</f>
        <v>#DIV/0!</v>
      </c>
      <c r="CM14" s="66" t="e">
        <f t="shared" si="16"/>
        <v>#DIV/0!</v>
      </c>
      <c r="CN14" s="66" t="e">
        <f t="shared" si="17"/>
        <v>#DIV/0!</v>
      </c>
      <c r="CO14" s="66" t="e">
        <f t="shared" si="23"/>
        <v>#DIV/0!</v>
      </c>
      <c r="CP14" s="66" t="e">
        <f t="shared" si="18"/>
        <v>#DIV/0!</v>
      </c>
      <c r="CQ14" s="66" t="e">
        <f t="shared" si="19"/>
        <v>#DIV/0!</v>
      </c>
      <c r="CR14" s="66" t="e">
        <f t="shared" si="20"/>
        <v>#DIV/0!</v>
      </c>
      <c r="CS14" s="66" t="e">
        <f t="shared" si="21"/>
        <v>#DIV/0!</v>
      </c>
      <c r="CT14" s="66" t="e">
        <f t="shared" si="22"/>
        <v>#DIV/0!</v>
      </c>
      <c r="CU14" s="24" t="e">
        <f>10*LOG10(IF(CM14="",0,POWER(10,((CM14+'ModelParams Lw'!$O$4)/10))) +IF(CN14="",0,POWER(10,((CN14+'ModelParams Lw'!$P$4)/10))) +IF(CO14="",0,POWER(10,((CO14+'ModelParams Lw'!$Q$4)/10))) +IF(CP14="",0,POWER(10,((CP14+'ModelParams Lw'!$R$4)/10))) +IF(CQ14="",0,POWER(10,((CQ14+'ModelParams Lw'!$S$4)/10))) +IF(CR14="",0,POWER(10,((CR14+'ModelParams Lw'!$T$4)/10))) +IF(CS14="",0,POWER(10,((CS14+'ModelParams Lw'!$U$4)/10)))+IF(CT14="",0,POWER(10,((CT14+'ModelParams Lw'!$V$4)/10))))</f>
        <v>#DIV/0!</v>
      </c>
      <c r="CV14" s="24" t="e">
        <f t="shared" si="24"/>
        <v>#DIV/0!</v>
      </c>
      <c r="CW14" s="24" t="e">
        <f>(CM14-'ModelParams Lw'!O$10)/'ModelParams Lw'!O$11</f>
        <v>#DIV/0!</v>
      </c>
      <c r="CX14" s="24" t="e">
        <f>(CN14-'ModelParams Lw'!P$10)/'ModelParams Lw'!P$11</f>
        <v>#DIV/0!</v>
      </c>
      <c r="CY14" s="24" t="e">
        <f>(CO14-'ModelParams Lw'!Q$10)/'ModelParams Lw'!Q$11</f>
        <v>#DIV/0!</v>
      </c>
      <c r="CZ14" s="24" t="e">
        <f>(CP14-'ModelParams Lw'!R$10)/'ModelParams Lw'!R$11</f>
        <v>#DIV/0!</v>
      </c>
      <c r="DA14" s="24" t="e">
        <f>(CQ14-'ModelParams Lw'!S$10)/'ModelParams Lw'!S$11</f>
        <v>#DIV/0!</v>
      </c>
      <c r="DB14" s="24" t="e">
        <f>(CR14-'ModelParams Lw'!T$10)/'ModelParams Lw'!T$11</f>
        <v>#DIV/0!</v>
      </c>
      <c r="DC14" s="24" t="e">
        <f>(CS14-'ModelParams Lw'!U$10)/'ModelParams Lw'!U$11</f>
        <v>#DIV/0!</v>
      </c>
      <c r="DD14" s="24" t="e">
        <f>(CT14-'ModelParams Lw'!V$10)/'ModelParams Lw'!V$11</f>
        <v>#DIV/0!</v>
      </c>
    </row>
    <row r="15" spans="1:108" x14ac:dyDescent="0.25">
      <c r="A15" s="12">
        <f>'Sound Power'!B15</f>
        <v>0</v>
      </c>
      <c r="B15" s="12">
        <f>'Sound Power'!D15</f>
        <v>0</v>
      </c>
      <c r="C15" s="12">
        <f>'Sound Power'!E15</f>
        <v>0</v>
      </c>
      <c r="D15" s="12">
        <f>'Sound Power'!F15</f>
        <v>0</v>
      </c>
      <c r="E15" s="67" t="e">
        <f>IF(Calcul!$G20="SA",'Sound Power'!AY15,'Sound Power'!P15)</f>
        <v>#DIV/0!</v>
      </c>
      <c r="F15" s="67" t="e">
        <f>IF(Calcul!$G20="SA",'Sound Power'!AZ15,'Sound Power'!Q15)</f>
        <v>#DIV/0!</v>
      </c>
      <c r="G15" s="67" t="e">
        <f>IF(Calcul!$G20="SA",'Sound Power'!BA15,'Sound Power'!R15)</f>
        <v>#DIV/0!</v>
      </c>
      <c r="H15" s="67" t="e">
        <f>IF(Calcul!$G20="SA",'Sound Power'!BB15,'Sound Power'!S15)</f>
        <v>#DIV/0!</v>
      </c>
      <c r="I15" s="67" t="e">
        <f>IF(Calcul!$G20="SA",'Sound Power'!BC15,'Sound Power'!T15)</f>
        <v>#DIV/0!</v>
      </c>
      <c r="J15" s="67" t="e">
        <f>IF(Calcul!$G20="SA",'Sound Power'!BD15,'Sound Power'!U15)</f>
        <v>#DIV/0!</v>
      </c>
      <c r="K15" s="67" t="e">
        <f>IF(Calcul!$G20="SA",'Sound Power'!BE15,'Sound Power'!V15)</f>
        <v>#DIV/0!</v>
      </c>
      <c r="L15" s="67" t="e">
        <f>IF(Calcul!$G20="SA",'Sound Power'!BF15,'Sound Power'!W15)</f>
        <v>#DIV/0!</v>
      </c>
      <c r="M15" s="67" t="e">
        <f>'Sound Power'!BY15</f>
        <v>#DIV/0!</v>
      </c>
      <c r="N15" s="67" t="e">
        <f>'Sound Power'!BZ15</f>
        <v>#DIV/0!</v>
      </c>
      <c r="O15" s="67" t="e">
        <f>'Sound Power'!CA15</f>
        <v>#DIV/0!</v>
      </c>
      <c r="P15" s="67" t="e">
        <f>'Sound Power'!CB15</f>
        <v>#DIV/0!</v>
      </c>
      <c r="Q15" s="67" t="e">
        <f>'Sound Power'!CC15</f>
        <v>#DIV/0!</v>
      </c>
      <c r="R15" s="67" t="e">
        <f>'Sound Power'!CD15</f>
        <v>#DIV/0!</v>
      </c>
      <c r="S15" s="67" t="e">
        <f>'Sound Power'!CE15</f>
        <v>#DIV/0!</v>
      </c>
      <c r="T15" s="67" t="e">
        <f>'Sound Power'!CF15</f>
        <v>#DIV/0!</v>
      </c>
      <c r="U15" s="64">
        <f t="shared" si="3"/>
        <v>0</v>
      </c>
      <c r="V15" s="64">
        <f t="shared" si="4"/>
        <v>0</v>
      </c>
      <c r="W15" s="67" t="e">
        <f>('ModelParams Lp'!B$4*10^'ModelParams Lp'!B$5*($U15/$V15)^'ModelParams Lp'!B$6)*3</f>
        <v>#DIV/0!</v>
      </c>
      <c r="X15" s="67" t="e">
        <f>('ModelParams Lp'!C$4*10^'ModelParams Lp'!C$5*($U15/$V15)^'ModelParams Lp'!C$6)*3</f>
        <v>#DIV/0!</v>
      </c>
      <c r="Y15" s="67" t="e">
        <f>('ModelParams Lp'!D$4*10^'ModelParams Lp'!D$5*($U15/$V15)^'ModelParams Lp'!D$6)*3</f>
        <v>#DIV/0!</v>
      </c>
      <c r="Z15" s="67" t="e">
        <f>('ModelParams Lp'!E$4*10^'ModelParams Lp'!E$5*($U15/$V15)^'ModelParams Lp'!E$6)*3</f>
        <v>#DIV/0!</v>
      </c>
      <c r="AA15" s="67" t="e">
        <f>('ModelParams Lp'!F$4*10^'ModelParams Lp'!F$5*($U15/$V15)^'ModelParams Lp'!F$6)*3</f>
        <v>#DIV/0!</v>
      </c>
      <c r="AB15" s="67" t="e">
        <f>('ModelParams Lp'!G$4*10^'ModelParams Lp'!G$5*($U15/$V15)^'ModelParams Lp'!G$6)*3</f>
        <v>#DIV/0!</v>
      </c>
      <c r="AC15" s="67" t="e">
        <f>('ModelParams Lp'!H$4*10^'ModelParams Lp'!H$5*($U15/$V15)^'ModelParams Lp'!H$6)*3</f>
        <v>#DIV/0!</v>
      </c>
      <c r="AD15" s="67" t="e">
        <f>('ModelParams Lp'!I$4*10^'ModelParams Lp'!I$5*($U15/$V15)^'ModelParams Lp'!I$6)*3</f>
        <v>#DIV/0!</v>
      </c>
      <c r="AE15" s="53" t="e">
        <f t="shared" si="5"/>
        <v>#DIV/0!</v>
      </c>
      <c r="AF15" s="53" t="e">
        <f>IF(AE15&lt;'ModelParams Lp'!$B$16,-1,IF(AE15&lt;'ModelParams Lp'!$C$16,0,IF(AE15&lt;'ModelParams Lp'!$D$16,1,IF(AE15&lt;'ModelParams Lp'!$E$16,2,IF(AE15&lt;'ModelParams Lp'!$F$16,3,IF(AE15&lt;'ModelParams Lp'!$G$16,4,IF(AE15&lt;'ModelParams Lp'!$H$16,5,6)))))))</f>
        <v>#DIV/0!</v>
      </c>
      <c r="AG15" s="67" t="e">
        <f ca="1">IF($AF15&gt;1,0,OFFSET('ModelParams Lp'!$C$12,0,-'Sound Pressure'!$AF15))</f>
        <v>#DIV/0!</v>
      </c>
      <c r="AH15" s="67" t="e">
        <f ca="1">IF($AF15&gt;2,0,OFFSET('ModelParams Lp'!$D$12,0,-'Sound Pressure'!$AF15))</f>
        <v>#DIV/0!</v>
      </c>
      <c r="AI15" s="67" t="e">
        <f ca="1">IF($AF15&gt;3,0,OFFSET('ModelParams Lp'!$E$12,0,-'Sound Pressure'!$AF15))</f>
        <v>#DIV/0!</v>
      </c>
      <c r="AJ15" s="67" t="e">
        <f ca="1">IF($AF15&gt;4,0,OFFSET('ModelParams Lp'!$F$12,0,-'Sound Pressure'!$AF15))</f>
        <v>#DIV/0!</v>
      </c>
      <c r="AK15" s="67" t="e">
        <f ca="1">IF($AF15&gt;3,0,OFFSET('ModelParams Lp'!$G$12,0,-'Sound Pressure'!$AF15))</f>
        <v>#DIV/0!</v>
      </c>
      <c r="AL15" s="67" t="e">
        <f ca="1">IF($AF15&gt;5,0,OFFSET('ModelParams Lp'!$H$12,0,-'Sound Pressure'!$AF15))</f>
        <v>#DIV/0!</v>
      </c>
      <c r="AM15" s="67" t="e">
        <f ca="1">IF($AF15&gt;6,0,OFFSET('ModelParams Lp'!$I$12,0,-'Sound Pressure'!$AF15))</f>
        <v>#DIV/0!</v>
      </c>
      <c r="AN15" s="67" t="e">
        <f ca="1">IF($AF15&gt;7,0,IF($AF$4&lt;0,3,OFFSET('ModelParams Lp'!$J$12,0,-'Sound Pressure'!$AF15)))</f>
        <v>#DIV/0!</v>
      </c>
      <c r="AO15" s="67" t="e">
        <f t="shared" si="6"/>
        <v>#DIV/0!</v>
      </c>
      <c r="AP15" s="67" t="e">
        <f t="shared" si="0"/>
        <v>#DIV/0!</v>
      </c>
      <c r="AQ15" s="67" t="e">
        <f t="shared" si="0"/>
        <v>#DIV/0!</v>
      </c>
      <c r="AR15" s="67" t="e">
        <f t="shared" si="0"/>
        <v>#DIV/0!</v>
      </c>
      <c r="AS15" s="67" t="e">
        <f t="shared" si="0"/>
        <v>#DIV/0!</v>
      </c>
      <c r="AT15" s="67" t="e">
        <f t="shared" si="0"/>
        <v>#DIV/0!</v>
      </c>
      <c r="AU15" s="67" t="e">
        <f t="shared" si="0"/>
        <v>#DIV/0!</v>
      </c>
      <c r="AV15" s="67" t="e">
        <f t="shared" si="0"/>
        <v>#DIV/0!</v>
      </c>
      <c r="AW15" s="67">
        <f>'ModelParams Lp'!B$22</f>
        <v>4</v>
      </c>
      <c r="AX15" s="67">
        <f>'ModelParams Lp'!C$22</f>
        <v>2</v>
      </c>
      <c r="AY15" s="67">
        <f>'ModelParams Lp'!D$22</f>
        <v>1</v>
      </c>
      <c r="AZ15" s="67">
        <f>'ModelParams Lp'!E$22</f>
        <v>0</v>
      </c>
      <c r="BA15" s="67">
        <f>'ModelParams Lp'!F$22</f>
        <v>0</v>
      </c>
      <c r="BB15" s="67">
        <f>'ModelParams Lp'!G$22</f>
        <v>0</v>
      </c>
      <c r="BC15" s="67">
        <f>'ModelParams Lp'!H$22</f>
        <v>0</v>
      </c>
      <c r="BD15" s="67">
        <f>'ModelParams Lp'!I$22</f>
        <v>0</v>
      </c>
      <c r="BE15" s="67">
        <f>-10*LOG(2/(4*PI()*2^2)+4/(0.163*(Calcul!$K20*Calcul!$L20)/VLOOKUP(Calcul!$I20,'ModelParams Lp'!$E$37:$F$39,2,0)))</f>
        <v>10.69392464651435</v>
      </c>
      <c r="BF15" s="67">
        <f>-10*LOG(2/(4*PI()*2^2)+4/(0.163*(Calcul!$K20*Calcul!$L20)/VLOOKUP(Calcul!$I20,'ModelParams Lp'!$E$37:$F$39,2,0)))</f>
        <v>10.69392464651435</v>
      </c>
      <c r="BG15" s="67">
        <f>-10*LOG(2/(4*PI()*2^2)+4/(0.163*(Calcul!$K20*Calcul!$L20)/VLOOKUP(Calcul!$I20,'ModelParams Lp'!$E$37:$F$39,2,0)))</f>
        <v>10.69392464651435</v>
      </c>
      <c r="BH15" s="67">
        <f>-10*LOG(2/(4*PI()*2^2)+4/(0.163*(Calcul!$K20*Calcul!$L20)/VLOOKUP(Calcul!$I20,'ModelParams Lp'!$E$37:$F$39,2,0)))</f>
        <v>10.69392464651435</v>
      </c>
      <c r="BI15" s="67">
        <f>-10*LOG(2/(4*PI()*2^2)+4/(0.163*(Calcul!$K20*Calcul!$L20)/VLOOKUP(Calcul!$I20,'ModelParams Lp'!$E$37:$F$39,2,0)))</f>
        <v>10.69392464651435</v>
      </c>
      <c r="BJ15" s="67">
        <f>-10*LOG(2/(4*PI()*2^2)+4/(0.163*(Calcul!$K20*Calcul!$L20)/VLOOKUP(Calcul!$I20,'ModelParams Lp'!$E$37:$F$39,2,0)))</f>
        <v>10.69392464651435</v>
      </c>
      <c r="BK15" s="67">
        <f>-10*LOG(2/(4*PI()*2^2)+4/(0.163*(Calcul!$K20*Calcul!$L20)/VLOOKUP(Calcul!$I20,'ModelParams Lp'!$E$37:$F$39,2,0)))</f>
        <v>10.69392464651435</v>
      </c>
      <c r="BL15" s="67">
        <f>-10*LOG(2/(4*PI()*2^2)+4/(0.163*(Calcul!$K20*Calcul!$L20)/VLOOKUP(Calcul!$I20,'ModelParams Lp'!$E$37:$F$39,2,0)))</f>
        <v>10.69392464651435</v>
      </c>
      <c r="BM15" s="67">
        <f>VLOOKUP(Calcul!$J20,'ModelParams Lp'!$D$28:$O$32,5,0)+BE15</f>
        <v>10.69392464651435</v>
      </c>
      <c r="BN15" s="67">
        <f>VLOOKUP(Calcul!$J20,'ModelParams Lp'!$D$28:$O$32,6,0)+BF15</f>
        <v>13.69392464651435</v>
      </c>
      <c r="BO15" s="67">
        <f>VLOOKUP(Calcul!$J20,'ModelParams Lp'!$D$28:$O$32,7,0)+BG15</f>
        <v>21.69392464651435</v>
      </c>
      <c r="BP15" s="67">
        <f>VLOOKUP(Calcul!$J20,'ModelParams Lp'!$D$28:$O$32,8,0)+BH15</f>
        <v>29.69392464651435</v>
      </c>
      <c r="BQ15" s="67">
        <f>VLOOKUP(Calcul!$J20,'ModelParams Lp'!$D$28:$O$32,9,0)+BI15</f>
        <v>33.693924646514347</v>
      </c>
      <c r="BR15" s="67">
        <f>VLOOKUP(Calcul!$J20,'ModelParams Lp'!$D$28:$O$32,10,0)+BJ15</f>
        <v>33.693924646514347</v>
      </c>
      <c r="BS15" s="67">
        <f>VLOOKUP(Calcul!$J20,'ModelParams Lp'!$D$28:$O$32,11,0)+BK15</f>
        <v>33.693924646514347</v>
      </c>
      <c r="BT15" s="67">
        <f>VLOOKUP(Calcul!$J20,'ModelParams Lp'!$D$28:$O$32,12,0)+BL15</f>
        <v>33.693924646514347</v>
      </c>
      <c r="BU15" s="66" t="e">
        <f t="shared" ca="1" si="7"/>
        <v>#DIV/0!</v>
      </c>
      <c r="BV15" s="66" t="e">
        <f t="shared" ca="1" si="8"/>
        <v>#DIV/0!</v>
      </c>
      <c r="BW15" s="66" t="e">
        <f t="shared" ca="1" si="9"/>
        <v>#DIV/0!</v>
      </c>
      <c r="BX15" s="66" t="e">
        <f t="shared" ca="1" si="10"/>
        <v>#DIV/0!</v>
      </c>
      <c r="BY15" s="66" t="e">
        <f t="shared" ca="1" si="11"/>
        <v>#DIV/0!</v>
      </c>
      <c r="BZ15" s="66" t="e">
        <f t="shared" ca="1" si="12"/>
        <v>#DIV/0!</v>
      </c>
      <c r="CA15" s="66" t="e">
        <f t="shared" ca="1" si="13"/>
        <v>#DIV/0!</v>
      </c>
      <c r="CB15" s="66" t="e">
        <f t="shared" ca="1" si="14"/>
        <v>#DIV/0!</v>
      </c>
      <c r="CC15" s="24" t="e">
        <f ca="1">10*LOG10(IF(BU15="",0,POWER(10,((BU15+'ModelParams Lw'!$O$4)/10))) +IF(BV15="",0,POWER(10,((BV15+'ModelParams Lw'!$P$4)/10))) +IF(BW15="",0,POWER(10,((BW15+'ModelParams Lw'!$Q$4)/10))) +IF(BX15="",0,POWER(10,((BX15+'ModelParams Lw'!$R$4)/10))) +IF(BY15="",0,POWER(10,((BY15+'ModelParams Lw'!$S$4)/10))) +IF(BZ15="",0,POWER(10,((BZ15+'ModelParams Lw'!$T$4)/10))) +IF(CA15="",0,POWER(10,((CA15+'ModelParams Lw'!$U$4)/10)))+IF(CB15="",0,POWER(10,((CB15+'ModelParams Lw'!$V$4)/10))))</f>
        <v>#DIV/0!</v>
      </c>
      <c r="CD15" s="24" t="e">
        <f t="shared" ca="1" si="15"/>
        <v>#DIV/0!</v>
      </c>
      <c r="CE15" s="24" t="e">
        <f ca="1">(BU15-'ModelParams Lw'!O$10)/'ModelParams Lw'!O$11</f>
        <v>#DIV/0!</v>
      </c>
      <c r="CF15" s="24" t="e">
        <f ca="1">(BV15-'ModelParams Lw'!P$10)/'ModelParams Lw'!P$11</f>
        <v>#DIV/0!</v>
      </c>
      <c r="CG15" s="24" t="e">
        <f ca="1">(BW15-'ModelParams Lw'!Q$10)/'ModelParams Lw'!Q$11</f>
        <v>#DIV/0!</v>
      </c>
      <c r="CH15" s="24" t="e">
        <f ca="1">(BX15-'ModelParams Lw'!R$10)/'ModelParams Lw'!R$11</f>
        <v>#DIV/0!</v>
      </c>
      <c r="CI15" s="24" t="e">
        <f ca="1">(BY15-'ModelParams Lw'!S$10)/'ModelParams Lw'!S$11</f>
        <v>#DIV/0!</v>
      </c>
      <c r="CJ15" s="24" t="e">
        <f ca="1">(BZ15-'ModelParams Lw'!T$10)/'ModelParams Lw'!T$11</f>
        <v>#DIV/0!</v>
      </c>
      <c r="CK15" s="24" t="e">
        <f ca="1">(CA15-'ModelParams Lw'!U$10)/'ModelParams Lw'!U$11</f>
        <v>#DIV/0!</v>
      </c>
      <c r="CL15" s="24" t="e">
        <f ca="1">(CB15-'ModelParams Lw'!V$10)/'ModelParams Lw'!V$11</f>
        <v>#DIV/0!</v>
      </c>
      <c r="CM15" s="66" t="e">
        <f t="shared" si="16"/>
        <v>#DIV/0!</v>
      </c>
      <c r="CN15" s="66" t="e">
        <f t="shared" si="17"/>
        <v>#DIV/0!</v>
      </c>
      <c r="CO15" s="66" t="e">
        <f t="shared" si="23"/>
        <v>#DIV/0!</v>
      </c>
      <c r="CP15" s="66" t="e">
        <f t="shared" si="18"/>
        <v>#DIV/0!</v>
      </c>
      <c r="CQ15" s="66" t="e">
        <f t="shared" si="19"/>
        <v>#DIV/0!</v>
      </c>
      <c r="CR15" s="66" t="e">
        <f t="shared" si="20"/>
        <v>#DIV/0!</v>
      </c>
      <c r="CS15" s="66" t="e">
        <f t="shared" si="21"/>
        <v>#DIV/0!</v>
      </c>
      <c r="CT15" s="66" t="e">
        <f t="shared" si="22"/>
        <v>#DIV/0!</v>
      </c>
      <c r="CU15" s="24" t="e">
        <f>10*LOG10(IF(CM15="",0,POWER(10,((CM15+'ModelParams Lw'!$O$4)/10))) +IF(CN15="",0,POWER(10,((CN15+'ModelParams Lw'!$P$4)/10))) +IF(CO15="",0,POWER(10,((CO15+'ModelParams Lw'!$Q$4)/10))) +IF(CP15="",0,POWER(10,((CP15+'ModelParams Lw'!$R$4)/10))) +IF(CQ15="",0,POWER(10,((CQ15+'ModelParams Lw'!$S$4)/10))) +IF(CR15="",0,POWER(10,((CR15+'ModelParams Lw'!$T$4)/10))) +IF(CS15="",0,POWER(10,((CS15+'ModelParams Lw'!$U$4)/10)))+IF(CT15="",0,POWER(10,((CT15+'ModelParams Lw'!$V$4)/10))))</f>
        <v>#DIV/0!</v>
      </c>
      <c r="CV15" s="24" t="e">
        <f t="shared" si="24"/>
        <v>#DIV/0!</v>
      </c>
      <c r="CW15" s="24" t="e">
        <f>(CM15-'ModelParams Lw'!O$10)/'ModelParams Lw'!O$11</f>
        <v>#DIV/0!</v>
      </c>
      <c r="CX15" s="24" t="e">
        <f>(CN15-'ModelParams Lw'!P$10)/'ModelParams Lw'!P$11</f>
        <v>#DIV/0!</v>
      </c>
      <c r="CY15" s="24" t="e">
        <f>(CO15-'ModelParams Lw'!Q$10)/'ModelParams Lw'!Q$11</f>
        <v>#DIV/0!</v>
      </c>
      <c r="CZ15" s="24" t="e">
        <f>(CP15-'ModelParams Lw'!R$10)/'ModelParams Lw'!R$11</f>
        <v>#DIV/0!</v>
      </c>
      <c r="DA15" s="24" t="e">
        <f>(CQ15-'ModelParams Lw'!S$10)/'ModelParams Lw'!S$11</f>
        <v>#DIV/0!</v>
      </c>
      <c r="DB15" s="24" t="e">
        <f>(CR15-'ModelParams Lw'!T$10)/'ModelParams Lw'!T$11</f>
        <v>#DIV/0!</v>
      </c>
      <c r="DC15" s="24" t="e">
        <f>(CS15-'ModelParams Lw'!U$10)/'ModelParams Lw'!U$11</f>
        <v>#DIV/0!</v>
      </c>
      <c r="DD15" s="24" t="e">
        <f>(CT15-'ModelParams Lw'!V$10)/'ModelParams Lw'!V$11</f>
        <v>#DIV/0!</v>
      </c>
    </row>
    <row r="16" spans="1:108" x14ac:dyDescent="0.25">
      <c r="A16" s="12">
        <f>'Sound Power'!B16</f>
        <v>0</v>
      </c>
      <c r="B16" s="12">
        <f>'Sound Power'!D16</f>
        <v>0</v>
      </c>
      <c r="C16" s="12">
        <f>'Sound Power'!E16</f>
        <v>0</v>
      </c>
      <c r="D16" s="12">
        <f>'Sound Power'!F16</f>
        <v>0</v>
      </c>
      <c r="E16" s="67" t="e">
        <f>IF(Calcul!$G21="SA",'Sound Power'!AY16,'Sound Power'!P16)</f>
        <v>#DIV/0!</v>
      </c>
      <c r="F16" s="67" t="e">
        <f>IF(Calcul!$G21="SA",'Sound Power'!AZ16,'Sound Power'!Q16)</f>
        <v>#DIV/0!</v>
      </c>
      <c r="G16" s="67" t="e">
        <f>IF(Calcul!$G21="SA",'Sound Power'!BA16,'Sound Power'!R16)</f>
        <v>#DIV/0!</v>
      </c>
      <c r="H16" s="67" t="e">
        <f>IF(Calcul!$G21="SA",'Sound Power'!BB16,'Sound Power'!S16)</f>
        <v>#DIV/0!</v>
      </c>
      <c r="I16" s="67" t="e">
        <f>IF(Calcul!$G21="SA",'Sound Power'!BC16,'Sound Power'!T16)</f>
        <v>#DIV/0!</v>
      </c>
      <c r="J16" s="67" t="e">
        <f>IF(Calcul!$G21="SA",'Sound Power'!BD16,'Sound Power'!U16)</f>
        <v>#DIV/0!</v>
      </c>
      <c r="K16" s="67" t="e">
        <f>IF(Calcul!$G21="SA",'Sound Power'!BE16,'Sound Power'!V16)</f>
        <v>#DIV/0!</v>
      </c>
      <c r="L16" s="67" t="e">
        <f>IF(Calcul!$G21="SA",'Sound Power'!BF16,'Sound Power'!W16)</f>
        <v>#DIV/0!</v>
      </c>
      <c r="M16" s="67" t="e">
        <f>'Sound Power'!BY16</f>
        <v>#DIV/0!</v>
      </c>
      <c r="N16" s="67" t="e">
        <f>'Sound Power'!BZ16</f>
        <v>#DIV/0!</v>
      </c>
      <c r="O16" s="67" t="e">
        <f>'Sound Power'!CA16</f>
        <v>#DIV/0!</v>
      </c>
      <c r="P16" s="67" t="e">
        <f>'Sound Power'!CB16</f>
        <v>#DIV/0!</v>
      </c>
      <c r="Q16" s="67" t="e">
        <f>'Sound Power'!CC16</f>
        <v>#DIV/0!</v>
      </c>
      <c r="R16" s="67" t="e">
        <f>'Sound Power'!CD16</f>
        <v>#DIV/0!</v>
      </c>
      <c r="S16" s="67" t="e">
        <f>'Sound Power'!CE16</f>
        <v>#DIV/0!</v>
      </c>
      <c r="T16" s="67" t="e">
        <f>'Sound Power'!CF16</f>
        <v>#DIV/0!</v>
      </c>
      <c r="U16" s="64">
        <f t="shared" si="3"/>
        <v>0</v>
      </c>
      <c r="V16" s="64">
        <f t="shared" si="4"/>
        <v>0</v>
      </c>
      <c r="W16" s="67" t="e">
        <f>('ModelParams Lp'!B$4*10^'ModelParams Lp'!B$5*($U16/$V16)^'ModelParams Lp'!B$6)*3</f>
        <v>#DIV/0!</v>
      </c>
      <c r="X16" s="67" t="e">
        <f>('ModelParams Lp'!C$4*10^'ModelParams Lp'!C$5*($U16/$V16)^'ModelParams Lp'!C$6)*3</f>
        <v>#DIV/0!</v>
      </c>
      <c r="Y16" s="67" t="e">
        <f>('ModelParams Lp'!D$4*10^'ModelParams Lp'!D$5*($U16/$V16)^'ModelParams Lp'!D$6)*3</f>
        <v>#DIV/0!</v>
      </c>
      <c r="Z16" s="67" t="e">
        <f>('ModelParams Lp'!E$4*10^'ModelParams Lp'!E$5*($U16/$V16)^'ModelParams Lp'!E$6)*3</f>
        <v>#DIV/0!</v>
      </c>
      <c r="AA16" s="67" t="e">
        <f>('ModelParams Lp'!F$4*10^'ModelParams Lp'!F$5*($U16/$V16)^'ModelParams Lp'!F$6)*3</f>
        <v>#DIV/0!</v>
      </c>
      <c r="AB16" s="67" t="e">
        <f>('ModelParams Lp'!G$4*10^'ModelParams Lp'!G$5*($U16/$V16)^'ModelParams Lp'!G$6)*3</f>
        <v>#DIV/0!</v>
      </c>
      <c r="AC16" s="67" t="e">
        <f>('ModelParams Lp'!H$4*10^'ModelParams Lp'!H$5*($U16/$V16)^'ModelParams Lp'!H$6)*3</f>
        <v>#DIV/0!</v>
      </c>
      <c r="AD16" s="67" t="e">
        <f>('ModelParams Lp'!I$4*10^'ModelParams Lp'!I$5*($U16/$V16)^'ModelParams Lp'!I$6)*3</f>
        <v>#DIV/0!</v>
      </c>
      <c r="AE16" s="53" t="e">
        <f t="shared" si="5"/>
        <v>#DIV/0!</v>
      </c>
      <c r="AF16" s="53" t="e">
        <f>IF(AE16&lt;'ModelParams Lp'!$B$16,-1,IF(AE16&lt;'ModelParams Lp'!$C$16,0,IF(AE16&lt;'ModelParams Lp'!$D$16,1,IF(AE16&lt;'ModelParams Lp'!$E$16,2,IF(AE16&lt;'ModelParams Lp'!$F$16,3,IF(AE16&lt;'ModelParams Lp'!$G$16,4,IF(AE16&lt;'ModelParams Lp'!$H$16,5,6)))))))</f>
        <v>#DIV/0!</v>
      </c>
      <c r="AG16" s="67" t="e">
        <f ca="1">IF($AF16&gt;1,0,OFFSET('ModelParams Lp'!$C$12,0,-'Sound Pressure'!$AF16))</f>
        <v>#DIV/0!</v>
      </c>
      <c r="AH16" s="67" t="e">
        <f ca="1">IF($AF16&gt;2,0,OFFSET('ModelParams Lp'!$D$12,0,-'Sound Pressure'!$AF16))</f>
        <v>#DIV/0!</v>
      </c>
      <c r="AI16" s="67" t="e">
        <f ca="1">IF($AF16&gt;3,0,OFFSET('ModelParams Lp'!$E$12,0,-'Sound Pressure'!$AF16))</f>
        <v>#DIV/0!</v>
      </c>
      <c r="AJ16" s="67" t="e">
        <f ca="1">IF($AF16&gt;4,0,OFFSET('ModelParams Lp'!$F$12,0,-'Sound Pressure'!$AF16))</f>
        <v>#DIV/0!</v>
      </c>
      <c r="AK16" s="67" t="e">
        <f ca="1">IF($AF16&gt;3,0,OFFSET('ModelParams Lp'!$G$12,0,-'Sound Pressure'!$AF16))</f>
        <v>#DIV/0!</v>
      </c>
      <c r="AL16" s="67" t="e">
        <f ca="1">IF($AF16&gt;5,0,OFFSET('ModelParams Lp'!$H$12,0,-'Sound Pressure'!$AF16))</f>
        <v>#DIV/0!</v>
      </c>
      <c r="AM16" s="67" t="e">
        <f ca="1">IF($AF16&gt;6,0,OFFSET('ModelParams Lp'!$I$12,0,-'Sound Pressure'!$AF16))</f>
        <v>#DIV/0!</v>
      </c>
      <c r="AN16" s="67" t="e">
        <f ca="1">IF($AF16&gt;7,0,IF($AF$4&lt;0,3,OFFSET('ModelParams Lp'!$J$12,0,-'Sound Pressure'!$AF16)))</f>
        <v>#DIV/0!</v>
      </c>
      <c r="AO16" s="67" t="e">
        <f t="shared" si="6"/>
        <v>#DIV/0!</v>
      </c>
      <c r="AP16" s="67" t="e">
        <f t="shared" si="0"/>
        <v>#DIV/0!</v>
      </c>
      <c r="AQ16" s="67" t="e">
        <f t="shared" si="0"/>
        <v>#DIV/0!</v>
      </c>
      <c r="AR16" s="67" t="e">
        <f t="shared" si="0"/>
        <v>#DIV/0!</v>
      </c>
      <c r="AS16" s="67" t="e">
        <f t="shared" si="0"/>
        <v>#DIV/0!</v>
      </c>
      <c r="AT16" s="67" t="e">
        <f t="shared" si="0"/>
        <v>#DIV/0!</v>
      </c>
      <c r="AU16" s="67" t="e">
        <f t="shared" si="0"/>
        <v>#DIV/0!</v>
      </c>
      <c r="AV16" s="67" t="e">
        <f t="shared" si="0"/>
        <v>#DIV/0!</v>
      </c>
      <c r="AW16" s="67">
        <f>'ModelParams Lp'!B$22</f>
        <v>4</v>
      </c>
      <c r="AX16" s="67">
        <f>'ModelParams Lp'!C$22</f>
        <v>2</v>
      </c>
      <c r="AY16" s="67">
        <f>'ModelParams Lp'!D$22</f>
        <v>1</v>
      </c>
      <c r="AZ16" s="67">
        <f>'ModelParams Lp'!E$22</f>
        <v>0</v>
      </c>
      <c r="BA16" s="67">
        <f>'ModelParams Lp'!F$22</f>
        <v>0</v>
      </c>
      <c r="BB16" s="67">
        <f>'ModelParams Lp'!G$22</f>
        <v>0</v>
      </c>
      <c r="BC16" s="67">
        <f>'ModelParams Lp'!H$22</f>
        <v>0</v>
      </c>
      <c r="BD16" s="67">
        <f>'ModelParams Lp'!I$22</f>
        <v>0</v>
      </c>
      <c r="BE16" s="67">
        <f>-10*LOG(2/(4*PI()*2^2)+4/(0.163*(Calcul!$K21*Calcul!$L21)/VLOOKUP(Calcul!$I21,'ModelParams Lp'!$E$37:$F$39,2,0)))</f>
        <v>10.69392464651435</v>
      </c>
      <c r="BF16" s="67">
        <f>-10*LOG(2/(4*PI()*2^2)+4/(0.163*(Calcul!$K21*Calcul!$L21)/VLOOKUP(Calcul!$I21,'ModelParams Lp'!$E$37:$F$39,2,0)))</f>
        <v>10.69392464651435</v>
      </c>
      <c r="BG16" s="67">
        <f>-10*LOG(2/(4*PI()*2^2)+4/(0.163*(Calcul!$K21*Calcul!$L21)/VLOOKUP(Calcul!$I21,'ModelParams Lp'!$E$37:$F$39,2,0)))</f>
        <v>10.69392464651435</v>
      </c>
      <c r="BH16" s="67">
        <f>-10*LOG(2/(4*PI()*2^2)+4/(0.163*(Calcul!$K21*Calcul!$L21)/VLOOKUP(Calcul!$I21,'ModelParams Lp'!$E$37:$F$39,2,0)))</f>
        <v>10.69392464651435</v>
      </c>
      <c r="BI16" s="67">
        <f>-10*LOG(2/(4*PI()*2^2)+4/(0.163*(Calcul!$K21*Calcul!$L21)/VLOOKUP(Calcul!$I21,'ModelParams Lp'!$E$37:$F$39,2,0)))</f>
        <v>10.69392464651435</v>
      </c>
      <c r="BJ16" s="67">
        <f>-10*LOG(2/(4*PI()*2^2)+4/(0.163*(Calcul!$K21*Calcul!$L21)/VLOOKUP(Calcul!$I21,'ModelParams Lp'!$E$37:$F$39,2,0)))</f>
        <v>10.69392464651435</v>
      </c>
      <c r="BK16" s="67">
        <f>-10*LOG(2/(4*PI()*2^2)+4/(0.163*(Calcul!$K21*Calcul!$L21)/VLOOKUP(Calcul!$I21,'ModelParams Lp'!$E$37:$F$39,2,0)))</f>
        <v>10.69392464651435</v>
      </c>
      <c r="BL16" s="67">
        <f>-10*LOG(2/(4*PI()*2^2)+4/(0.163*(Calcul!$K21*Calcul!$L21)/VLOOKUP(Calcul!$I21,'ModelParams Lp'!$E$37:$F$39,2,0)))</f>
        <v>10.69392464651435</v>
      </c>
      <c r="BM16" s="67">
        <f>VLOOKUP(Calcul!$J21,'ModelParams Lp'!$D$28:$O$32,5,0)+BE16</f>
        <v>10.69392464651435</v>
      </c>
      <c r="BN16" s="67">
        <f>VLOOKUP(Calcul!$J21,'ModelParams Lp'!$D$28:$O$32,6,0)+BF16</f>
        <v>13.69392464651435</v>
      </c>
      <c r="BO16" s="67">
        <f>VLOOKUP(Calcul!$J21,'ModelParams Lp'!$D$28:$O$32,7,0)+BG16</f>
        <v>21.69392464651435</v>
      </c>
      <c r="BP16" s="67">
        <f>VLOOKUP(Calcul!$J21,'ModelParams Lp'!$D$28:$O$32,8,0)+BH16</f>
        <v>29.69392464651435</v>
      </c>
      <c r="BQ16" s="67">
        <f>VLOOKUP(Calcul!$J21,'ModelParams Lp'!$D$28:$O$32,9,0)+BI16</f>
        <v>33.693924646514347</v>
      </c>
      <c r="BR16" s="67">
        <f>VLOOKUP(Calcul!$J21,'ModelParams Lp'!$D$28:$O$32,10,0)+BJ16</f>
        <v>33.693924646514347</v>
      </c>
      <c r="BS16" s="67">
        <f>VLOOKUP(Calcul!$J21,'ModelParams Lp'!$D$28:$O$32,11,0)+BK16</f>
        <v>33.693924646514347</v>
      </c>
      <c r="BT16" s="67">
        <f>VLOOKUP(Calcul!$J21,'ModelParams Lp'!$D$28:$O$32,12,0)+BL16</f>
        <v>33.693924646514347</v>
      </c>
      <c r="BU16" s="66" t="e">
        <f t="shared" ca="1" si="7"/>
        <v>#DIV/0!</v>
      </c>
      <c r="BV16" s="66" t="e">
        <f t="shared" ca="1" si="8"/>
        <v>#DIV/0!</v>
      </c>
      <c r="BW16" s="66" t="e">
        <f t="shared" ca="1" si="9"/>
        <v>#DIV/0!</v>
      </c>
      <c r="BX16" s="66" t="e">
        <f t="shared" ca="1" si="10"/>
        <v>#DIV/0!</v>
      </c>
      <c r="BY16" s="66" t="e">
        <f t="shared" ca="1" si="11"/>
        <v>#DIV/0!</v>
      </c>
      <c r="BZ16" s="66" t="e">
        <f t="shared" ca="1" si="12"/>
        <v>#DIV/0!</v>
      </c>
      <c r="CA16" s="66" t="e">
        <f t="shared" ca="1" si="13"/>
        <v>#DIV/0!</v>
      </c>
      <c r="CB16" s="66" t="e">
        <f t="shared" ca="1" si="14"/>
        <v>#DIV/0!</v>
      </c>
      <c r="CC16" s="24" t="e">
        <f ca="1">10*LOG10(IF(BU16="",0,POWER(10,((BU16+'ModelParams Lw'!$O$4)/10))) +IF(BV16="",0,POWER(10,((BV16+'ModelParams Lw'!$P$4)/10))) +IF(BW16="",0,POWER(10,((BW16+'ModelParams Lw'!$Q$4)/10))) +IF(BX16="",0,POWER(10,((BX16+'ModelParams Lw'!$R$4)/10))) +IF(BY16="",0,POWER(10,((BY16+'ModelParams Lw'!$S$4)/10))) +IF(BZ16="",0,POWER(10,((BZ16+'ModelParams Lw'!$T$4)/10))) +IF(CA16="",0,POWER(10,((CA16+'ModelParams Lw'!$U$4)/10)))+IF(CB16="",0,POWER(10,((CB16+'ModelParams Lw'!$V$4)/10))))</f>
        <v>#DIV/0!</v>
      </c>
      <c r="CD16" s="24" t="e">
        <f t="shared" ca="1" si="15"/>
        <v>#DIV/0!</v>
      </c>
      <c r="CE16" s="24" t="e">
        <f ca="1">(BU16-'ModelParams Lw'!O$10)/'ModelParams Lw'!O$11</f>
        <v>#DIV/0!</v>
      </c>
      <c r="CF16" s="24" t="e">
        <f ca="1">(BV16-'ModelParams Lw'!P$10)/'ModelParams Lw'!P$11</f>
        <v>#DIV/0!</v>
      </c>
      <c r="CG16" s="24" t="e">
        <f ca="1">(BW16-'ModelParams Lw'!Q$10)/'ModelParams Lw'!Q$11</f>
        <v>#DIV/0!</v>
      </c>
      <c r="CH16" s="24" t="e">
        <f ca="1">(BX16-'ModelParams Lw'!R$10)/'ModelParams Lw'!R$11</f>
        <v>#DIV/0!</v>
      </c>
      <c r="CI16" s="24" t="e">
        <f ca="1">(BY16-'ModelParams Lw'!S$10)/'ModelParams Lw'!S$11</f>
        <v>#DIV/0!</v>
      </c>
      <c r="CJ16" s="24" t="e">
        <f ca="1">(BZ16-'ModelParams Lw'!T$10)/'ModelParams Lw'!T$11</f>
        <v>#DIV/0!</v>
      </c>
      <c r="CK16" s="24" t="e">
        <f ca="1">(CA16-'ModelParams Lw'!U$10)/'ModelParams Lw'!U$11</f>
        <v>#DIV/0!</v>
      </c>
      <c r="CL16" s="24" t="e">
        <f ca="1">(CB16-'ModelParams Lw'!V$10)/'ModelParams Lw'!V$11</f>
        <v>#DIV/0!</v>
      </c>
      <c r="CM16" s="66" t="e">
        <f t="shared" si="16"/>
        <v>#DIV/0!</v>
      </c>
      <c r="CN16" s="66" t="e">
        <f t="shared" si="17"/>
        <v>#DIV/0!</v>
      </c>
      <c r="CO16" s="66" t="e">
        <f t="shared" si="23"/>
        <v>#DIV/0!</v>
      </c>
      <c r="CP16" s="66" t="e">
        <f t="shared" si="18"/>
        <v>#DIV/0!</v>
      </c>
      <c r="CQ16" s="66" t="e">
        <f t="shared" si="19"/>
        <v>#DIV/0!</v>
      </c>
      <c r="CR16" s="66" t="e">
        <f t="shared" si="20"/>
        <v>#DIV/0!</v>
      </c>
      <c r="CS16" s="66" t="e">
        <f t="shared" si="21"/>
        <v>#DIV/0!</v>
      </c>
      <c r="CT16" s="66" t="e">
        <f t="shared" si="22"/>
        <v>#DIV/0!</v>
      </c>
      <c r="CU16" s="24" t="e">
        <f>10*LOG10(IF(CM16="",0,POWER(10,((CM16+'ModelParams Lw'!$O$4)/10))) +IF(CN16="",0,POWER(10,((CN16+'ModelParams Lw'!$P$4)/10))) +IF(CO16="",0,POWER(10,((CO16+'ModelParams Lw'!$Q$4)/10))) +IF(CP16="",0,POWER(10,((CP16+'ModelParams Lw'!$R$4)/10))) +IF(CQ16="",0,POWER(10,((CQ16+'ModelParams Lw'!$S$4)/10))) +IF(CR16="",0,POWER(10,((CR16+'ModelParams Lw'!$T$4)/10))) +IF(CS16="",0,POWER(10,((CS16+'ModelParams Lw'!$U$4)/10)))+IF(CT16="",0,POWER(10,((CT16+'ModelParams Lw'!$V$4)/10))))</f>
        <v>#DIV/0!</v>
      </c>
      <c r="CV16" s="24" t="e">
        <f t="shared" si="24"/>
        <v>#DIV/0!</v>
      </c>
      <c r="CW16" s="24" t="e">
        <f>(CM16-'ModelParams Lw'!O$10)/'ModelParams Lw'!O$11</f>
        <v>#DIV/0!</v>
      </c>
      <c r="CX16" s="24" t="e">
        <f>(CN16-'ModelParams Lw'!P$10)/'ModelParams Lw'!P$11</f>
        <v>#DIV/0!</v>
      </c>
      <c r="CY16" s="24" t="e">
        <f>(CO16-'ModelParams Lw'!Q$10)/'ModelParams Lw'!Q$11</f>
        <v>#DIV/0!</v>
      </c>
      <c r="CZ16" s="24" t="e">
        <f>(CP16-'ModelParams Lw'!R$10)/'ModelParams Lw'!R$11</f>
        <v>#DIV/0!</v>
      </c>
      <c r="DA16" s="24" t="e">
        <f>(CQ16-'ModelParams Lw'!S$10)/'ModelParams Lw'!S$11</f>
        <v>#DIV/0!</v>
      </c>
      <c r="DB16" s="24" t="e">
        <f>(CR16-'ModelParams Lw'!T$10)/'ModelParams Lw'!T$11</f>
        <v>#DIV/0!</v>
      </c>
      <c r="DC16" s="24" t="e">
        <f>(CS16-'ModelParams Lw'!U$10)/'ModelParams Lw'!U$11</f>
        <v>#DIV/0!</v>
      </c>
      <c r="DD16" s="24" t="e">
        <f>(CT16-'ModelParams Lw'!V$10)/'ModelParams Lw'!V$11</f>
        <v>#DIV/0!</v>
      </c>
    </row>
    <row r="17" spans="1:108" x14ac:dyDescent="0.25">
      <c r="A17" s="12">
        <f>'Sound Power'!B17</f>
        <v>0</v>
      </c>
      <c r="B17" s="12">
        <f>'Sound Power'!D17</f>
        <v>0</v>
      </c>
      <c r="C17" s="12">
        <f>'Sound Power'!E17</f>
        <v>0</v>
      </c>
      <c r="D17" s="12">
        <f>'Sound Power'!F17</f>
        <v>0</v>
      </c>
      <c r="E17" s="67" t="e">
        <f>IF(Calcul!$G22="SA",'Sound Power'!AY17,'Sound Power'!P17)</f>
        <v>#DIV/0!</v>
      </c>
      <c r="F17" s="67" t="e">
        <f>IF(Calcul!$G22="SA",'Sound Power'!AZ17,'Sound Power'!Q17)</f>
        <v>#DIV/0!</v>
      </c>
      <c r="G17" s="67" t="e">
        <f>IF(Calcul!$G22="SA",'Sound Power'!BA17,'Sound Power'!R17)</f>
        <v>#DIV/0!</v>
      </c>
      <c r="H17" s="67" t="e">
        <f>IF(Calcul!$G22="SA",'Sound Power'!BB17,'Sound Power'!S17)</f>
        <v>#DIV/0!</v>
      </c>
      <c r="I17" s="67" t="e">
        <f>IF(Calcul!$G22="SA",'Sound Power'!BC17,'Sound Power'!T17)</f>
        <v>#DIV/0!</v>
      </c>
      <c r="J17" s="67" t="e">
        <f>IF(Calcul!$G22="SA",'Sound Power'!BD17,'Sound Power'!U17)</f>
        <v>#DIV/0!</v>
      </c>
      <c r="K17" s="67" t="e">
        <f>IF(Calcul!$G22="SA",'Sound Power'!BE17,'Sound Power'!V17)</f>
        <v>#DIV/0!</v>
      </c>
      <c r="L17" s="67" t="e">
        <f>IF(Calcul!$G22="SA",'Sound Power'!BF17,'Sound Power'!W17)</f>
        <v>#DIV/0!</v>
      </c>
      <c r="M17" s="67" t="e">
        <f>'Sound Power'!BY17</f>
        <v>#DIV/0!</v>
      </c>
      <c r="N17" s="67" t="e">
        <f>'Sound Power'!BZ17</f>
        <v>#DIV/0!</v>
      </c>
      <c r="O17" s="67" t="e">
        <f>'Sound Power'!CA17</f>
        <v>#DIV/0!</v>
      </c>
      <c r="P17" s="67" t="e">
        <f>'Sound Power'!CB17</f>
        <v>#DIV/0!</v>
      </c>
      <c r="Q17" s="67" t="e">
        <f>'Sound Power'!CC17</f>
        <v>#DIV/0!</v>
      </c>
      <c r="R17" s="67" t="e">
        <f>'Sound Power'!CD17</f>
        <v>#DIV/0!</v>
      </c>
      <c r="S17" s="67" t="e">
        <f>'Sound Power'!CE17</f>
        <v>#DIV/0!</v>
      </c>
      <c r="T17" s="67" t="e">
        <f>'Sound Power'!CF17</f>
        <v>#DIV/0!</v>
      </c>
      <c r="U17" s="64">
        <f t="shared" si="3"/>
        <v>0</v>
      </c>
      <c r="V17" s="64">
        <f t="shared" si="4"/>
        <v>0</v>
      </c>
      <c r="W17" s="67" t="e">
        <f>('ModelParams Lp'!B$4*10^'ModelParams Lp'!B$5*($U17/$V17)^'ModelParams Lp'!B$6)*3</f>
        <v>#DIV/0!</v>
      </c>
      <c r="X17" s="67" t="e">
        <f>('ModelParams Lp'!C$4*10^'ModelParams Lp'!C$5*($U17/$V17)^'ModelParams Lp'!C$6)*3</f>
        <v>#DIV/0!</v>
      </c>
      <c r="Y17" s="67" t="e">
        <f>('ModelParams Lp'!D$4*10^'ModelParams Lp'!D$5*($U17/$V17)^'ModelParams Lp'!D$6)*3</f>
        <v>#DIV/0!</v>
      </c>
      <c r="Z17" s="67" t="e">
        <f>('ModelParams Lp'!E$4*10^'ModelParams Lp'!E$5*($U17/$V17)^'ModelParams Lp'!E$6)*3</f>
        <v>#DIV/0!</v>
      </c>
      <c r="AA17" s="67" t="e">
        <f>('ModelParams Lp'!F$4*10^'ModelParams Lp'!F$5*($U17/$V17)^'ModelParams Lp'!F$6)*3</f>
        <v>#DIV/0!</v>
      </c>
      <c r="AB17" s="67" t="e">
        <f>('ModelParams Lp'!G$4*10^'ModelParams Lp'!G$5*($U17/$V17)^'ModelParams Lp'!G$6)*3</f>
        <v>#DIV/0!</v>
      </c>
      <c r="AC17" s="67" t="e">
        <f>('ModelParams Lp'!H$4*10^'ModelParams Lp'!H$5*($U17/$V17)^'ModelParams Lp'!H$6)*3</f>
        <v>#DIV/0!</v>
      </c>
      <c r="AD17" s="67" t="e">
        <f>('ModelParams Lp'!I$4*10^'ModelParams Lp'!I$5*($U17/$V17)^'ModelParams Lp'!I$6)*3</f>
        <v>#DIV/0!</v>
      </c>
      <c r="AE17" s="53" t="e">
        <f t="shared" si="5"/>
        <v>#DIV/0!</v>
      </c>
      <c r="AF17" s="53" t="e">
        <f>IF(AE17&lt;'ModelParams Lp'!$B$16,-1,IF(AE17&lt;'ModelParams Lp'!$C$16,0,IF(AE17&lt;'ModelParams Lp'!$D$16,1,IF(AE17&lt;'ModelParams Lp'!$E$16,2,IF(AE17&lt;'ModelParams Lp'!$F$16,3,IF(AE17&lt;'ModelParams Lp'!$G$16,4,IF(AE17&lt;'ModelParams Lp'!$H$16,5,6)))))))</f>
        <v>#DIV/0!</v>
      </c>
      <c r="AG17" s="67" t="e">
        <f ca="1">IF($AF17&gt;1,0,OFFSET('ModelParams Lp'!$C$12,0,-'Sound Pressure'!$AF17))</f>
        <v>#DIV/0!</v>
      </c>
      <c r="AH17" s="67" t="e">
        <f ca="1">IF($AF17&gt;2,0,OFFSET('ModelParams Lp'!$D$12,0,-'Sound Pressure'!$AF17))</f>
        <v>#DIV/0!</v>
      </c>
      <c r="AI17" s="67" t="e">
        <f ca="1">IF($AF17&gt;3,0,OFFSET('ModelParams Lp'!$E$12,0,-'Sound Pressure'!$AF17))</f>
        <v>#DIV/0!</v>
      </c>
      <c r="AJ17" s="67" t="e">
        <f ca="1">IF($AF17&gt;4,0,OFFSET('ModelParams Lp'!$F$12,0,-'Sound Pressure'!$AF17))</f>
        <v>#DIV/0!</v>
      </c>
      <c r="AK17" s="67" t="e">
        <f ca="1">IF($AF17&gt;3,0,OFFSET('ModelParams Lp'!$G$12,0,-'Sound Pressure'!$AF17))</f>
        <v>#DIV/0!</v>
      </c>
      <c r="AL17" s="67" t="e">
        <f ca="1">IF($AF17&gt;5,0,OFFSET('ModelParams Lp'!$H$12,0,-'Sound Pressure'!$AF17))</f>
        <v>#DIV/0!</v>
      </c>
      <c r="AM17" s="67" t="e">
        <f ca="1">IF($AF17&gt;6,0,OFFSET('ModelParams Lp'!$I$12,0,-'Sound Pressure'!$AF17))</f>
        <v>#DIV/0!</v>
      </c>
      <c r="AN17" s="67" t="e">
        <f ca="1">IF($AF17&gt;7,0,IF($AF$4&lt;0,3,OFFSET('ModelParams Lp'!$J$12,0,-'Sound Pressure'!$AF17)))</f>
        <v>#DIV/0!</v>
      </c>
      <c r="AO17" s="67" t="e">
        <f t="shared" si="6"/>
        <v>#DIV/0!</v>
      </c>
      <c r="AP17" s="67" t="e">
        <f t="shared" si="0"/>
        <v>#DIV/0!</v>
      </c>
      <c r="AQ17" s="67" t="e">
        <f t="shared" si="0"/>
        <v>#DIV/0!</v>
      </c>
      <c r="AR17" s="67" t="e">
        <f t="shared" si="0"/>
        <v>#DIV/0!</v>
      </c>
      <c r="AS17" s="67" t="e">
        <f t="shared" si="0"/>
        <v>#DIV/0!</v>
      </c>
      <c r="AT17" s="67" t="e">
        <f t="shared" si="0"/>
        <v>#DIV/0!</v>
      </c>
      <c r="AU17" s="67" t="e">
        <f t="shared" si="0"/>
        <v>#DIV/0!</v>
      </c>
      <c r="AV17" s="67" t="e">
        <f t="shared" si="0"/>
        <v>#DIV/0!</v>
      </c>
      <c r="AW17" s="67">
        <f>'ModelParams Lp'!B$22</f>
        <v>4</v>
      </c>
      <c r="AX17" s="67">
        <f>'ModelParams Lp'!C$22</f>
        <v>2</v>
      </c>
      <c r="AY17" s="67">
        <f>'ModelParams Lp'!D$22</f>
        <v>1</v>
      </c>
      <c r="AZ17" s="67">
        <f>'ModelParams Lp'!E$22</f>
        <v>0</v>
      </c>
      <c r="BA17" s="67">
        <f>'ModelParams Lp'!F$22</f>
        <v>0</v>
      </c>
      <c r="BB17" s="67">
        <f>'ModelParams Lp'!G$22</f>
        <v>0</v>
      </c>
      <c r="BC17" s="67">
        <f>'ModelParams Lp'!H$22</f>
        <v>0</v>
      </c>
      <c r="BD17" s="67">
        <f>'ModelParams Lp'!I$22</f>
        <v>0</v>
      </c>
      <c r="BE17" s="67">
        <f>-10*LOG(2/(4*PI()*2^2)+4/(0.163*(Calcul!$K22*Calcul!$L22)/VLOOKUP(Calcul!$I22,'ModelParams Lp'!$E$37:$F$39,2,0)))</f>
        <v>10.69392464651435</v>
      </c>
      <c r="BF17" s="67">
        <f>-10*LOG(2/(4*PI()*2^2)+4/(0.163*(Calcul!$K22*Calcul!$L22)/VLOOKUP(Calcul!$I22,'ModelParams Lp'!$E$37:$F$39,2,0)))</f>
        <v>10.69392464651435</v>
      </c>
      <c r="BG17" s="67">
        <f>-10*LOG(2/(4*PI()*2^2)+4/(0.163*(Calcul!$K22*Calcul!$L22)/VLOOKUP(Calcul!$I22,'ModelParams Lp'!$E$37:$F$39,2,0)))</f>
        <v>10.69392464651435</v>
      </c>
      <c r="BH17" s="67">
        <f>-10*LOG(2/(4*PI()*2^2)+4/(0.163*(Calcul!$K22*Calcul!$L22)/VLOOKUP(Calcul!$I22,'ModelParams Lp'!$E$37:$F$39,2,0)))</f>
        <v>10.69392464651435</v>
      </c>
      <c r="BI17" s="67">
        <f>-10*LOG(2/(4*PI()*2^2)+4/(0.163*(Calcul!$K22*Calcul!$L22)/VLOOKUP(Calcul!$I22,'ModelParams Lp'!$E$37:$F$39,2,0)))</f>
        <v>10.69392464651435</v>
      </c>
      <c r="BJ17" s="67">
        <f>-10*LOG(2/(4*PI()*2^2)+4/(0.163*(Calcul!$K22*Calcul!$L22)/VLOOKUP(Calcul!$I22,'ModelParams Lp'!$E$37:$F$39,2,0)))</f>
        <v>10.69392464651435</v>
      </c>
      <c r="BK17" s="67">
        <f>-10*LOG(2/(4*PI()*2^2)+4/(0.163*(Calcul!$K22*Calcul!$L22)/VLOOKUP(Calcul!$I22,'ModelParams Lp'!$E$37:$F$39,2,0)))</f>
        <v>10.69392464651435</v>
      </c>
      <c r="BL17" s="67">
        <f>-10*LOG(2/(4*PI()*2^2)+4/(0.163*(Calcul!$K22*Calcul!$L22)/VLOOKUP(Calcul!$I22,'ModelParams Lp'!$E$37:$F$39,2,0)))</f>
        <v>10.69392464651435</v>
      </c>
      <c r="BM17" s="67">
        <f>VLOOKUP(Calcul!$J22,'ModelParams Lp'!$D$28:$O$32,5,0)+BE17</f>
        <v>10.69392464651435</v>
      </c>
      <c r="BN17" s="67">
        <f>VLOOKUP(Calcul!$J22,'ModelParams Lp'!$D$28:$O$32,6,0)+BF17</f>
        <v>13.69392464651435</v>
      </c>
      <c r="BO17" s="67">
        <f>VLOOKUP(Calcul!$J22,'ModelParams Lp'!$D$28:$O$32,7,0)+BG17</f>
        <v>21.69392464651435</v>
      </c>
      <c r="BP17" s="67">
        <f>VLOOKUP(Calcul!$J22,'ModelParams Lp'!$D$28:$O$32,8,0)+BH17</f>
        <v>29.69392464651435</v>
      </c>
      <c r="BQ17" s="67">
        <f>VLOOKUP(Calcul!$J22,'ModelParams Lp'!$D$28:$O$32,9,0)+BI17</f>
        <v>33.693924646514347</v>
      </c>
      <c r="BR17" s="67">
        <f>VLOOKUP(Calcul!$J22,'ModelParams Lp'!$D$28:$O$32,10,0)+BJ17</f>
        <v>33.693924646514347</v>
      </c>
      <c r="BS17" s="67">
        <f>VLOOKUP(Calcul!$J22,'ModelParams Lp'!$D$28:$O$32,11,0)+BK17</f>
        <v>33.693924646514347</v>
      </c>
      <c r="BT17" s="67">
        <f>VLOOKUP(Calcul!$J22,'ModelParams Lp'!$D$28:$O$32,12,0)+BL17</f>
        <v>33.693924646514347</v>
      </c>
      <c r="BU17" s="66" t="e">
        <f t="shared" ca="1" si="7"/>
        <v>#DIV/0!</v>
      </c>
      <c r="BV17" s="66" t="e">
        <f t="shared" ca="1" si="8"/>
        <v>#DIV/0!</v>
      </c>
      <c r="BW17" s="66" t="e">
        <f t="shared" ca="1" si="9"/>
        <v>#DIV/0!</v>
      </c>
      <c r="BX17" s="66" t="e">
        <f t="shared" ca="1" si="10"/>
        <v>#DIV/0!</v>
      </c>
      <c r="BY17" s="66" t="e">
        <f t="shared" ca="1" si="11"/>
        <v>#DIV/0!</v>
      </c>
      <c r="BZ17" s="66" t="e">
        <f t="shared" ca="1" si="12"/>
        <v>#DIV/0!</v>
      </c>
      <c r="CA17" s="66" t="e">
        <f t="shared" ca="1" si="13"/>
        <v>#DIV/0!</v>
      </c>
      <c r="CB17" s="66" t="e">
        <f t="shared" ca="1" si="14"/>
        <v>#DIV/0!</v>
      </c>
      <c r="CC17" s="24" t="e">
        <f ca="1">10*LOG10(IF(BU17="",0,POWER(10,((BU17+'ModelParams Lw'!$O$4)/10))) +IF(BV17="",0,POWER(10,((BV17+'ModelParams Lw'!$P$4)/10))) +IF(BW17="",0,POWER(10,((BW17+'ModelParams Lw'!$Q$4)/10))) +IF(BX17="",0,POWER(10,((BX17+'ModelParams Lw'!$R$4)/10))) +IF(BY17="",0,POWER(10,((BY17+'ModelParams Lw'!$S$4)/10))) +IF(BZ17="",0,POWER(10,((BZ17+'ModelParams Lw'!$T$4)/10))) +IF(CA17="",0,POWER(10,((CA17+'ModelParams Lw'!$U$4)/10)))+IF(CB17="",0,POWER(10,((CB17+'ModelParams Lw'!$V$4)/10))))</f>
        <v>#DIV/0!</v>
      </c>
      <c r="CD17" s="24" t="e">
        <f t="shared" ca="1" si="15"/>
        <v>#DIV/0!</v>
      </c>
      <c r="CE17" s="24" t="e">
        <f ca="1">(BU17-'ModelParams Lw'!O$10)/'ModelParams Lw'!O$11</f>
        <v>#DIV/0!</v>
      </c>
      <c r="CF17" s="24" t="e">
        <f ca="1">(BV17-'ModelParams Lw'!P$10)/'ModelParams Lw'!P$11</f>
        <v>#DIV/0!</v>
      </c>
      <c r="CG17" s="24" t="e">
        <f ca="1">(BW17-'ModelParams Lw'!Q$10)/'ModelParams Lw'!Q$11</f>
        <v>#DIV/0!</v>
      </c>
      <c r="CH17" s="24" t="e">
        <f ca="1">(BX17-'ModelParams Lw'!R$10)/'ModelParams Lw'!R$11</f>
        <v>#DIV/0!</v>
      </c>
      <c r="CI17" s="24" t="e">
        <f ca="1">(BY17-'ModelParams Lw'!S$10)/'ModelParams Lw'!S$11</f>
        <v>#DIV/0!</v>
      </c>
      <c r="CJ17" s="24" t="e">
        <f ca="1">(BZ17-'ModelParams Lw'!T$10)/'ModelParams Lw'!T$11</f>
        <v>#DIV/0!</v>
      </c>
      <c r="CK17" s="24" t="e">
        <f ca="1">(CA17-'ModelParams Lw'!U$10)/'ModelParams Lw'!U$11</f>
        <v>#DIV/0!</v>
      </c>
      <c r="CL17" s="24" t="e">
        <f ca="1">(CB17-'ModelParams Lw'!V$10)/'ModelParams Lw'!V$11</f>
        <v>#DIV/0!</v>
      </c>
      <c r="CM17" s="66" t="e">
        <f t="shared" si="16"/>
        <v>#DIV/0!</v>
      </c>
      <c r="CN17" s="66" t="e">
        <f t="shared" si="17"/>
        <v>#DIV/0!</v>
      </c>
      <c r="CO17" s="66" t="e">
        <f t="shared" si="23"/>
        <v>#DIV/0!</v>
      </c>
      <c r="CP17" s="66" t="e">
        <f t="shared" si="18"/>
        <v>#DIV/0!</v>
      </c>
      <c r="CQ17" s="66" t="e">
        <f t="shared" si="19"/>
        <v>#DIV/0!</v>
      </c>
      <c r="CR17" s="66" t="e">
        <f t="shared" si="20"/>
        <v>#DIV/0!</v>
      </c>
      <c r="CS17" s="66" t="e">
        <f t="shared" si="21"/>
        <v>#DIV/0!</v>
      </c>
      <c r="CT17" s="66" t="e">
        <f t="shared" si="22"/>
        <v>#DIV/0!</v>
      </c>
      <c r="CU17" s="24" t="e">
        <f>10*LOG10(IF(CM17="",0,POWER(10,((CM17+'ModelParams Lw'!$O$4)/10))) +IF(CN17="",0,POWER(10,((CN17+'ModelParams Lw'!$P$4)/10))) +IF(CO17="",0,POWER(10,((CO17+'ModelParams Lw'!$Q$4)/10))) +IF(CP17="",0,POWER(10,((CP17+'ModelParams Lw'!$R$4)/10))) +IF(CQ17="",0,POWER(10,((CQ17+'ModelParams Lw'!$S$4)/10))) +IF(CR17="",0,POWER(10,((CR17+'ModelParams Lw'!$T$4)/10))) +IF(CS17="",0,POWER(10,((CS17+'ModelParams Lw'!$U$4)/10)))+IF(CT17="",0,POWER(10,((CT17+'ModelParams Lw'!$V$4)/10))))</f>
        <v>#DIV/0!</v>
      </c>
      <c r="CV17" s="24" t="e">
        <f t="shared" si="24"/>
        <v>#DIV/0!</v>
      </c>
      <c r="CW17" s="24" t="e">
        <f>(CM17-'ModelParams Lw'!O$10)/'ModelParams Lw'!O$11</f>
        <v>#DIV/0!</v>
      </c>
      <c r="CX17" s="24" t="e">
        <f>(CN17-'ModelParams Lw'!P$10)/'ModelParams Lw'!P$11</f>
        <v>#DIV/0!</v>
      </c>
      <c r="CY17" s="24" t="e">
        <f>(CO17-'ModelParams Lw'!Q$10)/'ModelParams Lw'!Q$11</f>
        <v>#DIV/0!</v>
      </c>
      <c r="CZ17" s="24" t="e">
        <f>(CP17-'ModelParams Lw'!R$10)/'ModelParams Lw'!R$11</f>
        <v>#DIV/0!</v>
      </c>
      <c r="DA17" s="24" t="e">
        <f>(CQ17-'ModelParams Lw'!S$10)/'ModelParams Lw'!S$11</f>
        <v>#DIV/0!</v>
      </c>
      <c r="DB17" s="24" t="e">
        <f>(CR17-'ModelParams Lw'!T$10)/'ModelParams Lw'!T$11</f>
        <v>#DIV/0!</v>
      </c>
      <c r="DC17" s="24" t="e">
        <f>(CS17-'ModelParams Lw'!U$10)/'ModelParams Lw'!U$11</f>
        <v>#DIV/0!</v>
      </c>
      <c r="DD17" s="24" t="e">
        <f>(CT17-'ModelParams Lw'!V$10)/'ModelParams Lw'!V$11</f>
        <v>#DIV/0!</v>
      </c>
    </row>
    <row r="18" spans="1:108" x14ac:dyDescent="0.25">
      <c r="A18" s="12">
        <f>'Sound Power'!B18</f>
        <v>0</v>
      </c>
      <c r="B18" s="12">
        <f>'Sound Power'!D18</f>
        <v>0</v>
      </c>
      <c r="C18" s="12">
        <f>'Sound Power'!E18</f>
        <v>0</v>
      </c>
      <c r="D18" s="12">
        <f>'Sound Power'!F18</f>
        <v>0</v>
      </c>
      <c r="E18" s="67" t="e">
        <f>IF(Calcul!$G23="SA",'Sound Power'!AY18,'Sound Power'!P18)</f>
        <v>#DIV/0!</v>
      </c>
      <c r="F18" s="67" t="e">
        <f>IF(Calcul!$G23="SA",'Sound Power'!AZ18,'Sound Power'!Q18)</f>
        <v>#DIV/0!</v>
      </c>
      <c r="G18" s="67" t="e">
        <f>IF(Calcul!$G23="SA",'Sound Power'!BA18,'Sound Power'!R18)</f>
        <v>#DIV/0!</v>
      </c>
      <c r="H18" s="67" t="e">
        <f>IF(Calcul!$G23="SA",'Sound Power'!BB18,'Sound Power'!S18)</f>
        <v>#DIV/0!</v>
      </c>
      <c r="I18" s="67" t="e">
        <f>IF(Calcul!$G23="SA",'Sound Power'!BC18,'Sound Power'!T18)</f>
        <v>#DIV/0!</v>
      </c>
      <c r="J18" s="67" t="e">
        <f>IF(Calcul!$G23="SA",'Sound Power'!BD18,'Sound Power'!U18)</f>
        <v>#DIV/0!</v>
      </c>
      <c r="K18" s="67" t="e">
        <f>IF(Calcul!$G23="SA",'Sound Power'!BE18,'Sound Power'!V18)</f>
        <v>#DIV/0!</v>
      </c>
      <c r="L18" s="67" t="e">
        <f>IF(Calcul!$G23="SA",'Sound Power'!BF18,'Sound Power'!W18)</f>
        <v>#DIV/0!</v>
      </c>
      <c r="M18" s="67" t="e">
        <f>'Sound Power'!BY18</f>
        <v>#DIV/0!</v>
      </c>
      <c r="N18" s="67" t="e">
        <f>'Sound Power'!BZ18</f>
        <v>#DIV/0!</v>
      </c>
      <c r="O18" s="67" t="e">
        <f>'Sound Power'!CA18</f>
        <v>#DIV/0!</v>
      </c>
      <c r="P18" s="67" t="e">
        <f>'Sound Power'!CB18</f>
        <v>#DIV/0!</v>
      </c>
      <c r="Q18" s="67" t="e">
        <f>'Sound Power'!CC18</f>
        <v>#DIV/0!</v>
      </c>
      <c r="R18" s="67" t="e">
        <f>'Sound Power'!CD18</f>
        <v>#DIV/0!</v>
      </c>
      <c r="S18" s="67" t="e">
        <f>'Sound Power'!CE18</f>
        <v>#DIV/0!</v>
      </c>
      <c r="T18" s="67" t="e">
        <f>'Sound Power'!CF18</f>
        <v>#DIV/0!</v>
      </c>
      <c r="U18" s="64">
        <f t="shared" si="3"/>
        <v>0</v>
      </c>
      <c r="V18" s="64">
        <f t="shared" si="4"/>
        <v>0</v>
      </c>
      <c r="W18" s="67" t="e">
        <f>('ModelParams Lp'!B$4*10^'ModelParams Lp'!B$5*($U18/$V18)^'ModelParams Lp'!B$6)*3</f>
        <v>#DIV/0!</v>
      </c>
      <c r="X18" s="67" t="e">
        <f>('ModelParams Lp'!C$4*10^'ModelParams Lp'!C$5*($U18/$V18)^'ModelParams Lp'!C$6)*3</f>
        <v>#DIV/0!</v>
      </c>
      <c r="Y18" s="67" t="e">
        <f>('ModelParams Lp'!D$4*10^'ModelParams Lp'!D$5*($U18/$V18)^'ModelParams Lp'!D$6)*3</f>
        <v>#DIV/0!</v>
      </c>
      <c r="Z18" s="67" t="e">
        <f>('ModelParams Lp'!E$4*10^'ModelParams Lp'!E$5*($U18/$V18)^'ModelParams Lp'!E$6)*3</f>
        <v>#DIV/0!</v>
      </c>
      <c r="AA18" s="67" t="e">
        <f>('ModelParams Lp'!F$4*10^'ModelParams Lp'!F$5*($U18/$V18)^'ModelParams Lp'!F$6)*3</f>
        <v>#DIV/0!</v>
      </c>
      <c r="AB18" s="67" t="e">
        <f>('ModelParams Lp'!G$4*10^'ModelParams Lp'!G$5*($U18/$V18)^'ModelParams Lp'!G$6)*3</f>
        <v>#DIV/0!</v>
      </c>
      <c r="AC18" s="67" t="e">
        <f>('ModelParams Lp'!H$4*10^'ModelParams Lp'!H$5*($U18/$V18)^'ModelParams Lp'!H$6)*3</f>
        <v>#DIV/0!</v>
      </c>
      <c r="AD18" s="67" t="e">
        <f>('ModelParams Lp'!I$4*10^'ModelParams Lp'!I$5*($U18/$V18)^'ModelParams Lp'!I$6)*3</f>
        <v>#DIV/0!</v>
      </c>
      <c r="AE18" s="53" t="e">
        <f t="shared" si="5"/>
        <v>#DIV/0!</v>
      </c>
      <c r="AF18" s="53" t="e">
        <f>IF(AE18&lt;'ModelParams Lp'!$B$16,-1,IF(AE18&lt;'ModelParams Lp'!$C$16,0,IF(AE18&lt;'ModelParams Lp'!$D$16,1,IF(AE18&lt;'ModelParams Lp'!$E$16,2,IF(AE18&lt;'ModelParams Lp'!$F$16,3,IF(AE18&lt;'ModelParams Lp'!$G$16,4,IF(AE18&lt;'ModelParams Lp'!$H$16,5,6)))))))</f>
        <v>#DIV/0!</v>
      </c>
      <c r="AG18" s="67" t="e">
        <f ca="1">IF($AF18&gt;1,0,OFFSET('ModelParams Lp'!$C$12,0,-'Sound Pressure'!$AF18))</f>
        <v>#DIV/0!</v>
      </c>
      <c r="AH18" s="67" t="e">
        <f ca="1">IF($AF18&gt;2,0,OFFSET('ModelParams Lp'!$D$12,0,-'Sound Pressure'!$AF18))</f>
        <v>#DIV/0!</v>
      </c>
      <c r="AI18" s="67" t="e">
        <f ca="1">IF($AF18&gt;3,0,OFFSET('ModelParams Lp'!$E$12,0,-'Sound Pressure'!$AF18))</f>
        <v>#DIV/0!</v>
      </c>
      <c r="AJ18" s="67" t="e">
        <f ca="1">IF($AF18&gt;4,0,OFFSET('ModelParams Lp'!$F$12,0,-'Sound Pressure'!$AF18))</f>
        <v>#DIV/0!</v>
      </c>
      <c r="AK18" s="67" t="e">
        <f ca="1">IF($AF18&gt;3,0,OFFSET('ModelParams Lp'!$G$12,0,-'Sound Pressure'!$AF18))</f>
        <v>#DIV/0!</v>
      </c>
      <c r="AL18" s="67" t="e">
        <f ca="1">IF($AF18&gt;5,0,OFFSET('ModelParams Lp'!$H$12,0,-'Sound Pressure'!$AF18))</f>
        <v>#DIV/0!</v>
      </c>
      <c r="AM18" s="67" t="e">
        <f ca="1">IF($AF18&gt;6,0,OFFSET('ModelParams Lp'!$I$12,0,-'Sound Pressure'!$AF18))</f>
        <v>#DIV/0!</v>
      </c>
      <c r="AN18" s="67" t="e">
        <f ca="1">IF($AF18&gt;7,0,IF($AF$4&lt;0,3,OFFSET('ModelParams Lp'!$J$12,0,-'Sound Pressure'!$AF18)))</f>
        <v>#DIV/0!</v>
      </c>
      <c r="AO18" s="67" t="e">
        <f t="shared" si="6"/>
        <v>#DIV/0!</v>
      </c>
      <c r="AP18" s="67" t="e">
        <f t="shared" si="0"/>
        <v>#DIV/0!</v>
      </c>
      <c r="AQ18" s="67" t="e">
        <f t="shared" si="0"/>
        <v>#DIV/0!</v>
      </c>
      <c r="AR18" s="67" t="e">
        <f t="shared" si="0"/>
        <v>#DIV/0!</v>
      </c>
      <c r="AS18" s="67" t="e">
        <f t="shared" si="0"/>
        <v>#DIV/0!</v>
      </c>
      <c r="AT18" s="67" t="e">
        <f t="shared" si="0"/>
        <v>#DIV/0!</v>
      </c>
      <c r="AU18" s="67" t="e">
        <f t="shared" si="0"/>
        <v>#DIV/0!</v>
      </c>
      <c r="AV18" s="67" t="e">
        <f t="shared" si="0"/>
        <v>#DIV/0!</v>
      </c>
      <c r="AW18" s="67">
        <f>'ModelParams Lp'!B$22</f>
        <v>4</v>
      </c>
      <c r="AX18" s="67">
        <f>'ModelParams Lp'!C$22</f>
        <v>2</v>
      </c>
      <c r="AY18" s="67">
        <f>'ModelParams Lp'!D$22</f>
        <v>1</v>
      </c>
      <c r="AZ18" s="67">
        <f>'ModelParams Lp'!E$22</f>
        <v>0</v>
      </c>
      <c r="BA18" s="67">
        <f>'ModelParams Lp'!F$22</f>
        <v>0</v>
      </c>
      <c r="BB18" s="67">
        <f>'ModelParams Lp'!G$22</f>
        <v>0</v>
      </c>
      <c r="BC18" s="67">
        <f>'ModelParams Lp'!H$22</f>
        <v>0</v>
      </c>
      <c r="BD18" s="67">
        <f>'ModelParams Lp'!I$22</f>
        <v>0</v>
      </c>
      <c r="BE18" s="67">
        <f>-10*LOG(2/(4*PI()*2^2)+4/(0.163*(Calcul!$K23*Calcul!$L23)/VLOOKUP(Calcul!$I23,'ModelParams Lp'!$E$37:$F$39,2,0)))</f>
        <v>10.69392464651435</v>
      </c>
      <c r="BF18" s="67">
        <f>-10*LOG(2/(4*PI()*2^2)+4/(0.163*(Calcul!$K23*Calcul!$L23)/VLOOKUP(Calcul!$I23,'ModelParams Lp'!$E$37:$F$39,2,0)))</f>
        <v>10.69392464651435</v>
      </c>
      <c r="BG18" s="67">
        <f>-10*LOG(2/(4*PI()*2^2)+4/(0.163*(Calcul!$K23*Calcul!$L23)/VLOOKUP(Calcul!$I23,'ModelParams Lp'!$E$37:$F$39,2,0)))</f>
        <v>10.69392464651435</v>
      </c>
      <c r="BH18" s="67">
        <f>-10*LOG(2/(4*PI()*2^2)+4/(0.163*(Calcul!$K23*Calcul!$L23)/VLOOKUP(Calcul!$I23,'ModelParams Lp'!$E$37:$F$39,2,0)))</f>
        <v>10.69392464651435</v>
      </c>
      <c r="BI18" s="67">
        <f>-10*LOG(2/(4*PI()*2^2)+4/(0.163*(Calcul!$K23*Calcul!$L23)/VLOOKUP(Calcul!$I23,'ModelParams Lp'!$E$37:$F$39,2,0)))</f>
        <v>10.69392464651435</v>
      </c>
      <c r="BJ18" s="67">
        <f>-10*LOG(2/(4*PI()*2^2)+4/(0.163*(Calcul!$K23*Calcul!$L23)/VLOOKUP(Calcul!$I23,'ModelParams Lp'!$E$37:$F$39,2,0)))</f>
        <v>10.69392464651435</v>
      </c>
      <c r="BK18" s="67">
        <f>-10*LOG(2/(4*PI()*2^2)+4/(0.163*(Calcul!$K23*Calcul!$L23)/VLOOKUP(Calcul!$I23,'ModelParams Lp'!$E$37:$F$39,2,0)))</f>
        <v>10.69392464651435</v>
      </c>
      <c r="BL18" s="67">
        <f>-10*LOG(2/(4*PI()*2^2)+4/(0.163*(Calcul!$K23*Calcul!$L23)/VLOOKUP(Calcul!$I23,'ModelParams Lp'!$E$37:$F$39,2,0)))</f>
        <v>10.69392464651435</v>
      </c>
      <c r="BM18" s="67">
        <f>VLOOKUP(Calcul!$J23,'ModelParams Lp'!$D$28:$O$32,5,0)+BE18</f>
        <v>10.69392464651435</v>
      </c>
      <c r="BN18" s="67">
        <f>VLOOKUP(Calcul!$J23,'ModelParams Lp'!$D$28:$O$32,6,0)+BF18</f>
        <v>13.69392464651435</v>
      </c>
      <c r="BO18" s="67">
        <f>VLOOKUP(Calcul!$J23,'ModelParams Lp'!$D$28:$O$32,7,0)+BG18</f>
        <v>21.69392464651435</v>
      </c>
      <c r="BP18" s="67">
        <f>VLOOKUP(Calcul!$J23,'ModelParams Lp'!$D$28:$O$32,8,0)+BH18</f>
        <v>29.69392464651435</v>
      </c>
      <c r="BQ18" s="67">
        <f>VLOOKUP(Calcul!$J23,'ModelParams Lp'!$D$28:$O$32,9,0)+BI18</f>
        <v>33.693924646514347</v>
      </c>
      <c r="BR18" s="67">
        <f>VLOOKUP(Calcul!$J23,'ModelParams Lp'!$D$28:$O$32,10,0)+BJ18</f>
        <v>33.693924646514347</v>
      </c>
      <c r="BS18" s="67">
        <f>VLOOKUP(Calcul!$J23,'ModelParams Lp'!$D$28:$O$32,11,0)+BK18</f>
        <v>33.693924646514347</v>
      </c>
      <c r="BT18" s="67">
        <f>VLOOKUP(Calcul!$J23,'ModelParams Lp'!$D$28:$O$32,12,0)+BL18</f>
        <v>33.693924646514347</v>
      </c>
      <c r="BU18" s="66" t="e">
        <f t="shared" ca="1" si="7"/>
        <v>#DIV/0!</v>
      </c>
      <c r="BV18" s="66" t="e">
        <f t="shared" ca="1" si="8"/>
        <v>#DIV/0!</v>
      </c>
      <c r="BW18" s="66" t="e">
        <f t="shared" ca="1" si="9"/>
        <v>#DIV/0!</v>
      </c>
      <c r="BX18" s="66" t="e">
        <f t="shared" ca="1" si="10"/>
        <v>#DIV/0!</v>
      </c>
      <c r="BY18" s="66" t="e">
        <f t="shared" ca="1" si="11"/>
        <v>#DIV/0!</v>
      </c>
      <c r="BZ18" s="66" t="e">
        <f t="shared" ca="1" si="12"/>
        <v>#DIV/0!</v>
      </c>
      <c r="CA18" s="66" t="e">
        <f t="shared" ca="1" si="13"/>
        <v>#DIV/0!</v>
      </c>
      <c r="CB18" s="66" t="e">
        <f t="shared" ca="1" si="14"/>
        <v>#DIV/0!</v>
      </c>
      <c r="CC18" s="24" t="e">
        <f ca="1">10*LOG10(IF(BU18="",0,POWER(10,((BU18+'ModelParams Lw'!$O$4)/10))) +IF(BV18="",0,POWER(10,((BV18+'ModelParams Lw'!$P$4)/10))) +IF(BW18="",0,POWER(10,((BW18+'ModelParams Lw'!$Q$4)/10))) +IF(BX18="",0,POWER(10,((BX18+'ModelParams Lw'!$R$4)/10))) +IF(BY18="",0,POWER(10,((BY18+'ModelParams Lw'!$S$4)/10))) +IF(BZ18="",0,POWER(10,((BZ18+'ModelParams Lw'!$T$4)/10))) +IF(CA18="",0,POWER(10,((CA18+'ModelParams Lw'!$U$4)/10)))+IF(CB18="",0,POWER(10,((CB18+'ModelParams Lw'!$V$4)/10))))</f>
        <v>#DIV/0!</v>
      </c>
      <c r="CD18" s="24" t="e">
        <f t="shared" ca="1" si="15"/>
        <v>#DIV/0!</v>
      </c>
      <c r="CE18" s="24" t="e">
        <f ca="1">(BU18-'ModelParams Lw'!O$10)/'ModelParams Lw'!O$11</f>
        <v>#DIV/0!</v>
      </c>
      <c r="CF18" s="24" t="e">
        <f ca="1">(BV18-'ModelParams Lw'!P$10)/'ModelParams Lw'!P$11</f>
        <v>#DIV/0!</v>
      </c>
      <c r="CG18" s="24" t="e">
        <f ca="1">(BW18-'ModelParams Lw'!Q$10)/'ModelParams Lw'!Q$11</f>
        <v>#DIV/0!</v>
      </c>
      <c r="CH18" s="24" t="e">
        <f ca="1">(BX18-'ModelParams Lw'!R$10)/'ModelParams Lw'!R$11</f>
        <v>#DIV/0!</v>
      </c>
      <c r="CI18" s="24" t="e">
        <f ca="1">(BY18-'ModelParams Lw'!S$10)/'ModelParams Lw'!S$11</f>
        <v>#DIV/0!</v>
      </c>
      <c r="CJ18" s="24" t="e">
        <f ca="1">(BZ18-'ModelParams Lw'!T$10)/'ModelParams Lw'!T$11</f>
        <v>#DIV/0!</v>
      </c>
      <c r="CK18" s="24" t="e">
        <f ca="1">(CA18-'ModelParams Lw'!U$10)/'ModelParams Lw'!U$11</f>
        <v>#DIV/0!</v>
      </c>
      <c r="CL18" s="24" t="e">
        <f ca="1">(CB18-'ModelParams Lw'!V$10)/'ModelParams Lw'!V$11</f>
        <v>#DIV/0!</v>
      </c>
      <c r="CM18" s="66" t="e">
        <f t="shared" si="16"/>
        <v>#DIV/0!</v>
      </c>
      <c r="CN18" s="66" t="e">
        <f t="shared" si="17"/>
        <v>#DIV/0!</v>
      </c>
      <c r="CO18" s="66" t="e">
        <f t="shared" si="23"/>
        <v>#DIV/0!</v>
      </c>
      <c r="CP18" s="66" t="e">
        <f t="shared" si="18"/>
        <v>#DIV/0!</v>
      </c>
      <c r="CQ18" s="66" t="e">
        <f t="shared" si="19"/>
        <v>#DIV/0!</v>
      </c>
      <c r="CR18" s="66" t="e">
        <f t="shared" si="20"/>
        <v>#DIV/0!</v>
      </c>
      <c r="CS18" s="66" t="e">
        <f t="shared" si="21"/>
        <v>#DIV/0!</v>
      </c>
      <c r="CT18" s="66" t="e">
        <f t="shared" si="22"/>
        <v>#DIV/0!</v>
      </c>
      <c r="CU18" s="24" t="e">
        <f>10*LOG10(IF(CM18="",0,POWER(10,((CM18+'ModelParams Lw'!$O$4)/10))) +IF(CN18="",0,POWER(10,((CN18+'ModelParams Lw'!$P$4)/10))) +IF(CO18="",0,POWER(10,((CO18+'ModelParams Lw'!$Q$4)/10))) +IF(CP18="",0,POWER(10,((CP18+'ModelParams Lw'!$R$4)/10))) +IF(CQ18="",0,POWER(10,((CQ18+'ModelParams Lw'!$S$4)/10))) +IF(CR18="",0,POWER(10,((CR18+'ModelParams Lw'!$T$4)/10))) +IF(CS18="",0,POWER(10,((CS18+'ModelParams Lw'!$U$4)/10)))+IF(CT18="",0,POWER(10,((CT18+'ModelParams Lw'!$V$4)/10))))</f>
        <v>#DIV/0!</v>
      </c>
      <c r="CV18" s="24" t="e">
        <f t="shared" si="24"/>
        <v>#DIV/0!</v>
      </c>
      <c r="CW18" s="24" t="e">
        <f>(CM18-'ModelParams Lw'!O$10)/'ModelParams Lw'!O$11</f>
        <v>#DIV/0!</v>
      </c>
      <c r="CX18" s="24" t="e">
        <f>(CN18-'ModelParams Lw'!P$10)/'ModelParams Lw'!P$11</f>
        <v>#DIV/0!</v>
      </c>
      <c r="CY18" s="24" t="e">
        <f>(CO18-'ModelParams Lw'!Q$10)/'ModelParams Lw'!Q$11</f>
        <v>#DIV/0!</v>
      </c>
      <c r="CZ18" s="24" t="e">
        <f>(CP18-'ModelParams Lw'!R$10)/'ModelParams Lw'!R$11</f>
        <v>#DIV/0!</v>
      </c>
      <c r="DA18" s="24" t="e">
        <f>(CQ18-'ModelParams Lw'!S$10)/'ModelParams Lw'!S$11</f>
        <v>#DIV/0!</v>
      </c>
      <c r="DB18" s="24" t="e">
        <f>(CR18-'ModelParams Lw'!T$10)/'ModelParams Lw'!T$11</f>
        <v>#DIV/0!</v>
      </c>
      <c r="DC18" s="24" t="e">
        <f>(CS18-'ModelParams Lw'!U$10)/'ModelParams Lw'!U$11</f>
        <v>#DIV/0!</v>
      </c>
      <c r="DD18" s="24" t="e">
        <f>(CT18-'ModelParams Lw'!V$10)/'ModelParams Lw'!V$11</f>
        <v>#DIV/0!</v>
      </c>
    </row>
    <row r="19" spans="1:108" x14ac:dyDescent="0.25">
      <c r="A19" s="12">
        <f>'Sound Power'!B19</f>
        <v>0</v>
      </c>
      <c r="B19" s="12">
        <f>'Sound Power'!D19</f>
        <v>0</v>
      </c>
      <c r="C19" s="12">
        <f>'Sound Power'!E19</f>
        <v>0</v>
      </c>
      <c r="D19" s="12">
        <f>'Sound Power'!F19</f>
        <v>0</v>
      </c>
      <c r="E19" s="67" t="e">
        <f>IF(Calcul!$G24="SA",'Sound Power'!AY19,'Sound Power'!P19)</f>
        <v>#DIV/0!</v>
      </c>
      <c r="F19" s="67" t="e">
        <f>IF(Calcul!$G24="SA",'Sound Power'!AZ19,'Sound Power'!Q19)</f>
        <v>#DIV/0!</v>
      </c>
      <c r="G19" s="67" t="e">
        <f>IF(Calcul!$G24="SA",'Sound Power'!BA19,'Sound Power'!R19)</f>
        <v>#DIV/0!</v>
      </c>
      <c r="H19" s="67" t="e">
        <f>IF(Calcul!$G24="SA",'Sound Power'!BB19,'Sound Power'!S19)</f>
        <v>#DIV/0!</v>
      </c>
      <c r="I19" s="67" t="e">
        <f>IF(Calcul!$G24="SA",'Sound Power'!BC19,'Sound Power'!T19)</f>
        <v>#DIV/0!</v>
      </c>
      <c r="J19" s="67" t="e">
        <f>IF(Calcul!$G24="SA",'Sound Power'!BD19,'Sound Power'!U19)</f>
        <v>#DIV/0!</v>
      </c>
      <c r="K19" s="67" t="e">
        <f>IF(Calcul!$G24="SA",'Sound Power'!BE19,'Sound Power'!V19)</f>
        <v>#DIV/0!</v>
      </c>
      <c r="L19" s="67" t="e">
        <f>IF(Calcul!$G24="SA",'Sound Power'!BF19,'Sound Power'!W19)</f>
        <v>#DIV/0!</v>
      </c>
      <c r="M19" s="67" t="e">
        <f>'Sound Power'!BY19</f>
        <v>#DIV/0!</v>
      </c>
      <c r="N19" s="67" t="e">
        <f>'Sound Power'!BZ19</f>
        <v>#DIV/0!</v>
      </c>
      <c r="O19" s="67" t="e">
        <f>'Sound Power'!CA19</f>
        <v>#DIV/0!</v>
      </c>
      <c r="P19" s="67" t="e">
        <f>'Sound Power'!CB19</f>
        <v>#DIV/0!</v>
      </c>
      <c r="Q19" s="67" t="e">
        <f>'Sound Power'!CC19</f>
        <v>#DIV/0!</v>
      </c>
      <c r="R19" s="67" t="e">
        <f>'Sound Power'!CD19</f>
        <v>#DIV/0!</v>
      </c>
      <c r="S19" s="67" t="e">
        <f>'Sound Power'!CE19</f>
        <v>#DIV/0!</v>
      </c>
      <c r="T19" s="67" t="e">
        <f>'Sound Power'!CF19</f>
        <v>#DIV/0!</v>
      </c>
      <c r="U19" s="64">
        <f t="shared" si="3"/>
        <v>0</v>
      </c>
      <c r="V19" s="64">
        <f t="shared" si="4"/>
        <v>0</v>
      </c>
      <c r="W19" s="67" t="e">
        <f>('ModelParams Lp'!B$4*10^'ModelParams Lp'!B$5*($U19/$V19)^'ModelParams Lp'!B$6)*3</f>
        <v>#DIV/0!</v>
      </c>
      <c r="X19" s="67" t="e">
        <f>('ModelParams Lp'!C$4*10^'ModelParams Lp'!C$5*($U19/$V19)^'ModelParams Lp'!C$6)*3</f>
        <v>#DIV/0!</v>
      </c>
      <c r="Y19" s="67" t="e">
        <f>('ModelParams Lp'!D$4*10^'ModelParams Lp'!D$5*($U19/$V19)^'ModelParams Lp'!D$6)*3</f>
        <v>#DIV/0!</v>
      </c>
      <c r="Z19" s="67" t="e">
        <f>('ModelParams Lp'!E$4*10^'ModelParams Lp'!E$5*($U19/$V19)^'ModelParams Lp'!E$6)*3</f>
        <v>#DIV/0!</v>
      </c>
      <c r="AA19" s="67" t="e">
        <f>('ModelParams Lp'!F$4*10^'ModelParams Lp'!F$5*($U19/$V19)^'ModelParams Lp'!F$6)*3</f>
        <v>#DIV/0!</v>
      </c>
      <c r="AB19" s="67" t="e">
        <f>('ModelParams Lp'!G$4*10^'ModelParams Lp'!G$5*($U19/$V19)^'ModelParams Lp'!G$6)*3</f>
        <v>#DIV/0!</v>
      </c>
      <c r="AC19" s="67" t="e">
        <f>('ModelParams Lp'!H$4*10^'ModelParams Lp'!H$5*($U19/$V19)^'ModelParams Lp'!H$6)*3</f>
        <v>#DIV/0!</v>
      </c>
      <c r="AD19" s="67" t="e">
        <f>('ModelParams Lp'!I$4*10^'ModelParams Lp'!I$5*($U19/$V19)^'ModelParams Lp'!I$6)*3</f>
        <v>#DIV/0!</v>
      </c>
      <c r="AE19" s="53" t="e">
        <f t="shared" si="5"/>
        <v>#DIV/0!</v>
      </c>
      <c r="AF19" s="53" t="e">
        <f>IF(AE19&lt;'ModelParams Lp'!$B$16,-1,IF(AE19&lt;'ModelParams Lp'!$C$16,0,IF(AE19&lt;'ModelParams Lp'!$D$16,1,IF(AE19&lt;'ModelParams Lp'!$E$16,2,IF(AE19&lt;'ModelParams Lp'!$F$16,3,IF(AE19&lt;'ModelParams Lp'!$G$16,4,IF(AE19&lt;'ModelParams Lp'!$H$16,5,6)))))))</f>
        <v>#DIV/0!</v>
      </c>
      <c r="AG19" s="67" t="e">
        <f ca="1">IF($AF19&gt;1,0,OFFSET('ModelParams Lp'!$C$12,0,-'Sound Pressure'!$AF19))</f>
        <v>#DIV/0!</v>
      </c>
      <c r="AH19" s="67" t="e">
        <f ca="1">IF($AF19&gt;2,0,OFFSET('ModelParams Lp'!$D$12,0,-'Sound Pressure'!$AF19))</f>
        <v>#DIV/0!</v>
      </c>
      <c r="AI19" s="67" t="e">
        <f ca="1">IF($AF19&gt;3,0,OFFSET('ModelParams Lp'!$E$12,0,-'Sound Pressure'!$AF19))</f>
        <v>#DIV/0!</v>
      </c>
      <c r="AJ19" s="67" t="e">
        <f ca="1">IF($AF19&gt;4,0,OFFSET('ModelParams Lp'!$F$12,0,-'Sound Pressure'!$AF19))</f>
        <v>#DIV/0!</v>
      </c>
      <c r="AK19" s="67" t="e">
        <f ca="1">IF($AF19&gt;3,0,OFFSET('ModelParams Lp'!$G$12,0,-'Sound Pressure'!$AF19))</f>
        <v>#DIV/0!</v>
      </c>
      <c r="AL19" s="67" t="e">
        <f ca="1">IF($AF19&gt;5,0,OFFSET('ModelParams Lp'!$H$12,0,-'Sound Pressure'!$AF19))</f>
        <v>#DIV/0!</v>
      </c>
      <c r="AM19" s="67" t="e">
        <f ca="1">IF($AF19&gt;6,0,OFFSET('ModelParams Lp'!$I$12,0,-'Sound Pressure'!$AF19))</f>
        <v>#DIV/0!</v>
      </c>
      <c r="AN19" s="67" t="e">
        <f ca="1">IF($AF19&gt;7,0,IF($AF$4&lt;0,3,OFFSET('ModelParams Lp'!$J$12,0,-'Sound Pressure'!$AF19)))</f>
        <v>#DIV/0!</v>
      </c>
      <c r="AO19" s="67" t="e">
        <f t="shared" si="6"/>
        <v>#DIV/0!</v>
      </c>
      <c r="AP19" s="67" t="e">
        <f t="shared" si="0"/>
        <v>#DIV/0!</v>
      </c>
      <c r="AQ19" s="67" t="e">
        <f t="shared" si="0"/>
        <v>#DIV/0!</v>
      </c>
      <c r="AR19" s="67" t="e">
        <f t="shared" si="0"/>
        <v>#DIV/0!</v>
      </c>
      <c r="AS19" s="67" t="e">
        <f t="shared" si="0"/>
        <v>#DIV/0!</v>
      </c>
      <c r="AT19" s="67" t="e">
        <f t="shared" si="0"/>
        <v>#DIV/0!</v>
      </c>
      <c r="AU19" s="67" t="e">
        <f t="shared" si="0"/>
        <v>#DIV/0!</v>
      </c>
      <c r="AV19" s="67" t="e">
        <f t="shared" si="0"/>
        <v>#DIV/0!</v>
      </c>
      <c r="AW19" s="67">
        <f>'ModelParams Lp'!B$22</f>
        <v>4</v>
      </c>
      <c r="AX19" s="67">
        <f>'ModelParams Lp'!C$22</f>
        <v>2</v>
      </c>
      <c r="AY19" s="67">
        <f>'ModelParams Lp'!D$22</f>
        <v>1</v>
      </c>
      <c r="AZ19" s="67">
        <f>'ModelParams Lp'!E$22</f>
        <v>0</v>
      </c>
      <c r="BA19" s="67">
        <f>'ModelParams Lp'!F$22</f>
        <v>0</v>
      </c>
      <c r="BB19" s="67">
        <f>'ModelParams Lp'!G$22</f>
        <v>0</v>
      </c>
      <c r="BC19" s="67">
        <f>'ModelParams Lp'!H$22</f>
        <v>0</v>
      </c>
      <c r="BD19" s="67">
        <f>'ModelParams Lp'!I$22</f>
        <v>0</v>
      </c>
      <c r="BE19" s="67">
        <f>-10*LOG(2/(4*PI()*2^2)+4/(0.163*(Calcul!$K24*Calcul!$L24)/VLOOKUP(Calcul!$I24,'ModelParams Lp'!$E$37:$F$39,2,0)))</f>
        <v>10.69392464651435</v>
      </c>
      <c r="BF19" s="67">
        <f>-10*LOG(2/(4*PI()*2^2)+4/(0.163*(Calcul!$K24*Calcul!$L24)/VLOOKUP(Calcul!$I24,'ModelParams Lp'!$E$37:$F$39,2,0)))</f>
        <v>10.69392464651435</v>
      </c>
      <c r="BG19" s="67">
        <f>-10*LOG(2/(4*PI()*2^2)+4/(0.163*(Calcul!$K24*Calcul!$L24)/VLOOKUP(Calcul!$I24,'ModelParams Lp'!$E$37:$F$39,2,0)))</f>
        <v>10.69392464651435</v>
      </c>
      <c r="BH19" s="67">
        <f>-10*LOG(2/(4*PI()*2^2)+4/(0.163*(Calcul!$K24*Calcul!$L24)/VLOOKUP(Calcul!$I24,'ModelParams Lp'!$E$37:$F$39,2,0)))</f>
        <v>10.69392464651435</v>
      </c>
      <c r="BI19" s="67">
        <f>-10*LOG(2/(4*PI()*2^2)+4/(0.163*(Calcul!$K24*Calcul!$L24)/VLOOKUP(Calcul!$I24,'ModelParams Lp'!$E$37:$F$39,2,0)))</f>
        <v>10.69392464651435</v>
      </c>
      <c r="BJ19" s="67">
        <f>-10*LOG(2/(4*PI()*2^2)+4/(0.163*(Calcul!$K24*Calcul!$L24)/VLOOKUP(Calcul!$I24,'ModelParams Lp'!$E$37:$F$39,2,0)))</f>
        <v>10.69392464651435</v>
      </c>
      <c r="BK19" s="67">
        <f>-10*LOG(2/(4*PI()*2^2)+4/(0.163*(Calcul!$K24*Calcul!$L24)/VLOOKUP(Calcul!$I24,'ModelParams Lp'!$E$37:$F$39,2,0)))</f>
        <v>10.69392464651435</v>
      </c>
      <c r="BL19" s="67">
        <f>-10*LOG(2/(4*PI()*2^2)+4/(0.163*(Calcul!$K24*Calcul!$L24)/VLOOKUP(Calcul!$I24,'ModelParams Lp'!$E$37:$F$39,2,0)))</f>
        <v>10.69392464651435</v>
      </c>
      <c r="BM19" s="67">
        <f>VLOOKUP(Calcul!$J24,'ModelParams Lp'!$D$28:$O$32,5,0)+BE19</f>
        <v>10.69392464651435</v>
      </c>
      <c r="BN19" s="67">
        <f>VLOOKUP(Calcul!$J24,'ModelParams Lp'!$D$28:$O$32,6,0)+BF19</f>
        <v>13.69392464651435</v>
      </c>
      <c r="BO19" s="67">
        <f>VLOOKUP(Calcul!$J24,'ModelParams Lp'!$D$28:$O$32,7,0)+BG19</f>
        <v>21.69392464651435</v>
      </c>
      <c r="BP19" s="67">
        <f>VLOOKUP(Calcul!$J24,'ModelParams Lp'!$D$28:$O$32,8,0)+BH19</f>
        <v>29.69392464651435</v>
      </c>
      <c r="BQ19" s="67">
        <f>VLOOKUP(Calcul!$J24,'ModelParams Lp'!$D$28:$O$32,9,0)+BI19</f>
        <v>33.693924646514347</v>
      </c>
      <c r="BR19" s="67">
        <f>VLOOKUP(Calcul!$J24,'ModelParams Lp'!$D$28:$O$32,10,0)+BJ19</f>
        <v>33.693924646514347</v>
      </c>
      <c r="BS19" s="67">
        <f>VLOOKUP(Calcul!$J24,'ModelParams Lp'!$D$28:$O$32,11,0)+BK19</f>
        <v>33.693924646514347</v>
      </c>
      <c r="BT19" s="67">
        <f>VLOOKUP(Calcul!$J24,'ModelParams Lp'!$D$28:$O$32,12,0)+BL19</f>
        <v>33.693924646514347</v>
      </c>
      <c r="BU19" s="66" t="e">
        <f t="shared" ca="1" si="7"/>
        <v>#DIV/0!</v>
      </c>
      <c r="BV19" s="66" t="e">
        <f t="shared" ca="1" si="8"/>
        <v>#DIV/0!</v>
      </c>
      <c r="BW19" s="66" t="e">
        <f t="shared" ca="1" si="9"/>
        <v>#DIV/0!</v>
      </c>
      <c r="BX19" s="66" t="e">
        <f t="shared" ca="1" si="10"/>
        <v>#DIV/0!</v>
      </c>
      <c r="BY19" s="66" t="e">
        <f t="shared" ca="1" si="11"/>
        <v>#DIV/0!</v>
      </c>
      <c r="BZ19" s="66" t="e">
        <f t="shared" ca="1" si="12"/>
        <v>#DIV/0!</v>
      </c>
      <c r="CA19" s="66" t="e">
        <f t="shared" ca="1" si="13"/>
        <v>#DIV/0!</v>
      </c>
      <c r="CB19" s="66" t="e">
        <f t="shared" ca="1" si="14"/>
        <v>#DIV/0!</v>
      </c>
      <c r="CC19" s="24" t="e">
        <f ca="1">10*LOG10(IF(BU19="",0,POWER(10,((BU19+'ModelParams Lw'!$O$4)/10))) +IF(BV19="",0,POWER(10,((BV19+'ModelParams Lw'!$P$4)/10))) +IF(BW19="",0,POWER(10,((BW19+'ModelParams Lw'!$Q$4)/10))) +IF(BX19="",0,POWER(10,((BX19+'ModelParams Lw'!$R$4)/10))) +IF(BY19="",0,POWER(10,((BY19+'ModelParams Lw'!$S$4)/10))) +IF(BZ19="",0,POWER(10,((BZ19+'ModelParams Lw'!$T$4)/10))) +IF(CA19="",0,POWER(10,((CA19+'ModelParams Lw'!$U$4)/10)))+IF(CB19="",0,POWER(10,((CB19+'ModelParams Lw'!$V$4)/10))))</f>
        <v>#DIV/0!</v>
      </c>
      <c r="CD19" s="24" t="e">
        <f t="shared" ca="1" si="15"/>
        <v>#DIV/0!</v>
      </c>
      <c r="CE19" s="24" t="e">
        <f ca="1">(BU19-'ModelParams Lw'!O$10)/'ModelParams Lw'!O$11</f>
        <v>#DIV/0!</v>
      </c>
      <c r="CF19" s="24" t="e">
        <f ca="1">(BV19-'ModelParams Lw'!P$10)/'ModelParams Lw'!P$11</f>
        <v>#DIV/0!</v>
      </c>
      <c r="CG19" s="24" t="e">
        <f ca="1">(BW19-'ModelParams Lw'!Q$10)/'ModelParams Lw'!Q$11</f>
        <v>#DIV/0!</v>
      </c>
      <c r="CH19" s="24" t="e">
        <f ca="1">(BX19-'ModelParams Lw'!R$10)/'ModelParams Lw'!R$11</f>
        <v>#DIV/0!</v>
      </c>
      <c r="CI19" s="24" t="e">
        <f ca="1">(BY19-'ModelParams Lw'!S$10)/'ModelParams Lw'!S$11</f>
        <v>#DIV/0!</v>
      </c>
      <c r="CJ19" s="24" t="e">
        <f ca="1">(BZ19-'ModelParams Lw'!T$10)/'ModelParams Lw'!T$11</f>
        <v>#DIV/0!</v>
      </c>
      <c r="CK19" s="24" t="e">
        <f ca="1">(CA19-'ModelParams Lw'!U$10)/'ModelParams Lw'!U$11</f>
        <v>#DIV/0!</v>
      </c>
      <c r="CL19" s="24" t="e">
        <f ca="1">(CB19-'ModelParams Lw'!V$10)/'ModelParams Lw'!V$11</f>
        <v>#DIV/0!</v>
      </c>
      <c r="CM19" s="66" t="e">
        <f t="shared" si="16"/>
        <v>#DIV/0!</v>
      </c>
      <c r="CN19" s="66" t="e">
        <f t="shared" si="17"/>
        <v>#DIV/0!</v>
      </c>
      <c r="CO19" s="66" t="e">
        <f t="shared" si="23"/>
        <v>#DIV/0!</v>
      </c>
      <c r="CP19" s="66" t="e">
        <f t="shared" si="18"/>
        <v>#DIV/0!</v>
      </c>
      <c r="CQ19" s="66" t="e">
        <f t="shared" si="19"/>
        <v>#DIV/0!</v>
      </c>
      <c r="CR19" s="66" t="e">
        <f t="shared" si="20"/>
        <v>#DIV/0!</v>
      </c>
      <c r="CS19" s="66" t="e">
        <f t="shared" si="21"/>
        <v>#DIV/0!</v>
      </c>
      <c r="CT19" s="66" t="e">
        <f t="shared" si="22"/>
        <v>#DIV/0!</v>
      </c>
      <c r="CU19" s="24" t="e">
        <f>10*LOG10(IF(CM19="",0,POWER(10,((CM19+'ModelParams Lw'!$O$4)/10))) +IF(CN19="",0,POWER(10,((CN19+'ModelParams Lw'!$P$4)/10))) +IF(CO19="",0,POWER(10,((CO19+'ModelParams Lw'!$Q$4)/10))) +IF(CP19="",0,POWER(10,((CP19+'ModelParams Lw'!$R$4)/10))) +IF(CQ19="",0,POWER(10,((CQ19+'ModelParams Lw'!$S$4)/10))) +IF(CR19="",0,POWER(10,((CR19+'ModelParams Lw'!$T$4)/10))) +IF(CS19="",0,POWER(10,((CS19+'ModelParams Lw'!$U$4)/10)))+IF(CT19="",0,POWER(10,((CT19+'ModelParams Lw'!$V$4)/10))))</f>
        <v>#DIV/0!</v>
      </c>
      <c r="CV19" s="24" t="e">
        <f t="shared" si="24"/>
        <v>#DIV/0!</v>
      </c>
      <c r="CW19" s="24" t="e">
        <f>(CM19-'ModelParams Lw'!O$10)/'ModelParams Lw'!O$11</f>
        <v>#DIV/0!</v>
      </c>
      <c r="CX19" s="24" t="e">
        <f>(CN19-'ModelParams Lw'!P$10)/'ModelParams Lw'!P$11</f>
        <v>#DIV/0!</v>
      </c>
      <c r="CY19" s="24" t="e">
        <f>(CO19-'ModelParams Lw'!Q$10)/'ModelParams Lw'!Q$11</f>
        <v>#DIV/0!</v>
      </c>
      <c r="CZ19" s="24" t="e">
        <f>(CP19-'ModelParams Lw'!R$10)/'ModelParams Lw'!R$11</f>
        <v>#DIV/0!</v>
      </c>
      <c r="DA19" s="24" t="e">
        <f>(CQ19-'ModelParams Lw'!S$10)/'ModelParams Lw'!S$11</f>
        <v>#DIV/0!</v>
      </c>
      <c r="DB19" s="24" t="e">
        <f>(CR19-'ModelParams Lw'!T$10)/'ModelParams Lw'!T$11</f>
        <v>#DIV/0!</v>
      </c>
      <c r="DC19" s="24" t="e">
        <f>(CS19-'ModelParams Lw'!U$10)/'ModelParams Lw'!U$11</f>
        <v>#DIV/0!</v>
      </c>
      <c r="DD19" s="24" t="e">
        <f>(CT19-'ModelParams Lw'!V$10)/'ModelParams Lw'!V$11</f>
        <v>#DIV/0!</v>
      </c>
    </row>
    <row r="20" spans="1:108" x14ac:dyDescent="0.25">
      <c r="A20" s="12">
        <f>'Sound Power'!B20</f>
        <v>0</v>
      </c>
      <c r="B20" s="12">
        <f>'Sound Power'!D20</f>
        <v>0</v>
      </c>
      <c r="C20" s="12">
        <f>'Sound Power'!E20</f>
        <v>0</v>
      </c>
      <c r="D20" s="12">
        <f>'Sound Power'!F20</f>
        <v>0</v>
      </c>
      <c r="E20" s="67" t="e">
        <f>IF(Calcul!$G25="SA",'Sound Power'!AY20,'Sound Power'!P20)</f>
        <v>#DIV/0!</v>
      </c>
      <c r="F20" s="67" t="e">
        <f>IF(Calcul!$G25="SA",'Sound Power'!AZ20,'Sound Power'!Q20)</f>
        <v>#DIV/0!</v>
      </c>
      <c r="G20" s="67" t="e">
        <f>IF(Calcul!$G25="SA",'Sound Power'!BA20,'Sound Power'!R20)</f>
        <v>#DIV/0!</v>
      </c>
      <c r="H20" s="67" t="e">
        <f>IF(Calcul!$G25="SA",'Sound Power'!BB20,'Sound Power'!S20)</f>
        <v>#DIV/0!</v>
      </c>
      <c r="I20" s="67" t="e">
        <f>IF(Calcul!$G25="SA",'Sound Power'!BC20,'Sound Power'!T20)</f>
        <v>#DIV/0!</v>
      </c>
      <c r="J20" s="67" t="e">
        <f>IF(Calcul!$G25="SA",'Sound Power'!BD20,'Sound Power'!U20)</f>
        <v>#DIV/0!</v>
      </c>
      <c r="K20" s="67" t="e">
        <f>IF(Calcul!$G25="SA",'Sound Power'!BE20,'Sound Power'!V20)</f>
        <v>#DIV/0!</v>
      </c>
      <c r="L20" s="67" t="e">
        <f>IF(Calcul!$G25="SA",'Sound Power'!BF20,'Sound Power'!W20)</f>
        <v>#DIV/0!</v>
      </c>
      <c r="M20" s="67" t="e">
        <f>'Sound Power'!BY20</f>
        <v>#DIV/0!</v>
      </c>
      <c r="N20" s="67" t="e">
        <f>'Sound Power'!BZ20</f>
        <v>#DIV/0!</v>
      </c>
      <c r="O20" s="67" t="e">
        <f>'Sound Power'!CA20</f>
        <v>#DIV/0!</v>
      </c>
      <c r="P20" s="67" t="e">
        <f>'Sound Power'!CB20</f>
        <v>#DIV/0!</v>
      </c>
      <c r="Q20" s="67" t="e">
        <f>'Sound Power'!CC20</f>
        <v>#DIV/0!</v>
      </c>
      <c r="R20" s="67" t="e">
        <f>'Sound Power'!CD20</f>
        <v>#DIV/0!</v>
      </c>
      <c r="S20" s="67" t="e">
        <f>'Sound Power'!CE20</f>
        <v>#DIV/0!</v>
      </c>
      <c r="T20" s="67" t="e">
        <f>'Sound Power'!CF20</f>
        <v>#DIV/0!</v>
      </c>
      <c r="U20" s="64">
        <f t="shared" si="3"/>
        <v>0</v>
      </c>
      <c r="V20" s="64">
        <f t="shared" si="4"/>
        <v>0</v>
      </c>
      <c r="W20" s="67" t="e">
        <f>('ModelParams Lp'!B$4*10^'ModelParams Lp'!B$5*($U20/$V20)^'ModelParams Lp'!B$6)*3</f>
        <v>#DIV/0!</v>
      </c>
      <c r="X20" s="67" t="e">
        <f>('ModelParams Lp'!C$4*10^'ModelParams Lp'!C$5*($U20/$V20)^'ModelParams Lp'!C$6)*3</f>
        <v>#DIV/0!</v>
      </c>
      <c r="Y20" s="67" t="e">
        <f>('ModelParams Lp'!D$4*10^'ModelParams Lp'!D$5*($U20/$V20)^'ModelParams Lp'!D$6)*3</f>
        <v>#DIV/0!</v>
      </c>
      <c r="Z20" s="67" t="e">
        <f>('ModelParams Lp'!E$4*10^'ModelParams Lp'!E$5*($U20/$V20)^'ModelParams Lp'!E$6)*3</f>
        <v>#DIV/0!</v>
      </c>
      <c r="AA20" s="67" t="e">
        <f>('ModelParams Lp'!F$4*10^'ModelParams Lp'!F$5*($U20/$V20)^'ModelParams Lp'!F$6)*3</f>
        <v>#DIV/0!</v>
      </c>
      <c r="AB20" s="67" t="e">
        <f>('ModelParams Lp'!G$4*10^'ModelParams Lp'!G$5*($U20/$V20)^'ModelParams Lp'!G$6)*3</f>
        <v>#DIV/0!</v>
      </c>
      <c r="AC20" s="67" t="e">
        <f>('ModelParams Lp'!H$4*10^'ModelParams Lp'!H$5*($U20/$V20)^'ModelParams Lp'!H$6)*3</f>
        <v>#DIV/0!</v>
      </c>
      <c r="AD20" s="67" t="e">
        <f>('ModelParams Lp'!I$4*10^'ModelParams Lp'!I$5*($U20/$V20)^'ModelParams Lp'!I$6)*3</f>
        <v>#DIV/0!</v>
      </c>
      <c r="AE20" s="53" t="e">
        <f t="shared" si="5"/>
        <v>#DIV/0!</v>
      </c>
      <c r="AF20" s="53" t="e">
        <f>IF(AE20&lt;'ModelParams Lp'!$B$16,-1,IF(AE20&lt;'ModelParams Lp'!$C$16,0,IF(AE20&lt;'ModelParams Lp'!$D$16,1,IF(AE20&lt;'ModelParams Lp'!$E$16,2,IF(AE20&lt;'ModelParams Lp'!$F$16,3,IF(AE20&lt;'ModelParams Lp'!$G$16,4,IF(AE20&lt;'ModelParams Lp'!$H$16,5,6)))))))</f>
        <v>#DIV/0!</v>
      </c>
      <c r="AG20" s="67" t="e">
        <f ca="1">IF($AF20&gt;1,0,OFFSET('ModelParams Lp'!$C$12,0,-'Sound Pressure'!$AF20))</f>
        <v>#DIV/0!</v>
      </c>
      <c r="AH20" s="67" t="e">
        <f ca="1">IF($AF20&gt;2,0,OFFSET('ModelParams Lp'!$D$12,0,-'Sound Pressure'!$AF20))</f>
        <v>#DIV/0!</v>
      </c>
      <c r="AI20" s="67" t="e">
        <f ca="1">IF($AF20&gt;3,0,OFFSET('ModelParams Lp'!$E$12,0,-'Sound Pressure'!$AF20))</f>
        <v>#DIV/0!</v>
      </c>
      <c r="AJ20" s="67" t="e">
        <f ca="1">IF($AF20&gt;4,0,OFFSET('ModelParams Lp'!$F$12,0,-'Sound Pressure'!$AF20))</f>
        <v>#DIV/0!</v>
      </c>
      <c r="AK20" s="67" t="e">
        <f ca="1">IF($AF20&gt;3,0,OFFSET('ModelParams Lp'!$G$12,0,-'Sound Pressure'!$AF20))</f>
        <v>#DIV/0!</v>
      </c>
      <c r="AL20" s="67" t="e">
        <f ca="1">IF($AF20&gt;5,0,OFFSET('ModelParams Lp'!$H$12,0,-'Sound Pressure'!$AF20))</f>
        <v>#DIV/0!</v>
      </c>
      <c r="AM20" s="67" t="e">
        <f ca="1">IF($AF20&gt;6,0,OFFSET('ModelParams Lp'!$I$12,0,-'Sound Pressure'!$AF20))</f>
        <v>#DIV/0!</v>
      </c>
      <c r="AN20" s="67" t="e">
        <f ca="1">IF($AF20&gt;7,0,IF($AF$4&lt;0,3,OFFSET('ModelParams Lp'!$J$12,0,-'Sound Pressure'!$AF20)))</f>
        <v>#DIV/0!</v>
      </c>
      <c r="AO20" s="67" t="e">
        <f t="shared" si="6"/>
        <v>#DIV/0!</v>
      </c>
      <c r="AP20" s="67" t="e">
        <f t="shared" si="6"/>
        <v>#DIV/0!</v>
      </c>
      <c r="AQ20" s="67" t="e">
        <f t="shared" si="6"/>
        <v>#DIV/0!</v>
      </c>
      <c r="AR20" s="67" t="e">
        <f t="shared" si="6"/>
        <v>#DIV/0!</v>
      </c>
      <c r="AS20" s="67" t="e">
        <f t="shared" si="6"/>
        <v>#DIV/0!</v>
      </c>
      <c r="AT20" s="67" t="e">
        <f t="shared" si="6"/>
        <v>#DIV/0!</v>
      </c>
      <c r="AU20" s="67" t="e">
        <f t="shared" si="6"/>
        <v>#DIV/0!</v>
      </c>
      <c r="AV20" s="67" t="e">
        <f t="shared" si="6"/>
        <v>#DIV/0!</v>
      </c>
      <c r="AW20" s="67">
        <f>'ModelParams Lp'!B$22</f>
        <v>4</v>
      </c>
      <c r="AX20" s="67">
        <f>'ModelParams Lp'!C$22</f>
        <v>2</v>
      </c>
      <c r="AY20" s="67">
        <f>'ModelParams Lp'!D$22</f>
        <v>1</v>
      </c>
      <c r="AZ20" s="67">
        <f>'ModelParams Lp'!E$22</f>
        <v>0</v>
      </c>
      <c r="BA20" s="67">
        <f>'ModelParams Lp'!F$22</f>
        <v>0</v>
      </c>
      <c r="BB20" s="67">
        <f>'ModelParams Lp'!G$22</f>
        <v>0</v>
      </c>
      <c r="BC20" s="67">
        <f>'ModelParams Lp'!H$22</f>
        <v>0</v>
      </c>
      <c r="BD20" s="67">
        <f>'ModelParams Lp'!I$22</f>
        <v>0</v>
      </c>
      <c r="BE20" s="67">
        <f>-10*LOG(2/(4*PI()*2^2)+4/(0.163*(Calcul!$K25*Calcul!$L25)/VLOOKUP(Calcul!$I25,'ModelParams Lp'!$E$37:$F$39,2,0)))</f>
        <v>10.69392464651435</v>
      </c>
      <c r="BF20" s="67">
        <f>-10*LOG(2/(4*PI()*2^2)+4/(0.163*(Calcul!$K25*Calcul!$L25)/VLOOKUP(Calcul!$I25,'ModelParams Lp'!$E$37:$F$39,2,0)))</f>
        <v>10.69392464651435</v>
      </c>
      <c r="BG20" s="67">
        <f>-10*LOG(2/(4*PI()*2^2)+4/(0.163*(Calcul!$K25*Calcul!$L25)/VLOOKUP(Calcul!$I25,'ModelParams Lp'!$E$37:$F$39,2,0)))</f>
        <v>10.69392464651435</v>
      </c>
      <c r="BH20" s="67">
        <f>-10*LOG(2/(4*PI()*2^2)+4/(0.163*(Calcul!$K25*Calcul!$L25)/VLOOKUP(Calcul!$I25,'ModelParams Lp'!$E$37:$F$39,2,0)))</f>
        <v>10.69392464651435</v>
      </c>
      <c r="BI20" s="67">
        <f>-10*LOG(2/(4*PI()*2^2)+4/(0.163*(Calcul!$K25*Calcul!$L25)/VLOOKUP(Calcul!$I25,'ModelParams Lp'!$E$37:$F$39,2,0)))</f>
        <v>10.69392464651435</v>
      </c>
      <c r="BJ20" s="67">
        <f>-10*LOG(2/(4*PI()*2^2)+4/(0.163*(Calcul!$K25*Calcul!$L25)/VLOOKUP(Calcul!$I25,'ModelParams Lp'!$E$37:$F$39,2,0)))</f>
        <v>10.69392464651435</v>
      </c>
      <c r="BK20" s="67">
        <f>-10*LOG(2/(4*PI()*2^2)+4/(0.163*(Calcul!$K25*Calcul!$L25)/VLOOKUP(Calcul!$I25,'ModelParams Lp'!$E$37:$F$39,2,0)))</f>
        <v>10.69392464651435</v>
      </c>
      <c r="BL20" s="67">
        <f>-10*LOG(2/(4*PI()*2^2)+4/(0.163*(Calcul!$K25*Calcul!$L25)/VLOOKUP(Calcul!$I25,'ModelParams Lp'!$E$37:$F$39,2,0)))</f>
        <v>10.69392464651435</v>
      </c>
      <c r="BM20" s="67">
        <f>VLOOKUP(Calcul!$J25,'ModelParams Lp'!$D$28:$O$32,5,0)+BE20</f>
        <v>10.69392464651435</v>
      </c>
      <c r="BN20" s="67">
        <f>VLOOKUP(Calcul!$J25,'ModelParams Lp'!$D$28:$O$32,6,0)+BF20</f>
        <v>13.69392464651435</v>
      </c>
      <c r="BO20" s="67">
        <f>VLOOKUP(Calcul!$J25,'ModelParams Lp'!$D$28:$O$32,7,0)+BG20</f>
        <v>21.69392464651435</v>
      </c>
      <c r="BP20" s="67">
        <f>VLOOKUP(Calcul!$J25,'ModelParams Lp'!$D$28:$O$32,8,0)+BH20</f>
        <v>29.69392464651435</v>
      </c>
      <c r="BQ20" s="67">
        <f>VLOOKUP(Calcul!$J25,'ModelParams Lp'!$D$28:$O$32,9,0)+BI20</f>
        <v>33.693924646514347</v>
      </c>
      <c r="BR20" s="67">
        <f>VLOOKUP(Calcul!$J25,'ModelParams Lp'!$D$28:$O$32,10,0)+BJ20</f>
        <v>33.693924646514347</v>
      </c>
      <c r="BS20" s="67">
        <f>VLOOKUP(Calcul!$J25,'ModelParams Lp'!$D$28:$O$32,11,0)+BK20</f>
        <v>33.693924646514347</v>
      </c>
      <c r="BT20" s="67">
        <f>VLOOKUP(Calcul!$J25,'ModelParams Lp'!$D$28:$O$32,12,0)+BL20</f>
        <v>33.693924646514347</v>
      </c>
      <c r="BU20" s="66" t="e">
        <f t="shared" ca="1" si="7"/>
        <v>#DIV/0!</v>
      </c>
      <c r="BV20" s="66" t="e">
        <f t="shared" ca="1" si="8"/>
        <v>#DIV/0!</v>
      </c>
      <c r="BW20" s="66" t="e">
        <f t="shared" ca="1" si="9"/>
        <v>#DIV/0!</v>
      </c>
      <c r="BX20" s="66" t="e">
        <f t="shared" ca="1" si="10"/>
        <v>#DIV/0!</v>
      </c>
      <c r="BY20" s="66" t="e">
        <f t="shared" ca="1" si="11"/>
        <v>#DIV/0!</v>
      </c>
      <c r="BZ20" s="66" t="e">
        <f t="shared" ca="1" si="12"/>
        <v>#DIV/0!</v>
      </c>
      <c r="CA20" s="66" t="e">
        <f t="shared" ca="1" si="13"/>
        <v>#DIV/0!</v>
      </c>
      <c r="CB20" s="66" t="e">
        <f t="shared" ca="1" si="14"/>
        <v>#DIV/0!</v>
      </c>
      <c r="CC20" s="24" t="e">
        <f ca="1">10*LOG10(IF(BU20="",0,POWER(10,((BU20+'ModelParams Lw'!$O$4)/10))) +IF(BV20="",0,POWER(10,((BV20+'ModelParams Lw'!$P$4)/10))) +IF(BW20="",0,POWER(10,((BW20+'ModelParams Lw'!$Q$4)/10))) +IF(BX20="",0,POWER(10,((BX20+'ModelParams Lw'!$R$4)/10))) +IF(BY20="",0,POWER(10,((BY20+'ModelParams Lw'!$S$4)/10))) +IF(BZ20="",0,POWER(10,((BZ20+'ModelParams Lw'!$T$4)/10))) +IF(CA20="",0,POWER(10,((CA20+'ModelParams Lw'!$U$4)/10)))+IF(CB20="",0,POWER(10,((CB20+'ModelParams Lw'!$V$4)/10))))</f>
        <v>#DIV/0!</v>
      </c>
      <c r="CD20" s="24" t="e">
        <f t="shared" ca="1" si="15"/>
        <v>#DIV/0!</v>
      </c>
      <c r="CE20" s="24" t="e">
        <f ca="1">(BU20-'ModelParams Lw'!O$10)/'ModelParams Lw'!O$11</f>
        <v>#DIV/0!</v>
      </c>
      <c r="CF20" s="24" t="e">
        <f ca="1">(BV20-'ModelParams Lw'!P$10)/'ModelParams Lw'!P$11</f>
        <v>#DIV/0!</v>
      </c>
      <c r="CG20" s="24" t="e">
        <f ca="1">(BW20-'ModelParams Lw'!Q$10)/'ModelParams Lw'!Q$11</f>
        <v>#DIV/0!</v>
      </c>
      <c r="CH20" s="24" t="e">
        <f ca="1">(BX20-'ModelParams Lw'!R$10)/'ModelParams Lw'!R$11</f>
        <v>#DIV/0!</v>
      </c>
      <c r="CI20" s="24" t="e">
        <f ca="1">(BY20-'ModelParams Lw'!S$10)/'ModelParams Lw'!S$11</f>
        <v>#DIV/0!</v>
      </c>
      <c r="CJ20" s="24" t="e">
        <f ca="1">(BZ20-'ModelParams Lw'!T$10)/'ModelParams Lw'!T$11</f>
        <v>#DIV/0!</v>
      </c>
      <c r="CK20" s="24" t="e">
        <f ca="1">(CA20-'ModelParams Lw'!U$10)/'ModelParams Lw'!U$11</f>
        <v>#DIV/0!</v>
      </c>
      <c r="CL20" s="24" t="e">
        <f ca="1">(CB20-'ModelParams Lw'!V$10)/'ModelParams Lw'!V$11</f>
        <v>#DIV/0!</v>
      </c>
      <c r="CM20" s="66" t="e">
        <f t="shared" si="16"/>
        <v>#DIV/0!</v>
      </c>
      <c r="CN20" s="66" t="e">
        <f t="shared" si="17"/>
        <v>#DIV/0!</v>
      </c>
      <c r="CO20" s="66" t="e">
        <f t="shared" si="23"/>
        <v>#DIV/0!</v>
      </c>
      <c r="CP20" s="66" t="e">
        <f t="shared" si="18"/>
        <v>#DIV/0!</v>
      </c>
      <c r="CQ20" s="66" t="e">
        <f t="shared" si="19"/>
        <v>#DIV/0!</v>
      </c>
      <c r="CR20" s="66" t="e">
        <f t="shared" si="20"/>
        <v>#DIV/0!</v>
      </c>
      <c r="CS20" s="66" t="e">
        <f t="shared" si="21"/>
        <v>#DIV/0!</v>
      </c>
      <c r="CT20" s="66" t="e">
        <f t="shared" si="22"/>
        <v>#DIV/0!</v>
      </c>
      <c r="CU20" s="24" t="e">
        <f>10*LOG10(IF(CM20="",0,POWER(10,((CM20+'ModelParams Lw'!$O$4)/10))) +IF(CN20="",0,POWER(10,((CN20+'ModelParams Lw'!$P$4)/10))) +IF(CO20="",0,POWER(10,((CO20+'ModelParams Lw'!$Q$4)/10))) +IF(CP20="",0,POWER(10,((CP20+'ModelParams Lw'!$R$4)/10))) +IF(CQ20="",0,POWER(10,((CQ20+'ModelParams Lw'!$S$4)/10))) +IF(CR20="",0,POWER(10,((CR20+'ModelParams Lw'!$T$4)/10))) +IF(CS20="",0,POWER(10,((CS20+'ModelParams Lw'!$U$4)/10)))+IF(CT20="",0,POWER(10,((CT20+'ModelParams Lw'!$V$4)/10))))</f>
        <v>#DIV/0!</v>
      </c>
      <c r="CV20" s="24" t="e">
        <f t="shared" si="24"/>
        <v>#DIV/0!</v>
      </c>
      <c r="CW20" s="24" t="e">
        <f>(CM20-'ModelParams Lw'!O$10)/'ModelParams Lw'!O$11</f>
        <v>#DIV/0!</v>
      </c>
      <c r="CX20" s="24" t="e">
        <f>(CN20-'ModelParams Lw'!P$10)/'ModelParams Lw'!P$11</f>
        <v>#DIV/0!</v>
      </c>
      <c r="CY20" s="24" t="e">
        <f>(CO20-'ModelParams Lw'!Q$10)/'ModelParams Lw'!Q$11</f>
        <v>#DIV/0!</v>
      </c>
      <c r="CZ20" s="24" t="e">
        <f>(CP20-'ModelParams Lw'!R$10)/'ModelParams Lw'!R$11</f>
        <v>#DIV/0!</v>
      </c>
      <c r="DA20" s="24" t="e">
        <f>(CQ20-'ModelParams Lw'!S$10)/'ModelParams Lw'!S$11</f>
        <v>#DIV/0!</v>
      </c>
      <c r="DB20" s="24" t="e">
        <f>(CR20-'ModelParams Lw'!T$10)/'ModelParams Lw'!T$11</f>
        <v>#DIV/0!</v>
      </c>
      <c r="DC20" s="24" t="e">
        <f>(CS20-'ModelParams Lw'!U$10)/'ModelParams Lw'!U$11</f>
        <v>#DIV/0!</v>
      </c>
      <c r="DD20" s="24" t="e">
        <f>(CT20-'ModelParams Lw'!V$10)/'ModelParams Lw'!V$11</f>
        <v>#DIV/0!</v>
      </c>
    </row>
    <row r="21" spans="1:108" x14ac:dyDescent="0.25">
      <c r="A21" s="12">
        <f>'Sound Power'!B21</f>
        <v>0</v>
      </c>
      <c r="B21" s="12">
        <f>'Sound Power'!D21</f>
        <v>0</v>
      </c>
      <c r="C21" s="12">
        <f>'Sound Power'!E21</f>
        <v>0</v>
      </c>
      <c r="D21" s="12">
        <f>'Sound Power'!F21</f>
        <v>0</v>
      </c>
      <c r="E21" s="67" t="e">
        <f>IF(Calcul!$G26="SA",'Sound Power'!AY21,'Sound Power'!P21)</f>
        <v>#DIV/0!</v>
      </c>
      <c r="F21" s="67" t="e">
        <f>IF(Calcul!$G26="SA",'Sound Power'!AZ21,'Sound Power'!Q21)</f>
        <v>#DIV/0!</v>
      </c>
      <c r="G21" s="67" t="e">
        <f>IF(Calcul!$G26="SA",'Sound Power'!BA21,'Sound Power'!R21)</f>
        <v>#DIV/0!</v>
      </c>
      <c r="H21" s="67" t="e">
        <f>IF(Calcul!$G26="SA",'Sound Power'!BB21,'Sound Power'!S21)</f>
        <v>#DIV/0!</v>
      </c>
      <c r="I21" s="67" t="e">
        <f>IF(Calcul!$G26="SA",'Sound Power'!BC21,'Sound Power'!T21)</f>
        <v>#DIV/0!</v>
      </c>
      <c r="J21" s="67" t="e">
        <f>IF(Calcul!$G26="SA",'Sound Power'!BD21,'Sound Power'!U21)</f>
        <v>#DIV/0!</v>
      </c>
      <c r="K21" s="67" t="e">
        <f>IF(Calcul!$G26="SA",'Sound Power'!BE21,'Sound Power'!V21)</f>
        <v>#DIV/0!</v>
      </c>
      <c r="L21" s="67" t="e">
        <f>IF(Calcul!$G26="SA",'Sound Power'!BF21,'Sound Power'!W21)</f>
        <v>#DIV/0!</v>
      </c>
      <c r="M21" s="67" t="e">
        <f>'Sound Power'!BY21</f>
        <v>#DIV/0!</v>
      </c>
      <c r="N21" s="67" t="e">
        <f>'Sound Power'!BZ21</f>
        <v>#DIV/0!</v>
      </c>
      <c r="O21" s="67" t="e">
        <f>'Sound Power'!CA21</f>
        <v>#DIV/0!</v>
      </c>
      <c r="P21" s="67" t="e">
        <f>'Sound Power'!CB21</f>
        <v>#DIV/0!</v>
      </c>
      <c r="Q21" s="67" t="e">
        <f>'Sound Power'!CC21</f>
        <v>#DIV/0!</v>
      </c>
      <c r="R21" s="67" t="e">
        <f>'Sound Power'!CD21</f>
        <v>#DIV/0!</v>
      </c>
      <c r="S21" s="67" t="e">
        <f>'Sound Power'!CE21</f>
        <v>#DIV/0!</v>
      </c>
      <c r="T21" s="67" t="e">
        <f>'Sound Power'!CF21</f>
        <v>#DIV/0!</v>
      </c>
      <c r="U21" s="64">
        <f t="shared" si="3"/>
        <v>0</v>
      </c>
      <c r="V21" s="64">
        <f t="shared" si="4"/>
        <v>0</v>
      </c>
      <c r="W21" s="67" t="e">
        <f>('ModelParams Lp'!B$4*10^'ModelParams Lp'!B$5*($U21/$V21)^'ModelParams Lp'!B$6)*3</f>
        <v>#DIV/0!</v>
      </c>
      <c r="X21" s="67" t="e">
        <f>('ModelParams Lp'!C$4*10^'ModelParams Lp'!C$5*($U21/$V21)^'ModelParams Lp'!C$6)*3</f>
        <v>#DIV/0!</v>
      </c>
      <c r="Y21" s="67" t="e">
        <f>('ModelParams Lp'!D$4*10^'ModelParams Lp'!D$5*($U21/$V21)^'ModelParams Lp'!D$6)*3</f>
        <v>#DIV/0!</v>
      </c>
      <c r="Z21" s="67" t="e">
        <f>('ModelParams Lp'!E$4*10^'ModelParams Lp'!E$5*($U21/$V21)^'ModelParams Lp'!E$6)*3</f>
        <v>#DIV/0!</v>
      </c>
      <c r="AA21" s="67" t="e">
        <f>('ModelParams Lp'!F$4*10^'ModelParams Lp'!F$5*($U21/$V21)^'ModelParams Lp'!F$6)*3</f>
        <v>#DIV/0!</v>
      </c>
      <c r="AB21" s="67" t="e">
        <f>('ModelParams Lp'!G$4*10^'ModelParams Lp'!G$5*($U21/$V21)^'ModelParams Lp'!G$6)*3</f>
        <v>#DIV/0!</v>
      </c>
      <c r="AC21" s="67" t="e">
        <f>('ModelParams Lp'!H$4*10^'ModelParams Lp'!H$5*($U21/$V21)^'ModelParams Lp'!H$6)*3</f>
        <v>#DIV/0!</v>
      </c>
      <c r="AD21" s="67" t="e">
        <f>('ModelParams Lp'!I$4*10^'ModelParams Lp'!I$5*($U21/$V21)^'ModelParams Lp'!I$6)*3</f>
        <v>#DIV/0!</v>
      </c>
      <c r="AE21" s="53" t="e">
        <f t="shared" si="5"/>
        <v>#DIV/0!</v>
      </c>
      <c r="AF21" s="53" t="e">
        <f>IF(AE21&lt;'ModelParams Lp'!$B$16,-1,IF(AE21&lt;'ModelParams Lp'!$C$16,0,IF(AE21&lt;'ModelParams Lp'!$D$16,1,IF(AE21&lt;'ModelParams Lp'!$E$16,2,IF(AE21&lt;'ModelParams Lp'!$F$16,3,IF(AE21&lt;'ModelParams Lp'!$G$16,4,IF(AE21&lt;'ModelParams Lp'!$H$16,5,6)))))))</f>
        <v>#DIV/0!</v>
      </c>
      <c r="AG21" s="67" t="e">
        <f ca="1">IF($AF21&gt;1,0,OFFSET('ModelParams Lp'!$C$12,0,-'Sound Pressure'!$AF21))</f>
        <v>#DIV/0!</v>
      </c>
      <c r="AH21" s="67" t="e">
        <f ca="1">IF($AF21&gt;2,0,OFFSET('ModelParams Lp'!$D$12,0,-'Sound Pressure'!$AF21))</f>
        <v>#DIV/0!</v>
      </c>
      <c r="AI21" s="67" t="e">
        <f ca="1">IF($AF21&gt;3,0,OFFSET('ModelParams Lp'!$E$12,0,-'Sound Pressure'!$AF21))</f>
        <v>#DIV/0!</v>
      </c>
      <c r="AJ21" s="67" t="e">
        <f ca="1">IF($AF21&gt;4,0,OFFSET('ModelParams Lp'!$F$12,0,-'Sound Pressure'!$AF21))</f>
        <v>#DIV/0!</v>
      </c>
      <c r="AK21" s="67" t="e">
        <f ca="1">IF($AF21&gt;3,0,OFFSET('ModelParams Lp'!$G$12,0,-'Sound Pressure'!$AF21))</f>
        <v>#DIV/0!</v>
      </c>
      <c r="AL21" s="67" t="e">
        <f ca="1">IF($AF21&gt;5,0,OFFSET('ModelParams Lp'!$H$12,0,-'Sound Pressure'!$AF21))</f>
        <v>#DIV/0!</v>
      </c>
      <c r="AM21" s="67" t="e">
        <f ca="1">IF($AF21&gt;6,0,OFFSET('ModelParams Lp'!$I$12,0,-'Sound Pressure'!$AF21))</f>
        <v>#DIV/0!</v>
      </c>
      <c r="AN21" s="67" t="e">
        <f ca="1">IF($AF21&gt;7,0,IF($AF$4&lt;0,3,OFFSET('ModelParams Lp'!$J$12,0,-'Sound Pressure'!$AF21)))</f>
        <v>#DIV/0!</v>
      </c>
      <c r="AO21" s="67" t="e">
        <f t="shared" si="6"/>
        <v>#DIV/0!</v>
      </c>
      <c r="AP21" s="67" t="e">
        <f t="shared" si="6"/>
        <v>#DIV/0!</v>
      </c>
      <c r="AQ21" s="67" t="e">
        <f t="shared" si="6"/>
        <v>#DIV/0!</v>
      </c>
      <c r="AR21" s="67" t="e">
        <f t="shared" si="6"/>
        <v>#DIV/0!</v>
      </c>
      <c r="AS21" s="67" t="e">
        <f t="shared" si="6"/>
        <v>#DIV/0!</v>
      </c>
      <c r="AT21" s="67" t="e">
        <f t="shared" si="6"/>
        <v>#DIV/0!</v>
      </c>
      <c r="AU21" s="67" t="e">
        <f t="shared" si="6"/>
        <v>#DIV/0!</v>
      </c>
      <c r="AV21" s="67" t="e">
        <f t="shared" si="6"/>
        <v>#DIV/0!</v>
      </c>
      <c r="AW21" s="67">
        <f>'ModelParams Lp'!B$22</f>
        <v>4</v>
      </c>
      <c r="AX21" s="67">
        <f>'ModelParams Lp'!C$22</f>
        <v>2</v>
      </c>
      <c r="AY21" s="67">
        <f>'ModelParams Lp'!D$22</f>
        <v>1</v>
      </c>
      <c r="AZ21" s="67">
        <f>'ModelParams Lp'!E$22</f>
        <v>0</v>
      </c>
      <c r="BA21" s="67">
        <f>'ModelParams Lp'!F$22</f>
        <v>0</v>
      </c>
      <c r="BB21" s="67">
        <f>'ModelParams Lp'!G$22</f>
        <v>0</v>
      </c>
      <c r="BC21" s="67">
        <f>'ModelParams Lp'!H$22</f>
        <v>0</v>
      </c>
      <c r="BD21" s="67">
        <f>'ModelParams Lp'!I$22</f>
        <v>0</v>
      </c>
      <c r="BE21" s="67">
        <f>-10*LOG(2/(4*PI()*2^2)+4/(0.163*(Calcul!$K26*Calcul!$L26)/VLOOKUP(Calcul!$I26,'ModelParams Lp'!$E$37:$F$39,2,0)))</f>
        <v>10.69392464651435</v>
      </c>
      <c r="BF21" s="67">
        <f>-10*LOG(2/(4*PI()*2^2)+4/(0.163*(Calcul!$K26*Calcul!$L26)/VLOOKUP(Calcul!$I26,'ModelParams Lp'!$E$37:$F$39,2,0)))</f>
        <v>10.69392464651435</v>
      </c>
      <c r="BG21" s="67">
        <f>-10*LOG(2/(4*PI()*2^2)+4/(0.163*(Calcul!$K26*Calcul!$L26)/VLOOKUP(Calcul!$I26,'ModelParams Lp'!$E$37:$F$39,2,0)))</f>
        <v>10.69392464651435</v>
      </c>
      <c r="BH21" s="67">
        <f>-10*LOG(2/(4*PI()*2^2)+4/(0.163*(Calcul!$K26*Calcul!$L26)/VLOOKUP(Calcul!$I26,'ModelParams Lp'!$E$37:$F$39,2,0)))</f>
        <v>10.69392464651435</v>
      </c>
      <c r="BI21" s="67">
        <f>-10*LOG(2/(4*PI()*2^2)+4/(0.163*(Calcul!$K26*Calcul!$L26)/VLOOKUP(Calcul!$I26,'ModelParams Lp'!$E$37:$F$39,2,0)))</f>
        <v>10.69392464651435</v>
      </c>
      <c r="BJ21" s="67">
        <f>-10*LOG(2/(4*PI()*2^2)+4/(0.163*(Calcul!$K26*Calcul!$L26)/VLOOKUP(Calcul!$I26,'ModelParams Lp'!$E$37:$F$39,2,0)))</f>
        <v>10.69392464651435</v>
      </c>
      <c r="BK21" s="67">
        <f>-10*LOG(2/(4*PI()*2^2)+4/(0.163*(Calcul!$K26*Calcul!$L26)/VLOOKUP(Calcul!$I26,'ModelParams Lp'!$E$37:$F$39,2,0)))</f>
        <v>10.69392464651435</v>
      </c>
      <c r="BL21" s="67">
        <f>-10*LOG(2/(4*PI()*2^2)+4/(0.163*(Calcul!$K26*Calcul!$L26)/VLOOKUP(Calcul!$I26,'ModelParams Lp'!$E$37:$F$39,2,0)))</f>
        <v>10.69392464651435</v>
      </c>
      <c r="BM21" s="67">
        <f>VLOOKUP(Calcul!$J26,'ModelParams Lp'!$D$28:$O$32,5,0)+BE21</f>
        <v>10.69392464651435</v>
      </c>
      <c r="BN21" s="67">
        <f>VLOOKUP(Calcul!$J26,'ModelParams Lp'!$D$28:$O$32,6,0)+BF21</f>
        <v>13.69392464651435</v>
      </c>
      <c r="BO21" s="67">
        <f>VLOOKUP(Calcul!$J26,'ModelParams Lp'!$D$28:$O$32,7,0)+BG21</f>
        <v>21.69392464651435</v>
      </c>
      <c r="BP21" s="67">
        <f>VLOOKUP(Calcul!$J26,'ModelParams Lp'!$D$28:$O$32,8,0)+BH21</f>
        <v>29.69392464651435</v>
      </c>
      <c r="BQ21" s="67">
        <f>VLOOKUP(Calcul!$J26,'ModelParams Lp'!$D$28:$O$32,9,0)+BI21</f>
        <v>33.693924646514347</v>
      </c>
      <c r="BR21" s="67">
        <f>VLOOKUP(Calcul!$J26,'ModelParams Lp'!$D$28:$O$32,10,0)+BJ21</f>
        <v>33.693924646514347</v>
      </c>
      <c r="BS21" s="67">
        <f>VLOOKUP(Calcul!$J26,'ModelParams Lp'!$D$28:$O$32,11,0)+BK21</f>
        <v>33.693924646514347</v>
      </c>
      <c r="BT21" s="67">
        <f>VLOOKUP(Calcul!$J26,'ModelParams Lp'!$D$28:$O$32,12,0)+BL21</f>
        <v>33.693924646514347</v>
      </c>
      <c r="BU21" s="66" t="e">
        <f t="shared" ca="1" si="7"/>
        <v>#DIV/0!</v>
      </c>
      <c r="BV21" s="66" t="e">
        <f t="shared" ca="1" si="8"/>
        <v>#DIV/0!</v>
      </c>
      <c r="BW21" s="66" t="e">
        <f t="shared" ca="1" si="9"/>
        <v>#DIV/0!</v>
      </c>
      <c r="BX21" s="66" t="e">
        <f t="shared" ca="1" si="10"/>
        <v>#DIV/0!</v>
      </c>
      <c r="BY21" s="66" t="e">
        <f t="shared" ca="1" si="11"/>
        <v>#DIV/0!</v>
      </c>
      <c r="BZ21" s="66" t="e">
        <f t="shared" ca="1" si="12"/>
        <v>#DIV/0!</v>
      </c>
      <c r="CA21" s="66" t="e">
        <f t="shared" ca="1" si="13"/>
        <v>#DIV/0!</v>
      </c>
      <c r="CB21" s="66" t="e">
        <f t="shared" ca="1" si="14"/>
        <v>#DIV/0!</v>
      </c>
      <c r="CC21" s="24" t="e">
        <f ca="1">10*LOG10(IF(BU21="",0,POWER(10,((BU21+'ModelParams Lw'!$O$4)/10))) +IF(BV21="",0,POWER(10,((BV21+'ModelParams Lw'!$P$4)/10))) +IF(BW21="",0,POWER(10,((BW21+'ModelParams Lw'!$Q$4)/10))) +IF(BX21="",0,POWER(10,((BX21+'ModelParams Lw'!$R$4)/10))) +IF(BY21="",0,POWER(10,((BY21+'ModelParams Lw'!$S$4)/10))) +IF(BZ21="",0,POWER(10,((BZ21+'ModelParams Lw'!$T$4)/10))) +IF(CA21="",0,POWER(10,((CA21+'ModelParams Lw'!$U$4)/10)))+IF(CB21="",0,POWER(10,((CB21+'ModelParams Lw'!$V$4)/10))))</f>
        <v>#DIV/0!</v>
      </c>
      <c r="CD21" s="24" t="e">
        <f t="shared" ca="1" si="15"/>
        <v>#DIV/0!</v>
      </c>
      <c r="CE21" s="24" t="e">
        <f ca="1">(BU21-'ModelParams Lw'!O$10)/'ModelParams Lw'!O$11</f>
        <v>#DIV/0!</v>
      </c>
      <c r="CF21" s="24" t="e">
        <f ca="1">(BV21-'ModelParams Lw'!P$10)/'ModelParams Lw'!P$11</f>
        <v>#DIV/0!</v>
      </c>
      <c r="CG21" s="24" t="e">
        <f ca="1">(BW21-'ModelParams Lw'!Q$10)/'ModelParams Lw'!Q$11</f>
        <v>#DIV/0!</v>
      </c>
      <c r="CH21" s="24" t="e">
        <f ca="1">(BX21-'ModelParams Lw'!R$10)/'ModelParams Lw'!R$11</f>
        <v>#DIV/0!</v>
      </c>
      <c r="CI21" s="24" t="e">
        <f ca="1">(BY21-'ModelParams Lw'!S$10)/'ModelParams Lw'!S$11</f>
        <v>#DIV/0!</v>
      </c>
      <c r="CJ21" s="24" t="e">
        <f ca="1">(BZ21-'ModelParams Lw'!T$10)/'ModelParams Lw'!T$11</f>
        <v>#DIV/0!</v>
      </c>
      <c r="CK21" s="24" t="e">
        <f ca="1">(CA21-'ModelParams Lw'!U$10)/'ModelParams Lw'!U$11</f>
        <v>#DIV/0!</v>
      </c>
      <c r="CL21" s="24" t="e">
        <f ca="1">(CB21-'ModelParams Lw'!V$10)/'ModelParams Lw'!V$11</f>
        <v>#DIV/0!</v>
      </c>
      <c r="CM21" s="66" t="e">
        <f t="shared" si="16"/>
        <v>#DIV/0!</v>
      </c>
      <c r="CN21" s="66" t="e">
        <f t="shared" si="17"/>
        <v>#DIV/0!</v>
      </c>
      <c r="CO21" s="66" t="e">
        <f t="shared" si="23"/>
        <v>#DIV/0!</v>
      </c>
      <c r="CP21" s="66" t="e">
        <f t="shared" si="18"/>
        <v>#DIV/0!</v>
      </c>
      <c r="CQ21" s="66" t="e">
        <f t="shared" si="19"/>
        <v>#DIV/0!</v>
      </c>
      <c r="CR21" s="66" t="e">
        <f t="shared" si="20"/>
        <v>#DIV/0!</v>
      </c>
      <c r="CS21" s="66" t="e">
        <f t="shared" si="21"/>
        <v>#DIV/0!</v>
      </c>
      <c r="CT21" s="66" t="e">
        <f t="shared" si="22"/>
        <v>#DIV/0!</v>
      </c>
      <c r="CU21" s="24" t="e">
        <f>10*LOG10(IF(CM21="",0,POWER(10,((CM21+'ModelParams Lw'!$O$4)/10))) +IF(CN21="",0,POWER(10,((CN21+'ModelParams Lw'!$P$4)/10))) +IF(CO21="",0,POWER(10,((CO21+'ModelParams Lw'!$Q$4)/10))) +IF(CP21="",0,POWER(10,((CP21+'ModelParams Lw'!$R$4)/10))) +IF(CQ21="",0,POWER(10,((CQ21+'ModelParams Lw'!$S$4)/10))) +IF(CR21="",0,POWER(10,((CR21+'ModelParams Lw'!$T$4)/10))) +IF(CS21="",0,POWER(10,((CS21+'ModelParams Lw'!$U$4)/10)))+IF(CT21="",0,POWER(10,((CT21+'ModelParams Lw'!$V$4)/10))))</f>
        <v>#DIV/0!</v>
      </c>
      <c r="CV21" s="24" t="e">
        <f t="shared" si="24"/>
        <v>#DIV/0!</v>
      </c>
      <c r="CW21" s="24" t="e">
        <f>(CM21-'ModelParams Lw'!O$10)/'ModelParams Lw'!O$11</f>
        <v>#DIV/0!</v>
      </c>
      <c r="CX21" s="24" t="e">
        <f>(CN21-'ModelParams Lw'!P$10)/'ModelParams Lw'!P$11</f>
        <v>#DIV/0!</v>
      </c>
      <c r="CY21" s="24" t="e">
        <f>(CO21-'ModelParams Lw'!Q$10)/'ModelParams Lw'!Q$11</f>
        <v>#DIV/0!</v>
      </c>
      <c r="CZ21" s="24" t="e">
        <f>(CP21-'ModelParams Lw'!R$10)/'ModelParams Lw'!R$11</f>
        <v>#DIV/0!</v>
      </c>
      <c r="DA21" s="24" t="e">
        <f>(CQ21-'ModelParams Lw'!S$10)/'ModelParams Lw'!S$11</f>
        <v>#DIV/0!</v>
      </c>
      <c r="DB21" s="24" t="e">
        <f>(CR21-'ModelParams Lw'!T$10)/'ModelParams Lw'!T$11</f>
        <v>#DIV/0!</v>
      </c>
      <c r="DC21" s="24" t="e">
        <f>(CS21-'ModelParams Lw'!U$10)/'ModelParams Lw'!U$11</f>
        <v>#DIV/0!</v>
      </c>
      <c r="DD21" s="24" t="e">
        <f>(CT21-'ModelParams Lw'!V$10)/'ModelParams Lw'!V$11</f>
        <v>#DIV/0!</v>
      </c>
    </row>
    <row r="22" spans="1:108" x14ac:dyDescent="0.25">
      <c r="A22" s="12">
        <f>'Sound Power'!B22</f>
        <v>0</v>
      </c>
      <c r="B22" s="12">
        <f>'Sound Power'!D22</f>
        <v>0</v>
      </c>
      <c r="C22" s="12">
        <f>'Sound Power'!E22</f>
        <v>0</v>
      </c>
      <c r="D22" s="12">
        <f>'Sound Power'!F22</f>
        <v>0</v>
      </c>
      <c r="E22" s="67" t="e">
        <f>IF(Calcul!$G27="SA",'Sound Power'!AY22,'Sound Power'!P22)</f>
        <v>#DIV/0!</v>
      </c>
      <c r="F22" s="67" t="e">
        <f>IF(Calcul!$G27="SA",'Sound Power'!AZ22,'Sound Power'!Q22)</f>
        <v>#DIV/0!</v>
      </c>
      <c r="G22" s="67" t="e">
        <f>IF(Calcul!$G27="SA",'Sound Power'!BA22,'Sound Power'!R22)</f>
        <v>#DIV/0!</v>
      </c>
      <c r="H22" s="67" t="e">
        <f>IF(Calcul!$G27="SA",'Sound Power'!BB22,'Sound Power'!S22)</f>
        <v>#DIV/0!</v>
      </c>
      <c r="I22" s="67" t="e">
        <f>IF(Calcul!$G27="SA",'Sound Power'!BC22,'Sound Power'!T22)</f>
        <v>#DIV/0!</v>
      </c>
      <c r="J22" s="67" t="e">
        <f>IF(Calcul!$G27="SA",'Sound Power'!BD22,'Sound Power'!U22)</f>
        <v>#DIV/0!</v>
      </c>
      <c r="K22" s="67" t="e">
        <f>IF(Calcul!$G27="SA",'Sound Power'!BE22,'Sound Power'!V22)</f>
        <v>#DIV/0!</v>
      </c>
      <c r="L22" s="67" t="e">
        <f>IF(Calcul!$G27="SA",'Sound Power'!BF22,'Sound Power'!W22)</f>
        <v>#DIV/0!</v>
      </c>
      <c r="M22" s="67" t="e">
        <f>'Sound Power'!BY22</f>
        <v>#DIV/0!</v>
      </c>
      <c r="N22" s="67" t="e">
        <f>'Sound Power'!BZ22</f>
        <v>#DIV/0!</v>
      </c>
      <c r="O22" s="67" t="e">
        <f>'Sound Power'!CA22</f>
        <v>#DIV/0!</v>
      </c>
      <c r="P22" s="67" t="e">
        <f>'Sound Power'!CB22</f>
        <v>#DIV/0!</v>
      </c>
      <c r="Q22" s="67" t="e">
        <f>'Sound Power'!CC22</f>
        <v>#DIV/0!</v>
      </c>
      <c r="R22" s="67" t="e">
        <f>'Sound Power'!CD22</f>
        <v>#DIV/0!</v>
      </c>
      <c r="S22" s="67" t="e">
        <f>'Sound Power'!CE22</f>
        <v>#DIV/0!</v>
      </c>
      <c r="T22" s="67" t="e">
        <f>'Sound Power'!CF22</f>
        <v>#DIV/0!</v>
      </c>
      <c r="U22" s="64">
        <f t="shared" si="3"/>
        <v>0</v>
      </c>
      <c r="V22" s="64">
        <f t="shared" si="4"/>
        <v>0</v>
      </c>
      <c r="W22" s="67" t="e">
        <f>('ModelParams Lp'!B$4*10^'ModelParams Lp'!B$5*($U22/$V22)^'ModelParams Lp'!B$6)*3</f>
        <v>#DIV/0!</v>
      </c>
      <c r="X22" s="67" t="e">
        <f>('ModelParams Lp'!C$4*10^'ModelParams Lp'!C$5*($U22/$V22)^'ModelParams Lp'!C$6)*3</f>
        <v>#DIV/0!</v>
      </c>
      <c r="Y22" s="67" t="e">
        <f>('ModelParams Lp'!D$4*10^'ModelParams Lp'!D$5*($U22/$V22)^'ModelParams Lp'!D$6)*3</f>
        <v>#DIV/0!</v>
      </c>
      <c r="Z22" s="67" t="e">
        <f>('ModelParams Lp'!E$4*10^'ModelParams Lp'!E$5*($U22/$V22)^'ModelParams Lp'!E$6)*3</f>
        <v>#DIV/0!</v>
      </c>
      <c r="AA22" s="67" t="e">
        <f>('ModelParams Lp'!F$4*10^'ModelParams Lp'!F$5*($U22/$V22)^'ModelParams Lp'!F$6)*3</f>
        <v>#DIV/0!</v>
      </c>
      <c r="AB22" s="67" t="e">
        <f>('ModelParams Lp'!G$4*10^'ModelParams Lp'!G$5*($U22/$V22)^'ModelParams Lp'!G$6)*3</f>
        <v>#DIV/0!</v>
      </c>
      <c r="AC22" s="67" t="e">
        <f>('ModelParams Lp'!H$4*10^'ModelParams Lp'!H$5*($U22/$V22)^'ModelParams Lp'!H$6)*3</f>
        <v>#DIV/0!</v>
      </c>
      <c r="AD22" s="67" t="e">
        <f>('ModelParams Lp'!I$4*10^'ModelParams Lp'!I$5*($U22/$V22)^'ModelParams Lp'!I$6)*3</f>
        <v>#DIV/0!</v>
      </c>
      <c r="AE22" s="53" t="e">
        <f t="shared" si="5"/>
        <v>#DIV/0!</v>
      </c>
      <c r="AF22" s="53" t="e">
        <f>IF(AE22&lt;'ModelParams Lp'!$B$16,-1,IF(AE22&lt;'ModelParams Lp'!$C$16,0,IF(AE22&lt;'ModelParams Lp'!$D$16,1,IF(AE22&lt;'ModelParams Lp'!$E$16,2,IF(AE22&lt;'ModelParams Lp'!$F$16,3,IF(AE22&lt;'ModelParams Lp'!$G$16,4,IF(AE22&lt;'ModelParams Lp'!$H$16,5,6)))))))</f>
        <v>#DIV/0!</v>
      </c>
      <c r="AG22" s="67" t="e">
        <f ca="1">IF($AF22&gt;1,0,OFFSET('ModelParams Lp'!$C$12,0,-'Sound Pressure'!$AF22))</f>
        <v>#DIV/0!</v>
      </c>
      <c r="AH22" s="67" t="e">
        <f ca="1">IF($AF22&gt;2,0,OFFSET('ModelParams Lp'!$D$12,0,-'Sound Pressure'!$AF22))</f>
        <v>#DIV/0!</v>
      </c>
      <c r="AI22" s="67" t="e">
        <f ca="1">IF($AF22&gt;3,0,OFFSET('ModelParams Lp'!$E$12,0,-'Sound Pressure'!$AF22))</f>
        <v>#DIV/0!</v>
      </c>
      <c r="AJ22" s="67" t="e">
        <f ca="1">IF($AF22&gt;4,0,OFFSET('ModelParams Lp'!$F$12,0,-'Sound Pressure'!$AF22))</f>
        <v>#DIV/0!</v>
      </c>
      <c r="AK22" s="67" t="e">
        <f ca="1">IF($AF22&gt;3,0,OFFSET('ModelParams Lp'!$G$12,0,-'Sound Pressure'!$AF22))</f>
        <v>#DIV/0!</v>
      </c>
      <c r="AL22" s="67" t="e">
        <f ca="1">IF($AF22&gt;5,0,OFFSET('ModelParams Lp'!$H$12,0,-'Sound Pressure'!$AF22))</f>
        <v>#DIV/0!</v>
      </c>
      <c r="AM22" s="67" t="e">
        <f ca="1">IF($AF22&gt;6,0,OFFSET('ModelParams Lp'!$I$12,0,-'Sound Pressure'!$AF22))</f>
        <v>#DIV/0!</v>
      </c>
      <c r="AN22" s="67" t="e">
        <f ca="1">IF($AF22&gt;7,0,IF($AF$4&lt;0,3,OFFSET('ModelParams Lp'!$J$12,0,-'Sound Pressure'!$AF22)))</f>
        <v>#DIV/0!</v>
      </c>
      <c r="AO22" s="67" t="e">
        <f t="shared" si="6"/>
        <v>#DIV/0!</v>
      </c>
      <c r="AP22" s="67" t="e">
        <f t="shared" si="6"/>
        <v>#DIV/0!</v>
      </c>
      <c r="AQ22" s="67" t="e">
        <f t="shared" si="6"/>
        <v>#DIV/0!</v>
      </c>
      <c r="AR22" s="67" t="e">
        <f t="shared" si="6"/>
        <v>#DIV/0!</v>
      </c>
      <c r="AS22" s="67" t="e">
        <f t="shared" si="6"/>
        <v>#DIV/0!</v>
      </c>
      <c r="AT22" s="67" t="e">
        <f t="shared" si="6"/>
        <v>#DIV/0!</v>
      </c>
      <c r="AU22" s="67" t="e">
        <f t="shared" si="6"/>
        <v>#DIV/0!</v>
      </c>
      <c r="AV22" s="67" t="e">
        <f t="shared" si="6"/>
        <v>#DIV/0!</v>
      </c>
      <c r="AW22" s="67">
        <f>'ModelParams Lp'!B$22</f>
        <v>4</v>
      </c>
      <c r="AX22" s="67">
        <f>'ModelParams Lp'!C$22</f>
        <v>2</v>
      </c>
      <c r="AY22" s="67">
        <f>'ModelParams Lp'!D$22</f>
        <v>1</v>
      </c>
      <c r="AZ22" s="67">
        <f>'ModelParams Lp'!E$22</f>
        <v>0</v>
      </c>
      <c r="BA22" s="67">
        <f>'ModelParams Lp'!F$22</f>
        <v>0</v>
      </c>
      <c r="BB22" s="67">
        <f>'ModelParams Lp'!G$22</f>
        <v>0</v>
      </c>
      <c r="BC22" s="67">
        <f>'ModelParams Lp'!H$22</f>
        <v>0</v>
      </c>
      <c r="BD22" s="67">
        <f>'ModelParams Lp'!I$22</f>
        <v>0</v>
      </c>
      <c r="BE22" s="67">
        <f>-10*LOG(2/(4*PI()*2^2)+4/(0.163*(Calcul!$K27*Calcul!$L27)/VLOOKUP(Calcul!$I27,'ModelParams Lp'!$E$37:$F$39,2,0)))</f>
        <v>10.69392464651435</v>
      </c>
      <c r="BF22" s="67">
        <f>-10*LOG(2/(4*PI()*2^2)+4/(0.163*(Calcul!$K27*Calcul!$L27)/VLOOKUP(Calcul!$I27,'ModelParams Lp'!$E$37:$F$39,2,0)))</f>
        <v>10.69392464651435</v>
      </c>
      <c r="BG22" s="67">
        <f>-10*LOG(2/(4*PI()*2^2)+4/(0.163*(Calcul!$K27*Calcul!$L27)/VLOOKUP(Calcul!$I27,'ModelParams Lp'!$E$37:$F$39,2,0)))</f>
        <v>10.69392464651435</v>
      </c>
      <c r="BH22" s="67">
        <f>-10*LOG(2/(4*PI()*2^2)+4/(0.163*(Calcul!$K27*Calcul!$L27)/VLOOKUP(Calcul!$I27,'ModelParams Lp'!$E$37:$F$39,2,0)))</f>
        <v>10.69392464651435</v>
      </c>
      <c r="BI22" s="67">
        <f>-10*LOG(2/(4*PI()*2^2)+4/(0.163*(Calcul!$K27*Calcul!$L27)/VLOOKUP(Calcul!$I27,'ModelParams Lp'!$E$37:$F$39,2,0)))</f>
        <v>10.69392464651435</v>
      </c>
      <c r="BJ22" s="67">
        <f>-10*LOG(2/(4*PI()*2^2)+4/(0.163*(Calcul!$K27*Calcul!$L27)/VLOOKUP(Calcul!$I27,'ModelParams Lp'!$E$37:$F$39,2,0)))</f>
        <v>10.69392464651435</v>
      </c>
      <c r="BK22" s="67">
        <f>-10*LOG(2/(4*PI()*2^2)+4/(0.163*(Calcul!$K27*Calcul!$L27)/VLOOKUP(Calcul!$I27,'ModelParams Lp'!$E$37:$F$39,2,0)))</f>
        <v>10.69392464651435</v>
      </c>
      <c r="BL22" s="67">
        <f>-10*LOG(2/(4*PI()*2^2)+4/(0.163*(Calcul!$K27*Calcul!$L27)/VLOOKUP(Calcul!$I27,'ModelParams Lp'!$E$37:$F$39,2,0)))</f>
        <v>10.69392464651435</v>
      </c>
      <c r="BM22" s="67">
        <f>VLOOKUP(Calcul!$J27,'ModelParams Lp'!$D$28:$O$32,5,0)+BE22</f>
        <v>10.69392464651435</v>
      </c>
      <c r="BN22" s="67">
        <f>VLOOKUP(Calcul!$J27,'ModelParams Lp'!$D$28:$O$32,6,0)+BF22</f>
        <v>13.69392464651435</v>
      </c>
      <c r="BO22" s="67">
        <f>VLOOKUP(Calcul!$J27,'ModelParams Lp'!$D$28:$O$32,7,0)+BG22</f>
        <v>21.69392464651435</v>
      </c>
      <c r="BP22" s="67">
        <f>VLOOKUP(Calcul!$J27,'ModelParams Lp'!$D$28:$O$32,8,0)+BH22</f>
        <v>29.69392464651435</v>
      </c>
      <c r="BQ22" s="67">
        <f>VLOOKUP(Calcul!$J27,'ModelParams Lp'!$D$28:$O$32,9,0)+BI22</f>
        <v>33.693924646514347</v>
      </c>
      <c r="BR22" s="67">
        <f>VLOOKUP(Calcul!$J27,'ModelParams Lp'!$D$28:$O$32,10,0)+BJ22</f>
        <v>33.693924646514347</v>
      </c>
      <c r="BS22" s="67">
        <f>VLOOKUP(Calcul!$J27,'ModelParams Lp'!$D$28:$O$32,11,0)+BK22</f>
        <v>33.693924646514347</v>
      </c>
      <c r="BT22" s="67">
        <f>VLOOKUP(Calcul!$J27,'ModelParams Lp'!$D$28:$O$32,12,0)+BL22</f>
        <v>33.693924646514347</v>
      </c>
      <c r="BU22" s="66" t="e">
        <f t="shared" ca="1" si="7"/>
        <v>#DIV/0!</v>
      </c>
      <c r="BV22" s="66" t="e">
        <f t="shared" ca="1" si="8"/>
        <v>#DIV/0!</v>
      </c>
      <c r="BW22" s="66" t="e">
        <f t="shared" ca="1" si="9"/>
        <v>#DIV/0!</v>
      </c>
      <c r="BX22" s="66" t="e">
        <f t="shared" ca="1" si="10"/>
        <v>#DIV/0!</v>
      </c>
      <c r="BY22" s="66" t="e">
        <f t="shared" ca="1" si="11"/>
        <v>#DIV/0!</v>
      </c>
      <c r="BZ22" s="66" t="e">
        <f t="shared" ca="1" si="12"/>
        <v>#DIV/0!</v>
      </c>
      <c r="CA22" s="66" t="e">
        <f t="shared" ca="1" si="13"/>
        <v>#DIV/0!</v>
      </c>
      <c r="CB22" s="66" t="e">
        <f t="shared" ca="1" si="14"/>
        <v>#DIV/0!</v>
      </c>
      <c r="CC22" s="24" t="e">
        <f ca="1">10*LOG10(IF(BU22="",0,POWER(10,((BU22+'ModelParams Lw'!$O$4)/10))) +IF(BV22="",0,POWER(10,((BV22+'ModelParams Lw'!$P$4)/10))) +IF(BW22="",0,POWER(10,((BW22+'ModelParams Lw'!$Q$4)/10))) +IF(BX22="",0,POWER(10,((BX22+'ModelParams Lw'!$R$4)/10))) +IF(BY22="",0,POWER(10,((BY22+'ModelParams Lw'!$S$4)/10))) +IF(BZ22="",0,POWER(10,((BZ22+'ModelParams Lw'!$T$4)/10))) +IF(CA22="",0,POWER(10,((CA22+'ModelParams Lw'!$U$4)/10)))+IF(CB22="",0,POWER(10,((CB22+'ModelParams Lw'!$V$4)/10))))</f>
        <v>#DIV/0!</v>
      </c>
      <c r="CD22" s="24" t="e">
        <f t="shared" ca="1" si="15"/>
        <v>#DIV/0!</v>
      </c>
      <c r="CE22" s="24" t="e">
        <f ca="1">(BU22-'ModelParams Lw'!O$10)/'ModelParams Lw'!O$11</f>
        <v>#DIV/0!</v>
      </c>
      <c r="CF22" s="24" t="e">
        <f ca="1">(BV22-'ModelParams Lw'!P$10)/'ModelParams Lw'!P$11</f>
        <v>#DIV/0!</v>
      </c>
      <c r="CG22" s="24" t="e">
        <f ca="1">(BW22-'ModelParams Lw'!Q$10)/'ModelParams Lw'!Q$11</f>
        <v>#DIV/0!</v>
      </c>
      <c r="CH22" s="24" t="e">
        <f ca="1">(BX22-'ModelParams Lw'!R$10)/'ModelParams Lw'!R$11</f>
        <v>#DIV/0!</v>
      </c>
      <c r="CI22" s="24" t="e">
        <f ca="1">(BY22-'ModelParams Lw'!S$10)/'ModelParams Lw'!S$11</f>
        <v>#DIV/0!</v>
      </c>
      <c r="CJ22" s="24" t="e">
        <f ca="1">(BZ22-'ModelParams Lw'!T$10)/'ModelParams Lw'!T$11</f>
        <v>#DIV/0!</v>
      </c>
      <c r="CK22" s="24" t="e">
        <f ca="1">(CA22-'ModelParams Lw'!U$10)/'ModelParams Lw'!U$11</f>
        <v>#DIV/0!</v>
      </c>
      <c r="CL22" s="24" t="e">
        <f ca="1">(CB22-'ModelParams Lw'!V$10)/'ModelParams Lw'!V$11</f>
        <v>#DIV/0!</v>
      </c>
      <c r="CM22" s="66" t="e">
        <f t="shared" si="16"/>
        <v>#DIV/0!</v>
      </c>
      <c r="CN22" s="66" t="e">
        <f t="shared" si="17"/>
        <v>#DIV/0!</v>
      </c>
      <c r="CO22" s="66" t="e">
        <f t="shared" si="23"/>
        <v>#DIV/0!</v>
      </c>
      <c r="CP22" s="66" t="e">
        <f t="shared" si="18"/>
        <v>#DIV/0!</v>
      </c>
      <c r="CQ22" s="66" t="e">
        <f t="shared" si="19"/>
        <v>#DIV/0!</v>
      </c>
      <c r="CR22" s="66" t="e">
        <f t="shared" si="20"/>
        <v>#DIV/0!</v>
      </c>
      <c r="CS22" s="66" t="e">
        <f t="shared" si="21"/>
        <v>#DIV/0!</v>
      </c>
      <c r="CT22" s="66" t="e">
        <f t="shared" si="22"/>
        <v>#DIV/0!</v>
      </c>
      <c r="CU22" s="24" t="e">
        <f>10*LOG10(IF(CM22="",0,POWER(10,((CM22+'ModelParams Lw'!$O$4)/10))) +IF(CN22="",0,POWER(10,((CN22+'ModelParams Lw'!$P$4)/10))) +IF(CO22="",0,POWER(10,((CO22+'ModelParams Lw'!$Q$4)/10))) +IF(CP22="",0,POWER(10,((CP22+'ModelParams Lw'!$R$4)/10))) +IF(CQ22="",0,POWER(10,((CQ22+'ModelParams Lw'!$S$4)/10))) +IF(CR22="",0,POWER(10,((CR22+'ModelParams Lw'!$T$4)/10))) +IF(CS22="",0,POWER(10,((CS22+'ModelParams Lw'!$U$4)/10)))+IF(CT22="",0,POWER(10,((CT22+'ModelParams Lw'!$V$4)/10))))</f>
        <v>#DIV/0!</v>
      </c>
      <c r="CV22" s="24" t="e">
        <f t="shared" si="24"/>
        <v>#DIV/0!</v>
      </c>
      <c r="CW22" s="24" t="e">
        <f>(CM22-'ModelParams Lw'!O$10)/'ModelParams Lw'!O$11</f>
        <v>#DIV/0!</v>
      </c>
      <c r="CX22" s="24" t="e">
        <f>(CN22-'ModelParams Lw'!P$10)/'ModelParams Lw'!P$11</f>
        <v>#DIV/0!</v>
      </c>
      <c r="CY22" s="24" t="e">
        <f>(CO22-'ModelParams Lw'!Q$10)/'ModelParams Lw'!Q$11</f>
        <v>#DIV/0!</v>
      </c>
      <c r="CZ22" s="24" t="e">
        <f>(CP22-'ModelParams Lw'!R$10)/'ModelParams Lw'!R$11</f>
        <v>#DIV/0!</v>
      </c>
      <c r="DA22" s="24" t="e">
        <f>(CQ22-'ModelParams Lw'!S$10)/'ModelParams Lw'!S$11</f>
        <v>#DIV/0!</v>
      </c>
      <c r="DB22" s="24" t="e">
        <f>(CR22-'ModelParams Lw'!T$10)/'ModelParams Lw'!T$11</f>
        <v>#DIV/0!</v>
      </c>
      <c r="DC22" s="24" t="e">
        <f>(CS22-'ModelParams Lw'!U$10)/'ModelParams Lw'!U$11</f>
        <v>#DIV/0!</v>
      </c>
      <c r="DD22" s="24" t="e">
        <f>(CT22-'ModelParams Lw'!V$10)/'ModelParams Lw'!V$11</f>
        <v>#DIV/0!</v>
      </c>
    </row>
    <row r="23" spans="1:108" x14ac:dyDescent="0.25">
      <c r="A23" s="12">
        <f>'Sound Power'!B23</f>
        <v>0</v>
      </c>
      <c r="B23" s="12">
        <f>'Sound Power'!D23</f>
        <v>0</v>
      </c>
      <c r="C23" s="12">
        <f>'Sound Power'!E23</f>
        <v>0</v>
      </c>
      <c r="D23" s="12">
        <f>'Sound Power'!F23</f>
        <v>0</v>
      </c>
      <c r="E23" s="67" t="e">
        <f>IF(Calcul!$G28="SA",'Sound Power'!AY23,'Sound Power'!P23)</f>
        <v>#DIV/0!</v>
      </c>
      <c r="F23" s="67" t="e">
        <f>IF(Calcul!$G28="SA",'Sound Power'!AZ23,'Sound Power'!Q23)</f>
        <v>#DIV/0!</v>
      </c>
      <c r="G23" s="67" t="e">
        <f>IF(Calcul!$G28="SA",'Sound Power'!BA23,'Sound Power'!R23)</f>
        <v>#DIV/0!</v>
      </c>
      <c r="H23" s="67" t="e">
        <f>IF(Calcul!$G28="SA",'Sound Power'!BB23,'Sound Power'!S23)</f>
        <v>#DIV/0!</v>
      </c>
      <c r="I23" s="67" t="e">
        <f>IF(Calcul!$G28="SA",'Sound Power'!BC23,'Sound Power'!T23)</f>
        <v>#DIV/0!</v>
      </c>
      <c r="J23" s="67" t="e">
        <f>IF(Calcul!$G28="SA",'Sound Power'!BD23,'Sound Power'!U23)</f>
        <v>#DIV/0!</v>
      </c>
      <c r="K23" s="67" t="e">
        <f>IF(Calcul!$G28="SA",'Sound Power'!BE23,'Sound Power'!V23)</f>
        <v>#DIV/0!</v>
      </c>
      <c r="L23" s="67" t="e">
        <f>IF(Calcul!$G28="SA",'Sound Power'!BF23,'Sound Power'!W23)</f>
        <v>#DIV/0!</v>
      </c>
      <c r="M23" s="67" t="e">
        <f>'Sound Power'!BY23</f>
        <v>#DIV/0!</v>
      </c>
      <c r="N23" s="67" t="e">
        <f>'Sound Power'!BZ23</f>
        <v>#DIV/0!</v>
      </c>
      <c r="O23" s="67" t="e">
        <f>'Sound Power'!CA23</f>
        <v>#DIV/0!</v>
      </c>
      <c r="P23" s="67" t="e">
        <f>'Sound Power'!CB23</f>
        <v>#DIV/0!</v>
      </c>
      <c r="Q23" s="67" t="e">
        <f>'Sound Power'!CC23</f>
        <v>#DIV/0!</v>
      </c>
      <c r="R23" s="67" t="e">
        <f>'Sound Power'!CD23</f>
        <v>#DIV/0!</v>
      </c>
      <c r="S23" s="67" t="e">
        <f>'Sound Power'!CE23</f>
        <v>#DIV/0!</v>
      </c>
      <c r="T23" s="67" t="e">
        <f>'Sound Power'!CF23</f>
        <v>#DIV/0!</v>
      </c>
      <c r="U23" s="64">
        <f t="shared" si="3"/>
        <v>0</v>
      </c>
      <c r="V23" s="64">
        <f t="shared" si="4"/>
        <v>0</v>
      </c>
      <c r="W23" s="67" t="e">
        <f>('ModelParams Lp'!B$4*10^'ModelParams Lp'!B$5*($U23/$V23)^'ModelParams Lp'!B$6)*3</f>
        <v>#DIV/0!</v>
      </c>
      <c r="X23" s="67" t="e">
        <f>('ModelParams Lp'!C$4*10^'ModelParams Lp'!C$5*($U23/$V23)^'ModelParams Lp'!C$6)*3</f>
        <v>#DIV/0!</v>
      </c>
      <c r="Y23" s="67" t="e">
        <f>('ModelParams Lp'!D$4*10^'ModelParams Lp'!D$5*($U23/$V23)^'ModelParams Lp'!D$6)*3</f>
        <v>#DIV/0!</v>
      </c>
      <c r="Z23" s="67" t="e">
        <f>('ModelParams Lp'!E$4*10^'ModelParams Lp'!E$5*($U23/$V23)^'ModelParams Lp'!E$6)*3</f>
        <v>#DIV/0!</v>
      </c>
      <c r="AA23" s="67" t="e">
        <f>('ModelParams Lp'!F$4*10^'ModelParams Lp'!F$5*($U23/$V23)^'ModelParams Lp'!F$6)*3</f>
        <v>#DIV/0!</v>
      </c>
      <c r="AB23" s="67" t="e">
        <f>('ModelParams Lp'!G$4*10^'ModelParams Lp'!G$5*($U23/$V23)^'ModelParams Lp'!G$6)*3</f>
        <v>#DIV/0!</v>
      </c>
      <c r="AC23" s="67" t="e">
        <f>('ModelParams Lp'!H$4*10^'ModelParams Lp'!H$5*($U23/$V23)^'ModelParams Lp'!H$6)*3</f>
        <v>#DIV/0!</v>
      </c>
      <c r="AD23" s="67" t="e">
        <f>('ModelParams Lp'!I$4*10^'ModelParams Lp'!I$5*($U23/$V23)^'ModelParams Lp'!I$6)*3</f>
        <v>#DIV/0!</v>
      </c>
      <c r="AE23" s="53" t="e">
        <f t="shared" si="5"/>
        <v>#DIV/0!</v>
      </c>
      <c r="AF23" s="53" t="e">
        <f>IF(AE23&lt;'ModelParams Lp'!$B$16,-1,IF(AE23&lt;'ModelParams Lp'!$C$16,0,IF(AE23&lt;'ModelParams Lp'!$D$16,1,IF(AE23&lt;'ModelParams Lp'!$E$16,2,IF(AE23&lt;'ModelParams Lp'!$F$16,3,IF(AE23&lt;'ModelParams Lp'!$G$16,4,IF(AE23&lt;'ModelParams Lp'!$H$16,5,6)))))))</f>
        <v>#DIV/0!</v>
      </c>
      <c r="AG23" s="67" t="e">
        <f ca="1">IF($AF23&gt;1,0,OFFSET('ModelParams Lp'!$C$12,0,-'Sound Pressure'!$AF23))</f>
        <v>#DIV/0!</v>
      </c>
      <c r="AH23" s="67" t="e">
        <f ca="1">IF($AF23&gt;2,0,OFFSET('ModelParams Lp'!$D$12,0,-'Sound Pressure'!$AF23))</f>
        <v>#DIV/0!</v>
      </c>
      <c r="AI23" s="67" t="e">
        <f ca="1">IF($AF23&gt;3,0,OFFSET('ModelParams Lp'!$E$12,0,-'Sound Pressure'!$AF23))</f>
        <v>#DIV/0!</v>
      </c>
      <c r="AJ23" s="67" t="e">
        <f ca="1">IF($AF23&gt;4,0,OFFSET('ModelParams Lp'!$F$12,0,-'Sound Pressure'!$AF23))</f>
        <v>#DIV/0!</v>
      </c>
      <c r="AK23" s="67" t="e">
        <f ca="1">IF($AF23&gt;3,0,OFFSET('ModelParams Lp'!$G$12,0,-'Sound Pressure'!$AF23))</f>
        <v>#DIV/0!</v>
      </c>
      <c r="AL23" s="67" t="e">
        <f ca="1">IF($AF23&gt;5,0,OFFSET('ModelParams Lp'!$H$12,0,-'Sound Pressure'!$AF23))</f>
        <v>#DIV/0!</v>
      </c>
      <c r="AM23" s="67" t="e">
        <f ca="1">IF($AF23&gt;6,0,OFFSET('ModelParams Lp'!$I$12,0,-'Sound Pressure'!$AF23))</f>
        <v>#DIV/0!</v>
      </c>
      <c r="AN23" s="67" t="e">
        <f ca="1">IF($AF23&gt;7,0,IF($AF$4&lt;0,3,OFFSET('ModelParams Lp'!$J$12,0,-'Sound Pressure'!$AF23)))</f>
        <v>#DIV/0!</v>
      </c>
      <c r="AO23" s="67" t="e">
        <f t="shared" si="6"/>
        <v>#DIV/0!</v>
      </c>
      <c r="AP23" s="67" t="e">
        <f t="shared" si="6"/>
        <v>#DIV/0!</v>
      </c>
      <c r="AQ23" s="67" t="e">
        <f t="shared" si="6"/>
        <v>#DIV/0!</v>
      </c>
      <c r="AR23" s="67" t="e">
        <f t="shared" si="6"/>
        <v>#DIV/0!</v>
      </c>
      <c r="AS23" s="67" t="e">
        <f t="shared" si="6"/>
        <v>#DIV/0!</v>
      </c>
      <c r="AT23" s="67" t="e">
        <f t="shared" si="6"/>
        <v>#DIV/0!</v>
      </c>
      <c r="AU23" s="67" t="e">
        <f t="shared" si="6"/>
        <v>#DIV/0!</v>
      </c>
      <c r="AV23" s="67" t="e">
        <f t="shared" si="6"/>
        <v>#DIV/0!</v>
      </c>
      <c r="AW23" s="67">
        <f>'ModelParams Lp'!B$22</f>
        <v>4</v>
      </c>
      <c r="AX23" s="67">
        <f>'ModelParams Lp'!C$22</f>
        <v>2</v>
      </c>
      <c r="AY23" s="67">
        <f>'ModelParams Lp'!D$22</f>
        <v>1</v>
      </c>
      <c r="AZ23" s="67">
        <f>'ModelParams Lp'!E$22</f>
        <v>0</v>
      </c>
      <c r="BA23" s="67">
        <f>'ModelParams Lp'!F$22</f>
        <v>0</v>
      </c>
      <c r="BB23" s="67">
        <f>'ModelParams Lp'!G$22</f>
        <v>0</v>
      </c>
      <c r="BC23" s="67">
        <f>'ModelParams Lp'!H$22</f>
        <v>0</v>
      </c>
      <c r="BD23" s="67">
        <f>'ModelParams Lp'!I$22</f>
        <v>0</v>
      </c>
      <c r="BE23" s="67">
        <f>-10*LOG(2/(4*PI()*2^2)+4/(0.163*(Calcul!$K28*Calcul!$L28)/VLOOKUP(Calcul!$I28,'ModelParams Lp'!$E$37:$F$39,2,0)))</f>
        <v>10.69392464651435</v>
      </c>
      <c r="BF23" s="67">
        <f>-10*LOG(2/(4*PI()*2^2)+4/(0.163*(Calcul!$K28*Calcul!$L28)/VLOOKUP(Calcul!$I28,'ModelParams Lp'!$E$37:$F$39,2,0)))</f>
        <v>10.69392464651435</v>
      </c>
      <c r="BG23" s="67">
        <f>-10*LOG(2/(4*PI()*2^2)+4/(0.163*(Calcul!$K28*Calcul!$L28)/VLOOKUP(Calcul!$I28,'ModelParams Lp'!$E$37:$F$39,2,0)))</f>
        <v>10.69392464651435</v>
      </c>
      <c r="BH23" s="67">
        <f>-10*LOG(2/(4*PI()*2^2)+4/(0.163*(Calcul!$K28*Calcul!$L28)/VLOOKUP(Calcul!$I28,'ModelParams Lp'!$E$37:$F$39,2,0)))</f>
        <v>10.69392464651435</v>
      </c>
      <c r="BI23" s="67">
        <f>-10*LOG(2/(4*PI()*2^2)+4/(0.163*(Calcul!$K28*Calcul!$L28)/VLOOKUP(Calcul!$I28,'ModelParams Lp'!$E$37:$F$39,2,0)))</f>
        <v>10.69392464651435</v>
      </c>
      <c r="BJ23" s="67">
        <f>-10*LOG(2/(4*PI()*2^2)+4/(0.163*(Calcul!$K28*Calcul!$L28)/VLOOKUP(Calcul!$I28,'ModelParams Lp'!$E$37:$F$39,2,0)))</f>
        <v>10.69392464651435</v>
      </c>
      <c r="BK23" s="67">
        <f>-10*LOG(2/(4*PI()*2^2)+4/(0.163*(Calcul!$K28*Calcul!$L28)/VLOOKUP(Calcul!$I28,'ModelParams Lp'!$E$37:$F$39,2,0)))</f>
        <v>10.69392464651435</v>
      </c>
      <c r="BL23" s="67">
        <f>-10*LOG(2/(4*PI()*2^2)+4/(0.163*(Calcul!$K28*Calcul!$L28)/VLOOKUP(Calcul!$I28,'ModelParams Lp'!$E$37:$F$39,2,0)))</f>
        <v>10.69392464651435</v>
      </c>
      <c r="BM23" s="67">
        <f>VLOOKUP(Calcul!$J28,'ModelParams Lp'!$D$28:$O$32,5,0)+BE23</f>
        <v>10.69392464651435</v>
      </c>
      <c r="BN23" s="67">
        <f>VLOOKUP(Calcul!$J28,'ModelParams Lp'!$D$28:$O$32,6,0)+BF23</f>
        <v>13.69392464651435</v>
      </c>
      <c r="BO23" s="67">
        <f>VLOOKUP(Calcul!$J28,'ModelParams Lp'!$D$28:$O$32,7,0)+BG23</f>
        <v>21.69392464651435</v>
      </c>
      <c r="BP23" s="67">
        <f>VLOOKUP(Calcul!$J28,'ModelParams Lp'!$D$28:$O$32,8,0)+BH23</f>
        <v>29.69392464651435</v>
      </c>
      <c r="BQ23" s="67">
        <f>VLOOKUP(Calcul!$J28,'ModelParams Lp'!$D$28:$O$32,9,0)+BI23</f>
        <v>33.693924646514347</v>
      </c>
      <c r="BR23" s="67">
        <f>VLOOKUP(Calcul!$J28,'ModelParams Lp'!$D$28:$O$32,10,0)+BJ23</f>
        <v>33.693924646514347</v>
      </c>
      <c r="BS23" s="67">
        <f>VLOOKUP(Calcul!$J28,'ModelParams Lp'!$D$28:$O$32,11,0)+BK23</f>
        <v>33.693924646514347</v>
      </c>
      <c r="BT23" s="67">
        <f>VLOOKUP(Calcul!$J28,'ModelParams Lp'!$D$28:$O$32,12,0)+BL23</f>
        <v>33.693924646514347</v>
      </c>
      <c r="BU23" s="66" t="e">
        <f t="shared" ca="1" si="7"/>
        <v>#DIV/0!</v>
      </c>
      <c r="BV23" s="66" t="e">
        <f t="shared" ca="1" si="8"/>
        <v>#DIV/0!</v>
      </c>
      <c r="BW23" s="66" t="e">
        <f t="shared" ca="1" si="9"/>
        <v>#DIV/0!</v>
      </c>
      <c r="BX23" s="66" t="e">
        <f t="shared" ca="1" si="10"/>
        <v>#DIV/0!</v>
      </c>
      <c r="BY23" s="66" t="e">
        <f t="shared" ca="1" si="11"/>
        <v>#DIV/0!</v>
      </c>
      <c r="BZ23" s="66" t="e">
        <f t="shared" ca="1" si="12"/>
        <v>#DIV/0!</v>
      </c>
      <c r="CA23" s="66" t="e">
        <f t="shared" ca="1" si="13"/>
        <v>#DIV/0!</v>
      </c>
      <c r="CB23" s="66" t="e">
        <f t="shared" ca="1" si="14"/>
        <v>#DIV/0!</v>
      </c>
      <c r="CC23" s="24" t="e">
        <f ca="1">10*LOG10(IF(BU23="",0,POWER(10,((BU23+'ModelParams Lw'!$O$4)/10))) +IF(BV23="",0,POWER(10,((BV23+'ModelParams Lw'!$P$4)/10))) +IF(BW23="",0,POWER(10,((BW23+'ModelParams Lw'!$Q$4)/10))) +IF(BX23="",0,POWER(10,((BX23+'ModelParams Lw'!$R$4)/10))) +IF(BY23="",0,POWER(10,((BY23+'ModelParams Lw'!$S$4)/10))) +IF(BZ23="",0,POWER(10,((BZ23+'ModelParams Lw'!$T$4)/10))) +IF(CA23="",0,POWER(10,((CA23+'ModelParams Lw'!$U$4)/10)))+IF(CB23="",0,POWER(10,((CB23+'ModelParams Lw'!$V$4)/10))))</f>
        <v>#DIV/0!</v>
      </c>
      <c r="CD23" s="24" t="e">
        <f t="shared" ca="1" si="15"/>
        <v>#DIV/0!</v>
      </c>
      <c r="CE23" s="24" t="e">
        <f ca="1">(BU23-'ModelParams Lw'!O$10)/'ModelParams Lw'!O$11</f>
        <v>#DIV/0!</v>
      </c>
      <c r="CF23" s="24" t="e">
        <f ca="1">(BV23-'ModelParams Lw'!P$10)/'ModelParams Lw'!P$11</f>
        <v>#DIV/0!</v>
      </c>
      <c r="CG23" s="24" t="e">
        <f ca="1">(BW23-'ModelParams Lw'!Q$10)/'ModelParams Lw'!Q$11</f>
        <v>#DIV/0!</v>
      </c>
      <c r="CH23" s="24" t="e">
        <f ca="1">(BX23-'ModelParams Lw'!R$10)/'ModelParams Lw'!R$11</f>
        <v>#DIV/0!</v>
      </c>
      <c r="CI23" s="24" t="e">
        <f ca="1">(BY23-'ModelParams Lw'!S$10)/'ModelParams Lw'!S$11</f>
        <v>#DIV/0!</v>
      </c>
      <c r="CJ23" s="24" t="e">
        <f ca="1">(BZ23-'ModelParams Lw'!T$10)/'ModelParams Lw'!T$11</f>
        <v>#DIV/0!</v>
      </c>
      <c r="CK23" s="24" t="e">
        <f ca="1">(CA23-'ModelParams Lw'!U$10)/'ModelParams Lw'!U$11</f>
        <v>#DIV/0!</v>
      </c>
      <c r="CL23" s="24" t="e">
        <f ca="1">(CB23-'ModelParams Lw'!V$10)/'ModelParams Lw'!V$11</f>
        <v>#DIV/0!</v>
      </c>
      <c r="CM23" s="66" t="e">
        <f t="shared" si="16"/>
        <v>#DIV/0!</v>
      </c>
      <c r="CN23" s="66" t="e">
        <f t="shared" si="17"/>
        <v>#DIV/0!</v>
      </c>
      <c r="CO23" s="66" t="e">
        <f t="shared" si="23"/>
        <v>#DIV/0!</v>
      </c>
      <c r="CP23" s="66" t="e">
        <f t="shared" si="18"/>
        <v>#DIV/0!</v>
      </c>
      <c r="CQ23" s="66" t="e">
        <f t="shared" si="19"/>
        <v>#DIV/0!</v>
      </c>
      <c r="CR23" s="66" t="e">
        <f t="shared" si="20"/>
        <v>#DIV/0!</v>
      </c>
      <c r="CS23" s="66" t="e">
        <f t="shared" si="21"/>
        <v>#DIV/0!</v>
      </c>
      <c r="CT23" s="66" t="e">
        <f t="shared" si="22"/>
        <v>#DIV/0!</v>
      </c>
      <c r="CU23" s="24" t="e">
        <f>10*LOG10(IF(CM23="",0,POWER(10,((CM23+'ModelParams Lw'!$O$4)/10))) +IF(CN23="",0,POWER(10,((CN23+'ModelParams Lw'!$P$4)/10))) +IF(CO23="",0,POWER(10,((CO23+'ModelParams Lw'!$Q$4)/10))) +IF(CP23="",0,POWER(10,((CP23+'ModelParams Lw'!$R$4)/10))) +IF(CQ23="",0,POWER(10,((CQ23+'ModelParams Lw'!$S$4)/10))) +IF(CR23="",0,POWER(10,((CR23+'ModelParams Lw'!$T$4)/10))) +IF(CS23="",0,POWER(10,((CS23+'ModelParams Lw'!$U$4)/10)))+IF(CT23="",0,POWER(10,((CT23+'ModelParams Lw'!$V$4)/10))))</f>
        <v>#DIV/0!</v>
      </c>
      <c r="CV23" s="24" t="e">
        <f t="shared" si="24"/>
        <v>#DIV/0!</v>
      </c>
      <c r="CW23" s="24" t="e">
        <f>(CM23-'ModelParams Lw'!O$10)/'ModelParams Lw'!O$11</f>
        <v>#DIV/0!</v>
      </c>
      <c r="CX23" s="24" t="e">
        <f>(CN23-'ModelParams Lw'!P$10)/'ModelParams Lw'!P$11</f>
        <v>#DIV/0!</v>
      </c>
      <c r="CY23" s="24" t="e">
        <f>(CO23-'ModelParams Lw'!Q$10)/'ModelParams Lw'!Q$11</f>
        <v>#DIV/0!</v>
      </c>
      <c r="CZ23" s="24" t="e">
        <f>(CP23-'ModelParams Lw'!R$10)/'ModelParams Lw'!R$11</f>
        <v>#DIV/0!</v>
      </c>
      <c r="DA23" s="24" t="e">
        <f>(CQ23-'ModelParams Lw'!S$10)/'ModelParams Lw'!S$11</f>
        <v>#DIV/0!</v>
      </c>
      <c r="DB23" s="24" t="e">
        <f>(CR23-'ModelParams Lw'!T$10)/'ModelParams Lw'!T$11</f>
        <v>#DIV/0!</v>
      </c>
      <c r="DC23" s="24" t="e">
        <f>(CS23-'ModelParams Lw'!U$10)/'ModelParams Lw'!U$11</f>
        <v>#DIV/0!</v>
      </c>
      <c r="DD23" s="24" t="e">
        <f>(CT23-'ModelParams Lw'!V$10)/'ModelParams Lw'!V$11</f>
        <v>#DIV/0!</v>
      </c>
    </row>
    <row r="24" spans="1:108" x14ac:dyDescent="0.25">
      <c r="A24" s="12">
        <f>'Sound Power'!B24</f>
        <v>0</v>
      </c>
      <c r="B24" s="12">
        <f>'Sound Power'!D24</f>
        <v>0</v>
      </c>
      <c r="C24" s="12">
        <f>'Sound Power'!E24</f>
        <v>0</v>
      </c>
      <c r="D24" s="12">
        <f>'Sound Power'!F24</f>
        <v>0</v>
      </c>
      <c r="E24" s="67" t="e">
        <f>IF(Calcul!$G29="SA",'Sound Power'!AY24,'Sound Power'!P24)</f>
        <v>#DIV/0!</v>
      </c>
      <c r="F24" s="67" t="e">
        <f>IF(Calcul!$G29="SA",'Sound Power'!AZ24,'Sound Power'!Q24)</f>
        <v>#DIV/0!</v>
      </c>
      <c r="G24" s="67" t="e">
        <f>IF(Calcul!$G29="SA",'Sound Power'!BA24,'Sound Power'!R24)</f>
        <v>#DIV/0!</v>
      </c>
      <c r="H24" s="67" t="e">
        <f>IF(Calcul!$G29="SA",'Sound Power'!BB24,'Sound Power'!S24)</f>
        <v>#DIV/0!</v>
      </c>
      <c r="I24" s="67" t="e">
        <f>IF(Calcul!$G29="SA",'Sound Power'!BC24,'Sound Power'!T24)</f>
        <v>#DIV/0!</v>
      </c>
      <c r="J24" s="67" t="e">
        <f>IF(Calcul!$G29="SA",'Sound Power'!BD24,'Sound Power'!U24)</f>
        <v>#DIV/0!</v>
      </c>
      <c r="K24" s="67" t="e">
        <f>IF(Calcul!$G29="SA",'Sound Power'!BE24,'Sound Power'!V24)</f>
        <v>#DIV/0!</v>
      </c>
      <c r="L24" s="67" t="e">
        <f>IF(Calcul!$G29="SA",'Sound Power'!BF24,'Sound Power'!W24)</f>
        <v>#DIV/0!</v>
      </c>
      <c r="M24" s="67" t="e">
        <f>'Sound Power'!BY24</f>
        <v>#DIV/0!</v>
      </c>
      <c r="N24" s="67" t="e">
        <f>'Sound Power'!BZ24</f>
        <v>#DIV/0!</v>
      </c>
      <c r="O24" s="67" t="e">
        <f>'Sound Power'!CA24</f>
        <v>#DIV/0!</v>
      </c>
      <c r="P24" s="67" t="e">
        <f>'Sound Power'!CB24</f>
        <v>#DIV/0!</v>
      </c>
      <c r="Q24" s="67" t="e">
        <f>'Sound Power'!CC24</f>
        <v>#DIV/0!</v>
      </c>
      <c r="R24" s="67" t="e">
        <f>'Sound Power'!CD24</f>
        <v>#DIV/0!</v>
      </c>
      <c r="S24" s="67" t="e">
        <f>'Sound Power'!CE24</f>
        <v>#DIV/0!</v>
      </c>
      <c r="T24" s="67" t="e">
        <f>'Sound Power'!CF24</f>
        <v>#DIV/0!</v>
      </c>
      <c r="U24" s="64">
        <f t="shared" si="3"/>
        <v>0</v>
      </c>
      <c r="V24" s="64">
        <f t="shared" si="4"/>
        <v>0</v>
      </c>
      <c r="W24" s="67" t="e">
        <f>('ModelParams Lp'!B$4*10^'ModelParams Lp'!B$5*($U24/$V24)^'ModelParams Lp'!B$6)*3</f>
        <v>#DIV/0!</v>
      </c>
      <c r="X24" s="67" t="e">
        <f>('ModelParams Lp'!C$4*10^'ModelParams Lp'!C$5*($U24/$V24)^'ModelParams Lp'!C$6)*3</f>
        <v>#DIV/0!</v>
      </c>
      <c r="Y24" s="67" t="e">
        <f>('ModelParams Lp'!D$4*10^'ModelParams Lp'!D$5*($U24/$V24)^'ModelParams Lp'!D$6)*3</f>
        <v>#DIV/0!</v>
      </c>
      <c r="Z24" s="67" t="e">
        <f>('ModelParams Lp'!E$4*10^'ModelParams Lp'!E$5*($U24/$V24)^'ModelParams Lp'!E$6)*3</f>
        <v>#DIV/0!</v>
      </c>
      <c r="AA24" s="67" t="e">
        <f>('ModelParams Lp'!F$4*10^'ModelParams Lp'!F$5*($U24/$V24)^'ModelParams Lp'!F$6)*3</f>
        <v>#DIV/0!</v>
      </c>
      <c r="AB24" s="67" t="e">
        <f>('ModelParams Lp'!G$4*10^'ModelParams Lp'!G$5*($U24/$V24)^'ModelParams Lp'!G$6)*3</f>
        <v>#DIV/0!</v>
      </c>
      <c r="AC24" s="67" t="e">
        <f>('ModelParams Lp'!H$4*10^'ModelParams Lp'!H$5*($U24/$V24)^'ModelParams Lp'!H$6)*3</f>
        <v>#DIV/0!</v>
      </c>
      <c r="AD24" s="67" t="e">
        <f>('ModelParams Lp'!I$4*10^'ModelParams Lp'!I$5*($U24/$V24)^'ModelParams Lp'!I$6)*3</f>
        <v>#DIV/0!</v>
      </c>
      <c r="AE24" s="53" t="e">
        <f t="shared" si="5"/>
        <v>#DIV/0!</v>
      </c>
      <c r="AF24" s="53" t="e">
        <f>IF(AE24&lt;'ModelParams Lp'!$B$16,-1,IF(AE24&lt;'ModelParams Lp'!$C$16,0,IF(AE24&lt;'ModelParams Lp'!$D$16,1,IF(AE24&lt;'ModelParams Lp'!$E$16,2,IF(AE24&lt;'ModelParams Lp'!$F$16,3,IF(AE24&lt;'ModelParams Lp'!$G$16,4,IF(AE24&lt;'ModelParams Lp'!$H$16,5,6)))))))</f>
        <v>#DIV/0!</v>
      </c>
      <c r="AG24" s="67" t="e">
        <f ca="1">IF($AF24&gt;1,0,OFFSET('ModelParams Lp'!$C$12,0,-'Sound Pressure'!$AF24))</f>
        <v>#DIV/0!</v>
      </c>
      <c r="AH24" s="67" t="e">
        <f ca="1">IF($AF24&gt;2,0,OFFSET('ModelParams Lp'!$D$12,0,-'Sound Pressure'!$AF24))</f>
        <v>#DIV/0!</v>
      </c>
      <c r="AI24" s="67" t="e">
        <f ca="1">IF($AF24&gt;3,0,OFFSET('ModelParams Lp'!$E$12,0,-'Sound Pressure'!$AF24))</f>
        <v>#DIV/0!</v>
      </c>
      <c r="AJ24" s="67" t="e">
        <f ca="1">IF($AF24&gt;4,0,OFFSET('ModelParams Lp'!$F$12,0,-'Sound Pressure'!$AF24))</f>
        <v>#DIV/0!</v>
      </c>
      <c r="AK24" s="67" t="e">
        <f ca="1">IF($AF24&gt;3,0,OFFSET('ModelParams Lp'!$G$12,0,-'Sound Pressure'!$AF24))</f>
        <v>#DIV/0!</v>
      </c>
      <c r="AL24" s="67" t="e">
        <f ca="1">IF($AF24&gt;5,0,OFFSET('ModelParams Lp'!$H$12,0,-'Sound Pressure'!$AF24))</f>
        <v>#DIV/0!</v>
      </c>
      <c r="AM24" s="67" t="e">
        <f ca="1">IF($AF24&gt;6,0,OFFSET('ModelParams Lp'!$I$12,0,-'Sound Pressure'!$AF24))</f>
        <v>#DIV/0!</v>
      </c>
      <c r="AN24" s="67" t="e">
        <f ca="1">IF($AF24&gt;7,0,IF($AF$4&lt;0,3,OFFSET('ModelParams Lp'!$J$12,0,-'Sound Pressure'!$AF24)))</f>
        <v>#DIV/0!</v>
      </c>
      <c r="AO24" s="67" t="e">
        <f t="shared" si="6"/>
        <v>#DIV/0!</v>
      </c>
      <c r="AP24" s="67" t="e">
        <f t="shared" si="6"/>
        <v>#DIV/0!</v>
      </c>
      <c r="AQ24" s="67" t="e">
        <f t="shared" si="6"/>
        <v>#DIV/0!</v>
      </c>
      <c r="AR24" s="67" t="e">
        <f t="shared" si="6"/>
        <v>#DIV/0!</v>
      </c>
      <c r="AS24" s="67" t="e">
        <f t="shared" si="6"/>
        <v>#DIV/0!</v>
      </c>
      <c r="AT24" s="67" t="e">
        <f t="shared" si="6"/>
        <v>#DIV/0!</v>
      </c>
      <c r="AU24" s="67" t="e">
        <f t="shared" si="6"/>
        <v>#DIV/0!</v>
      </c>
      <c r="AV24" s="67" t="e">
        <f t="shared" si="6"/>
        <v>#DIV/0!</v>
      </c>
      <c r="AW24" s="67">
        <f>'ModelParams Lp'!B$22</f>
        <v>4</v>
      </c>
      <c r="AX24" s="67">
        <f>'ModelParams Lp'!C$22</f>
        <v>2</v>
      </c>
      <c r="AY24" s="67">
        <f>'ModelParams Lp'!D$22</f>
        <v>1</v>
      </c>
      <c r="AZ24" s="67">
        <f>'ModelParams Lp'!E$22</f>
        <v>0</v>
      </c>
      <c r="BA24" s="67">
        <f>'ModelParams Lp'!F$22</f>
        <v>0</v>
      </c>
      <c r="BB24" s="67">
        <f>'ModelParams Lp'!G$22</f>
        <v>0</v>
      </c>
      <c r="BC24" s="67">
        <f>'ModelParams Lp'!H$22</f>
        <v>0</v>
      </c>
      <c r="BD24" s="67">
        <f>'ModelParams Lp'!I$22</f>
        <v>0</v>
      </c>
      <c r="BE24" s="67">
        <f>-10*LOG(2/(4*PI()*2^2)+4/(0.163*(Calcul!$K29*Calcul!$L29)/VLOOKUP(Calcul!$I29,'ModelParams Lp'!$E$37:$F$39,2,0)))</f>
        <v>10.69392464651435</v>
      </c>
      <c r="BF24" s="67">
        <f>-10*LOG(2/(4*PI()*2^2)+4/(0.163*(Calcul!$K29*Calcul!$L29)/VLOOKUP(Calcul!$I29,'ModelParams Lp'!$E$37:$F$39,2,0)))</f>
        <v>10.69392464651435</v>
      </c>
      <c r="BG24" s="67">
        <f>-10*LOG(2/(4*PI()*2^2)+4/(0.163*(Calcul!$K29*Calcul!$L29)/VLOOKUP(Calcul!$I29,'ModelParams Lp'!$E$37:$F$39,2,0)))</f>
        <v>10.69392464651435</v>
      </c>
      <c r="BH24" s="67">
        <f>-10*LOG(2/(4*PI()*2^2)+4/(0.163*(Calcul!$K29*Calcul!$L29)/VLOOKUP(Calcul!$I29,'ModelParams Lp'!$E$37:$F$39,2,0)))</f>
        <v>10.69392464651435</v>
      </c>
      <c r="BI24" s="67">
        <f>-10*LOG(2/(4*PI()*2^2)+4/(0.163*(Calcul!$K29*Calcul!$L29)/VLOOKUP(Calcul!$I29,'ModelParams Lp'!$E$37:$F$39,2,0)))</f>
        <v>10.69392464651435</v>
      </c>
      <c r="BJ24" s="67">
        <f>-10*LOG(2/(4*PI()*2^2)+4/(0.163*(Calcul!$K29*Calcul!$L29)/VLOOKUP(Calcul!$I29,'ModelParams Lp'!$E$37:$F$39,2,0)))</f>
        <v>10.69392464651435</v>
      </c>
      <c r="BK24" s="67">
        <f>-10*LOG(2/(4*PI()*2^2)+4/(0.163*(Calcul!$K29*Calcul!$L29)/VLOOKUP(Calcul!$I29,'ModelParams Lp'!$E$37:$F$39,2,0)))</f>
        <v>10.69392464651435</v>
      </c>
      <c r="BL24" s="67">
        <f>-10*LOG(2/(4*PI()*2^2)+4/(0.163*(Calcul!$K29*Calcul!$L29)/VLOOKUP(Calcul!$I29,'ModelParams Lp'!$E$37:$F$39,2,0)))</f>
        <v>10.69392464651435</v>
      </c>
      <c r="BM24" s="67">
        <f>VLOOKUP(Calcul!$J29,'ModelParams Lp'!$D$28:$O$32,5,0)+BE24</f>
        <v>10.69392464651435</v>
      </c>
      <c r="BN24" s="67">
        <f>VLOOKUP(Calcul!$J29,'ModelParams Lp'!$D$28:$O$32,6,0)+BF24</f>
        <v>13.69392464651435</v>
      </c>
      <c r="BO24" s="67">
        <f>VLOOKUP(Calcul!$J29,'ModelParams Lp'!$D$28:$O$32,7,0)+BG24</f>
        <v>21.69392464651435</v>
      </c>
      <c r="BP24" s="67">
        <f>VLOOKUP(Calcul!$J29,'ModelParams Lp'!$D$28:$O$32,8,0)+BH24</f>
        <v>29.69392464651435</v>
      </c>
      <c r="BQ24" s="67">
        <f>VLOOKUP(Calcul!$J29,'ModelParams Lp'!$D$28:$O$32,9,0)+BI24</f>
        <v>33.693924646514347</v>
      </c>
      <c r="BR24" s="67">
        <f>VLOOKUP(Calcul!$J29,'ModelParams Lp'!$D$28:$O$32,10,0)+BJ24</f>
        <v>33.693924646514347</v>
      </c>
      <c r="BS24" s="67">
        <f>VLOOKUP(Calcul!$J29,'ModelParams Lp'!$D$28:$O$32,11,0)+BK24</f>
        <v>33.693924646514347</v>
      </c>
      <c r="BT24" s="67">
        <f>VLOOKUP(Calcul!$J29,'ModelParams Lp'!$D$28:$O$32,12,0)+BL24</f>
        <v>33.693924646514347</v>
      </c>
      <c r="BU24" s="66" t="e">
        <f t="shared" ca="1" si="7"/>
        <v>#DIV/0!</v>
      </c>
      <c r="BV24" s="66" t="e">
        <f t="shared" ca="1" si="8"/>
        <v>#DIV/0!</v>
      </c>
      <c r="BW24" s="66" t="e">
        <f t="shared" ca="1" si="9"/>
        <v>#DIV/0!</v>
      </c>
      <c r="BX24" s="66" t="e">
        <f t="shared" ca="1" si="10"/>
        <v>#DIV/0!</v>
      </c>
      <c r="BY24" s="66" t="e">
        <f t="shared" ca="1" si="11"/>
        <v>#DIV/0!</v>
      </c>
      <c r="BZ24" s="66" t="e">
        <f t="shared" ca="1" si="12"/>
        <v>#DIV/0!</v>
      </c>
      <c r="CA24" s="66" t="e">
        <f t="shared" ca="1" si="13"/>
        <v>#DIV/0!</v>
      </c>
      <c r="CB24" s="66" t="e">
        <f t="shared" ca="1" si="14"/>
        <v>#DIV/0!</v>
      </c>
      <c r="CC24" s="24" t="e">
        <f ca="1">10*LOG10(IF(BU24="",0,POWER(10,((BU24+'ModelParams Lw'!$O$4)/10))) +IF(BV24="",0,POWER(10,((BV24+'ModelParams Lw'!$P$4)/10))) +IF(BW24="",0,POWER(10,((BW24+'ModelParams Lw'!$Q$4)/10))) +IF(BX24="",0,POWER(10,((BX24+'ModelParams Lw'!$R$4)/10))) +IF(BY24="",0,POWER(10,((BY24+'ModelParams Lw'!$S$4)/10))) +IF(BZ24="",0,POWER(10,((BZ24+'ModelParams Lw'!$T$4)/10))) +IF(CA24="",0,POWER(10,((CA24+'ModelParams Lw'!$U$4)/10)))+IF(CB24="",0,POWER(10,((CB24+'ModelParams Lw'!$V$4)/10))))</f>
        <v>#DIV/0!</v>
      </c>
      <c r="CD24" s="24" t="e">
        <f t="shared" ca="1" si="15"/>
        <v>#DIV/0!</v>
      </c>
      <c r="CE24" s="24" t="e">
        <f ca="1">(BU24-'ModelParams Lw'!O$10)/'ModelParams Lw'!O$11</f>
        <v>#DIV/0!</v>
      </c>
      <c r="CF24" s="24" t="e">
        <f ca="1">(BV24-'ModelParams Lw'!P$10)/'ModelParams Lw'!P$11</f>
        <v>#DIV/0!</v>
      </c>
      <c r="CG24" s="24" t="e">
        <f ca="1">(BW24-'ModelParams Lw'!Q$10)/'ModelParams Lw'!Q$11</f>
        <v>#DIV/0!</v>
      </c>
      <c r="CH24" s="24" t="e">
        <f ca="1">(BX24-'ModelParams Lw'!R$10)/'ModelParams Lw'!R$11</f>
        <v>#DIV/0!</v>
      </c>
      <c r="CI24" s="24" t="e">
        <f ca="1">(BY24-'ModelParams Lw'!S$10)/'ModelParams Lw'!S$11</f>
        <v>#DIV/0!</v>
      </c>
      <c r="CJ24" s="24" t="e">
        <f ca="1">(BZ24-'ModelParams Lw'!T$10)/'ModelParams Lw'!T$11</f>
        <v>#DIV/0!</v>
      </c>
      <c r="CK24" s="24" t="e">
        <f ca="1">(CA24-'ModelParams Lw'!U$10)/'ModelParams Lw'!U$11</f>
        <v>#DIV/0!</v>
      </c>
      <c r="CL24" s="24" t="e">
        <f ca="1">(CB24-'ModelParams Lw'!V$10)/'ModelParams Lw'!V$11</f>
        <v>#DIV/0!</v>
      </c>
      <c r="CM24" s="66" t="e">
        <f t="shared" si="16"/>
        <v>#DIV/0!</v>
      </c>
      <c r="CN24" s="66" t="e">
        <f t="shared" si="17"/>
        <v>#DIV/0!</v>
      </c>
      <c r="CO24" s="66" t="e">
        <f t="shared" si="23"/>
        <v>#DIV/0!</v>
      </c>
      <c r="CP24" s="66" t="e">
        <f t="shared" si="18"/>
        <v>#DIV/0!</v>
      </c>
      <c r="CQ24" s="66" t="e">
        <f t="shared" si="19"/>
        <v>#DIV/0!</v>
      </c>
      <c r="CR24" s="66" t="e">
        <f t="shared" si="20"/>
        <v>#DIV/0!</v>
      </c>
      <c r="CS24" s="66" t="e">
        <f t="shared" si="21"/>
        <v>#DIV/0!</v>
      </c>
      <c r="CT24" s="66" t="e">
        <f t="shared" si="22"/>
        <v>#DIV/0!</v>
      </c>
      <c r="CU24" s="24" t="e">
        <f>10*LOG10(IF(CM24="",0,POWER(10,((CM24+'ModelParams Lw'!$O$4)/10))) +IF(CN24="",0,POWER(10,((CN24+'ModelParams Lw'!$P$4)/10))) +IF(CO24="",0,POWER(10,((CO24+'ModelParams Lw'!$Q$4)/10))) +IF(CP24="",0,POWER(10,((CP24+'ModelParams Lw'!$R$4)/10))) +IF(CQ24="",0,POWER(10,((CQ24+'ModelParams Lw'!$S$4)/10))) +IF(CR24="",0,POWER(10,((CR24+'ModelParams Lw'!$T$4)/10))) +IF(CS24="",0,POWER(10,((CS24+'ModelParams Lw'!$U$4)/10)))+IF(CT24="",0,POWER(10,((CT24+'ModelParams Lw'!$V$4)/10))))</f>
        <v>#DIV/0!</v>
      </c>
      <c r="CV24" s="24" t="e">
        <f t="shared" si="24"/>
        <v>#DIV/0!</v>
      </c>
      <c r="CW24" s="24" t="e">
        <f>(CM24-'ModelParams Lw'!O$10)/'ModelParams Lw'!O$11</f>
        <v>#DIV/0!</v>
      </c>
      <c r="CX24" s="24" t="e">
        <f>(CN24-'ModelParams Lw'!P$10)/'ModelParams Lw'!P$11</f>
        <v>#DIV/0!</v>
      </c>
      <c r="CY24" s="24" t="e">
        <f>(CO24-'ModelParams Lw'!Q$10)/'ModelParams Lw'!Q$11</f>
        <v>#DIV/0!</v>
      </c>
      <c r="CZ24" s="24" t="e">
        <f>(CP24-'ModelParams Lw'!R$10)/'ModelParams Lw'!R$11</f>
        <v>#DIV/0!</v>
      </c>
      <c r="DA24" s="24" t="e">
        <f>(CQ24-'ModelParams Lw'!S$10)/'ModelParams Lw'!S$11</f>
        <v>#DIV/0!</v>
      </c>
      <c r="DB24" s="24" t="e">
        <f>(CR24-'ModelParams Lw'!T$10)/'ModelParams Lw'!T$11</f>
        <v>#DIV/0!</v>
      </c>
      <c r="DC24" s="24" t="e">
        <f>(CS24-'ModelParams Lw'!U$10)/'ModelParams Lw'!U$11</f>
        <v>#DIV/0!</v>
      </c>
      <c r="DD24" s="24" t="e">
        <f>(CT24-'ModelParams Lw'!V$10)/'ModelParams Lw'!V$11</f>
        <v>#DIV/0!</v>
      </c>
    </row>
    <row r="25" spans="1:108" x14ac:dyDescent="0.25">
      <c r="A25" s="12">
        <f>'Sound Power'!B25</f>
        <v>0</v>
      </c>
      <c r="B25" s="12">
        <f>'Sound Power'!D25</f>
        <v>0</v>
      </c>
      <c r="C25" s="12">
        <f>'Sound Power'!E25</f>
        <v>0</v>
      </c>
      <c r="D25" s="12">
        <f>'Sound Power'!F25</f>
        <v>0</v>
      </c>
      <c r="E25" s="67" t="e">
        <f>IF(Calcul!$G30="SA",'Sound Power'!AY25,'Sound Power'!P25)</f>
        <v>#DIV/0!</v>
      </c>
      <c r="F25" s="67" t="e">
        <f>IF(Calcul!$G30="SA",'Sound Power'!AZ25,'Sound Power'!Q25)</f>
        <v>#DIV/0!</v>
      </c>
      <c r="G25" s="67" t="e">
        <f>IF(Calcul!$G30="SA",'Sound Power'!BA25,'Sound Power'!R25)</f>
        <v>#DIV/0!</v>
      </c>
      <c r="H25" s="67" t="e">
        <f>IF(Calcul!$G30="SA",'Sound Power'!BB25,'Sound Power'!S25)</f>
        <v>#DIV/0!</v>
      </c>
      <c r="I25" s="67" t="e">
        <f>IF(Calcul!$G30="SA",'Sound Power'!BC25,'Sound Power'!T25)</f>
        <v>#DIV/0!</v>
      </c>
      <c r="J25" s="67" t="e">
        <f>IF(Calcul!$G30="SA",'Sound Power'!BD25,'Sound Power'!U25)</f>
        <v>#DIV/0!</v>
      </c>
      <c r="K25" s="67" t="e">
        <f>IF(Calcul!$G30="SA",'Sound Power'!BE25,'Sound Power'!V25)</f>
        <v>#DIV/0!</v>
      </c>
      <c r="L25" s="67" t="e">
        <f>IF(Calcul!$G30="SA",'Sound Power'!BF25,'Sound Power'!W25)</f>
        <v>#DIV/0!</v>
      </c>
      <c r="M25" s="67" t="e">
        <f>'Sound Power'!BY25</f>
        <v>#DIV/0!</v>
      </c>
      <c r="N25" s="67" t="e">
        <f>'Sound Power'!BZ25</f>
        <v>#DIV/0!</v>
      </c>
      <c r="O25" s="67" t="e">
        <f>'Sound Power'!CA25</f>
        <v>#DIV/0!</v>
      </c>
      <c r="P25" s="67" t="e">
        <f>'Sound Power'!CB25</f>
        <v>#DIV/0!</v>
      </c>
      <c r="Q25" s="67" t="e">
        <f>'Sound Power'!CC25</f>
        <v>#DIV/0!</v>
      </c>
      <c r="R25" s="67" t="e">
        <f>'Sound Power'!CD25</f>
        <v>#DIV/0!</v>
      </c>
      <c r="S25" s="67" t="e">
        <f>'Sound Power'!CE25</f>
        <v>#DIV/0!</v>
      </c>
      <c r="T25" s="67" t="e">
        <f>'Sound Power'!CF25</f>
        <v>#DIV/0!</v>
      </c>
      <c r="U25" s="64">
        <f t="shared" si="3"/>
        <v>0</v>
      </c>
      <c r="V25" s="64">
        <f t="shared" si="4"/>
        <v>0</v>
      </c>
      <c r="W25" s="67" t="e">
        <f>('ModelParams Lp'!B$4*10^'ModelParams Lp'!B$5*($U25/$V25)^'ModelParams Lp'!B$6)*3</f>
        <v>#DIV/0!</v>
      </c>
      <c r="X25" s="67" t="e">
        <f>('ModelParams Lp'!C$4*10^'ModelParams Lp'!C$5*($U25/$V25)^'ModelParams Lp'!C$6)*3</f>
        <v>#DIV/0!</v>
      </c>
      <c r="Y25" s="67" t="e">
        <f>('ModelParams Lp'!D$4*10^'ModelParams Lp'!D$5*($U25/$V25)^'ModelParams Lp'!D$6)*3</f>
        <v>#DIV/0!</v>
      </c>
      <c r="Z25" s="67" t="e">
        <f>('ModelParams Lp'!E$4*10^'ModelParams Lp'!E$5*($U25/$V25)^'ModelParams Lp'!E$6)*3</f>
        <v>#DIV/0!</v>
      </c>
      <c r="AA25" s="67" t="e">
        <f>('ModelParams Lp'!F$4*10^'ModelParams Lp'!F$5*($U25/$V25)^'ModelParams Lp'!F$6)*3</f>
        <v>#DIV/0!</v>
      </c>
      <c r="AB25" s="67" t="e">
        <f>('ModelParams Lp'!G$4*10^'ModelParams Lp'!G$5*($U25/$V25)^'ModelParams Lp'!G$6)*3</f>
        <v>#DIV/0!</v>
      </c>
      <c r="AC25" s="67" t="e">
        <f>('ModelParams Lp'!H$4*10^'ModelParams Lp'!H$5*($U25/$V25)^'ModelParams Lp'!H$6)*3</f>
        <v>#DIV/0!</v>
      </c>
      <c r="AD25" s="67" t="e">
        <f>('ModelParams Lp'!I$4*10^'ModelParams Lp'!I$5*($U25/$V25)^'ModelParams Lp'!I$6)*3</f>
        <v>#DIV/0!</v>
      </c>
      <c r="AE25" s="53" t="e">
        <f t="shared" si="5"/>
        <v>#DIV/0!</v>
      </c>
      <c r="AF25" s="53" t="e">
        <f>IF(AE25&lt;'ModelParams Lp'!$B$16,-1,IF(AE25&lt;'ModelParams Lp'!$C$16,0,IF(AE25&lt;'ModelParams Lp'!$D$16,1,IF(AE25&lt;'ModelParams Lp'!$E$16,2,IF(AE25&lt;'ModelParams Lp'!$F$16,3,IF(AE25&lt;'ModelParams Lp'!$G$16,4,IF(AE25&lt;'ModelParams Lp'!$H$16,5,6)))))))</f>
        <v>#DIV/0!</v>
      </c>
      <c r="AG25" s="67" t="e">
        <f ca="1">IF($AF25&gt;1,0,OFFSET('ModelParams Lp'!$C$12,0,-'Sound Pressure'!$AF25))</f>
        <v>#DIV/0!</v>
      </c>
      <c r="AH25" s="67" t="e">
        <f ca="1">IF($AF25&gt;2,0,OFFSET('ModelParams Lp'!$D$12,0,-'Sound Pressure'!$AF25))</f>
        <v>#DIV/0!</v>
      </c>
      <c r="AI25" s="67" t="e">
        <f ca="1">IF($AF25&gt;3,0,OFFSET('ModelParams Lp'!$E$12,0,-'Sound Pressure'!$AF25))</f>
        <v>#DIV/0!</v>
      </c>
      <c r="AJ25" s="67" t="e">
        <f ca="1">IF($AF25&gt;4,0,OFFSET('ModelParams Lp'!$F$12,0,-'Sound Pressure'!$AF25))</f>
        <v>#DIV/0!</v>
      </c>
      <c r="AK25" s="67" t="e">
        <f ca="1">IF($AF25&gt;3,0,OFFSET('ModelParams Lp'!$G$12,0,-'Sound Pressure'!$AF25))</f>
        <v>#DIV/0!</v>
      </c>
      <c r="AL25" s="67" t="e">
        <f ca="1">IF($AF25&gt;5,0,OFFSET('ModelParams Lp'!$H$12,0,-'Sound Pressure'!$AF25))</f>
        <v>#DIV/0!</v>
      </c>
      <c r="AM25" s="67" t="e">
        <f ca="1">IF($AF25&gt;6,0,OFFSET('ModelParams Lp'!$I$12,0,-'Sound Pressure'!$AF25))</f>
        <v>#DIV/0!</v>
      </c>
      <c r="AN25" s="67" t="e">
        <f ca="1">IF($AF25&gt;7,0,IF($AF$4&lt;0,3,OFFSET('ModelParams Lp'!$J$12,0,-'Sound Pressure'!$AF25)))</f>
        <v>#DIV/0!</v>
      </c>
      <c r="AO25" s="67" t="e">
        <f t="shared" si="6"/>
        <v>#DIV/0!</v>
      </c>
      <c r="AP25" s="67" t="e">
        <f t="shared" si="6"/>
        <v>#DIV/0!</v>
      </c>
      <c r="AQ25" s="67" t="e">
        <f t="shared" si="6"/>
        <v>#DIV/0!</v>
      </c>
      <c r="AR25" s="67" t="e">
        <f t="shared" si="6"/>
        <v>#DIV/0!</v>
      </c>
      <c r="AS25" s="67" t="e">
        <f t="shared" si="6"/>
        <v>#DIV/0!</v>
      </c>
      <c r="AT25" s="67" t="e">
        <f t="shared" si="6"/>
        <v>#DIV/0!</v>
      </c>
      <c r="AU25" s="67" t="e">
        <f t="shared" si="6"/>
        <v>#DIV/0!</v>
      </c>
      <c r="AV25" s="67" t="e">
        <f t="shared" si="6"/>
        <v>#DIV/0!</v>
      </c>
      <c r="AW25" s="67">
        <f>'ModelParams Lp'!B$22</f>
        <v>4</v>
      </c>
      <c r="AX25" s="67">
        <f>'ModelParams Lp'!C$22</f>
        <v>2</v>
      </c>
      <c r="AY25" s="67">
        <f>'ModelParams Lp'!D$22</f>
        <v>1</v>
      </c>
      <c r="AZ25" s="67">
        <f>'ModelParams Lp'!E$22</f>
        <v>0</v>
      </c>
      <c r="BA25" s="67">
        <f>'ModelParams Lp'!F$22</f>
        <v>0</v>
      </c>
      <c r="BB25" s="67">
        <f>'ModelParams Lp'!G$22</f>
        <v>0</v>
      </c>
      <c r="BC25" s="67">
        <f>'ModelParams Lp'!H$22</f>
        <v>0</v>
      </c>
      <c r="BD25" s="67">
        <f>'ModelParams Lp'!I$22</f>
        <v>0</v>
      </c>
      <c r="BE25" s="67">
        <f>-10*LOG(2/(4*PI()*2^2)+4/(0.163*(Calcul!$K30*Calcul!$L30)/VLOOKUP(Calcul!$I30,'ModelParams Lp'!$E$37:$F$39,2,0)))</f>
        <v>10.69392464651435</v>
      </c>
      <c r="BF25" s="67">
        <f>-10*LOG(2/(4*PI()*2^2)+4/(0.163*(Calcul!$K30*Calcul!$L30)/VLOOKUP(Calcul!$I30,'ModelParams Lp'!$E$37:$F$39,2,0)))</f>
        <v>10.69392464651435</v>
      </c>
      <c r="BG25" s="67">
        <f>-10*LOG(2/(4*PI()*2^2)+4/(0.163*(Calcul!$K30*Calcul!$L30)/VLOOKUP(Calcul!$I30,'ModelParams Lp'!$E$37:$F$39,2,0)))</f>
        <v>10.69392464651435</v>
      </c>
      <c r="BH25" s="67">
        <f>-10*LOG(2/(4*PI()*2^2)+4/(0.163*(Calcul!$K30*Calcul!$L30)/VLOOKUP(Calcul!$I30,'ModelParams Lp'!$E$37:$F$39,2,0)))</f>
        <v>10.69392464651435</v>
      </c>
      <c r="BI25" s="67">
        <f>-10*LOG(2/(4*PI()*2^2)+4/(0.163*(Calcul!$K30*Calcul!$L30)/VLOOKUP(Calcul!$I30,'ModelParams Lp'!$E$37:$F$39,2,0)))</f>
        <v>10.69392464651435</v>
      </c>
      <c r="BJ25" s="67">
        <f>-10*LOG(2/(4*PI()*2^2)+4/(0.163*(Calcul!$K30*Calcul!$L30)/VLOOKUP(Calcul!$I30,'ModelParams Lp'!$E$37:$F$39,2,0)))</f>
        <v>10.69392464651435</v>
      </c>
      <c r="BK25" s="67">
        <f>-10*LOG(2/(4*PI()*2^2)+4/(0.163*(Calcul!$K30*Calcul!$L30)/VLOOKUP(Calcul!$I30,'ModelParams Lp'!$E$37:$F$39,2,0)))</f>
        <v>10.69392464651435</v>
      </c>
      <c r="BL25" s="67">
        <f>-10*LOG(2/(4*PI()*2^2)+4/(0.163*(Calcul!$K30*Calcul!$L30)/VLOOKUP(Calcul!$I30,'ModelParams Lp'!$E$37:$F$39,2,0)))</f>
        <v>10.69392464651435</v>
      </c>
      <c r="BM25" s="67">
        <f>VLOOKUP(Calcul!$J30,'ModelParams Lp'!$D$28:$O$32,5,0)+BE25</f>
        <v>10.69392464651435</v>
      </c>
      <c r="BN25" s="67">
        <f>VLOOKUP(Calcul!$J30,'ModelParams Lp'!$D$28:$O$32,6,0)+BF25</f>
        <v>13.69392464651435</v>
      </c>
      <c r="BO25" s="67">
        <f>VLOOKUP(Calcul!$J30,'ModelParams Lp'!$D$28:$O$32,7,0)+BG25</f>
        <v>21.69392464651435</v>
      </c>
      <c r="BP25" s="67">
        <f>VLOOKUP(Calcul!$J30,'ModelParams Lp'!$D$28:$O$32,8,0)+BH25</f>
        <v>29.69392464651435</v>
      </c>
      <c r="BQ25" s="67">
        <f>VLOOKUP(Calcul!$J30,'ModelParams Lp'!$D$28:$O$32,9,0)+BI25</f>
        <v>33.693924646514347</v>
      </c>
      <c r="BR25" s="67">
        <f>VLOOKUP(Calcul!$J30,'ModelParams Lp'!$D$28:$O$32,10,0)+BJ25</f>
        <v>33.693924646514347</v>
      </c>
      <c r="BS25" s="67">
        <f>VLOOKUP(Calcul!$J30,'ModelParams Lp'!$D$28:$O$32,11,0)+BK25</f>
        <v>33.693924646514347</v>
      </c>
      <c r="BT25" s="67">
        <f>VLOOKUP(Calcul!$J30,'ModelParams Lp'!$D$28:$O$32,12,0)+BL25</f>
        <v>33.693924646514347</v>
      </c>
      <c r="BU25" s="66" t="e">
        <f t="shared" ca="1" si="7"/>
        <v>#DIV/0!</v>
      </c>
      <c r="BV25" s="66" t="e">
        <f t="shared" ca="1" si="8"/>
        <v>#DIV/0!</v>
      </c>
      <c r="BW25" s="66" t="e">
        <f t="shared" ca="1" si="9"/>
        <v>#DIV/0!</v>
      </c>
      <c r="BX25" s="66" t="e">
        <f t="shared" ca="1" si="10"/>
        <v>#DIV/0!</v>
      </c>
      <c r="BY25" s="66" t="e">
        <f t="shared" ca="1" si="11"/>
        <v>#DIV/0!</v>
      </c>
      <c r="BZ25" s="66" t="e">
        <f t="shared" ca="1" si="12"/>
        <v>#DIV/0!</v>
      </c>
      <c r="CA25" s="66" t="e">
        <f t="shared" ca="1" si="13"/>
        <v>#DIV/0!</v>
      </c>
      <c r="CB25" s="66" t="e">
        <f t="shared" ca="1" si="14"/>
        <v>#DIV/0!</v>
      </c>
      <c r="CC25" s="24" t="e">
        <f ca="1">10*LOG10(IF(BU25="",0,POWER(10,((BU25+'ModelParams Lw'!$O$4)/10))) +IF(BV25="",0,POWER(10,((BV25+'ModelParams Lw'!$P$4)/10))) +IF(BW25="",0,POWER(10,((BW25+'ModelParams Lw'!$Q$4)/10))) +IF(BX25="",0,POWER(10,((BX25+'ModelParams Lw'!$R$4)/10))) +IF(BY25="",0,POWER(10,((BY25+'ModelParams Lw'!$S$4)/10))) +IF(BZ25="",0,POWER(10,((BZ25+'ModelParams Lw'!$T$4)/10))) +IF(CA25="",0,POWER(10,((CA25+'ModelParams Lw'!$U$4)/10)))+IF(CB25="",0,POWER(10,((CB25+'ModelParams Lw'!$V$4)/10))))</f>
        <v>#DIV/0!</v>
      </c>
      <c r="CD25" s="24" t="e">
        <f t="shared" ca="1" si="15"/>
        <v>#DIV/0!</v>
      </c>
      <c r="CE25" s="24" t="e">
        <f ca="1">(BU25-'ModelParams Lw'!O$10)/'ModelParams Lw'!O$11</f>
        <v>#DIV/0!</v>
      </c>
      <c r="CF25" s="24" t="e">
        <f ca="1">(BV25-'ModelParams Lw'!P$10)/'ModelParams Lw'!P$11</f>
        <v>#DIV/0!</v>
      </c>
      <c r="CG25" s="24" t="e">
        <f ca="1">(BW25-'ModelParams Lw'!Q$10)/'ModelParams Lw'!Q$11</f>
        <v>#DIV/0!</v>
      </c>
      <c r="CH25" s="24" t="e">
        <f ca="1">(BX25-'ModelParams Lw'!R$10)/'ModelParams Lw'!R$11</f>
        <v>#DIV/0!</v>
      </c>
      <c r="CI25" s="24" t="e">
        <f ca="1">(BY25-'ModelParams Lw'!S$10)/'ModelParams Lw'!S$11</f>
        <v>#DIV/0!</v>
      </c>
      <c r="CJ25" s="24" t="e">
        <f ca="1">(BZ25-'ModelParams Lw'!T$10)/'ModelParams Lw'!T$11</f>
        <v>#DIV/0!</v>
      </c>
      <c r="CK25" s="24" t="e">
        <f ca="1">(CA25-'ModelParams Lw'!U$10)/'ModelParams Lw'!U$11</f>
        <v>#DIV/0!</v>
      </c>
      <c r="CL25" s="24" t="e">
        <f ca="1">(CB25-'ModelParams Lw'!V$10)/'ModelParams Lw'!V$11</f>
        <v>#DIV/0!</v>
      </c>
      <c r="CM25" s="66" t="e">
        <f t="shared" si="16"/>
        <v>#DIV/0!</v>
      </c>
      <c r="CN25" s="66" t="e">
        <f t="shared" si="17"/>
        <v>#DIV/0!</v>
      </c>
      <c r="CO25" s="66" t="e">
        <f t="shared" si="23"/>
        <v>#DIV/0!</v>
      </c>
      <c r="CP25" s="66" t="e">
        <f t="shared" si="18"/>
        <v>#DIV/0!</v>
      </c>
      <c r="CQ25" s="66" t="e">
        <f t="shared" si="19"/>
        <v>#DIV/0!</v>
      </c>
      <c r="CR25" s="66" t="e">
        <f t="shared" si="20"/>
        <v>#DIV/0!</v>
      </c>
      <c r="CS25" s="66" t="e">
        <f t="shared" si="21"/>
        <v>#DIV/0!</v>
      </c>
      <c r="CT25" s="66" t="e">
        <f t="shared" si="22"/>
        <v>#DIV/0!</v>
      </c>
      <c r="CU25" s="24" t="e">
        <f>10*LOG10(IF(CM25="",0,POWER(10,((CM25+'ModelParams Lw'!$O$4)/10))) +IF(CN25="",0,POWER(10,((CN25+'ModelParams Lw'!$P$4)/10))) +IF(CO25="",0,POWER(10,((CO25+'ModelParams Lw'!$Q$4)/10))) +IF(CP25="",0,POWER(10,((CP25+'ModelParams Lw'!$R$4)/10))) +IF(CQ25="",0,POWER(10,((CQ25+'ModelParams Lw'!$S$4)/10))) +IF(CR25="",0,POWER(10,((CR25+'ModelParams Lw'!$T$4)/10))) +IF(CS25="",0,POWER(10,((CS25+'ModelParams Lw'!$U$4)/10)))+IF(CT25="",0,POWER(10,((CT25+'ModelParams Lw'!$V$4)/10))))</f>
        <v>#DIV/0!</v>
      </c>
      <c r="CV25" s="24" t="e">
        <f t="shared" si="24"/>
        <v>#DIV/0!</v>
      </c>
      <c r="CW25" s="24" t="e">
        <f>(CM25-'ModelParams Lw'!O$10)/'ModelParams Lw'!O$11</f>
        <v>#DIV/0!</v>
      </c>
      <c r="CX25" s="24" t="e">
        <f>(CN25-'ModelParams Lw'!P$10)/'ModelParams Lw'!P$11</f>
        <v>#DIV/0!</v>
      </c>
      <c r="CY25" s="24" t="e">
        <f>(CO25-'ModelParams Lw'!Q$10)/'ModelParams Lw'!Q$11</f>
        <v>#DIV/0!</v>
      </c>
      <c r="CZ25" s="24" t="e">
        <f>(CP25-'ModelParams Lw'!R$10)/'ModelParams Lw'!R$11</f>
        <v>#DIV/0!</v>
      </c>
      <c r="DA25" s="24" t="e">
        <f>(CQ25-'ModelParams Lw'!S$10)/'ModelParams Lw'!S$11</f>
        <v>#DIV/0!</v>
      </c>
      <c r="DB25" s="24" t="e">
        <f>(CR25-'ModelParams Lw'!T$10)/'ModelParams Lw'!T$11</f>
        <v>#DIV/0!</v>
      </c>
      <c r="DC25" s="24" t="e">
        <f>(CS25-'ModelParams Lw'!U$10)/'ModelParams Lw'!U$11</f>
        <v>#DIV/0!</v>
      </c>
      <c r="DD25" s="24" t="e">
        <f>(CT25-'ModelParams Lw'!V$10)/'ModelParams Lw'!V$11</f>
        <v>#DIV/0!</v>
      </c>
    </row>
    <row r="26" spans="1:108" x14ac:dyDescent="0.25">
      <c r="A26" s="12">
        <f>'Sound Power'!B26</f>
        <v>0</v>
      </c>
      <c r="B26" s="12">
        <f>'Sound Power'!D26</f>
        <v>0</v>
      </c>
      <c r="C26" s="12">
        <f>'Sound Power'!E26</f>
        <v>0</v>
      </c>
      <c r="D26" s="12">
        <f>'Sound Power'!F26</f>
        <v>0</v>
      </c>
      <c r="E26" s="67" t="e">
        <f>IF(Calcul!$G31="SA",'Sound Power'!AY26,'Sound Power'!P26)</f>
        <v>#DIV/0!</v>
      </c>
      <c r="F26" s="67" t="e">
        <f>IF(Calcul!$G31="SA",'Sound Power'!AZ26,'Sound Power'!Q26)</f>
        <v>#DIV/0!</v>
      </c>
      <c r="G26" s="67" t="e">
        <f>IF(Calcul!$G31="SA",'Sound Power'!BA26,'Sound Power'!R26)</f>
        <v>#DIV/0!</v>
      </c>
      <c r="H26" s="67" t="e">
        <f>IF(Calcul!$G31="SA",'Sound Power'!BB26,'Sound Power'!S26)</f>
        <v>#DIV/0!</v>
      </c>
      <c r="I26" s="67" t="e">
        <f>IF(Calcul!$G31="SA",'Sound Power'!BC26,'Sound Power'!T26)</f>
        <v>#DIV/0!</v>
      </c>
      <c r="J26" s="67" t="e">
        <f>IF(Calcul!$G31="SA",'Sound Power'!BD26,'Sound Power'!U26)</f>
        <v>#DIV/0!</v>
      </c>
      <c r="K26" s="67" t="e">
        <f>IF(Calcul!$G31="SA",'Sound Power'!BE26,'Sound Power'!V26)</f>
        <v>#DIV/0!</v>
      </c>
      <c r="L26" s="67" t="e">
        <f>IF(Calcul!$G31="SA",'Sound Power'!BF26,'Sound Power'!W26)</f>
        <v>#DIV/0!</v>
      </c>
      <c r="M26" s="67" t="e">
        <f>'Sound Power'!BY26</f>
        <v>#DIV/0!</v>
      </c>
      <c r="N26" s="67" t="e">
        <f>'Sound Power'!BZ26</f>
        <v>#DIV/0!</v>
      </c>
      <c r="O26" s="67" t="e">
        <f>'Sound Power'!CA26</f>
        <v>#DIV/0!</v>
      </c>
      <c r="P26" s="67" t="e">
        <f>'Sound Power'!CB26</f>
        <v>#DIV/0!</v>
      </c>
      <c r="Q26" s="67" t="e">
        <f>'Sound Power'!CC26</f>
        <v>#DIV/0!</v>
      </c>
      <c r="R26" s="67" t="e">
        <f>'Sound Power'!CD26</f>
        <v>#DIV/0!</v>
      </c>
      <c r="S26" s="67" t="e">
        <f>'Sound Power'!CE26</f>
        <v>#DIV/0!</v>
      </c>
      <c r="T26" s="67" t="e">
        <f>'Sound Power'!CF26</f>
        <v>#DIV/0!</v>
      </c>
      <c r="U26" s="64">
        <f t="shared" si="3"/>
        <v>0</v>
      </c>
      <c r="V26" s="64">
        <f t="shared" si="4"/>
        <v>0</v>
      </c>
      <c r="W26" s="67" t="e">
        <f>('ModelParams Lp'!B$4*10^'ModelParams Lp'!B$5*($U26/$V26)^'ModelParams Lp'!B$6)*3</f>
        <v>#DIV/0!</v>
      </c>
      <c r="X26" s="67" t="e">
        <f>('ModelParams Lp'!C$4*10^'ModelParams Lp'!C$5*($U26/$V26)^'ModelParams Lp'!C$6)*3</f>
        <v>#DIV/0!</v>
      </c>
      <c r="Y26" s="67" t="e">
        <f>('ModelParams Lp'!D$4*10^'ModelParams Lp'!D$5*($U26/$V26)^'ModelParams Lp'!D$6)*3</f>
        <v>#DIV/0!</v>
      </c>
      <c r="Z26" s="67" t="e">
        <f>('ModelParams Lp'!E$4*10^'ModelParams Lp'!E$5*($U26/$V26)^'ModelParams Lp'!E$6)*3</f>
        <v>#DIV/0!</v>
      </c>
      <c r="AA26" s="67" t="e">
        <f>('ModelParams Lp'!F$4*10^'ModelParams Lp'!F$5*($U26/$V26)^'ModelParams Lp'!F$6)*3</f>
        <v>#DIV/0!</v>
      </c>
      <c r="AB26" s="67" t="e">
        <f>('ModelParams Lp'!G$4*10^'ModelParams Lp'!G$5*($U26/$V26)^'ModelParams Lp'!G$6)*3</f>
        <v>#DIV/0!</v>
      </c>
      <c r="AC26" s="67" t="e">
        <f>('ModelParams Lp'!H$4*10^'ModelParams Lp'!H$5*($U26/$V26)^'ModelParams Lp'!H$6)*3</f>
        <v>#DIV/0!</v>
      </c>
      <c r="AD26" s="67" t="e">
        <f>('ModelParams Lp'!I$4*10^'ModelParams Lp'!I$5*($U26/$V26)^'ModelParams Lp'!I$6)*3</f>
        <v>#DIV/0!</v>
      </c>
      <c r="AE26" s="53" t="e">
        <f t="shared" si="5"/>
        <v>#DIV/0!</v>
      </c>
      <c r="AF26" s="53" t="e">
        <f>IF(AE26&lt;'ModelParams Lp'!$B$16,-1,IF(AE26&lt;'ModelParams Lp'!$C$16,0,IF(AE26&lt;'ModelParams Lp'!$D$16,1,IF(AE26&lt;'ModelParams Lp'!$E$16,2,IF(AE26&lt;'ModelParams Lp'!$F$16,3,IF(AE26&lt;'ModelParams Lp'!$G$16,4,IF(AE26&lt;'ModelParams Lp'!$H$16,5,6)))))))</f>
        <v>#DIV/0!</v>
      </c>
      <c r="AG26" s="67" t="e">
        <f ca="1">IF($AF26&gt;1,0,OFFSET('ModelParams Lp'!$C$12,0,-'Sound Pressure'!$AF26))</f>
        <v>#DIV/0!</v>
      </c>
      <c r="AH26" s="67" t="e">
        <f ca="1">IF($AF26&gt;2,0,OFFSET('ModelParams Lp'!$D$12,0,-'Sound Pressure'!$AF26))</f>
        <v>#DIV/0!</v>
      </c>
      <c r="AI26" s="67" t="e">
        <f ca="1">IF($AF26&gt;3,0,OFFSET('ModelParams Lp'!$E$12,0,-'Sound Pressure'!$AF26))</f>
        <v>#DIV/0!</v>
      </c>
      <c r="AJ26" s="67" t="e">
        <f ca="1">IF($AF26&gt;4,0,OFFSET('ModelParams Lp'!$F$12,0,-'Sound Pressure'!$AF26))</f>
        <v>#DIV/0!</v>
      </c>
      <c r="AK26" s="67" t="e">
        <f ca="1">IF($AF26&gt;3,0,OFFSET('ModelParams Lp'!$G$12,0,-'Sound Pressure'!$AF26))</f>
        <v>#DIV/0!</v>
      </c>
      <c r="AL26" s="67" t="e">
        <f ca="1">IF($AF26&gt;5,0,OFFSET('ModelParams Lp'!$H$12,0,-'Sound Pressure'!$AF26))</f>
        <v>#DIV/0!</v>
      </c>
      <c r="AM26" s="67" t="e">
        <f ca="1">IF($AF26&gt;6,0,OFFSET('ModelParams Lp'!$I$12,0,-'Sound Pressure'!$AF26))</f>
        <v>#DIV/0!</v>
      </c>
      <c r="AN26" s="67" t="e">
        <f ca="1">IF($AF26&gt;7,0,IF($AF$4&lt;0,3,OFFSET('ModelParams Lp'!$J$12,0,-'Sound Pressure'!$AF26)))</f>
        <v>#DIV/0!</v>
      </c>
      <c r="AO26" s="67" t="e">
        <f t="shared" si="6"/>
        <v>#DIV/0!</v>
      </c>
      <c r="AP26" s="67" t="e">
        <f t="shared" si="6"/>
        <v>#DIV/0!</v>
      </c>
      <c r="AQ26" s="67" t="e">
        <f t="shared" si="6"/>
        <v>#DIV/0!</v>
      </c>
      <c r="AR26" s="67" t="e">
        <f t="shared" si="6"/>
        <v>#DIV/0!</v>
      </c>
      <c r="AS26" s="67" t="e">
        <f t="shared" si="6"/>
        <v>#DIV/0!</v>
      </c>
      <c r="AT26" s="67" t="e">
        <f t="shared" si="6"/>
        <v>#DIV/0!</v>
      </c>
      <c r="AU26" s="67" t="e">
        <f t="shared" si="6"/>
        <v>#DIV/0!</v>
      </c>
      <c r="AV26" s="67" t="e">
        <f t="shared" si="6"/>
        <v>#DIV/0!</v>
      </c>
      <c r="AW26" s="67">
        <f>'ModelParams Lp'!B$22</f>
        <v>4</v>
      </c>
      <c r="AX26" s="67">
        <f>'ModelParams Lp'!C$22</f>
        <v>2</v>
      </c>
      <c r="AY26" s="67">
        <f>'ModelParams Lp'!D$22</f>
        <v>1</v>
      </c>
      <c r="AZ26" s="67">
        <f>'ModelParams Lp'!E$22</f>
        <v>0</v>
      </c>
      <c r="BA26" s="67">
        <f>'ModelParams Lp'!F$22</f>
        <v>0</v>
      </c>
      <c r="BB26" s="67">
        <f>'ModelParams Lp'!G$22</f>
        <v>0</v>
      </c>
      <c r="BC26" s="67">
        <f>'ModelParams Lp'!H$22</f>
        <v>0</v>
      </c>
      <c r="BD26" s="67">
        <f>'ModelParams Lp'!I$22</f>
        <v>0</v>
      </c>
      <c r="BE26" s="67">
        <f>-10*LOG(2/(4*PI()*2^2)+4/(0.163*(Calcul!$K31*Calcul!$L31)/VLOOKUP(Calcul!$I31,'ModelParams Lp'!$E$37:$F$39,2,0)))</f>
        <v>10.69392464651435</v>
      </c>
      <c r="BF26" s="67">
        <f>-10*LOG(2/(4*PI()*2^2)+4/(0.163*(Calcul!$K31*Calcul!$L31)/VLOOKUP(Calcul!$I31,'ModelParams Lp'!$E$37:$F$39,2,0)))</f>
        <v>10.69392464651435</v>
      </c>
      <c r="BG26" s="67">
        <f>-10*LOG(2/(4*PI()*2^2)+4/(0.163*(Calcul!$K31*Calcul!$L31)/VLOOKUP(Calcul!$I31,'ModelParams Lp'!$E$37:$F$39,2,0)))</f>
        <v>10.69392464651435</v>
      </c>
      <c r="BH26" s="67">
        <f>-10*LOG(2/(4*PI()*2^2)+4/(0.163*(Calcul!$K31*Calcul!$L31)/VLOOKUP(Calcul!$I31,'ModelParams Lp'!$E$37:$F$39,2,0)))</f>
        <v>10.69392464651435</v>
      </c>
      <c r="BI26" s="67">
        <f>-10*LOG(2/(4*PI()*2^2)+4/(0.163*(Calcul!$K31*Calcul!$L31)/VLOOKUP(Calcul!$I31,'ModelParams Lp'!$E$37:$F$39,2,0)))</f>
        <v>10.69392464651435</v>
      </c>
      <c r="BJ26" s="67">
        <f>-10*LOG(2/(4*PI()*2^2)+4/(0.163*(Calcul!$K31*Calcul!$L31)/VLOOKUP(Calcul!$I31,'ModelParams Lp'!$E$37:$F$39,2,0)))</f>
        <v>10.69392464651435</v>
      </c>
      <c r="BK26" s="67">
        <f>-10*LOG(2/(4*PI()*2^2)+4/(0.163*(Calcul!$K31*Calcul!$L31)/VLOOKUP(Calcul!$I31,'ModelParams Lp'!$E$37:$F$39,2,0)))</f>
        <v>10.69392464651435</v>
      </c>
      <c r="BL26" s="67">
        <f>-10*LOG(2/(4*PI()*2^2)+4/(0.163*(Calcul!$K31*Calcul!$L31)/VLOOKUP(Calcul!$I31,'ModelParams Lp'!$E$37:$F$39,2,0)))</f>
        <v>10.69392464651435</v>
      </c>
      <c r="BM26" s="67">
        <f>VLOOKUP(Calcul!$J31,'ModelParams Lp'!$D$28:$O$32,5,0)+BE26</f>
        <v>10.69392464651435</v>
      </c>
      <c r="BN26" s="67">
        <f>VLOOKUP(Calcul!$J31,'ModelParams Lp'!$D$28:$O$32,6,0)+BF26</f>
        <v>13.69392464651435</v>
      </c>
      <c r="BO26" s="67">
        <f>VLOOKUP(Calcul!$J31,'ModelParams Lp'!$D$28:$O$32,7,0)+BG26</f>
        <v>21.69392464651435</v>
      </c>
      <c r="BP26" s="67">
        <f>VLOOKUP(Calcul!$J31,'ModelParams Lp'!$D$28:$O$32,8,0)+BH26</f>
        <v>29.69392464651435</v>
      </c>
      <c r="BQ26" s="67">
        <f>VLOOKUP(Calcul!$J31,'ModelParams Lp'!$D$28:$O$32,9,0)+BI26</f>
        <v>33.693924646514347</v>
      </c>
      <c r="BR26" s="67">
        <f>VLOOKUP(Calcul!$J31,'ModelParams Lp'!$D$28:$O$32,10,0)+BJ26</f>
        <v>33.693924646514347</v>
      </c>
      <c r="BS26" s="67">
        <f>VLOOKUP(Calcul!$J31,'ModelParams Lp'!$D$28:$O$32,11,0)+BK26</f>
        <v>33.693924646514347</v>
      </c>
      <c r="BT26" s="67">
        <f>VLOOKUP(Calcul!$J31,'ModelParams Lp'!$D$28:$O$32,12,0)+BL26</f>
        <v>33.693924646514347</v>
      </c>
      <c r="BU26" s="66" t="e">
        <f t="shared" ca="1" si="7"/>
        <v>#DIV/0!</v>
      </c>
      <c r="BV26" s="66" t="e">
        <f t="shared" ca="1" si="8"/>
        <v>#DIV/0!</v>
      </c>
      <c r="BW26" s="66" t="e">
        <f t="shared" ca="1" si="9"/>
        <v>#DIV/0!</v>
      </c>
      <c r="BX26" s="66" t="e">
        <f t="shared" ca="1" si="10"/>
        <v>#DIV/0!</v>
      </c>
      <c r="BY26" s="66" t="e">
        <f t="shared" ca="1" si="11"/>
        <v>#DIV/0!</v>
      </c>
      <c r="BZ26" s="66" t="e">
        <f t="shared" ca="1" si="12"/>
        <v>#DIV/0!</v>
      </c>
      <c r="CA26" s="66" t="e">
        <f t="shared" ca="1" si="13"/>
        <v>#DIV/0!</v>
      </c>
      <c r="CB26" s="66" t="e">
        <f t="shared" ca="1" si="14"/>
        <v>#DIV/0!</v>
      </c>
      <c r="CC26" s="24" t="e">
        <f ca="1">10*LOG10(IF(BU26="",0,POWER(10,((BU26+'ModelParams Lw'!$O$4)/10))) +IF(BV26="",0,POWER(10,((BV26+'ModelParams Lw'!$P$4)/10))) +IF(BW26="",0,POWER(10,((BW26+'ModelParams Lw'!$Q$4)/10))) +IF(BX26="",0,POWER(10,((BX26+'ModelParams Lw'!$R$4)/10))) +IF(BY26="",0,POWER(10,((BY26+'ModelParams Lw'!$S$4)/10))) +IF(BZ26="",0,POWER(10,((BZ26+'ModelParams Lw'!$T$4)/10))) +IF(CA26="",0,POWER(10,((CA26+'ModelParams Lw'!$U$4)/10)))+IF(CB26="",0,POWER(10,((CB26+'ModelParams Lw'!$V$4)/10))))</f>
        <v>#DIV/0!</v>
      </c>
      <c r="CD26" s="24" t="e">
        <f t="shared" ca="1" si="15"/>
        <v>#DIV/0!</v>
      </c>
      <c r="CE26" s="24" t="e">
        <f ca="1">(BU26-'ModelParams Lw'!O$10)/'ModelParams Lw'!O$11</f>
        <v>#DIV/0!</v>
      </c>
      <c r="CF26" s="24" t="e">
        <f ca="1">(BV26-'ModelParams Lw'!P$10)/'ModelParams Lw'!P$11</f>
        <v>#DIV/0!</v>
      </c>
      <c r="CG26" s="24" t="e">
        <f ca="1">(BW26-'ModelParams Lw'!Q$10)/'ModelParams Lw'!Q$11</f>
        <v>#DIV/0!</v>
      </c>
      <c r="CH26" s="24" t="e">
        <f ca="1">(BX26-'ModelParams Lw'!R$10)/'ModelParams Lw'!R$11</f>
        <v>#DIV/0!</v>
      </c>
      <c r="CI26" s="24" t="e">
        <f ca="1">(BY26-'ModelParams Lw'!S$10)/'ModelParams Lw'!S$11</f>
        <v>#DIV/0!</v>
      </c>
      <c r="CJ26" s="24" t="e">
        <f ca="1">(BZ26-'ModelParams Lw'!T$10)/'ModelParams Lw'!T$11</f>
        <v>#DIV/0!</v>
      </c>
      <c r="CK26" s="24" t="e">
        <f ca="1">(CA26-'ModelParams Lw'!U$10)/'ModelParams Lw'!U$11</f>
        <v>#DIV/0!</v>
      </c>
      <c r="CL26" s="24" t="e">
        <f ca="1">(CB26-'ModelParams Lw'!V$10)/'ModelParams Lw'!V$11</f>
        <v>#DIV/0!</v>
      </c>
      <c r="CM26" s="66" t="e">
        <f t="shared" si="16"/>
        <v>#DIV/0!</v>
      </c>
      <c r="CN26" s="66" t="e">
        <f t="shared" si="17"/>
        <v>#DIV/0!</v>
      </c>
      <c r="CO26" s="66" t="e">
        <f t="shared" si="23"/>
        <v>#DIV/0!</v>
      </c>
      <c r="CP26" s="66" t="e">
        <f t="shared" si="18"/>
        <v>#DIV/0!</v>
      </c>
      <c r="CQ26" s="66" t="e">
        <f t="shared" si="19"/>
        <v>#DIV/0!</v>
      </c>
      <c r="CR26" s="66" t="e">
        <f t="shared" si="20"/>
        <v>#DIV/0!</v>
      </c>
      <c r="CS26" s="66" t="e">
        <f t="shared" si="21"/>
        <v>#DIV/0!</v>
      </c>
      <c r="CT26" s="66" t="e">
        <f t="shared" si="22"/>
        <v>#DIV/0!</v>
      </c>
      <c r="CU26" s="24" t="e">
        <f>10*LOG10(IF(CM26="",0,POWER(10,((CM26+'ModelParams Lw'!$O$4)/10))) +IF(CN26="",0,POWER(10,((CN26+'ModelParams Lw'!$P$4)/10))) +IF(CO26="",0,POWER(10,((CO26+'ModelParams Lw'!$Q$4)/10))) +IF(CP26="",0,POWER(10,((CP26+'ModelParams Lw'!$R$4)/10))) +IF(CQ26="",0,POWER(10,((CQ26+'ModelParams Lw'!$S$4)/10))) +IF(CR26="",0,POWER(10,((CR26+'ModelParams Lw'!$T$4)/10))) +IF(CS26="",0,POWER(10,((CS26+'ModelParams Lw'!$U$4)/10)))+IF(CT26="",0,POWER(10,((CT26+'ModelParams Lw'!$V$4)/10))))</f>
        <v>#DIV/0!</v>
      </c>
      <c r="CV26" s="24" t="e">
        <f t="shared" si="24"/>
        <v>#DIV/0!</v>
      </c>
      <c r="CW26" s="24" t="e">
        <f>(CM26-'ModelParams Lw'!O$10)/'ModelParams Lw'!O$11</f>
        <v>#DIV/0!</v>
      </c>
      <c r="CX26" s="24" t="e">
        <f>(CN26-'ModelParams Lw'!P$10)/'ModelParams Lw'!P$11</f>
        <v>#DIV/0!</v>
      </c>
      <c r="CY26" s="24" t="e">
        <f>(CO26-'ModelParams Lw'!Q$10)/'ModelParams Lw'!Q$11</f>
        <v>#DIV/0!</v>
      </c>
      <c r="CZ26" s="24" t="e">
        <f>(CP26-'ModelParams Lw'!R$10)/'ModelParams Lw'!R$11</f>
        <v>#DIV/0!</v>
      </c>
      <c r="DA26" s="24" t="e">
        <f>(CQ26-'ModelParams Lw'!S$10)/'ModelParams Lw'!S$11</f>
        <v>#DIV/0!</v>
      </c>
      <c r="DB26" s="24" t="e">
        <f>(CR26-'ModelParams Lw'!T$10)/'ModelParams Lw'!T$11</f>
        <v>#DIV/0!</v>
      </c>
      <c r="DC26" s="24" t="e">
        <f>(CS26-'ModelParams Lw'!U$10)/'ModelParams Lw'!U$11</f>
        <v>#DIV/0!</v>
      </c>
      <c r="DD26" s="24" t="e">
        <f>(CT26-'ModelParams Lw'!V$10)/'ModelParams Lw'!V$11</f>
        <v>#DIV/0!</v>
      </c>
    </row>
    <row r="27" spans="1:108" x14ac:dyDescent="0.25">
      <c r="A27" s="12">
        <f>'Sound Power'!B27</f>
        <v>0</v>
      </c>
      <c r="B27" s="12">
        <f>'Sound Power'!D27</f>
        <v>0</v>
      </c>
      <c r="C27" s="12">
        <f>'Sound Power'!E27</f>
        <v>0</v>
      </c>
      <c r="D27" s="12">
        <f>'Sound Power'!F27</f>
        <v>0</v>
      </c>
      <c r="E27" s="67" t="e">
        <f>IF(Calcul!$G32="SA",'Sound Power'!AY27,'Sound Power'!P27)</f>
        <v>#DIV/0!</v>
      </c>
      <c r="F27" s="67" t="e">
        <f>IF(Calcul!$G32="SA",'Sound Power'!AZ27,'Sound Power'!Q27)</f>
        <v>#DIV/0!</v>
      </c>
      <c r="G27" s="67" t="e">
        <f>IF(Calcul!$G32="SA",'Sound Power'!BA27,'Sound Power'!R27)</f>
        <v>#DIV/0!</v>
      </c>
      <c r="H27" s="67" t="e">
        <f>IF(Calcul!$G32="SA",'Sound Power'!BB27,'Sound Power'!S27)</f>
        <v>#DIV/0!</v>
      </c>
      <c r="I27" s="67" t="e">
        <f>IF(Calcul!$G32="SA",'Sound Power'!BC27,'Sound Power'!T27)</f>
        <v>#DIV/0!</v>
      </c>
      <c r="J27" s="67" t="e">
        <f>IF(Calcul!$G32="SA",'Sound Power'!BD27,'Sound Power'!U27)</f>
        <v>#DIV/0!</v>
      </c>
      <c r="K27" s="67" t="e">
        <f>IF(Calcul!$G32="SA",'Sound Power'!BE27,'Sound Power'!V27)</f>
        <v>#DIV/0!</v>
      </c>
      <c r="L27" s="67" t="e">
        <f>IF(Calcul!$G32="SA",'Sound Power'!BF27,'Sound Power'!W27)</f>
        <v>#DIV/0!</v>
      </c>
      <c r="M27" s="67" t="e">
        <f>'Sound Power'!BY27</f>
        <v>#DIV/0!</v>
      </c>
      <c r="N27" s="67" t="e">
        <f>'Sound Power'!BZ27</f>
        <v>#DIV/0!</v>
      </c>
      <c r="O27" s="67" t="e">
        <f>'Sound Power'!CA27</f>
        <v>#DIV/0!</v>
      </c>
      <c r="P27" s="67" t="e">
        <f>'Sound Power'!CB27</f>
        <v>#DIV/0!</v>
      </c>
      <c r="Q27" s="67" t="e">
        <f>'Sound Power'!CC27</f>
        <v>#DIV/0!</v>
      </c>
      <c r="R27" s="67" t="e">
        <f>'Sound Power'!CD27</f>
        <v>#DIV/0!</v>
      </c>
      <c r="S27" s="67" t="e">
        <f>'Sound Power'!CE27</f>
        <v>#DIV/0!</v>
      </c>
      <c r="T27" s="67" t="e">
        <f>'Sound Power'!CF27</f>
        <v>#DIV/0!</v>
      </c>
      <c r="U27" s="64">
        <f t="shared" si="3"/>
        <v>0</v>
      </c>
      <c r="V27" s="64">
        <f t="shared" si="4"/>
        <v>0</v>
      </c>
      <c r="W27" s="67" t="e">
        <f>('ModelParams Lp'!B$4*10^'ModelParams Lp'!B$5*($U27/$V27)^'ModelParams Lp'!B$6)*3</f>
        <v>#DIV/0!</v>
      </c>
      <c r="X27" s="67" t="e">
        <f>('ModelParams Lp'!C$4*10^'ModelParams Lp'!C$5*($U27/$V27)^'ModelParams Lp'!C$6)*3</f>
        <v>#DIV/0!</v>
      </c>
      <c r="Y27" s="67" t="e">
        <f>('ModelParams Lp'!D$4*10^'ModelParams Lp'!D$5*($U27/$V27)^'ModelParams Lp'!D$6)*3</f>
        <v>#DIV/0!</v>
      </c>
      <c r="Z27" s="67" t="e">
        <f>('ModelParams Lp'!E$4*10^'ModelParams Lp'!E$5*($U27/$V27)^'ModelParams Lp'!E$6)*3</f>
        <v>#DIV/0!</v>
      </c>
      <c r="AA27" s="67" t="e">
        <f>('ModelParams Lp'!F$4*10^'ModelParams Lp'!F$5*($U27/$V27)^'ModelParams Lp'!F$6)*3</f>
        <v>#DIV/0!</v>
      </c>
      <c r="AB27" s="67" t="e">
        <f>('ModelParams Lp'!G$4*10^'ModelParams Lp'!G$5*($U27/$V27)^'ModelParams Lp'!G$6)*3</f>
        <v>#DIV/0!</v>
      </c>
      <c r="AC27" s="67" t="e">
        <f>('ModelParams Lp'!H$4*10^'ModelParams Lp'!H$5*($U27/$V27)^'ModelParams Lp'!H$6)*3</f>
        <v>#DIV/0!</v>
      </c>
      <c r="AD27" s="67" t="e">
        <f>('ModelParams Lp'!I$4*10^'ModelParams Lp'!I$5*($U27/$V27)^'ModelParams Lp'!I$6)*3</f>
        <v>#DIV/0!</v>
      </c>
      <c r="AE27" s="53" t="e">
        <f t="shared" si="5"/>
        <v>#DIV/0!</v>
      </c>
      <c r="AF27" s="53" t="e">
        <f>IF(AE27&lt;'ModelParams Lp'!$B$16,-1,IF(AE27&lt;'ModelParams Lp'!$C$16,0,IF(AE27&lt;'ModelParams Lp'!$D$16,1,IF(AE27&lt;'ModelParams Lp'!$E$16,2,IF(AE27&lt;'ModelParams Lp'!$F$16,3,IF(AE27&lt;'ModelParams Lp'!$G$16,4,IF(AE27&lt;'ModelParams Lp'!$H$16,5,6)))))))</f>
        <v>#DIV/0!</v>
      </c>
      <c r="AG27" s="67" t="e">
        <f ca="1">IF($AF27&gt;1,0,OFFSET('ModelParams Lp'!$C$12,0,-'Sound Pressure'!$AF27))</f>
        <v>#DIV/0!</v>
      </c>
      <c r="AH27" s="67" t="e">
        <f ca="1">IF($AF27&gt;2,0,OFFSET('ModelParams Lp'!$D$12,0,-'Sound Pressure'!$AF27))</f>
        <v>#DIV/0!</v>
      </c>
      <c r="AI27" s="67" t="e">
        <f ca="1">IF($AF27&gt;3,0,OFFSET('ModelParams Lp'!$E$12,0,-'Sound Pressure'!$AF27))</f>
        <v>#DIV/0!</v>
      </c>
      <c r="AJ27" s="67" t="e">
        <f ca="1">IF($AF27&gt;4,0,OFFSET('ModelParams Lp'!$F$12,0,-'Sound Pressure'!$AF27))</f>
        <v>#DIV/0!</v>
      </c>
      <c r="AK27" s="67" t="e">
        <f ca="1">IF($AF27&gt;3,0,OFFSET('ModelParams Lp'!$G$12,0,-'Sound Pressure'!$AF27))</f>
        <v>#DIV/0!</v>
      </c>
      <c r="AL27" s="67" t="e">
        <f ca="1">IF($AF27&gt;5,0,OFFSET('ModelParams Lp'!$H$12,0,-'Sound Pressure'!$AF27))</f>
        <v>#DIV/0!</v>
      </c>
      <c r="AM27" s="67" t="e">
        <f ca="1">IF($AF27&gt;6,0,OFFSET('ModelParams Lp'!$I$12,0,-'Sound Pressure'!$AF27))</f>
        <v>#DIV/0!</v>
      </c>
      <c r="AN27" s="67" t="e">
        <f ca="1">IF($AF27&gt;7,0,IF($AF$4&lt;0,3,OFFSET('ModelParams Lp'!$J$12,0,-'Sound Pressure'!$AF27)))</f>
        <v>#DIV/0!</v>
      </c>
      <c r="AO27" s="67" t="e">
        <f t="shared" si="6"/>
        <v>#DIV/0!</v>
      </c>
      <c r="AP27" s="67" t="e">
        <f t="shared" si="6"/>
        <v>#DIV/0!</v>
      </c>
      <c r="AQ27" s="67" t="e">
        <f t="shared" si="6"/>
        <v>#DIV/0!</v>
      </c>
      <c r="AR27" s="67" t="e">
        <f t="shared" si="6"/>
        <v>#DIV/0!</v>
      </c>
      <c r="AS27" s="67" t="e">
        <f t="shared" si="6"/>
        <v>#DIV/0!</v>
      </c>
      <c r="AT27" s="67" t="e">
        <f t="shared" si="6"/>
        <v>#DIV/0!</v>
      </c>
      <c r="AU27" s="67" t="e">
        <f t="shared" si="6"/>
        <v>#DIV/0!</v>
      </c>
      <c r="AV27" s="67" t="e">
        <f t="shared" si="6"/>
        <v>#DIV/0!</v>
      </c>
      <c r="AW27" s="67">
        <f>'ModelParams Lp'!B$22</f>
        <v>4</v>
      </c>
      <c r="AX27" s="67">
        <f>'ModelParams Lp'!C$22</f>
        <v>2</v>
      </c>
      <c r="AY27" s="67">
        <f>'ModelParams Lp'!D$22</f>
        <v>1</v>
      </c>
      <c r="AZ27" s="67">
        <f>'ModelParams Lp'!E$22</f>
        <v>0</v>
      </c>
      <c r="BA27" s="67">
        <f>'ModelParams Lp'!F$22</f>
        <v>0</v>
      </c>
      <c r="BB27" s="67">
        <f>'ModelParams Lp'!G$22</f>
        <v>0</v>
      </c>
      <c r="BC27" s="67">
        <f>'ModelParams Lp'!H$22</f>
        <v>0</v>
      </c>
      <c r="BD27" s="67">
        <f>'ModelParams Lp'!I$22</f>
        <v>0</v>
      </c>
      <c r="BE27" s="67">
        <f>-10*LOG(2/(4*PI()*2^2)+4/(0.163*(Calcul!$K32*Calcul!$L32)/VLOOKUP(Calcul!$I32,'ModelParams Lp'!$E$37:$F$39,2,0)))</f>
        <v>10.69392464651435</v>
      </c>
      <c r="BF27" s="67">
        <f>-10*LOG(2/(4*PI()*2^2)+4/(0.163*(Calcul!$K32*Calcul!$L32)/VLOOKUP(Calcul!$I32,'ModelParams Lp'!$E$37:$F$39,2,0)))</f>
        <v>10.69392464651435</v>
      </c>
      <c r="BG27" s="67">
        <f>-10*LOG(2/(4*PI()*2^2)+4/(0.163*(Calcul!$K32*Calcul!$L32)/VLOOKUP(Calcul!$I32,'ModelParams Lp'!$E$37:$F$39,2,0)))</f>
        <v>10.69392464651435</v>
      </c>
      <c r="BH27" s="67">
        <f>-10*LOG(2/(4*PI()*2^2)+4/(0.163*(Calcul!$K32*Calcul!$L32)/VLOOKUP(Calcul!$I32,'ModelParams Lp'!$E$37:$F$39,2,0)))</f>
        <v>10.69392464651435</v>
      </c>
      <c r="BI27" s="67">
        <f>-10*LOG(2/(4*PI()*2^2)+4/(0.163*(Calcul!$K32*Calcul!$L32)/VLOOKUP(Calcul!$I32,'ModelParams Lp'!$E$37:$F$39,2,0)))</f>
        <v>10.69392464651435</v>
      </c>
      <c r="BJ27" s="67">
        <f>-10*LOG(2/(4*PI()*2^2)+4/(0.163*(Calcul!$K32*Calcul!$L32)/VLOOKUP(Calcul!$I32,'ModelParams Lp'!$E$37:$F$39,2,0)))</f>
        <v>10.69392464651435</v>
      </c>
      <c r="BK27" s="67">
        <f>-10*LOG(2/(4*PI()*2^2)+4/(0.163*(Calcul!$K32*Calcul!$L32)/VLOOKUP(Calcul!$I32,'ModelParams Lp'!$E$37:$F$39,2,0)))</f>
        <v>10.69392464651435</v>
      </c>
      <c r="BL27" s="67">
        <f>-10*LOG(2/(4*PI()*2^2)+4/(0.163*(Calcul!$K32*Calcul!$L32)/VLOOKUP(Calcul!$I32,'ModelParams Lp'!$E$37:$F$39,2,0)))</f>
        <v>10.69392464651435</v>
      </c>
      <c r="BM27" s="67">
        <f>VLOOKUP(Calcul!$J32,'ModelParams Lp'!$D$28:$O$32,5,0)+BE27</f>
        <v>10.69392464651435</v>
      </c>
      <c r="BN27" s="67">
        <f>VLOOKUP(Calcul!$J32,'ModelParams Lp'!$D$28:$O$32,6,0)+BF27</f>
        <v>13.69392464651435</v>
      </c>
      <c r="BO27" s="67">
        <f>VLOOKUP(Calcul!$J32,'ModelParams Lp'!$D$28:$O$32,7,0)+BG27</f>
        <v>21.69392464651435</v>
      </c>
      <c r="BP27" s="67">
        <f>VLOOKUP(Calcul!$J32,'ModelParams Lp'!$D$28:$O$32,8,0)+BH27</f>
        <v>29.69392464651435</v>
      </c>
      <c r="BQ27" s="67">
        <f>VLOOKUP(Calcul!$J32,'ModelParams Lp'!$D$28:$O$32,9,0)+BI27</f>
        <v>33.693924646514347</v>
      </c>
      <c r="BR27" s="67">
        <f>VLOOKUP(Calcul!$J32,'ModelParams Lp'!$D$28:$O$32,10,0)+BJ27</f>
        <v>33.693924646514347</v>
      </c>
      <c r="BS27" s="67">
        <f>VLOOKUP(Calcul!$J32,'ModelParams Lp'!$D$28:$O$32,11,0)+BK27</f>
        <v>33.693924646514347</v>
      </c>
      <c r="BT27" s="67">
        <f>VLOOKUP(Calcul!$J32,'ModelParams Lp'!$D$28:$O$32,12,0)+BL27</f>
        <v>33.693924646514347</v>
      </c>
      <c r="BU27" s="66" t="e">
        <f t="shared" ca="1" si="7"/>
        <v>#DIV/0!</v>
      </c>
      <c r="BV27" s="66" t="e">
        <f t="shared" ca="1" si="8"/>
        <v>#DIV/0!</v>
      </c>
      <c r="BW27" s="66" t="e">
        <f t="shared" ca="1" si="9"/>
        <v>#DIV/0!</v>
      </c>
      <c r="BX27" s="66" t="e">
        <f t="shared" ca="1" si="10"/>
        <v>#DIV/0!</v>
      </c>
      <c r="BY27" s="66" t="e">
        <f t="shared" ca="1" si="11"/>
        <v>#DIV/0!</v>
      </c>
      <c r="BZ27" s="66" t="e">
        <f t="shared" ca="1" si="12"/>
        <v>#DIV/0!</v>
      </c>
      <c r="CA27" s="66" t="e">
        <f t="shared" ca="1" si="13"/>
        <v>#DIV/0!</v>
      </c>
      <c r="CB27" s="66" t="e">
        <f t="shared" ca="1" si="14"/>
        <v>#DIV/0!</v>
      </c>
      <c r="CC27" s="24" t="e">
        <f ca="1">10*LOG10(IF(BU27="",0,POWER(10,((BU27+'ModelParams Lw'!$O$4)/10))) +IF(BV27="",0,POWER(10,((BV27+'ModelParams Lw'!$P$4)/10))) +IF(BW27="",0,POWER(10,((BW27+'ModelParams Lw'!$Q$4)/10))) +IF(BX27="",0,POWER(10,((BX27+'ModelParams Lw'!$R$4)/10))) +IF(BY27="",0,POWER(10,((BY27+'ModelParams Lw'!$S$4)/10))) +IF(BZ27="",0,POWER(10,((BZ27+'ModelParams Lw'!$T$4)/10))) +IF(CA27="",0,POWER(10,((CA27+'ModelParams Lw'!$U$4)/10)))+IF(CB27="",0,POWER(10,((CB27+'ModelParams Lw'!$V$4)/10))))</f>
        <v>#DIV/0!</v>
      </c>
      <c r="CD27" s="24" t="e">
        <f t="shared" ca="1" si="15"/>
        <v>#DIV/0!</v>
      </c>
      <c r="CE27" s="24" t="e">
        <f ca="1">(BU27-'ModelParams Lw'!O$10)/'ModelParams Lw'!O$11</f>
        <v>#DIV/0!</v>
      </c>
      <c r="CF27" s="24" t="e">
        <f ca="1">(BV27-'ModelParams Lw'!P$10)/'ModelParams Lw'!P$11</f>
        <v>#DIV/0!</v>
      </c>
      <c r="CG27" s="24" t="e">
        <f ca="1">(BW27-'ModelParams Lw'!Q$10)/'ModelParams Lw'!Q$11</f>
        <v>#DIV/0!</v>
      </c>
      <c r="CH27" s="24" t="e">
        <f ca="1">(BX27-'ModelParams Lw'!R$10)/'ModelParams Lw'!R$11</f>
        <v>#DIV/0!</v>
      </c>
      <c r="CI27" s="24" t="e">
        <f ca="1">(BY27-'ModelParams Lw'!S$10)/'ModelParams Lw'!S$11</f>
        <v>#DIV/0!</v>
      </c>
      <c r="CJ27" s="24" t="e">
        <f ca="1">(BZ27-'ModelParams Lw'!T$10)/'ModelParams Lw'!T$11</f>
        <v>#DIV/0!</v>
      </c>
      <c r="CK27" s="24" t="e">
        <f ca="1">(CA27-'ModelParams Lw'!U$10)/'ModelParams Lw'!U$11</f>
        <v>#DIV/0!</v>
      </c>
      <c r="CL27" s="24" t="e">
        <f ca="1">(CB27-'ModelParams Lw'!V$10)/'ModelParams Lw'!V$11</f>
        <v>#DIV/0!</v>
      </c>
      <c r="CM27" s="66" t="e">
        <f t="shared" si="16"/>
        <v>#DIV/0!</v>
      </c>
      <c r="CN27" s="66" t="e">
        <f t="shared" si="17"/>
        <v>#DIV/0!</v>
      </c>
      <c r="CO27" s="66" t="e">
        <f t="shared" si="23"/>
        <v>#DIV/0!</v>
      </c>
      <c r="CP27" s="66" t="e">
        <f t="shared" si="18"/>
        <v>#DIV/0!</v>
      </c>
      <c r="CQ27" s="66" t="e">
        <f t="shared" si="19"/>
        <v>#DIV/0!</v>
      </c>
      <c r="CR27" s="66" t="e">
        <f t="shared" si="20"/>
        <v>#DIV/0!</v>
      </c>
      <c r="CS27" s="66" t="e">
        <f t="shared" si="21"/>
        <v>#DIV/0!</v>
      </c>
      <c r="CT27" s="66" t="e">
        <f t="shared" si="22"/>
        <v>#DIV/0!</v>
      </c>
      <c r="CU27" s="24" t="e">
        <f>10*LOG10(IF(CM27="",0,POWER(10,((CM27+'ModelParams Lw'!$O$4)/10))) +IF(CN27="",0,POWER(10,((CN27+'ModelParams Lw'!$P$4)/10))) +IF(CO27="",0,POWER(10,((CO27+'ModelParams Lw'!$Q$4)/10))) +IF(CP27="",0,POWER(10,((CP27+'ModelParams Lw'!$R$4)/10))) +IF(CQ27="",0,POWER(10,((CQ27+'ModelParams Lw'!$S$4)/10))) +IF(CR27="",0,POWER(10,((CR27+'ModelParams Lw'!$T$4)/10))) +IF(CS27="",0,POWER(10,((CS27+'ModelParams Lw'!$U$4)/10)))+IF(CT27="",0,POWER(10,((CT27+'ModelParams Lw'!$V$4)/10))))</f>
        <v>#DIV/0!</v>
      </c>
      <c r="CV27" s="24" t="e">
        <f t="shared" si="24"/>
        <v>#DIV/0!</v>
      </c>
      <c r="CW27" s="24" t="e">
        <f>(CM27-'ModelParams Lw'!O$10)/'ModelParams Lw'!O$11</f>
        <v>#DIV/0!</v>
      </c>
      <c r="CX27" s="24" t="e">
        <f>(CN27-'ModelParams Lw'!P$10)/'ModelParams Lw'!P$11</f>
        <v>#DIV/0!</v>
      </c>
      <c r="CY27" s="24" t="e">
        <f>(CO27-'ModelParams Lw'!Q$10)/'ModelParams Lw'!Q$11</f>
        <v>#DIV/0!</v>
      </c>
      <c r="CZ27" s="24" t="e">
        <f>(CP27-'ModelParams Lw'!R$10)/'ModelParams Lw'!R$11</f>
        <v>#DIV/0!</v>
      </c>
      <c r="DA27" s="24" t="e">
        <f>(CQ27-'ModelParams Lw'!S$10)/'ModelParams Lw'!S$11</f>
        <v>#DIV/0!</v>
      </c>
      <c r="DB27" s="24" t="e">
        <f>(CR27-'ModelParams Lw'!T$10)/'ModelParams Lw'!T$11</f>
        <v>#DIV/0!</v>
      </c>
      <c r="DC27" s="24" t="e">
        <f>(CS27-'ModelParams Lw'!U$10)/'ModelParams Lw'!U$11</f>
        <v>#DIV/0!</v>
      </c>
      <c r="DD27" s="24" t="e">
        <f>(CT27-'ModelParams Lw'!V$10)/'ModelParams Lw'!V$11</f>
        <v>#DIV/0!</v>
      </c>
    </row>
    <row r="28" spans="1:108" x14ac:dyDescent="0.25">
      <c r="A28" s="12">
        <f>'Sound Power'!B28</f>
        <v>0</v>
      </c>
      <c r="B28" s="12">
        <f>'Sound Power'!D28</f>
        <v>0</v>
      </c>
      <c r="C28" s="12">
        <f>'Sound Power'!E28</f>
        <v>0</v>
      </c>
      <c r="D28" s="12">
        <f>'Sound Power'!F28</f>
        <v>0</v>
      </c>
      <c r="E28" s="67" t="e">
        <f>IF(Calcul!$G33="SA",'Sound Power'!AY28,'Sound Power'!P28)</f>
        <v>#DIV/0!</v>
      </c>
      <c r="F28" s="67" t="e">
        <f>IF(Calcul!$G33="SA",'Sound Power'!AZ28,'Sound Power'!Q28)</f>
        <v>#DIV/0!</v>
      </c>
      <c r="G28" s="67" t="e">
        <f>IF(Calcul!$G33="SA",'Sound Power'!BA28,'Sound Power'!R28)</f>
        <v>#DIV/0!</v>
      </c>
      <c r="H28" s="67" t="e">
        <f>IF(Calcul!$G33="SA",'Sound Power'!BB28,'Sound Power'!S28)</f>
        <v>#DIV/0!</v>
      </c>
      <c r="I28" s="67" t="e">
        <f>IF(Calcul!$G33="SA",'Sound Power'!BC28,'Sound Power'!T28)</f>
        <v>#DIV/0!</v>
      </c>
      <c r="J28" s="67" t="e">
        <f>IF(Calcul!$G33="SA",'Sound Power'!BD28,'Sound Power'!U28)</f>
        <v>#DIV/0!</v>
      </c>
      <c r="K28" s="67" t="e">
        <f>IF(Calcul!$G33="SA",'Sound Power'!BE28,'Sound Power'!V28)</f>
        <v>#DIV/0!</v>
      </c>
      <c r="L28" s="67" t="e">
        <f>IF(Calcul!$G33="SA",'Sound Power'!BF28,'Sound Power'!W28)</f>
        <v>#DIV/0!</v>
      </c>
      <c r="M28" s="67" t="e">
        <f>'Sound Power'!BY28</f>
        <v>#DIV/0!</v>
      </c>
      <c r="N28" s="67" t="e">
        <f>'Sound Power'!BZ28</f>
        <v>#DIV/0!</v>
      </c>
      <c r="O28" s="67" t="e">
        <f>'Sound Power'!CA28</f>
        <v>#DIV/0!</v>
      </c>
      <c r="P28" s="67" t="e">
        <f>'Sound Power'!CB28</f>
        <v>#DIV/0!</v>
      </c>
      <c r="Q28" s="67" t="e">
        <f>'Sound Power'!CC28</f>
        <v>#DIV/0!</v>
      </c>
      <c r="R28" s="67" t="e">
        <f>'Sound Power'!CD28</f>
        <v>#DIV/0!</v>
      </c>
      <c r="S28" s="67" t="e">
        <f>'Sound Power'!CE28</f>
        <v>#DIV/0!</v>
      </c>
      <c r="T28" s="67" t="e">
        <f>'Sound Power'!CF28</f>
        <v>#DIV/0!</v>
      </c>
      <c r="U28" s="64">
        <f t="shared" si="3"/>
        <v>0</v>
      </c>
      <c r="V28" s="64">
        <f t="shared" si="4"/>
        <v>0</v>
      </c>
      <c r="W28" s="67" t="e">
        <f>('ModelParams Lp'!B$4*10^'ModelParams Lp'!B$5*($U28/$V28)^'ModelParams Lp'!B$6)*3</f>
        <v>#DIV/0!</v>
      </c>
      <c r="X28" s="67" t="e">
        <f>('ModelParams Lp'!C$4*10^'ModelParams Lp'!C$5*($U28/$V28)^'ModelParams Lp'!C$6)*3</f>
        <v>#DIV/0!</v>
      </c>
      <c r="Y28" s="67" t="e">
        <f>('ModelParams Lp'!D$4*10^'ModelParams Lp'!D$5*($U28/$V28)^'ModelParams Lp'!D$6)*3</f>
        <v>#DIV/0!</v>
      </c>
      <c r="Z28" s="67" t="e">
        <f>('ModelParams Lp'!E$4*10^'ModelParams Lp'!E$5*($U28/$V28)^'ModelParams Lp'!E$6)*3</f>
        <v>#DIV/0!</v>
      </c>
      <c r="AA28" s="67" t="e">
        <f>('ModelParams Lp'!F$4*10^'ModelParams Lp'!F$5*($U28/$V28)^'ModelParams Lp'!F$6)*3</f>
        <v>#DIV/0!</v>
      </c>
      <c r="AB28" s="67" t="e">
        <f>('ModelParams Lp'!G$4*10^'ModelParams Lp'!G$5*($U28/$V28)^'ModelParams Lp'!G$6)*3</f>
        <v>#DIV/0!</v>
      </c>
      <c r="AC28" s="67" t="e">
        <f>('ModelParams Lp'!H$4*10^'ModelParams Lp'!H$5*($U28/$V28)^'ModelParams Lp'!H$6)*3</f>
        <v>#DIV/0!</v>
      </c>
      <c r="AD28" s="67" t="e">
        <f>('ModelParams Lp'!I$4*10^'ModelParams Lp'!I$5*($U28/$V28)^'ModelParams Lp'!I$6)*3</f>
        <v>#DIV/0!</v>
      </c>
      <c r="AE28" s="53" t="e">
        <f t="shared" si="5"/>
        <v>#DIV/0!</v>
      </c>
      <c r="AF28" s="53" t="e">
        <f>IF(AE28&lt;'ModelParams Lp'!$B$16,-1,IF(AE28&lt;'ModelParams Lp'!$C$16,0,IF(AE28&lt;'ModelParams Lp'!$D$16,1,IF(AE28&lt;'ModelParams Lp'!$E$16,2,IF(AE28&lt;'ModelParams Lp'!$F$16,3,IF(AE28&lt;'ModelParams Lp'!$G$16,4,IF(AE28&lt;'ModelParams Lp'!$H$16,5,6)))))))</f>
        <v>#DIV/0!</v>
      </c>
      <c r="AG28" s="67" t="e">
        <f ca="1">IF($AF28&gt;1,0,OFFSET('ModelParams Lp'!$C$12,0,-'Sound Pressure'!$AF28))</f>
        <v>#DIV/0!</v>
      </c>
      <c r="AH28" s="67" t="e">
        <f ca="1">IF($AF28&gt;2,0,OFFSET('ModelParams Lp'!$D$12,0,-'Sound Pressure'!$AF28))</f>
        <v>#DIV/0!</v>
      </c>
      <c r="AI28" s="67" t="e">
        <f ca="1">IF($AF28&gt;3,0,OFFSET('ModelParams Lp'!$E$12,0,-'Sound Pressure'!$AF28))</f>
        <v>#DIV/0!</v>
      </c>
      <c r="AJ28" s="67" t="e">
        <f ca="1">IF($AF28&gt;4,0,OFFSET('ModelParams Lp'!$F$12,0,-'Sound Pressure'!$AF28))</f>
        <v>#DIV/0!</v>
      </c>
      <c r="AK28" s="67" t="e">
        <f ca="1">IF($AF28&gt;3,0,OFFSET('ModelParams Lp'!$G$12,0,-'Sound Pressure'!$AF28))</f>
        <v>#DIV/0!</v>
      </c>
      <c r="AL28" s="67" t="e">
        <f ca="1">IF($AF28&gt;5,0,OFFSET('ModelParams Lp'!$H$12,0,-'Sound Pressure'!$AF28))</f>
        <v>#DIV/0!</v>
      </c>
      <c r="AM28" s="67" t="e">
        <f ca="1">IF($AF28&gt;6,0,OFFSET('ModelParams Lp'!$I$12,0,-'Sound Pressure'!$AF28))</f>
        <v>#DIV/0!</v>
      </c>
      <c r="AN28" s="67" t="e">
        <f ca="1">IF($AF28&gt;7,0,IF($AF$4&lt;0,3,OFFSET('ModelParams Lp'!$J$12,0,-'Sound Pressure'!$AF28)))</f>
        <v>#DIV/0!</v>
      </c>
      <c r="AO28" s="67" t="e">
        <f t="shared" si="6"/>
        <v>#DIV/0!</v>
      </c>
      <c r="AP28" s="67" t="e">
        <f t="shared" si="6"/>
        <v>#DIV/0!</v>
      </c>
      <c r="AQ28" s="67" t="e">
        <f t="shared" si="6"/>
        <v>#DIV/0!</v>
      </c>
      <c r="AR28" s="67" t="e">
        <f t="shared" si="6"/>
        <v>#DIV/0!</v>
      </c>
      <c r="AS28" s="67" t="e">
        <f t="shared" si="6"/>
        <v>#DIV/0!</v>
      </c>
      <c r="AT28" s="67" t="e">
        <f t="shared" si="6"/>
        <v>#DIV/0!</v>
      </c>
      <c r="AU28" s="67" t="e">
        <f t="shared" si="6"/>
        <v>#DIV/0!</v>
      </c>
      <c r="AV28" s="67" t="e">
        <f t="shared" si="6"/>
        <v>#DIV/0!</v>
      </c>
      <c r="AW28" s="67">
        <f>'ModelParams Lp'!B$22</f>
        <v>4</v>
      </c>
      <c r="AX28" s="67">
        <f>'ModelParams Lp'!C$22</f>
        <v>2</v>
      </c>
      <c r="AY28" s="67">
        <f>'ModelParams Lp'!D$22</f>
        <v>1</v>
      </c>
      <c r="AZ28" s="67">
        <f>'ModelParams Lp'!E$22</f>
        <v>0</v>
      </c>
      <c r="BA28" s="67">
        <f>'ModelParams Lp'!F$22</f>
        <v>0</v>
      </c>
      <c r="BB28" s="67">
        <f>'ModelParams Lp'!G$22</f>
        <v>0</v>
      </c>
      <c r="BC28" s="67">
        <f>'ModelParams Lp'!H$22</f>
        <v>0</v>
      </c>
      <c r="BD28" s="67">
        <f>'ModelParams Lp'!I$22</f>
        <v>0</v>
      </c>
      <c r="BE28" s="67">
        <f>-10*LOG(2/(4*PI()*2^2)+4/(0.163*(Calcul!$K33*Calcul!$L33)/VLOOKUP(Calcul!$I33,'ModelParams Lp'!$E$37:$F$39,2,0)))</f>
        <v>10.69392464651435</v>
      </c>
      <c r="BF28" s="67">
        <f>-10*LOG(2/(4*PI()*2^2)+4/(0.163*(Calcul!$K33*Calcul!$L33)/VLOOKUP(Calcul!$I33,'ModelParams Lp'!$E$37:$F$39,2,0)))</f>
        <v>10.69392464651435</v>
      </c>
      <c r="BG28" s="67">
        <f>-10*LOG(2/(4*PI()*2^2)+4/(0.163*(Calcul!$K33*Calcul!$L33)/VLOOKUP(Calcul!$I33,'ModelParams Lp'!$E$37:$F$39,2,0)))</f>
        <v>10.69392464651435</v>
      </c>
      <c r="BH28" s="67">
        <f>-10*LOG(2/(4*PI()*2^2)+4/(0.163*(Calcul!$K33*Calcul!$L33)/VLOOKUP(Calcul!$I33,'ModelParams Lp'!$E$37:$F$39,2,0)))</f>
        <v>10.69392464651435</v>
      </c>
      <c r="BI28" s="67">
        <f>-10*LOG(2/(4*PI()*2^2)+4/(0.163*(Calcul!$K33*Calcul!$L33)/VLOOKUP(Calcul!$I33,'ModelParams Lp'!$E$37:$F$39,2,0)))</f>
        <v>10.69392464651435</v>
      </c>
      <c r="BJ28" s="67">
        <f>-10*LOG(2/(4*PI()*2^2)+4/(0.163*(Calcul!$K33*Calcul!$L33)/VLOOKUP(Calcul!$I33,'ModelParams Lp'!$E$37:$F$39,2,0)))</f>
        <v>10.69392464651435</v>
      </c>
      <c r="BK28" s="67">
        <f>-10*LOG(2/(4*PI()*2^2)+4/(0.163*(Calcul!$K33*Calcul!$L33)/VLOOKUP(Calcul!$I33,'ModelParams Lp'!$E$37:$F$39,2,0)))</f>
        <v>10.69392464651435</v>
      </c>
      <c r="BL28" s="67">
        <f>-10*LOG(2/(4*PI()*2^2)+4/(0.163*(Calcul!$K33*Calcul!$L33)/VLOOKUP(Calcul!$I33,'ModelParams Lp'!$E$37:$F$39,2,0)))</f>
        <v>10.69392464651435</v>
      </c>
      <c r="BM28" s="67">
        <f>VLOOKUP(Calcul!$J33,'ModelParams Lp'!$D$28:$O$32,5,0)+BE28</f>
        <v>10.69392464651435</v>
      </c>
      <c r="BN28" s="67">
        <f>VLOOKUP(Calcul!$J33,'ModelParams Lp'!$D$28:$O$32,6,0)+BF28</f>
        <v>13.69392464651435</v>
      </c>
      <c r="BO28" s="67">
        <f>VLOOKUP(Calcul!$J33,'ModelParams Lp'!$D$28:$O$32,7,0)+BG28</f>
        <v>21.69392464651435</v>
      </c>
      <c r="BP28" s="67">
        <f>VLOOKUP(Calcul!$J33,'ModelParams Lp'!$D$28:$O$32,8,0)+BH28</f>
        <v>29.69392464651435</v>
      </c>
      <c r="BQ28" s="67">
        <f>VLOOKUP(Calcul!$J33,'ModelParams Lp'!$D$28:$O$32,9,0)+BI28</f>
        <v>33.693924646514347</v>
      </c>
      <c r="BR28" s="67">
        <f>VLOOKUP(Calcul!$J33,'ModelParams Lp'!$D$28:$O$32,10,0)+BJ28</f>
        <v>33.693924646514347</v>
      </c>
      <c r="BS28" s="67">
        <f>VLOOKUP(Calcul!$J33,'ModelParams Lp'!$D$28:$O$32,11,0)+BK28</f>
        <v>33.693924646514347</v>
      </c>
      <c r="BT28" s="67">
        <f>VLOOKUP(Calcul!$J33,'ModelParams Lp'!$D$28:$O$32,12,0)+BL28</f>
        <v>33.693924646514347</v>
      </c>
      <c r="BU28" s="66" t="e">
        <f t="shared" ca="1" si="7"/>
        <v>#DIV/0!</v>
      </c>
      <c r="BV28" s="66" t="e">
        <f t="shared" ca="1" si="8"/>
        <v>#DIV/0!</v>
      </c>
      <c r="BW28" s="66" t="e">
        <f t="shared" ca="1" si="9"/>
        <v>#DIV/0!</v>
      </c>
      <c r="BX28" s="66" t="e">
        <f t="shared" ca="1" si="10"/>
        <v>#DIV/0!</v>
      </c>
      <c r="BY28" s="66" t="e">
        <f t="shared" ca="1" si="11"/>
        <v>#DIV/0!</v>
      </c>
      <c r="BZ28" s="66" t="e">
        <f t="shared" ca="1" si="12"/>
        <v>#DIV/0!</v>
      </c>
      <c r="CA28" s="66" t="e">
        <f t="shared" ca="1" si="13"/>
        <v>#DIV/0!</v>
      </c>
      <c r="CB28" s="66" t="e">
        <f t="shared" ca="1" si="14"/>
        <v>#DIV/0!</v>
      </c>
      <c r="CC28" s="24" t="e">
        <f ca="1">10*LOG10(IF(BU28="",0,POWER(10,((BU28+'ModelParams Lw'!$O$4)/10))) +IF(BV28="",0,POWER(10,((BV28+'ModelParams Lw'!$P$4)/10))) +IF(BW28="",0,POWER(10,((BW28+'ModelParams Lw'!$Q$4)/10))) +IF(BX28="",0,POWER(10,((BX28+'ModelParams Lw'!$R$4)/10))) +IF(BY28="",0,POWER(10,((BY28+'ModelParams Lw'!$S$4)/10))) +IF(BZ28="",0,POWER(10,((BZ28+'ModelParams Lw'!$T$4)/10))) +IF(CA28="",0,POWER(10,((CA28+'ModelParams Lw'!$U$4)/10)))+IF(CB28="",0,POWER(10,((CB28+'ModelParams Lw'!$V$4)/10))))</f>
        <v>#DIV/0!</v>
      </c>
      <c r="CD28" s="24" t="e">
        <f t="shared" ca="1" si="15"/>
        <v>#DIV/0!</v>
      </c>
      <c r="CE28" s="24" t="e">
        <f ca="1">(BU28-'ModelParams Lw'!O$10)/'ModelParams Lw'!O$11</f>
        <v>#DIV/0!</v>
      </c>
      <c r="CF28" s="24" t="e">
        <f ca="1">(BV28-'ModelParams Lw'!P$10)/'ModelParams Lw'!P$11</f>
        <v>#DIV/0!</v>
      </c>
      <c r="CG28" s="24" t="e">
        <f ca="1">(BW28-'ModelParams Lw'!Q$10)/'ModelParams Lw'!Q$11</f>
        <v>#DIV/0!</v>
      </c>
      <c r="CH28" s="24" t="e">
        <f ca="1">(BX28-'ModelParams Lw'!R$10)/'ModelParams Lw'!R$11</f>
        <v>#DIV/0!</v>
      </c>
      <c r="CI28" s="24" t="e">
        <f ca="1">(BY28-'ModelParams Lw'!S$10)/'ModelParams Lw'!S$11</f>
        <v>#DIV/0!</v>
      </c>
      <c r="CJ28" s="24" t="e">
        <f ca="1">(BZ28-'ModelParams Lw'!T$10)/'ModelParams Lw'!T$11</f>
        <v>#DIV/0!</v>
      </c>
      <c r="CK28" s="24" t="e">
        <f ca="1">(CA28-'ModelParams Lw'!U$10)/'ModelParams Lw'!U$11</f>
        <v>#DIV/0!</v>
      </c>
      <c r="CL28" s="24" t="e">
        <f ca="1">(CB28-'ModelParams Lw'!V$10)/'ModelParams Lw'!V$11</f>
        <v>#DIV/0!</v>
      </c>
      <c r="CM28" s="66" t="e">
        <f t="shared" si="16"/>
        <v>#DIV/0!</v>
      </c>
      <c r="CN28" s="66" t="e">
        <f t="shared" si="17"/>
        <v>#DIV/0!</v>
      </c>
      <c r="CO28" s="66" t="e">
        <f t="shared" si="23"/>
        <v>#DIV/0!</v>
      </c>
      <c r="CP28" s="66" t="e">
        <f t="shared" si="18"/>
        <v>#DIV/0!</v>
      </c>
      <c r="CQ28" s="66" t="e">
        <f t="shared" si="19"/>
        <v>#DIV/0!</v>
      </c>
      <c r="CR28" s="66" t="e">
        <f t="shared" si="20"/>
        <v>#DIV/0!</v>
      </c>
      <c r="CS28" s="66" t="e">
        <f t="shared" si="21"/>
        <v>#DIV/0!</v>
      </c>
      <c r="CT28" s="66" t="e">
        <f t="shared" si="22"/>
        <v>#DIV/0!</v>
      </c>
      <c r="CU28" s="24" t="e">
        <f>10*LOG10(IF(CM28="",0,POWER(10,((CM28+'ModelParams Lw'!$O$4)/10))) +IF(CN28="",0,POWER(10,((CN28+'ModelParams Lw'!$P$4)/10))) +IF(CO28="",0,POWER(10,((CO28+'ModelParams Lw'!$Q$4)/10))) +IF(CP28="",0,POWER(10,((CP28+'ModelParams Lw'!$R$4)/10))) +IF(CQ28="",0,POWER(10,((CQ28+'ModelParams Lw'!$S$4)/10))) +IF(CR28="",0,POWER(10,((CR28+'ModelParams Lw'!$T$4)/10))) +IF(CS28="",0,POWER(10,((CS28+'ModelParams Lw'!$U$4)/10)))+IF(CT28="",0,POWER(10,((CT28+'ModelParams Lw'!$V$4)/10))))</f>
        <v>#DIV/0!</v>
      </c>
      <c r="CV28" s="24" t="e">
        <f t="shared" si="24"/>
        <v>#DIV/0!</v>
      </c>
      <c r="CW28" s="24" t="e">
        <f>(CM28-'ModelParams Lw'!O$10)/'ModelParams Lw'!O$11</f>
        <v>#DIV/0!</v>
      </c>
      <c r="CX28" s="24" t="e">
        <f>(CN28-'ModelParams Lw'!P$10)/'ModelParams Lw'!P$11</f>
        <v>#DIV/0!</v>
      </c>
      <c r="CY28" s="24" t="e">
        <f>(CO28-'ModelParams Lw'!Q$10)/'ModelParams Lw'!Q$11</f>
        <v>#DIV/0!</v>
      </c>
      <c r="CZ28" s="24" t="e">
        <f>(CP28-'ModelParams Lw'!R$10)/'ModelParams Lw'!R$11</f>
        <v>#DIV/0!</v>
      </c>
      <c r="DA28" s="24" t="e">
        <f>(CQ28-'ModelParams Lw'!S$10)/'ModelParams Lw'!S$11</f>
        <v>#DIV/0!</v>
      </c>
      <c r="DB28" s="24" t="e">
        <f>(CR28-'ModelParams Lw'!T$10)/'ModelParams Lw'!T$11</f>
        <v>#DIV/0!</v>
      </c>
      <c r="DC28" s="24" t="e">
        <f>(CS28-'ModelParams Lw'!U$10)/'ModelParams Lw'!U$11</f>
        <v>#DIV/0!</v>
      </c>
      <c r="DD28" s="24" t="e">
        <f>(CT28-'ModelParams Lw'!V$10)/'ModelParams Lw'!V$11</f>
        <v>#DIV/0!</v>
      </c>
    </row>
    <row r="29" spans="1:108" x14ac:dyDescent="0.25">
      <c r="A29" s="12">
        <f>'Sound Power'!B29</f>
        <v>0</v>
      </c>
      <c r="B29" s="12">
        <f>'Sound Power'!D29</f>
        <v>0</v>
      </c>
      <c r="C29" s="12">
        <f>'Sound Power'!E29</f>
        <v>0</v>
      </c>
      <c r="D29" s="12">
        <f>'Sound Power'!F29</f>
        <v>0</v>
      </c>
      <c r="E29" s="67" t="e">
        <f>IF(Calcul!$G34="SA",'Sound Power'!AY29,'Sound Power'!P29)</f>
        <v>#DIV/0!</v>
      </c>
      <c r="F29" s="67" t="e">
        <f>IF(Calcul!$G34="SA",'Sound Power'!AZ29,'Sound Power'!Q29)</f>
        <v>#DIV/0!</v>
      </c>
      <c r="G29" s="67" t="e">
        <f>IF(Calcul!$G34="SA",'Sound Power'!BA29,'Sound Power'!R29)</f>
        <v>#DIV/0!</v>
      </c>
      <c r="H29" s="67" t="e">
        <f>IF(Calcul!$G34="SA",'Sound Power'!BB29,'Sound Power'!S29)</f>
        <v>#DIV/0!</v>
      </c>
      <c r="I29" s="67" t="e">
        <f>IF(Calcul!$G34="SA",'Sound Power'!BC29,'Sound Power'!T29)</f>
        <v>#DIV/0!</v>
      </c>
      <c r="J29" s="67" t="e">
        <f>IF(Calcul!$G34="SA",'Sound Power'!BD29,'Sound Power'!U29)</f>
        <v>#DIV/0!</v>
      </c>
      <c r="K29" s="67" t="e">
        <f>IF(Calcul!$G34="SA",'Sound Power'!BE29,'Sound Power'!V29)</f>
        <v>#DIV/0!</v>
      </c>
      <c r="L29" s="67" t="e">
        <f>IF(Calcul!$G34="SA",'Sound Power'!BF29,'Sound Power'!W29)</f>
        <v>#DIV/0!</v>
      </c>
      <c r="M29" s="67" t="e">
        <f>'Sound Power'!BY29</f>
        <v>#DIV/0!</v>
      </c>
      <c r="N29" s="67" t="e">
        <f>'Sound Power'!BZ29</f>
        <v>#DIV/0!</v>
      </c>
      <c r="O29" s="67" t="e">
        <f>'Sound Power'!CA29</f>
        <v>#DIV/0!</v>
      </c>
      <c r="P29" s="67" t="e">
        <f>'Sound Power'!CB29</f>
        <v>#DIV/0!</v>
      </c>
      <c r="Q29" s="67" t="e">
        <f>'Sound Power'!CC29</f>
        <v>#DIV/0!</v>
      </c>
      <c r="R29" s="67" t="e">
        <f>'Sound Power'!CD29</f>
        <v>#DIV/0!</v>
      </c>
      <c r="S29" s="67" t="e">
        <f>'Sound Power'!CE29</f>
        <v>#DIV/0!</v>
      </c>
      <c r="T29" s="67" t="e">
        <f>'Sound Power'!CF29</f>
        <v>#DIV/0!</v>
      </c>
      <c r="U29" s="64">
        <f t="shared" si="3"/>
        <v>0</v>
      </c>
      <c r="V29" s="64">
        <f t="shared" si="4"/>
        <v>0</v>
      </c>
      <c r="W29" s="67" t="e">
        <f>('ModelParams Lp'!B$4*10^'ModelParams Lp'!B$5*($U29/$V29)^'ModelParams Lp'!B$6)*3</f>
        <v>#DIV/0!</v>
      </c>
      <c r="X29" s="67" t="e">
        <f>('ModelParams Lp'!C$4*10^'ModelParams Lp'!C$5*($U29/$V29)^'ModelParams Lp'!C$6)*3</f>
        <v>#DIV/0!</v>
      </c>
      <c r="Y29" s="67" t="e">
        <f>('ModelParams Lp'!D$4*10^'ModelParams Lp'!D$5*($U29/$V29)^'ModelParams Lp'!D$6)*3</f>
        <v>#DIV/0!</v>
      </c>
      <c r="Z29" s="67" t="e">
        <f>('ModelParams Lp'!E$4*10^'ModelParams Lp'!E$5*($U29/$V29)^'ModelParams Lp'!E$6)*3</f>
        <v>#DIV/0!</v>
      </c>
      <c r="AA29" s="67" t="e">
        <f>('ModelParams Lp'!F$4*10^'ModelParams Lp'!F$5*($U29/$V29)^'ModelParams Lp'!F$6)*3</f>
        <v>#DIV/0!</v>
      </c>
      <c r="AB29" s="67" t="e">
        <f>('ModelParams Lp'!G$4*10^'ModelParams Lp'!G$5*($U29/$V29)^'ModelParams Lp'!G$6)*3</f>
        <v>#DIV/0!</v>
      </c>
      <c r="AC29" s="67" t="e">
        <f>('ModelParams Lp'!H$4*10^'ModelParams Lp'!H$5*($U29/$V29)^'ModelParams Lp'!H$6)*3</f>
        <v>#DIV/0!</v>
      </c>
      <c r="AD29" s="67" t="e">
        <f>('ModelParams Lp'!I$4*10^'ModelParams Lp'!I$5*($U29/$V29)^'ModelParams Lp'!I$6)*3</f>
        <v>#DIV/0!</v>
      </c>
      <c r="AE29" s="53" t="e">
        <f t="shared" si="5"/>
        <v>#DIV/0!</v>
      </c>
      <c r="AF29" s="53" t="e">
        <f>IF(AE29&lt;'ModelParams Lp'!$B$16,-1,IF(AE29&lt;'ModelParams Lp'!$C$16,0,IF(AE29&lt;'ModelParams Lp'!$D$16,1,IF(AE29&lt;'ModelParams Lp'!$E$16,2,IF(AE29&lt;'ModelParams Lp'!$F$16,3,IF(AE29&lt;'ModelParams Lp'!$G$16,4,IF(AE29&lt;'ModelParams Lp'!$H$16,5,6)))))))</f>
        <v>#DIV/0!</v>
      </c>
      <c r="AG29" s="67" t="e">
        <f ca="1">IF($AF29&gt;1,0,OFFSET('ModelParams Lp'!$C$12,0,-'Sound Pressure'!$AF29))</f>
        <v>#DIV/0!</v>
      </c>
      <c r="AH29" s="67" t="e">
        <f ca="1">IF($AF29&gt;2,0,OFFSET('ModelParams Lp'!$D$12,0,-'Sound Pressure'!$AF29))</f>
        <v>#DIV/0!</v>
      </c>
      <c r="AI29" s="67" t="e">
        <f ca="1">IF($AF29&gt;3,0,OFFSET('ModelParams Lp'!$E$12,0,-'Sound Pressure'!$AF29))</f>
        <v>#DIV/0!</v>
      </c>
      <c r="AJ29" s="67" t="e">
        <f ca="1">IF($AF29&gt;4,0,OFFSET('ModelParams Lp'!$F$12,0,-'Sound Pressure'!$AF29))</f>
        <v>#DIV/0!</v>
      </c>
      <c r="AK29" s="67" t="e">
        <f ca="1">IF($AF29&gt;3,0,OFFSET('ModelParams Lp'!$G$12,0,-'Sound Pressure'!$AF29))</f>
        <v>#DIV/0!</v>
      </c>
      <c r="AL29" s="67" t="e">
        <f ca="1">IF($AF29&gt;5,0,OFFSET('ModelParams Lp'!$H$12,0,-'Sound Pressure'!$AF29))</f>
        <v>#DIV/0!</v>
      </c>
      <c r="AM29" s="67" t="e">
        <f ca="1">IF($AF29&gt;6,0,OFFSET('ModelParams Lp'!$I$12,0,-'Sound Pressure'!$AF29))</f>
        <v>#DIV/0!</v>
      </c>
      <c r="AN29" s="67" t="e">
        <f ca="1">IF($AF29&gt;7,0,IF($AF$4&lt;0,3,OFFSET('ModelParams Lp'!$J$12,0,-'Sound Pressure'!$AF29)))</f>
        <v>#DIV/0!</v>
      </c>
      <c r="AO29" s="67" t="e">
        <f t="shared" si="6"/>
        <v>#DIV/0!</v>
      </c>
      <c r="AP29" s="67" t="e">
        <f t="shared" si="6"/>
        <v>#DIV/0!</v>
      </c>
      <c r="AQ29" s="67" t="e">
        <f t="shared" si="6"/>
        <v>#DIV/0!</v>
      </c>
      <c r="AR29" s="67" t="e">
        <f t="shared" si="6"/>
        <v>#DIV/0!</v>
      </c>
      <c r="AS29" s="67" t="e">
        <f t="shared" si="6"/>
        <v>#DIV/0!</v>
      </c>
      <c r="AT29" s="67" t="e">
        <f t="shared" si="6"/>
        <v>#DIV/0!</v>
      </c>
      <c r="AU29" s="67" t="e">
        <f t="shared" si="6"/>
        <v>#DIV/0!</v>
      </c>
      <c r="AV29" s="67" t="e">
        <f t="shared" si="6"/>
        <v>#DIV/0!</v>
      </c>
      <c r="AW29" s="67">
        <f>'ModelParams Lp'!B$22</f>
        <v>4</v>
      </c>
      <c r="AX29" s="67">
        <f>'ModelParams Lp'!C$22</f>
        <v>2</v>
      </c>
      <c r="AY29" s="67">
        <f>'ModelParams Lp'!D$22</f>
        <v>1</v>
      </c>
      <c r="AZ29" s="67">
        <f>'ModelParams Lp'!E$22</f>
        <v>0</v>
      </c>
      <c r="BA29" s="67">
        <f>'ModelParams Lp'!F$22</f>
        <v>0</v>
      </c>
      <c r="BB29" s="67">
        <f>'ModelParams Lp'!G$22</f>
        <v>0</v>
      </c>
      <c r="BC29" s="67">
        <f>'ModelParams Lp'!H$22</f>
        <v>0</v>
      </c>
      <c r="BD29" s="67">
        <f>'ModelParams Lp'!I$22</f>
        <v>0</v>
      </c>
      <c r="BE29" s="67">
        <f>-10*LOG(2/(4*PI()*2^2)+4/(0.163*(Calcul!$K34*Calcul!$L34)/VLOOKUP(Calcul!$I34,'ModelParams Lp'!$E$37:$F$39,2,0)))</f>
        <v>10.69392464651435</v>
      </c>
      <c r="BF29" s="67">
        <f>-10*LOG(2/(4*PI()*2^2)+4/(0.163*(Calcul!$K34*Calcul!$L34)/VLOOKUP(Calcul!$I34,'ModelParams Lp'!$E$37:$F$39,2,0)))</f>
        <v>10.69392464651435</v>
      </c>
      <c r="BG29" s="67">
        <f>-10*LOG(2/(4*PI()*2^2)+4/(0.163*(Calcul!$K34*Calcul!$L34)/VLOOKUP(Calcul!$I34,'ModelParams Lp'!$E$37:$F$39,2,0)))</f>
        <v>10.69392464651435</v>
      </c>
      <c r="BH29" s="67">
        <f>-10*LOG(2/(4*PI()*2^2)+4/(0.163*(Calcul!$K34*Calcul!$L34)/VLOOKUP(Calcul!$I34,'ModelParams Lp'!$E$37:$F$39,2,0)))</f>
        <v>10.69392464651435</v>
      </c>
      <c r="BI29" s="67">
        <f>-10*LOG(2/(4*PI()*2^2)+4/(0.163*(Calcul!$K34*Calcul!$L34)/VLOOKUP(Calcul!$I34,'ModelParams Lp'!$E$37:$F$39,2,0)))</f>
        <v>10.69392464651435</v>
      </c>
      <c r="BJ29" s="67">
        <f>-10*LOG(2/(4*PI()*2^2)+4/(0.163*(Calcul!$K34*Calcul!$L34)/VLOOKUP(Calcul!$I34,'ModelParams Lp'!$E$37:$F$39,2,0)))</f>
        <v>10.69392464651435</v>
      </c>
      <c r="BK29" s="67">
        <f>-10*LOG(2/(4*PI()*2^2)+4/(0.163*(Calcul!$K34*Calcul!$L34)/VLOOKUP(Calcul!$I34,'ModelParams Lp'!$E$37:$F$39,2,0)))</f>
        <v>10.69392464651435</v>
      </c>
      <c r="BL29" s="67">
        <f>-10*LOG(2/(4*PI()*2^2)+4/(0.163*(Calcul!$K34*Calcul!$L34)/VLOOKUP(Calcul!$I34,'ModelParams Lp'!$E$37:$F$39,2,0)))</f>
        <v>10.69392464651435</v>
      </c>
      <c r="BM29" s="67">
        <f>VLOOKUP(Calcul!$J34,'ModelParams Lp'!$D$28:$O$32,5,0)+BE29</f>
        <v>10.69392464651435</v>
      </c>
      <c r="BN29" s="67">
        <f>VLOOKUP(Calcul!$J34,'ModelParams Lp'!$D$28:$O$32,6,0)+BF29</f>
        <v>13.69392464651435</v>
      </c>
      <c r="BO29" s="67">
        <f>VLOOKUP(Calcul!$J34,'ModelParams Lp'!$D$28:$O$32,7,0)+BG29</f>
        <v>21.69392464651435</v>
      </c>
      <c r="BP29" s="67">
        <f>VLOOKUP(Calcul!$J34,'ModelParams Lp'!$D$28:$O$32,8,0)+BH29</f>
        <v>29.69392464651435</v>
      </c>
      <c r="BQ29" s="67">
        <f>VLOOKUP(Calcul!$J34,'ModelParams Lp'!$D$28:$O$32,9,0)+BI29</f>
        <v>33.693924646514347</v>
      </c>
      <c r="BR29" s="67">
        <f>VLOOKUP(Calcul!$J34,'ModelParams Lp'!$D$28:$O$32,10,0)+BJ29</f>
        <v>33.693924646514347</v>
      </c>
      <c r="BS29" s="67">
        <f>VLOOKUP(Calcul!$J34,'ModelParams Lp'!$D$28:$O$32,11,0)+BK29</f>
        <v>33.693924646514347</v>
      </c>
      <c r="BT29" s="67">
        <f>VLOOKUP(Calcul!$J34,'ModelParams Lp'!$D$28:$O$32,12,0)+BL29</f>
        <v>33.693924646514347</v>
      </c>
      <c r="BU29" s="66" t="e">
        <f t="shared" ca="1" si="7"/>
        <v>#DIV/0!</v>
      </c>
      <c r="BV29" s="66" t="e">
        <f t="shared" ca="1" si="8"/>
        <v>#DIV/0!</v>
      </c>
      <c r="BW29" s="66" t="e">
        <f t="shared" ca="1" si="9"/>
        <v>#DIV/0!</v>
      </c>
      <c r="BX29" s="66" t="e">
        <f t="shared" ca="1" si="10"/>
        <v>#DIV/0!</v>
      </c>
      <c r="BY29" s="66" t="e">
        <f t="shared" ca="1" si="11"/>
        <v>#DIV/0!</v>
      </c>
      <c r="BZ29" s="66" t="e">
        <f t="shared" ca="1" si="12"/>
        <v>#DIV/0!</v>
      </c>
      <c r="CA29" s="66" t="e">
        <f t="shared" ca="1" si="13"/>
        <v>#DIV/0!</v>
      </c>
      <c r="CB29" s="66" t="e">
        <f t="shared" ca="1" si="14"/>
        <v>#DIV/0!</v>
      </c>
      <c r="CC29" s="24" t="e">
        <f ca="1">10*LOG10(IF(BU29="",0,POWER(10,((BU29+'ModelParams Lw'!$O$4)/10))) +IF(BV29="",0,POWER(10,((BV29+'ModelParams Lw'!$P$4)/10))) +IF(BW29="",0,POWER(10,((BW29+'ModelParams Lw'!$Q$4)/10))) +IF(BX29="",0,POWER(10,((BX29+'ModelParams Lw'!$R$4)/10))) +IF(BY29="",0,POWER(10,((BY29+'ModelParams Lw'!$S$4)/10))) +IF(BZ29="",0,POWER(10,((BZ29+'ModelParams Lw'!$T$4)/10))) +IF(CA29="",0,POWER(10,((CA29+'ModelParams Lw'!$U$4)/10)))+IF(CB29="",0,POWER(10,((CB29+'ModelParams Lw'!$V$4)/10))))</f>
        <v>#DIV/0!</v>
      </c>
      <c r="CD29" s="24" t="e">
        <f t="shared" ca="1" si="15"/>
        <v>#DIV/0!</v>
      </c>
      <c r="CE29" s="24" t="e">
        <f ca="1">(BU29-'ModelParams Lw'!O$10)/'ModelParams Lw'!O$11</f>
        <v>#DIV/0!</v>
      </c>
      <c r="CF29" s="24" t="e">
        <f ca="1">(BV29-'ModelParams Lw'!P$10)/'ModelParams Lw'!P$11</f>
        <v>#DIV/0!</v>
      </c>
      <c r="CG29" s="24" t="e">
        <f ca="1">(BW29-'ModelParams Lw'!Q$10)/'ModelParams Lw'!Q$11</f>
        <v>#DIV/0!</v>
      </c>
      <c r="CH29" s="24" t="e">
        <f ca="1">(BX29-'ModelParams Lw'!R$10)/'ModelParams Lw'!R$11</f>
        <v>#DIV/0!</v>
      </c>
      <c r="CI29" s="24" t="e">
        <f ca="1">(BY29-'ModelParams Lw'!S$10)/'ModelParams Lw'!S$11</f>
        <v>#DIV/0!</v>
      </c>
      <c r="CJ29" s="24" t="e">
        <f ca="1">(BZ29-'ModelParams Lw'!T$10)/'ModelParams Lw'!T$11</f>
        <v>#DIV/0!</v>
      </c>
      <c r="CK29" s="24" t="e">
        <f ca="1">(CA29-'ModelParams Lw'!U$10)/'ModelParams Lw'!U$11</f>
        <v>#DIV/0!</v>
      </c>
      <c r="CL29" s="24" t="e">
        <f ca="1">(CB29-'ModelParams Lw'!V$10)/'ModelParams Lw'!V$11</f>
        <v>#DIV/0!</v>
      </c>
      <c r="CM29" s="66" t="e">
        <f t="shared" si="16"/>
        <v>#DIV/0!</v>
      </c>
      <c r="CN29" s="66" t="e">
        <f t="shared" si="17"/>
        <v>#DIV/0!</v>
      </c>
      <c r="CO29" s="66" t="e">
        <f t="shared" si="23"/>
        <v>#DIV/0!</v>
      </c>
      <c r="CP29" s="66" t="e">
        <f t="shared" si="18"/>
        <v>#DIV/0!</v>
      </c>
      <c r="CQ29" s="66" t="e">
        <f t="shared" si="19"/>
        <v>#DIV/0!</v>
      </c>
      <c r="CR29" s="66" t="e">
        <f t="shared" si="20"/>
        <v>#DIV/0!</v>
      </c>
      <c r="CS29" s="66" t="e">
        <f t="shared" si="21"/>
        <v>#DIV/0!</v>
      </c>
      <c r="CT29" s="66" t="e">
        <f t="shared" si="22"/>
        <v>#DIV/0!</v>
      </c>
      <c r="CU29" s="24" t="e">
        <f>10*LOG10(IF(CM29="",0,POWER(10,((CM29+'ModelParams Lw'!$O$4)/10))) +IF(CN29="",0,POWER(10,((CN29+'ModelParams Lw'!$P$4)/10))) +IF(CO29="",0,POWER(10,((CO29+'ModelParams Lw'!$Q$4)/10))) +IF(CP29="",0,POWER(10,((CP29+'ModelParams Lw'!$R$4)/10))) +IF(CQ29="",0,POWER(10,((CQ29+'ModelParams Lw'!$S$4)/10))) +IF(CR29="",0,POWER(10,((CR29+'ModelParams Lw'!$T$4)/10))) +IF(CS29="",0,POWER(10,((CS29+'ModelParams Lw'!$U$4)/10)))+IF(CT29="",0,POWER(10,((CT29+'ModelParams Lw'!$V$4)/10))))</f>
        <v>#DIV/0!</v>
      </c>
      <c r="CV29" s="24" t="e">
        <f t="shared" si="24"/>
        <v>#DIV/0!</v>
      </c>
      <c r="CW29" s="24" t="e">
        <f>(CM29-'ModelParams Lw'!O$10)/'ModelParams Lw'!O$11</f>
        <v>#DIV/0!</v>
      </c>
      <c r="CX29" s="24" t="e">
        <f>(CN29-'ModelParams Lw'!P$10)/'ModelParams Lw'!P$11</f>
        <v>#DIV/0!</v>
      </c>
      <c r="CY29" s="24" t="e">
        <f>(CO29-'ModelParams Lw'!Q$10)/'ModelParams Lw'!Q$11</f>
        <v>#DIV/0!</v>
      </c>
      <c r="CZ29" s="24" t="e">
        <f>(CP29-'ModelParams Lw'!R$10)/'ModelParams Lw'!R$11</f>
        <v>#DIV/0!</v>
      </c>
      <c r="DA29" s="24" t="e">
        <f>(CQ29-'ModelParams Lw'!S$10)/'ModelParams Lw'!S$11</f>
        <v>#DIV/0!</v>
      </c>
      <c r="DB29" s="24" t="e">
        <f>(CR29-'ModelParams Lw'!T$10)/'ModelParams Lw'!T$11</f>
        <v>#DIV/0!</v>
      </c>
      <c r="DC29" s="24" t="e">
        <f>(CS29-'ModelParams Lw'!U$10)/'ModelParams Lw'!U$11</f>
        <v>#DIV/0!</v>
      </c>
      <c r="DD29" s="24" t="e">
        <f>(CT29-'ModelParams Lw'!V$10)/'ModelParams Lw'!V$11</f>
        <v>#DIV/0!</v>
      </c>
    </row>
    <row r="30" spans="1:108" x14ac:dyDescent="0.25">
      <c r="A30" s="12">
        <f>'Sound Power'!B30</f>
        <v>0</v>
      </c>
      <c r="B30" s="12">
        <f>'Sound Power'!D30</f>
        <v>0</v>
      </c>
      <c r="C30" s="12">
        <f>'Sound Power'!E30</f>
        <v>0</v>
      </c>
      <c r="D30" s="12">
        <f>'Sound Power'!F30</f>
        <v>0</v>
      </c>
      <c r="E30" s="67" t="e">
        <f>IF(Calcul!$G35="SA",'Sound Power'!AY30,'Sound Power'!P30)</f>
        <v>#DIV/0!</v>
      </c>
      <c r="F30" s="67" t="e">
        <f>IF(Calcul!$G35="SA",'Sound Power'!AZ30,'Sound Power'!Q30)</f>
        <v>#DIV/0!</v>
      </c>
      <c r="G30" s="67" t="e">
        <f>IF(Calcul!$G35="SA",'Sound Power'!BA30,'Sound Power'!R30)</f>
        <v>#DIV/0!</v>
      </c>
      <c r="H30" s="67" t="e">
        <f>IF(Calcul!$G35="SA",'Sound Power'!BB30,'Sound Power'!S30)</f>
        <v>#DIV/0!</v>
      </c>
      <c r="I30" s="67" t="e">
        <f>IF(Calcul!$G35="SA",'Sound Power'!BC30,'Sound Power'!T30)</f>
        <v>#DIV/0!</v>
      </c>
      <c r="J30" s="67" t="e">
        <f>IF(Calcul!$G35="SA",'Sound Power'!BD30,'Sound Power'!U30)</f>
        <v>#DIV/0!</v>
      </c>
      <c r="K30" s="67" t="e">
        <f>IF(Calcul!$G35="SA",'Sound Power'!BE30,'Sound Power'!V30)</f>
        <v>#DIV/0!</v>
      </c>
      <c r="L30" s="67" t="e">
        <f>IF(Calcul!$G35="SA",'Sound Power'!BF30,'Sound Power'!W30)</f>
        <v>#DIV/0!</v>
      </c>
      <c r="M30" s="67" t="e">
        <f>'Sound Power'!BY30</f>
        <v>#DIV/0!</v>
      </c>
      <c r="N30" s="67" t="e">
        <f>'Sound Power'!BZ30</f>
        <v>#DIV/0!</v>
      </c>
      <c r="O30" s="67" t="e">
        <f>'Sound Power'!CA30</f>
        <v>#DIV/0!</v>
      </c>
      <c r="P30" s="67" t="e">
        <f>'Sound Power'!CB30</f>
        <v>#DIV/0!</v>
      </c>
      <c r="Q30" s="67" t="e">
        <f>'Sound Power'!CC30</f>
        <v>#DIV/0!</v>
      </c>
      <c r="R30" s="67" t="e">
        <f>'Sound Power'!CD30</f>
        <v>#DIV/0!</v>
      </c>
      <c r="S30" s="67" t="e">
        <f>'Sound Power'!CE30</f>
        <v>#DIV/0!</v>
      </c>
      <c r="T30" s="67" t="e">
        <f>'Sound Power'!CF30</f>
        <v>#DIV/0!</v>
      </c>
      <c r="U30" s="64">
        <f t="shared" si="3"/>
        <v>0</v>
      </c>
      <c r="V30" s="64">
        <f t="shared" si="4"/>
        <v>0</v>
      </c>
      <c r="W30" s="67" t="e">
        <f>('ModelParams Lp'!B$4*10^'ModelParams Lp'!B$5*($U30/$V30)^'ModelParams Lp'!B$6)*3</f>
        <v>#DIV/0!</v>
      </c>
      <c r="X30" s="67" t="e">
        <f>('ModelParams Lp'!C$4*10^'ModelParams Lp'!C$5*($U30/$V30)^'ModelParams Lp'!C$6)*3</f>
        <v>#DIV/0!</v>
      </c>
      <c r="Y30" s="67" t="e">
        <f>('ModelParams Lp'!D$4*10^'ModelParams Lp'!D$5*($U30/$V30)^'ModelParams Lp'!D$6)*3</f>
        <v>#DIV/0!</v>
      </c>
      <c r="Z30" s="67" t="e">
        <f>('ModelParams Lp'!E$4*10^'ModelParams Lp'!E$5*($U30/$V30)^'ModelParams Lp'!E$6)*3</f>
        <v>#DIV/0!</v>
      </c>
      <c r="AA30" s="67" t="e">
        <f>('ModelParams Lp'!F$4*10^'ModelParams Lp'!F$5*($U30/$V30)^'ModelParams Lp'!F$6)*3</f>
        <v>#DIV/0!</v>
      </c>
      <c r="AB30" s="67" t="e">
        <f>('ModelParams Lp'!G$4*10^'ModelParams Lp'!G$5*($U30/$V30)^'ModelParams Lp'!G$6)*3</f>
        <v>#DIV/0!</v>
      </c>
      <c r="AC30" s="67" t="e">
        <f>('ModelParams Lp'!H$4*10^'ModelParams Lp'!H$5*($U30/$V30)^'ModelParams Lp'!H$6)*3</f>
        <v>#DIV/0!</v>
      </c>
      <c r="AD30" s="67" t="e">
        <f>('ModelParams Lp'!I$4*10^'ModelParams Lp'!I$5*($U30/$V30)^'ModelParams Lp'!I$6)*3</f>
        <v>#DIV/0!</v>
      </c>
      <c r="AE30" s="53" t="e">
        <f t="shared" si="5"/>
        <v>#DIV/0!</v>
      </c>
      <c r="AF30" s="53" t="e">
        <f>IF(AE30&lt;'ModelParams Lp'!$B$16,-1,IF(AE30&lt;'ModelParams Lp'!$C$16,0,IF(AE30&lt;'ModelParams Lp'!$D$16,1,IF(AE30&lt;'ModelParams Lp'!$E$16,2,IF(AE30&lt;'ModelParams Lp'!$F$16,3,IF(AE30&lt;'ModelParams Lp'!$G$16,4,IF(AE30&lt;'ModelParams Lp'!$H$16,5,6)))))))</f>
        <v>#DIV/0!</v>
      </c>
      <c r="AG30" s="67" t="e">
        <f ca="1">IF($AF30&gt;1,0,OFFSET('ModelParams Lp'!$C$12,0,-'Sound Pressure'!$AF30))</f>
        <v>#DIV/0!</v>
      </c>
      <c r="AH30" s="67" t="e">
        <f ca="1">IF($AF30&gt;2,0,OFFSET('ModelParams Lp'!$D$12,0,-'Sound Pressure'!$AF30))</f>
        <v>#DIV/0!</v>
      </c>
      <c r="AI30" s="67" t="e">
        <f ca="1">IF($AF30&gt;3,0,OFFSET('ModelParams Lp'!$E$12,0,-'Sound Pressure'!$AF30))</f>
        <v>#DIV/0!</v>
      </c>
      <c r="AJ30" s="67" t="e">
        <f ca="1">IF($AF30&gt;4,0,OFFSET('ModelParams Lp'!$F$12,0,-'Sound Pressure'!$AF30))</f>
        <v>#DIV/0!</v>
      </c>
      <c r="AK30" s="67" t="e">
        <f ca="1">IF($AF30&gt;3,0,OFFSET('ModelParams Lp'!$G$12,0,-'Sound Pressure'!$AF30))</f>
        <v>#DIV/0!</v>
      </c>
      <c r="AL30" s="67" t="e">
        <f ca="1">IF($AF30&gt;5,0,OFFSET('ModelParams Lp'!$H$12,0,-'Sound Pressure'!$AF30))</f>
        <v>#DIV/0!</v>
      </c>
      <c r="AM30" s="67" t="e">
        <f ca="1">IF($AF30&gt;6,0,OFFSET('ModelParams Lp'!$I$12,0,-'Sound Pressure'!$AF30))</f>
        <v>#DIV/0!</v>
      </c>
      <c r="AN30" s="67" t="e">
        <f ca="1">IF($AF30&gt;7,0,IF($AF$4&lt;0,3,OFFSET('ModelParams Lp'!$J$12,0,-'Sound Pressure'!$AF30)))</f>
        <v>#DIV/0!</v>
      </c>
      <c r="AO30" s="67" t="e">
        <f t="shared" si="6"/>
        <v>#DIV/0!</v>
      </c>
      <c r="AP30" s="67" t="e">
        <f t="shared" si="6"/>
        <v>#DIV/0!</v>
      </c>
      <c r="AQ30" s="67" t="e">
        <f t="shared" si="6"/>
        <v>#DIV/0!</v>
      </c>
      <c r="AR30" s="67" t="e">
        <f t="shared" si="6"/>
        <v>#DIV/0!</v>
      </c>
      <c r="AS30" s="67" t="e">
        <f t="shared" si="6"/>
        <v>#DIV/0!</v>
      </c>
      <c r="AT30" s="67" t="e">
        <f t="shared" si="6"/>
        <v>#DIV/0!</v>
      </c>
      <c r="AU30" s="67" t="e">
        <f t="shared" si="6"/>
        <v>#DIV/0!</v>
      </c>
      <c r="AV30" s="67" t="e">
        <f t="shared" si="6"/>
        <v>#DIV/0!</v>
      </c>
      <c r="AW30" s="67">
        <f>'ModelParams Lp'!B$22</f>
        <v>4</v>
      </c>
      <c r="AX30" s="67">
        <f>'ModelParams Lp'!C$22</f>
        <v>2</v>
      </c>
      <c r="AY30" s="67">
        <f>'ModelParams Lp'!D$22</f>
        <v>1</v>
      </c>
      <c r="AZ30" s="67">
        <f>'ModelParams Lp'!E$22</f>
        <v>0</v>
      </c>
      <c r="BA30" s="67">
        <f>'ModelParams Lp'!F$22</f>
        <v>0</v>
      </c>
      <c r="BB30" s="67">
        <f>'ModelParams Lp'!G$22</f>
        <v>0</v>
      </c>
      <c r="BC30" s="67">
        <f>'ModelParams Lp'!H$22</f>
        <v>0</v>
      </c>
      <c r="BD30" s="67">
        <f>'ModelParams Lp'!I$22</f>
        <v>0</v>
      </c>
      <c r="BE30" s="67">
        <f>-10*LOG(2/(4*PI()*2^2)+4/(0.163*(Calcul!$K35*Calcul!$L35)/VLOOKUP(Calcul!$I35,'ModelParams Lp'!$E$37:$F$39,2,0)))</f>
        <v>10.69392464651435</v>
      </c>
      <c r="BF30" s="67">
        <f>-10*LOG(2/(4*PI()*2^2)+4/(0.163*(Calcul!$K35*Calcul!$L35)/VLOOKUP(Calcul!$I35,'ModelParams Lp'!$E$37:$F$39,2,0)))</f>
        <v>10.69392464651435</v>
      </c>
      <c r="BG30" s="67">
        <f>-10*LOG(2/(4*PI()*2^2)+4/(0.163*(Calcul!$K35*Calcul!$L35)/VLOOKUP(Calcul!$I35,'ModelParams Lp'!$E$37:$F$39,2,0)))</f>
        <v>10.69392464651435</v>
      </c>
      <c r="BH30" s="67">
        <f>-10*LOG(2/(4*PI()*2^2)+4/(0.163*(Calcul!$K35*Calcul!$L35)/VLOOKUP(Calcul!$I35,'ModelParams Lp'!$E$37:$F$39,2,0)))</f>
        <v>10.69392464651435</v>
      </c>
      <c r="BI30" s="67">
        <f>-10*LOG(2/(4*PI()*2^2)+4/(0.163*(Calcul!$K35*Calcul!$L35)/VLOOKUP(Calcul!$I35,'ModelParams Lp'!$E$37:$F$39,2,0)))</f>
        <v>10.69392464651435</v>
      </c>
      <c r="BJ30" s="67">
        <f>-10*LOG(2/(4*PI()*2^2)+4/(0.163*(Calcul!$K35*Calcul!$L35)/VLOOKUP(Calcul!$I35,'ModelParams Lp'!$E$37:$F$39,2,0)))</f>
        <v>10.69392464651435</v>
      </c>
      <c r="BK30" s="67">
        <f>-10*LOG(2/(4*PI()*2^2)+4/(0.163*(Calcul!$K35*Calcul!$L35)/VLOOKUP(Calcul!$I35,'ModelParams Lp'!$E$37:$F$39,2,0)))</f>
        <v>10.69392464651435</v>
      </c>
      <c r="BL30" s="67">
        <f>-10*LOG(2/(4*PI()*2^2)+4/(0.163*(Calcul!$K35*Calcul!$L35)/VLOOKUP(Calcul!$I35,'ModelParams Lp'!$E$37:$F$39,2,0)))</f>
        <v>10.69392464651435</v>
      </c>
      <c r="BM30" s="67">
        <f>VLOOKUP(Calcul!$J35,'ModelParams Lp'!$D$28:$O$32,5,0)+BE30</f>
        <v>10.69392464651435</v>
      </c>
      <c r="BN30" s="67">
        <f>VLOOKUP(Calcul!$J35,'ModelParams Lp'!$D$28:$O$32,6,0)+BF30</f>
        <v>13.69392464651435</v>
      </c>
      <c r="BO30" s="67">
        <f>VLOOKUP(Calcul!$J35,'ModelParams Lp'!$D$28:$O$32,7,0)+BG30</f>
        <v>21.69392464651435</v>
      </c>
      <c r="BP30" s="67">
        <f>VLOOKUP(Calcul!$J35,'ModelParams Lp'!$D$28:$O$32,8,0)+BH30</f>
        <v>29.69392464651435</v>
      </c>
      <c r="BQ30" s="67">
        <f>VLOOKUP(Calcul!$J35,'ModelParams Lp'!$D$28:$O$32,9,0)+BI30</f>
        <v>33.693924646514347</v>
      </c>
      <c r="BR30" s="67">
        <f>VLOOKUP(Calcul!$J35,'ModelParams Lp'!$D$28:$O$32,10,0)+BJ30</f>
        <v>33.693924646514347</v>
      </c>
      <c r="BS30" s="67">
        <f>VLOOKUP(Calcul!$J35,'ModelParams Lp'!$D$28:$O$32,11,0)+BK30</f>
        <v>33.693924646514347</v>
      </c>
      <c r="BT30" s="67">
        <f>VLOOKUP(Calcul!$J35,'ModelParams Lp'!$D$28:$O$32,12,0)+BL30</f>
        <v>33.693924646514347</v>
      </c>
      <c r="BU30" s="66" t="e">
        <f t="shared" ca="1" si="7"/>
        <v>#DIV/0!</v>
      </c>
      <c r="BV30" s="66" t="e">
        <f t="shared" ca="1" si="8"/>
        <v>#DIV/0!</v>
      </c>
      <c r="BW30" s="66" t="e">
        <f t="shared" ca="1" si="9"/>
        <v>#DIV/0!</v>
      </c>
      <c r="BX30" s="66" t="e">
        <f t="shared" ca="1" si="10"/>
        <v>#DIV/0!</v>
      </c>
      <c r="BY30" s="66" t="e">
        <f t="shared" ca="1" si="11"/>
        <v>#DIV/0!</v>
      </c>
      <c r="BZ30" s="66" t="e">
        <f t="shared" ca="1" si="12"/>
        <v>#DIV/0!</v>
      </c>
      <c r="CA30" s="66" t="e">
        <f t="shared" ca="1" si="13"/>
        <v>#DIV/0!</v>
      </c>
      <c r="CB30" s="66" t="e">
        <f t="shared" ca="1" si="14"/>
        <v>#DIV/0!</v>
      </c>
      <c r="CC30" s="24" t="e">
        <f ca="1">10*LOG10(IF(BU30="",0,POWER(10,((BU30+'ModelParams Lw'!$O$4)/10))) +IF(BV30="",0,POWER(10,((BV30+'ModelParams Lw'!$P$4)/10))) +IF(BW30="",0,POWER(10,((BW30+'ModelParams Lw'!$Q$4)/10))) +IF(BX30="",0,POWER(10,((BX30+'ModelParams Lw'!$R$4)/10))) +IF(BY30="",0,POWER(10,((BY30+'ModelParams Lw'!$S$4)/10))) +IF(BZ30="",0,POWER(10,((BZ30+'ModelParams Lw'!$T$4)/10))) +IF(CA30="",0,POWER(10,((CA30+'ModelParams Lw'!$U$4)/10)))+IF(CB30="",0,POWER(10,((CB30+'ModelParams Lw'!$V$4)/10))))</f>
        <v>#DIV/0!</v>
      </c>
      <c r="CD30" s="24" t="e">
        <f t="shared" ca="1" si="15"/>
        <v>#DIV/0!</v>
      </c>
      <c r="CE30" s="24" t="e">
        <f ca="1">(BU30-'ModelParams Lw'!O$10)/'ModelParams Lw'!O$11</f>
        <v>#DIV/0!</v>
      </c>
      <c r="CF30" s="24" t="e">
        <f ca="1">(BV30-'ModelParams Lw'!P$10)/'ModelParams Lw'!P$11</f>
        <v>#DIV/0!</v>
      </c>
      <c r="CG30" s="24" t="e">
        <f ca="1">(BW30-'ModelParams Lw'!Q$10)/'ModelParams Lw'!Q$11</f>
        <v>#DIV/0!</v>
      </c>
      <c r="CH30" s="24" t="e">
        <f ca="1">(BX30-'ModelParams Lw'!R$10)/'ModelParams Lw'!R$11</f>
        <v>#DIV/0!</v>
      </c>
      <c r="CI30" s="24" t="e">
        <f ca="1">(BY30-'ModelParams Lw'!S$10)/'ModelParams Lw'!S$11</f>
        <v>#DIV/0!</v>
      </c>
      <c r="CJ30" s="24" t="e">
        <f ca="1">(BZ30-'ModelParams Lw'!T$10)/'ModelParams Lw'!T$11</f>
        <v>#DIV/0!</v>
      </c>
      <c r="CK30" s="24" t="e">
        <f ca="1">(CA30-'ModelParams Lw'!U$10)/'ModelParams Lw'!U$11</f>
        <v>#DIV/0!</v>
      </c>
      <c r="CL30" s="24" t="e">
        <f ca="1">(CB30-'ModelParams Lw'!V$10)/'ModelParams Lw'!V$11</f>
        <v>#DIV/0!</v>
      </c>
      <c r="CM30" s="66" t="e">
        <f t="shared" si="16"/>
        <v>#DIV/0!</v>
      </c>
      <c r="CN30" s="66" t="e">
        <f t="shared" si="17"/>
        <v>#DIV/0!</v>
      </c>
      <c r="CO30" s="66" t="e">
        <f t="shared" si="23"/>
        <v>#DIV/0!</v>
      </c>
      <c r="CP30" s="66" t="e">
        <f t="shared" si="18"/>
        <v>#DIV/0!</v>
      </c>
      <c r="CQ30" s="66" t="e">
        <f t="shared" si="19"/>
        <v>#DIV/0!</v>
      </c>
      <c r="CR30" s="66" t="e">
        <f t="shared" si="20"/>
        <v>#DIV/0!</v>
      </c>
      <c r="CS30" s="66" t="e">
        <f t="shared" si="21"/>
        <v>#DIV/0!</v>
      </c>
      <c r="CT30" s="66" t="e">
        <f t="shared" si="22"/>
        <v>#DIV/0!</v>
      </c>
      <c r="CU30" s="24" t="e">
        <f>10*LOG10(IF(CM30="",0,POWER(10,((CM30+'ModelParams Lw'!$O$4)/10))) +IF(CN30="",0,POWER(10,((CN30+'ModelParams Lw'!$P$4)/10))) +IF(CO30="",0,POWER(10,((CO30+'ModelParams Lw'!$Q$4)/10))) +IF(CP30="",0,POWER(10,((CP30+'ModelParams Lw'!$R$4)/10))) +IF(CQ30="",0,POWER(10,((CQ30+'ModelParams Lw'!$S$4)/10))) +IF(CR30="",0,POWER(10,((CR30+'ModelParams Lw'!$T$4)/10))) +IF(CS30="",0,POWER(10,((CS30+'ModelParams Lw'!$U$4)/10)))+IF(CT30="",0,POWER(10,((CT30+'ModelParams Lw'!$V$4)/10))))</f>
        <v>#DIV/0!</v>
      </c>
      <c r="CV30" s="24" t="e">
        <f t="shared" si="24"/>
        <v>#DIV/0!</v>
      </c>
      <c r="CW30" s="24" t="e">
        <f>(CM30-'ModelParams Lw'!O$10)/'ModelParams Lw'!O$11</f>
        <v>#DIV/0!</v>
      </c>
      <c r="CX30" s="24" t="e">
        <f>(CN30-'ModelParams Lw'!P$10)/'ModelParams Lw'!P$11</f>
        <v>#DIV/0!</v>
      </c>
      <c r="CY30" s="24" t="e">
        <f>(CO30-'ModelParams Lw'!Q$10)/'ModelParams Lw'!Q$11</f>
        <v>#DIV/0!</v>
      </c>
      <c r="CZ30" s="24" t="e">
        <f>(CP30-'ModelParams Lw'!R$10)/'ModelParams Lw'!R$11</f>
        <v>#DIV/0!</v>
      </c>
      <c r="DA30" s="24" t="e">
        <f>(CQ30-'ModelParams Lw'!S$10)/'ModelParams Lw'!S$11</f>
        <v>#DIV/0!</v>
      </c>
      <c r="DB30" s="24" t="e">
        <f>(CR30-'ModelParams Lw'!T$10)/'ModelParams Lw'!T$11</f>
        <v>#DIV/0!</v>
      </c>
      <c r="DC30" s="24" t="e">
        <f>(CS30-'ModelParams Lw'!U$10)/'ModelParams Lw'!U$11</f>
        <v>#DIV/0!</v>
      </c>
      <c r="DD30" s="24" t="e">
        <f>(CT30-'ModelParams Lw'!V$10)/'ModelParams Lw'!V$11</f>
        <v>#DIV/0!</v>
      </c>
    </row>
    <row r="31" spans="1:108" x14ac:dyDescent="0.25">
      <c r="A31" s="12">
        <f>'Sound Power'!B31</f>
        <v>0</v>
      </c>
      <c r="B31" s="12">
        <f>'Sound Power'!D31</f>
        <v>0</v>
      </c>
      <c r="C31" s="12">
        <f>'Sound Power'!E31</f>
        <v>0</v>
      </c>
      <c r="D31" s="12">
        <f>'Sound Power'!F31</f>
        <v>0</v>
      </c>
      <c r="E31" s="67" t="e">
        <f>IF(Calcul!$G36="SA",'Sound Power'!AY31,'Sound Power'!P31)</f>
        <v>#DIV/0!</v>
      </c>
      <c r="F31" s="67" t="e">
        <f>IF(Calcul!$G36="SA",'Sound Power'!AZ31,'Sound Power'!Q31)</f>
        <v>#DIV/0!</v>
      </c>
      <c r="G31" s="67" t="e">
        <f>IF(Calcul!$G36="SA",'Sound Power'!BA31,'Sound Power'!R31)</f>
        <v>#DIV/0!</v>
      </c>
      <c r="H31" s="67" t="e">
        <f>IF(Calcul!$G36="SA",'Sound Power'!BB31,'Sound Power'!S31)</f>
        <v>#DIV/0!</v>
      </c>
      <c r="I31" s="67" t="e">
        <f>IF(Calcul!$G36="SA",'Sound Power'!BC31,'Sound Power'!T31)</f>
        <v>#DIV/0!</v>
      </c>
      <c r="J31" s="67" t="e">
        <f>IF(Calcul!$G36="SA",'Sound Power'!BD31,'Sound Power'!U31)</f>
        <v>#DIV/0!</v>
      </c>
      <c r="K31" s="67" t="e">
        <f>IF(Calcul!$G36="SA",'Sound Power'!BE31,'Sound Power'!V31)</f>
        <v>#DIV/0!</v>
      </c>
      <c r="L31" s="67" t="e">
        <f>IF(Calcul!$G36="SA",'Sound Power'!BF31,'Sound Power'!W31)</f>
        <v>#DIV/0!</v>
      </c>
      <c r="M31" s="67" t="e">
        <f>'Sound Power'!BY31</f>
        <v>#DIV/0!</v>
      </c>
      <c r="N31" s="67" t="e">
        <f>'Sound Power'!BZ31</f>
        <v>#DIV/0!</v>
      </c>
      <c r="O31" s="67" t="e">
        <f>'Sound Power'!CA31</f>
        <v>#DIV/0!</v>
      </c>
      <c r="P31" s="67" t="e">
        <f>'Sound Power'!CB31</f>
        <v>#DIV/0!</v>
      </c>
      <c r="Q31" s="67" t="e">
        <f>'Sound Power'!CC31</f>
        <v>#DIV/0!</v>
      </c>
      <c r="R31" s="67" t="e">
        <f>'Sound Power'!CD31</f>
        <v>#DIV/0!</v>
      </c>
      <c r="S31" s="67" t="e">
        <f>'Sound Power'!CE31</f>
        <v>#DIV/0!</v>
      </c>
      <c r="T31" s="67" t="e">
        <f>'Sound Power'!CF31</f>
        <v>#DIV/0!</v>
      </c>
      <c r="U31" s="64">
        <f t="shared" si="3"/>
        <v>0</v>
      </c>
      <c r="V31" s="64">
        <f t="shared" si="4"/>
        <v>0</v>
      </c>
      <c r="W31" s="67" t="e">
        <f>('ModelParams Lp'!B$4*10^'ModelParams Lp'!B$5*($U31/$V31)^'ModelParams Lp'!B$6)*3</f>
        <v>#DIV/0!</v>
      </c>
      <c r="X31" s="67" t="e">
        <f>('ModelParams Lp'!C$4*10^'ModelParams Lp'!C$5*($U31/$V31)^'ModelParams Lp'!C$6)*3</f>
        <v>#DIV/0!</v>
      </c>
      <c r="Y31" s="67" t="e">
        <f>('ModelParams Lp'!D$4*10^'ModelParams Lp'!D$5*($U31/$V31)^'ModelParams Lp'!D$6)*3</f>
        <v>#DIV/0!</v>
      </c>
      <c r="Z31" s="67" t="e">
        <f>('ModelParams Lp'!E$4*10^'ModelParams Lp'!E$5*($U31/$V31)^'ModelParams Lp'!E$6)*3</f>
        <v>#DIV/0!</v>
      </c>
      <c r="AA31" s="67" t="e">
        <f>('ModelParams Lp'!F$4*10^'ModelParams Lp'!F$5*($U31/$V31)^'ModelParams Lp'!F$6)*3</f>
        <v>#DIV/0!</v>
      </c>
      <c r="AB31" s="67" t="e">
        <f>('ModelParams Lp'!G$4*10^'ModelParams Lp'!G$5*($U31/$V31)^'ModelParams Lp'!G$6)*3</f>
        <v>#DIV/0!</v>
      </c>
      <c r="AC31" s="67" t="e">
        <f>('ModelParams Lp'!H$4*10^'ModelParams Lp'!H$5*($U31/$V31)^'ModelParams Lp'!H$6)*3</f>
        <v>#DIV/0!</v>
      </c>
      <c r="AD31" s="67" t="e">
        <f>('ModelParams Lp'!I$4*10^'ModelParams Lp'!I$5*($U31/$V31)^'ModelParams Lp'!I$6)*3</f>
        <v>#DIV/0!</v>
      </c>
      <c r="AE31" s="53" t="e">
        <f t="shared" si="5"/>
        <v>#DIV/0!</v>
      </c>
      <c r="AF31" s="53" t="e">
        <f>IF(AE31&lt;'ModelParams Lp'!$B$16,-1,IF(AE31&lt;'ModelParams Lp'!$C$16,0,IF(AE31&lt;'ModelParams Lp'!$D$16,1,IF(AE31&lt;'ModelParams Lp'!$E$16,2,IF(AE31&lt;'ModelParams Lp'!$F$16,3,IF(AE31&lt;'ModelParams Lp'!$G$16,4,IF(AE31&lt;'ModelParams Lp'!$H$16,5,6)))))))</f>
        <v>#DIV/0!</v>
      </c>
      <c r="AG31" s="67" t="e">
        <f ca="1">IF($AF31&gt;1,0,OFFSET('ModelParams Lp'!$C$12,0,-'Sound Pressure'!$AF31))</f>
        <v>#DIV/0!</v>
      </c>
      <c r="AH31" s="67" t="e">
        <f ca="1">IF($AF31&gt;2,0,OFFSET('ModelParams Lp'!$D$12,0,-'Sound Pressure'!$AF31))</f>
        <v>#DIV/0!</v>
      </c>
      <c r="AI31" s="67" t="e">
        <f ca="1">IF($AF31&gt;3,0,OFFSET('ModelParams Lp'!$E$12,0,-'Sound Pressure'!$AF31))</f>
        <v>#DIV/0!</v>
      </c>
      <c r="AJ31" s="67" t="e">
        <f ca="1">IF($AF31&gt;4,0,OFFSET('ModelParams Lp'!$F$12,0,-'Sound Pressure'!$AF31))</f>
        <v>#DIV/0!</v>
      </c>
      <c r="AK31" s="67" t="e">
        <f ca="1">IF($AF31&gt;3,0,OFFSET('ModelParams Lp'!$G$12,0,-'Sound Pressure'!$AF31))</f>
        <v>#DIV/0!</v>
      </c>
      <c r="AL31" s="67" t="e">
        <f ca="1">IF($AF31&gt;5,0,OFFSET('ModelParams Lp'!$H$12,0,-'Sound Pressure'!$AF31))</f>
        <v>#DIV/0!</v>
      </c>
      <c r="AM31" s="67" t="e">
        <f ca="1">IF($AF31&gt;6,0,OFFSET('ModelParams Lp'!$I$12,0,-'Sound Pressure'!$AF31))</f>
        <v>#DIV/0!</v>
      </c>
      <c r="AN31" s="67" t="e">
        <f ca="1">IF($AF31&gt;7,0,IF($AF$4&lt;0,3,OFFSET('ModelParams Lp'!$J$12,0,-'Sound Pressure'!$AF31)))</f>
        <v>#DIV/0!</v>
      </c>
      <c r="AO31" s="67" t="e">
        <f t="shared" si="6"/>
        <v>#DIV/0!</v>
      </c>
      <c r="AP31" s="67" t="e">
        <f t="shared" si="6"/>
        <v>#DIV/0!</v>
      </c>
      <c r="AQ31" s="67" t="e">
        <f t="shared" si="6"/>
        <v>#DIV/0!</v>
      </c>
      <c r="AR31" s="67" t="e">
        <f t="shared" si="6"/>
        <v>#DIV/0!</v>
      </c>
      <c r="AS31" s="67" t="e">
        <f t="shared" si="6"/>
        <v>#DIV/0!</v>
      </c>
      <c r="AT31" s="67" t="e">
        <f t="shared" si="6"/>
        <v>#DIV/0!</v>
      </c>
      <c r="AU31" s="67" t="e">
        <f t="shared" si="6"/>
        <v>#DIV/0!</v>
      </c>
      <c r="AV31" s="67" t="e">
        <f t="shared" si="6"/>
        <v>#DIV/0!</v>
      </c>
      <c r="AW31" s="67">
        <f>'ModelParams Lp'!B$22</f>
        <v>4</v>
      </c>
      <c r="AX31" s="67">
        <f>'ModelParams Lp'!C$22</f>
        <v>2</v>
      </c>
      <c r="AY31" s="67">
        <f>'ModelParams Lp'!D$22</f>
        <v>1</v>
      </c>
      <c r="AZ31" s="67">
        <f>'ModelParams Lp'!E$22</f>
        <v>0</v>
      </c>
      <c r="BA31" s="67">
        <f>'ModelParams Lp'!F$22</f>
        <v>0</v>
      </c>
      <c r="BB31" s="67">
        <f>'ModelParams Lp'!G$22</f>
        <v>0</v>
      </c>
      <c r="BC31" s="67">
        <f>'ModelParams Lp'!H$22</f>
        <v>0</v>
      </c>
      <c r="BD31" s="67">
        <f>'ModelParams Lp'!I$22</f>
        <v>0</v>
      </c>
      <c r="BE31" s="67">
        <f>-10*LOG(2/(4*PI()*2^2)+4/(0.163*(Calcul!$K36*Calcul!$L36)/VLOOKUP(Calcul!$I36,'ModelParams Lp'!$E$37:$F$39,2,0)))</f>
        <v>10.69392464651435</v>
      </c>
      <c r="BF31" s="67">
        <f>-10*LOG(2/(4*PI()*2^2)+4/(0.163*(Calcul!$K36*Calcul!$L36)/VLOOKUP(Calcul!$I36,'ModelParams Lp'!$E$37:$F$39,2,0)))</f>
        <v>10.69392464651435</v>
      </c>
      <c r="BG31" s="67">
        <f>-10*LOG(2/(4*PI()*2^2)+4/(0.163*(Calcul!$K36*Calcul!$L36)/VLOOKUP(Calcul!$I36,'ModelParams Lp'!$E$37:$F$39,2,0)))</f>
        <v>10.69392464651435</v>
      </c>
      <c r="BH31" s="67">
        <f>-10*LOG(2/(4*PI()*2^2)+4/(0.163*(Calcul!$K36*Calcul!$L36)/VLOOKUP(Calcul!$I36,'ModelParams Lp'!$E$37:$F$39,2,0)))</f>
        <v>10.69392464651435</v>
      </c>
      <c r="BI31" s="67">
        <f>-10*LOG(2/(4*PI()*2^2)+4/(0.163*(Calcul!$K36*Calcul!$L36)/VLOOKUP(Calcul!$I36,'ModelParams Lp'!$E$37:$F$39,2,0)))</f>
        <v>10.69392464651435</v>
      </c>
      <c r="BJ31" s="67">
        <f>-10*LOG(2/(4*PI()*2^2)+4/(0.163*(Calcul!$K36*Calcul!$L36)/VLOOKUP(Calcul!$I36,'ModelParams Lp'!$E$37:$F$39,2,0)))</f>
        <v>10.69392464651435</v>
      </c>
      <c r="BK31" s="67">
        <f>-10*LOG(2/(4*PI()*2^2)+4/(0.163*(Calcul!$K36*Calcul!$L36)/VLOOKUP(Calcul!$I36,'ModelParams Lp'!$E$37:$F$39,2,0)))</f>
        <v>10.69392464651435</v>
      </c>
      <c r="BL31" s="67">
        <f>-10*LOG(2/(4*PI()*2^2)+4/(0.163*(Calcul!$K36*Calcul!$L36)/VLOOKUP(Calcul!$I36,'ModelParams Lp'!$E$37:$F$39,2,0)))</f>
        <v>10.69392464651435</v>
      </c>
      <c r="BM31" s="67">
        <f>VLOOKUP(Calcul!$J36,'ModelParams Lp'!$D$28:$O$32,5,0)+BE31</f>
        <v>10.69392464651435</v>
      </c>
      <c r="BN31" s="67">
        <f>VLOOKUP(Calcul!$J36,'ModelParams Lp'!$D$28:$O$32,6,0)+BF31</f>
        <v>13.69392464651435</v>
      </c>
      <c r="BO31" s="67">
        <f>VLOOKUP(Calcul!$J36,'ModelParams Lp'!$D$28:$O$32,7,0)+BG31</f>
        <v>21.69392464651435</v>
      </c>
      <c r="BP31" s="67">
        <f>VLOOKUP(Calcul!$J36,'ModelParams Lp'!$D$28:$O$32,8,0)+BH31</f>
        <v>29.69392464651435</v>
      </c>
      <c r="BQ31" s="67">
        <f>VLOOKUP(Calcul!$J36,'ModelParams Lp'!$D$28:$O$32,9,0)+BI31</f>
        <v>33.693924646514347</v>
      </c>
      <c r="BR31" s="67">
        <f>VLOOKUP(Calcul!$J36,'ModelParams Lp'!$D$28:$O$32,10,0)+BJ31</f>
        <v>33.693924646514347</v>
      </c>
      <c r="BS31" s="67">
        <f>VLOOKUP(Calcul!$J36,'ModelParams Lp'!$D$28:$O$32,11,0)+BK31</f>
        <v>33.693924646514347</v>
      </c>
      <c r="BT31" s="67">
        <f>VLOOKUP(Calcul!$J36,'ModelParams Lp'!$D$28:$O$32,12,0)+BL31</f>
        <v>33.693924646514347</v>
      </c>
      <c r="BU31" s="66" t="e">
        <f t="shared" ca="1" si="7"/>
        <v>#DIV/0!</v>
      </c>
      <c r="BV31" s="66" t="e">
        <f t="shared" ca="1" si="8"/>
        <v>#DIV/0!</v>
      </c>
      <c r="BW31" s="66" t="e">
        <f t="shared" ca="1" si="9"/>
        <v>#DIV/0!</v>
      </c>
      <c r="BX31" s="66" t="e">
        <f t="shared" ca="1" si="10"/>
        <v>#DIV/0!</v>
      </c>
      <c r="BY31" s="66" t="e">
        <f t="shared" ca="1" si="11"/>
        <v>#DIV/0!</v>
      </c>
      <c r="BZ31" s="66" t="e">
        <f t="shared" ca="1" si="12"/>
        <v>#DIV/0!</v>
      </c>
      <c r="CA31" s="66" t="e">
        <f t="shared" ca="1" si="13"/>
        <v>#DIV/0!</v>
      </c>
      <c r="CB31" s="66" t="e">
        <f t="shared" ca="1" si="14"/>
        <v>#DIV/0!</v>
      </c>
      <c r="CC31" s="24" t="e">
        <f ca="1">10*LOG10(IF(BU31="",0,POWER(10,((BU31+'ModelParams Lw'!$O$4)/10))) +IF(BV31="",0,POWER(10,((BV31+'ModelParams Lw'!$P$4)/10))) +IF(BW31="",0,POWER(10,((BW31+'ModelParams Lw'!$Q$4)/10))) +IF(BX31="",0,POWER(10,((BX31+'ModelParams Lw'!$R$4)/10))) +IF(BY31="",0,POWER(10,((BY31+'ModelParams Lw'!$S$4)/10))) +IF(BZ31="",0,POWER(10,((BZ31+'ModelParams Lw'!$T$4)/10))) +IF(CA31="",0,POWER(10,((CA31+'ModelParams Lw'!$U$4)/10)))+IF(CB31="",0,POWER(10,((CB31+'ModelParams Lw'!$V$4)/10))))</f>
        <v>#DIV/0!</v>
      </c>
      <c r="CD31" s="24" t="e">
        <f t="shared" ca="1" si="15"/>
        <v>#DIV/0!</v>
      </c>
      <c r="CE31" s="24" t="e">
        <f ca="1">(BU31-'ModelParams Lw'!O$10)/'ModelParams Lw'!O$11</f>
        <v>#DIV/0!</v>
      </c>
      <c r="CF31" s="24" t="e">
        <f ca="1">(BV31-'ModelParams Lw'!P$10)/'ModelParams Lw'!P$11</f>
        <v>#DIV/0!</v>
      </c>
      <c r="CG31" s="24" t="e">
        <f ca="1">(BW31-'ModelParams Lw'!Q$10)/'ModelParams Lw'!Q$11</f>
        <v>#DIV/0!</v>
      </c>
      <c r="CH31" s="24" t="e">
        <f ca="1">(BX31-'ModelParams Lw'!R$10)/'ModelParams Lw'!R$11</f>
        <v>#DIV/0!</v>
      </c>
      <c r="CI31" s="24" t="e">
        <f ca="1">(BY31-'ModelParams Lw'!S$10)/'ModelParams Lw'!S$11</f>
        <v>#DIV/0!</v>
      </c>
      <c r="CJ31" s="24" t="e">
        <f ca="1">(BZ31-'ModelParams Lw'!T$10)/'ModelParams Lw'!T$11</f>
        <v>#DIV/0!</v>
      </c>
      <c r="CK31" s="24" t="e">
        <f ca="1">(CA31-'ModelParams Lw'!U$10)/'ModelParams Lw'!U$11</f>
        <v>#DIV/0!</v>
      </c>
      <c r="CL31" s="24" t="e">
        <f ca="1">(CB31-'ModelParams Lw'!V$10)/'ModelParams Lw'!V$11</f>
        <v>#DIV/0!</v>
      </c>
      <c r="CM31" s="66" t="e">
        <f t="shared" si="16"/>
        <v>#DIV/0!</v>
      </c>
      <c r="CN31" s="66" t="e">
        <f t="shared" si="17"/>
        <v>#DIV/0!</v>
      </c>
      <c r="CO31" s="66" t="e">
        <f t="shared" si="23"/>
        <v>#DIV/0!</v>
      </c>
      <c r="CP31" s="66" t="e">
        <f t="shared" si="18"/>
        <v>#DIV/0!</v>
      </c>
      <c r="CQ31" s="66" t="e">
        <f t="shared" si="19"/>
        <v>#DIV/0!</v>
      </c>
      <c r="CR31" s="66" t="e">
        <f t="shared" si="20"/>
        <v>#DIV/0!</v>
      </c>
      <c r="CS31" s="66" t="e">
        <f t="shared" si="21"/>
        <v>#DIV/0!</v>
      </c>
      <c r="CT31" s="66" t="e">
        <f t="shared" si="22"/>
        <v>#DIV/0!</v>
      </c>
      <c r="CU31" s="24" t="e">
        <f>10*LOG10(IF(CM31="",0,POWER(10,((CM31+'ModelParams Lw'!$O$4)/10))) +IF(CN31="",0,POWER(10,((CN31+'ModelParams Lw'!$P$4)/10))) +IF(CO31="",0,POWER(10,((CO31+'ModelParams Lw'!$Q$4)/10))) +IF(CP31="",0,POWER(10,((CP31+'ModelParams Lw'!$R$4)/10))) +IF(CQ31="",0,POWER(10,((CQ31+'ModelParams Lw'!$S$4)/10))) +IF(CR31="",0,POWER(10,((CR31+'ModelParams Lw'!$T$4)/10))) +IF(CS31="",0,POWER(10,((CS31+'ModelParams Lw'!$U$4)/10)))+IF(CT31="",0,POWER(10,((CT31+'ModelParams Lw'!$V$4)/10))))</f>
        <v>#DIV/0!</v>
      </c>
      <c r="CV31" s="24" t="e">
        <f t="shared" si="24"/>
        <v>#DIV/0!</v>
      </c>
      <c r="CW31" s="24" t="e">
        <f>(CM31-'ModelParams Lw'!O$10)/'ModelParams Lw'!O$11</f>
        <v>#DIV/0!</v>
      </c>
      <c r="CX31" s="24" t="e">
        <f>(CN31-'ModelParams Lw'!P$10)/'ModelParams Lw'!P$11</f>
        <v>#DIV/0!</v>
      </c>
      <c r="CY31" s="24" t="e">
        <f>(CO31-'ModelParams Lw'!Q$10)/'ModelParams Lw'!Q$11</f>
        <v>#DIV/0!</v>
      </c>
      <c r="CZ31" s="24" t="e">
        <f>(CP31-'ModelParams Lw'!R$10)/'ModelParams Lw'!R$11</f>
        <v>#DIV/0!</v>
      </c>
      <c r="DA31" s="24" t="e">
        <f>(CQ31-'ModelParams Lw'!S$10)/'ModelParams Lw'!S$11</f>
        <v>#DIV/0!</v>
      </c>
      <c r="DB31" s="24" t="e">
        <f>(CR31-'ModelParams Lw'!T$10)/'ModelParams Lw'!T$11</f>
        <v>#DIV/0!</v>
      </c>
      <c r="DC31" s="24" t="e">
        <f>(CS31-'ModelParams Lw'!U$10)/'ModelParams Lw'!U$11</f>
        <v>#DIV/0!</v>
      </c>
      <c r="DD31" s="24" t="e">
        <f>(CT31-'ModelParams Lw'!V$10)/'ModelParams Lw'!V$11</f>
        <v>#DIV/0!</v>
      </c>
    </row>
    <row r="32" spans="1:108" x14ac:dyDescent="0.25">
      <c r="A32" s="12">
        <f>'Sound Power'!B32</f>
        <v>0</v>
      </c>
      <c r="B32" s="12">
        <f>'Sound Power'!D32</f>
        <v>0</v>
      </c>
      <c r="C32" s="12">
        <f>'Sound Power'!E32</f>
        <v>0</v>
      </c>
      <c r="D32" s="12">
        <f>'Sound Power'!F32</f>
        <v>0</v>
      </c>
      <c r="E32" s="67" t="e">
        <f>IF(Calcul!$G37="SA",'Sound Power'!AY32,'Sound Power'!P32)</f>
        <v>#DIV/0!</v>
      </c>
      <c r="F32" s="67" t="e">
        <f>IF(Calcul!$G37="SA",'Sound Power'!AZ32,'Sound Power'!Q32)</f>
        <v>#DIV/0!</v>
      </c>
      <c r="G32" s="67" t="e">
        <f>IF(Calcul!$G37="SA",'Sound Power'!BA32,'Sound Power'!R32)</f>
        <v>#DIV/0!</v>
      </c>
      <c r="H32" s="67" t="e">
        <f>IF(Calcul!$G37="SA",'Sound Power'!BB32,'Sound Power'!S32)</f>
        <v>#DIV/0!</v>
      </c>
      <c r="I32" s="67" t="e">
        <f>IF(Calcul!$G37="SA",'Sound Power'!BC32,'Sound Power'!T32)</f>
        <v>#DIV/0!</v>
      </c>
      <c r="J32" s="67" t="e">
        <f>IF(Calcul!$G37="SA",'Sound Power'!BD32,'Sound Power'!U32)</f>
        <v>#DIV/0!</v>
      </c>
      <c r="K32" s="67" t="e">
        <f>IF(Calcul!$G37="SA",'Sound Power'!BE32,'Sound Power'!V32)</f>
        <v>#DIV/0!</v>
      </c>
      <c r="L32" s="67" t="e">
        <f>IF(Calcul!$G37="SA",'Sound Power'!BF32,'Sound Power'!W32)</f>
        <v>#DIV/0!</v>
      </c>
      <c r="M32" s="67" t="e">
        <f>'Sound Power'!BY32</f>
        <v>#DIV/0!</v>
      </c>
      <c r="N32" s="67" t="e">
        <f>'Sound Power'!BZ32</f>
        <v>#DIV/0!</v>
      </c>
      <c r="O32" s="67" t="e">
        <f>'Sound Power'!CA32</f>
        <v>#DIV/0!</v>
      </c>
      <c r="P32" s="67" t="e">
        <f>'Sound Power'!CB32</f>
        <v>#DIV/0!</v>
      </c>
      <c r="Q32" s="67" t="e">
        <f>'Sound Power'!CC32</f>
        <v>#DIV/0!</v>
      </c>
      <c r="R32" s="67" t="e">
        <f>'Sound Power'!CD32</f>
        <v>#DIV/0!</v>
      </c>
      <c r="S32" s="67" t="e">
        <f>'Sound Power'!CE32</f>
        <v>#DIV/0!</v>
      </c>
      <c r="T32" s="67" t="e">
        <f>'Sound Power'!CF32</f>
        <v>#DIV/0!</v>
      </c>
      <c r="U32" s="64">
        <f t="shared" si="3"/>
        <v>0</v>
      </c>
      <c r="V32" s="64">
        <f t="shared" si="4"/>
        <v>0</v>
      </c>
      <c r="W32" s="67" t="e">
        <f>('ModelParams Lp'!B$4*10^'ModelParams Lp'!B$5*($U32/$V32)^'ModelParams Lp'!B$6)*3</f>
        <v>#DIV/0!</v>
      </c>
      <c r="X32" s="67" t="e">
        <f>('ModelParams Lp'!C$4*10^'ModelParams Lp'!C$5*($U32/$V32)^'ModelParams Lp'!C$6)*3</f>
        <v>#DIV/0!</v>
      </c>
      <c r="Y32" s="67" t="e">
        <f>('ModelParams Lp'!D$4*10^'ModelParams Lp'!D$5*($U32/$V32)^'ModelParams Lp'!D$6)*3</f>
        <v>#DIV/0!</v>
      </c>
      <c r="Z32" s="67" t="e">
        <f>('ModelParams Lp'!E$4*10^'ModelParams Lp'!E$5*($U32/$V32)^'ModelParams Lp'!E$6)*3</f>
        <v>#DIV/0!</v>
      </c>
      <c r="AA32" s="67" t="e">
        <f>('ModelParams Lp'!F$4*10^'ModelParams Lp'!F$5*($U32/$V32)^'ModelParams Lp'!F$6)*3</f>
        <v>#DIV/0!</v>
      </c>
      <c r="AB32" s="67" t="e">
        <f>('ModelParams Lp'!G$4*10^'ModelParams Lp'!G$5*($U32/$V32)^'ModelParams Lp'!G$6)*3</f>
        <v>#DIV/0!</v>
      </c>
      <c r="AC32" s="67" t="e">
        <f>('ModelParams Lp'!H$4*10^'ModelParams Lp'!H$5*($U32/$V32)^'ModelParams Lp'!H$6)*3</f>
        <v>#DIV/0!</v>
      </c>
      <c r="AD32" s="67" t="e">
        <f>('ModelParams Lp'!I$4*10^'ModelParams Lp'!I$5*($U32/$V32)^'ModelParams Lp'!I$6)*3</f>
        <v>#DIV/0!</v>
      </c>
      <c r="AE32" s="53" t="e">
        <f t="shared" si="5"/>
        <v>#DIV/0!</v>
      </c>
      <c r="AF32" s="53" t="e">
        <f>IF(AE32&lt;'ModelParams Lp'!$B$16,-1,IF(AE32&lt;'ModelParams Lp'!$C$16,0,IF(AE32&lt;'ModelParams Lp'!$D$16,1,IF(AE32&lt;'ModelParams Lp'!$E$16,2,IF(AE32&lt;'ModelParams Lp'!$F$16,3,IF(AE32&lt;'ModelParams Lp'!$G$16,4,IF(AE32&lt;'ModelParams Lp'!$H$16,5,6)))))))</f>
        <v>#DIV/0!</v>
      </c>
      <c r="AG32" s="67" t="e">
        <f ca="1">IF($AF32&gt;1,0,OFFSET('ModelParams Lp'!$C$12,0,-'Sound Pressure'!$AF32))</f>
        <v>#DIV/0!</v>
      </c>
      <c r="AH32" s="67" t="e">
        <f ca="1">IF($AF32&gt;2,0,OFFSET('ModelParams Lp'!$D$12,0,-'Sound Pressure'!$AF32))</f>
        <v>#DIV/0!</v>
      </c>
      <c r="AI32" s="67" t="e">
        <f ca="1">IF($AF32&gt;3,0,OFFSET('ModelParams Lp'!$E$12,0,-'Sound Pressure'!$AF32))</f>
        <v>#DIV/0!</v>
      </c>
      <c r="AJ32" s="67" t="e">
        <f ca="1">IF($AF32&gt;4,0,OFFSET('ModelParams Lp'!$F$12,0,-'Sound Pressure'!$AF32))</f>
        <v>#DIV/0!</v>
      </c>
      <c r="AK32" s="67" t="e">
        <f ca="1">IF($AF32&gt;3,0,OFFSET('ModelParams Lp'!$G$12,0,-'Sound Pressure'!$AF32))</f>
        <v>#DIV/0!</v>
      </c>
      <c r="AL32" s="67" t="e">
        <f ca="1">IF($AF32&gt;5,0,OFFSET('ModelParams Lp'!$H$12,0,-'Sound Pressure'!$AF32))</f>
        <v>#DIV/0!</v>
      </c>
      <c r="AM32" s="67" t="e">
        <f ca="1">IF($AF32&gt;6,0,OFFSET('ModelParams Lp'!$I$12,0,-'Sound Pressure'!$AF32))</f>
        <v>#DIV/0!</v>
      </c>
      <c r="AN32" s="67" t="e">
        <f ca="1">IF($AF32&gt;7,0,IF($AF$4&lt;0,3,OFFSET('ModelParams Lp'!$J$12,0,-'Sound Pressure'!$AF32)))</f>
        <v>#DIV/0!</v>
      </c>
      <c r="AO32" s="67" t="e">
        <f t="shared" si="6"/>
        <v>#DIV/0!</v>
      </c>
      <c r="AP32" s="67" t="e">
        <f t="shared" si="6"/>
        <v>#DIV/0!</v>
      </c>
      <c r="AQ32" s="67" t="e">
        <f t="shared" si="6"/>
        <v>#DIV/0!</v>
      </c>
      <c r="AR32" s="67" t="e">
        <f t="shared" si="6"/>
        <v>#DIV/0!</v>
      </c>
      <c r="AS32" s="67" t="e">
        <f t="shared" si="6"/>
        <v>#DIV/0!</v>
      </c>
      <c r="AT32" s="67" t="e">
        <f t="shared" si="6"/>
        <v>#DIV/0!</v>
      </c>
      <c r="AU32" s="67" t="e">
        <f t="shared" si="6"/>
        <v>#DIV/0!</v>
      </c>
      <c r="AV32" s="67" t="e">
        <f t="shared" si="6"/>
        <v>#DIV/0!</v>
      </c>
      <c r="AW32" s="67">
        <f>'ModelParams Lp'!B$22</f>
        <v>4</v>
      </c>
      <c r="AX32" s="67">
        <f>'ModelParams Lp'!C$22</f>
        <v>2</v>
      </c>
      <c r="AY32" s="67">
        <f>'ModelParams Lp'!D$22</f>
        <v>1</v>
      </c>
      <c r="AZ32" s="67">
        <f>'ModelParams Lp'!E$22</f>
        <v>0</v>
      </c>
      <c r="BA32" s="67">
        <f>'ModelParams Lp'!F$22</f>
        <v>0</v>
      </c>
      <c r="BB32" s="67">
        <f>'ModelParams Lp'!G$22</f>
        <v>0</v>
      </c>
      <c r="BC32" s="67">
        <f>'ModelParams Lp'!H$22</f>
        <v>0</v>
      </c>
      <c r="BD32" s="67">
        <f>'ModelParams Lp'!I$22</f>
        <v>0</v>
      </c>
      <c r="BE32" s="67">
        <f>-10*LOG(2/(4*PI()*2^2)+4/(0.163*(Calcul!$K37*Calcul!$L37)/VLOOKUP(Calcul!$I37,'ModelParams Lp'!$E$37:$F$39,2,0)))</f>
        <v>10.69392464651435</v>
      </c>
      <c r="BF32" s="67">
        <f>-10*LOG(2/(4*PI()*2^2)+4/(0.163*(Calcul!$K37*Calcul!$L37)/VLOOKUP(Calcul!$I37,'ModelParams Lp'!$E$37:$F$39,2,0)))</f>
        <v>10.69392464651435</v>
      </c>
      <c r="BG32" s="67">
        <f>-10*LOG(2/(4*PI()*2^2)+4/(0.163*(Calcul!$K37*Calcul!$L37)/VLOOKUP(Calcul!$I37,'ModelParams Lp'!$E$37:$F$39,2,0)))</f>
        <v>10.69392464651435</v>
      </c>
      <c r="BH32" s="67">
        <f>-10*LOG(2/(4*PI()*2^2)+4/(0.163*(Calcul!$K37*Calcul!$L37)/VLOOKUP(Calcul!$I37,'ModelParams Lp'!$E$37:$F$39,2,0)))</f>
        <v>10.69392464651435</v>
      </c>
      <c r="BI32" s="67">
        <f>-10*LOG(2/(4*PI()*2^2)+4/(0.163*(Calcul!$K37*Calcul!$L37)/VLOOKUP(Calcul!$I37,'ModelParams Lp'!$E$37:$F$39,2,0)))</f>
        <v>10.69392464651435</v>
      </c>
      <c r="BJ32" s="67">
        <f>-10*LOG(2/(4*PI()*2^2)+4/(0.163*(Calcul!$K37*Calcul!$L37)/VLOOKUP(Calcul!$I37,'ModelParams Lp'!$E$37:$F$39,2,0)))</f>
        <v>10.69392464651435</v>
      </c>
      <c r="BK32" s="67">
        <f>-10*LOG(2/(4*PI()*2^2)+4/(0.163*(Calcul!$K37*Calcul!$L37)/VLOOKUP(Calcul!$I37,'ModelParams Lp'!$E$37:$F$39,2,0)))</f>
        <v>10.69392464651435</v>
      </c>
      <c r="BL32" s="67">
        <f>-10*LOG(2/(4*PI()*2^2)+4/(0.163*(Calcul!$K37*Calcul!$L37)/VLOOKUP(Calcul!$I37,'ModelParams Lp'!$E$37:$F$39,2,0)))</f>
        <v>10.69392464651435</v>
      </c>
      <c r="BM32" s="67">
        <f>VLOOKUP(Calcul!$J37,'ModelParams Lp'!$D$28:$O$32,5,0)+BE32</f>
        <v>10.69392464651435</v>
      </c>
      <c r="BN32" s="67">
        <f>VLOOKUP(Calcul!$J37,'ModelParams Lp'!$D$28:$O$32,6,0)+BF32</f>
        <v>13.69392464651435</v>
      </c>
      <c r="BO32" s="67">
        <f>VLOOKUP(Calcul!$J37,'ModelParams Lp'!$D$28:$O$32,7,0)+BG32</f>
        <v>21.69392464651435</v>
      </c>
      <c r="BP32" s="67">
        <f>VLOOKUP(Calcul!$J37,'ModelParams Lp'!$D$28:$O$32,8,0)+BH32</f>
        <v>29.69392464651435</v>
      </c>
      <c r="BQ32" s="67">
        <f>VLOOKUP(Calcul!$J37,'ModelParams Lp'!$D$28:$O$32,9,0)+BI32</f>
        <v>33.693924646514347</v>
      </c>
      <c r="BR32" s="67">
        <f>VLOOKUP(Calcul!$J37,'ModelParams Lp'!$D$28:$O$32,10,0)+BJ32</f>
        <v>33.693924646514347</v>
      </c>
      <c r="BS32" s="67">
        <f>VLOOKUP(Calcul!$J37,'ModelParams Lp'!$D$28:$O$32,11,0)+BK32</f>
        <v>33.693924646514347</v>
      </c>
      <c r="BT32" s="67">
        <f>VLOOKUP(Calcul!$J37,'ModelParams Lp'!$D$28:$O$32,12,0)+BL32</f>
        <v>33.693924646514347</v>
      </c>
      <c r="BU32" s="66" t="e">
        <f t="shared" ca="1" si="7"/>
        <v>#DIV/0!</v>
      </c>
      <c r="BV32" s="66" t="e">
        <f t="shared" ca="1" si="8"/>
        <v>#DIV/0!</v>
      </c>
      <c r="BW32" s="66" t="e">
        <f t="shared" ca="1" si="9"/>
        <v>#DIV/0!</v>
      </c>
      <c r="BX32" s="66" t="e">
        <f t="shared" ca="1" si="10"/>
        <v>#DIV/0!</v>
      </c>
      <c r="BY32" s="66" t="e">
        <f t="shared" ca="1" si="11"/>
        <v>#DIV/0!</v>
      </c>
      <c r="BZ32" s="66" t="e">
        <f t="shared" ca="1" si="12"/>
        <v>#DIV/0!</v>
      </c>
      <c r="CA32" s="66" t="e">
        <f t="shared" ca="1" si="13"/>
        <v>#DIV/0!</v>
      </c>
      <c r="CB32" s="66" t="e">
        <f t="shared" ca="1" si="14"/>
        <v>#DIV/0!</v>
      </c>
      <c r="CC32" s="24" t="e">
        <f ca="1">10*LOG10(IF(BU32="",0,POWER(10,((BU32+'ModelParams Lw'!$O$4)/10))) +IF(BV32="",0,POWER(10,((BV32+'ModelParams Lw'!$P$4)/10))) +IF(BW32="",0,POWER(10,((BW32+'ModelParams Lw'!$Q$4)/10))) +IF(BX32="",0,POWER(10,((BX32+'ModelParams Lw'!$R$4)/10))) +IF(BY32="",0,POWER(10,((BY32+'ModelParams Lw'!$S$4)/10))) +IF(BZ32="",0,POWER(10,((BZ32+'ModelParams Lw'!$T$4)/10))) +IF(CA32="",0,POWER(10,((CA32+'ModelParams Lw'!$U$4)/10)))+IF(CB32="",0,POWER(10,((CB32+'ModelParams Lw'!$V$4)/10))))</f>
        <v>#DIV/0!</v>
      </c>
      <c r="CD32" s="24" t="e">
        <f t="shared" ca="1" si="15"/>
        <v>#DIV/0!</v>
      </c>
      <c r="CE32" s="24" t="e">
        <f ca="1">(BU32-'ModelParams Lw'!O$10)/'ModelParams Lw'!O$11</f>
        <v>#DIV/0!</v>
      </c>
      <c r="CF32" s="24" t="e">
        <f ca="1">(BV32-'ModelParams Lw'!P$10)/'ModelParams Lw'!P$11</f>
        <v>#DIV/0!</v>
      </c>
      <c r="CG32" s="24" t="e">
        <f ca="1">(BW32-'ModelParams Lw'!Q$10)/'ModelParams Lw'!Q$11</f>
        <v>#DIV/0!</v>
      </c>
      <c r="CH32" s="24" t="e">
        <f ca="1">(BX32-'ModelParams Lw'!R$10)/'ModelParams Lw'!R$11</f>
        <v>#DIV/0!</v>
      </c>
      <c r="CI32" s="24" t="e">
        <f ca="1">(BY32-'ModelParams Lw'!S$10)/'ModelParams Lw'!S$11</f>
        <v>#DIV/0!</v>
      </c>
      <c r="CJ32" s="24" t="e">
        <f ca="1">(BZ32-'ModelParams Lw'!T$10)/'ModelParams Lw'!T$11</f>
        <v>#DIV/0!</v>
      </c>
      <c r="CK32" s="24" t="e">
        <f ca="1">(CA32-'ModelParams Lw'!U$10)/'ModelParams Lw'!U$11</f>
        <v>#DIV/0!</v>
      </c>
      <c r="CL32" s="24" t="e">
        <f ca="1">(CB32-'ModelParams Lw'!V$10)/'ModelParams Lw'!V$11</f>
        <v>#DIV/0!</v>
      </c>
      <c r="CM32" s="66" t="e">
        <f t="shared" si="16"/>
        <v>#DIV/0!</v>
      </c>
      <c r="CN32" s="66" t="e">
        <f t="shared" si="17"/>
        <v>#DIV/0!</v>
      </c>
      <c r="CO32" s="66" t="e">
        <f t="shared" si="23"/>
        <v>#DIV/0!</v>
      </c>
      <c r="CP32" s="66" t="e">
        <f t="shared" si="18"/>
        <v>#DIV/0!</v>
      </c>
      <c r="CQ32" s="66" t="e">
        <f t="shared" si="19"/>
        <v>#DIV/0!</v>
      </c>
      <c r="CR32" s="66" t="e">
        <f t="shared" si="20"/>
        <v>#DIV/0!</v>
      </c>
      <c r="CS32" s="66" t="e">
        <f t="shared" si="21"/>
        <v>#DIV/0!</v>
      </c>
      <c r="CT32" s="66" t="e">
        <f t="shared" si="22"/>
        <v>#DIV/0!</v>
      </c>
      <c r="CU32" s="24" t="e">
        <f>10*LOG10(IF(CM32="",0,POWER(10,((CM32+'ModelParams Lw'!$O$4)/10))) +IF(CN32="",0,POWER(10,((CN32+'ModelParams Lw'!$P$4)/10))) +IF(CO32="",0,POWER(10,((CO32+'ModelParams Lw'!$Q$4)/10))) +IF(CP32="",0,POWER(10,((CP32+'ModelParams Lw'!$R$4)/10))) +IF(CQ32="",0,POWER(10,((CQ32+'ModelParams Lw'!$S$4)/10))) +IF(CR32="",0,POWER(10,((CR32+'ModelParams Lw'!$T$4)/10))) +IF(CS32="",0,POWER(10,((CS32+'ModelParams Lw'!$U$4)/10)))+IF(CT32="",0,POWER(10,((CT32+'ModelParams Lw'!$V$4)/10))))</f>
        <v>#DIV/0!</v>
      </c>
      <c r="CV32" s="24" t="e">
        <f t="shared" si="24"/>
        <v>#DIV/0!</v>
      </c>
      <c r="CW32" s="24" t="e">
        <f>(CM32-'ModelParams Lw'!O$10)/'ModelParams Lw'!O$11</f>
        <v>#DIV/0!</v>
      </c>
      <c r="CX32" s="24" t="e">
        <f>(CN32-'ModelParams Lw'!P$10)/'ModelParams Lw'!P$11</f>
        <v>#DIV/0!</v>
      </c>
      <c r="CY32" s="24" t="e">
        <f>(CO32-'ModelParams Lw'!Q$10)/'ModelParams Lw'!Q$11</f>
        <v>#DIV/0!</v>
      </c>
      <c r="CZ32" s="24" t="e">
        <f>(CP32-'ModelParams Lw'!R$10)/'ModelParams Lw'!R$11</f>
        <v>#DIV/0!</v>
      </c>
      <c r="DA32" s="24" t="e">
        <f>(CQ32-'ModelParams Lw'!S$10)/'ModelParams Lw'!S$11</f>
        <v>#DIV/0!</v>
      </c>
      <c r="DB32" s="24" t="e">
        <f>(CR32-'ModelParams Lw'!T$10)/'ModelParams Lw'!T$11</f>
        <v>#DIV/0!</v>
      </c>
      <c r="DC32" s="24" t="e">
        <f>(CS32-'ModelParams Lw'!U$10)/'ModelParams Lw'!U$11</f>
        <v>#DIV/0!</v>
      </c>
      <c r="DD32" s="24" t="e">
        <f>(CT32-'ModelParams Lw'!V$10)/'ModelParams Lw'!V$11</f>
        <v>#DIV/0!</v>
      </c>
    </row>
    <row r="33" spans="1:108" x14ac:dyDescent="0.25">
      <c r="A33" s="12">
        <f>'Sound Power'!B33</f>
        <v>0</v>
      </c>
      <c r="B33" s="12">
        <f>'Sound Power'!D33</f>
        <v>0</v>
      </c>
      <c r="C33" s="12">
        <f>'Sound Power'!E33</f>
        <v>0</v>
      </c>
      <c r="D33" s="12">
        <f>'Sound Power'!F33</f>
        <v>0</v>
      </c>
      <c r="E33" s="67" t="e">
        <f>IF(Calcul!$G38="SA",'Sound Power'!AY33,'Sound Power'!P33)</f>
        <v>#DIV/0!</v>
      </c>
      <c r="F33" s="67" t="e">
        <f>IF(Calcul!$G38="SA",'Sound Power'!AZ33,'Sound Power'!Q33)</f>
        <v>#DIV/0!</v>
      </c>
      <c r="G33" s="67" t="e">
        <f>IF(Calcul!$G38="SA",'Sound Power'!BA33,'Sound Power'!R33)</f>
        <v>#DIV/0!</v>
      </c>
      <c r="H33" s="67" t="e">
        <f>IF(Calcul!$G38="SA",'Sound Power'!BB33,'Sound Power'!S33)</f>
        <v>#DIV/0!</v>
      </c>
      <c r="I33" s="67" t="e">
        <f>IF(Calcul!$G38="SA",'Sound Power'!BC33,'Sound Power'!T33)</f>
        <v>#DIV/0!</v>
      </c>
      <c r="J33" s="67" t="e">
        <f>IF(Calcul!$G38="SA",'Sound Power'!BD33,'Sound Power'!U33)</f>
        <v>#DIV/0!</v>
      </c>
      <c r="K33" s="67" t="e">
        <f>IF(Calcul!$G38="SA",'Sound Power'!BE33,'Sound Power'!V33)</f>
        <v>#DIV/0!</v>
      </c>
      <c r="L33" s="67" t="e">
        <f>IF(Calcul!$G38="SA",'Sound Power'!BF33,'Sound Power'!W33)</f>
        <v>#DIV/0!</v>
      </c>
      <c r="M33" s="67" t="e">
        <f>'Sound Power'!BY33</f>
        <v>#DIV/0!</v>
      </c>
      <c r="N33" s="67" t="e">
        <f>'Sound Power'!BZ33</f>
        <v>#DIV/0!</v>
      </c>
      <c r="O33" s="67" t="e">
        <f>'Sound Power'!CA33</f>
        <v>#DIV/0!</v>
      </c>
      <c r="P33" s="67" t="e">
        <f>'Sound Power'!CB33</f>
        <v>#DIV/0!</v>
      </c>
      <c r="Q33" s="67" t="e">
        <f>'Sound Power'!CC33</f>
        <v>#DIV/0!</v>
      </c>
      <c r="R33" s="67" t="e">
        <f>'Sound Power'!CD33</f>
        <v>#DIV/0!</v>
      </c>
      <c r="S33" s="67" t="e">
        <f>'Sound Power'!CE33</f>
        <v>#DIV/0!</v>
      </c>
      <c r="T33" s="67" t="e">
        <f>'Sound Power'!CF33</f>
        <v>#DIV/0!</v>
      </c>
      <c r="U33" s="64">
        <f t="shared" si="3"/>
        <v>0</v>
      </c>
      <c r="V33" s="64">
        <f t="shared" si="4"/>
        <v>0</v>
      </c>
      <c r="W33" s="67" t="e">
        <f>('ModelParams Lp'!B$4*10^'ModelParams Lp'!B$5*($U33/$V33)^'ModelParams Lp'!B$6)*3</f>
        <v>#DIV/0!</v>
      </c>
      <c r="X33" s="67" t="e">
        <f>('ModelParams Lp'!C$4*10^'ModelParams Lp'!C$5*($U33/$V33)^'ModelParams Lp'!C$6)*3</f>
        <v>#DIV/0!</v>
      </c>
      <c r="Y33" s="67" t="e">
        <f>('ModelParams Lp'!D$4*10^'ModelParams Lp'!D$5*($U33/$V33)^'ModelParams Lp'!D$6)*3</f>
        <v>#DIV/0!</v>
      </c>
      <c r="Z33" s="67" t="e">
        <f>('ModelParams Lp'!E$4*10^'ModelParams Lp'!E$5*($U33/$V33)^'ModelParams Lp'!E$6)*3</f>
        <v>#DIV/0!</v>
      </c>
      <c r="AA33" s="67" t="e">
        <f>('ModelParams Lp'!F$4*10^'ModelParams Lp'!F$5*($U33/$V33)^'ModelParams Lp'!F$6)*3</f>
        <v>#DIV/0!</v>
      </c>
      <c r="AB33" s="67" t="e">
        <f>('ModelParams Lp'!G$4*10^'ModelParams Lp'!G$5*($U33/$V33)^'ModelParams Lp'!G$6)*3</f>
        <v>#DIV/0!</v>
      </c>
      <c r="AC33" s="67" t="e">
        <f>('ModelParams Lp'!H$4*10^'ModelParams Lp'!H$5*($U33/$V33)^'ModelParams Lp'!H$6)*3</f>
        <v>#DIV/0!</v>
      </c>
      <c r="AD33" s="67" t="e">
        <f>('ModelParams Lp'!I$4*10^'ModelParams Lp'!I$5*($U33/$V33)^'ModelParams Lp'!I$6)*3</f>
        <v>#DIV/0!</v>
      </c>
      <c r="AE33" s="53" t="e">
        <f t="shared" si="5"/>
        <v>#DIV/0!</v>
      </c>
      <c r="AF33" s="53" t="e">
        <f>IF(AE33&lt;'ModelParams Lp'!$B$16,-1,IF(AE33&lt;'ModelParams Lp'!$C$16,0,IF(AE33&lt;'ModelParams Lp'!$D$16,1,IF(AE33&lt;'ModelParams Lp'!$E$16,2,IF(AE33&lt;'ModelParams Lp'!$F$16,3,IF(AE33&lt;'ModelParams Lp'!$G$16,4,IF(AE33&lt;'ModelParams Lp'!$H$16,5,6)))))))</f>
        <v>#DIV/0!</v>
      </c>
      <c r="AG33" s="67" t="e">
        <f ca="1">IF($AF33&gt;1,0,OFFSET('ModelParams Lp'!$C$12,0,-'Sound Pressure'!$AF33))</f>
        <v>#DIV/0!</v>
      </c>
      <c r="AH33" s="67" t="e">
        <f ca="1">IF($AF33&gt;2,0,OFFSET('ModelParams Lp'!$D$12,0,-'Sound Pressure'!$AF33))</f>
        <v>#DIV/0!</v>
      </c>
      <c r="AI33" s="67" t="e">
        <f ca="1">IF($AF33&gt;3,0,OFFSET('ModelParams Lp'!$E$12,0,-'Sound Pressure'!$AF33))</f>
        <v>#DIV/0!</v>
      </c>
      <c r="AJ33" s="67" t="e">
        <f ca="1">IF($AF33&gt;4,0,OFFSET('ModelParams Lp'!$F$12,0,-'Sound Pressure'!$AF33))</f>
        <v>#DIV/0!</v>
      </c>
      <c r="AK33" s="67" t="e">
        <f ca="1">IF($AF33&gt;3,0,OFFSET('ModelParams Lp'!$G$12,0,-'Sound Pressure'!$AF33))</f>
        <v>#DIV/0!</v>
      </c>
      <c r="AL33" s="67" t="e">
        <f ca="1">IF($AF33&gt;5,0,OFFSET('ModelParams Lp'!$H$12,0,-'Sound Pressure'!$AF33))</f>
        <v>#DIV/0!</v>
      </c>
      <c r="AM33" s="67" t="e">
        <f ca="1">IF($AF33&gt;6,0,OFFSET('ModelParams Lp'!$I$12,0,-'Sound Pressure'!$AF33))</f>
        <v>#DIV/0!</v>
      </c>
      <c r="AN33" s="67" t="e">
        <f ca="1">IF($AF33&gt;7,0,IF($AF$4&lt;0,3,OFFSET('ModelParams Lp'!$J$12,0,-'Sound Pressure'!$AF33)))</f>
        <v>#DIV/0!</v>
      </c>
      <c r="AO33" s="67" t="e">
        <f t="shared" si="6"/>
        <v>#DIV/0!</v>
      </c>
      <c r="AP33" s="67" t="e">
        <f t="shared" si="6"/>
        <v>#DIV/0!</v>
      </c>
      <c r="AQ33" s="67" t="e">
        <f t="shared" si="6"/>
        <v>#DIV/0!</v>
      </c>
      <c r="AR33" s="67" t="e">
        <f t="shared" si="6"/>
        <v>#DIV/0!</v>
      </c>
      <c r="AS33" s="67" t="e">
        <f t="shared" si="6"/>
        <v>#DIV/0!</v>
      </c>
      <c r="AT33" s="67" t="e">
        <f t="shared" si="6"/>
        <v>#DIV/0!</v>
      </c>
      <c r="AU33" s="67" t="e">
        <f t="shared" si="6"/>
        <v>#DIV/0!</v>
      </c>
      <c r="AV33" s="67" t="e">
        <f t="shared" si="6"/>
        <v>#DIV/0!</v>
      </c>
      <c r="AW33" s="67">
        <f>'ModelParams Lp'!B$22</f>
        <v>4</v>
      </c>
      <c r="AX33" s="67">
        <f>'ModelParams Lp'!C$22</f>
        <v>2</v>
      </c>
      <c r="AY33" s="67">
        <f>'ModelParams Lp'!D$22</f>
        <v>1</v>
      </c>
      <c r="AZ33" s="67">
        <f>'ModelParams Lp'!E$22</f>
        <v>0</v>
      </c>
      <c r="BA33" s="67">
        <f>'ModelParams Lp'!F$22</f>
        <v>0</v>
      </c>
      <c r="BB33" s="67">
        <f>'ModelParams Lp'!G$22</f>
        <v>0</v>
      </c>
      <c r="BC33" s="67">
        <f>'ModelParams Lp'!H$22</f>
        <v>0</v>
      </c>
      <c r="BD33" s="67">
        <f>'ModelParams Lp'!I$22</f>
        <v>0</v>
      </c>
      <c r="BE33" s="67">
        <f>-10*LOG(2/(4*PI()*2^2)+4/(0.163*(Calcul!$K38*Calcul!$L38)/VLOOKUP(Calcul!$I38,'ModelParams Lp'!$E$37:$F$39,2,0)))</f>
        <v>10.69392464651435</v>
      </c>
      <c r="BF33" s="67">
        <f>-10*LOG(2/(4*PI()*2^2)+4/(0.163*(Calcul!$K38*Calcul!$L38)/VLOOKUP(Calcul!$I38,'ModelParams Lp'!$E$37:$F$39,2,0)))</f>
        <v>10.69392464651435</v>
      </c>
      <c r="BG33" s="67">
        <f>-10*LOG(2/(4*PI()*2^2)+4/(0.163*(Calcul!$K38*Calcul!$L38)/VLOOKUP(Calcul!$I38,'ModelParams Lp'!$E$37:$F$39,2,0)))</f>
        <v>10.69392464651435</v>
      </c>
      <c r="BH33" s="67">
        <f>-10*LOG(2/(4*PI()*2^2)+4/(0.163*(Calcul!$K38*Calcul!$L38)/VLOOKUP(Calcul!$I38,'ModelParams Lp'!$E$37:$F$39,2,0)))</f>
        <v>10.69392464651435</v>
      </c>
      <c r="BI33" s="67">
        <f>-10*LOG(2/(4*PI()*2^2)+4/(0.163*(Calcul!$K38*Calcul!$L38)/VLOOKUP(Calcul!$I38,'ModelParams Lp'!$E$37:$F$39,2,0)))</f>
        <v>10.69392464651435</v>
      </c>
      <c r="BJ33" s="67">
        <f>-10*LOG(2/(4*PI()*2^2)+4/(0.163*(Calcul!$K38*Calcul!$L38)/VLOOKUP(Calcul!$I38,'ModelParams Lp'!$E$37:$F$39,2,0)))</f>
        <v>10.69392464651435</v>
      </c>
      <c r="BK33" s="67">
        <f>-10*LOG(2/(4*PI()*2^2)+4/(0.163*(Calcul!$K38*Calcul!$L38)/VLOOKUP(Calcul!$I38,'ModelParams Lp'!$E$37:$F$39,2,0)))</f>
        <v>10.69392464651435</v>
      </c>
      <c r="BL33" s="67">
        <f>-10*LOG(2/(4*PI()*2^2)+4/(0.163*(Calcul!$K38*Calcul!$L38)/VLOOKUP(Calcul!$I38,'ModelParams Lp'!$E$37:$F$39,2,0)))</f>
        <v>10.69392464651435</v>
      </c>
      <c r="BM33" s="67">
        <f>VLOOKUP(Calcul!$J38,'ModelParams Lp'!$D$28:$O$32,5,0)+BE33</f>
        <v>10.69392464651435</v>
      </c>
      <c r="BN33" s="67">
        <f>VLOOKUP(Calcul!$J38,'ModelParams Lp'!$D$28:$O$32,6,0)+BF33</f>
        <v>13.69392464651435</v>
      </c>
      <c r="BO33" s="67">
        <f>VLOOKUP(Calcul!$J38,'ModelParams Lp'!$D$28:$O$32,7,0)+BG33</f>
        <v>21.69392464651435</v>
      </c>
      <c r="BP33" s="67">
        <f>VLOOKUP(Calcul!$J38,'ModelParams Lp'!$D$28:$O$32,8,0)+BH33</f>
        <v>29.69392464651435</v>
      </c>
      <c r="BQ33" s="67">
        <f>VLOOKUP(Calcul!$J38,'ModelParams Lp'!$D$28:$O$32,9,0)+BI33</f>
        <v>33.693924646514347</v>
      </c>
      <c r="BR33" s="67">
        <f>VLOOKUP(Calcul!$J38,'ModelParams Lp'!$D$28:$O$32,10,0)+BJ33</f>
        <v>33.693924646514347</v>
      </c>
      <c r="BS33" s="67">
        <f>VLOOKUP(Calcul!$J38,'ModelParams Lp'!$D$28:$O$32,11,0)+BK33</f>
        <v>33.693924646514347</v>
      </c>
      <c r="BT33" s="67">
        <f>VLOOKUP(Calcul!$J38,'ModelParams Lp'!$D$28:$O$32,12,0)+BL33</f>
        <v>33.693924646514347</v>
      </c>
      <c r="BU33" s="66" t="e">
        <f t="shared" ca="1" si="7"/>
        <v>#DIV/0!</v>
      </c>
      <c r="BV33" s="66" t="e">
        <f t="shared" ca="1" si="8"/>
        <v>#DIV/0!</v>
      </c>
      <c r="BW33" s="66" t="e">
        <f t="shared" ca="1" si="9"/>
        <v>#DIV/0!</v>
      </c>
      <c r="BX33" s="66" t="e">
        <f t="shared" ca="1" si="10"/>
        <v>#DIV/0!</v>
      </c>
      <c r="BY33" s="66" t="e">
        <f t="shared" ca="1" si="11"/>
        <v>#DIV/0!</v>
      </c>
      <c r="BZ33" s="66" t="e">
        <f t="shared" ca="1" si="12"/>
        <v>#DIV/0!</v>
      </c>
      <c r="CA33" s="66" t="e">
        <f t="shared" ca="1" si="13"/>
        <v>#DIV/0!</v>
      </c>
      <c r="CB33" s="66" t="e">
        <f t="shared" ca="1" si="14"/>
        <v>#DIV/0!</v>
      </c>
      <c r="CC33" s="24" t="e">
        <f ca="1">10*LOG10(IF(BU33="",0,POWER(10,((BU33+'ModelParams Lw'!$O$4)/10))) +IF(BV33="",0,POWER(10,((BV33+'ModelParams Lw'!$P$4)/10))) +IF(BW33="",0,POWER(10,((BW33+'ModelParams Lw'!$Q$4)/10))) +IF(BX33="",0,POWER(10,((BX33+'ModelParams Lw'!$R$4)/10))) +IF(BY33="",0,POWER(10,((BY33+'ModelParams Lw'!$S$4)/10))) +IF(BZ33="",0,POWER(10,((BZ33+'ModelParams Lw'!$T$4)/10))) +IF(CA33="",0,POWER(10,((CA33+'ModelParams Lw'!$U$4)/10)))+IF(CB33="",0,POWER(10,((CB33+'ModelParams Lw'!$V$4)/10))))</f>
        <v>#DIV/0!</v>
      </c>
      <c r="CD33" s="24" t="e">
        <f t="shared" ca="1" si="15"/>
        <v>#DIV/0!</v>
      </c>
      <c r="CE33" s="24" t="e">
        <f ca="1">(BU33-'ModelParams Lw'!O$10)/'ModelParams Lw'!O$11</f>
        <v>#DIV/0!</v>
      </c>
      <c r="CF33" s="24" t="e">
        <f ca="1">(BV33-'ModelParams Lw'!P$10)/'ModelParams Lw'!P$11</f>
        <v>#DIV/0!</v>
      </c>
      <c r="CG33" s="24" t="e">
        <f ca="1">(BW33-'ModelParams Lw'!Q$10)/'ModelParams Lw'!Q$11</f>
        <v>#DIV/0!</v>
      </c>
      <c r="CH33" s="24" t="e">
        <f ca="1">(BX33-'ModelParams Lw'!R$10)/'ModelParams Lw'!R$11</f>
        <v>#DIV/0!</v>
      </c>
      <c r="CI33" s="24" t="e">
        <f ca="1">(BY33-'ModelParams Lw'!S$10)/'ModelParams Lw'!S$11</f>
        <v>#DIV/0!</v>
      </c>
      <c r="CJ33" s="24" t="e">
        <f ca="1">(BZ33-'ModelParams Lw'!T$10)/'ModelParams Lw'!T$11</f>
        <v>#DIV/0!</v>
      </c>
      <c r="CK33" s="24" t="e">
        <f ca="1">(CA33-'ModelParams Lw'!U$10)/'ModelParams Lw'!U$11</f>
        <v>#DIV/0!</v>
      </c>
      <c r="CL33" s="24" t="e">
        <f ca="1">(CB33-'ModelParams Lw'!V$10)/'ModelParams Lw'!V$11</f>
        <v>#DIV/0!</v>
      </c>
      <c r="CM33" s="66" t="e">
        <f t="shared" si="16"/>
        <v>#DIV/0!</v>
      </c>
      <c r="CN33" s="66" t="e">
        <f t="shared" si="17"/>
        <v>#DIV/0!</v>
      </c>
      <c r="CO33" s="66" t="e">
        <f t="shared" si="23"/>
        <v>#DIV/0!</v>
      </c>
      <c r="CP33" s="66" t="e">
        <f t="shared" si="18"/>
        <v>#DIV/0!</v>
      </c>
      <c r="CQ33" s="66" t="e">
        <f t="shared" si="19"/>
        <v>#DIV/0!</v>
      </c>
      <c r="CR33" s="66" t="e">
        <f t="shared" si="20"/>
        <v>#DIV/0!</v>
      </c>
      <c r="CS33" s="66" t="e">
        <f t="shared" si="21"/>
        <v>#DIV/0!</v>
      </c>
      <c r="CT33" s="66" t="e">
        <f t="shared" si="22"/>
        <v>#DIV/0!</v>
      </c>
      <c r="CU33" s="24" t="e">
        <f>10*LOG10(IF(CM33="",0,POWER(10,((CM33+'ModelParams Lw'!$O$4)/10))) +IF(CN33="",0,POWER(10,((CN33+'ModelParams Lw'!$P$4)/10))) +IF(CO33="",0,POWER(10,((CO33+'ModelParams Lw'!$Q$4)/10))) +IF(CP33="",0,POWER(10,((CP33+'ModelParams Lw'!$R$4)/10))) +IF(CQ33="",0,POWER(10,((CQ33+'ModelParams Lw'!$S$4)/10))) +IF(CR33="",0,POWER(10,((CR33+'ModelParams Lw'!$T$4)/10))) +IF(CS33="",0,POWER(10,((CS33+'ModelParams Lw'!$U$4)/10)))+IF(CT33="",0,POWER(10,((CT33+'ModelParams Lw'!$V$4)/10))))</f>
        <v>#DIV/0!</v>
      </c>
      <c r="CV33" s="24" t="e">
        <f t="shared" si="24"/>
        <v>#DIV/0!</v>
      </c>
      <c r="CW33" s="24" t="e">
        <f>(CM33-'ModelParams Lw'!O$10)/'ModelParams Lw'!O$11</f>
        <v>#DIV/0!</v>
      </c>
      <c r="CX33" s="24" t="e">
        <f>(CN33-'ModelParams Lw'!P$10)/'ModelParams Lw'!P$11</f>
        <v>#DIV/0!</v>
      </c>
      <c r="CY33" s="24" t="e">
        <f>(CO33-'ModelParams Lw'!Q$10)/'ModelParams Lw'!Q$11</f>
        <v>#DIV/0!</v>
      </c>
      <c r="CZ33" s="24" t="e">
        <f>(CP33-'ModelParams Lw'!R$10)/'ModelParams Lw'!R$11</f>
        <v>#DIV/0!</v>
      </c>
      <c r="DA33" s="24" t="e">
        <f>(CQ33-'ModelParams Lw'!S$10)/'ModelParams Lw'!S$11</f>
        <v>#DIV/0!</v>
      </c>
      <c r="DB33" s="24" t="e">
        <f>(CR33-'ModelParams Lw'!T$10)/'ModelParams Lw'!T$11</f>
        <v>#DIV/0!</v>
      </c>
      <c r="DC33" s="24" t="e">
        <f>(CS33-'ModelParams Lw'!U$10)/'ModelParams Lw'!U$11</f>
        <v>#DIV/0!</v>
      </c>
      <c r="DD33" s="24" t="e">
        <f>(CT33-'ModelParams Lw'!V$10)/'ModelParams Lw'!V$11</f>
        <v>#DIV/0!</v>
      </c>
    </row>
    <row r="34" spans="1:108" x14ac:dyDescent="0.25">
      <c r="A34" s="12">
        <f>'Sound Power'!B34</f>
        <v>0</v>
      </c>
      <c r="B34" s="12">
        <f>'Sound Power'!D34</f>
        <v>0</v>
      </c>
      <c r="C34" s="12">
        <f>'Sound Power'!E34</f>
        <v>0</v>
      </c>
      <c r="D34" s="12">
        <f>'Sound Power'!F34</f>
        <v>0</v>
      </c>
      <c r="E34" s="67" t="e">
        <f>IF(Calcul!$G39="SA",'Sound Power'!AY34,'Sound Power'!P34)</f>
        <v>#DIV/0!</v>
      </c>
      <c r="F34" s="67" t="e">
        <f>IF(Calcul!$G39="SA",'Sound Power'!AZ34,'Sound Power'!Q34)</f>
        <v>#DIV/0!</v>
      </c>
      <c r="G34" s="67" t="e">
        <f>IF(Calcul!$G39="SA",'Sound Power'!BA34,'Sound Power'!R34)</f>
        <v>#DIV/0!</v>
      </c>
      <c r="H34" s="67" t="e">
        <f>IF(Calcul!$G39="SA",'Sound Power'!BB34,'Sound Power'!S34)</f>
        <v>#DIV/0!</v>
      </c>
      <c r="I34" s="67" t="e">
        <f>IF(Calcul!$G39="SA",'Sound Power'!BC34,'Sound Power'!T34)</f>
        <v>#DIV/0!</v>
      </c>
      <c r="J34" s="67" t="e">
        <f>IF(Calcul!$G39="SA",'Sound Power'!BD34,'Sound Power'!U34)</f>
        <v>#DIV/0!</v>
      </c>
      <c r="K34" s="67" t="e">
        <f>IF(Calcul!$G39="SA",'Sound Power'!BE34,'Sound Power'!V34)</f>
        <v>#DIV/0!</v>
      </c>
      <c r="L34" s="67" t="e">
        <f>IF(Calcul!$G39="SA",'Sound Power'!BF34,'Sound Power'!W34)</f>
        <v>#DIV/0!</v>
      </c>
      <c r="M34" s="67" t="e">
        <f>'Sound Power'!BY34</f>
        <v>#DIV/0!</v>
      </c>
      <c r="N34" s="67" t="e">
        <f>'Sound Power'!BZ34</f>
        <v>#DIV/0!</v>
      </c>
      <c r="O34" s="67" t="e">
        <f>'Sound Power'!CA34</f>
        <v>#DIV/0!</v>
      </c>
      <c r="P34" s="67" t="e">
        <f>'Sound Power'!CB34</f>
        <v>#DIV/0!</v>
      </c>
      <c r="Q34" s="67" t="e">
        <f>'Sound Power'!CC34</f>
        <v>#DIV/0!</v>
      </c>
      <c r="R34" s="67" t="e">
        <f>'Sound Power'!CD34</f>
        <v>#DIV/0!</v>
      </c>
      <c r="S34" s="67" t="e">
        <f>'Sound Power'!CE34</f>
        <v>#DIV/0!</v>
      </c>
      <c r="T34" s="67" t="e">
        <f>'Sound Power'!CF34</f>
        <v>#DIV/0!</v>
      </c>
      <c r="U34" s="64">
        <f t="shared" si="3"/>
        <v>0</v>
      </c>
      <c r="V34" s="64">
        <f t="shared" si="4"/>
        <v>0</v>
      </c>
      <c r="W34" s="67" t="e">
        <f>('ModelParams Lp'!B$4*10^'ModelParams Lp'!B$5*($U34/$V34)^'ModelParams Lp'!B$6)*3</f>
        <v>#DIV/0!</v>
      </c>
      <c r="X34" s="67" t="e">
        <f>('ModelParams Lp'!C$4*10^'ModelParams Lp'!C$5*($U34/$V34)^'ModelParams Lp'!C$6)*3</f>
        <v>#DIV/0!</v>
      </c>
      <c r="Y34" s="67" t="e">
        <f>('ModelParams Lp'!D$4*10^'ModelParams Lp'!D$5*($U34/$V34)^'ModelParams Lp'!D$6)*3</f>
        <v>#DIV/0!</v>
      </c>
      <c r="Z34" s="67" t="e">
        <f>('ModelParams Lp'!E$4*10^'ModelParams Lp'!E$5*($U34/$V34)^'ModelParams Lp'!E$6)*3</f>
        <v>#DIV/0!</v>
      </c>
      <c r="AA34" s="67" t="e">
        <f>('ModelParams Lp'!F$4*10^'ModelParams Lp'!F$5*($U34/$V34)^'ModelParams Lp'!F$6)*3</f>
        <v>#DIV/0!</v>
      </c>
      <c r="AB34" s="67" t="e">
        <f>('ModelParams Lp'!G$4*10^'ModelParams Lp'!G$5*($U34/$V34)^'ModelParams Lp'!G$6)*3</f>
        <v>#DIV/0!</v>
      </c>
      <c r="AC34" s="67" t="e">
        <f>('ModelParams Lp'!H$4*10^'ModelParams Lp'!H$5*($U34/$V34)^'ModelParams Lp'!H$6)*3</f>
        <v>#DIV/0!</v>
      </c>
      <c r="AD34" s="67" t="e">
        <f>('ModelParams Lp'!I$4*10^'ModelParams Lp'!I$5*($U34/$V34)^'ModelParams Lp'!I$6)*3</f>
        <v>#DIV/0!</v>
      </c>
      <c r="AE34" s="53" t="e">
        <f t="shared" si="5"/>
        <v>#DIV/0!</v>
      </c>
      <c r="AF34" s="53" t="e">
        <f>IF(AE34&lt;'ModelParams Lp'!$B$16,-1,IF(AE34&lt;'ModelParams Lp'!$C$16,0,IF(AE34&lt;'ModelParams Lp'!$D$16,1,IF(AE34&lt;'ModelParams Lp'!$E$16,2,IF(AE34&lt;'ModelParams Lp'!$F$16,3,IF(AE34&lt;'ModelParams Lp'!$G$16,4,IF(AE34&lt;'ModelParams Lp'!$H$16,5,6)))))))</f>
        <v>#DIV/0!</v>
      </c>
      <c r="AG34" s="67" t="e">
        <f ca="1">IF($AF34&gt;1,0,OFFSET('ModelParams Lp'!$C$12,0,-'Sound Pressure'!$AF34))</f>
        <v>#DIV/0!</v>
      </c>
      <c r="AH34" s="67" t="e">
        <f ca="1">IF($AF34&gt;2,0,OFFSET('ModelParams Lp'!$D$12,0,-'Sound Pressure'!$AF34))</f>
        <v>#DIV/0!</v>
      </c>
      <c r="AI34" s="67" t="e">
        <f ca="1">IF($AF34&gt;3,0,OFFSET('ModelParams Lp'!$E$12,0,-'Sound Pressure'!$AF34))</f>
        <v>#DIV/0!</v>
      </c>
      <c r="AJ34" s="67" t="e">
        <f ca="1">IF($AF34&gt;4,0,OFFSET('ModelParams Lp'!$F$12,0,-'Sound Pressure'!$AF34))</f>
        <v>#DIV/0!</v>
      </c>
      <c r="AK34" s="67" t="e">
        <f ca="1">IF($AF34&gt;3,0,OFFSET('ModelParams Lp'!$G$12,0,-'Sound Pressure'!$AF34))</f>
        <v>#DIV/0!</v>
      </c>
      <c r="AL34" s="67" t="e">
        <f ca="1">IF($AF34&gt;5,0,OFFSET('ModelParams Lp'!$H$12,0,-'Sound Pressure'!$AF34))</f>
        <v>#DIV/0!</v>
      </c>
      <c r="AM34" s="67" t="e">
        <f ca="1">IF($AF34&gt;6,0,OFFSET('ModelParams Lp'!$I$12,0,-'Sound Pressure'!$AF34))</f>
        <v>#DIV/0!</v>
      </c>
      <c r="AN34" s="67" t="e">
        <f ca="1">IF($AF34&gt;7,0,IF($AF$4&lt;0,3,OFFSET('ModelParams Lp'!$J$12,0,-'Sound Pressure'!$AF34)))</f>
        <v>#DIV/0!</v>
      </c>
      <c r="AO34" s="67" t="e">
        <f t="shared" si="6"/>
        <v>#DIV/0!</v>
      </c>
      <c r="AP34" s="67" t="e">
        <f t="shared" si="6"/>
        <v>#DIV/0!</v>
      </c>
      <c r="AQ34" s="67" t="e">
        <f t="shared" si="6"/>
        <v>#DIV/0!</v>
      </c>
      <c r="AR34" s="67" t="e">
        <f t="shared" si="6"/>
        <v>#DIV/0!</v>
      </c>
      <c r="AS34" s="67" t="e">
        <f t="shared" si="6"/>
        <v>#DIV/0!</v>
      </c>
      <c r="AT34" s="67" t="e">
        <f t="shared" si="6"/>
        <v>#DIV/0!</v>
      </c>
      <c r="AU34" s="67" t="e">
        <f t="shared" si="6"/>
        <v>#DIV/0!</v>
      </c>
      <c r="AV34" s="67" t="e">
        <f t="shared" si="6"/>
        <v>#DIV/0!</v>
      </c>
      <c r="AW34" s="67">
        <f>'ModelParams Lp'!B$22</f>
        <v>4</v>
      </c>
      <c r="AX34" s="67">
        <f>'ModelParams Lp'!C$22</f>
        <v>2</v>
      </c>
      <c r="AY34" s="67">
        <f>'ModelParams Lp'!D$22</f>
        <v>1</v>
      </c>
      <c r="AZ34" s="67">
        <f>'ModelParams Lp'!E$22</f>
        <v>0</v>
      </c>
      <c r="BA34" s="67">
        <f>'ModelParams Lp'!F$22</f>
        <v>0</v>
      </c>
      <c r="BB34" s="67">
        <f>'ModelParams Lp'!G$22</f>
        <v>0</v>
      </c>
      <c r="BC34" s="67">
        <f>'ModelParams Lp'!H$22</f>
        <v>0</v>
      </c>
      <c r="BD34" s="67">
        <f>'ModelParams Lp'!I$22</f>
        <v>0</v>
      </c>
      <c r="BE34" s="67">
        <f>-10*LOG(2/(4*PI()*2^2)+4/(0.163*(Calcul!$K39*Calcul!$L39)/VLOOKUP(Calcul!$I39,'ModelParams Lp'!$E$37:$F$39,2,0)))</f>
        <v>10.69392464651435</v>
      </c>
      <c r="BF34" s="67">
        <f>-10*LOG(2/(4*PI()*2^2)+4/(0.163*(Calcul!$K39*Calcul!$L39)/VLOOKUP(Calcul!$I39,'ModelParams Lp'!$E$37:$F$39,2,0)))</f>
        <v>10.69392464651435</v>
      </c>
      <c r="BG34" s="67">
        <f>-10*LOG(2/(4*PI()*2^2)+4/(0.163*(Calcul!$K39*Calcul!$L39)/VLOOKUP(Calcul!$I39,'ModelParams Lp'!$E$37:$F$39,2,0)))</f>
        <v>10.69392464651435</v>
      </c>
      <c r="BH34" s="67">
        <f>-10*LOG(2/(4*PI()*2^2)+4/(0.163*(Calcul!$K39*Calcul!$L39)/VLOOKUP(Calcul!$I39,'ModelParams Lp'!$E$37:$F$39,2,0)))</f>
        <v>10.69392464651435</v>
      </c>
      <c r="BI34" s="67">
        <f>-10*LOG(2/(4*PI()*2^2)+4/(0.163*(Calcul!$K39*Calcul!$L39)/VLOOKUP(Calcul!$I39,'ModelParams Lp'!$E$37:$F$39,2,0)))</f>
        <v>10.69392464651435</v>
      </c>
      <c r="BJ34" s="67">
        <f>-10*LOG(2/(4*PI()*2^2)+4/(0.163*(Calcul!$K39*Calcul!$L39)/VLOOKUP(Calcul!$I39,'ModelParams Lp'!$E$37:$F$39,2,0)))</f>
        <v>10.69392464651435</v>
      </c>
      <c r="BK34" s="67">
        <f>-10*LOG(2/(4*PI()*2^2)+4/(0.163*(Calcul!$K39*Calcul!$L39)/VLOOKUP(Calcul!$I39,'ModelParams Lp'!$E$37:$F$39,2,0)))</f>
        <v>10.69392464651435</v>
      </c>
      <c r="BL34" s="67">
        <f>-10*LOG(2/(4*PI()*2^2)+4/(0.163*(Calcul!$K39*Calcul!$L39)/VLOOKUP(Calcul!$I39,'ModelParams Lp'!$E$37:$F$39,2,0)))</f>
        <v>10.69392464651435</v>
      </c>
      <c r="BM34" s="67">
        <f>VLOOKUP(Calcul!$J39,'ModelParams Lp'!$D$28:$O$32,5,0)+BE34</f>
        <v>10.69392464651435</v>
      </c>
      <c r="BN34" s="67">
        <f>VLOOKUP(Calcul!$J39,'ModelParams Lp'!$D$28:$O$32,6,0)+BF34</f>
        <v>13.69392464651435</v>
      </c>
      <c r="BO34" s="67">
        <f>VLOOKUP(Calcul!$J39,'ModelParams Lp'!$D$28:$O$32,7,0)+BG34</f>
        <v>21.69392464651435</v>
      </c>
      <c r="BP34" s="67">
        <f>VLOOKUP(Calcul!$J39,'ModelParams Lp'!$D$28:$O$32,8,0)+BH34</f>
        <v>29.69392464651435</v>
      </c>
      <c r="BQ34" s="67">
        <f>VLOOKUP(Calcul!$J39,'ModelParams Lp'!$D$28:$O$32,9,0)+BI34</f>
        <v>33.693924646514347</v>
      </c>
      <c r="BR34" s="67">
        <f>VLOOKUP(Calcul!$J39,'ModelParams Lp'!$D$28:$O$32,10,0)+BJ34</f>
        <v>33.693924646514347</v>
      </c>
      <c r="BS34" s="67">
        <f>VLOOKUP(Calcul!$J39,'ModelParams Lp'!$D$28:$O$32,11,0)+BK34</f>
        <v>33.693924646514347</v>
      </c>
      <c r="BT34" s="67">
        <f>VLOOKUP(Calcul!$J39,'ModelParams Lp'!$D$28:$O$32,12,0)+BL34</f>
        <v>33.693924646514347</v>
      </c>
      <c r="BU34" s="66" t="e">
        <f t="shared" ca="1" si="7"/>
        <v>#DIV/0!</v>
      </c>
      <c r="BV34" s="66" t="e">
        <f t="shared" ca="1" si="8"/>
        <v>#DIV/0!</v>
      </c>
      <c r="BW34" s="66" t="e">
        <f t="shared" ca="1" si="9"/>
        <v>#DIV/0!</v>
      </c>
      <c r="BX34" s="66" t="e">
        <f t="shared" ca="1" si="10"/>
        <v>#DIV/0!</v>
      </c>
      <c r="BY34" s="66" t="e">
        <f t="shared" ca="1" si="11"/>
        <v>#DIV/0!</v>
      </c>
      <c r="BZ34" s="66" t="e">
        <f t="shared" ca="1" si="12"/>
        <v>#DIV/0!</v>
      </c>
      <c r="CA34" s="66" t="e">
        <f t="shared" ca="1" si="13"/>
        <v>#DIV/0!</v>
      </c>
      <c r="CB34" s="66" t="e">
        <f t="shared" ca="1" si="14"/>
        <v>#DIV/0!</v>
      </c>
      <c r="CC34" s="24" t="e">
        <f ca="1">10*LOG10(IF(BU34="",0,POWER(10,((BU34+'ModelParams Lw'!$O$4)/10))) +IF(BV34="",0,POWER(10,((BV34+'ModelParams Lw'!$P$4)/10))) +IF(BW34="",0,POWER(10,((BW34+'ModelParams Lw'!$Q$4)/10))) +IF(BX34="",0,POWER(10,((BX34+'ModelParams Lw'!$R$4)/10))) +IF(BY34="",0,POWER(10,((BY34+'ModelParams Lw'!$S$4)/10))) +IF(BZ34="",0,POWER(10,((BZ34+'ModelParams Lw'!$T$4)/10))) +IF(CA34="",0,POWER(10,((CA34+'ModelParams Lw'!$U$4)/10)))+IF(CB34="",0,POWER(10,((CB34+'ModelParams Lw'!$V$4)/10))))</f>
        <v>#DIV/0!</v>
      </c>
      <c r="CD34" s="24" t="e">
        <f t="shared" ca="1" si="15"/>
        <v>#DIV/0!</v>
      </c>
      <c r="CE34" s="24" t="e">
        <f ca="1">(BU34-'ModelParams Lw'!O$10)/'ModelParams Lw'!O$11</f>
        <v>#DIV/0!</v>
      </c>
      <c r="CF34" s="24" t="e">
        <f ca="1">(BV34-'ModelParams Lw'!P$10)/'ModelParams Lw'!P$11</f>
        <v>#DIV/0!</v>
      </c>
      <c r="CG34" s="24" t="e">
        <f ca="1">(BW34-'ModelParams Lw'!Q$10)/'ModelParams Lw'!Q$11</f>
        <v>#DIV/0!</v>
      </c>
      <c r="CH34" s="24" t="e">
        <f ca="1">(BX34-'ModelParams Lw'!R$10)/'ModelParams Lw'!R$11</f>
        <v>#DIV/0!</v>
      </c>
      <c r="CI34" s="24" t="e">
        <f ca="1">(BY34-'ModelParams Lw'!S$10)/'ModelParams Lw'!S$11</f>
        <v>#DIV/0!</v>
      </c>
      <c r="CJ34" s="24" t="e">
        <f ca="1">(BZ34-'ModelParams Lw'!T$10)/'ModelParams Lw'!T$11</f>
        <v>#DIV/0!</v>
      </c>
      <c r="CK34" s="24" t="e">
        <f ca="1">(CA34-'ModelParams Lw'!U$10)/'ModelParams Lw'!U$11</f>
        <v>#DIV/0!</v>
      </c>
      <c r="CL34" s="24" t="e">
        <f ca="1">(CB34-'ModelParams Lw'!V$10)/'ModelParams Lw'!V$11</f>
        <v>#DIV/0!</v>
      </c>
      <c r="CM34" s="66" t="e">
        <f t="shared" si="16"/>
        <v>#DIV/0!</v>
      </c>
      <c r="CN34" s="66" t="e">
        <f t="shared" si="17"/>
        <v>#DIV/0!</v>
      </c>
      <c r="CO34" s="66" t="e">
        <f t="shared" si="23"/>
        <v>#DIV/0!</v>
      </c>
      <c r="CP34" s="66" t="e">
        <f t="shared" si="18"/>
        <v>#DIV/0!</v>
      </c>
      <c r="CQ34" s="66" t="e">
        <f t="shared" si="19"/>
        <v>#DIV/0!</v>
      </c>
      <c r="CR34" s="66" t="e">
        <f t="shared" si="20"/>
        <v>#DIV/0!</v>
      </c>
      <c r="CS34" s="66" t="e">
        <f t="shared" si="21"/>
        <v>#DIV/0!</v>
      </c>
      <c r="CT34" s="66" t="e">
        <f t="shared" si="22"/>
        <v>#DIV/0!</v>
      </c>
      <c r="CU34" s="24" t="e">
        <f>10*LOG10(IF(CM34="",0,POWER(10,((CM34+'ModelParams Lw'!$O$4)/10))) +IF(CN34="",0,POWER(10,((CN34+'ModelParams Lw'!$P$4)/10))) +IF(CO34="",0,POWER(10,((CO34+'ModelParams Lw'!$Q$4)/10))) +IF(CP34="",0,POWER(10,((CP34+'ModelParams Lw'!$R$4)/10))) +IF(CQ34="",0,POWER(10,((CQ34+'ModelParams Lw'!$S$4)/10))) +IF(CR34="",0,POWER(10,((CR34+'ModelParams Lw'!$T$4)/10))) +IF(CS34="",0,POWER(10,((CS34+'ModelParams Lw'!$U$4)/10)))+IF(CT34="",0,POWER(10,((CT34+'ModelParams Lw'!$V$4)/10))))</f>
        <v>#DIV/0!</v>
      </c>
      <c r="CV34" s="24" t="e">
        <f t="shared" si="24"/>
        <v>#DIV/0!</v>
      </c>
      <c r="CW34" s="24" t="e">
        <f>(CM34-'ModelParams Lw'!O$10)/'ModelParams Lw'!O$11</f>
        <v>#DIV/0!</v>
      </c>
      <c r="CX34" s="24" t="e">
        <f>(CN34-'ModelParams Lw'!P$10)/'ModelParams Lw'!P$11</f>
        <v>#DIV/0!</v>
      </c>
      <c r="CY34" s="24" t="e">
        <f>(CO34-'ModelParams Lw'!Q$10)/'ModelParams Lw'!Q$11</f>
        <v>#DIV/0!</v>
      </c>
      <c r="CZ34" s="24" t="e">
        <f>(CP34-'ModelParams Lw'!R$10)/'ModelParams Lw'!R$11</f>
        <v>#DIV/0!</v>
      </c>
      <c r="DA34" s="24" t="e">
        <f>(CQ34-'ModelParams Lw'!S$10)/'ModelParams Lw'!S$11</f>
        <v>#DIV/0!</v>
      </c>
      <c r="DB34" s="24" t="e">
        <f>(CR34-'ModelParams Lw'!T$10)/'ModelParams Lw'!T$11</f>
        <v>#DIV/0!</v>
      </c>
      <c r="DC34" s="24" t="e">
        <f>(CS34-'ModelParams Lw'!U$10)/'ModelParams Lw'!U$11</f>
        <v>#DIV/0!</v>
      </c>
      <c r="DD34" s="24" t="e">
        <f>(CT34-'ModelParams Lw'!V$10)/'ModelParams Lw'!V$11</f>
        <v>#DIV/0!</v>
      </c>
    </row>
    <row r="35" spans="1:108" x14ac:dyDescent="0.25">
      <c r="A35" s="12" t="e">
        <f>'Sound Power'!B35</f>
        <v>#VALUE!</v>
      </c>
      <c r="B35" s="12">
        <f>'Sound Power'!D35</f>
        <v>0</v>
      </c>
      <c r="C35" s="12">
        <f>'Sound Power'!E35</f>
        <v>0</v>
      </c>
      <c r="D35" s="12">
        <f>'Sound Power'!F35</f>
        <v>0</v>
      </c>
      <c r="E35" s="67" t="e">
        <f>IF(Calcul!$G40="SA",'Sound Power'!AY35,'Sound Power'!P35)</f>
        <v>#VALUE!</v>
      </c>
      <c r="F35" s="67" t="e">
        <f>IF(Calcul!$G40="SA",'Sound Power'!AZ35,'Sound Power'!Q35)</f>
        <v>#VALUE!</v>
      </c>
      <c r="G35" s="67" t="e">
        <f>IF(Calcul!$G40="SA",'Sound Power'!BA35,'Sound Power'!R35)</f>
        <v>#VALUE!</v>
      </c>
      <c r="H35" s="67" t="e">
        <f>IF(Calcul!$G40="SA",'Sound Power'!BB35,'Sound Power'!S35)</f>
        <v>#VALUE!</v>
      </c>
      <c r="I35" s="67" t="e">
        <f>IF(Calcul!$G40="SA",'Sound Power'!BC35,'Sound Power'!T35)</f>
        <v>#VALUE!</v>
      </c>
      <c r="J35" s="67" t="e">
        <f>IF(Calcul!$G40="SA",'Sound Power'!BD35,'Sound Power'!U35)</f>
        <v>#VALUE!</v>
      </c>
      <c r="K35" s="67" t="e">
        <f>IF(Calcul!$G40="SA",'Sound Power'!BE35,'Sound Power'!V35)</f>
        <v>#VALUE!</v>
      </c>
      <c r="L35" s="67" t="e">
        <f>IF(Calcul!$G40="SA",'Sound Power'!BF35,'Sound Power'!W35)</f>
        <v>#VALUE!</v>
      </c>
      <c r="M35" s="67" t="e">
        <f>'Sound Power'!BY35</f>
        <v>#VALUE!</v>
      </c>
      <c r="N35" s="67" t="e">
        <f>'Sound Power'!BZ35</f>
        <v>#VALUE!</v>
      </c>
      <c r="O35" s="67" t="e">
        <f>'Sound Power'!CA35</f>
        <v>#VALUE!</v>
      </c>
      <c r="P35" s="67" t="e">
        <f>'Sound Power'!CB35</f>
        <v>#VALUE!</v>
      </c>
      <c r="Q35" s="67" t="e">
        <f>'Sound Power'!CC35</f>
        <v>#VALUE!</v>
      </c>
      <c r="R35" s="67" t="e">
        <f>'Sound Power'!CD35</f>
        <v>#VALUE!</v>
      </c>
      <c r="S35" s="67" t="e">
        <f>'Sound Power'!CE35</f>
        <v>#VALUE!</v>
      </c>
      <c r="T35" s="67" t="e">
        <f>'Sound Power'!CF35</f>
        <v>#VALUE!</v>
      </c>
      <c r="U35" s="64">
        <f t="shared" si="3"/>
        <v>0</v>
      </c>
      <c r="V35" s="64">
        <f t="shared" si="4"/>
        <v>0</v>
      </c>
      <c r="W35" s="67" t="e">
        <f>('ModelParams Lp'!B$4*10^'ModelParams Lp'!B$5*($U35/$V35)^'ModelParams Lp'!B$6)*3</f>
        <v>#DIV/0!</v>
      </c>
      <c r="X35" s="67" t="e">
        <f>('ModelParams Lp'!C$4*10^'ModelParams Lp'!C$5*($U35/$V35)^'ModelParams Lp'!C$6)*3</f>
        <v>#DIV/0!</v>
      </c>
      <c r="Y35" s="67" t="e">
        <f>('ModelParams Lp'!D$4*10^'ModelParams Lp'!D$5*($U35/$V35)^'ModelParams Lp'!D$6)*3</f>
        <v>#DIV/0!</v>
      </c>
      <c r="Z35" s="67" t="e">
        <f>('ModelParams Lp'!E$4*10^'ModelParams Lp'!E$5*($U35/$V35)^'ModelParams Lp'!E$6)*3</f>
        <v>#DIV/0!</v>
      </c>
      <c r="AA35" s="67" t="e">
        <f>('ModelParams Lp'!F$4*10^'ModelParams Lp'!F$5*($U35/$V35)^'ModelParams Lp'!F$6)*3</f>
        <v>#DIV/0!</v>
      </c>
      <c r="AB35" s="67" t="e">
        <f>('ModelParams Lp'!G$4*10^'ModelParams Lp'!G$5*($U35/$V35)^'ModelParams Lp'!G$6)*3</f>
        <v>#DIV/0!</v>
      </c>
      <c r="AC35" s="67" t="e">
        <f>('ModelParams Lp'!H$4*10^'ModelParams Lp'!H$5*($U35/$V35)^'ModelParams Lp'!H$6)*3</f>
        <v>#DIV/0!</v>
      </c>
      <c r="AD35" s="67" t="e">
        <f>('ModelParams Lp'!I$4*10^'ModelParams Lp'!I$5*($U35/$V35)^'ModelParams Lp'!I$6)*3</f>
        <v>#DIV/0!</v>
      </c>
      <c r="AE35" s="53" t="e">
        <f t="shared" si="5"/>
        <v>#DIV/0!</v>
      </c>
      <c r="AF35" s="53" t="e">
        <f>IF(AE35&lt;'ModelParams Lp'!$B$16,-1,IF(AE35&lt;'ModelParams Lp'!$C$16,0,IF(AE35&lt;'ModelParams Lp'!$D$16,1,IF(AE35&lt;'ModelParams Lp'!$E$16,2,IF(AE35&lt;'ModelParams Lp'!$F$16,3,IF(AE35&lt;'ModelParams Lp'!$G$16,4,IF(AE35&lt;'ModelParams Lp'!$H$16,5,6)))))))</f>
        <v>#DIV/0!</v>
      </c>
      <c r="AG35" s="67" t="e">
        <f ca="1">IF($AF35&gt;1,0,OFFSET('ModelParams Lp'!$C$12,0,-'Sound Pressure'!$AF35))</f>
        <v>#DIV/0!</v>
      </c>
      <c r="AH35" s="67" t="e">
        <f ca="1">IF($AF35&gt;2,0,OFFSET('ModelParams Lp'!$D$12,0,-'Sound Pressure'!$AF35))</f>
        <v>#DIV/0!</v>
      </c>
      <c r="AI35" s="67" t="e">
        <f ca="1">IF($AF35&gt;3,0,OFFSET('ModelParams Lp'!$E$12,0,-'Sound Pressure'!$AF35))</f>
        <v>#DIV/0!</v>
      </c>
      <c r="AJ35" s="67" t="e">
        <f ca="1">IF($AF35&gt;4,0,OFFSET('ModelParams Lp'!$F$12,0,-'Sound Pressure'!$AF35))</f>
        <v>#DIV/0!</v>
      </c>
      <c r="AK35" s="67" t="e">
        <f ca="1">IF($AF35&gt;3,0,OFFSET('ModelParams Lp'!$G$12,0,-'Sound Pressure'!$AF35))</f>
        <v>#DIV/0!</v>
      </c>
      <c r="AL35" s="67" t="e">
        <f ca="1">IF($AF35&gt;5,0,OFFSET('ModelParams Lp'!$H$12,0,-'Sound Pressure'!$AF35))</f>
        <v>#DIV/0!</v>
      </c>
      <c r="AM35" s="67" t="e">
        <f ca="1">IF($AF35&gt;6,0,OFFSET('ModelParams Lp'!$I$12,0,-'Sound Pressure'!$AF35))</f>
        <v>#DIV/0!</v>
      </c>
      <c r="AN35" s="67" t="e">
        <f ca="1">IF($AF35&gt;7,0,IF($AF$4&lt;0,3,OFFSET('ModelParams Lp'!$J$12,0,-'Sound Pressure'!$AF35)))</f>
        <v>#DIV/0!</v>
      </c>
      <c r="AO35" s="67" t="e">
        <f t="shared" si="6"/>
        <v>#DIV/0!</v>
      </c>
      <c r="AP35" s="67" t="e">
        <f t="shared" si="6"/>
        <v>#DIV/0!</v>
      </c>
      <c r="AQ35" s="67" t="e">
        <f t="shared" si="6"/>
        <v>#DIV/0!</v>
      </c>
      <c r="AR35" s="67" t="e">
        <f t="shared" si="6"/>
        <v>#DIV/0!</v>
      </c>
      <c r="AS35" s="67" t="e">
        <f t="shared" si="6"/>
        <v>#DIV/0!</v>
      </c>
      <c r="AT35" s="67" t="e">
        <f t="shared" si="6"/>
        <v>#DIV/0!</v>
      </c>
      <c r="AU35" s="67" t="e">
        <f t="shared" si="6"/>
        <v>#DIV/0!</v>
      </c>
      <c r="AV35" s="67" t="e">
        <f t="shared" si="6"/>
        <v>#DIV/0!</v>
      </c>
      <c r="AW35" s="67">
        <f>'ModelParams Lp'!B$22</f>
        <v>4</v>
      </c>
      <c r="AX35" s="67">
        <f>'ModelParams Lp'!C$22</f>
        <v>2</v>
      </c>
      <c r="AY35" s="67">
        <f>'ModelParams Lp'!D$22</f>
        <v>1</v>
      </c>
      <c r="AZ35" s="67">
        <f>'ModelParams Lp'!E$22</f>
        <v>0</v>
      </c>
      <c r="BA35" s="67">
        <f>'ModelParams Lp'!F$22</f>
        <v>0</v>
      </c>
      <c r="BB35" s="67">
        <f>'ModelParams Lp'!G$22</f>
        <v>0</v>
      </c>
      <c r="BC35" s="67">
        <f>'ModelParams Lp'!H$22</f>
        <v>0</v>
      </c>
      <c r="BD35" s="67">
        <f>'ModelParams Lp'!I$22</f>
        <v>0</v>
      </c>
      <c r="BE35" s="67" t="e">
        <f>-10*LOG(2/(4*PI()*2^2)+4/(0.163*(Calcul!$K40*Calcul!$L40)/VLOOKUP(Calcul!$I40,'ModelParams Lp'!$E$37:$F$39,2,0)))</f>
        <v>#VALUE!</v>
      </c>
      <c r="BF35" s="67" t="e">
        <f>-10*LOG(2/(4*PI()*2^2)+4/(0.163*(Calcul!$K40*Calcul!$L40)/VLOOKUP(Calcul!$I40,'ModelParams Lp'!$E$37:$F$39,2,0)))</f>
        <v>#VALUE!</v>
      </c>
      <c r="BG35" s="67" t="e">
        <f>-10*LOG(2/(4*PI()*2^2)+4/(0.163*(Calcul!$K40*Calcul!$L40)/VLOOKUP(Calcul!$I40,'ModelParams Lp'!$E$37:$F$39,2,0)))</f>
        <v>#VALUE!</v>
      </c>
      <c r="BH35" s="67" t="e">
        <f>-10*LOG(2/(4*PI()*2^2)+4/(0.163*(Calcul!$K40*Calcul!$L40)/VLOOKUP(Calcul!$I40,'ModelParams Lp'!$E$37:$F$39,2,0)))</f>
        <v>#VALUE!</v>
      </c>
      <c r="BI35" s="67" t="e">
        <f>-10*LOG(2/(4*PI()*2^2)+4/(0.163*(Calcul!$K40*Calcul!$L40)/VLOOKUP(Calcul!$I40,'ModelParams Lp'!$E$37:$F$39,2,0)))</f>
        <v>#VALUE!</v>
      </c>
      <c r="BJ35" s="67" t="e">
        <f>-10*LOG(2/(4*PI()*2^2)+4/(0.163*(Calcul!$K40*Calcul!$L40)/VLOOKUP(Calcul!$I40,'ModelParams Lp'!$E$37:$F$39,2,0)))</f>
        <v>#VALUE!</v>
      </c>
      <c r="BK35" s="67" t="e">
        <f>-10*LOG(2/(4*PI()*2^2)+4/(0.163*(Calcul!$K40*Calcul!$L40)/VLOOKUP(Calcul!$I40,'ModelParams Lp'!$E$37:$F$39,2,0)))</f>
        <v>#VALUE!</v>
      </c>
      <c r="BL35" s="67" t="e">
        <f>-10*LOG(2/(4*PI()*2^2)+4/(0.163*(Calcul!$K40*Calcul!$L40)/VLOOKUP(Calcul!$I40,'ModelParams Lp'!$E$37:$F$39,2,0)))</f>
        <v>#VALUE!</v>
      </c>
      <c r="BM35" s="67" t="e">
        <f>VLOOKUP(Calcul!$J40,'ModelParams Lp'!$D$28:$O$32,5,0)+BE35</f>
        <v>#N/A</v>
      </c>
      <c r="BN35" s="67" t="e">
        <f>VLOOKUP(Calcul!$J40,'ModelParams Lp'!$D$28:$O$32,6,0)+BF35</f>
        <v>#N/A</v>
      </c>
      <c r="BO35" s="67" t="e">
        <f>VLOOKUP(Calcul!$J40,'ModelParams Lp'!$D$28:$O$32,7,0)+BG35</f>
        <v>#N/A</v>
      </c>
      <c r="BP35" s="67" t="e">
        <f>VLOOKUP(Calcul!$J40,'ModelParams Lp'!$D$28:$O$32,8,0)+BH35</f>
        <v>#N/A</v>
      </c>
      <c r="BQ35" s="67" t="e">
        <f>VLOOKUP(Calcul!$J40,'ModelParams Lp'!$D$28:$O$32,9,0)+BI35</f>
        <v>#N/A</v>
      </c>
      <c r="BR35" s="67" t="e">
        <f>VLOOKUP(Calcul!$J40,'ModelParams Lp'!$D$28:$O$32,10,0)+BJ35</f>
        <v>#N/A</v>
      </c>
      <c r="BS35" s="67" t="e">
        <f>VLOOKUP(Calcul!$J40,'ModelParams Lp'!$D$28:$O$32,11,0)+BK35</f>
        <v>#N/A</v>
      </c>
      <c r="BT35" s="67" t="e">
        <f>VLOOKUP(Calcul!$J40,'ModelParams Lp'!$D$28:$O$32,12,0)+BL35</f>
        <v>#N/A</v>
      </c>
      <c r="BU35" s="66" t="e">
        <f t="shared" ca="1" si="7"/>
        <v>#VALUE!</v>
      </c>
      <c r="BV35" s="66" t="e">
        <f t="shared" ca="1" si="8"/>
        <v>#VALUE!</v>
      </c>
      <c r="BW35" s="66" t="e">
        <f t="shared" ca="1" si="9"/>
        <v>#VALUE!</v>
      </c>
      <c r="BX35" s="66" t="e">
        <f t="shared" ca="1" si="10"/>
        <v>#VALUE!</v>
      </c>
      <c r="BY35" s="66" t="e">
        <f t="shared" ca="1" si="11"/>
        <v>#VALUE!</v>
      </c>
      <c r="BZ35" s="66" t="e">
        <f t="shared" ca="1" si="12"/>
        <v>#VALUE!</v>
      </c>
      <c r="CA35" s="66" t="e">
        <f t="shared" ca="1" si="13"/>
        <v>#VALUE!</v>
      </c>
      <c r="CB35" s="66" t="e">
        <f t="shared" ca="1" si="14"/>
        <v>#VALUE!</v>
      </c>
      <c r="CC35" s="24" t="e">
        <f ca="1">10*LOG10(IF(BU35="",0,POWER(10,((BU35+'ModelParams Lw'!$O$4)/10))) +IF(BV35="",0,POWER(10,((BV35+'ModelParams Lw'!$P$4)/10))) +IF(BW35="",0,POWER(10,((BW35+'ModelParams Lw'!$Q$4)/10))) +IF(BX35="",0,POWER(10,((BX35+'ModelParams Lw'!$R$4)/10))) +IF(BY35="",0,POWER(10,((BY35+'ModelParams Lw'!$S$4)/10))) +IF(BZ35="",0,POWER(10,((BZ35+'ModelParams Lw'!$T$4)/10))) +IF(CA35="",0,POWER(10,((CA35+'ModelParams Lw'!$U$4)/10)))+IF(CB35="",0,POWER(10,((CB35+'ModelParams Lw'!$V$4)/10))))</f>
        <v>#VALUE!</v>
      </c>
      <c r="CD35" s="24" t="e">
        <f t="shared" ca="1" si="15"/>
        <v>#VALUE!</v>
      </c>
      <c r="CE35" s="24" t="e">
        <f ca="1">(BU35-'ModelParams Lw'!O$10)/'ModelParams Lw'!O$11</f>
        <v>#VALUE!</v>
      </c>
      <c r="CF35" s="24" t="e">
        <f ca="1">(BV35-'ModelParams Lw'!P$10)/'ModelParams Lw'!P$11</f>
        <v>#VALUE!</v>
      </c>
      <c r="CG35" s="24" t="e">
        <f ca="1">(BW35-'ModelParams Lw'!Q$10)/'ModelParams Lw'!Q$11</f>
        <v>#VALUE!</v>
      </c>
      <c r="CH35" s="24" t="e">
        <f ca="1">(BX35-'ModelParams Lw'!R$10)/'ModelParams Lw'!R$11</f>
        <v>#VALUE!</v>
      </c>
      <c r="CI35" s="24" t="e">
        <f ca="1">(BY35-'ModelParams Lw'!S$10)/'ModelParams Lw'!S$11</f>
        <v>#VALUE!</v>
      </c>
      <c r="CJ35" s="24" t="e">
        <f ca="1">(BZ35-'ModelParams Lw'!T$10)/'ModelParams Lw'!T$11</f>
        <v>#VALUE!</v>
      </c>
      <c r="CK35" s="24" t="e">
        <f ca="1">(CA35-'ModelParams Lw'!U$10)/'ModelParams Lw'!U$11</f>
        <v>#VALUE!</v>
      </c>
      <c r="CL35" s="24" t="e">
        <f ca="1">(CB35-'ModelParams Lw'!V$10)/'ModelParams Lw'!V$11</f>
        <v>#VALUE!</v>
      </c>
      <c r="CM35" s="66" t="e">
        <f t="shared" si="16"/>
        <v>#VALUE!</v>
      </c>
      <c r="CN35" s="66" t="e">
        <f t="shared" si="17"/>
        <v>#VALUE!</v>
      </c>
      <c r="CO35" s="66" t="e">
        <f t="shared" si="23"/>
        <v>#VALUE!</v>
      </c>
      <c r="CP35" s="66" t="e">
        <f t="shared" si="18"/>
        <v>#VALUE!</v>
      </c>
      <c r="CQ35" s="66" t="e">
        <f t="shared" si="19"/>
        <v>#VALUE!</v>
      </c>
      <c r="CR35" s="66" t="e">
        <f t="shared" si="20"/>
        <v>#VALUE!</v>
      </c>
      <c r="CS35" s="66" t="e">
        <f t="shared" si="21"/>
        <v>#VALUE!</v>
      </c>
      <c r="CT35" s="66" t="e">
        <f t="shared" si="22"/>
        <v>#VALUE!</v>
      </c>
      <c r="CU35" s="24" t="e">
        <f>10*LOG10(IF(CM35="",0,POWER(10,((CM35+'ModelParams Lw'!$O$4)/10))) +IF(CN35="",0,POWER(10,((CN35+'ModelParams Lw'!$P$4)/10))) +IF(CO35="",0,POWER(10,((CO35+'ModelParams Lw'!$Q$4)/10))) +IF(CP35="",0,POWER(10,((CP35+'ModelParams Lw'!$R$4)/10))) +IF(CQ35="",0,POWER(10,((CQ35+'ModelParams Lw'!$S$4)/10))) +IF(CR35="",0,POWER(10,((CR35+'ModelParams Lw'!$T$4)/10))) +IF(CS35="",0,POWER(10,((CS35+'ModelParams Lw'!$U$4)/10)))+IF(CT35="",0,POWER(10,((CT35+'ModelParams Lw'!$V$4)/10))))</f>
        <v>#VALUE!</v>
      </c>
      <c r="CV35" s="24" t="e">
        <f t="shared" si="24"/>
        <v>#VALUE!</v>
      </c>
      <c r="CW35" s="24" t="e">
        <f>(CM35-'ModelParams Lw'!O$10)/'ModelParams Lw'!O$11</f>
        <v>#VALUE!</v>
      </c>
      <c r="CX35" s="24" t="e">
        <f>(CN35-'ModelParams Lw'!P$10)/'ModelParams Lw'!P$11</f>
        <v>#VALUE!</v>
      </c>
      <c r="CY35" s="24" t="e">
        <f>(CO35-'ModelParams Lw'!Q$10)/'ModelParams Lw'!Q$11</f>
        <v>#VALUE!</v>
      </c>
      <c r="CZ35" s="24" t="e">
        <f>(CP35-'ModelParams Lw'!R$10)/'ModelParams Lw'!R$11</f>
        <v>#VALUE!</v>
      </c>
      <c r="DA35" s="24" t="e">
        <f>(CQ35-'ModelParams Lw'!S$10)/'ModelParams Lw'!S$11</f>
        <v>#VALUE!</v>
      </c>
      <c r="DB35" s="24" t="e">
        <f>(CR35-'ModelParams Lw'!T$10)/'ModelParams Lw'!T$11</f>
        <v>#VALUE!</v>
      </c>
      <c r="DC35" s="24" t="e">
        <f>(CS35-'ModelParams Lw'!U$10)/'ModelParams Lw'!U$11</f>
        <v>#VALUE!</v>
      </c>
      <c r="DD35" s="24" t="e">
        <f>(CT35-'ModelParams Lw'!V$10)/'ModelParams Lw'!V$11</f>
        <v>#VALUE!</v>
      </c>
    </row>
    <row r="36" spans="1:108" x14ac:dyDescent="0.25">
      <c r="A36" s="12" t="e">
        <f>'Sound Power'!B36</f>
        <v>#VALUE!</v>
      </c>
      <c r="B36" s="12">
        <f>'Sound Power'!D36</f>
        <v>0</v>
      </c>
      <c r="C36" s="12">
        <f>'Sound Power'!E36</f>
        <v>0</v>
      </c>
      <c r="D36" s="12">
        <f>'Sound Power'!F36</f>
        <v>0</v>
      </c>
      <c r="E36" s="67" t="e">
        <f>IF(Calcul!$G41="SA",'Sound Power'!AY36,'Sound Power'!P36)</f>
        <v>#VALUE!</v>
      </c>
      <c r="F36" s="67" t="e">
        <f>IF(Calcul!$G41="SA",'Sound Power'!AZ36,'Sound Power'!Q36)</f>
        <v>#VALUE!</v>
      </c>
      <c r="G36" s="67" t="e">
        <f>IF(Calcul!$G41="SA",'Sound Power'!BA36,'Sound Power'!R36)</f>
        <v>#VALUE!</v>
      </c>
      <c r="H36" s="67" t="e">
        <f>IF(Calcul!$G41="SA",'Sound Power'!BB36,'Sound Power'!S36)</f>
        <v>#VALUE!</v>
      </c>
      <c r="I36" s="67" t="e">
        <f>IF(Calcul!$G41="SA",'Sound Power'!BC36,'Sound Power'!T36)</f>
        <v>#VALUE!</v>
      </c>
      <c r="J36" s="67" t="e">
        <f>IF(Calcul!$G41="SA",'Sound Power'!BD36,'Sound Power'!U36)</f>
        <v>#VALUE!</v>
      </c>
      <c r="K36" s="67" t="e">
        <f>IF(Calcul!$G41="SA",'Sound Power'!BE36,'Sound Power'!V36)</f>
        <v>#VALUE!</v>
      </c>
      <c r="L36" s="67" t="e">
        <f>IF(Calcul!$G41="SA",'Sound Power'!BF36,'Sound Power'!W36)</f>
        <v>#VALUE!</v>
      </c>
      <c r="M36" s="67" t="e">
        <f>'Sound Power'!BY36</f>
        <v>#VALUE!</v>
      </c>
      <c r="N36" s="67" t="e">
        <f>'Sound Power'!BZ36</f>
        <v>#VALUE!</v>
      </c>
      <c r="O36" s="67" t="e">
        <f>'Sound Power'!CA36</f>
        <v>#VALUE!</v>
      </c>
      <c r="P36" s="67" t="e">
        <f>'Sound Power'!CB36</f>
        <v>#VALUE!</v>
      </c>
      <c r="Q36" s="67" t="e">
        <f>'Sound Power'!CC36</f>
        <v>#VALUE!</v>
      </c>
      <c r="R36" s="67" t="e">
        <f>'Sound Power'!CD36</f>
        <v>#VALUE!</v>
      </c>
      <c r="S36" s="67" t="e">
        <f>'Sound Power'!CE36</f>
        <v>#VALUE!</v>
      </c>
      <c r="T36" s="67" t="e">
        <f>'Sound Power'!CF36</f>
        <v>#VALUE!</v>
      </c>
      <c r="U36" s="64">
        <f t="shared" si="3"/>
        <v>0</v>
      </c>
      <c r="V36" s="64">
        <f t="shared" si="4"/>
        <v>0</v>
      </c>
      <c r="W36" s="67" t="e">
        <f>('ModelParams Lp'!B$4*10^'ModelParams Lp'!B$5*($U36/$V36)^'ModelParams Lp'!B$6)*3</f>
        <v>#DIV/0!</v>
      </c>
      <c r="X36" s="67" t="e">
        <f>('ModelParams Lp'!C$4*10^'ModelParams Lp'!C$5*($U36/$V36)^'ModelParams Lp'!C$6)*3</f>
        <v>#DIV/0!</v>
      </c>
      <c r="Y36" s="67" t="e">
        <f>('ModelParams Lp'!D$4*10^'ModelParams Lp'!D$5*($U36/$V36)^'ModelParams Lp'!D$6)*3</f>
        <v>#DIV/0!</v>
      </c>
      <c r="Z36" s="67" t="e">
        <f>('ModelParams Lp'!E$4*10^'ModelParams Lp'!E$5*($U36/$V36)^'ModelParams Lp'!E$6)*3</f>
        <v>#DIV/0!</v>
      </c>
      <c r="AA36" s="67" t="e">
        <f>('ModelParams Lp'!F$4*10^'ModelParams Lp'!F$5*($U36/$V36)^'ModelParams Lp'!F$6)*3</f>
        <v>#DIV/0!</v>
      </c>
      <c r="AB36" s="67" t="e">
        <f>('ModelParams Lp'!G$4*10^'ModelParams Lp'!G$5*($U36/$V36)^'ModelParams Lp'!G$6)*3</f>
        <v>#DIV/0!</v>
      </c>
      <c r="AC36" s="67" t="e">
        <f>('ModelParams Lp'!H$4*10^'ModelParams Lp'!H$5*($U36/$V36)^'ModelParams Lp'!H$6)*3</f>
        <v>#DIV/0!</v>
      </c>
      <c r="AD36" s="67" t="e">
        <f>('ModelParams Lp'!I$4*10^'ModelParams Lp'!I$5*($U36/$V36)^'ModelParams Lp'!I$6)*3</f>
        <v>#DIV/0!</v>
      </c>
      <c r="AE36" s="53" t="e">
        <f t="shared" si="5"/>
        <v>#DIV/0!</v>
      </c>
      <c r="AF36" s="53" t="e">
        <f>IF(AE36&lt;'ModelParams Lp'!$B$16,-1,IF(AE36&lt;'ModelParams Lp'!$C$16,0,IF(AE36&lt;'ModelParams Lp'!$D$16,1,IF(AE36&lt;'ModelParams Lp'!$E$16,2,IF(AE36&lt;'ModelParams Lp'!$F$16,3,IF(AE36&lt;'ModelParams Lp'!$G$16,4,IF(AE36&lt;'ModelParams Lp'!$H$16,5,6)))))))</f>
        <v>#DIV/0!</v>
      </c>
      <c r="AG36" s="67" t="e">
        <f ca="1">IF($AF36&gt;1,0,OFFSET('ModelParams Lp'!$C$12,0,-'Sound Pressure'!$AF36))</f>
        <v>#DIV/0!</v>
      </c>
      <c r="AH36" s="67" t="e">
        <f ca="1">IF($AF36&gt;2,0,OFFSET('ModelParams Lp'!$D$12,0,-'Sound Pressure'!$AF36))</f>
        <v>#DIV/0!</v>
      </c>
      <c r="AI36" s="67" t="e">
        <f ca="1">IF($AF36&gt;3,0,OFFSET('ModelParams Lp'!$E$12,0,-'Sound Pressure'!$AF36))</f>
        <v>#DIV/0!</v>
      </c>
      <c r="AJ36" s="67" t="e">
        <f ca="1">IF($AF36&gt;4,0,OFFSET('ModelParams Lp'!$F$12,0,-'Sound Pressure'!$AF36))</f>
        <v>#DIV/0!</v>
      </c>
      <c r="AK36" s="67" t="e">
        <f ca="1">IF($AF36&gt;3,0,OFFSET('ModelParams Lp'!$G$12,0,-'Sound Pressure'!$AF36))</f>
        <v>#DIV/0!</v>
      </c>
      <c r="AL36" s="67" t="e">
        <f ca="1">IF($AF36&gt;5,0,OFFSET('ModelParams Lp'!$H$12,0,-'Sound Pressure'!$AF36))</f>
        <v>#DIV/0!</v>
      </c>
      <c r="AM36" s="67" t="e">
        <f ca="1">IF($AF36&gt;6,0,OFFSET('ModelParams Lp'!$I$12,0,-'Sound Pressure'!$AF36))</f>
        <v>#DIV/0!</v>
      </c>
      <c r="AN36" s="67" t="e">
        <f ca="1">IF($AF36&gt;7,0,IF($AF$4&lt;0,3,OFFSET('ModelParams Lp'!$J$12,0,-'Sound Pressure'!$AF36)))</f>
        <v>#DIV/0!</v>
      </c>
      <c r="AO36" s="67" t="e">
        <f t="shared" si="6"/>
        <v>#DIV/0!</v>
      </c>
      <c r="AP36" s="67" t="e">
        <f t="shared" si="6"/>
        <v>#DIV/0!</v>
      </c>
      <c r="AQ36" s="67" t="e">
        <f t="shared" si="6"/>
        <v>#DIV/0!</v>
      </c>
      <c r="AR36" s="67" t="e">
        <f t="shared" si="6"/>
        <v>#DIV/0!</v>
      </c>
      <c r="AS36" s="67" t="e">
        <f t="shared" si="6"/>
        <v>#DIV/0!</v>
      </c>
      <c r="AT36" s="67" t="e">
        <f t="shared" si="6"/>
        <v>#DIV/0!</v>
      </c>
      <c r="AU36" s="67" t="e">
        <f t="shared" si="6"/>
        <v>#DIV/0!</v>
      </c>
      <c r="AV36" s="67" t="e">
        <f t="shared" si="6"/>
        <v>#DIV/0!</v>
      </c>
      <c r="AW36" s="67">
        <f>'ModelParams Lp'!B$22</f>
        <v>4</v>
      </c>
      <c r="AX36" s="67">
        <f>'ModelParams Lp'!C$22</f>
        <v>2</v>
      </c>
      <c r="AY36" s="67">
        <f>'ModelParams Lp'!D$22</f>
        <v>1</v>
      </c>
      <c r="AZ36" s="67">
        <f>'ModelParams Lp'!E$22</f>
        <v>0</v>
      </c>
      <c r="BA36" s="67">
        <f>'ModelParams Lp'!F$22</f>
        <v>0</v>
      </c>
      <c r="BB36" s="67">
        <f>'ModelParams Lp'!G$22</f>
        <v>0</v>
      </c>
      <c r="BC36" s="67">
        <f>'ModelParams Lp'!H$22</f>
        <v>0</v>
      </c>
      <c r="BD36" s="67">
        <f>'ModelParams Lp'!I$22</f>
        <v>0</v>
      </c>
      <c r="BE36" s="67" t="e">
        <f>-10*LOG(2/(4*PI()*2^2)+4/(0.163*(Calcul!$K41*Calcul!$L41)/VLOOKUP(Calcul!$I41,'ModelParams Lp'!$E$37:$F$39,2,0)))</f>
        <v>#VALUE!</v>
      </c>
      <c r="BF36" s="67" t="e">
        <f>-10*LOG(2/(4*PI()*2^2)+4/(0.163*(Calcul!$K41*Calcul!$L41)/VLOOKUP(Calcul!$I41,'ModelParams Lp'!$E$37:$F$39,2,0)))</f>
        <v>#VALUE!</v>
      </c>
      <c r="BG36" s="67" t="e">
        <f>-10*LOG(2/(4*PI()*2^2)+4/(0.163*(Calcul!$K41*Calcul!$L41)/VLOOKUP(Calcul!$I41,'ModelParams Lp'!$E$37:$F$39,2,0)))</f>
        <v>#VALUE!</v>
      </c>
      <c r="BH36" s="67" t="e">
        <f>-10*LOG(2/(4*PI()*2^2)+4/(0.163*(Calcul!$K41*Calcul!$L41)/VLOOKUP(Calcul!$I41,'ModelParams Lp'!$E$37:$F$39,2,0)))</f>
        <v>#VALUE!</v>
      </c>
      <c r="BI36" s="67" t="e">
        <f>-10*LOG(2/(4*PI()*2^2)+4/(0.163*(Calcul!$K41*Calcul!$L41)/VLOOKUP(Calcul!$I41,'ModelParams Lp'!$E$37:$F$39,2,0)))</f>
        <v>#VALUE!</v>
      </c>
      <c r="BJ36" s="67" t="e">
        <f>-10*LOG(2/(4*PI()*2^2)+4/(0.163*(Calcul!$K41*Calcul!$L41)/VLOOKUP(Calcul!$I41,'ModelParams Lp'!$E$37:$F$39,2,0)))</f>
        <v>#VALUE!</v>
      </c>
      <c r="BK36" s="67" t="e">
        <f>-10*LOG(2/(4*PI()*2^2)+4/(0.163*(Calcul!$K41*Calcul!$L41)/VLOOKUP(Calcul!$I41,'ModelParams Lp'!$E$37:$F$39,2,0)))</f>
        <v>#VALUE!</v>
      </c>
      <c r="BL36" s="67" t="e">
        <f>-10*LOG(2/(4*PI()*2^2)+4/(0.163*(Calcul!$K41*Calcul!$L41)/VLOOKUP(Calcul!$I41,'ModelParams Lp'!$E$37:$F$39,2,0)))</f>
        <v>#VALUE!</v>
      </c>
      <c r="BM36" s="67" t="e">
        <f>VLOOKUP(Calcul!$J41,'ModelParams Lp'!$D$28:$O$32,5,0)+BE36</f>
        <v>#N/A</v>
      </c>
      <c r="BN36" s="67" t="e">
        <f>VLOOKUP(Calcul!$J41,'ModelParams Lp'!$D$28:$O$32,6,0)+BF36</f>
        <v>#N/A</v>
      </c>
      <c r="BO36" s="67" t="e">
        <f>VLOOKUP(Calcul!$J41,'ModelParams Lp'!$D$28:$O$32,7,0)+BG36</f>
        <v>#N/A</v>
      </c>
      <c r="BP36" s="67" t="e">
        <f>VLOOKUP(Calcul!$J41,'ModelParams Lp'!$D$28:$O$32,8,0)+BH36</f>
        <v>#N/A</v>
      </c>
      <c r="BQ36" s="67" t="e">
        <f>VLOOKUP(Calcul!$J41,'ModelParams Lp'!$D$28:$O$32,9,0)+BI36</f>
        <v>#N/A</v>
      </c>
      <c r="BR36" s="67" t="e">
        <f>VLOOKUP(Calcul!$J41,'ModelParams Lp'!$D$28:$O$32,10,0)+BJ36</f>
        <v>#N/A</v>
      </c>
      <c r="BS36" s="67" t="e">
        <f>VLOOKUP(Calcul!$J41,'ModelParams Lp'!$D$28:$O$32,11,0)+BK36</f>
        <v>#N/A</v>
      </c>
      <c r="BT36" s="67" t="e">
        <f>VLOOKUP(Calcul!$J41,'ModelParams Lp'!$D$28:$O$32,12,0)+BL36</f>
        <v>#N/A</v>
      </c>
      <c r="BU36" s="66" t="e">
        <f t="shared" ca="1" si="7"/>
        <v>#VALUE!</v>
      </c>
      <c r="BV36" s="66" t="e">
        <f t="shared" ca="1" si="8"/>
        <v>#VALUE!</v>
      </c>
      <c r="BW36" s="66" t="e">
        <f t="shared" ca="1" si="9"/>
        <v>#VALUE!</v>
      </c>
      <c r="BX36" s="66" t="e">
        <f t="shared" ca="1" si="10"/>
        <v>#VALUE!</v>
      </c>
      <c r="BY36" s="66" t="e">
        <f t="shared" ca="1" si="11"/>
        <v>#VALUE!</v>
      </c>
      <c r="BZ36" s="66" t="e">
        <f t="shared" ca="1" si="12"/>
        <v>#VALUE!</v>
      </c>
      <c r="CA36" s="66" t="e">
        <f t="shared" ca="1" si="13"/>
        <v>#VALUE!</v>
      </c>
      <c r="CB36" s="66" t="e">
        <f t="shared" ca="1" si="14"/>
        <v>#VALUE!</v>
      </c>
      <c r="CC36" s="24" t="e">
        <f ca="1">10*LOG10(IF(BU36="",0,POWER(10,((BU36+'ModelParams Lw'!$O$4)/10))) +IF(BV36="",0,POWER(10,((BV36+'ModelParams Lw'!$P$4)/10))) +IF(BW36="",0,POWER(10,((BW36+'ModelParams Lw'!$Q$4)/10))) +IF(BX36="",0,POWER(10,((BX36+'ModelParams Lw'!$R$4)/10))) +IF(BY36="",0,POWER(10,((BY36+'ModelParams Lw'!$S$4)/10))) +IF(BZ36="",0,POWER(10,((BZ36+'ModelParams Lw'!$T$4)/10))) +IF(CA36="",0,POWER(10,((CA36+'ModelParams Lw'!$U$4)/10)))+IF(CB36="",0,POWER(10,((CB36+'ModelParams Lw'!$V$4)/10))))</f>
        <v>#VALUE!</v>
      </c>
      <c r="CD36" s="24" t="e">
        <f t="shared" ca="1" si="15"/>
        <v>#VALUE!</v>
      </c>
      <c r="CE36" s="24" t="e">
        <f ca="1">(BU36-'ModelParams Lw'!O$10)/'ModelParams Lw'!O$11</f>
        <v>#VALUE!</v>
      </c>
      <c r="CF36" s="24" t="e">
        <f ca="1">(BV36-'ModelParams Lw'!P$10)/'ModelParams Lw'!P$11</f>
        <v>#VALUE!</v>
      </c>
      <c r="CG36" s="24" t="e">
        <f ca="1">(BW36-'ModelParams Lw'!Q$10)/'ModelParams Lw'!Q$11</f>
        <v>#VALUE!</v>
      </c>
      <c r="CH36" s="24" t="e">
        <f ca="1">(BX36-'ModelParams Lw'!R$10)/'ModelParams Lw'!R$11</f>
        <v>#VALUE!</v>
      </c>
      <c r="CI36" s="24" t="e">
        <f ca="1">(BY36-'ModelParams Lw'!S$10)/'ModelParams Lw'!S$11</f>
        <v>#VALUE!</v>
      </c>
      <c r="CJ36" s="24" t="e">
        <f ca="1">(BZ36-'ModelParams Lw'!T$10)/'ModelParams Lw'!T$11</f>
        <v>#VALUE!</v>
      </c>
      <c r="CK36" s="24" t="e">
        <f ca="1">(CA36-'ModelParams Lw'!U$10)/'ModelParams Lw'!U$11</f>
        <v>#VALUE!</v>
      </c>
      <c r="CL36" s="24" t="e">
        <f ca="1">(CB36-'ModelParams Lw'!V$10)/'ModelParams Lw'!V$11</f>
        <v>#VALUE!</v>
      </c>
      <c r="CM36" s="66" t="e">
        <f t="shared" si="16"/>
        <v>#VALUE!</v>
      </c>
      <c r="CN36" s="66" t="e">
        <f t="shared" si="17"/>
        <v>#VALUE!</v>
      </c>
      <c r="CO36" s="66" t="e">
        <f t="shared" si="23"/>
        <v>#VALUE!</v>
      </c>
      <c r="CP36" s="66" t="e">
        <f t="shared" si="18"/>
        <v>#VALUE!</v>
      </c>
      <c r="CQ36" s="66" t="e">
        <f t="shared" si="19"/>
        <v>#VALUE!</v>
      </c>
      <c r="CR36" s="66" t="e">
        <f t="shared" si="20"/>
        <v>#VALUE!</v>
      </c>
      <c r="CS36" s="66" t="e">
        <f t="shared" si="21"/>
        <v>#VALUE!</v>
      </c>
      <c r="CT36" s="66" t="e">
        <f t="shared" si="22"/>
        <v>#VALUE!</v>
      </c>
      <c r="CU36" s="24" t="e">
        <f>10*LOG10(IF(CM36="",0,POWER(10,((CM36+'ModelParams Lw'!$O$4)/10))) +IF(CN36="",0,POWER(10,((CN36+'ModelParams Lw'!$P$4)/10))) +IF(CO36="",0,POWER(10,((CO36+'ModelParams Lw'!$Q$4)/10))) +IF(CP36="",0,POWER(10,((CP36+'ModelParams Lw'!$R$4)/10))) +IF(CQ36="",0,POWER(10,((CQ36+'ModelParams Lw'!$S$4)/10))) +IF(CR36="",0,POWER(10,((CR36+'ModelParams Lw'!$T$4)/10))) +IF(CS36="",0,POWER(10,((CS36+'ModelParams Lw'!$U$4)/10)))+IF(CT36="",0,POWER(10,((CT36+'ModelParams Lw'!$V$4)/10))))</f>
        <v>#VALUE!</v>
      </c>
      <c r="CV36" s="24" t="e">
        <f t="shared" si="24"/>
        <v>#VALUE!</v>
      </c>
      <c r="CW36" s="24" t="e">
        <f>(CM36-'ModelParams Lw'!O$10)/'ModelParams Lw'!O$11</f>
        <v>#VALUE!</v>
      </c>
      <c r="CX36" s="24" t="e">
        <f>(CN36-'ModelParams Lw'!P$10)/'ModelParams Lw'!P$11</f>
        <v>#VALUE!</v>
      </c>
      <c r="CY36" s="24" t="e">
        <f>(CO36-'ModelParams Lw'!Q$10)/'ModelParams Lw'!Q$11</f>
        <v>#VALUE!</v>
      </c>
      <c r="CZ36" s="24" t="e">
        <f>(CP36-'ModelParams Lw'!R$10)/'ModelParams Lw'!R$11</f>
        <v>#VALUE!</v>
      </c>
      <c r="DA36" s="24" t="e">
        <f>(CQ36-'ModelParams Lw'!S$10)/'ModelParams Lw'!S$11</f>
        <v>#VALUE!</v>
      </c>
      <c r="DB36" s="24" t="e">
        <f>(CR36-'ModelParams Lw'!T$10)/'ModelParams Lw'!T$11</f>
        <v>#VALUE!</v>
      </c>
      <c r="DC36" s="24" t="e">
        <f>(CS36-'ModelParams Lw'!U$10)/'ModelParams Lw'!U$11</f>
        <v>#VALUE!</v>
      </c>
      <c r="DD36" s="24" t="e">
        <f>(CT36-'ModelParams Lw'!V$10)/'ModelParams Lw'!V$11</f>
        <v>#VALUE!</v>
      </c>
    </row>
    <row r="37" spans="1:108" x14ac:dyDescent="0.25">
      <c r="A37" s="12" t="e">
        <f>'Sound Power'!B37</f>
        <v>#VALUE!</v>
      </c>
      <c r="B37" s="12">
        <f>'Sound Power'!D37</f>
        <v>0</v>
      </c>
      <c r="C37" s="12">
        <f>'Sound Power'!E37</f>
        <v>0</v>
      </c>
      <c r="D37" s="12">
        <f>'Sound Power'!F37</f>
        <v>0</v>
      </c>
      <c r="E37" s="67" t="e">
        <f>IF(Calcul!$G42="SA",'Sound Power'!AY37,'Sound Power'!P37)</f>
        <v>#VALUE!</v>
      </c>
      <c r="F37" s="67" t="e">
        <f>IF(Calcul!$G42="SA",'Sound Power'!AZ37,'Sound Power'!Q37)</f>
        <v>#VALUE!</v>
      </c>
      <c r="G37" s="67" t="e">
        <f>IF(Calcul!$G42="SA",'Sound Power'!BA37,'Sound Power'!R37)</f>
        <v>#VALUE!</v>
      </c>
      <c r="H37" s="67" t="e">
        <f>IF(Calcul!$G42="SA",'Sound Power'!BB37,'Sound Power'!S37)</f>
        <v>#VALUE!</v>
      </c>
      <c r="I37" s="67" t="e">
        <f>IF(Calcul!$G42="SA",'Sound Power'!BC37,'Sound Power'!T37)</f>
        <v>#VALUE!</v>
      </c>
      <c r="J37" s="67" t="e">
        <f>IF(Calcul!$G42="SA",'Sound Power'!BD37,'Sound Power'!U37)</f>
        <v>#VALUE!</v>
      </c>
      <c r="K37" s="67" t="e">
        <f>IF(Calcul!$G42="SA",'Sound Power'!BE37,'Sound Power'!V37)</f>
        <v>#VALUE!</v>
      </c>
      <c r="L37" s="67" t="e">
        <f>IF(Calcul!$G42="SA",'Sound Power'!BF37,'Sound Power'!W37)</f>
        <v>#VALUE!</v>
      </c>
      <c r="M37" s="67" t="e">
        <f>'Sound Power'!BY37</f>
        <v>#VALUE!</v>
      </c>
      <c r="N37" s="67" t="e">
        <f>'Sound Power'!BZ37</f>
        <v>#VALUE!</v>
      </c>
      <c r="O37" s="67" t="e">
        <f>'Sound Power'!CA37</f>
        <v>#VALUE!</v>
      </c>
      <c r="P37" s="67" t="e">
        <f>'Sound Power'!CB37</f>
        <v>#VALUE!</v>
      </c>
      <c r="Q37" s="67" t="e">
        <f>'Sound Power'!CC37</f>
        <v>#VALUE!</v>
      </c>
      <c r="R37" s="67" t="e">
        <f>'Sound Power'!CD37</f>
        <v>#VALUE!</v>
      </c>
      <c r="S37" s="67" t="e">
        <f>'Sound Power'!CE37</f>
        <v>#VALUE!</v>
      </c>
      <c r="T37" s="67" t="e">
        <f>'Sound Power'!CF37</f>
        <v>#VALUE!</v>
      </c>
      <c r="U37" s="64">
        <f t="shared" si="3"/>
        <v>0</v>
      </c>
      <c r="V37" s="64">
        <f t="shared" si="4"/>
        <v>0</v>
      </c>
      <c r="W37" s="67" t="e">
        <f>('ModelParams Lp'!B$4*10^'ModelParams Lp'!B$5*($U37/$V37)^'ModelParams Lp'!B$6)*3</f>
        <v>#DIV/0!</v>
      </c>
      <c r="X37" s="67" t="e">
        <f>('ModelParams Lp'!C$4*10^'ModelParams Lp'!C$5*($U37/$V37)^'ModelParams Lp'!C$6)*3</f>
        <v>#DIV/0!</v>
      </c>
      <c r="Y37" s="67" t="e">
        <f>('ModelParams Lp'!D$4*10^'ModelParams Lp'!D$5*($U37/$V37)^'ModelParams Lp'!D$6)*3</f>
        <v>#DIV/0!</v>
      </c>
      <c r="Z37" s="67" t="e">
        <f>('ModelParams Lp'!E$4*10^'ModelParams Lp'!E$5*($U37/$V37)^'ModelParams Lp'!E$6)*3</f>
        <v>#DIV/0!</v>
      </c>
      <c r="AA37" s="67" t="e">
        <f>('ModelParams Lp'!F$4*10^'ModelParams Lp'!F$5*($U37/$V37)^'ModelParams Lp'!F$6)*3</f>
        <v>#DIV/0!</v>
      </c>
      <c r="AB37" s="67" t="e">
        <f>('ModelParams Lp'!G$4*10^'ModelParams Lp'!G$5*($U37/$V37)^'ModelParams Lp'!G$6)*3</f>
        <v>#DIV/0!</v>
      </c>
      <c r="AC37" s="67" t="e">
        <f>('ModelParams Lp'!H$4*10^'ModelParams Lp'!H$5*($U37/$V37)^'ModelParams Lp'!H$6)*3</f>
        <v>#DIV/0!</v>
      </c>
      <c r="AD37" s="67" t="e">
        <f>('ModelParams Lp'!I$4*10^'ModelParams Lp'!I$5*($U37/$V37)^'ModelParams Lp'!I$6)*3</f>
        <v>#DIV/0!</v>
      </c>
      <c r="AE37" s="53" t="e">
        <f t="shared" si="5"/>
        <v>#DIV/0!</v>
      </c>
      <c r="AF37" s="53" t="e">
        <f>IF(AE37&lt;'ModelParams Lp'!$B$16,-1,IF(AE37&lt;'ModelParams Lp'!$C$16,0,IF(AE37&lt;'ModelParams Lp'!$D$16,1,IF(AE37&lt;'ModelParams Lp'!$E$16,2,IF(AE37&lt;'ModelParams Lp'!$F$16,3,IF(AE37&lt;'ModelParams Lp'!$G$16,4,IF(AE37&lt;'ModelParams Lp'!$H$16,5,6)))))))</f>
        <v>#DIV/0!</v>
      </c>
      <c r="AG37" s="67" t="e">
        <f ca="1">IF($AF37&gt;1,0,OFFSET('ModelParams Lp'!$C$12,0,-'Sound Pressure'!$AF37))</f>
        <v>#DIV/0!</v>
      </c>
      <c r="AH37" s="67" t="e">
        <f ca="1">IF($AF37&gt;2,0,OFFSET('ModelParams Lp'!$D$12,0,-'Sound Pressure'!$AF37))</f>
        <v>#DIV/0!</v>
      </c>
      <c r="AI37" s="67" t="e">
        <f ca="1">IF($AF37&gt;3,0,OFFSET('ModelParams Lp'!$E$12,0,-'Sound Pressure'!$AF37))</f>
        <v>#DIV/0!</v>
      </c>
      <c r="AJ37" s="67" t="e">
        <f ca="1">IF($AF37&gt;4,0,OFFSET('ModelParams Lp'!$F$12,0,-'Sound Pressure'!$AF37))</f>
        <v>#DIV/0!</v>
      </c>
      <c r="AK37" s="67" t="e">
        <f ca="1">IF($AF37&gt;3,0,OFFSET('ModelParams Lp'!$G$12,0,-'Sound Pressure'!$AF37))</f>
        <v>#DIV/0!</v>
      </c>
      <c r="AL37" s="67" t="e">
        <f ca="1">IF($AF37&gt;5,0,OFFSET('ModelParams Lp'!$H$12,0,-'Sound Pressure'!$AF37))</f>
        <v>#DIV/0!</v>
      </c>
      <c r="AM37" s="67" t="e">
        <f ca="1">IF($AF37&gt;6,0,OFFSET('ModelParams Lp'!$I$12,0,-'Sound Pressure'!$AF37))</f>
        <v>#DIV/0!</v>
      </c>
      <c r="AN37" s="67" t="e">
        <f ca="1">IF($AF37&gt;7,0,IF($AF$4&lt;0,3,OFFSET('ModelParams Lp'!$J$12,0,-'Sound Pressure'!$AF37)))</f>
        <v>#DIV/0!</v>
      </c>
      <c r="AO37" s="67" t="e">
        <f t="shared" si="6"/>
        <v>#DIV/0!</v>
      </c>
      <c r="AP37" s="67" t="e">
        <f t="shared" si="6"/>
        <v>#DIV/0!</v>
      </c>
      <c r="AQ37" s="67" t="e">
        <f t="shared" si="6"/>
        <v>#DIV/0!</v>
      </c>
      <c r="AR37" s="67" t="e">
        <f t="shared" si="6"/>
        <v>#DIV/0!</v>
      </c>
      <c r="AS37" s="67" t="e">
        <f t="shared" si="6"/>
        <v>#DIV/0!</v>
      </c>
      <c r="AT37" s="67" t="e">
        <f t="shared" si="6"/>
        <v>#DIV/0!</v>
      </c>
      <c r="AU37" s="67" t="e">
        <f t="shared" si="6"/>
        <v>#DIV/0!</v>
      </c>
      <c r="AV37" s="67" t="e">
        <f t="shared" si="6"/>
        <v>#DIV/0!</v>
      </c>
      <c r="AW37" s="67">
        <f>'ModelParams Lp'!B$22</f>
        <v>4</v>
      </c>
      <c r="AX37" s="67">
        <f>'ModelParams Lp'!C$22</f>
        <v>2</v>
      </c>
      <c r="AY37" s="67">
        <f>'ModelParams Lp'!D$22</f>
        <v>1</v>
      </c>
      <c r="AZ37" s="67">
        <f>'ModelParams Lp'!E$22</f>
        <v>0</v>
      </c>
      <c r="BA37" s="67">
        <f>'ModelParams Lp'!F$22</f>
        <v>0</v>
      </c>
      <c r="BB37" s="67">
        <f>'ModelParams Lp'!G$22</f>
        <v>0</v>
      </c>
      <c r="BC37" s="67">
        <f>'ModelParams Lp'!H$22</f>
        <v>0</v>
      </c>
      <c r="BD37" s="67">
        <f>'ModelParams Lp'!I$22</f>
        <v>0</v>
      </c>
      <c r="BE37" s="67" t="e">
        <f>-10*LOG(2/(4*PI()*2^2)+4/(0.163*(Calcul!$K42*Calcul!$L42)/VLOOKUP(Calcul!$I42,'ModelParams Lp'!$E$37:$F$39,2,0)))</f>
        <v>#VALUE!</v>
      </c>
      <c r="BF37" s="67" t="e">
        <f>-10*LOG(2/(4*PI()*2^2)+4/(0.163*(Calcul!$K42*Calcul!$L42)/VLOOKUP(Calcul!$I42,'ModelParams Lp'!$E$37:$F$39,2,0)))</f>
        <v>#VALUE!</v>
      </c>
      <c r="BG37" s="67" t="e">
        <f>-10*LOG(2/(4*PI()*2^2)+4/(0.163*(Calcul!$K42*Calcul!$L42)/VLOOKUP(Calcul!$I42,'ModelParams Lp'!$E$37:$F$39,2,0)))</f>
        <v>#VALUE!</v>
      </c>
      <c r="BH37" s="67" t="e">
        <f>-10*LOG(2/(4*PI()*2^2)+4/(0.163*(Calcul!$K42*Calcul!$L42)/VLOOKUP(Calcul!$I42,'ModelParams Lp'!$E$37:$F$39,2,0)))</f>
        <v>#VALUE!</v>
      </c>
      <c r="BI37" s="67" t="e">
        <f>-10*LOG(2/(4*PI()*2^2)+4/(0.163*(Calcul!$K42*Calcul!$L42)/VLOOKUP(Calcul!$I42,'ModelParams Lp'!$E$37:$F$39,2,0)))</f>
        <v>#VALUE!</v>
      </c>
      <c r="BJ37" s="67" t="e">
        <f>-10*LOG(2/(4*PI()*2^2)+4/(0.163*(Calcul!$K42*Calcul!$L42)/VLOOKUP(Calcul!$I42,'ModelParams Lp'!$E$37:$F$39,2,0)))</f>
        <v>#VALUE!</v>
      </c>
      <c r="BK37" s="67" t="e">
        <f>-10*LOG(2/(4*PI()*2^2)+4/(0.163*(Calcul!$K42*Calcul!$L42)/VLOOKUP(Calcul!$I42,'ModelParams Lp'!$E$37:$F$39,2,0)))</f>
        <v>#VALUE!</v>
      </c>
      <c r="BL37" s="67" t="e">
        <f>-10*LOG(2/(4*PI()*2^2)+4/(0.163*(Calcul!$K42*Calcul!$L42)/VLOOKUP(Calcul!$I42,'ModelParams Lp'!$E$37:$F$39,2,0)))</f>
        <v>#VALUE!</v>
      </c>
      <c r="BM37" s="67" t="e">
        <f>VLOOKUP(Calcul!$J42,'ModelParams Lp'!$D$28:$O$32,5,0)+BE37</f>
        <v>#N/A</v>
      </c>
      <c r="BN37" s="67" t="e">
        <f>VLOOKUP(Calcul!$J42,'ModelParams Lp'!$D$28:$O$32,6,0)+BF37</f>
        <v>#N/A</v>
      </c>
      <c r="BO37" s="67" t="e">
        <f>VLOOKUP(Calcul!$J42,'ModelParams Lp'!$D$28:$O$32,7,0)+BG37</f>
        <v>#N/A</v>
      </c>
      <c r="BP37" s="67" t="e">
        <f>VLOOKUP(Calcul!$J42,'ModelParams Lp'!$D$28:$O$32,8,0)+BH37</f>
        <v>#N/A</v>
      </c>
      <c r="BQ37" s="67" t="e">
        <f>VLOOKUP(Calcul!$J42,'ModelParams Lp'!$D$28:$O$32,9,0)+BI37</f>
        <v>#N/A</v>
      </c>
      <c r="BR37" s="67" t="e">
        <f>VLOOKUP(Calcul!$J42,'ModelParams Lp'!$D$28:$O$32,10,0)+BJ37</f>
        <v>#N/A</v>
      </c>
      <c r="BS37" s="67" t="e">
        <f>VLOOKUP(Calcul!$J42,'ModelParams Lp'!$D$28:$O$32,11,0)+BK37</f>
        <v>#N/A</v>
      </c>
      <c r="BT37" s="67" t="e">
        <f>VLOOKUP(Calcul!$J42,'ModelParams Lp'!$D$28:$O$32,12,0)+BL37</f>
        <v>#N/A</v>
      </c>
      <c r="BU37" s="66" t="e">
        <f t="shared" ca="1" si="7"/>
        <v>#VALUE!</v>
      </c>
      <c r="BV37" s="66" t="e">
        <f t="shared" ca="1" si="8"/>
        <v>#VALUE!</v>
      </c>
      <c r="BW37" s="66" t="e">
        <f t="shared" ca="1" si="9"/>
        <v>#VALUE!</v>
      </c>
      <c r="BX37" s="66" t="e">
        <f t="shared" ca="1" si="10"/>
        <v>#VALUE!</v>
      </c>
      <c r="BY37" s="66" t="e">
        <f t="shared" ca="1" si="11"/>
        <v>#VALUE!</v>
      </c>
      <c r="BZ37" s="66" t="e">
        <f t="shared" ca="1" si="12"/>
        <v>#VALUE!</v>
      </c>
      <c r="CA37" s="66" t="e">
        <f t="shared" ca="1" si="13"/>
        <v>#VALUE!</v>
      </c>
      <c r="CB37" s="66" t="e">
        <f t="shared" ca="1" si="14"/>
        <v>#VALUE!</v>
      </c>
      <c r="CC37" s="24" t="e">
        <f ca="1">10*LOG10(IF(BU37="",0,POWER(10,((BU37+'ModelParams Lw'!$O$4)/10))) +IF(BV37="",0,POWER(10,((BV37+'ModelParams Lw'!$P$4)/10))) +IF(BW37="",0,POWER(10,((BW37+'ModelParams Lw'!$Q$4)/10))) +IF(BX37="",0,POWER(10,((BX37+'ModelParams Lw'!$R$4)/10))) +IF(BY37="",0,POWER(10,((BY37+'ModelParams Lw'!$S$4)/10))) +IF(BZ37="",0,POWER(10,((BZ37+'ModelParams Lw'!$T$4)/10))) +IF(CA37="",0,POWER(10,((CA37+'ModelParams Lw'!$U$4)/10)))+IF(CB37="",0,POWER(10,((CB37+'ModelParams Lw'!$V$4)/10))))</f>
        <v>#VALUE!</v>
      </c>
      <c r="CD37" s="24" t="e">
        <f t="shared" ca="1" si="15"/>
        <v>#VALUE!</v>
      </c>
      <c r="CE37" s="24" t="e">
        <f ca="1">(BU37-'ModelParams Lw'!O$10)/'ModelParams Lw'!O$11</f>
        <v>#VALUE!</v>
      </c>
      <c r="CF37" s="24" t="e">
        <f ca="1">(BV37-'ModelParams Lw'!P$10)/'ModelParams Lw'!P$11</f>
        <v>#VALUE!</v>
      </c>
      <c r="CG37" s="24" t="e">
        <f ca="1">(BW37-'ModelParams Lw'!Q$10)/'ModelParams Lw'!Q$11</f>
        <v>#VALUE!</v>
      </c>
      <c r="CH37" s="24" t="e">
        <f ca="1">(BX37-'ModelParams Lw'!R$10)/'ModelParams Lw'!R$11</f>
        <v>#VALUE!</v>
      </c>
      <c r="CI37" s="24" t="e">
        <f ca="1">(BY37-'ModelParams Lw'!S$10)/'ModelParams Lw'!S$11</f>
        <v>#VALUE!</v>
      </c>
      <c r="CJ37" s="24" t="e">
        <f ca="1">(BZ37-'ModelParams Lw'!T$10)/'ModelParams Lw'!T$11</f>
        <v>#VALUE!</v>
      </c>
      <c r="CK37" s="24" t="e">
        <f ca="1">(CA37-'ModelParams Lw'!U$10)/'ModelParams Lw'!U$11</f>
        <v>#VALUE!</v>
      </c>
      <c r="CL37" s="24" t="e">
        <f ca="1">(CB37-'ModelParams Lw'!V$10)/'ModelParams Lw'!V$11</f>
        <v>#VALUE!</v>
      </c>
      <c r="CM37" s="66" t="e">
        <f t="shared" si="16"/>
        <v>#VALUE!</v>
      </c>
      <c r="CN37" s="66" t="e">
        <f t="shared" si="17"/>
        <v>#VALUE!</v>
      </c>
      <c r="CO37" s="66" t="e">
        <f t="shared" si="23"/>
        <v>#VALUE!</v>
      </c>
      <c r="CP37" s="66" t="e">
        <f t="shared" si="18"/>
        <v>#VALUE!</v>
      </c>
      <c r="CQ37" s="66" t="e">
        <f t="shared" si="19"/>
        <v>#VALUE!</v>
      </c>
      <c r="CR37" s="66" t="e">
        <f t="shared" si="20"/>
        <v>#VALUE!</v>
      </c>
      <c r="CS37" s="66" t="e">
        <f t="shared" si="21"/>
        <v>#VALUE!</v>
      </c>
      <c r="CT37" s="66" t="e">
        <f t="shared" si="22"/>
        <v>#VALUE!</v>
      </c>
      <c r="CU37" s="24" t="e">
        <f>10*LOG10(IF(CM37="",0,POWER(10,((CM37+'ModelParams Lw'!$O$4)/10))) +IF(CN37="",0,POWER(10,((CN37+'ModelParams Lw'!$P$4)/10))) +IF(CO37="",0,POWER(10,((CO37+'ModelParams Lw'!$Q$4)/10))) +IF(CP37="",0,POWER(10,((CP37+'ModelParams Lw'!$R$4)/10))) +IF(CQ37="",0,POWER(10,((CQ37+'ModelParams Lw'!$S$4)/10))) +IF(CR37="",0,POWER(10,((CR37+'ModelParams Lw'!$T$4)/10))) +IF(CS37="",0,POWER(10,((CS37+'ModelParams Lw'!$U$4)/10)))+IF(CT37="",0,POWER(10,((CT37+'ModelParams Lw'!$V$4)/10))))</f>
        <v>#VALUE!</v>
      </c>
      <c r="CV37" s="24" t="e">
        <f t="shared" si="24"/>
        <v>#VALUE!</v>
      </c>
      <c r="CW37" s="24" t="e">
        <f>(CM37-'ModelParams Lw'!O$10)/'ModelParams Lw'!O$11</f>
        <v>#VALUE!</v>
      </c>
      <c r="CX37" s="24" t="e">
        <f>(CN37-'ModelParams Lw'!P$10)/'ModelParams Lw'!P$11</f>
        <v>#VALUE!</v>
      </c>
      <c r="CY37" s="24" t="e">
        <f>(CO37-'ModelParams Lw'!Q$10)/'ModelParams Lw'!Q$11</f>
        <v>#VALUE!</v>
      </c>
      <c r="CZ37" s="24" t="e">
        <f>(CP37-'ModelParams Lw'!R$10)/'ModelParams Lw'!R$11</f>
        <v>#VALUE!</v>
      </c>
      <c r="DA37" s="24" t="e">
        <f>(CQ37-'ModelParams Lw'!S$10)/'ModelParams Lw'!S$11</f>
        <v>#VALUE!</v>
      </c>
      <c r="DB37" s="24" t="e">
        <f>(CR37-'ModelParams Lw'!T$10)/'ModelParams Lw'!T$11</f>
        <v>#VALUE!</v>
      </c>
      <c r="DC37" s="24" t="e">
        <f>(CS37-'ModelParams Lw'!U$10)/'ModelParams Lw'!U$11</f>
        <v>#VALUE!</v>
      </c>
      <c r="DD37" s="24" t="e">
        <f>(CT37-'ModelParams Lw'!V$10)/'ModelParams Lw'!V$11</f>
        <v>#VALUE!</v>
      </c>
    </row>
    <row r="38" spans="1:108" x14ac:dyDescent="0.25">
      <c r="A38" s="12" t="e">
        <f>'Sound Power'!B38</f>
        <v>#REF!</v>
      </c>
      <c r="B38" s="12">
        <f>'Sound Power'!D38</f>
        <v>0</v>
      </c>
      <c r="C38" s="12">
        <f>'Sound Power'!E38</f>
        <v>0</v>
      </c>
      <c r="D38" s="12">
        <f>'Sound Power'!F38</f>
        <v>0</v>
      </c>
      <c r="E38" s="67" t="e">
        <f>IF(Calcul!$G43="SA",'Sound Power'!AY38,'Sound Power'!P38)</f>
        <v>#REF!</v>
      </c>
      <c r="F38" s="67" t="e">
        <f>IF(Calcul!$G43="SA",'Sound Power'!AZ38,'Sound Power'!Q38)</f>
        <v>#REF!</v>
      </c>
      <c r="G38" s="67" t="e">
        <f>IF(Calcul!$G43="SA",'Sound Power'!BA38,'Sound Power'!R38)</f>
        <v>#REF!</v>
      </c>
      <c r="H38" s="67" t="e">
        <f>IF(Calcul!$G43="SA",'Sound Power'!BB38,'Sound Power'!S38)</f>
        <v>#REF!</v>
      </c>
      <c r="I38" s="67" t="e">
        <f>IF(Calcul!$G43="SA",'Sound Power'!BC38,'Sound Power'!T38)</f>
        <v>#REF!</v>
      </c>
      <c r="J38" s="67" t="e">
        <f>IF(Calcul!$G43="SA",'Sound Power'!BD38,'Sound Power'!U38)</f>
        <v>#REF!</v>
      </c>
      <c r="K38" s="67" t="e">
        <f>IF(Calcul!$G43="SA",'Sound Power'!BE38,'Sound Power'!V38)</f>
        <v>#REF!</v>
      </c>
      <c r="L38" s="67" t="e">
        <f>IF(Calcul!$G43="SA",'Sound Power'!BF38,'Sound Power'!W38)</f>
        <v>#REF!</v>
      </c>
      <c r="M38" s="67" t="e">
        <f>'Sound Power'!BY38</f>
        <v>#REF!</v>
      </c>
      <c r="N38" s="67" t="e">
        <f>'Sound Power'!BZ38</f>
        <v>#REF!</v>
      </c>
      <c r="O38" s="67" t="e">
        <f>'Sound Power'!CA38</f>
        <v>#REF!</v>
      </c>
      <c r="P38" s="67" t="e">
        <f>'Sound Power'!CB38</f>
        <v>#REF!</v>
      </c>
      <c r="Q38" s="67" t="e">
        <f>'Sound Power'!CC38</f>
        <v>#REF!</v>
      </c>
      <c r="R38" s="67" t="e">
        <f>'Sound Power'!CD38</f>
        <v>#REF!</v>
      </c>
      <c r="S38" s="67" t="e">
        <f>'Sound Power'!CE38</f>
        <v>#REF!</v>
      </c>
      <c r="T38" s="67" t="e">
        <f>'Sound Power'!CF38</f>
        <v>#REF!</v>
      </c>
      <c r="U38" s="64">
        <f t="shared" si="3"/>
        <v>0</v>
      </c>
      <c r="V38" s="64">
        <f t="shared" si="4"/>
        <v>0</v>
      </c>
      <c r="W38" s="67" t="e">
        <f>('ModelParams Lp'!B$4*10^'ModelParams Lp'!B$5*($U38/$V38)^'ModelParams Lp'!B$6)*3</f>
        <v>#DIV/0!</v>
      </c>
      <c r="X38" s="67" t="e">
        <f>('ModelParams Lp'!C$4*10^'ModelParams Lp'!C$5*($U38/$V38)^'ModelParams Lp'!C$6)*3</f>
        <v>#DIV/0!</v>
      </c>
      <c r="Y38" s="67" t="e">
        <f>('ModelParams Lp'!D$4*10^'ModelParams Lp'!D$5*($U38/$V38)^'ModelParams Lp'!D$6)*3</f>
        <v>#DIV/0!</v>
      </c>
      <c r="Z38" s="67" t="e">
        <f>('ModelParams Lp'!E$4*10^'ModelParams Lp'!E$5*($U38/$V38)^'ModelParams Lp'!E$6)*3</f>
        <v>#DIV/0!</v>
      </c>
      <c r="AA38" s="67" t="e">
        <f>('ModelParams Lp'!F$4*10^'ModelParams Lp'!F$5*($U38/$V38)^'ModelParams Lp'!F$6)*3</f>
        <v>#DIV/0!</v>
      </c>
      <c r="AB38" s="67" t="e">
        <f>('ModelParams Lp'!G$4*10^'ModelParams Lp'!G$5*($U38/$V38)^'ModelParams Lp'!G$6)*3</f>
        <v>#DIV/0!</v>
      </c>
      <c r="AC38" s="67" t="e">
        <f>('ModelParams Lp'!H$4*10^'ModelParams Lp'!H$5*($U38/$V38)^'ModelParams Lp'!H$6)*3</f>
        <v>#DIV/0!</v>
      </c>
      <c r="AD38" s="67" t="e">
        <f>('ModelParams Lp'!I$4*10^'ModelParams Lp'!I$5*($U38/$V38)^'ModelParams Lp'!I$6)*3</f>
        <v>#DIV/0!</v>
      </c>
      <c r="AE38" s="53" t="e">
        <f t="shared" si="5"/>
        <v>#DIV/0!</v>
      </c>
      <c r="AF38" s="53" t="e">
        <f>IF(AE38&lt;'ModelParams Lp'!$B$16,-1,IF(AE38&lt;'ModelParams Lp'!$C$16,0,IF(AE38&lt;'ModelParams Lp'!$D$16,1,IF(AE38&lt;'ModelParams Lp'!$E$16,2,IF(AE38&lt;'ModelParams Lp'!$F$16,3,IF(AE38&lt;'ModelParams Lp'!$G$16,4,IF(AE38&lt;'ModelParams Lp'!$H$16,5,6)))))))</f>
        <v>#DIV/0!</v>
      </c>
      <c r="AG38" s="67" t="e">
        <f ca="1">IF($AF38&gt;1,0,OFFSET('ModelParams Lp'!$C$12,0,-'Sound Pressure'!$AF38))</f>
        <v>#DIV/0!</v>
      </c>
      <c r="AH38" s="67" t="e">
        <f ca="1">IF($AF38&gt;2,0,OFFSET('ModelParams Lp'!$D$12,0,-'Sound Pressure'!$AF38))</f>
        <v>#DIV/0!</v>
      </c>
      <c r="AI38" s="67" t="e">
        <f ca="1">IF($AF38&gt;3,0,OFFSET('ModelParams Lp'!$E$12,0,-'Sound Pressure'!$AF38))</f>
        <v>#DIV/0!</v>
      </c>
      <c r="AJ38" s="67" t="e">
        <f ca="1">IF($AF38&gt;4,0,OFFSET('ModelParams Lp'!$F$12,0,-'Sound Pressure'!$AF38))</f>
        <v>#DIV/0!</v>
      </c>
      <c r="AK38" s="67" t="e">
        <f ca="1">IF($AF38&gt;3,0,OFFSET('ModelParams Lp'!$G$12,0,-'Sound Pressure'!$AF38))</f>
        <v>#DIV/0!</v>
      </c>
      <c r="AL38" s="67" t="e">
        <f ca="1">IF($AF38&gt;5,0,OFFSET('ModelParams Lp'!$H$12,0,-'Sound Pressure'!$AF38))</f>
        <v>#DIV/0!</v>
      </c>
      <c r="AM38" s="67" t="e">
        <f ca="1">IF($AF38&gt;6,0,OFFSET('ModelParams Lp'!$I$12,0,-'Sound Pressure'!$AF38))</f>
        <v>#DIV/0!</v>
      </c>
      <c r="AN38" s="67" t="e">
        <f ca="1">IF($AF38&gt;7,0,IF($AF$4&lt;0,3,OFFSET('ModelParams Lp'!$J$12,0,-'Sound Pressure'!$AF38)))</f>
        <v>#DIV/0!</v>
      </c>
      <c r="AO38" s="67" t="e">
        <f t="shared" si="6"/>
        <v>#DIV/0!</v>
      </c>
      <c r="AP38" s="67" t="e">
        <f t="shared" si="6"/>
        <v>#DIV/0!</v>
      </c>
      <c r="AQ38" s="67" t="e">
        <f t="shared" si="6"/>
        <v>#DIV/0!</v>
      </c>
      <c r="AR38" s="67" t="e">
        <f t="shared" si="6"/>
        <v>#DIV/0!</v>
      </c>
      <c r="AS38" s="67" t="e">
        <f t="shared" si="6"/>
        <v>#DIV/0!</v>
      </c>
      <c r="AT38" s="67" t="e">
        <f t="shared" si="6"/>
        <v>#DIV/0!</v>
      </c>
      <c r="AU38" s="67" t="e">
        <f t="shared" si="6"/>
        <v>#DIV/0!</v>
      </c>
      <c r="AV38" s="67" t="e">
        <f t="shared" si="6"/>
        <v>#DIV/0!</v>
      </c>
      <c r="AW38" s="67">
        <f>'ModelParams Lp'!B$22</f>
        <v>4</v>
      </c>
      <c r="AX38" s="67">
        <f>'ModelParams Lp'!C$22</f>
        <v>2</v>
      </c>
      <c r="AY38" s="67">
        <f>'ModelParams Lp'!D$22</f>
        <v>1</v>
      </c>
      <c r="AZ38" s="67">
        <f>'ModelParams Lp'!E$22</f>
        <v>0</v>
      </c>
      <c r="BA38" s="67">
        <f>'ModelParams Lp'!F$22</f>
        <v>0</v>
      </c>
      <c r="BB38" s="67">
        <f>'ModelParams Lp'!G$22</f>
        <v>0</v>
      </c>
      <c r="BC38" s="67">
        <f>'ModelParams Lp'!H$22</f>
        <v>0</v>
      </c>
      <c r="BD38" s="67">
        <f>'ModelParams Lp'!I$22</f>
        <v>0</v>
      </c>
      <c r="BE38" s="67" t="e">
        <f>-10*LOG(2/(4*PI()*2^2)+4/(0.163*(Calcul!$K43*Calcul!$L43)/VLOOKUP(Calcul!$I43,'ModelParams Lp'!$E$37:$F$39,2,0)))</f>
        <v>#VALUE!</v>
      </c>
      <c r="BF38" s="67" t="e">
        <f>-10*LOG(2/(4*PI()*2^2)+4/(0.163*(Calcul!$K43*Calcul!$L43)/VLOOKUP(Calcul!$I43,'ModelParams Lp'!$E$37:$F$39,2,0)))</f>
        <v>#VALUE!</v>
      </c>
      <c r="BG38" s="67" t="e">
        <f>-10*LOG(2/(4*PI()*2^2)+4/(0.163*(Calcul!$K43*Calcul!$L43)/VLOOKUP(Calcul!$I43,'ModelParams Lp'!$E$37:$F$39,2,0)))</f>
        <v>#VALUE!</v>
      </c>
      <c r="BH38" s="67" t="e">
        <f>-10*LOG(2/(4*PI()*2^2)+4/(0.163*(Calcul!$K43*Calcul!$L43)/VLOOKUP(Calcul!$I43,'ModelParams Lp'!$E$37:$F$39,2,0)))</f>
        <v>#VALUE!</v>
      </c>
      <c r="BI38" s="67" t="e">
        <f>-10*LOG(2/(4*PI()*2^2)+4/(0.163*(Calcul!$K43*Calcul!$L43)/VLOOKUP(Calcul!$I43,'ModelParams Lp'!$E$37:$F$39,2,0)))</f>
        <v>#VALUE!</v>
      </c>
      <c r="BJ38" s="67" t="e">
        <f>-10*LOG(2/(4*PI()*2^2)+4/(0.163*(Calcul!$K43*Calcul!$L43)/VLOOKUP(Calcul!$I43,'ModelParams Lp'!$E$37:$F$39,2,0)))</f>
        <v>#VALUE!</v>
      </c>
      <c r="BK38" s="67" t="e">
        <f>-10*LOG(2/(4*PI()*2^2)+4/(0.163*(Calcul!$K43*Calcul!$L43)/VLOOKUP(Calcul!$I43,'ModelParams Lp'!$E$37:$F$39,2,0)))</f>
        <v>#VALUE!</v>
      </c>
      <c r="BL38" s="67" t="e">
        <f>-10*LOG(2/(4*PI()*2^2)+4/(0.163*(Calcul!$K43*Calcul!$L43)/VLOOKUP(Calcul!$I43,'ModelParams Lp'!$E$37:$F$39,2,0)))</f>
        <v>#VALUE!</v>
      </c>
      <c r="BM38" s="67" t="e">
        <f>VLOOKUP(Calcul!$J43,'ModelParams Lp'!$D$28:$O$32,5,0)+BE38</f>
        <v>#N/A</v>
      </c>
      <c r="BN38" s="67" t="e">
        <f>VLOOKUP(Calcul!$J43,'ModelParams Lp'!$D$28:$O$32,6,0)+BF38</f>
        <v>#N/A</v>
      </c>
      <c r="BO38" s="67" t="e">
        <f>VLOOKUP(Calcul!$J43,'ModelParams Lp'!$D$28:$O$32,7,0)+BG38</f>
        <v>#N/A</v>
      </c>
      <c r="BP38" s="67" t="e">
        <f>VLOOKUP(Calcul!$J43,'ModelParams Lp'!$D$28:$O$32,8,0)+BH38</f>
        <v>#N/A</v>
      </c>
      <c r="BQ38" s="67" t="e">
        <f>VLOOKUP(Calcul!$J43,'ModelParams Lp'!$D$28:$O$32,9,0)+BI38</f>
        <v>#N/A</v>
      </c>
      <c r="BR38" s="67" t="e">
        <f>VLOOKUP(Calcul!$J43,'ModelParams Lp'!$D$28:$O$32,10,0)+BJ38</f>
        <v>#N/A</v>
      </c>
      <c r="BS38" s="67" t="e">
        <f>VLOOKUP(Calcul!$J43,'ModelParams Lp'!$D$28:$O$32,11,0)+BK38</f>
        <v>#N/A</v>
      </c>
      <c r="BT38" s="67" t="e">
        <f>VLOOKUP(Calcul!$J43,'ModelParams Lp'!$D$28:$O$32,12,0)+BL38</f>
        <v>#N/A</v>
      </c>
      <c r="BU38" s="66" t="e">
        <f t="shared" ca="1" si="7"/>
        <v>#REF!</v>
      </c>
      <c r="BV38" s="66" t="e">
        <f t="shared" ca="1" si="8"/>
        <v>#REF!</v>
      </c>
      <c r="BW38" s="66" t="e">
        <f t="shared" ca="1" si="9"/>
        <v>#REF!</v>
      </c>
      <c r="BX38" s="66" t="e">
        <f t="shared" ca="1" si="10"/>
        <v>#REF!</v>
      </c>
      <c r="BY38" s="66" t="e">
        <f t="shared" ca="1" si="11"/>
        <v>#REF!</v>
      </c>
      <c r="BZ38" s="66" t="e">
        <f t="shared" ca="1" si="12"/>
        <v>#REF!</v>
      </c>
      <c r="CA38" s="66" t="e">
        <f t="shared" ca="1" si="13"/>
        <v>#REF!</v>
      </c>
      <c r="CB38" s="66" t="e">
        <f t="shared" ca="1" si="14"/>
        <v>#REF!</v>
      </c>
      <c r="CC38" s="24" t="e">
        <f ca="1">10*LOG10(IF(BU38="",0,POWER(10,((BU38+'ModelParams Lw'!$O$4)/10))) +IF(BV38="",0,POWER(10,((BV38+'ModelParams Lw'!$P$4)/10))) +IF(BW38="",0,POWER(10,((BW38+'ModelParams Lw'!$Q$4)/10))) +IF(BX38="",0,POWER(10,((BX38+'ModelParams Lw'!$R$4)/10))) +IF(BY38="",0,POWER(10,((BY38+'ModelParams Lw'!$S$4)/10))) +IF(BZ38="",0,POWER(10,((BZ38+'ModelParams Lw'!$T$4)/10))) +IF(CA38="",0,POWER(10,((CA38+'ModelParams Lw'!$U$4)/10)))+IF(CB38="",0,POWER(10,((CB38+'ModelParams Lw'!$V$4)/10))))</f>
        <v>#REF!</v>
      </c>
      <c r="CD38" s="24" t="e">
        <f t="shared" ca="1" si="15"/>
        <v>#REF!</v>
      </c>
      <c r="CE38" s="24" t="e">
        <f ca="1">(BU38-'ModelParams Lw'!O$10)/'ModelParams Lw'!O$11</f>
        <v>#REF!</v>
      </c>
      <c r="CF38" s="24" t="e">
        <f ca="1">(BV38-'ModelParams Lw'!P$10)/'ModelParams Lw'!P$11</f>
        <v>#REF!</v>
      </c>
      <c r="CG38" s="24" t="e">
        <f ca="1">(BW38-'ModelParams Lw'!Q$10)/'ModelParams Lw'!Q$11</f>
        <v>#REF!</v>
      </c>
      <c r="CH38" s="24" t="e">
        <f ca="1">(BX38-'ModelParams Lw'!R$10)/'ModelParams Lw'!R$11</f>
        <v>#REF!</v>
      </c>
      <c r="CI38" s="24" t="e">
        <f ca="1">(BY38-'ModelParams Lw'!S$10)/'ModelParams Lw'!S$11</f>
        <v>#REF!</v>
      </c>
      <c r="CJ38" s="24" t="e">
        <f ca="1">(BZ38-'ModelParams Lw'!T$10)/'ModelParams Lw'!T$11</f>
        <v>#REF!</v>
      </c>
      <c r="CK38" s="24" t="e">
        <f ca="1">(CA38-'ModelParams Lw'!U$10)/'ModelParams Lw'!U$11</f>
        <v>#REF!</v>
      </c>
      <c r="CL38" s="24" t="e">
        <f ca="1">(CB38-'ModelParams Lw'!V$10)/'ModelParams Lw'!V$11</f>
        <v>#REF!</v>
      </c>
      <c r="CM38" s="66" t="e">
        <f t="shared" si="16"/>
        <v>#REF!</v>
      </c>
      <c r="CN38" s="66" t="e">
        <f t="shared" si="17"/>
        <v>#REF!</v>
      </c>
      <c r="CO38" s="66" t="e">
        <f t="shared" si="23"/>
        <v>#REF!</v>
      </c>
      <c r="CP38" s="66" t="e">
        <f t="shared" si="18"/>
        <v>#REF!</v>
      </c>
      <c r="CQ38" s="66" t="e">
        <f t="shared" si="19"/>
        <v>#REF!</v>
      </c>
      <c r="CR38" s="66" t="e">
        <f t="shared" si="20"/>
        <v>#REF!</v>
      </c>
      <c r="CS38" s="66" t="e">
        <f t="shared" si="21"/>
        <v>#REF!</v>
      </c>
      <c r="CT38" s="66" t="e">
        <f t="shared" si="22"/>
        <v>#REF!</v>
      </c>
      <c r="CU38" s="24" t="e">
        <f>10*LOG10(IF(CM38="",0,POWER(10,((CM38+'ModelParams Lw'!$O$4)/10))) +IF(CN38="",0,POWER(10,((CN38+'ModelParams Lw'!$P$4)/10))) +IF(CO38="",0,POWER(10,((CO38+'ModelParams Lw'!$Q$4)/10))) +IF(CP38="",0,POWER(10,((CP38+'ModelParams Lw'!$R$4)/10))) +IF(CQ38="",0,POWER(10,((CQ38+'ModelParams Lw'!$S$4)/10))) +IF(CR38="",0,POWER(10,((CR38+'ModelParams Lw'!$T$4)/10))) +IF(CS38="",0,POWER(10,((CS38+'ModelParams Lw'!$U$4)/10)))+IF(CT38="",0,POWER(10,((CT38+'ModelParams Lw'!$V$4)/10))))</f>
        <v>#REF!</v>
      </c>
      <c r="CV38" s="24" t="e">
        <f t="shared" si="24"/>
        <v>#REF!</v>
      </c>
      <c r="CW38" s="24" t="e">
        <f>(CM38-'ModelParams Lw'!O$10)/'ModelParams Lw'!O$11</f>
        <v>#REF!</v>
      </c>
      <c r="CX38" s="24" t="e">
        <f>(CN38-'ModelParams Lw'!P$10)/'ModelParams Lw'!P$11</f>
        <v>#REF!</v>
      </c>
      <c r="CY38" s="24" t="e">
        <f>(CO38-'ModelParams Lw'!Q$10)/'ModelParams Lw'!Q$11</f>
        <v>#REF!</v>
      </c>
      <c r="CZ38" s="24" t="e">
        <f>(CP38-'ModelParams Lw'!R$10)/'ModelParams Lw'!R$11</f>
        <v>#REF!</v>
      </c>
      <c r="DA38" s="24" t="e">
        <f>(CQ38-'ModelParams Lw'!S$10)/'ModelParams Lw'!S$11</f>
        <v>#REF!</v>
      </c>
      <c r="DB38" s="24" t="e">
        <f>(CR38-'ModelParams Lw'!T$10)/'ModelParams Lw'!T$11</f>
        <v>#REF!</v>
      </c>
      <c r="DC38" s="24" t="e">
        <f>(CS38-'ModelParams Lw'!U$10)/'ModelParams Lw'!U$11</f>
        <v>#REF!</v>
      </c>
      <c r="DD38" s="24" t="e">
        <f>(CT38-'ModelParams Lw'!V$10)/'ModelParams Lw'!V$11</f>
        <v>#REF!</v>
      </c>
    </row>
    <row r="39" spans="1:108" x14ac:dyDescent="0.25">
      <c r="A39" s="12" t="e">
        <f>'Sound Power'!B39</f>
        <v>#REF!</v>
      </c>
      <c r="B39" s="12">
        <f>'Sound Power'!D39</f>
        <v>0</v>
      </c>
      <c r="C39" s="12">
        <f>'Sound Power'!E39</f>
        <v>0</v>
      </c>
      <c r="D39" s="12">
        <f>'Sound Power'!F39</f>
        <v>0</v>
      </c>
      <c r="E39" s="67" t="e">
        <f>IF(Calcul!$G44="SA",'Sound Power'!AY39,'Sound Power'!P39)</f>
        <v>#REF!</v>
      </c>
      <c r="F39" s="67" t="e">
        <f>IF(Calcul!$G44="SA",'Sound Power'!AZ39,'Sound Power'!Q39)</f>
        <v>#REF!</v>
      </c>
      <c r="G39" s="67" t="e">
        <f>IF(Calcul!$G44="SA",'Sound Power'!BA39,'Sound Power'!R39)</f>
        <v>#REF!</v>
      </c>
      <c r="H39" s="67" t="e">
        <f>IF(Calcul!$G44="SA",'Sound Power'!BB39,'Sound Power'!S39)</f>
        <v>#REF!</v>
      </c>
      <c r="I39" s="67" t="e">
        <f>IF(Calcul!$G44="SA",'Sound Power'!BC39,'Sound Power'!T39)</f>
        <v>#REF!</v>
      </c>
      <c r="J39" s="67" t="e">
        <f>IF(Calcul!$G44="SA",'Sound Power'!BD39,'Sound Power'!U39)</f>
        <v>#REF!</v>
      </c>
      <c r="K39" s="67" t="e">
        <f>IF(Calcul!$G44="SA",'Sound Power'!BE39,'Sound Power'!V39)</f>
        <v>#REF!</v>
      </c>
      <c r="L39" s="67" t="e">
        <f>IF(Calcul!$G44="SA",'Sound Power'!BF39,'Sound Power'!W39)</f>
        <v>#REF!</v>
      </c>
      <c r="M39" s="67" t="e">
        <f>'Sound Power'!BY39</f>
        <v>#REF!</v>
      </c>
      <c r="N39" s="67" t="e">
        <f>'Sound Power'!BZ39</f>
        <v>#REF!</v>
      </c>
      <c r="O39" s="67" t="e">
        <f>'Sound Power'!CA39</f>
        <v>#REF!</v>
      </c>
      <c r="P39" s="67" t="e">
        <f>'Sound Power'!CB39</f>
        <v>#REF!</v>
      </c>
      <c r="Q39" s="67" t="e">
        <f>'Sound Power'!CC39</f>
        <v>#REF!</v>
      </c>
      <c r="R39" s="67" t="e">
        <f>'Sound Power'!CD39</f>
        <v>#REF!</v>
      </c>
      <c r="S39" s="67" t="e">
        <f>'Sound Power'!CE39</f>
        <v>#REF!</v>
      </c>
      <c r="T39" s="67" t="e">
        <f>'Sound Power'!CF39</f>
        <v>#REF!</v>
      </c>
      <c r="U39" s="64">
        <f t="shared" si="3"/>
        <v>0</v>
      </c>
      <c r="V39" s="64">
        <f t="shared" si="4"/>
        <v>0</v>
      </c>
      <c r="W39" s="67" t="e">
        <f>('ModelParams Lp'!B$4*10^'ModelParams Lp'!B$5*($U39/$V39)^'ModelParams Lp'!B$6)*3</f>
        <v>#DIV/0!</v>
      </c>
      <c r="X39" s="67" t="e">
        <f>('ModelParams Lp'!C$4*10^'ModelParams Lp'!C$5*($U39/$V39)^'ModelParams Lp'!C$6)*3</f>
        <v>#DIV/0!</v>
      </c>
      <c r="Y39" s="67" t="e">
        <f>('ModelParams Lp'!D$4*10^'ModelParams Lp'!D$5*($U39/$V39)^'ModelParams Lp'!D$6)*3</f>
        <v>#DIV/0!</v>
      </c>
      <c r="Z39" s="67" t="e">
        <f>('ModelParams Lp'!E$4*10^'ModelParams Lp'!E$5*($U39/$V39)^'ModelParams Lp'!E$6)*3</f>
        <v>#DIV/0!</v>
      </c>
      <c r="AA39" s="67" t="e">
        <f>('ModelParams Lp'!F$4*10^'ModelParams Lp'!F$5*($U39/$V39)^'ModelParams Lp'!F$6)*3</f>
        <v>#DIV/0!</v>
      </c>
      <c r="AB39" s="67" t="e">
        <f>('ModelParams Lp'!G$4*10^'ModelParams Lp'!G$5*($U39/$V39)^'ModelParams Lp'!G$6)*3</f>
        <v>#DIV/0!</v>
      </c>
      <c r="AC39" s="67" t="e">
        <f>('ModelParams Lp'!H$4*10^'ModelParams Lp'!H$5*($U39/$V39)^'ModelParams Lp'!H$6)*3</f>
        <v>#DIV/0!</v>
      </c>
      <c r="AD39" s="67" t="e">
        <f>('ModelParams Lp'!I$4*10^'ModelParams Lp'!I$5*($U39/$V39)^'ModelParams Lp'!I$6)*3</f>
        <v>#DIV/0!</v>
      </c>
      <c r="AE39" s="53" t="e">
        <f t="shared" si="5"/>
        <v>#DIV/0!</v>
      </c>
      <c r="AF39" s="53" t="e">
        <f>IF(AE39&lt;'ModelParams Lp'!$B$16,-1,IF(AE39&lt;'ModelParams Lp'!$C$16,0,IF(AE39&lt;'ModelParams Lp'!$D$16,1,IF(AE39&lt;'ModelParams Lp'!$E$16,2,IF(AE39&lt;'ModelParams Lp'!$F$16,3,IF(AE39&lt;'ModelParams Lp'!$G$16,4,IF(AE39&lt;'ModelParams Lp'!$H$16,5,6)))))))</f>
        <v>#DIV/0!</v>
      </c>
      <c r="AG39" s="67" t="e">
        <f ca="1">IF($AF39&gt;1,0,OFFSET('ModelParams Lp'!$C$12,0,-'Sound Pressure'!$AF39))</f>
        <v>#DIV/0!</v>
      </c>
      <c r="AH39" s="67" t="e">
        <f ca="1">IF($AF39&gt;2,0,OFFSET('ModelParams Lp'!$D$12,0,-'Sound Pressure'!$AF39))</f>
        <v>#DIV/0!</v>
      </c>
      <c r="AI39" s="67" t="e">
        <f ca="1">IF($AF39&gt;3,0,OFFSET('ModelParams Lp'!$E$12,0,-'Sound Pressure'!$AF39))</f>
        <v>#DIV/0!</v>
      </c>
      <c r="AJ39" s="67" t="e">
        <f ca="1">IF($AF39&gt;4,0,OFFSET('ModelParams Lp'!$F$12,0,-'Sound Pressure'!$AF39))</f>
        <v>#DIV/0!</v>
      </c>
      <c r="AK39" s="67" t="e">
        <f ca="1">IF($AF39&gt;3,0,OFFSET('ModelParams Lp'!$G$12,0,-'Sound Pressure'!$AF39))</f>
        <v>#DIV/0!</v>
      </c>
      <c r="AL39" s="67" t="e">
        <f ca="1">IF($AF39&gt;5,0,OFFSET('ModelParams Lp'!$H$12,0,-'Sound Pressure'!$AF39))</f>
        <v>#DIV/0!</v>
      </c>
      <c r="AM39" s="67" t="e">
        <f ca="1">IF($AF39&gt;6,0,OFFSET('ModelParams Lp'!$I$12,0,-'Sound Pressure'!$AF39))</f>
        <v>#DIV/0!</v>
      </c>
      <c r="AN39" s="67" t="e">
        <f ca="1">IF($AF39&gt;7,0,IF($AF$4&lt;0,3,OFFSET('ModelParams Lp'!$J$12,0,-'Sound Pressure'!$AF39)))</f>
        <v>#DIV/0!</v>
      </c>
      <c r="AO39" s="67" t="e">
        <f t="shared" si="6"/>
        <v>#DIV/0!</v>
      </c>
      <c r="AP39" s="67" t="e">
        <f t="shared" si="6"/>
        <v>#DIV/0!</v>
      </c>
      <c r="AQ39" s="67" t="e">
        <f t="shared" si="6"/>
        <v>#DIV/0!</v>
      </c>
      <c r="AR39" s="67" t="e">
        <f t="shared" si="6"/>
        <v>#DIV/0!</v>
      </c>
      <c r="AS39" s="67" t="e">
        <f t="shared" si="6"/>
        <v>#DIV/0!</v>
      </c>
      <c r="AT39" s="67" t="e">
        <f t="shared" si="6"/>
        <v>#DIV/0!</v>
      </c>
      <c r="AU39" s="67" t="e">
        <f t="shared" si="6"/>
        <v>#DIV/0!</v>
      </c>
      <c r="AV39" s="67" t="e">
        <f t="shared" si="6"/>
        <v>#DIV/0!</v>
      </c>
      <c r="AW39" s="67">
        <f>'ModelParams Lp'!B$22</f>
        <v>4</v>
      </c>
      <c r="AX39" s="67">
        <f>'ModelParams Lp'!C$22</f>
        <v>2</v>
      </c>
      <c r="AY39" s="67">
        <f>'ModelParams Lp'!D$22</f>
        <v>1</v>
      </c>
      <c r="AZ39" s="67">
        <f>'ModelParams Lp'!E$22</f>
        <v>0</v>
      </c>
      <c r="BA39" s="67">
        <f>'ModelParams Lp'!F$22</f>
        <v>0</v>
      </c>
      <c r="BB39" s="67">
        <f>'ModelParams Lp'!G$22</f>
        <v>0</v>
      </c>
      <c r="BC39" s="67">
        <f>'ModelParams Lp'!H$22</f>
        <v>0</v>
      </c>
      <c r="BD39" s="67">
        <f>'ModelParams Lp'!I$22</f>
        <v>0</v>
      </c>
      <c r="BE39" s="67" t="e">
        <f>-10*LOG(2/(4*PI()*2^2)+4/(0.163*(Calcul!$K44*Calcul!$L44)/VLOOKUP(Calcul!$I44,'ModelParams Lp'!$E$37:$F$39,2,0)))</f>
        <v>#VALUE!</v>
      </c>
      <c r="BF39" s="67" t="e">
        <f>-10*LOG(2/(4*PI()*2^2)+4/(0.163*(Calcul!$K44*Calcul!$L44)/VLOOKUP(Calcul!$I44,'ModelParams Lp'!$E$37:$F$39,2,0)))</f>
        <v>#VALUE!</v>
      </c>
      <c r="BG39" s="67" t="e">
        <f>-10*LOG(2/(4*PI()*2^2)+4/(0.163*(Calcul!$K44*Calcul!$L44)/VLOOKUP(Calcul!$I44,'ModelParams Lp'!$E$37:$F$39,2,0)))</f>
        <v>#VALUE!</v>
      </c>
      <c r="BH39" s="67" t="e">
        <f>-10*LOG(2/(4*PI()*2^2)+4/(0.163*(Calcul!$K44*Calcul!$L44)/VLOOKUP(Calcul!$I44,'ModelParams Lp'!$E$37:$F$39,2,0)))</f>
        <v>#VALUE!</v>
      </c>
      <c r="BI39" s="67" t="e">
        <f>-10*LOG(2/(4*PI()*2^2)+4/(0.163*(Calcul!$K44*Calcul!$L44)/VLOOKUP(Calcul!$I44,'ModelParams Lp'!$E$37:$F$39,2,0)))</f>
        <v>#VALUE!</v>
      </c>
      <c r="BJ39" s="67" t="e">
        <f>-10*LOG(2/(4*PI()*2^2)+4/(0.163*(Calcul!$K44*Calcul!$L44)/VLOOKUP(Calcul!$I44,'ModelParams Lp'!$E$37:$F$39,2,0)))</f>
        <v>#VALUE!</v>
      </c>
      <c r="BK39" s="67" t="e">
        <f>-10*LOG(2/(4*PI()*2^2)+4/(0.163*(Calcul!$K44*Calcul!$L44)/VLOOKUP(Calcul!$I44,'ModelParams Lp'!$E$37:$F$39,2,0)))</f>
        <v>#VALUE!</v>
      </c>
      <c r="BL39" s="67" t="e">
        <f>-10*LOG(2/(4*PI()*2^2)+4/(0.163*(Calcul!$K44*Calcul!$L44)/VLOOKUP(Calcul!$I44,'ModelParams Lp'!$E$37:$F$39,2,0)))</f>
        <v>#VALUE!</v>
      </c>
      <c r="BM39" s="67" t="e">
        <f>VLOOKUP(Calcul!$J44,'ModelParams Lp'!$D$28:$O$32,5,0)+BE39</f>
        <v>#N/A</v>
      </c>
      <c r="BN39" s="67" t="e">
        <f>VLOOKUP(Calcul!$J44,'ModelParams Lp'!$D$28:$O$32,6,0)+BF39</f>
        <v>#N/A</v>
      </c>
      <c r="BO39" s="67" t="e">
        <f>VLOOKUP(Calcul!$J44,'ModelParams Lp'!$D$28:$O$32,7,0)+BG39</f>
        <v>#N/A</v>
      </c>
      <c r="BP39" s="67" t="e">
        <f>VLOOKUP(Calcul!$J44,'ModelParams Lp'!$D$28:$O$32,8,0)+BH39</f>
        <v>#N/A</v>
      </c>
      <c r="BQ39" s="67" t="e">
        <f>VLOOKUP(Calcul!$J44,'ModelParams Lp'!$D$28:$O$32,9,0)+BI39</f>
        <v>#N/A</v>
      </c>
      <c r="BR39" s="67" t="e">
        <f>VLOOKUP(Calcul!$J44,'ModelParams Lp'!$D$28:$O$32,10,0)+BJ39</f>
        <v>#N/A</v>
      </c>
      <c r="BS39" s="67" t="e">
        <f>VLOOKUP(Calcul!$J44,'ModelParams Lp'!$D$28:$O$32,11,0)+BK39</f>
        <v>#N/A</v>
      </c>
      <c r="BT39" s="67" t="e">
        <f>VLOOKUP(Calcul!$J44,'ModelParams Lp'!$D$28:$O$32,12,0)+BL39</f>
        <v>#N/A</v>
      </c>
      <c r="BU39" s="66" t="e">
        <f t="shared" ca="1" si="7"/>
        <v>#REF!</v>
      </c>
      <c r="BV39" s="66" t="e">
        <f t="shared" ca="1" si="8"/>
        <v>#REF!</v>
      </c>
      <c r="BW39" s="66" t="e">
        <f t="shared" ca="1" si="9"/>
        <v>#REF!</v>
      </c>
      <c r="BX39" s="66" t="e">
        <f t="shared" ca="1" si="10"/>
        <v>#REF!</v>
      </c>
      <c r="BY39" s="66" t="e">
        <f t="shared" ca="1" si="11"/>
        <v>#REF!</v>
      </c>
      <c r="BZ39" s="66" t="e">
        <f t="shared" ca="1" si="12"/>
        <v>#REF!</v>
      </c>
      <c r="CA39" s="66" t="e">
        <f t="shared" ca="1" si="13"/>
        <v>#REF!</v>
      </c>
      <c r="CB39" s="66" t="e">
        <f t="shared" ca="1" si="14"/>
        <v>#REF!</v>
      </c>
      <c r="CC39" s="24" t="e">
        <f ca="1">10*LOG10(IF(BU39="",0,POWER(10,((BU39+'ModelParams Lw'!$O$4)/10))) +IF(BV39="",0,POWER(10,((BV39+'ModelParams Lw'!$P$4)/10))) +IF(BW39="",0,POWER(10,((BW39+'ModelParams Lw'!$Q$4)/10))) +IF(BX39="",0,POWER(10,((BX39+'ModelParams Lw'!$R$4)/10))) +IF(BY39="",0,POWER(10,((BY39+'ModelParams Lw'!$S$4)/10))) +IF(BZ39="",0,POWER(10,((BZ39+'ModelParams Lw'!$T$4)/10))) +IF(CA39="",0,POWER(10,((CA39+'ModelParams Lw'!$U$4)/10)))+IF(CB39="",0,POWER(10,((CB39+'ModelParams Lw'!$V$4)/10))))</f>
        <v>#REF!</v>
      </c>
      <c r="CD39" s="24" t="e">
        <f t="shared" ca="1" si="15"/>
        <v>#REF!</v>
      </c>
      <c r="CE39" s="24" t="e">
        <f ca="1">(BU39-'ModelParams Lw'!O$10)/'ModelParams Lw'!O$11</f>
        <v>#REF!</v>
      </c>
      <c r="CF39" s="24" t="e">
        <f ca="1">(BV39-'ModelParams Lw'!P$10)/'ModelParams Lw'!P$11</f>
        <v>#REF!</v>
      </c>
      <c r="CG39" s="24" t="e">
        <f ca="1">(BW39-'ModelParams Lw'!Q$10)/'ModelParams Lw'!Q$11</f>
        <v>#REF!</v>
      </c>
      <c r="CH39" s="24" t="e">
        <f ca="1">(BX39-'ModelParams Lw'!R$10)/'ModelParams Lw'!R$11</f>
        <v>#REF!</v>
      </c>
      <c r="CI39" s="24" t="e">
        <f ca="1">(BY39-'ModelParams Lw'!S$10)/'ModelParams Lw'!S$11</f>
        <v>#REF!</v>
      </c>
      <c r="CJ39" s="24" t="e">
        <f ca="1">(BZ39-'ModelParams Lw'!T$10)/'ModelParams Lw'!T$11</f>
        <v>#REF!</v>
      </c>
      <c r="CK39" s="24" t="e">
        <f ca="1">(CA39-'ModelParams Lw'!U$10)/'ModelParams Lw'!U$11</f>
        <v>#REF!</v>
      </c>
      <c r="CL39" s="24" t="e">
        <f ca="1">(CB39-'ModelParams Lw'!V$10)/'ModelParams Lw'!V$11</f>
        <v>#REF!</v>
      </c>
      <c r="CM39" s="66" t="e">
        <f t="shared" si="16"/>
        <v>#REF!</v>
      </c>
      <c r="CN39" s="66" t="e">
        <f t="shared" si="17"/>
        <v>#REF!</v>
      </c>
      <c r="CO39" s="66" t="e">
        <f t="shared" si="23"/>
        <v>#REF!</v>
      </c>
      <c r="CP39" s="66" t="e">
        <f t="shared" si="18"/>
        <v>#REF!</v>
      </c>
      <c r="CQ39" s="66" t="e">
        <f t="shared" si="19"/>
        <v>#REF!</v>
      </c>
      <c r="CR39" s="66" t="e">
        <f t="shared" si="20"/>
        <v>#REF!</v>
      </c>
      <c r="CS39" s="66" t="e">
        <f t="shared" si="21"/>
        <v>#REF!</v>
      </c>
      <c r="CT39" s="66" t="e">
        <f t="shared" si="22"/>
        <v>#REF!</v>
      </c>
      <c r="CU39" s="24" t="e">
        <f>10*LOG10(IF(CM39="",0,POWER(10,((CM39+'ModelParams Lw'!$O$4)/10))) +IF(CN39="",0,POWER(10,((CN39+'ModelParams Lw'!$P$4)/10))) +IF(CO39="",0,POWER(10,((CO39+'ModelParams Lw'!$Q$4)/10))) +IF(CP39="",0,POWER(10,((CP39+'ModelParams Lw'!$R$4)/10))) +IF(CQ39="",0,POWER(10,((CQ39+'ModelParams Lw'!$S$4)/10))) +IF(CR39="",0,POWER(10,((CR39+'ModelParams Lw'!$T$4)/10))) +IF(CS39="",0,POWER(10,((CS39+'ModelParams Lw'!$U$4)/10)))+IF(CT39="",0,POWER(10,((CT39+'ModelParams Lw'!$V$4)/10))))</f>
        <v>#REF!</v>
      </c>
      <c r="CV39" s="24" t="e">
        <f t="shared" si="24"/>
        <v>#REF!</v>
      </c>
      <c r="CW39" s="24" t="e">
        <f>(CM39-'ModelParams Lw'!O$10)/'ModelParams Lw'!O$11</f>
        <v>#REF!</v>
      </c>
      <c r="CX39" s="24" t="e">
        <f>(CN39-'ModelParams Lw'!P$10)/'ModelParams Lw'!P$11</f>
        <v>#REF!</v>
      </c>
      <c r="CY39" s="24" t="e">
        <f>(CO39-'ModelParams Lw'!Q$10)/'ModelParams Lw'!Q$11</f>
        <v>#REF!</v>
      </c>
      <c r="CZ39" s="24" t="e">
        <f>(CP39-'ModelParams Lw'!R$10)/'ModelParams Lw'!R$11</f>
        <v>#REF!</v>
      </c>
      <c r="DA39" s="24" t="e">
        <f>(CQ39-'ModelParams Lw'!S$10)/'ModelParams Lw'!S$11</f>
        <v>#REF!</v>
      </c>
      <c r="DB39" s="24" t="e">
        <f>(CR39-'ModelParams Lw'!T$10)/'ModelParams Lw'!T$11</f>
        <v>#REF!</v>
      </c>
      <c r="DC39" s="24" t="e">
        <f>(CS39-'ModelParams Lw'!U$10)/'ModelParams Lw'!U$11</f>
        <v>#REF!</v>
      </c>
      <c r="DD39" s="24" t="e">
        <f>(CT39-'ModelParams Lw'!V$10)/'ModelParams Lw'!V$11</f>
        <v>#REF!</v>
      </c>
    </row>
    <row r="40" spans="1:108" x14ac:dyDescent="0.25">
      <c r="A40" s="12">
        <f>'Sound Power'!B40</f>
        <v>0</v>
      </c>
      <c r="B40" s="12">
        <f>'Sound Power'!D40</f>
        <v>0</v>
      </c>
      <c r="C40" s="12">
        <f>'Sound Power'!E40</f>
        <v>0</v>
      </c>
      <c r="D40" s="12">
        <f>'Sound Power'!F40</f>
        <v>0</v>
      </c>
      <c r="E40" s="67" t="e">
        <f>IF(Calcul!$G45="SA",'Sound Power'!AY40,'Sound Power'!P40)</f>
        <v>#DIV/0!</v>
      </c>
      <c r="F40" s="67" t="e">
        <f>IF(Calcul!$G45="SA",'Sound Power'!AZ40,'Sound Power'!Q40)</f>
        <v>#DIV/0!</v>
      </c>
      <c r="G40" s="67" t="e">
        <f>IF(Calcul!$G45="SA",'Sound Power'!BA40,'Sound Power'!R40)</f>
        <v>#DIV/0!</v>
      </c>
      <c r="H40" s="67" t="e">
        <f>IF(Calcul!$G45="SA",'Sound Power'!BB40,'Sound Power'!S40)</f>
        <v>#DIV/0!</v>
      </c>
      <c r="I40" s="67" t="e">
        <f>IF(Calcul!$G45="SA",'Sound Power'!BC40,'Sound Power'!T40)</f>
        <v>#DIV/0!</v>
      </c>
      <c r="J40" s="67" t="e">
        <f>IF(Calcul!$G45="SA",'Sound Power'!BD40,'Sound Power'!U40)</f>
        <v>#DIV/0!</v>
      </c>
      <c r="K40" s="67" t="e">
        <f>IF(Calcul!$G45="SA",'Sound Power'!BE40,'Sound Power'!V40)</f>
        <v>#DIV/0!</v>
      </c>
      <c r="L40" s="67" t="e">
        <f>IF(Calcul!$G45="SA",'Sound Power'!BF40,'Sound Power'!W40)</f>
        <v>#DIV/0!</v>
      </c>
      <c r="M40" s="67" t="e">
        <f>'Sound Power'!BY40</f>
        <v>#DIV/0!</v>
      </c>
      <c r="N40" s="67" t="e">
        <f>'Sound Power'!BZ40</f>
        <v>#DIV/0!</v>
      </c>
      <c r="O40" s="67" t="e">
        <f>'Sound Power'!CA40</f>
        <v>#DIV/0!</v>
      </c>
      <c r="P40" s="67" t="e">
        <f>'Sound Power'!CB40</f>
        <v>#DIV/0!</v>
      </c>
      <c r="Q40" s="67" t="e">
        <f>'Sound Power'!CC40</f>
        <v>#DIV/0!</v>
      </c>
      <c r="R40" s="67" t="e">
        <f>'Sound Power'!CD40</f>
        <v>#DIV/0!</v>
      </c>
      <c r="S40" s="67" t="e">
        <f>'Sound Power'!CE40</f>
        <v>#DIV/0!</v>
      </c>
      <c r="T40" s="67" t="e">
        <f>'Sound Power'!CF40</f>
        <v>#DIV/0!</v>
      </c>
      <c r="U40" s="64">
        <f t="shared" si="3"/>
        <v>0</v>
      </c>
      <c r="V40" s="64">
        <f t="shared" si="4"/>
        <v>0</v>
      </c>
      <c r="W40" s="67" t="e">
        <f>('ModelParams Lp'!B$4*10^'ModelParams Lp'!B$5*($U40/$V40)^'ModelParams Lp'!B$6)*3</f>
        <v>#DIV/0!</v>
      </c>
      <c r="X40" s="67" t="e">
        <f>('ModelParams Lp'!C$4*10^'ModelParams Lp'!C$5*($U40/$V40)^'ModelParams Lp'!C$6)*3</f>
        <v>#DIV/0!</v>
      </c>
      <c r="Y40" s="67" t="e">
        <f>('ModelParams Lp'!D$4*10^'ModelParams Lp'!D$5*($U40/$V40)^'ModelParams Lp'!D$6)*3</f>
        <v>#DIV/0!</v>
      </c>
      <c r="Z40" s="67" t="e">
        <f>('ModelParams Lp'!E$4*10^'ModelParams Lp'!E$5*($U40/$V40)^'ModelParams Lp'!E$6)*3</f>
        <v>#DIV/0!</v>
      </c>
      <c r="AA40" s="67" t="e">
        <f>('ModelParams Lp'!F$4*10^'ModelParams Lp'!F$5*($U40/$V40)^'ModelParams Lp'!F$6)*3</f>
        <v>#DIV/0!</v>
      </c>
      <c r="AB40" s="67" t="e">
        <f>('ModelParams Lp'!G$4*10^'ModelParams Lp'!G$5*($U40/$V40)^'ModelParams Lp'!G$6)*3</f>
        <v>#DIV/0!</v>
      </c>
      <c r="AC40" s="67" t="e">
        <f>('ModelParams Lp'!H$4*10^'ModelParams Lp'!H$5*($U40/$V40)^'ModelParams Lp'!H$6)*3</f>
        <v>#DIV/0!</v>
      </c>
      <c r="AD40" s="67" t="e">
        <f>('ModelParams Lp'!I$4*10^'ModelParams Lp'!I$5*($U40/$V40)^'ModelParams Lp'!I$6)*3</f>
        <v>#DIV/0!</v>
      </c>
      <c r="AE40" s="53" t="e">
        <f t="shared" si="5"/>
        <v>#DIV/0!</v>
      </c>
      <c r="AF40" s="53" t="e">
        <f>IF(AE40&lt;'ModelParams Lp'!$B$16,-1,IF(AE40&lt;'ModelParams Lp'!$C$16,0,IF(AE40&lt;'ModelParams Lp'!$D$16,1,IF(AE40&lt;'ModelParams Lp'!$E$16,2,IF(AE40&lt;'ModelParams Lp'!$F$16,3,IF(AE40&lt;'ModelParams Lp'!$G$16,4,IF(AE40&lt;'ModelParams Lp'!$H$16,5,6)))))))</f>
        <v>#DIV/0!</v>
      </c>
      <c r="AG40" s="67" t="e">
        <f ca="1">IF($AF40&gt;1,0,OFFSET('ModelParams Lp'!$C$12,0,-'Sound Pressure'!$AF40))</f>
        <v>#DIV/0!</v>
      </c>
      <c r="AH40" s="67" t="e">
        <f ca="1">IF($AF40&gt;2,0,OFFSET('ModelParams Lp'!$D$12,0,-'Sound Pressure'!$AF40))</f>
        <v>#DIV/0!</v>
      </c>
      <c r="AI40" s="67" t="e">
        <f ca="1">IF($AF40&gt;3,0,OFFSET('ModelParams Lp'!$E$12,0,-'Sound Pressure'!$AF40))</f>
        <v>#DIV/0!</v>
      </c>
      <c r="AJ40" s="67" t="e">
        <f ca="1">IF($AF40&gt;4,0,OFFSET('ModelParams Lp'!$F$12,0,-'Sound Pressure'!$AF40))</f>
        <v>#DIV/0!</v>
      </c>
      <c r="AK40" s="67" t="e">
        <f ca="1">IF($AF40&gt;3,0,OFFSET('ModelParams Lp'!$G$12,0,-'Sound Pressure'!$AF40))</f>
        <v>#DIV/0!</v>
      </c>
      <c r="AL40" s="67" t="e">
        <f ca="1">IF($AF40&gt;5,0,OFFSET('ModelParams Lp'!$H$12,0,-'Sound Pressure'!$AF40))</f>
        <v>#DIV/0!</v>
      </c>
      <c r="AM40" s="67" t="e">
        <f ca="1">IF($AF40&gt;6,0,OFFSET('ModelParams Lp'!$I$12,0,-'Sound Pressure'!$AF40))</f>
        <v>#DIV/0!</v>
      </c>
      <c r="AN40" s="67" t="e">
        <f ca="1">IF($AF40&gt;7,0,IF($AF$4&lt;0,3,OFFSET('ModelParams Lp'!$J$12,0,-'Sound Pressure'!$AF40)))</f>
        <v>#DIV/0!</v>
      </c>
      <c r="AO40" s="67" t="e">
        <f t="shared" si="6"/>
        <v>#DIV/0!</v>
      </c>
      <c r="AP40" s="67" t="e">
        <f t="shared" si="6"/>
        <v>#DIV/0!</v>
      </c>
      <c r="AQ40" s="67" t="e">
        <f t="shared" si="6"/>
        <v>#DIV/0!</v>
      </c>
      <c r="AR40" s="67" t="e">
        <f t="shared" si="6"/>
        <v>#DIV/0!</v>
      </c>
      <c r="AS40" s="67" t="e">
        <f t="shared" si="6"/>
        <v>#DIV/0!</v>
      </c>
      <c r="AT40" s="67" t="e">
        <f t="shared" si="6"/>
        <v>#DIV/0!</v>
      </c>
      <c r="AU40" s="67" t="e">
        <f t="shared" si="6"/>
        <v>#DIV/0!</v>
      </c>
      <c r="AV40" s="67" t="e">
        <f t="shared" si="6"/>
        <v>#DIV/0!</v>
      </c>
      <c r="AW40" s="67">
        <f>'ModelParams Lp'!B$22</f>
        <v>4</v>
      </c>
      <c r="AX40" s="67">
        <f>'ModelParams Lp'!C$22</f>
        <v>2</v>
      </c>
      <c r="AY40" s="67">
        <f>'ModelParams Lp'!D$22</f>
        <v>1</v>
      </c>
      <c r="AZ40" s="67">
        <f>'ModelParams Lp'!E$22</f>
        <v>0</v>
      </c>
      <c r="BA40" s="67">
        <f>'ModelParams Lp'!F$22</f>
        <v>0</v>
      </c>
      <c r="BB40" s="67">
        <f>'ModelParams Lp'!G$22</f>
        <v>0</v>
      </c>
      <c r="BC40" s="67">
        <f>'ModelParams Lp'!H$22</f>
        <v>0</v>
      </c>
      <c r="BD40" s="67">
        <f>'ModelParams Lp'!I$22</f>
        <v>0</v>
      </c>
      <c r="BE40" s="67" t="e">
        <f>-10*LOG(2/(4*PI()*2^2)+4/(0.163*(Calcul!$K45*Calcul!$L45)/VLOOKUP(Calcul!$I45,'ModelParams Lp'!$E$37:$F$39,2,0)))</f>
        <v>#N/A</v>
      </c>
      <c r="BF40" s="67" t="e">
        <f>-10*LOG(2/(4*PI()*2^2)+4/(0.163*(Calcul!$K45*Calcul!$L45)/VLOOKUP(Calcul!$I45,'ModelParams Lp'!$E$37:$F$39,2,0)))</f>
        <v>#N/A</v>
      </c>
      <c r="BG40" s="67" t="e">
        <f>-10*LOG(2/(4*PI()*2^2)+4/(0.163*(Calcul!$K45*Calcul!$L45)/VLOOKUP(Calcul!$I45,'ModelParams Lp'!$E$37:$F$39,2,0)))</f>
        <v>#N/A</v>
      </c>
      <c r="BH40" s="67" t="e">
        <f>-10*LOG(2/(4*PI()*2^2)+4/(0.163*(Calcul!$K45*Calcul!$L45)/VLOOKUP(Calcul!$I45,'ModelParams Lp'!$E$37:$F$39,2,0)))</f>
        <v>#N/A</v>
      </c>
      <c r="BI40" s="67" t="e">
        <f>-10*LOG(2/(4*PI()*2^2)+4/(0.163*(Calcul!$K45*Calcul!$L45)/VLOOKUP(Calcul!$I45,'ModelParams Lp'!$E$37:$F$39,2,0)))</f>
        <v>#N/A</v>
      </c>
      <c r="BJ40" s="67" t="e">
        <f>-10*LOG(2/(4*PI()*2^2)+4/(0.163*(Calcul!$K45*Calcul!$L45)/VLOOKUP(Calcul!$I45,'ModelParams Lp'!$E$37:$F$39,2,0)))</f>
        <v>#N/A</v>
      </c>
      <c r="BK40" s="67" t="e">
        <f>-10*LOG(2/(4*PI()*2^2)+4/(0.163*(Calcul!$K45*Calcul!$L45)/VLOOKUP(Calcul!$I45,'ModelParams Lp'!$E$37:$F$39,2,0)))</f>
        <v>#N/A</v>
      </c>
      <c r="BL40" s="67" t="e">
        <f>-10*LOG(2/(4*PI()*2^2)+4/(0.163*(Calcul!$K45*Calcul!$L45)/VLOOKUP(Calcul!$I45,'ModelParams Lp'!$E$37:$F$39,2,0)))</f>
        <v>#N/A</v>
      </c>
      <c r="BM40" s="67" t="e">
        <f>VLOOKUP(Calcul!$J45,'ModelParams Lp'!$D$28:$O$32,5,0)+BE40</f>
        <v>#N/A</v>
      </c>
      <c r="BN40" s="67" t="e">
        <f>VLOOKUP(Calcul!$J45,'ModelParams Lp'!$D$28:$O$32,6,0)+BF40</f>
        <v>#N/A</v>
      </c>
      <c r="BO40" s="67" t="e">
        <f>VLOOKUP(Calcul!$J45,'ModelParams Lp'!$D$28:$O$32,7,0)+BG40</f>
        <v>#N/A</v>
      </c>
      <c r="BP40" s="67" t="e">
        <f>VLOOKUP(Calcul!$J45,'ModelParams Lp'!$D$28:$O$32,8,0)+BH40</f>
        <v>#N/A</v>
      </c>
      <c r="BQ40" s="67" t="e">
        <f>VLOOKUP(Calcul!$J45,'ModelParams Lp'!$D$28:$O$32,9,0)+BI40</f>
        <v>#N/A</v>
      </c>
      <c r="BR40" s="67" t="e">
        <f>VLOOKUP(Calcul!$J45,'ModelParams Lp'!$D$28:$O$32,10,0)+BJ40</f>
        <v>#N/A</v>
      </c>
      <c r="BS40" s="67" t="e">
        <f>VLOOKUP(Calcul!$J45,'ModelParams Lp'!$D$28:$O$32,11,0)+BK40</f>
        <v>#N/A</v>
      </c>
      <c r="BT40" s="67" t="e">
        <f>VLOOKUP(Calcul!$J45,'ModelParams Lp'!$D$28:$O$32,12,0)+BL40</f>
        <v>#N/A</v>
      </c>
      <c r="BU40" s="66" t="e">
        <f t="shared" ca="1" si="7"/>
        <v>#DIV/0!</v>
      </c>
      <c r="BV40" s="66" t="e">
        <f t="shared" ca="1" si="8"/>
        <v>#DIV/0!</v>
      </c>
      <c r="BW40" s="66" t="e">
        <f t="shared" ca="1" si="9"/>
        <v>#DIV/0!</v>
      </c>
      <c r="BX40" s="66" t="e">
        <f t="shared" ca="1" si="10"/>
        <v>#DIV/0!</v>
      </c>
      <c r="BY40" s="66" t="e">
        <f t="shared" ca="1" si="11"/>
        <v>#DIV/0!</v>
      </c>
      <c r="BZ40" s="66" t="e">
        <f t="shared" ca="1" si="12"/>
        <v>#DIV/0!</v>
      </c>
      <c r="CA40" s="66" t="e">
        <f t="shared" ca="1" si="13"/>
        <v>#DIV/0!</v>
      </c>
      <c r="CB40" s="66" t="e">
        <f t="shared" ca="1" si="14"/>
        <v>#DIV/0!</v>
      </c>
      <c r="CC40" s="24" t="e">
        <f ca="1">10*LOG10(IF(BU40="",0,POWER(10,((BU40+'ModelParams Lw'!$O$4)/10))) +IF(BV40="",0,POWER(10,((BV40+'ModelParams Lw'!$P$4)/10))) +IF(BW40="",0,POWER(10,((BW40+'ModelParams Lw'!$Q$4)/10))) +IF(BX40="",0,POWER(10,((BX40+'ModelParams Lw'!$R$4)/10))) +IF(BY40="",0,POWER(10,((BY40+'ModelParams Lw'!$S$4)/10))) +IF(BZ40="",0,POWER(10,((BZ40+'ModelParams Lw'!$T$4)/10))) +IF(CA40="",0,POWER(10,((CA40+'ModelParams Lw'!$U$4)/10)))+IF(CB40="",0,POWER(10,((CB40+'ModelParams Lw'!$V$4)/10))))</f>
        <v>#DIV/0!</v>
      </c>
      <c r="CD40" s="24" t="e">
        <f t="shared" ca="1" si="15"/>
        <v>#DIV/0!</v>
      </c>
      <c r="CE40" s="24" t="e">
        <f ca="1">(BU40-'ModelParams Lw'!O$10)/'ModelParams Lw'!O$11</f>
        <v>#DIV/0!</v>
      </c>
      <c r="CF40" s="24" t="e">
        <f ca="1">(BV40-'ModelParams Lw'!P$10)/'ModelParams Lw'!P$11</f>
        <v>#DIV/0!</v>
      </c>
      <c r="CG40" s="24" t="e">
        <f ca="1">(BW40-'ModelParams Lw'!Q$10)/'ModelParams Lw'!Q$11</f>
        <v>#DIV/0!</v>
      </c>
      <c r="CH40" s="24" t="e">
        <f ca="1">(BX40-'ModelParams Lw'!R$10)/'ModelParams Lw'!R$11</f>
        <v>#DIV/0!</v>
      </c>
      <c r="CI40" s="24" t="e">
        <f ca="1">(BY40-'ModelParams Lw'!S$10)/'ModelParams Lw'!S$11</f>
        <v>#DIV/0!</v>
      </c>
      <c r="CJ40" s="24" t="e">
        <f ca="1">(BZ40-'ModelParams Lw'!T$10)/'ModelParams Lw'!T$11</f>
        <v>#DIV/0!</v>
      </c>
      <c r="CK40" s="24" t="e">
        <f ca="1">(CA40-'ModelParams Lw'!U$10)/'ModelParams Lw'!U$11</f>
        <v>#DIV/0!</v>
      </c>
      <c r="CL40" s="24" t="e">
        <f ca="1">(CB40-'ModelParams Lw'!V$10)/'ModelParams Lw'!V$11</f>
        <v>#DIV/0!</v>
      </c>
      <c r="CM40" s="66" t="e">
        <f t="shared" si="16"/>
        <v>#DIV/0!</v>
      </c>
      <c r="CN40" s="66" t="e">
        <f t="shared" si="17"/>
        <v>#DIV/0!</v>
      </c>
      <c r="CO40" s="66" t="e">
        <f t="shared" si="23"/>
        <v>#DIV/0!</v>
      </c>
      <c r="CP40" s="66" t="e">
        <f t="shared" si="18"/>
        <v>#DIV/0!</v>
      </c>
      <c r="CQ40" s="66" t="e">
        <f t="shared" si="19"/>
        <v>#DIV/0!</v>
      </c>
      <c r="CR40" s="66" t="e">
        <f t="shared" si="20"/>
        <v>#DIV/0!</v>
      </c>
      <c r="CS40" s="66" t="e">
        <f t="shared" si="21"/>
        <v>#DIV/0!</v>
      </c>
      <c r="CT40" s="66" t="e">
        <f t="shared" si="22"/>
        <v>#DIV/0!</v>
      </c>
      <c r="CU40" s="24" t="e">
        <f>10*LOG10(IF(CM40="",0,POWER(10,((CM40+'ModelParams Lw'!$O$4)/10))) +IF(CN40="",0,POWER(10,((CN40+'ModelParams Lw'!$P$4)/10))) +IF(CO40="",0,POWER(10,((CO40+'ModelParams Lw'!$Q$4)/10))) +IF(CP40="",0,POWER(10,((CP40+'ModelParams Lw'!$R$4)/10))) +IF(CQ40="",0,POWER(10,((CQ40+'ModelParams Lw'!$S$4)/10))) +IF(CR40="",0,POWER(10,((CR40+'ModelParams Lw'!$T$4)/10))) +IF(CS40="",0,POWER(10,((CS40+'ModelParams Lw'!$U$4)/10)))+IF(CT40="",0,POWER(10,((CT40+'ModelParams Lw'!$V$4)/10))))</f>
        <v>#DIV/0!</v>
      </c>
      <c r="CV40" s="24" t="e">
        <f t="shared" si="24"/>
        <v>#DIV/0!</v>
      </c>
      <c r="CW40" s="24" t="e">
        <f>(CM40-'ModelParams Lw'!O$10)/'ModelParams Lw'!O$11</f>
        <v>#DIV/0!</v>
      </c>
      <c r="CX40" s="24" t="e">
        <f>(CN40-'ModelParams Lw'!P$10)/'ModelParams Lw'!P$11</f>
        <v>#DIV/0!</v>
      </c>
      <c r="CY40" s="24" t="e">
        <f>(CO40-'ModelParams Lw'!Q$10)/'ModelParams Lw'!Q$11</f>
        <v>#DIV/0!</v>
      </c>
      <c r="CZ40" s="24" t="e">
        <f>(CP40-'ModelParams Lw'!R$10)/'ModelParams Lw'!R$11</f>
        <v>#DIV/0!</v>
      </c>
      <c r="DA40" s="24" t="e">
        <f>(CQ40-'ModelParams Lw'!S$10)/'ModelParams Lw'!S$11</f>
        <v>#DIV/0!</v>
      </c>
      <c r="DB40" s="24" t="e">
        <f>(CR40-'ModelParams Lw'!T$10)/'ModelParams Lw'!T$11</f>
        <v>#DIV/0!</v>
      </c>
      <c r="DC40" s="24" t="e">
        <f>(CS40-'ModelParams Lw'!U$10)/'ModelParams Lw'!U$11</f>
        <v>#DIV/0!</v>
      </c>
      <c r="DD40" s="24" t="e">
        <f>(CT40-'ModelParams Lw'!V$10)/'ModelParams Lw'!V$11</f>
        <v>#DIV/0!</v>
      </c>
    </row>
    <row r="41" spans="1:108" x14ac:dyDescent="0.25">
      <c r="A41" s="12" t="e">
        <f>'Sound Power'!B41</f>
        <v>#REF!</v>
      </c>
      <c r="B41" s="12" t="e">
        <f>'Sound Power'!D41</f>
        <v>#REF!</v>
      </c>
      <c r="C41" s="12" t="e">
        <f>'Sound Power'!E41</f>
        <v>#REF!</v>
      </c>
      <c r="D41" s="12" t="e">
        <f>'Sound Power'!F41</f>
        <v>#REF!</v>
      </c>
      <c r="E41" s="67" t="e">
        <f>IF(Calcul!$G46="SA",'Sound Power'!AY41,'Sound Power'!P41)</f>
        <v>#REF!</v>
      </c>
      <c r="F41" s="67" t="e">
        <f>IF(Calcul!$G46="SA",'Sound Power'!AZ41,'Sound Power'!Q41)</f>
        <v>#REF!</v>
      </c>
      <c r="G41" s="67" t="e">
        <f>IF(Calcul!$G46="SA",'Sound Power'!BA41,'Sound Power'!R41)</f>
        <v>#REF!</v>
      </c>
      <c r="H41" s="67" t="e">
        <f>IF(Calcul!$G46="SA",'Sound Power'!BB41,'Sound Power'!S41)</f>
        <v>#REF!</v>
      </c>
      <c r="I41" s="67" t="e">
        <f>IF(Calcul!$G46="SA",'Sound Power'!BC41,'Sound Power'!T41)</f>
        <v>#REF!</v>
      </c>
      <c r="J41" s="67" t="e">
        <f>IF(Calcul!$G46="SA",'Sound Power'!BD41,'Sound Power'!U41)</f>
        <v>#REF!</v>
      </c>
      <c r="K41" s="67" t="e">
        <f>IF(Calcul!$G46="SA",'Sound Power'!BE41,'Sound Power'!V41)</f>
        <v>#REF!</v>
      </c>
      <c r="L41" s="67" t="e">
        <f>IF(Calcul!$G46="SA",'Sound Power'!BF41,'Sound Power'!W41)</f>
        <v>#REF!</v>
      </c>
      <c r="M41" s="67" t="e">
        <f>'Sound Power'!BY41</f>
        <v>#REF!</v>
      </c>
      <c r="N41" s="67" t="e">
        <f>'Sound Power'!BZ41</f>
        <v>#REF!</v>
      </c>
      <c r="O41" s="67" t="e">
        <f>'Sound Power'!CA41</f>
        <v>#REF!</v>
      </c>
      <c r="P41" s="67" t="e">
        <f>'Sound Power'!CB41</f>
        <v>#REF!</v>
      </c>
      <c r="Q41" s="67" t="e">
        <f>'Sound Power'!CC41</f>
        <v>#REF!</v>
      </c>
      <c r="R41" s="67" t="e">
        <f>'Sound Power'!CD41</f>
        <v>#REF!</v>
      </c>
      <c r="S41" s="67" t="e">
        <f>'Sound Power'!CE41</f>
        <v>#REF!</v>
      </c>
      <c r="T41" s="67" t="e">
        <f>'Sound Power'!CF41</f>
        <v>#REF!</v>
      </c>
      <c r="U41" s="64" t="e">
        <f t="shared" si="3"/>
        <v>#REF!</v>
      </c>
      <c r="V41" s="64" t="e">
        <f t="shared" si="4"/>
        <v>#REF!</v>
      </c>
      <c r="W41" s="67" t="e">
        <f>('ModelParams Lp'!B$4*10^'ModelParams Lp'!B$5*($U41/$V41)^'ModelParams Lp'!B$6)*3</f>
        <v>#REF!</v>
      </c>
      <c r="X41" s="67" t="e">
        <f>('ModelParams Lp'!C$4*10^'ModelParams Lp'!C$5*($U41/$V41)^'ModelParams Lp'!C$6)*3</f>
        <v>#REF!</v>
      </c>
      <c r="Y41" s="67" t="e">
        <f>('ModelParams Lp'!D$4*10^'ModelParams Lp'!D$5*($U41/$V41)^'ModelParams Lp'!D$6)*3</f>
        <v>#REF!</v>
      </c>
      <c r="Z41" s="67" t="e">
        <f>('ModelParams Lp'!E$4*10^'ModelParams Lp'!E$5*($U41/$V41)^'ModelParams Lp'!E$6)*3</f>
        <v>#REF!</v>
      </c>
      <c r="AA41" s="67" t="e">
        <f>('ModelParams Lp'!F$4*10^'ModelParams Lp'!F$5*($U41/$V41)^'ModelParams Lp'!F$6)*3</f>
        <v>#REF!</v>
      </c>
      <c r="AB41" s="67" t="e">
        <f>('ModelParams Lp'!G$4*10^'ModelParams Lp'!G$5*($U41/$V41)^'ModelParams Lp'!G$6)*3</f>
        <v>#REF!</v>
      </c>
      <c r="AC41" s="67" t="e">
        <f>('ModelParams Lp'!H$4*10^'ModelParams Lp'!H$5*($U41/$V41)^'ModelParams Lp'!H$6)*3</f>
        <v>#REF!</v>
      </c>
      <c r="AD41" s="67" t="e">
        <f>('ModelParams Lp'!I$4*10^'ModelParams Lp'!I$5*($U41/$V41)^'ModelParams Lp'!I$6)*3</f>
        <v>#REF!</v>
      </c>
      <c r="AE41" s="53" t="e">
        <f t="shared" si="5"/>
        <v>#REF!</v>
      </c>
      <c r="AF41" s="53" t="e">
        <f>IF(AE41&lt;'ModelParams Lp'!$B$16,-1,IF(AE41&lt;'ModelParams Lp'!$C$16,0,IF(AE41&lt;'ModelParams Lp'!$D$16,1,IF(AE41&lt;'ModelParams Lp'!$E$16,2,IF(AE41&lt;'ModelParams Lp'!$F$16,3,IF(AE41&lt;'ModelParams Lp'!$G$16,4,IF(AE41&lt;'ModelParams Lp'!$H$16,5,6)))))))</f>
        <v>#REF!</v>
      </c>
      <c r="AG41" s="67" t="e">
        <f ca="1">IF($AF41&gt;1,0,OFFSET('ModelParams Lp'!$C$12,0,-'Sound Pressure'!$AF41))</f>
        <v>#REF!</v>
      </c>
      <c r="AH41" s="67" t="e">
        <f ca="1">IF($AF41&gt;2,0,OFFSET('ModelParams Lp'!$D$12,0,-'Sound Pressure'!$AF41))</f>
        <v>#REF!</v>
      </c>
      <c r="AI41" s="67" t="e">
        <f ca="1">IF($AF41&gt;3,0,OFFSET('ModelParams Lp'!$E$12,0,-'Sound Pressure'!$AF41))</f>
        <v>#REF!</v>
      </c>
      <c r="AJ41" s="67" t="e">
        <f ca="1">IF($AF41&gt;4,0,OFFSET('ModelParams Lp'!$F$12,0,-'Sound Pressure'!$AF41))</f>
        <v>#REF!</v>
      </c>
      <c r="AK41" s="67" t="e">
        <f ca="1">IF($AF41&gt;3,0,OFFSET('ModelParams Lp'!$G$12,0,-'Sound Pressure'!$AF41))</f>
        <v>#REF!</v>
      </c>
      <c r="AL41" s="67" t="e">
        <f ca="1">IF($AF41&gt;5,0,OFFSET('ModelParams Lp'!$H$12,0,-'Sound Pressure'!$AF41))</f>
        <v>#REF!</v>
      </c>
      <c r="AM41" s="67" t="e">
        <f ca="1">IF($AF41&gt;6,0,OFFSET('ModelParams Lp'!$I$12,0,-'Sound Pressure'!$AF41))</f>
        <v>#REF!</v>
      </c>
      <c r="AN41" s="67" t="e">
        <f ca="1">IF($AF41&gt;7,0,IF($AF$4&lt;0,3,OFFSET('ModelParams Lp'!$J$12,0,-'Sound Pressure'!$AF41)))</f>
        <v>#REF!</v>
      </c>
      <c r="AO41" s="67" t="e">
        <f t="shared" si="6"/>
        <v>#REF!</v>
      </c>
      <c r="AP41" s="67" t="e">
        <f t="shared" si="6"/>
        <v>#REF!</v>
      </c>
      <c r="AQ41" s="67" t="e">
        <f t="shared" si="6"/>
        <v>#REF!</v>
      </c>
      <c r="AR41" s="67" t="e">
        <f t="shared" si="6"/>
        <v>#REF!</v>
      </c>
      <c r="AS41" s="67" t="e">
        <f t="shared" si="6"/>
        <v>#REF!</v>
      </c>
      <c r="AT41" s="67" t="e">
        <f t="shared" si="6"/>
        <v>#REF!</v>
      </c>
      <c r="AU41" s="67" t="e">
        <f t="shared" si="6"/>
        <v>#REF!</v>
      </c>
      <c r="AV41" s="67" t="e">
        <f t="shared" si="6"/>
        <v>#REF!</v>
      </c>
      <c r="AW41" s="67">
        <f>'ModelParams Lp'!B$22</f>
        <v>4</v>
      </c>
      <c r="AX41" s="67">
        <f>'ModelParams Lp'!C$22</f>
        <v>2</v>
      </c>
      <c r="AY41" s="67">
        <f>'ModelParams Lp'!D$22</f>
        <v>1</v>
      </c>
      <c r="AZ41" s="67">
        <f>'ModelParams Lp'!E$22</f>
        <v>0</v>
      </c>
      <c r="BA41" s="67">
        <f>'ModelParams Lp'!F$22</f>
        <v>0</v>
      </c>
      <c r="BB41" s="67">
        <f>'ModelParams Lp'!G$22</f>
        <v>0</v>
      </c>
      <c r="BC41" s="67">
        <f>'ModelParams Lp'!H$22</f>
        <v>0</v>
      </c>
      <c r="BD41" s="67">
        <f>'ModelParams Lp'!I$22</f>
        <v>0</v>
      </c>
      <c r="BE41" s="67" t="e">
        <f>-10*LOG(2/(4*PI()*2^2)+4/(0.163*(Calcul!$K46*Calcul!$L46)/VLOOKUP(Calcul!$I46,'ModelParams Lp'!$E$37:$F$39,2,0)))</f>
        <v>#N/A</v>
      </c>
      <c r="BF41" s="67" t="e">
        <f>-10*LOG(2/(4*PI()*2^2)+4/(0.163*(Calcul!$K46*Calcul!$L46)/VLOOKUP(Calcul!$I46,'ModelParams Lp'!$E$37:$F$39,2,0)))</f>
        <v>#N/A</v>
      </c>
      <c r="BG41" s="67" t="e">
        <f>-10*LOG(2/(4*PI()*2^2)+4/(0.163*(Calcul!$K46*Calcul!$L46)/VLOOKUP(Calcul!$I46,'ModelParams Lp'!$E$37:$F$39,2,0)))</f>
        <v>#N/A</v>
      </c>
      <c r="BH41" s="67" t="e">
        <f>-10*LOG(2/(4*PI()*2^2)+4/(0.163*(Calcul!$K46*Calcul!$L46)/VLOOKUP(Calcul!$I46,'ModelParams Lp'!$E$37:$F$39,2,0)))</f>
        <v>#N/A</v>
      </c>
      <c r="BI41" s="67" t="e">
        <f>-10*LOG(2/(4*PI()*2^2)+4/(0.163*(Calcul!$K46*Calcul!$L46)/VLOOKUP(Calcul!$I46,'ModelParams Lp'!$E$37:$F$39,2,0)))</f>
        <v>#N/A</v>
      </c>
      <c r="BJ41" s="67" t="e">
        <f>-10*LOG(2/(4*PI()*2^2)+4/(0.163*(Calcul!$K46*Calcul!$L46)/VLOOKUP(Calcul!$I46,'ModelParams Lp'!$E$37:$F$39,2,0)))</f>
        <v>#N/A</v>
      </c>
      <c r="BK41" s="67" t="e">
        <f>-10*LOG(2/(4*PI()*2^2)+4/(0.163*(Calcul!$K46*Calcul!$L46)/VLOOKUP(Calcul!$I46,'ModelParams Lp'!$E$37:$F$39,2,0)))</f>
        <v>#N/A</v>
      </c>
      <c r="BL41" s="67" t="e">
        <f>-10*LOG(2/(4*PI()*2^2)+4/(0.163*(Calcul!$K46*Calcul!$L46)/VLOOKUP(Calcul!$I46,'ModelParams Lp'!$E$37:$F$39,2,0)))</f>
        <v>#N/A</v>
      </c>
      <c r="BM41" s="67" t="e">
        <f>VLOOKUP(Calcul!$J46,'ModelParams Lp'!$D$28:$O$32,5,0)+BE41</f>
        <v>#N/A</v>
      </c>
      <c r="BN41" s="67" t="e">
        <f>VLOOKUP(Calcul!$J46,'ModelParams Lp'!$D$28:$O$32,6,0)+BF41</f>
        <v>#N/A</v>
      </c>
      <c r="BO41" s="67" t="e">
        <f>VLOOKUP(Calcul!$J46,'ModelParams Lp'!$D$28:$O$32,7,0)+BG41</f>
        <v>#N/A</v>
      </c>
      <c r="BP41" s="67" t="e">
        <f>VLOOKUP(Calcul!$J46,'ModelParams Lp'!$D$28:$O$32,8,0)+BH41</f>
        <v>#N/A</v>
      </c>
      <c r="BQ41" s="67" t="e">
        <f>VLOOKUP(Calcul!$J46,'ModelParams Lp'!$D$28:$O$32,9,0)+BI41</f>
        <v>#N/A</v>
      </c>
      <c r="BR41" s="67" t="e">
        <f>VLOOKUP(Calcul!$J46,'ModelParams Lp'!$D$28:$O$32,10,0)+BJ41</f>
        <v>#N/A</v>
      </c>
      <c r="BS41" s="67" t="e">
        <f>VLOOKUP(Calcul!$J46,'ModelParams Lp'!$D$28:$O$32,11,0)+BK41</f>
        <v>#N/A</v>
      </c>
      <c r="BT41" s="67" t="e">
        <f>VLOOKUP(Calcul!$J46,'ModelParams Lp'!$D$28:$O$32,12,0)+BL41</f>
        <v>#N/A</v>
      </c>
      <c r="BU41" s="66" t="e">
        <f t="shared" ca="1" si="7"/>
        <v>#REF!</v>
      </c>
      <c r="BV41" s="66" t="e">
        <f t="shared" ca="1" si="8"/>
        <v>#REF!</v>
      </c>
      <c r="BW41" s="66" t="e">
        <f t="shared" ca="1" si="9"/>
        <v>#REF!</v>
      </c>
      <c r="BX41" s="66" t="e">
        <f t="shared" ca="1" si="10"/>
        <v>#REF!</v>
      </c>
      <c r="BY41" s="66" t="e">
        <f t="shared" ca="1" si="11"/>
        <v>#REF!</v>
      </c>
      <c r="BZ41" s="66" t="e">
        <f t="shared" ca="1" si="12"/>
        <v>#REF!</v>
      </c>
      <c r="CA41" s="66" t="e">
        <f t="shared" ca="1" si="13"/>
        <v>#REF!</v>
      </c>
      <c r="CB41" s="66" t="e">
        <f t="shared" ca="1" si="14"/>
        <v>#REF!</v>
      </c>
      <c r="CC41" s="24" t="e">
        <f ca="1">10*LOG10(IF(BU41="",0,POWER(10,((BU41+'ModelParams Lw'!$O$4)/10))) +IF(BV41="",0,POWER(10,((BV41+'ModelParams Lw'!$P$4)/10))) +IF(BW41="",0,POWER(10,((BW41+'ModelParams Lw'!$Q$4)/10))) +IF(BX41="",0,POWER(10,((BX41+'ModelParams Lw'!$R$4)/10))) +IF(BY41="",0,POWER(10,((BY41+'ModelParams Lw'!$S$4)/10))) +IF(BZ41="",0,POWER(10,((BZ41+'ModelParams Lw'!$T$4)/10))) +IF(CA41="",0,POWER(10,((CA41+'ModelParams Lw'!$U$4)/10)))+IF(CB41="",0,POWER(10,((CB41+'ModelParams Lw'!$V$4)/10))))</f>
        <v>#REF!</v>
      </c>
      <c r="CD41" s="24" t="e">
        <f t="shared" ca="1" si="15"/>
        <v>#REF!</v>
      </c>
      <c r="CE41" s="24" t="e">
        <f ca="1">(BU41-'ModelParams Lw'!O$10)/'ModelParams Lw'!O$11</f>
        <v>#REF!</v>
      </c>
      <c r="CF41" s="24" t="e">
        <f ca="1">(BV41-'ModelParams Lw'!P$10)/'ModelParams Lw'!P$11</f>
        <v>#REF!</v>
      </c>
      <c r="CG41" s="24" t="e">
        <f ca="1">(BW41-'ModelParams Lw'!Q$10)/'ModelParams Lw'!Q$11</f>
        <v>#REF!</v>
      </c>
      <c r="CH41" s="24" t="e">
        <f ca="1">(BX41-'ModelParams Lw'!R$10)/'ModelParams Lw'!R$11</f>
        <v>#REF!</v>
      </c>
      <c r="CI41" s="24" t="e">
        <f ca="1">(BY41-'ModelParams Lw'!S$10)/'ModelParams Lw'!S$11</f>
        <v>#REF!</v>
      </c>
      <c r="CJ41" s="24" t="e">
        <f ca="1">(BZ41-'ModelParams Lw'!T$10)/'ModelParams Lw'!T$11</f>
        <v>#REF!</v>
      </c>
      <c r="CK41" s="24" t="e">
        <f ca="1">(CA41-'ModelParams Lw'!U$10)/'ModelParams Lw'!U$11</f>
        <v>#REF!</v>
      </c>
      <c r="CL41" s="24" t="e">
        <f ca="1">(CB41-'ModelParams Lw'!V$10)/'ModelParams Lw'!V$11</f>
        <v>#REF!</v>
      </c>
      <c r="CM41" s="66" t="e">
        <f t="shared" si="16"/>
        <v>#REF!</v>
      </c>
      <c r="CN41" s="66" t="e">
        <f t="shared" si="17"/>
        <v>#REF!</v>
      </c>
      <c r="CO41" s="66" t="e">
        <f t="shared" si="23"/>
        <v>#REF!</v>
      </c>
      <c r="CP41" s="66" t="e">
        <f t="shared" si="18"/>
        <v>#REF!</v>
      </c>
      <c r="CQ41" s="66" t="e">
        <f t="shared" si="19"/>
        <v>#REF!</v>
      </c>
      <c r="CR41" s="66" t="e">
        <f t="shared" si="20"/>
        <v>#REF!</v>
      </c>
      <c r="CS41" s="66" t="e">
        <f t="shared" si="21"/>
        <v>#REF!</v>
      </c>
      <c r="CT41" s="66" t="e">
        <f t="shared" si="22"/>
        <v>#REF!</v>
      </c>
      <c r="CU41" s="24" t="e">
        <f>10*LOG10(IF(CM41="",0,POWER(10,((CM41+'ModelParams Lw'!$O$4)/10))) +IF(CN41="",0,POWER(10,((CN41+'ModelParams Lw'!$P$4)/10))) +IF(CO41="",0,POWER(10,((CO41+'ModelParams Lw'!$Q$4)/10))) +IF(CP41="",0,POWER(10,((CP41+'ModelParams Lw'!$R$4)/10))) +IF(CQ41="",0,POWER(10,((CQ41+'ModelParams Lw'!$S$4)/10))) +IF(CR41="",0,POWER(10,((CR41+'ModelParams Lw'!$T$4)/10))) +IF(CS41="",0,POWER(10,((CS41+'ModelParams Lw'!$U$4)/10)))+IF(CT41="",0,POWER(10,((CT41+'ModelParams Lw'!$V$4)/10))))</f>
        <v>#REF!</v>
      </c>
      <c r="CV41" s="24" t="e">
        <f t="shared" si="24"/>
        <v>#REF!</v>
      </c>
      <c r="CW41" s="24" t="e">
        <f>(CM41-'ModelParams Lw'!O$10)/'ModelParams Lw'!O$11</f>
        <v>#REF!</v>
      </c>
      <c r="CX41" s="24" t="e">
        <f>(CN41-'ModelParams Lw'!P$10)/'ModelParams Lw'!P$11</f>
        <v>#REF!</v>
      </c>
      <c r="CY41" s="24" t="e">
        <f>(CO41-'ModelParams Lw'!Q$10)/'ModelParams Lw'!Q$11</f>
        <v>#REF!</v>
      </c>
      <c r="CZ41" s="24" t="e">
        <f>(CP41-'ModelParams Lw'!R$10)/'ModelParams Lw'!R$11</f>
        <v>#REF!</v>
      </c>
      <c r="DA41" s="24" t="e">
        <f>(CQ41-'ModelParams Lw'!S$10)/'ModelParams Lw'!S$11</f>
        <v>#REF!</v>
      </c>
      <c r="DB41" s="24" t="e">
        <f>(CR41-'ModelParams Lw'!T$10)/'ModelParams Lw'!T$11</f>
        <v>#REF!</v>
      </c>
      <c r="DC41" s="24" t="e">
        <f>(CS41-'ModelParams Lw'!U$10)/'ModelParams Lw'!U$11</f>
        <v>#REF!</v>
      </c>
      <c r="DD41" s="24" t="e">
        <f>(CT41-'ModelParams Lw'!V$10)/'ModelParams Lw'!V$11</f>
        <v>#REF!</v>
      </c>
    </row>
    <row r="42" spans="1:108" x14ac:dyDescent="0.25">
      <c r="A42" s="12" t="e">
        <f>'Sound Power'!B42</f>
        <v>#REF!</v>
      </c>
      <c r="B42" s="12">
        <f>'Sound Power'!D42</f>
        <v>0</v>
      </c>
      <c r="C42" s="12">
        <f>'Sound Power'!E42</f>
        <v>0</v>
      </c>
      <c r="D42" s="12">
        <f>'Sound Power'!F42</f>
        <v>0</v>
      </c>
      <c r="E42" s="67" t="e">
        <f>IF(Calcul!$G47="SA",'Sound Power'!AY42,'Sound Power'!P42)</f>
        <v>#REF!</v>
      </c>
      <c r="F42" s="67" t="e">
        <f>IF(Calcul!$G47="SA",'Sound Power'!AZ42,'Sound Power'!Q42)</f>
        <v>#REF!</v>
      </c>
      <c r="G42" s="67" t="e">
        <f>IF(Calcul!$G47="SA",'Sound Power'!BA42,'Sound Power'!R42)</f>
        <v>#REF!</v>
      </c>
      <c r="H42" s="67" t="e">
        <f>IF(Calcul!$G47="SA",'Sound Power'!BB42,'Sound Power'!S42)</f>
        <v>#REF!</v>
      </c>
      <c r="I42" s="67" t="e">
        <f>IF(Calcul!$G47="SA",'Sound Power'!BC42,'Sound Power'!T42)</f>
        <v>#REF!</v>
      </c>
      <c r="J42" s="67" t="e">
        <f>IF(Calcul!$G47="SA",'Sound Power'!BD42,'Sound Power'!U42)</f>
        <v>#REF!</v>
      </c>
      <c r="K42" s="67" t="e">
        <f>IF(Calcul!$G47="SA",'Sound Power'!BE42,'Sound Power'!V42)</f>
        <v>#REF!</v>
      </c>
      <c r="L42" s="67" t="e">
        <f>IF(Calcul!$G47="SA",'Sound Power'!BF42,'Sound Power'!W42)</f>
        <v>#REF!</v>
      </c>
      <c r="M42" s="67" t="e">
        <f>'Sound Power'!BY42</f>
        <v>#REF!</v>
      </c>
      <c r="N42" s="67" t="e">
        <f>'Sound Power'!BZ42</f>
        <v>#REF!</v>
      </c>
      <c r="O42" s="67" t="e">
        <f>'Sound Power'!CA42</f>
        <v>#REF!</v>
      </c>
      <c r="P42" s="67" t="e">
        <f>'Sound Power'!CB42</f>
        <v>#REF!</v>
      </c>
      <c r="Q42" s="67" t="e">
        <f>'Sound Power'!CC42</f>
        <v>#REF!</v>
      </c>
      <c r="R42" s="67" t="e">
        <f>'Sound Power'!CD42</f>
        <v>#REF!</v>
      </c>
      <c r="S42" s="67" t="e">
        <f>'Sound Power'!CE42</f>
        <v>#REF!</v>
      </c>
      <c r="T42" s="67" t="e">
        <f>'Sound Power'!CF42</f>
        <v>#REF!</v>
      </c>
      <c r="U42" s="64">
        <f t="shared" si="3"/>
        <v>0</v>
      </c>
      <c r="V42" s="64">
        <f t="shared" si="4"/>
        <v>0</v>
      </c>
      <c r="W42" s="67" t="e">
        <f>('ModelParams Lp'!B$4*10^'ModelParams Lp'!B$5*($U42/$V42)^'ModelParams Lp'!B$6)*3</f>
        <v>#DIV/0!</v>
      </c>
      <c r="X42" s="67" t="e">
        <f>('ModelParams Lp'!C$4*10^'ModelParams Lp'!C$5*($U42/$V42)^'ModelParams Lp'!C$6)*3</f>
        <v>#DIV/0!</v>
      </c>
      <c r="Y42" s="67" t="e">
        <f>('ModelParams Lp'!D$4*10^'ModelParams Lp'!D$5*($U42/$V42)^'ModelParams Lp'!D$6)*3</f>
        <v>#DIV/0!</v>
      </c>
      <c r="Z42" s="67" t="e">
        <f>('ModelParams Lp'!E$4*10^'ModelParams Lp'!E$5*($U42/$V42)^'ModelParams Lp'!E$6)*3</f>
        <v>#DIV/0!</v>
      </c>
      <c r="AA42" s="67" t="e">
        <f>('ModelParams Lp'!F$4*10^'ModelParams Lp'!F$5*($U42/$V42)^'ModelParams Lp'!F$6)*3</f>
        <v>#DIV/0!</v>
      </c>
      <c r="AB42" s="67" t="e">
        <f>('ModelParams Lp'!G$4*10^'ModelParams Lp'!G$5*($U42/$V42)^'ModelParams Lp'!G$6)*3</f>
        <v>#DIV/0!</v>
      </c>
      <c r="AC42" s="67" t="e">
        <f>('ModelParams Lp'!H$4*10^'ModelParams Lp'!H$5*($U42/$V42)^'ModelParams Lp'!H$6)*3</f>
        <v>#DIV/0!</v>
      </c>
      <c r="AD42" s="67" t="e">
        <f>('ModelParams Lp'!I$4*10^'ModelParams Lp'!I$5*($U42/$V42)^'ModelParams Lp'!I$6)*3</f>
        <v>#DIV/0!</v>
      </c>
      <c r="AE42" s="53" t="e">
        <f t="shared" si="5"/>
        <v>#DIV/0!</v>
      </c>
      <c r="AF42" s="53" t="e">
        <f>IF(AE42&lt;'ModelParams Lp'!$B$16,-1,IF(AE42&lt;'ModelParams Lp'!$C$16,0,IF(AE42&lt;'ModelParams Lp'!$D$16,1,IF(AE42&lt;'ModelParams Lp'!$E$16,2,IF(AE42&lt;'ModelParams Lp'!$F$16,3,IF(AE42&lt;'ModelParams Lp'!$G$16,4,IF(AE42&lt;'ModelParams Lp'!$H$16,5,6)))))))</f>
        <v>#DIV/0!</v>
      </c>
      <c r="AG42" s="67" t="e">
        <f ca="1">IF($AF42&gt;1,0,OFFSET('ModelParams Lp'!$C$12,0,-'Sound Pressure'!$AF42))</f>
        <v>#DIV/0!</v>
      </c>
      <c r="AH42" s="67" t="e">
        <f ca="1">IF($AF42&gt;2,0,OFFSET('ModelParams Lp'!$D$12,0,-'Sound Pressure'!$AF42))</f>
        <v>#DIV/0!</v>
      </c>
      <c r="AI42" s="67" t="e">
        <f ca="1">IF($AF42&gt;3,0,OFFSET('ModelParams Lp'!$E$12,0,-'Sound Pressure'!$AF42))</f>
        <v>#DIV/0!</v>
      </c>
      <c r="AJ42" s="67" t="e">
        <f ca="1">IF($AF42&gt;4,0,OFFSET('ModelParams Lp'!$F$12,0,-'Sound Pressure'!$AF42))</f>
        <v>#DIV/0!</v>
      </c>
      <c r="AK42" s="67" t="e">
        <f ca="1">IF($AF42&gt;3,0,OFFSET('ModelParams Lp'!$G$12,0,-'Sound Pressure'!$AF42))</f>
        <v>#DIV/0!</v>
      </c>
      <c r="AL42" s="67" t="e">
        <f ca="1">IF($AF42&gt;5,0,OFFSET('ModelParams Lp'!$H$12,0,-'Sound Pressure'!$AF42))</f>
        <v>#DIV/0!</v>
      </c>
      <c r="AM42" s="67" t="e">
        <f ca="1">IF($AF42&gt;6,0,OFFSET('ModelParams Lp'!$I$12,0,-'Sound Pressure'!$AF42))</f>
        <v>#DIV/0!</v>
      </c>
      <c r="AN42" s="67" t="e">
        <f ca="1">IF($AF42&gt;7,0,IF($AF$4&lt;0,3,OFFSET('ModelParams Lp'!$J$12,0,-'Sound Pressure'!$AF42)))</f>
        <v>#DIV/0!</v>
      </c>
      <c r="AO42" s="67" t="e">
        <f t="shared" si="6"/>
        <v>#DIV/0!</v>
      </c>
      <c r="AP42" s="67" t="e">
        <f t="shared" si="6"/>
        <v>#DIV/0!</v>
      </c>
      <c r="AQ42" s="67" t="e">
        <f t="shared" si="6"/>
        <v>#DIV/0!</v>
      </c>
      <c r="AR42" s="67" t="e">
        <f t="shared" si="6"/>
        <v>#DIV/0!</v>
      </c>
      <c r="AS42" s="67" t="e">
        <f t="shared" si="6"/>
        <v>#DIV/0!</v>
      </c>
      <c r="AT42" s="67" t="e">
        <f t="shared" si="6"/>
        <v>#DIV/0!</v>
      </c>
      <c r="AU42" s="67" t="e">
        <f t="shared" si="6"/>
        <v>#DIV/0!</v>
      </c>
      <c r="AV42" s="67" t="e">
        <f t="shared" si="6"/>
        <v>#DIV/0!</v>
      </c>
      <c r="AW42" s="67">
        <f>'ModelParams Lp'!B$22</f>
        <v>4</v>
      </c>
      <c r="AX42" s="67">
        <f>'ModelParams Lp'!C$22</f>
        <v>2</v>
      </c>
      <c r="AY42" s="67">
        <f>'ModelParams Lp'!D$22</f>
        <v>1</v>
      </c>
      <c r="AZ42" s="67">
        <f>'ModelParams Lp'!E$22</f>
        <v>0</v>
      </c>
      <c r="BA42" s="67">
        <f>'ModelParams Lp'!F$22</f>
        <v>0</v>
      </c>
      <c r="BB42" s="67">
        <f>'ModelParams Lp'!G$22</f>
        <v>0</v>
      </c>
      <c r="BC42" s="67">
        <f>'ModelParams Lp'!H$22</f>
        <v>0</v>
      </c>
      <c r="BD42" s="67">
        <f>'ModelParams Lp'!I$22</f>
        <v>0</v>
      </c>
      <c r="BE42" s="67" t="e">
        <f>-10*LOG(2/(4*PI()*2^2)+4/(0.163*(Calcul!$K47*Calcul!$L47)/VLOOKUP(Calcul!$I47,'ModelParams Lp'!$E$37:$F$39,2,0)))</f>
        <v>#N/A</v>
      </c>
      <c r="BF42" s="67" t="e">
        <f>-10*LOG(2/(4*PI()*2^2)+4/(0.163*(Calcul!$K47*Calcul!$L47)/VLOOKUP(Calcul!$I47,'ModelParams Lp'!$E$37:$F$39,2,0)))</f>
        <v>#N/A</v>
      </c>
      <c r="BG42" s="67" t="e">
        <f>-10*LOG(2/(4*PI()*2^2)+4/(0.163*(Calcul!$K47*Calcul!$L47)/VLOOKUP(Calcul!$I47,'ModelParams Lp'!$E$37:$F$39,2,0)))</f>
        <v>#N/A</v>
      </c>
      <c r="BH42" s="67" t="e">
        <f>-10*LOG(2/(4*PI()*2^2)+4/(0.163*(Calcul!$K47*Calcul!$L47)/VLOOKUP(Calcul!$I47,'ModelParams Lp'!$E$37:$F$39,2,0)))</f>
        <v>#N/A</v>
      </c>
      <c r="BI42" s="67" t="e">
        <f>-10*LOG(2/(4*PI()*2^2)+4/(0.163*(Calcul!$K47*Calcul!$L47)/VLOOKUP(Calcul!$I47,'ModelParams Lp'!$E$37:$F$39,2,0)))</f>
        <v>#N/A</v>
      </c>
      <c r="BJ42" s="67" t="e">
        <f>-10*LOG(2/(4*PI()*2^2)+4/(0.163*(Calcul!$K47*Calcul!$L47)/VLOOKUP(Calcul!$I47,'ModelParams Lp'!$E$37:$F$39,2,0)))</f>
        <v>#N/A</v>
      </c>
      <c r="BK42" s="67" t="e">
        <f>-10*LOG(2/(4*PI()*2^2)+4/(0.163*(Calcul!$K47*Calcul!$L47)/VLOOKUP(Calcul!$I47,'ModelParams Lp'!$E$37:$F$39,2,0)))</f>
        <v>#N/A</v>
      </c>
      <c r="BL42" s="67" t="e">
        <f>-10*LOG(2/(4*PI()*2^2)+4/(0.163*(Calcul!$K47*Calcul!$L47)/VLOOKUP(Calcul!$I47,'ModelParams Lp'!$E$37:$F$39,2,0)))</f>
        <v>#N/A</v>
      </c>
      <c r="BM42" s="67" t="e">
        <f>VLOOKUP(Calcul!$J47,'ModelParams Lp'!$D$28:$O$32,5,0)+BE42</f>
        <v>#N/A</v>
      </c>
      <c r="BN42" s="67" t="e">
        <f>VLOOKUP(Calcul!$J47,'ModelParams Lp'!$D$28:$O$32,6,0)+BF42</f>
        <v>#N/A</v>
      </c>
      <c r="BO42" s="67" t="e">
        <f>VLOOKUP(Calcul!$J47,'ModelParams Lp'!$D$28:$O$32,7,0)+BG42</f>
        <v>#N/A</v>
      </c>
      <c r="BP42" s="67" t="e">
        <f>VLOOKUP(Calcul!$J47,'ModelParams Lp'!$D$28:$O$32,8,0)+BH42</f>
        <v>#N/A</v>
      </c>
      <c r="BQ42" s="67" t="e">
        <f>VLOOKUP(Calcul!$J47,'ModelParams Lp'!$D$28:$O$32,9,0)+BI42</f>
        <v>#N/A</v>
      </c>
      <c r="BR42" s="67" t="e">
        <f>VLOOKUP(Calcul!$J47,'ModelParams Lp'!$D$28:$O$32,10,0)+BJ42</f>
        <v>#N/A</v>
      </c>
      <c r="BS42" s="67" t="e">
        <f>VLOOKUP(Calcul!$J47,'ModelParams Lp'!$D$28:$O$32,11,0)+BK42</f>
        <v>#N/A</v>
      </c>
      <c r="BT42" s="67" t="e">
        <f>VLOOKUP(Calcul!$J47,'ModelParams Lp'!$D$28:$O$32,12,0)+BL42</f>
        <v>#N/A</v>
      </c>
      <c r="BU42" s="66" t="e">
        <f t="shared" ca="1" si="7"/>
        <v>#REF!</v>
      </c>
      <c r="BV42" s="66" t="e">
        <f t="shared" ca="1" si="8"/>
        <v>#REF!</v>
      </c>
      <c r="BW42" s="66" t="e">
        <f t="shared" ca="1" si="9"/>
        <v>#REF!</v>
      </c>
      <c r="BX42" s="66" t="e">
        <f t="shared" ca="1" si="10"/>
        <v>#REF!</v>
      </c>
      <c r="BY42" s="66" t="e">
        <f t="shared" ca="1" si="11"/>
        <v>#REF!</v>
      </c>
      <c r="BZ42" s="66" t="e">
        <f t="shared" ca="1" si="12"/>
        <v>#REF!</v>
      </c>
      <c r="CA42" s="66" t="e">
        <f t="shared" ca="1" si="13"/>
        <v>#REF!</v>
      </c>
      <c r="CB42" s="66" t="e">
        <f t="shared" ca="1" si="14"/>
        <v>#REF!</v>
      </c>
      <c r="CC42" s="24" t="e">
        <f ca="1">10*LOG10(IF(BU42="",0,POWER(10,((BU42+'ModelParams Lw'!$O$4)/10))) +IF(BV42="",0,POWER(10,((BV42+'ModelParams Lw'!$P$4)/10))) +IF(BW42="",0,POWER(10,((BW42+'ModelParams Lw'!$Q$4)/10))) +IF(BX42="",0,POWER(10,((BX42+'ModelParams Lw'!$R$4)/10))) +IF(BY42="",0,POWER(10,((BY42+'ModelParams Lw'!$S$4)/10))) +IF(BZ42="",0,POWER(10,((BZ42+'ModelParams Lw'!$T$4)/10))) +IF(CA42="",0,POWER(10,((CA42+'ModelParams Lw'!$U$4)/10)))+IF(CB42="",0,POWER(10,((CB42+'ModelParams Lw'!$V$4)/10))))</f>
        <v>#REF!</v>
      </c>
      <c r="CD42" s="24" t="e">
        <f t="shared" ca="1" si="15"/>
        <v>#REF!</v>
      </c>
      <c r="CE42" s="24" t="e">
        <f ca="1">(BU42-'ModelParams Lw'!O$10)/'ModelParams Lw'!O$11</f>
        <v>#REF!</v>
      </c>
      <c r="CF42" s="24" t="e">
        <f ca="1">(BV42-'ModelParams Lw'!P$10)/'ModelParams Lw'!P$11</f>
        <v>#REF!</v>
      </c>
      <c r="CG42" s="24" t="e">
        <f ca="1">(BW42-'ModelParams Lw'!Q$10)/'ModelParams Lw'!Q$11</f>
        <v>#REF!</v>
      </c>
      <c r="CH42" s="24" t="e">
        <f ca="1">(BX42-'ModelParams Lw'!R$10)/'ModelParams Lw'!R$11</f>
        <v>#REF!</v>
      </c>
      <c r="CI42" s="24" t="e">
        <f ca="1">(BY42-'ModelParams Lw'!S$10)/'ModelParams Lw'!S$11</f>
        <v>#REF!</v>
      </c>
      <c r="CJ42" s="24" t="e">
        <f ca="1">(BZ42-'ModelParams Lw'!T$10)/'ModelParams Lw'!T$11</f>
        <v>#REF!</v>
      </c>
      <c r="CK42" s="24" t="e">
        <f ca="1">(CA42-'ModelParams Lw'!U$10)/'ModelParams Lw'!U$11</f>
        <v>#REF!</v>
      </c>
      <c r="CL42" s="24" t="e">
        <f ca="1">(CB42-'ModelParams Lw'!V$10)/'ModelParams Lw'!V$11</f>
        <v>#REF!</v>
      </c>
      <c r="CM42" s="66" t="e">
        <f t="shared" si="16"/>
        <v>#REF!</v>
      </c>
      <c r="CN42" s="66" t="e">
        <f t="shared" si="17"/>
        <v>#REF!</v>
      </c>
      <c r="CO42" s="66" t="e">
        <f t="shared" si="23"/>
        <v>#REF!</v>
      </c>
      <c r="CP42" s="66" t="e">
        <f t="shared" si="18"/>
        <v>#REF!</v>
      </c>
      <c r="CQ42" s="66" t="e">
        <f t="shared" si="19"/>
        <v>#REF!</v>
      </c>
      <c r="CR42" s="66" t="e">
        <f t="shared" si="20"/>
        <v>#REF!</v>
      </c>
      <c r="CS42" s="66" t="e">
        <f t="shared" si="21"/>
        <v>#REF!</v>
      </c>
      <c r="CT42" s="66" t="e">
        <f t="shared" si="22"/>
        <v>#REF!</v>
      </c>
      <c r="CU42" s="24" t="e">
        <f>10*LOG10(IF(CM42="",0,POWER(10,((CM42+'ModelParams Lw'!$O$4)/10))) +IF(CN42="",0,POWER(10,((CN42+'ModelParams Lw'!$P$4)/10))) +IF(CO42="",0,POWER(10,((CO42+'ModelParams Lw'!$Q$4)/10))) +IF(CP42="",0,POWER(10,((CP42+'ModelParams Lw'!$R$4)/10))) +IF(CQ42="",0,POWER(10,((CQ42+'ModelParams Lw'!$S$4)/10))) +IF(CR42="",0,POWER(10,((CR42+'ModelParams Lw'!$T$4)/10))) +IF(CS42="",0,POWER(10,((CS42+'ModelParams Lw'!$U$4)/10)))+IF(CT42="",0,POWER(10,((CT42+'ModelParams Lw'!$V$4)/10))))</f>
        <v>#REF!</v>
      </c>
      <c r="CV42" s="24" t="e">
        <f t="shared" si="24"/>
        <v>#REF!</v>
      </c>
      <c r="CW42" s="24" t="e">
        <f>(CM42-'ModelParams Lw'!O$10)/'ModelParams Lw'!O$11</f>
        <v>#REF!</v>
      </c>
      <c r="CX42" s="24" t="e">
        <f>(CN42-'ModelParams Lw'!P$10)/'ModelParams Lw'!P$11</f>
        <v>#REF!</v>
      </c>
      <c r="CY42" s="24" t="e">
        <f>(CO42-'ModelParams Lw'!Q$10)/'ModelParams Lw'!Q$11</f>
        <v>#REF!</v>
      </c>
      <c r="CZ42" s="24" t="e">
        <f>(CP42-'ModelParams Lw'!R$10)/'ModelParams Lw'!R$11</f>
        <v>#REF!</v>
      </c>
      <c r="DA42" s="24" t="e">
        <f>(CQ42-'ModelParams Lw'!S$10)/'ModelParams Lw'!S$11</f>
        <v>#REF!</v>
      </c>
      <c r="DB42" s="24" t="e">
        <f>(CR42-'ModelParams Lw'!T$10)/'ModelParams Lw'!T$11</f>
        <v>#REF!</v>
      </c>
      <c r="DC42" s="24" t="e">
        <f>(CS42-'ModelParams Lw'!U$10)/'ModelParams Lw'!U$11</f>
        <v>#REF!</v>
      </c>
      <c r="DD42" s="24" t="e">
        <f>(CT42-'ModelParams Lw'!V$10)/'ModelParams Lw'!V$11</f>
        <v>#REF!</v>
      </c>
    </row>
    <row r="43" spans="1:108" x14ac:dyDescent="0.25">
      <c r="A43" s="12" t="e">
        <f>'Sound Power'!B43</f>
        <v>#REF!</v>
      </c>
      <c r="B43" s="12" t="e">
        <f>'Sound Power'!D43</f>
        <v>#REF!</v>
      </c>
      <c r="C43" s="12" t="e">
        <f>'Sound Power'!E43</f>
        <v>#REF!</v>
      </c>
      <c r="D43" s="12" t="e">
        <f>'Sound Power'!F43</f>
        <v>#REF!</v>
      </c>
      <c r="E43" s="67" t="e">
        <f>IF(Calcul!$G48="SA",'Sound Power'!AY43,'Sound Power'!P43)</f>
        <v>#REF!</v>
      </c>
      <c r="F43" s="67" t="e">
        <f>IF(Calcul!$G48="SA",'Sound Power'!AZ43,'Sound Power'!Q43)</f>
        <v>#REF!</v>
      </c>
      <c r="G43" s="67" t="e">
        <f>IF(Calcul!$G48="SA",'Sound Power'!BA43,'Sound Power'!R43)</f>
        <v>#REF!</v>
      </c>
      <c r="H43" s="67" t="e">
        <f>IF(Calcul!$G48="SA",'Sound Power'!BB43,'Sound Power'!S43)</f>
        <v>#REF!</v>
      </c>
      <c r="I43" s="67" t="e">
        <f>IF(Calcul!$G48="SA",'Sound Power'!BC43,'Sound Power'!T43)</f>
        <v>#REF!</v>
      </c>
      <c r="J43" s="67" t="e">
        <f>IF(Calcul!$G48="SA",'Sound Power'!BD43,'Sound Power'!U43)</f>
        <v>#REF!</v>
      </c>
      <c r="K43" s="67" t="e">
        <f>IF(Calcul!$G48="SA",'Sound Power'!BE43,'Sound Power'!V43)</f>
        <v>#REF!</v>
      </c>
      <c r="L43" s="67" t="e">
        <f>IF(Calcul!$G48="SA",'Sound Power'!BF43,'Sound Power'!W43)</f>
        <v>#REF!</v>
      </c>
      <c r="M43" s="67" t="e">
        <f>'Sound Power'!BY43</f>
        <v>#REF!</v>
      </c>
      <c r="N43" s="67" t="e">
        <f>'Sound Power'!BZ43</f>
        <v>#REF!</v>
      </c>
      <c r="O43" s="67" t="e">
        <f>'Sound Power'!CA43</f>
        <v>#REF!</v>
      </c>
      <c r="P43" s="67" t="e">
        <f>'Sound Power'!CB43</f>
        <v>#REF!</v>
      </c>
      <c r="Q43" s="67" t="e">
        <f>'Sound Power'!CC43</f>
        <v>#REF!</v>
      </c>
      <c r="R43" s="67" t="e">
        <f>'Sound Power'!CD43</f>
        <v>#REF!</v>
      </c>
      <c r="S43" s="67" t="e">
        <f>'Sound Power'!CE43</f>
        <v>#REF!</v>
      </c>
      <c r="T43" s="67" t="e">
        <f>'Sound Power'!CF43</f>
        <v>#REF!</v>
      </c>
      <c r="U43" s="64" t="e">
        <f t="shared" si="3"/>
        <v>#REF!</v>
      </c>
      <c r="V43" s="64" t="e">
        <f t="shared" si="4"/>
        <v>#REF!</v>
      </c>
      <c r="W43" s="67" t="e">
        <f>('ModelParams Lp'!B$4*10^'ModelParams Lp'!B$5*($U43/$V43)^'ModelParams Lp'!B$6)*3</f>
        <v>#REF!</v>
      </c>
      <c r="X43" s="67" t="e">
        <f>('ModelParams Lp'!C$4*10^'ModelParams Lp'!C$5*($U43/$V43)^'ModelParams Lp'!C$6)*3</f>
        <v>#REF!</v>
      </c>
      <c r="Y43" s="67" t="e">
        <f>('ModelParams Lp'!D$4*10^'ModelParams Lp'!D$5*($U43/$V43)^'ModelParams Lp'!D$6)*3</f>
        <v>#REF!</v>
      </c>
      <c r="Z43" s="67" t="e">
        <f>('ModelParams Lp'!E$4*10^'ModelParams Lp'!E$5*($U43/$V43)^'ModelParams Lp'!E$6)*3</f>
        <v>#REF!</v>
      </c>
      <c r="AA43" s="67" t="e">
        <f>('ModelParams Lp'!F$4*10^'ModelParams Lp'!F$5*($U43/$V43)^'ModelParams Lp'!F$6)*3</f>
        <v>#REF!</v>
      </c>
      <c r="AB43" s="67" t="e">
        <f>('ModelParams Lp'!G$4*10^'ModelParams Lp'!G$5*($U43/$V43)^'ModelParams Lp'!G$6)*3</f>
        <v>#REF!</v>
      </c>
      <c r="AC43" s="67" t="e">
        <f>('ModelParams Lp'!H$4*10^'ModelParams Lp'!H$5*($U43/$V43)^'ModelParams Lp'!H$6)*3</f>
        <v>#REF!</v>
      </c>
      <c r="AD43" s="67" t="e">
        <f>('ModelParams Lp'!I$4*10^'ModelParams Lp'!I$5*($U43/$V43)^'ModelParams Lp'!I$6)*3</f>
        <v>#REF!</v>
      </c>
      <c r="AE43" s="53" t="e">
        <f t="shared" si="5"/>
        <v>#REF!</v>
      </c>
      <c r="AF43" s="53" t="e">
        <f>IF(AE43&lt;'ModelParams Lp'!$B$16,-1,IF(AE43&lt;'ModelParams Lp'!$C$16,0,IF(AE43&lt;'ModelParams Lp'!$D$16,1,IF(AE43&lt;'ModelParams Lp'!$E$16,2,IF(AE43&lt;'ModelParams Lp'!$F$16,3,IF(AE43&lt;'ModelParams Lp'!$G$16,4,IF(AE43&lt;'ModelParams Lp'!$H$16,5,6)))))))</f>
        <v>#REF!</v>
      </c>
      <c r="AG43" s="67" t="e">
        <f ca="1">IF($AF43&gt;1,0,OFFSET('ModelParams Lp'!$C$12,0,-'Sound Pressure'!$AF43))</f>
        <v>#REF!</v>
      </c>
      <c r="AH43" s="67" t="e">
        <f ca="1">IF($AF43&gt;2,0,OFFSET('ModelParams Lp'!$D$12,0,-'Sound Pressure'!$AF43))</f>
        <v>#REF!</v>
      </c>
      <c r="AI43" s="67" t="e">
        <f ca="1">IF($AF43&gt;3,0,OFFSET('ModelParams Lp'!$E$12,0,-'Sound Pressure'!$AF43))</f>
        <v>#REF!</v>
      </c>
      <c r="AJ43" s="67" t="e">
        <f ca="1">IF($AF43&gt;4,0,OFFSET('ModelParams Lp'!$F$12,0,-'Sound Pressure'!$AF43))</f>
        <v>#REF!</v>
      </c>
      <c r="AK43" s="67" t="e">
        <f ca="1">IF($AF43&gt;3,0,OFFSET('ModelParams Lp'!$G$12,0,-'Sound Pressure'!$AF43))</f>
        <v>#REF!</v>
      </c>
      <c r="AL43" s="67" t="e">
        <f ca="1">IF($AF43&gt;5,0,OFFSET('ModelParams Lp'!$H$12,0,-'Sound Pressure'!$AF43))</f>
        <v>#REF!</v>
      </c>
      <c r="AM43" s="67" t="e">
        <f ca="1">IF($AF43&gt;6,0,OFFSET('ModelParams Lp'!$I$12,0,-'Sound Pressure'!$AF43))</f>
        <v>#REF!</v>
      </c>
      <c r="AN43" s="67" t="e">
        <f ca="1">IF($AF43&gt;7,0,IF($AF$4&lt;0,3,OFFSET('ModelParams Lp'!$J$12,0,-'Sound Pressure'!$AF43)))</f>
        <v>#REF!</v>
      </c>
      <c r="AO43" s="67" t="e">
        <f t="shared" si="6"/>
        <v>#REF!</v>
      </c>
      <c r="AP43" s="67" t="e">
        <f t="shared" si="6"/>
        <v>#REF!</v>
      </c>
      <c r="AQ43" s="67" t="e">
        <f t="shared" si="6"/>
        <v>#REF!</v>
      </c>
      <c r="AR43" s="67" t="e">
        <f t="shared" si="6"/>
        <v>#REF!</v>
      </c>
      <c r="AS43" s="67" t="e">
        <f t="shared" si="6"/>
        <v>#REF!</v>
      </c>
      <c r="AT43" s="67" t="e">
        <f t="shared" si="6"/>
        <v>#REF!</v>
      </c>
      <c r="AU43" s="67" t="e">
        <f t="shared" si="6"/>
        <v>#REF!</v>
      </c>
      <c r="AV43" s="67" t="e">
        <f t="shared" si="6"/>
        <v>#REF!</v>
      </c>
      <c r="AW43" s="67">
        <f>'ModelParams Lp'!B$22</f>
        <v>4</v>
      </c>
      <c r="AX43" s="67">
        <f>'ModelParams Lp'!C$22</f>
        <v>2</v>
      </c>
      <c r="AY43" s="67">
        <f>'ModelParams Lp'!D$22</f>
        <v>1</v>
      </c>
      <c r="AZ43" s="67">
        <f>'ModelParams Lp'!E$22</f>
        <v>0</v>
      </c>
      <c r="BA43" s="67">
        <f>'ModelParams Lp'!F$22</f>
        <v>0</v>
      </c>
      <c r="BB43" s="67">
        <f>'ModelParams Lp'!G$22</f>
        <v>0</v>
      </c>
      <c r="BC43" s="67">
        <f>'ModelParams Lp'!H$22</f>
        <v>0</v>
      </c>
      <c r="BD43" s="67">
        <f>'ModelParams Lp'!I$22</f>
        <v>0</v>
      </c>
      <c r="BE43" s="67" t="e">
        <f>-10*LOG(2/(4*PI()*2^2)+4/(0.163*(Calcul!$K48*Calcul!$L48)/VLOOKUP(Calcul!$I48,'ModelParams Lp'!$E$37:$F$39,2,0)))</f>
        <v>#N/A</v>
      </c>
      <c r="BF43" s="67" t="e">
        <f>-10*LOG(2/(4*PI()*2^2)+4/(0.163*(Calcul!$K48*Calcul!$L48)/VLOOKUP(Calcul!$I48,'ModelParams Lp'!$E$37:$F$39,2,0)))</f>
        <v>#N/A</v>
      </c>
      <c r="BG43" s="67" t="e">
        <f>-10*LOG(2/(4*PI()*2^2)+4/(0.163*(Calcul!$K48*Calcul!$L48)/VLOOKUP(Calcul!$I48,'ModelParams Lp'!$E$37:$F$39,2,0)))</f>
        <v>#N/A</v>
      </c>
      <c r="BH43" s="67" t="e">
        <f>-10*LOG(2/(4*PI()*2^2)+4/(0.163*(Calcul!$K48*Calcul!$L48)/VLOOKUP(Calcul!$I48,'ModelParams Lp'!$E$37:$F$39,2,0)))</f>
        <v>#N/A</v>
      </c>
      <c r="BI43" s="67" t="e">
        <f>-10*LOG(2/(4*PI()*2^2)+4/(0.163*(Calcul!$K48*Calcul!$L48)/VLOOKUP(Calcul!$I48,'ModelParams Lp'!$E$37:$F$39,2,0)))</f>
        <v>#N/A</v>
      </c>
      <c r="BJ43" s="67" t="e">
        <f>-10*LOG(2/(4*PI()*2^2)+4/(0.163*(Calcul!$K48*Calcul!$L48)/VLOOKUP(Calcul!$I48,'ModelParams Lp'!$E$37:$F$39,2,0)))</f>
        <v>#N/A</v>
      </c>
      <c r="BK43" s="67" t="e">
        <f>-10*LOG(2/(4*PI()*2^2)+4/(0.163*(Calcul!$K48*Calcul!$L48)/VLOOKUP(Calcul!$I48,'ModelParams Lp'!$E$37:$F$39,2,0)))</f>
        <v>#N/A</v>
      </c>
      <c r="BL43" s="67" t="e">
        <f>-10*LOG(2/(4*PI()*2^2)+4/(0.163*(Calcul!$K48*Calcul!$L48)/VLOOKUP(Calcul!$I48,'ModelParams Lp'!$E$37:$F$39,2,0)))</f>
        <v>#N/A</v>
      </c>
      <c r="BM43" s="67" t="e">
        <f>VLOOKUP(Calcul!$J48,'ModelParams Lp'!$D$28:$O$32,5,0)+BE43</f>
        <v>#N/A</v>
      </c>
      <c r="BN43" s="67" t="e">
        <f>VLOOKUP(Calcul!$J48,'ModelParams Lp'!$D$28:$O$32,6,0)+BF43</f>
        <v>#N/A</v>
      </c>
      <c r="BO43" s="67" t="e">
        <f>VLOOKUP(Calcul!$J48,'ModelParams Lp'!$D$28:$O$32,7,0)+BG43</f>
        <v>#N/A</v>
      </c>
      <c r="BP43" s="67" t="e">
        <f>VLOOKUP(Calcul!$J48,'ModelParams Lp'!$D$28:$O$32,8,0)+BH43</f>
        <v>#N/A</v>
      </c>
      <c r="BQ43" s="67" t="e">
        <f>VLOOKUP(Calcul!$J48,'ModelParams Lp'!$D$28:$O$32,9,0)+BI43</f>
        <v>#N/A</v>
      </c>
      <c r="BR43" s="67" t="e">
        <f>VLOOKUP(Calcul!$J48,'ModelParams Lp'!$D$28:$O$32,10,0)+BJ43</f>
        <v>#N/A</v>
      </c>
      <c r="BS43" s="67" t="e">
        <f>VLOOKUP(Calcul!$J48,'ModelParams Lp'!$D$28:$O$32,11,0)+BK43</f>
        <v>#N/A</v>
      </c>
      <c r="BT43" s="67" t="e">
        <f>VLOOKUP(Calcul!$J48,'ModelParams Lp'!$D$28:$O$32,12,0)+BL43</f>
        <v>#N/A</v>
      </c>
      <c r="BU43" s="66" t="e">
        <f t="shared" ca="1" si="7"/>
        <v>#REF!</v>
      </c>
      <c r="BV43" s="66" t="e">
        <f t="shared" ca="1" si="8"/>
        <v>#REF!</v>
      </c>
      <c r="BW43" s="66" t="e">
        <f t="shared" ca="1" si="9"/>
        <v>#REF!</v>
      </c>
      <c r="BX43" s="66" t="e">
        <f t="shared" ca="1" si="10"/>
        <v>#REF!</v>
      </c>
      <c r="BY43" s="66" t="e">
        <f t="shared" ca="1" si="11"/>
        <v>#REF!</v>
      </c>
      <c r="BZ43" s="66" t="e">
        <f t="shared" ca="1" si="12"/>
        <v>#REF!</v>
      </c>
      <c r="CA43" s="66" t="e">
        <f t="shared" ca="1" si="13"/>
        <v>#REF!</v>
      </c>
      <c r="CB43" s="66" t="e">
        <f t="shared" ca="1" si="14"/>
        <v>#REF!</v>
      </c>
      <c r="CC43" s="24" t="e">
        <f ca="1">10*LOG10(IF(BU43="",0,POWER(10,((BU43+'ModelParams Lw'!$O$4)/10))) +IF(BV43="",0,POWER(10,((BV43+'ModelParams Lw'!$P$4)/10))) +IF(BW43="",0,POWER(10,((BW43+'ModelParams Lw'!$Q$4)/10))) +IF(BX43="",0,POWER(10,((BX43+'ModelParams Lw'!$R$4)/10))) +IF(BY43="",0,POWER(10,((BY43+'ModelParams Lw'!$S$4)/10))) +IF(BZ43="",0,POWER(10,((BZ43+'ModelParams Lw'!$T$4)/10))) +IF(CA43="",0,POWER(10,((CA43+'ModelParams Lw'!$U$4)/10)))+IF(CB43="",0,POWER(10,((CB43+'ModelParams Lw'!$V$4)/10))))</f>
        <v>#REF!</v>
      </c>
      <c r="CD43" s="24" t="e">
        <f t="shared" ca="1" si="15"/>
        <v>#REF!</v>
      </c>
      <c r="CE43" s="24" t="e">
        <f ca="1">(BU43-'ModelParams Lw'!O$10)/'ModelParams Lw'!O$11</f>
        <v>#REF!</v>
      </c>
      <c r="CF43" s="24" t="e">
        <f ca="1">(BV43-'ModelParams Lw'!P$10)/'ModelParams Lw'!P$11</f>
        <v>#REF!</v>
      </c>
      <c r="CG43" s="24" t="e">
        <f ca="1">(BW43-'ModelParams Lw'!Q$10)/'ModelParams Lw'!Q$11</f>
        <v>#REF!</v>
      </c>
      <c r="CH43" s="24" t="e">
        <f ca="1">(BX43-'ModelParams Lw'!R$10)/'ModelParams Lw'!R$11</f>
        <v>#REF!</v>
      </c>
      <c r="CI43" s="24" t="e">
        <f ca="1">(BY43-'ModelParams Lw'!S$10)/'ModelParams Lw'!S$11</f>
        <v>#REF!</v>
      </c>
      <c r="CJ43" s="24" t="e">
        <f ca="1">(BZ43-'ModelParams Lw'!T$10)/'ModelParams Lw'!T$11</f>
        <v>#REF!</v>
      </c>
      <c r="CK43" s="24" t="e">
        <f ca="1">(CA43-'ModelParams Lw'!U$10)/'ModelParams Lw'!U$11</f>
        <v>#REF!</v>
      </c>
      <c r="CL43" s="24" t="e">
        <f ca="1">(CB43-'ModelParams Lw'!V$10)/'ModelParams Lw'!V$11</f>
        <v>#REF!</v>
      </c>
      <c r="CM43" s="66" t="e">
        <f t="shared" si="16"/>
        <v>#REF!</v>
      </c>
      <c r="CN43" s="66" t="e">
        <f t="shared" si="17"/>
        <v>#REF!</v>
      </c>
      <c r="CO43" s="66" t="e">
        <f t="shared" si="23"/>
        <v>#REF!</v>
      </c>
      <c r="CP43" s="66" t="e">
        <f t="shared" si="18"/>
        <v>#REF!</v>
      </c>
      <c r="CQ43" s="66" t="e">
        <f t="shared" si="19"/>
        <v>#REF!</v>
      </c>
      <c r="CR43" s="66" t="e">
        <f t="shared" si="20"/>
        <v>#REF!</v>
      </c>
      <c r="CS43" s="66" t="e">
        <f t="shared" si="21"/>
        <v>#REF!</v>
      </c>
      <c r="CT43" s="66" t="e">
        <f t="shared" si="22"/>
        <v>#REF!</v>
      </c>
      <c r="CU43" s="24" t="e">
        <f>10*LOG10(IF(CM43="",0,POWER(10,((CM43+'ModelParams Lw'!$O$4)/10))) +IF(CN43="",0,POWER(10,((CN43+'ModelParams Lw'!$P$4)/10))) +IF(CO43="",0,POWER(10,((CO43+'ModelParams Lw'!$Q$4)/10))) +IF(CP43="",0,POWER(10,((CP43+'ModelParams Lw'!$R$4)/10))) +IF(CQ43="",0,POWER(10,((CQ43+'ModelParams Lw'!$S$4)/10))) +IF(CR43="",0,POWER(10,((CR43+'ModelParams Lw'!$T$4)/10))) +IF(CS43="",0,POWER(10,((CS43+'ModelParams Lw'!$U$4)/10)))+IF(CT43="",0,POWER(10,((CT43+'ModelParams Lw'!$V$4)/10))))</f>
        <v>#REF!</v>
      </c>
      <c r="CV43" s="24" t="e">
        <f t="shared" si="24"/>
        <v>#REF!</v>
      </c>
      <c r="CW43" s="24" t="e">
        <f>(CM43-'ModelParams Lw'!O$10)/'ModelParams Lw'!O$11</f>
        <v>#REF!</v>
      </c>
      <c r="CX43" s="24" t="e">
        <f>(CN43-'ModelParams Lw'!P$10)/'ModelParams Lw'!P$11</f>
        <v>#REF!</v>
      </c>
      <c r="CY43" s="24" t="e">
        <f>(CO43-'ModelParams Lw'!Q$10)/'ModelParams Lw'!Q$11</f>
        <v>#REF!</v>
      </c>
      <c r="CZ43" s="24" t="e">
        <f>(CP43-'ModelParams Lw'!R$10)/'ModelParams Lw'!R$11</f>
        <v>#REF!</v>
      </c>
      <c r="DA43" s="24" t="e">
        <f>(CQ43-'ModelParams Lw'!S$10)/'ModelParams Lw'!S$11</f>
        <v>#REF!</v>
      </c>
      <c r="DB43" s="24" t="e">
        <f>(CR43-'ModelParams Lw'!T$10)/'ModelParams Lw'!T$11</f>
        <v>#REF!</v>
      </c>
      <c r="DC43" s="24" t="e">
        <f>(CS43-'ModelParams Lw'!U$10)/'ModelParams Lw'!U$11</f>
        <v>#REF!</v>
      </c>
      <c r="DD43" s="24" t="e">
        <f>(CT43-'ModelParams Lw'!V$10)/'ModelParams Lw'!V$11</f>
        <v>#REF!</v>
      </c>
    </row>
    <row r="44" spans="1:108" x14ac:dyDescent="0.25">
      <c r="A44" s="12" t="e">
        <f>'Sound Power'!B44</f>
        <v>#REF!</v>
      </c>
      <c r="B44" s="12" t="e">
        <f>'Sound Power'!D44</f>
        <v>#REF!</v>
      </c>
      <c r="C44" s="12" t="e">
        <f>'Sound Power'!E44</f>
        <v>#REF!</v>
      </c>
      <c r="D44" s="12" t="e">
        <f>'Sound Power'!F44</f>
        <v>#REF!</v>
      </c>
      <c r="E44" s="67" t="e">
        <f>IF(Calcul!$G49="SA",'Sound Power'!AY44,'Sound Power'!P44)</f>
        <v>#REF!</v>
      </c>
      <c r="F44" s="67" t="e">
        <f>IF(Calcul!$G49="SA",'Sound Power'!AZ44,'Sound Power'!Q44)</f>
        <v>#REF!</v>
      </c>
      <c r="G44" s="67" t="e">
        <f>IF(Calcul!$G49="SA",'Sound Power'!BA44,'Sound Power'!R44)</f>
        <v>#REF!</v>
      </c>
      <c r="H44" s="67" t="e">
        <f>IF(Calcul!$G49="SA",'Sound Power'!BB44,'Sound Power'!S44)</f>
        <v>#REF!</v>
      </c>
      <c r="I44" s="67" t="e">
        <f>IF(Calcul!$G49="SA",'Sound Power'!BC44,'Sound Power'!T44)</f>
        <v>#REF!</v>
      </c>
      <c r="J44" s="67" t="e">
        <f>IF(Calcul!$G49="SA",'Sound Power'!BD44,'Sound Power'!U44)</f>
        <v>#REF!</v>
      </c>
      <c r="K44" s="67" t="e">
        <f>IF(Calcul!$G49="SA",'Sound Power'!BE44,'Sound Power'!V44)</f>
        <v>#REF!</v>
      </c>
      <c r="L44" s="67" t="e">
        <f>IF(Calcul!$G49="SA",'Sound Power'!BF44,'Sound Power'!W44)</f>
        <v>#REF!</v>
      </c>
      <c r="M44" s="67" t="e">
        <f>'Sound Power'!BY44</f>
        <v>#REF!</v>
      </c>
      <c r="N44" s="67" t="e">
        <f>'Sound Power'!BZ44</f>
        <v>#REF!</v>
      </c>
      <c r="O44" s="67" t="e">
        <f>'Sound Power'!CA44</f>
        <v>#REF!</v>
      </c>
      <c r="P44" s="67" t="e">
        <f>'Sound Power'!CB44</f>
        <v>#REF!</v>
      </c>
      <c r="Q44" s="67" t="e">
        <f>'Sound Power'!CC44</f>
        <v>#REF!</v>
      </c>
      <c r="R44" s="67" t="e">
        <f>'Sound Power'!CD44</f>
        <v>#REF!</v>
      </c>
      <c r="S44" s="67" t="e">
        <f>'Sound Power'!CE44</f>
        <v>#REF!</v>
      </c>
      <c r="T44" s="67" t="e">
        <f>'Sound Power'!CF44</f>
        <v>#REF!</v>
      </c>
      <c r="U44" s="64" t="e">
        <f t="shared" si="3"/>
        <v>#REF!</v>
      </c>
      <c r="V44" s="64" t="e">
        <f t="shared" si="4"/>
        <v>#REF!</v>
      </c>
      <c r="W44" s="67" t="e">
        <f>('ModelParams Lp'!B$4*10^'ModelParams Lp'!B$5*($U44/$V44)^'ModelParams Lp'!B$6)*3</f>
        <v>#REF!</v>
      </c>
      <c r="X44" s="67" t="e">
        <f>('ModelParams Lp'!C$4*10^'ModelParams Lp'!C$5*($U44/$V44)^'ModelParams Lp'!C$6)*3</f>
        <v>#REF!</v>
      </c>
      <c r="Y44" s="67" t="e">
        <f>('ModelParams Lp'!D$4*10^'ModelParams Lp'!D$5*($U44/$V44)^'ModelParams Lp'!D$6)*3</f>
        <v>#REF!</v>
      </c>
      <c r="Z44" s="67" t="e">
        <f>('ModelParams Lp'!E$4*10^'ModelParams Lp'!E$5*($U44/$V44)^'ModelParams Lp'!E$6)*3</f>
        <v>#REF!</v>
      </c>
      <c r="AA44" s="67" t="e">
        <f>('ModelParams Lp'!F$4*10^'ModelParams Lp'!F$5*($U44/$V44)^'ModelParams Lp'!F$6)*3</f>
        <v>#REF!</v>
      </c>
      <c r="AB44" s="67" t="e">
        <f>('ModelParams Lp'!G$4*10^'ModelParams Lp'!G$5*($U44/$V44)^'ModelParams Lp'!G$6)*3</f>
        <v>#REF!</v>
      </c>
      <c r="AC44" s="67" t="e">
        <f>('ModelParams Lp'!H$4*10^'ModelParams Lp'!H$5*($U44/$V44)^'ModelParams Lp'!H$6)*3</f>
        <v>#REF!</v>
      </c>
      <c r="AD44" s="67" t="e">
        <f>('ModelParams Lp'!I$4*10^'ModelParams Lp'!I$5*($U44/$V44)^'ModelParams Lp'!I$6)*3</f>
        <v>#REF!</v>
      </c>
      <c r="AE44" s="53" t="e">
        <f t="shared" si="5"/>
        <v>#REF!</v>
      </c>
      <c r="AF44" s="53" t="e">
        <f>IF(AE44&lt;'ModelParams Lp'!$B$16,-1,IF(AE44&lt;'ModelParams Lp'!$C$16,0,IF(AE44&lt;'ModelParams Lp'!$D$16,1,IF(AE44&lt;'ModelParams Lp'!$E$16,2,IF(AE44&lt;'ModelParams Lp'!$F$16,3,IF(AE44&lt;'ModelParams Lp'!$G$16,4,IF(AE44&lt;'ModelParams Lp'!$H$16,5,6)))))))</f>
        <v>#REF!</v>
      </c>
      <c r="AG44" s="67" t="e">
        <f ca="1">IF($AF44&gt;1,0,OFFSET('ModelParams Lp'!$C$12,0,-'Sound Pressure'!$AF44))</f>
        <v>#REF!</v>
      </c>
      <c r="AH44" s="67" t="e">
        <f ca="1">IF($AF44&gt;2,0,OFFSET('ModelParams Lp'!$D$12,0,-'Sound Pressure'!$AF44))</f>
        <v>#REF!</v>
      </c>
      <c r="AI44" s="67" t="e">
        <f ca="1">IF($AF44&gt;3,0,OFFSET('ModelParams Lp'!$E$12,0,-'Sound Pressure'!$AF44))</f>
        <v>#REF!</v>
      </c>
      <c r="AJ44" s="67" t="e">
        <f ca="1">IF($AF44&gt;4,0,OFFSET('ModelParams Lp'!$F$12,0,-'Sound Pressure'!$AF44))</f>
        <v>#REF!</v>
      </c>
      <c r="AK44" s="67" t="e">
        <f ca="1">IF($AF44&gt;3,0,OFFSET('ModelParams Lp'!$G$12,0,-'Sound Pressure'!$AF44))</f>
        <v>#REF!</v>
      </c>
      <c r="AL44" s="67" t="e">
        <f ca="1">IF($AF44&gt;5,0,OFFSET('ModelParams Lp'!$H$12,0,-'Sound Pressure'!$AF44))</f>
        <v>#REF!</v>
      </c>
      <c r="AM44" s="67" t="e">
        <f ca="1">IF($AF44&gt;6,0,OFFSET('ModelParams Lp'!$I$12,0,-'Sound Pressure'!$AF44))</f>
        <v>#REF!</v>
      </c>
      <c r="AN44" s="67" t="e">
        <f ca="1">IF($AF44&gt;7,0,IF($AF$4&lt;0,3,OFFSET('ModelParams Lp'!$J$12,0,-'Sound Pressure'!$AF44)))</f>
        <v>#REF!</v>
      </c>
      <c r="AO44" s="67" t="e">
        <f t="shared" si="6"/>
        <v>#REF!</v>
      </c>
      <c r="AP44" s="67" t="e">
        <f t="shared" si="6"/>
        <v>#REF!</v>
      </c>
      <c r="AQ44" s="67" t="e">
        <f t="shared" si="6"/>
        <v>#REF!</v>
      </c>
      <c r="AR44" s="67" t="e">
        <f t="shared" si="6"/>
        <v>#REF!</v>
      </c>
      <c r="AS44" s="67" t="e">
        <f t="shared" si="6"/>
        <v>#REF!</v>
      </c>
      <c r="AT44" s="67" t="e">
        <f t="shared" si="6"/>
        <v>#REF!</v>
      </c>
      <c r="AU44" s="67" t="e">
        <f t="shared" si="6"/>
        <v>#REF!</v>
      </c>
      <c r="AV44" s="67" t="e">
        <f t="shared" si="6"/>
        <v>#REF!</v>
      </c>
      <c r="AW44" s="67">
        <f>'ModelParams Lp'!B$22</f>
        <v>4</v>
      </c>
      <c r="AX44" s="67">
        <f>'ModelParams Lp'!C$22</f>
        <v>2</v>
      </c>
      <c r="AY44" s="67">
        <f>'ModelParams Lp'!D$22</f>
        <v>1</v>
      </c>
      <c r="AZ44" s="67">
        <f>'ModelParams Lp'!E$22</f>
        <v>0</v>
      </c>
      <c r="BA44" s="67">
        <f>'ModelParams Lp'!F$22</f>
        <v>0</v>
      </c>
      <c r="BB44" s="67">
        <f>'ModelParams Lp'!G$22</f>
        <v>0</v>
      </c>
      <c r="BC44" s="67">
        <f>'ModelParams Lp'!H$22</f>
        <v>0</v>
      </c>
      <c r="BD44" s="67">
        <f>'ModelParams Lp'!I$22</f>
        <v>0</v>
      </c>
      <c r="BE44" s="67" t="e">
        <f>-10*LOG(2/(4*PI()*2^2)+4/(0.163*(Calcul!$K49*Calcul!$L49)/VLOOKUP(Calcul!$I49,'ModelParams Lp'!$E$37:$F$39,2,0)))</f>
        <v>#N/A</v>
      </c>
      <c r="BF44" s="67" t="e">
        <f>-10*LOG(2/(4*PI()*2^2)+4/(0.163*(Calcul!$K49*Calcul!$L49)/VLOOKUP(Calcul!$I49,'ModelParams Lp'!$E$37:$F$39,2,0)))</f>
        <v>#N/A</v>
      </c>
      <c r="BG44" s="67" t="e">
        <f>-10*LOG(2/(4*PI()*2^2)+4/(0.163*(Calcul!$K49*Calcul!$L49)/VLOOKUP(Calcul!$I49,'ModelParams Lp'!$E$37:$F$39,2,0)))</f>
        <v>#N/A</v>
      </c>
      <c r="BH44" s="67" t="e">
        <f>-10*LOG(2/(4*PI()*2^2)+4/(0.163*(Calcul!$K49*Calcul!$L49)/VLOOKUP(Calcul!$I49,'ModelParams Lp'!$E$37:$F$39,2,0)))</f>
        <v>#N/A</v>
      </c>
      <c r="BI44" s="67" t="e">
        <f>-10*LOG(2/(4*PI()*2^2)+4/(0.163*(Calcul!$K49*Calcul!$L49)/VLOOKUP(Calcul!$I49,'ModelParams Lp'!$E$37:$F$39,2,0)))</f>
        <v>#N/A</v>
      </c>
      <c r="BJ44" s="67" t="e">
        <f>-10*LOG(2/(4*PI()*2^2)+4/(0.163*(Calcul!$K49*Calcul!$L49)/VLOOKUP(Calcul!$I49,'ModelParams Lp'!$E$37:$F$39,2,0)))</f>
        <v>#N/A</v>
      </c>
      <c r="BK44" s="67" t="e">
        <f>-10*LOG(2/(4*PI()*2^2)+4/(0.163*(Calcul!$K49*Calcul!$L49)/VLOOKUP(Calcul!$I49,'ModelParams Lp'!$E$37:$F$39,2,0)))</f>
        <v>#N/A</v>
      </c>
      <c r="BL44" s="67" t="e">
        <f>-10*LOG(2/(4*PI()*2^2)+4/(0.163*(Calcul!$K49*Calcul!$L49)/VLOOKUP(Calcul!$I49,'ModelParams Lp'!$E$37:$F$39,2,0)))</f>
        <v>#N/A</v>
      </c>
      <c r="BM44" s="67" t="e">
        <f>VLOOKUP(Calcul!$J49,'ModelParams Lp'!$D$28:$O$32,5,0)+BE44</f>
        <v>#N/A</v>
      </c>
      <c r="BN44" s="67" t="e">
        <f>VLOOKUP(Calcul!$J49,'ModelParams Lp'!$D$28:$O$32,6,0)+BF44</f>
        <v>#N/A</v>
      </c>
      <c r="BO44" s="67" t="e">
        <f>VLOOKUP(Calcul!$J49,'ModelParams Lp'!$D$28:$O$32,7,0)+BG44</f>
        <v>#N/A</v>
      </c>
      <c r="BP44" s="67" t="e">
        <f>VLOOKUP(Calcul!$J49,'ModelParams Lp'!$D$28:$O$32,8,0)+BH44</f>
        <v>#N/A</v>
      </c>
      <c r="BQ44" s="67" t="e">
        <f>VLOOKUP(Calcul!$J49,'ModelParams Lp'!$D$28:$O$32,9,0)+BI44</f>
        <v>#N/A</v>
      </c>
      <c r="BR44" s="67" t="e">
        <f>VLOOKUP(Calcul!$J49,'ModelParams Lp'!$D$28:$O$32,10,0)+BJ44</f>
        <v>#N/A</v>
      </c>
      <c r="BS44" s="67" t="e">
        <f>VLOOKUP(Calcul!$J49,'ModelParams Lp'!$D$28:$O$32,11,0)+BK44</f>
        <v>#N/A</v>
      </c>
      <c r="BT44" s="67" t="e">
        <f>VLOOKUP(Calcul!$J49,'ModelParams Lp'!$D$28:$O$32,12,0)+BL44</f>
        <v>#N/A</v>
      </c>
      <c r="BU44" s="66" t="e">
        <f t="shared" ca="1" si="7"/>
        <v>#REF!</v>
      </c>
      <c r="BV44" s="66" t="e">
        <f t="shared" ca="1" si="8"/>
        <v>#REF!</v>
      </c>
      <c r="BW44" s="66" t="e">
        <f t="shared" ca="1" si="9"/>
        <v>#REF!</v>
      </c>
      <c r="BX44" s="66" t="e">
        <f t="shared" ca="1" si="10"/>
        <v>#REF!</v>
      </c>
      <c r="BY44" s="66" t="e">
        <f t="shared" ca="1" si="11"/>
        <v>#REF!</v>
      </c>
      <c r="BZ44" s="66" t="e">
        <f t="shared" ca="1" si="12"/>
        <v>#REF!</v>
      </c>
      <c r="CA44" s="66" t="e">
        <f t="shared" ca="1" si="13"/>
        <v>#REF!</v>
      </c>
      <c r="CB44" s="66" t="e">
        <f t="shared" ca="1" si="14"/>
        <v>#REF!</v>
      </c>
      <c r="CC44" s="24" t="e">
        <f ca="1">10*LOG10(IF(BU44="",0,POWER(10,((BU44+'ModelParams Lw'!$O$4)/10))) +IF(BV44="",0,POWER(10,((BV44+'ModelParams Lw'!$P$4)/10))) +IF(BW44="",0,POWER(10,((BW44+'ModelParams Lw'!$Q$4)/10))) +IF(BX44="",0,POWER(10,((BX44+'ModelParams Lw'!$R$4)/10))) +IF(BY44="",0,POWER(10,((BY44+'ModelParams Lw'!$S$4)/10))) +IF(BZ44="",0,POWER(10,((BZ44+'ModelParams Lw'!$T$4)/10))) +IF(CA44="",0,POWER(10,((CA44+'ModelParams Lw'!$U$4)/10)))+IF(CB44="",0,POWER(10,((CB44+'ModelParams Lw'!$V$4)/10))))</f>
        <v>#REF!</v>
      </c>
      <c r="CD44" s="24" t="e">
        <f t="shared" ca="1" si="15"/>
        <v>#REF!</v>
      </c>
      <c r="CE44" s="24" t="e">
        <f ca="1">(BU44-'ModelParams Lw'!O$10)/'ModelParams Lw'!O$11</f>
        <v>#REF!</v>
      </c>
      <c r="CF44" s="24" t="e">
        <f ca="1">(BV44-'ModelParams Lw'!P$10)/'ModelParams Lw'!P$11</f>
        <v>#REF!</v>
      </c>
      <c r="CG44" s="24" t="e">
        <f ca="1">(BW44-'ModelParams Lw'!Q$10)/'ModelParams Lw'!Q$11</f>
        <v>#REF!</v>
      </c>
      <c r="CH44" s="24" t="e">
        <f ca="1">(BX44-'ModelParams Lw'!R$10)/'ModelParams Lw'!R$11</f>
        <v>#REF!</v>
      </c>
      <c r="CI44" s="24" t="e">
        <f ca="1">(BY44-'ModelParams Lw'!S$10)/'ModelParams Lw'!S$11</f>
        <v>#REF!</v>
      </c>
      <c r="CJ44" s="24" t="e">
        <f ca="1">(BZ44-'ModelParams Lw'!T$10)/'ModelParams Lw'!T$11</f>
        <v>#REF!</v>
      </c>
      <c r="CK44" s="24" t="e">
        <f ca="1">(CA44-'ModelParams Lw'!U$10)/'ModelParams Lw'!U$11</f>
        <v>#REF!</v>
      </c>
      <c r="CL44" s="24" t="e">
        <f ca="1">(CB44-'ModelParams Lw'!V$10)/'ModelParams Lw'!V$11</f>
        <v>#REF!</v>
      </c>
      <c r="CM44" s="66" t="e">
        <f t="shared" si="16"/>
        <v>#REF!</v>
      </c>
      <c r="CN44" s="66" t="e">
        <f t="shared" si="17"/>
        <v>#REF!</v>
      </c>
      <c r="CO44" s="66" t="e">
        <f t="shared" si="23"/>
        <v>#REF!</v>
      </c>
      <c r="CP44" s="66" t="e">
        <f t="shared" si="18"/>
        <v>#REF!</v>
      </c>
      <c r="CQ44" s="66" t="e">
        <f t="shared" si="19"/>
        <v>#REF!</v>
      </c>
      <c r="CR44" s="66" t="e">
        <f t="shared" si="20"/>
        <v>#REF!</v>
      </c>
      <c r="CS44" s="66" t="e">
        <f t="shared" si="21"/>
        <v>#REF!</v>
      </c>
      <c r="CT44" s="66" t="e">
        <f t="shared" si="22"/>
        <v>#REF!</v>
      </c>
      <c r="CU44" s="24" t="e">
        <f>10*LOG10(IF(CM44="",0,POWER(10,((CM44+'ModelParams Lw'!$O$4)/10))) +IF(CN44="",0,POWER(10,((CN44+'ModelParams Lw'!$P$4)/10))) +IF(CO44="",0,POWER(10,((CO44+'ModelParams Lw'!$Q$4)/10))) +IF(CP44="",0,POWER(10,((CP44+'ModelParams Lw'!$R$4)/10))) +IF(CQ44="",0,POWER(10,((CQ44+'ModelParams Lw'!$S$4)/10))) +IF(CR44="",0,POWER(10,((CR44+'ModelParams Lw'!$T$4)/10))) +IF(CS44="",0,POWER(10,((CS44+'ModelParams Lw'!$U$4)/10)))+IF(CT44="",0,POWER(10,((CT44+'ModelParams Lw'!$V$4)/10))))</f>
        <v>#REF!</v>
      </c>
      <c r="CV44" s="24" t="e">
        <f t="shared" si="24"/>
        <v>#REF!</v>
      </c>
      <c r="CW44" s="24" t="e">
        <f>(CM44-'ModelParams Lw'!O$10)/'ModelParams Lw'!O$11</f>
        <v>#REF!</v>
      </c>
      <c r="CX44" s="24" t="e">
        <f>(CN44-'ModelParams Lw'!P$10)/'ModelParams Lw'!P$11</f>
        <v>#REF!</v>
      </c>
      <c r="CY44" s="24" t="e">
        <f>(CO44-'ModelParams Lw'!Q$10)/'ModelParams Lw'!Q$11</f>
        <v>#REF!</v>
      </c>
      <c r="CZ44" s="24" t="e">
        <f>(CP44-'ModelParams Lw'!R$10)/'ModelParams Lw'!R$11</f>
        <v>#REF!</v>
      </c>
      <c r="DA44" s="24" t="e">
        <f>(CQ44-'ModelParams Lw'!S$10)/'ModelParams Lw'!S$11</f>
        <v>#REF!</v>
      </c>
      <c r="DB44" s="24" t="e">
        <f>(CR44-'ModelParams Lw'!T$10)/'ModelParams Lw'!T$11</f>
        <v>#REF!</v>
      </c>
      <c r="DC44" s="24" t="e">
        <f>(CS44-'ModelParams Lw'!U$10)/'ModelParams Lw'!U$11</f>
        <v>#REF!</v>
      </c>
      <c r="DD44" s="24" t="e">
        <f>(CT44-'ModelParams Lw'!V$10)/'ModelParams Lw'!V$11</f>
        <v>#REF!</v>
      </c>
    </row>
    <row r="45" spans="1:108" x14ac:dyDescent="0.25">
      <c r="A45" s="12" t="e">
        <f>'Sound Power'!B45</f>
        <v>#REF!</v>
      </c>
      <c r="B45" s="12">
        <f>'Sound Power'!D45</f>
        <v>0</v>
      </c>
      <c r="C45" s="12">
        <f>'Sound Power'!E45</f>
        <v>0</v>
      </c>
      <c r="D45" s="12">
        <f>'Sound Power'!F45</f>
        <v>0</v>
      </c>
      <c r="E45" s="67" t="e">
        <f>IF(Calcul!$G50="SA",'Sound Power'!AY45,'Sound Power'!P45)</f>
        <v>#REF!</v>
      </c>
      <c r="F45" s="67" t="e">
        <f>IF(Calcul!$G50="SA",'Sound Power'!AZ45,'Sound Power'!Q45)</f>
        <v>#REF!</v>
      </c>
      <c r="G45" s="67" t="e">
        <f>IF(Calcul!$G50="SA",'Sound Power'!BA45,'Sound Power'!R45)</f>
        <v>#REF!</v>
      </c>
      <c r="H45" s="67" t="e">
        <f>IF(Calcul!$G50="SA",'Sound Power'!BB45,'Sound Power'!S45)</f>
        <v>#REF!</v>
      </c>
      <c r="I45" s="67" t="e">
        <f>IF(Calcul!$G50="SA",'Sound Power'!BC45,'Sound Power'!T45)</f>
        <v>#REF!</v>
      </c>
      <c r="J45" s="67" t="e">
        <f>IF(Calcul!$G50="SA",'Sound Power'!BD45,'Sound Power'!U45)</f>
        <v>#REF!</v>
      </c>
      <c r="K45" s="67" t="e">
        <f>IF(Calcul!$G50="SA",'Sound Power'!BE45,'Sound Power'!V45)</f>
        <v>#REF!</v>
      </c>
      <c r="L45" s="67" t="e">
        <f>IF(Calcul!$G50="SA",'Sound Power'!BF45,'Sound Power'!W45)</f>
        <v>#REF!</v>
      </c>
      <c r="M45" s="67" t="e">
        <f>'Sound Power'!BY45</f>
        <v>#REF!</v>
      </c>
      <c r="N45" s="67" t="e">
        <f>'Sound Power'!BZ45</f>
        <v>#REF!</v>
      </c>
      <c r="O45" s="67" t="e">
        <f>'Sound Power'!CA45</f>
        <v>#REF!</v>
      </c>
      <c r="P45" s="67" t="e">
        <f>'Sound Power'!CB45</f>
        <v>#REF!</v>
      </c>
      <c r="Q45" s="67" t="e">
        <f>'Sound Power'!CC45</f>
        <v>#REF!</v>
      </c>
      <c r="R45" s="67" t="e">
        <f>'Sound Power'!CD45</f>
        <v>#REF!</v>
      </c>
      <c r="S45" s="67" t="e">
        <f>'Sound Power'!CE45</f>
        <v>#REF!</v>
      </c>
      <c r="T45" s="67" t="e">
        <f>'Sound Power'!CF45</f>
        <v>#REF!</v>
      </c>
      <c r="U45" s="64">
        <f t="shared" si="3"/>
        <v>0</v>
      </c>
      <c r="V45" s="64">
        <f t="shared" si="4"/>
        <v>0</v>
      </c>
      <c r="W45" s="67" t="e">
        <f>('ModelParams Lp'!B$4*10^'ModelParams Lp'!B$5*($U45/$V45)^'ModelParams Lp'!B$6)*3</f>
        <v>#DIV/0!</v>
      </c>
      <c r="X45" s="67" t="e">
        <f>('ModelParams Lp'!C$4*10^'ModelParams Lp'!C$5*($U45/$V45)^'ModelParams Lp'!C$6)*3</f>
        <v>#DIV/0!</v>
      </c>
      <c r="Y45" s="67" t="e">
        <f>('ModelParams Lp'!D$4*10^'ModelParams Lp'!D$5*($U45/$V45)^'ModelParams Lp'!D$6)*3</f>
        <v>#DIV/0!</v>
      </c>
      <c r="Z45" s="67" t="e">
        <f>('ModelParams Lp'!E$4*10^'ModelParams Lp'!E$5*($U45/$V45)^'ModelParams Lp'!E$6)*3</f>
        <v>#DIV/0!</v>
      </c>
      <c r="AA45" s="67" t="e">
        <f>('ModelParams Lp'!F$4*10^'ModelParams Lp'!F$5*($U45/$V45)^'ModelParams Lp'!F$6)*3</f>
        <v>#DIV/0!</v>
      </c>
      <c r="AB45" s="67" t="e">
        <f>('ModelParams Lp'!G$4*10^'ModelParams Lp'!G$5*($U45/$V45)^'ModelParams Lp'!G$6)*3</f>
        <v>#DIV/0!</v>
      </c>
      <c r="AC45" s="67" t="e">
        <f>('ModelParams Lp'!H$4*10^'ModelParams Lp'!H$5*($U45/$V45)^'ModelParams Lp'!H$6)*3</f>
        <v>#DIV/0!</v>
      </c>
      <c r="AD45" s="67" t="e">
        <f>('ModelParams Lp'!I$4*10^'ModelParams Lp'!I$5*($U45/$V45)^'ModelParams Lp'!I$6)*3</f>
        <v>#DIV/0!</v>
      </c>
      <c r="AE45" s="53" t="e">
        <f t="shared" si="5"/>
        <v>#DIV/0!</v>
      </c>
      <c r="AF45" s="53" t="e">
        <f>IF(AE45&lt;'ModelParams Lp'!$B$16,-1,IF(AE45&lt;'ModelParams Lp'!$C$16,0,IF(AE45&lt;'ModelParams Lp'!$D$16,1,IF(AE45&lt;'ModelParams Lp'!$E$16,2,IF(AE45&lt;'ModelParams Lp'!$F$16,3,IF(AE45&lt;'ModelParams Lp'!$G$16,4,IF(AE45&lt;'ModelParams Lp'!$H$16,5,6)))))))</f>
        <v>#DIV/0!</v>
      </c>
      <c r="AG45" s="67" t="e">
        <f ca="1">IF($AF45&gt;1,0,OFFSET('ModelParams Lp'!$C$12,0,-'Sound Pressure'!$AF45))</f>
        <v>#DIV/0!</v>
      </c>
      <c r="AH45" s="67" t="e">
        <f ca="1">IF($AF45&gt;2,0,OFFSET('ModelParams Lp'!$D$12,0,-'Sound Pressure'!$AF45))</f>
        <v>#DIV/0!</v>
      </c>
      <c r="AI45" s="67" t="e">
        <f ca="1">IF($AF45&gt;3,0,OFFSET('ModelParams Lp'!$E$12,0,-'Sound Pressure'!$AF45))</f>
        <v>#DIV/0!</v>
      </c>
      <c r="AJ45" s="67" t="e">
        <f ca="1">IF($AF45&gt;4,0,OFFSET('ModelParams Lp'!$F$12,0,-'Sound Pressure'!$AF45))</f>
        <v>#DIV/0!</v>
      </c>
      <c r="AK45" s="67" t="e">
        <f ca="1">IF($AF45&gt;3,0,OFFSET('ModelParams Lp'!$G$12,0,-'Sound Pressure'!$AF45))</f>
        <v>#DIV/0!</v>
      </c>
      <c r="AL45" s="67" t="e">
        <f ca="1">IF($AF45&gt;5,0,OFFSET('ModelParams Lp'!$H$12,0,-'Sound Pressure'!$AF45))</f>
        <v>#DIV/0!</v>
      </c>
      <c r="AM45" s="67" t="e">
        <f ca="1">IF($AF45&gt;6,0,OFFSET('ModelParams Lp'!$I$12,0,-'Sound Pressure'!$AF45))</f>
        <v>#DIV/0!</v>
      </c>
      <c r="AN45" s="67" t="e">
        <f ca="1">IF($AF45&gt;7,0,IF($AF$4&lt;0,3,OFFSET('ModelParams Lp'!$J$12,0,-'Sound Pressure'!$AF45)))</f>
        <v>#DIV/0!</v>
      </c>
      <c r="AO45" s="67" t="e">
        <f t="shared" si="6"/>
        <v>#DIV/0!</v>
      </c>
      <c r="AP45" s="67" t="e">
        <f t="shared" si="6"/>
        <v>#DIV/0!</v>
      </c>
      <c r="AQ45" s="67" t="e">
        <f t="shared" si="6"/>
        <v>#DIV/0!</v>
      </c>
      <c r="AR45" s="67" t="e">
        <f t="shared" si="6"/>
        <v>#DIV/0!</v>
      </c>
      <c r="AS45" s="67" t="e">
        <f t="shared" si="6"/>
        <v>#DIV/0!</v>
      </c>
      <c r="AT45" s="67" t="e">
        <f t="shared" si="6"/>
        <v>#DIV/0!</v>
      </c>
      <c r="AU45" s="67" t="e">
        <f t="shared" si="6"/>
        <v>#DIV/0!</v>
      </c>
      <c r="AV45" s="67" t="e">
        <f t="shared" si="6"/>
        <v>#DIV/0!</v>
      </c>
      <c r="AW45" s="67">
        <f>'ModelParams Lp'!B$22</f>
        <v>4</v>
      </c>
      <c r="AX45" s="67">
        <f>'ModelParams Lp'!C$22</f>
        <v>2</v>
      </c>
      <c r="AY45" s="67">
        <f>'ModelParams Lp'!D$22</f>
        <v>1</v>
      </c>
      <c r="AZ45" s="67">
        <f>'ModelParams Lp'!E$22</f>
        <v>0</v>
      </c>
      <c r="BA45" s="67">
        <f>'ModelParams Lp'!F$22</f>
        <v>0</v>
      </c>
      <c r="BB45" s="67">
        <f>'ModelParams Lp'!G$22</f>
        <v>0</v>
      </c>
      <c r="BC45" s="67">
        <f>'ModelParams Lp'!H$22</f>
        <v>0</v>
      </c>
      <c r="BD45" s="67">
        <f>'ModelParams Lp'!I$22</f>
        <v>0</v>
      </c>
      <c r="BE45" s="67" t="e">
        <f>-10*LOG(2/(4*PI()*2^2)+4/(0.163*(Calcul!$K50*Calcul!$L50)/VLOOKUP(Calcul!$I50,'ModelParams Lp'!$E$37:$F$39,2,0)))</f>
        <v>#N/A</v>
      </c>
      <c r="BF45" s="67" t="e">
        <f>-10*LOG(2/(4*PI()*2^2)+4/(0.163*(Calcul!$K50*Calcul!$L50)/VLOOKUP(Calcul!$I50,'ModelParams Lp'!$E$37:$F$39,2,0)))</f>
        <v>#N/A</v>
      </c>
      <c r="BG45" s="67" t="e">
        <f>-10*LOG(2/(4*PI()*2^2)+4/(0.163*(Calcul!$K50*Calcul!$L50)/VLOOKUP(Calcul!$I50,'ModelParams Lp'!$E$37:$F$39,2,0)))</f>
        <v>#N/A</v>
      </c>
      <c r="BH45" s="67" t="e">
        <f>-10*LOG(2/(4*PI()*2^2)+4/(0.163*(Calcul!$K50*Calcul!$L50)/VLOOKUP(Calcul!$I50,'ModelParams Lp'!$E$37:$F$39,2,0)))</f>
        <v>#N/A</v>
      </c>
      <c r="BI45" s="67" t="e">
        <f>-10*LOG(2/(4*PI()*2^2)+4/(0.163*(Calcul!$K50*Calcul!$L50)/VLOOKUP(Calcul!$I50,'ModelParams Lp'!$E$37:$F$39,2,0)))</f>
        <v>#N/A</v>
      </c>
      <c r="BJ45" s="67" t="e">
        <f>-10*LOG(2/(4*PI()*2^2)+4/(0.163*(Calcul!$K50*Calcul!$L50)/VLOOKUP(Calcul!$I50,'ModelParams Lp'!$E$37:$F$39,2,0)))</f>
        <v>#N/A</v>
      </c>
      <c r="BK45" s="67" t="e">
        <f>-10*LOG(2/(4*PI()*2^2)+4/(0.163*(Calcul!$K50*Calcul!$L50)/VLOOKUP(Calcul!$I50,'ModelParams Lp'!$E$37:$F$39,2,0)))</f>
        <v>#N/A</v>
      </c>
      <c r="BL45" s="67" t="e">
        <f>-10*LOG(2/(4*PI()*2^2)+4/(0.163*(Calcul!$K50*Calcul!$L50)/VLOOKUP(Calcul!$I50,'ModelParams Lp'!$E$37:$F$39,2,0)))</f>
        <v>#N/A</v>
      </c>
      <c r="BM45" s="67" t="e">
        <f>VLOOKUP(Calcul!$J50,'ModelParams Lp'!$D$28:$O$32,5,0)+BE45</f>
        <v>#N/A</v>
      </c>
      <c r="BN45" s="67" t="e">
        <f>VLOOKUP(Calcul!$J50,'ModelParams Lp'!$D$28:$O$32,6,0)+BF45</f>
        <v>#N/A</v>
      </c>
      <c r="BO45" s="67" t="e">
        <f>VLOOKUP(Calcul!$J50,'ModelParams Lp'!$D$28:$O$32,7,0)+BG45</f>
        <v>#N/A</v>
      </c>
      <c r="BP45" s="67" t="e">
        <f>VLOOKUP(Calcul!$J50,'ModelParams Lp'!$D$28:$O$32,8,0)+BH45</f>
        <v>#N/A</v>
      </c>
      <c r="BQ45" s="67" t="e">
        <f>VLOOKUP(Calcul!$J50,'ModelParams Lp'!$D$28:$O$32,9,0)+BI45</f>
        <v>#N/A</v>
      </c>
      <c r="BR45" s="67" t="e">
        <f>VLOOKUP(Calcul!$J50,'ModelParams Lp'!$D$28:$O$32,10,0)+BJ45</f>
        <v>#N/A</v>
      </c>
      <c r="BS45" s="67" t="e">
        <f>VLOOKUP(Calcul!$J50,'ModelParams Lp'!$D$28:$O$32,11,0)+BK45</f>
        <v>#N/A</v>
      </c>
      <c r="BT45" s="67" t="e">
        <f>VLOOKUP(Calcul!$J50,'ModelParams Lp'!$D$28:$O$32,12,0)+BL45</f>
        <v>#N/A</v>
      </c>
      <c r="BU45" s="66" t="e">
        <f t="shared" ca="1" si="7"/>
        <v>#REF!</v>
      </c>
      <c r="BV45" s="66" t="e">
        <f t="shared" ca="1" si="8"/>
        <v>#REF!</v>
      </c>
      <c r="BW45" s="66" t="e">
        <f t="shared" ca="1" si="9"/>
        <v>#REF!</v>
      </c>
      <c r="BX45" s="66" t="e">
        <f t="shared" ca="1" si="10"/>
        <v>#REF!</v>
      </c>
      <c r="BY45" s="66" t="e">
        <f t="shared" ca="1" si="11"/>
        <v>#REF!</v>
      </c>
      <c r="BZ45" s="66" t="e">
        <f t="shared" ca="1" si="12"/>
        <v>#REF!</v>
      </c>
      <c r="CA45" s="66" t="e">
        <f t="shared" ca="1" si="13"/>
        <v>#REF!</v>
      </c>
      <c r="CB45" s="66" t="e">
        <f t="shared" ca="1" si="14"/>
        <v>#REF!</v>
      </c>
      <c r="CC45" s="24" t="e">
        <f ca="1">10*LOG10(IF(BU45="",0,POWER(10,((BU45+'ModelParams Lw'!$O$4)/10))) +IF(BV45="",0,POWER(10,((BV45+'ModelParams Lw'!$P$4)/10))) +IF(BW45="",0,POWER(10,((BW45+'ModelParams Lw'!$Q$4)/10))) +IF(BX45="",0,POWER(10,((BX45+'ModelParams Lw'!$R$4)/10))) +IF(BY45="",0,POWER(10,((BY45+'ModelParams Lw'!$S$4)/10))) +IF(BZ45="",0,POWER(10,((BZ45+'ModelParams Lw'!$T$4)/10))) +IF(CA45="",0,POWER(10,((CA45+'ModelParams Lw'!$U$4)/10)))+IF(CB45="",0,POWER(10,((CB45+'ModelParams Lw'!$V$4)/10))))</f>
        <v>#REF!</v>
      </c>
      <c r="CD45" s="24" t="e">
        <f t="shared" ca="1" si="15"/>
        <v>#REF!</v>
      </c>
      <c r="CE45" s="24" t="e">
        <f ca="1">(BU45-'ModelParams Lw'!O$10)/'ModelParams Lw'!O$11</f>
        <v>#REF!</v>
      </c>
      <c r="CF45" s="24" t="e">
        <f ca="1">(BV45-'ModelParams Lw'!P$10)/'ModelParams Lw'!P$11</f>
        <v>#REF!</v>
      </c>
      <c r="CG45" s="24" t="e">
        <f ca="1">(BW45-'ModelParams Lw'!Q$10)/'ModelParams Lw'!Q$11</f>
        <v>#REF!</v>
      </c>
      <c r="CH45" s="24" t="e">
        <f ca="1">(BX45-'ModelParams Lw'!R$10)/'ModelParams Lw'!R$11</f>
        <v>#REF!</v>
      </c>
      <c r="CI45" s="24" t="e">
        <f ca="1">(BY45-'ModelParams Lw'!S$10)/'ModelParams Lw'!S$11</f>
        <v>#REF!</v>
      </c>
      <c r="CJ45" s="24" t="e">
        <f ca="1">(BZ45-'ModelParams Lw'!T$10)/'ModelParams Lw'!T$11</f>
        <v>#REF!</v>
      </c>
      <c r="CK45" s="24" t="e">
        <f ca="1">(CA45-'ModelParams Lw'!U$10)/'ModelParams Lw'!U$11</f>
        <v>#REF!</v>
      </c>
      <c r="CL45" s="24" t="e">
        <f ca="1">(CB45-'ModelParams Lw'!V$10)/'ModelParams Lw'!V$11</f>
        <v>#REF!</v>
      </c>
      <c r="CM45" s="66" t="e">
        <f t="shared" si="16"/>
        <v>#REF!</v>
      </c>
      <c r="CN45" s="66" t="e">
        <f t="shared" si="17"/>
        <v>#REF!</v>
      </c>
      <c r="CO45" s="66" t="e">
        <f t="shared" si="23"/>
        <v>#REF!</v>
      </c>
      <c r="CP45" s="66" t="e">
        <f t="shared" si="18"/>
        <v>#REF!</v>
      </c>
      <c r="CQ45" s="66" t="e">
        <f t="shared" si="19"/>
        <v>#REF!</v>
      </c>
      <c r="CR45" s="66" t="e">
        <f t="shared" si="20"/>
        <v>#REF!</v>
      </c>
      <c r="CS45" s="66" t="e">
        <f t="shared" si="21"/>
        <v>#REF!</v>
      </c>
      <c r="CT45" s="66" t="e">
        <f t="shared" si="22"/>
        <v>#REF!</v>
      </c>
      <c r="CU45" s="24" t="e">
        <f>10*LOG10(IF(CM45="",0,POWER(10,((CM45+'ModelParams Lw'!$O$4)/10))) +IF(CN45="",0,POWER(10,((CN45+'ModelParams Lw'!$P$4)/10))) +IF(CO45="",0,POWER(10,((CO45+'ModelParams Lw'!$Q$4)/10))) +IF(CP45="",0,POWER(10,((CP45+'ModelParams Lw'!$R$4)/10))) +IF(CQ45="",0,POWER(10,((CQ45+'ModelParams Lw'!$S$4)/10))) +IF(CR45="",0,POWER(10,((CR45+'ModelParams Lw'!$T$4)/10))) +IF(CS45="",0,POWER(10,((CS45+'ModelParams Lw'!$U$4)/10)))+IF(CT45="",0,POWER(10,((CT45+'ModelParams Lw'!$V$4)/10))))</f>
        <v>#REF!</v>
      </c>
      <c r="CV45" s="24" t="e">
        <f t="shared" si="24"/>
        <v>#REF!</v>
      </c>
      <c r="CW45" s="24" t="e">
        <f>(CM45-'ModelParams Lw'!O$10)/'ModelParams Lw'!O$11</f>
        <v>#REF!</v>
      </c>
      <c r="CX45" s="24" t="e">
        <f>(CN45-'ModelParams Lw'!P$10)/'ModelParams Lw'!P$11</f>
        <v>#REF!</v>
      </c>
      <c r="CY45" s="24" t="e">
        <f>(CO45-'ModelParams Lw'!Q$10)/'ModelParams Lw'!Q$11</f>
        <v>#REF!</v>
      </c>
      <c r="CZ45" s="24" t="e">
        <f>(CP45-'ModelParams Lw'!R$10)/'ModelParams Lw'!R$11</f>
        <v>#REF!</v>
      </c>
      <c r="DA45" s="24" t="e">
        <f>(CQ45-'ModelParams Lw'!S$10)/'ModelParams Lw'!S$11</f>
        <v>#REF!</v>
      </c>
      <c r="DB45" s="24" t="e">
        <f>(CR45-'ModelParams Lw'!T$10)/'ModelParams Lw'!T$11</f>
        <v>#REF!</v>
      </c>
      <c r="DC45" s="24" t="e">
        <f>(CS45-'ModelParams Lw'!U$10)/'ModelParams Lw'!U$11</f>
        <v>#REF!</v>
      </c>
      <c r="DD45" s="24" t="e">
        <f>(CT45-'ModelParams Lw'!V$10)/'ModelParams Lw'!V$11</f>
        <v>#REF!</v>
      </c>
    </row>
    <row r="46" spans="1:108" x14ac:dyDescent="0.25">
      <c r="A46" s="12">
        <f>'Sound Power'!B46</f>
        <v>0</v>
      </c>
      <c r="B46" s="12">
        <f>'Sound Power'!D46</f>
        <v>0</v>
      </c>
      <c r="C46" s="12">
        <f>'Sound Power'!E46</f>
        <v>0</v>
      </c>
      <c r="D46" s="12">
        <f>'Sound Power'!F46</f>
        <v>0</v>
      </c>
      <c r="E46" s="67" t="e">
        <f>IF(Calcul!$G51="SA",'Sound Power'!AY46,'Sound Power'!P46)</f>
        <v>#DIV/0!</v>
      </c>
      <c r="F46" s="67" t="e">
        <f>IF(Calcul!$G51="SA",'Sound Power'!AZ46,'Sound Power'!Q46)</f>
        <v>#DIV/0!</v>
      </c>
      <c r="G46" s="67" t="e">
        <f>IF(Calcul!$G51="SA",'Sound Power'!BA46,'Sound Power'!R46)</f>
        <v>#DIV/0!</v>
      </c>
      <c r="H46" s="67" t="e">
        <f>IF(Calcul!$G51="SA",'Sound Power'!BB46,'Sound Power'!S46)</f>
        <v>#DIV/0!</v>
      </c>
      <c r="I46" s="67" t="e">
        <f>IF(Calcul!$G51="SA",'Sound Power'!BC46,'Sound Power'!T46)</f>
        <v>#DIV/0!</v>
      </c>
      <c r="J46" s="67" t="e">
        <f>IF(Calcul!$G51="SA",'Sound Power'!BD46,'Sound Power'!U46)</f>
        <v>#DIV/0!</v>
      </c>
      <c r="K46" s="67" t="e">
        <f>IF(Calcul!$G51="SA",'Sound Power'!BE46,'Sound Power'!V46)</f>
        <v>#DIV/0!</v>
      </c>
      <c r="L46" s="67" t="e">
        <f>IF(Calcul!$G51="SA",'Sound Power'!BF46,'Sound Power'!W46)</f>
        <v>#DIV/0!</v>
      </c>
      <c r="M46" s="67" t="e">
        <f>'Sound Power'!BY46</f>
        <v>#DIV/0!</v>
      </c>
      <c r="N46" s="67" t="e">
        <f>'Sound Power'!BZ46</f>
        <v>#DIV/0!</v>
      </c>
      <c r="O46" s="67" t="e">
        <f>'Sound Power'!CA46</f>
        <v>#DIV/0!</v>
      </c>
      <c r="P46" s="67" t="e">
        <f>'Sound Power'!CB46</f>
        <v>#DIV/0!</v>
      </c>
      <c r="Q46" s="67" t="e">
        <f>'Sound Power'!CC46</f>
        <v>#DIV/0!</v>
      </c>
      <c r="R46" s="67" t="e">
        <f>'Sound Power'!CD46</f>
        <v>#DIV/0!</v>
      </c>
      <c r="S46" s="67" t="e">
        <f>'Sound Power'!CE46</f>
        <v>#DIV/0!</v>
      </c>
      <c r="T46" s="67" t="e">
        <f>'Sound Power'!CF46</f>
        <v>#DIV/0!</v>
      </c>
      <c r="U46" s="64">
        <f t="shared" si="3"/>
        <v>0</v>
      </c>
      <c r="V46" s="64">
        <f t="shared" si="4"/>
        <v>0</v>
      </c>
      <c r="W46" s="67" t="e">
        <f>('ModelParams Lp'!B$4*10^'ModelParams Lp'!B$5*($U46/$V46)^'ModelParams Lp'!B$6)*3</f>
        <v>#DIV/0!</v>
      </c>
      <c r="X46" s="67" t="e">
        <f>('ModelParams Lp'!C$4*10^'ModelParams Lp'!C$5*($U46/$V46)^'ModelParams Lp'!C$6)*3</f>
        <v>#DIV/0!</v>
      </c>
      <c r="Y46" s="67" t="e">
        <f>('ModelParams Lp'!D$4*10^'ModelParams Lp'!D$5*($U46/$V46)^'ModelParams Lp'!D$6)*3</f>
        <v>#DIV/0!</v>
      </c>
      <c r="Z46" s="67" t="e">
        <f>('ModelParams Lp'!E$4*10^'ModelParams Lp'!E$5*($U46/$V46)^'ModelParams Lp'!E$6)*3</f>
        <v>#DIV/0!</v>
      </c>
      <c r="AA46" s="67" t="e">
        <f>('ModelParams Lp'!F$4*10^'ModelParams Lp'!F$5*($U46/$V46)^'ModelParams Lp'!F$6)*3</f>
        <v>#DIV/0!</v>
      </c>
      <c r="AB46" s="67" t="e">
        <f>('ModelParams Lp'!G$4*10^'ModelParams Lp'!G$5*($U46/$V46)^'ModelParams Lp'!G$6)*3</f>
        <v>#DIV/0!</v>
      </c>
      <c r="AC46" s="67" t="e">
        <f>('ModelParams Lp'!H$4*10^'ModelParams Lp'!H$5*($U46/$V46)^'ModelParams Lp'!H$6)*3</f>
        <v>#DIV/0!</v>
      </c>
      <c r="AD46" s="67" t="e">
        <f>('ModelParams Lp'!I$4*10^'ModelParams Lp'!I$5*($U46/$V46)^'ModelParams Lp'!I$6)*3</f>
        <v>#DIV/0!</v>
      </c>
      <c r="AE46" s="53" t="e">
        <f t="shared" si="5"/>
        <v>#DIV/0!</v>
      </c>
      <c r="AF46" s="53" t="e">
        <f>IF(AE46&lt;'ModelParams Lp'!$B$16,-1,IF(AE46&lt;'ModelParams Lp'!$C$16,0,IF(AE46&lt;'ModelParams Lp'!$D$16,1,IF(AE46&lt;'ModelParams Lp'!$E$16,2,IF(AE46&lt;'ModelParams Lp'!$F$16,3,IF(AE46&lt;'ModelParams Lp'!$G$16,4,IF(AE46&lt;'ModelParams Lp'!$H$16,5,6)))))))</f>
        <v>#DIV/0!</v>
      </c>
      <c r="AG46" s="67" t="e">
        <f ca="1">IF($AF46&gt;1,0,OFFSET('ModelParams Lp'!$C$12,0,-'Sound Pressure'!$AF46))</f>
        <v>#DIV/0!</v>
      </c>
      <c r="AH46" s="67" t="e">
        <f ca="1">IF($AF46&gt;2,0,OFFSET('ModelParams Lp'!$D$12,0,-'Sound Pressure'!$AF46))</f>
        <v>#DIV/0!</v>
      </c>
      <c r="AI46" s="67" t="e">
        <f ca="1">IF($AF46&gt;3,0,OFFSET('ModelParams Lp'!$E$12,0,-'Sound Pressure'!$AF46))</f>
        <v>#DIV/0!</v>
      </c>
      <c r="AJ46" s="67" t="e">
        <f ca="1">IF($AF46&gt;4,0,OFFSET('ModelParams Lp'!$F$12,0,-'Sound Pressure'!$AF46))</f>
        <v>#DIV/0!</v>
      </c>
      <c r="AK46" s="67" t="e">
        <f ca="1">IF($AF46&gt;3,0,OFFSET('ModelParams Lp'!$G$12,0,-'Sound Pressure'!$AF46))</f>
        <v>#DIV/0!</v>
      </c>
      <c r="AL46" s="67" t="e">
        <f ca="1">IF($AF46&gt;5,0,OFFSET('ModelParams Lp'!$H$12,0,-'Sound Pressure'!$AF46))</f>
        <v>#DIV/0!</v>
      </c>
      <c r="AM46" s="67" t="e">
        <f ca="1">IF($AF46&gt;6,0,OFFSET('ModelParams Lp'!$I$12,0,-'Sound Pressure'!$AF46))</f>
        <v>#DIV/0!</v>
      </c>
      <c r="AN46" s="67" t="e">
        <f ca="1">IF($AF46&gt;7,0,IF($AF$4&lt;0,3,OFFSET('ModelParams Lp'!$J$12,0,-'Sound Pressure'!$AF46)))</f>
        <v>#DIV/0!</v>
      </c>
      <c r="AO46" s="67" t="e">
        <f t="shared" si="6"/>
        <v>#DIV/0!</v>
      </c>
      <c r="AP46" s="67" t="e">
        <f t="shared" si="6"/>
        <v>#DIV/0!</v>
      </c>
      <c r="AQ46" s="67" t="e">
        <f t="shared" si="6"/>
        <v>#DIV/0!</v>
      </c>
      <c r="AR46" s="67" t="e">
        <f t="shared" si="6"/>
        <v>#DIV/0!</v>
      </c>
      <c r="AS46" s="67" t="e">
        <f t="shared" si="6"/>
        <v>#DIV/0!</v>
      </c>
      <c r="AT46" s="67" t="e">
        <f t="shared" si="6"/>
        <v>#DIV/0!</v>
      </c>
      <c r="AU46" s="67" t="e">
        <f t="shared" si="6"/>
        <v>#DIV/0!</v>
      </c>
      <c r="AV46" s="67" t="e">
        <f t="shared" si="6"/>
        <v>#DIV/0!</v>
      </c>
      <c r="AW46" s="67">
        <f>'ModelParams Lp'!B$22</f>
        <v>4</v>
      </c>
      <c r="AX46" s="67">
        <f>'ModelParams Lp'!C$22</f>
        <v>2</v>
      </c>
      <c r="AY46" s="67">
        <f>'ModelParams Lp'!D$22</f>
        <v>1</v>
      </c>
      <c r="AZ46" s="67">
        <f>'ModelParams Lp'!E$22</f>
        <v>0</v>
      </c>
      <c r="BA46" s="67">
        <f>'ModelParams Lp'!F$22</f>
        <v>0</v>
      </c>
      <c r="BB46" s="67">
        <f>'ModelParams Lp'!G$22</f>
        <v>0</v>
      </c>
      <c r="BC46" s="67">
        <f>'ModelParams Lp'!H$22</f>
        <v>0</v>
      </c>
      <c r="BD46" s="67">
        <f>'ModelParams Lp'!I$22</f>
        <v>0</v>
      </c>
      <c r="BE46" s="67" t="e">
        <f>-10*LOG(2/(4*PI()*2^2)+4/(0.163*(Calcul!$K51*Calcul!$L51)/VLOOKUP(Calcul!$I51,'ModelParams Lp'!$E$37:$F$39,2,0)))</f>
        <v>#N/A</v>
      </c>
      <c r="BF46" s="67" t="e">
        <f>-10*LOG(2/(4*PI()*2^2)+4/(0.163*(Calcul!$K51*Calcul!$L51)/VLOOKUP(Calcul!$I51,'ModelParams Lp'!$E$37:$F$39,2,0)))</f>
        <v>#N/A</v>
      </c>
      <c r="BG46" s="67" t="e">
        <f>-10*LOG(2/(4*PI()*2^2)+4/(0.163*(Calcul!$K51*Calcul!$L51)/VLOOKUP(Calcul!$I51,'ModelParams Lp'!$E$37:$F$39,2,0)))</f>
        <v>#N/A</v>
      </c>
      <c r="BH46" s="67" t="e">
        <f>-10*LOG(2/(4*PI()*2^2)+4/(0.163*(Calcul!$K51*Calcul!$L51)/VLOOKUP(Calcul!$I51,'ModelParams Lp'!$E$37:$F$39,2,0)))</f>
        <v>#N/A</v>
      </c>
      <c r="BI46" s="67" t="e">
        <f>-10*LOG(2/(4*PI()*2^2)+4/(0.163*(Calcul!$K51*Calcul!$L51)/VLOOKUP(Calcul!$I51,'ModelParams Lp'!$E$37:$F$39,2,0)))</f>
        <v>#N/A</v>
      </c>
      <c r="BJ46" s="67" t="e">
        <f>-10*LOG(2/(4*PI()*2^2)+4/(0.163*(Calcul!$K51*Calcul!$L51)/VLOOKUP(Calcul!$I51,'ModelParams Lp'!$E$37:$F$39,2,0)))</f>
        <v>#N/A</v>
      </c>
      <c r="BK46" s="67" t="e">
        <f>-10*LOG(2/(4*PI()*2^2)+4/(0.163*(Calcul!$K51*Calcul!$L51)/VLOOKUP(Calcul!$I51,'ModelParams Lp'!$E$37:$F$39,2,0)))</f>
        <v>#N/A</v>
      </c>
      <c r="BL46" s="67" t="e">
        <f>-10*LOG(2/(4*PI()*2^2)+4/(0.163*(Calcul!$K51*Calcul!$L51)/VLOOKUP(Calcul!$I51,'ModelParams Lp'!$E$37:$F$39,2,0)))</f>
        <v>#N/A</v>
      </c>
      <c r="BM46" s="67" t="e">
        <f>VLOOKUP(Calcul!$J51,'ModelParams Lp'!$D$28:$O$32,5,0)+BE46</f>
        <v>#N/A</v>
      </c>
      <c r="BN46" s="67" t="e">
        <f>VLOOKUP(Calcul!$J51,'ModelParams Lp'!$D$28:$O$32,6,0)+BF46</f>
        <v>#N/A</v>
      </c>
      <c r="BO46" s="67" t="e">
        <f>VLOOKUP(Calcul!$J51,'ModelParams Lp'!$D$28:$O$32,7,0)+BG46</f>
        <v>#N/A</v>
      </c>
      <c r="BP46" s="67" t="e">
        <f>VLOOKUP(Calcul!$J51,'ModelParams Lp'!$D$28:$O$32,8,0)+BH46</f>
        <v>#N/A</v>
      </c>
      <c r="BQ46" s="67" t="e">
        <f>VLOOKUP(Calcul!$J51,'ModelParams Lp'!$D$28:$O$32,9,0)+BI46</f>
        <v>#N/A</v>
      </c>
      <c r="BR46" s="67" t="e">
        <f>VLOOKUP(Calcul!$J51,'ModelParams Lp'!$D$28:$O$32,10,0)+BJ46</f>
        <v>#N/A</v>
      </c>
      <c r="BS46" s="67" t="e">
        <f>VLOOKUP(Calcul!$J51,'ModelParams Lp'!$D$28:$O$32,11,0)+BK46</f>
        <v>#N/A</v>
      </c>
      <c r="BT46" s="67" t="e">
        <f>VLOOKUP(Calcul!$J51,'ModelParams Lp'!$D$28:$O$32,12,0)+BL46</f>
        <v>#N/A</v>
      </c>
      <c r="BU46" s="66" t="e">
        <f t="shared" ca="1" si="7"/>
        <v>#DIV/0!</v>
      </c>
      <c r="BV46" s="66" t="e">
        <f t="shared" ca="1" si="8"/>
        <v>#DIV/0!</v>
      </c>
      <c r="BW46" s="66" t="e">
        <f t="shared" ca="1" si="9"/>
        <v>#DIV/0!</v>
      </c>
      <c r="BX46" s="66" t="e">
        <f t="shared" ca="1" si="10"/>
        <v>#DIV/0!</v>
      </c>
      <c r="BY46" s="66" t="e">
        <f t="shared" ca="1" si="11"/>
        <v>#DIV/0!</v>
      </c>
      <c r="BZ46" s="66" t="e">
        <f t="shared" ca="1" si="12"/>
        <v>#DIV/0!</v>
      </c>
      <c r="CA46" s="66" t="e">
        <f t="shared" ca="1" si="13"/>
        <v>#DIV/0!</v>
      </c>
      <c r="CB46" s="66" t="e">
        <f t="shared" ca="1" si="14"/>
        <v>#DIV/0!</v>
      </c>
      <c r="CC46" s="24" t="e">
        <f ca="1">10*LOG10(IF(BU46="",0,POWER(10,((BU46+'ModelParams Lw'!$O$4)/10))) +IF(BV46="",0,POWER(10,((BV46+'ModelParams Lw'!$P$4)/10))) +IF(BW46="",0,POWER(10,((BW46+'ModelParams Lw'!$Q$4)/10))) +IF(BX46="",0,POWER(10,((BX46+'ModelParams Lw'!$R$4)/10))) +IF(BY46="",0,POWER(10,((BY46+'ModelParams Lw'!$S$4)/10))) +IF(BZ46="",0,POWER(10,((BZ46+'ModelParams Lw'!$T$4)/10))) +IF(CA46="",0,POWER(10,((CA46+'ModelParams Lw'!$U$4)/10)))+IF(CB46="",0,POWER(10,((CB46+'ModelParams Lw'!$V$4)/10))))</f>
        <v>#DIV/0!</v>
      </c>
      <c r="CD46" s="24" t="e">
        <f t="shared" ca="1" si="15"/>
        <v>#DIV/0!</v>
      </c>
      <c r="CE46" s="24" t="e">
        <f ca="1">(BU46-'ModelParams Lw'!O$10)/'ModelParams Lw'!O$11</f>
        <v>#DIV/0!</v>
      </c>
      <c r="CF46" s="24" t="e">
        <f ca="1">(BV46-'ModelParams Lw'!P$10)/'ModelParams Lw'!P$11</f>
        <v>#DIV/0!</v>
      </c>
      <c r="CG46" s="24" t="e">
        <f ca="1">(BW46-'ModelParams Lw'!Q$10)/'ModelParams Lw'!Q$11</f>
        <v>#DIV/0!</v>
      </c>
      <c r="CH46" s="24" t="e">
        <f ca="1">(BX46-'ModelParams Lw'!R$10)/'ModelParams Lw'!R$11</f>
        <v>#DIV/0!</v>
      </c>
      <c r="CI46" s="24" t="e">
        <f ca="1">(BY46-'ModelParams Lw'!S$10)/'ModelParams Lw'!S$11</f>
        <v>#DIV/0!</v>
      </c>
      <c r="CJ46" s="24" t="e">
        <f ca="1">(BZ46-'ModelParams Lw'!T$10)/'ModelParams Lw'!T$11</f>
        <v>#DIV/0!</v>
      </c>
      <c r="CK46" s="24" t="e">
        <f ca="1">(CA46-'ModelParams Lw'!U$10)/'ModelParams Lw'!U$11</f>
        <v>#DIV/0!</v>
      </c>
      <c r="CL46" s="24" t="e">
        <f ca="1">(CB46-'ModelParams Lw'!V$10)/'ModelParams Lw'!V$11</f>
        <v>#DIV/0!</v>
      </c>
      <c r="CM46" s="66" t="e">
        <f t="shared" si="16"/>
        <v>#DIV/0!</v>
      </c>
      <c r="CN46" s="66" t="e">
        <f t="shared" si="17"/>
        <v>#DIV/0!</v>
      </c>
      <c r="CO46" s="66" t="e">
        <f t="shared" si="23"/>
        <v>#DIV/0!</v>
      </c>
      <c r="CP46" s="66" t="e">
        <f t="shared" si="18"/>
        <v>#DIV/0!</v>
      </c>
      <c r="CQ46" s="66" t="e">
        <f t="shared" si="19"/>
        <v>#DIV/0!</v>
      </c>
      <c r="CR46" s="66" t="e">
        <f t="shared" si="20"/>
        <v>#DIV/0!</v>
      </c>
      <c r="CS46" s="66" t="e">
        <f t="shared" si="21"/>
        <v>#DIV/0!</v>
      </c>
      <c r="CT46" s="66" t="e">
        <f t="shared" si="22"/>
        <v>#DIV/0!</v>
      </c>
      <c r="CU46" s="24" t="e">
        <f>10*LOG10(IF(CM46="",0,POWER(10,((CM46+'ModelParams Lw'!$O$4)/10))) +IF(CN46="",0,POWER(10,((CN46+'ModelParams Lw'!$P$4)/10))) +IF(CO46="",0,POWER(10,((CO46+'ModelParams Lw'!$Q$4)/10))) +IF(CP46="",0,POWER(10,((CP46+'ModelParams Lw'!$R$4)/10))) +IF(CQ46="",0,POWER(10,((CQ46+'ModelParams Lw'!$S$4)/10))) +IF(CR46="",0,POWER(10,((CR46+'ModelParams Lw'!$T$4)/10))) +IF(CS46="",0,POWER(10,((CS46+'ModelParams Lw'!$U$4)/10)))+IF(CT46="",0,POWER(10,((CT46+'ModelParams Lw'!$V$4)/10))))</f>
        <v>#DIV/0!</v>
      </c>
      <c r="CV46" s="24" t="e">
        <f t="shared" si="24"/>
        <v>#DIV/0!</v>
      </c>
      <c r="CW46" s="24" t="e">
        <f>(CM46-'ModelParams Lw'!O$10)/'ModelParams Lw'!O$11</f>
        <v>#DIV/0!</v>
      </c>
      <c r="CX46" s="24" t="e">
        <f>(CN46-'ModelParams Lw'!P$10)/'ModelParams Lw'!P$11</f>
        <v>#DIV/0!</v>
      </c>
      <c r="CY46" s="24" t="e">
        <f>(CO46-'ModelParams Lw'!Q$10)/'ModelParams Lw'!Q$11</f>
        <v>#DIV/0!</v>
      </c>
      <c r="CZ46" s="24" t="e">
        <f>(CP46-'ModelParams Lw'!R$10)/'ModelParams Lw'!R$11</f>
        <v>#DIV/0!</v>
      </c>
      <c r="DA46" s="24" t="e">
        <f>(CQ46-'ModelParams Lw'!S$10)/'ModelParams Lw'!S$11</f>
        <v>#DIV/0!</v>
      </c>
      <c r="DB46" s="24" t="e">
        <f>(CR46-'ModelParams Lw'!T$10)/'ModelParams Lw'!T$11</f>
        <v>#DIV/0!</v>
      </c>
      <c r="DC46" s="24" t="e">
        <f>(CS46-'ModelParams Lw'!U$10)/'ModelParams Lw'!U$11</f>
        <v>#DIV/0!</v>
      </c>
      <c r="DD46" s="24" t="e">
        <f>(CT46-'ModelParams Lw'!V$10)/'ModelParams Lw'!V$11</f>
        <v>#DIV/0!</v>
      </c>
    </row>
    <row r="47" spans="1:108" x14ac:dyDescent="0.25">
      <c r="A47" s="12">
        <f>'Sound Power'!B47</f>
        <v>0</v>
      </c>
      <c r="B47" s="12">
        <f>'Sound Power'!D47</f>
        <v>0</v>
      </c>
      <c r="C47" s="12">
        <f>'Sound Power'!E47</f>
        <v>0</v>
      </c>
      <c r="D47" s="12">
        <f>'Sound Power'!F47</f>
        <v>0</v>
      </c>
      <c r="E47" s="67" t="e">
        <f>IF(Calcul!$G52="SA",'Sound Power'!AY47,'Sound Power'!P47)</f>
        <v>#DIV/0!</v>
      </c>
      <c r="F47" s="67" t="e">
        <f>IF(Calcul!$G52="SA",'Sound Power'!AZ47,'Sound Power'!Q47)</f>
        <v>#DIV/0!</v>
      </c>
      <c r="G47" s="67" t="e">
        <f>IF(Calcul!$G52="SA",'Sound Power'!BA47,'Sound Power'!R47)</f>
        <v>#DIV/0!</v>
      </c>
      <c r="H47" s="67" t="e">
        <f>IF(Calcul!$G52="SA",'Sound Power'!BB47,'Sound Power'!S47)</f>
        <v>#DIV/0!</v>
      </c>
      <c r="I47" s="67" t="e">
        <f>IF(Calcul!$G52="SA",'Sound Power'!BC47,'Sound Power'!T47)</f>
        <v>#DIV/0!</v>
      </c>
      <c r="J47" s="67" t="e">
        <f>IF(Calcul!$G52="SA",'Sound Power'!BD47,'Sound Power'!U47)</f>
        <v>#DIV/0!</v>
      </c>
      <c r="K47" s="67" t="e">
        <f>IF(Calcul!$G52="SA",'Sound Power'!BE47,'Sound Power'!V47)</f>
        <v>#DIV/0!</v>
      </c>
      <c r="L47" s="67" t="e">
        <f>IF(Calcul!$G52="SA",'Sound Power'!BF47,'Sound Power'!W47)</f>
        <v>#DIV/0!</v>
      </c>
      <c r="M47" s="67" t="e">
        <f>'Sound Power'!BY47</f>
        <v>#DIV/0!</v>
      </c>
      <c r="N47" s="67" t="e">
        <f>'Sound Power'!BZ47</f>
        <v>#DIV/0!</v>
      </c>
      <c r="O47" s="67" t="e">
        <f>'Sound Power'!CA47</f>
        <v>#DIV/0!</v>
      </c>
      <c r="P47" s="67" t="e">
        <f>'Sound Power'!CB47</f>
        <v>#DIV/0!</v>
      </c>
      <c r="Q47" s="67" t="e">
        <f>'Sound Power'!CC47</f>
        <v>#DIV/0!</v>
      </c>
      <c r="R47" s="67" t="e">
        <f>'Sound Power'!CD47</f>
        <v>#DIV/0!</v>
      </c>
      <c r="S47" s="67" t="e">
        <f>'Sound Power'!CE47</f>
        <v>#DIV/0!</v>
      </c>
      <c r="T47" s="67" t="e">
        <f>'Sound Power'!CF47</f>
        <v>#DIV/0!</v>
      </c>
      <c r="U47" s="64">
        <f t="shared" si="3"/>
        <v>0</v>
      </c>
      <c r="V47" s="64">
        <f t="shared" si="4"/>
        <v>0</v>
      </c>
      <c r="W47" s="67" t="e">
        <f>('ModelParams Lp'!B$4*10^'ModelParams Lp'!B$5*($U47/$V47)^'ModelParams Lp'!B$6)*3</f>
        <v>#DIV/0!</v>
      </c>
      <c r="X47" s="67" t="e">
        <f>('ModelParams Lp'!C$4*10^'ModelParams Lp'!C$5*($U47/$V47)^'ModelParams Lp'!C$6)*3</f>
        <v>#DIV/0!</v>
      </c>
      <c r="Y47" s="67" t="e">
        <f>('ModelParams Lp'!D$4*10^'ModelParams Lp'!D$5*($U47/$V47)^'ModelParams Lp'!D$6)*3</f>
        <v>#DIV/0!</v>
      </c>
      <c r="Z47" s="67" t="e">
        <f>('ModelParams Lp'!E$4*10^'ModelParams Lp'!E$5*($U47/$V47)^'ModelParams Lp'!E$6)*3</f>
        <v>#DIV/0!</v>
      </c>
      <c r="AA47" s="67" t="e">
        <f>('ModelParams Lp'!F$4*10^'ModelParams Lp'!F$5*($U47/$V47)^'ModelParams Lp'!F$6)*3</f>
        <v>#DIV/0!</v>
      </c>
      <c r="AB47" s="67" t="e">
        <f>('ModelParams Lp'!G$4*10^'ModelParams Lp'!G$5*($U47/$V47)^'ModelParams Lp'!G$6)*3</f>
        <v>#DIV/0!</v>
      </c>
      <c r="AC47" s="67" t="e">
        <f>('ModelParams Lp'!H$4*10^'ModelParams Lp'!H$5*($U47/$V47)^'ModelParams Lp'!H$6)*3</f>
        <v>#DIV/0!</v>
      </c>
      <c r="AD47" s="67" t="e">
        <f>('ModelParams Lp'!I$4*10^'ModelParams Lp'!I$5*($U47/$V47)^'ModelParams Lp'!I$6)*3</f>
        <v>#DIV/0!</v>
      </c>
      <c r="AE47" s="53" t="e">
        <f t="shared" si="5"/>
        <v>#DIV/0!</v>
      </c>
      <c r="AF47" s="53" t="e">
        <f>IF(AE47&lt;'ModelParams Lp'!$B$16,-1,IF(AE47&lt;'ModelParams Lp'!$C$16,0,IF(AE47&lt;'ModelParams Lp'!$D$16,1,IF(AE47&lt;'ModelParams Lp'!$E$16,2,IF(AE47&lt;'ModelParams Lp'!$F$16,3,IF(AE47&lt;'ModelParams Lp'!$G$16,4,IF(AE47&lt;'ModelParams Lp'!$H$16,5,6)))))))</f>
        <v>#DIV/0!</v>
      </c>
      <c r="AG47" s="67" t="e">
        <f ca="1">IF($AF47&gt;1,0,OFFSET('ModelParams Lp'!$C$12,0,-'Sound Pressure'!$AF47))</f>
        <v>#DIV/0!</v>
      </c>
      <c r="AH47" s="67" t="e">
        <f ca="1">IF($AF47&gt;2,0,OFFSET('ModelParams Lp'!$D$12,0,-'Sound Pressure'!$AF47))</f>
        <v>#DIV/0!</v>
      </c>
      <c r="AI47" s="67" t="e">
        <f ca="1">IF($AF47&gt;3,0,OFFSET('ModelParams Lp'!$E$12,0,-'Sound Pressure'!$AF47))</f>
        <v>#DIV/0!</v>
      </c>
      <c r="AJ47" s="67" t="e">
        <f ca="1">IF($AF47&gt;4,0,OFFSET('ModelParams Lp'!$F$12,0,-'Sound Pressure'!$AF47))</f>
        <v>#DIV/0!</v>
      </c>
      <c r="AK47" s="67" t="e">
        <f ca="1">IF($AF47&gt;3,0,OFFSET('ModelParams Lp'!$G$12,0,-'Sound Pressure'!$AF47))</f>
        <v>#DIV/0!</v>
      </c>
      <c r="AL47" s="67" t="e">
        <f ca="1">IF($AF47&gt;5,0,OFFSET('ModelParams Lp'!$H$12,0,-'Sound Pressure'!$AF47))</f>
        <v>#DIV/0!</v>
      </c>
      <c r="AM47" s="67" t="e">
        <f ca="1">IF($AF47&gt;6,0,OFFSET('ModelParams Lp'!$I$12,0,-'Sound Pressure'!$AF47))</f>
        <v>#DIV/0!</v>
      </c>
      <c r="AN47" s="67" t="e">
        <f ca="1">IF($AF47&gt;7,0,IF($AF$4&lt;0,3,OFFSET('ModelParams Lp'!$J$12,0,-'Sound Pressure'!$AF47)))</f>
        <v>#DIV/0!</v>
      </c>
      <c r="AO47" s="67" t="e">
        <f t="shared" si="6"/>
        <v>#DIV/0!</v>
      </c>
      <c r="AP47" s="67" t="e">
        <f t="shared" si="6"/>
        <v>#DIV/0!</v>
      </c>
      <c r="AQ47" s="67" t="e">
        <f t="shared" si="6"/>
        <v>#DIV/0!</v>
      </c>
      <c r="AR47" s="67" t="e">
        <f t="shared" si="6"/>
        <v>#DIV/0!</v>
      </c>
      <c r="AS47" s="67" t="e">
        <f t="shared" si="6"/>
        <v>#DIV/0!</v>
      </c>
      <c r="AT47" s="67" t="e">
        <f t="shared" si="6"/>
        <v>#DIV/0!</v>
      </c>
      <c r="AU47" s="67" t="e">
        <f t="shared" si="6"/>
        <v>#DIV/0!</v>
      </c>
      <c r="AV47" s="67" t="e">
        <f t="shared" si="6"/>
        <v>#DIV/0!</v>
      </c>
      <c r="AW47" s="67">
        <f>'ModelParams Lp'!B$22</f>
        <v>4</v>
      </c>
      <c r="AX47" s="67">
        <f>'ModelParams Lp'!C$22</f>
        <v>2</v>
      </c>
      <c r="AY47" s="67">
        <f>'ModelParams Lp'!D$22</f>
        <v>1</v>
      </c>
      <c r="AZ47" s="67">
        <f>'ModelParams Lp'!E$22</f>
        <v>0</v>
      </c>
      <c r="BA47" s="67">
        <f>'ModelParams Lp'!F$22</f>
        <v>0</v>
      </c>
      <c r="BB47" s="67">
        <f>'ModelParams Lp'!G$22</f>
        <v>0</v>
      </c>
      <c r="BC47" s="67">
        <f>'ModelParams Lp'!H$22</f>
        <v>0</v>
      </c>
      <c r="BD47" s="67">
        <f>'ModelParams Lp'!I$22</f>
        <v>0</v>
      </c>
      <c r="BE47" s="67" t="e">
        <f>-10*LOG(2/(4*PI()*2^2)+4/(0.163*(Calcul!$K52*Calcul!$L52)/VLOOKUP(Calcul!$I52,'ModelParams Lp'!$E$37:$F$39,2,0)))</f>
        <v>#N/A</v>
      </c>
      <c r="BF47" s="67" t="e">
        <f>-10*LOG(2/(4*PI()*2^2)+4/(0.163*(Calcul!$K52*Calcul!$L52)/VLOOKUP(Calcul!$I52,'ModelParams Lp'!$E$37:$F$39,2,0)))</f>
        <v>#N/A</v>
      </c>
      <c r="BG47" s="67" t="e">
        <f>-10*LOG(2/(4*PI()*2^2)+4/(0.163*(Calcul!$K52*Calcul!$L52)/VLOOKUP(Calcul!$I52,'ModelParams Lp'!$E$37:$F$39,2,0)))</f>
        <v>#N/A</v>
      </c>
      <c r="BH47" s="67" t="e">
        <f>-10*LOG(2/(4*PI()*2^2)+4/(0.163*(Calcul!$K52*Calcul!$L52)/VLOOKUP(Calcul!$I52,'ModelParams Lp'!$E$37:$F$39,2,0)))</f>
        <v>#N/A</v>
      </c>
      <c r="BI47" s="67" t="e">
        <f>-10*LOG(2/(4*PI()*2^2)+4/(0.163*(Calcul!$K52*Calcul!$L52)/VLOOKUP(Calcul!$I52,'ModelParams Lp'!$E$37:$F$39,2,0)))</f>
        <v>#N/A</v>
      </c>
      <c r="BJ47" s="67" t="e">
        <f>-10*LOG(2/(4*PI()*2^2)+4/(0.163*(Calcul!$K52*Calcul!$L52)/VLOOKUP(Calcul!$I52,'ModelParams Lp'!$E$37:$F$39,2,0)))</f>
        <v>#N/A</v>
      </c>
      <c r="BK47" s="67" t="e">
        <f>-10*LOG(2/(4*PI()*2^2)+4/(0.163*(Calcul!$K52*Calcul!$L52)/VLOOKUP(Calcul!$I52,'ModelParams Lp'!$E$37:$F$39,2,0)))</f>
        <v>#N/A</v>
      </c>
      <c r="BL47" s="67" t="e">
        <f>-10*LOG(2/(4*PI()*2^2)+4/(0.163*(Calcul!$K52*Calcul!$L52)/VLOOKUP(Calcul!$I52,'ModelParams Lp'!$E$37:$F$39,2,0)))</f>
        <v>#N/A</v>
      </c>
      <c r="BM47" s="67" t="e">
        <f>VLOOKUP(Calcul!$J52,'ModelParams Lp'!$D$28:$O$32,5,0)+BE47</f>
        <v>#N/A</v>
      </c>
      <c r="BN47" s="67" t="e">
        <f>VLOOKUP(Calcul!$J52,'ModelParams Lp'!$D$28:$O$32,6,0)+BF47</f>
        <v>#N/A</v>
      </c>
      <c r="BO47" s="67" t="e">
        <f>VLOOKUP(Calcul!$J52,'ModelParams Lp'!$D$28:$O$32,7,0)+BG47</f>
        <v>#N/A</v>
      </c>
      <c r="BP47" s="67" t="e">
        <f>VLOOKUP(Calcul!$J52,'ModelParams Lp'!$D$28:$O$32,8,0)+BH47</f>
        <v>#N/A</v>
      </c>
      <c r="BQ47" s="67" t="e">
        <f>VLOOKUP(Calcul!$J52,'ModelParams Lp'!$D$28:$O$32,9,0)+BI47</f>
        <v>#N/A</v>
      </c>
      <c r="BR47" s="67" t="e">
        <f>VLOOKUP(Calcul!$J52,'ModelParams Lp'!$D$28:$O$32,10,0)+BJ47</f>
        <v>#N/A</v>
      </c>
      <c r="BS47" s="67" t="e">
        <f>VLOOKUP(Calcul!$J52,'ModelParams Lp'!$D$28:$O$32,11,0)+BK47</f>
        <v>#N/A</v>
      </c>
      <c r="BT47" s="67" t="e">
        <f>VLOOKUP(Calcul!$J52,'ModelParams Lp'!$D$28:$O$32,12,0)+BL47</f>
        <v>#N/A</v>
      </c>
      <c r="BU47" s="66" t="e">
        <f t="shared" ca="1" si="7"/>
        <v>#DIV/0!</v>
      </c>
      <c r="BV47" s="66" t="e">
        <f t="shared" ca="1" si="8"/>
        <v>#DIV/0!</v>
      </c>
      <c r="BW47" s="66" t="e">
        <f t="shared" ca="1" si="9"/>
        <v>#DIV/0!</v>
      </c>
      <c r="BX47" s="66" t="e">
        <f t="shared" ca="1" si="10"/>
        <v>#DIV/0!</v>
      </c>
      <c r="BY47" s="66" t="e">
        <f t="shared" ca="1" si="11"/>
        <v>#DIV/0!</v>
      </c>
      <c r="BZ47" s="66" t="e">
        <f t="shared" ca="1" si="12"/>
        <v>#DIV/0!</v>
      </c>
      <c r="CA47" s="66" t="e">
        <f t="shared" ca="1" si="13"/>
        <v>#DIV/0!</v>
      </c>
      <c r="CB47" s="66" t="e">
        <f t="shared" ca="1" si="14"/>
        <v>#DIV/0!</v>
      </c>
      <c r="CC47" s="24" t="e">
        <f ca="1">10*LOG10(IF(BU47="",0,POWER(10,((BU47+'ModelParams Lw'!$O$4)/10))) +IF(BV47="",0,POWER(10,((BV47+'ModelParams Lw'!$P$4)/10))) +IF(BW47="",0,POWER(10,((BW47+'ModelParams Lw'!$Q$4)/10))) +IF(BX47="",0,POWER(10,((BX47+'ModelParams Lw'!$R$4)/10))) +IF(BY47="",0,POWER(10,((BY47+'ModelParams Lw'!$S$4)/10))) +IF(BZ47="",0,POWER(10,((BZ47+'ModelParams Lw'!$T$4)/10))) +IF(CA47="",0,POWER(10,((CA47+'ModelParams Lw'!$U$4)/10)))+IF(CB47="",0,POWER(10,((CB47+'ModelParams Lw'!$V$4)/10))))</f>
        <v>#DIV/0!</v>
      </c>
      <c r="CD47" s="24" t="e">
        <f t="shared" ca="1" si="15"/>
        <v>#DIV/0!</v>
      </c>
      <c r="CE47" s="24" t="e">
        <f ca="1">(BU47-'ModelParams Lw'!O$10)/'ModelParams Lw'!O$11</f>
        <v>#DIV/0!</v>
      </c>
      <c r="CF47" s="24" t="e">
        <f ca="1">(BV47-'ModelParams Lw'!P$10)/'ModelParams Lw'!P$11</f>
        <v>#DIV/0!</v>
      </c>
      <c r="CG47" s="24" t="e">
        <f ca="1">(BW47-'ModelParams Lw'!Q$10)/'ModelParams Lw'!Q$11</f>
        <v>#DIV/0!</v>
      </c>
      <c r="CH47" s="24" t="e">
        <f ca="1">(BX47-'ModelParams Lw'!R$10)/'ModelParams Lw'!R$11</f>
        <v>#DIV/0!</v>
      </c>
      <c r="CI47" s="24" t="e">
        <f ca="1">(BY47-'ModelParams Lw'!S$10)/'ModelParams Lw'!S$11</f>
        <v>#DIV/0!</v>
      </c>
      <c r="CJ47" s="24" t="e">
        <f ca="1">(BZ47-'ModelParams Lw'!T$10)/'ModelParams Lw'!T$11</f>
        <v>#DIV/0!</v>
      </c>
      <c r="CK47" s="24" t="e">
        <f ca="1">(CA47-'ModelParams Lw'!U$10)/'ModelParams Lw'!U$11</f>
        <v>#DIV/0!</v>
      </c>
      <c r="CL47" s="24" t="e">
        <f ca="1">(CB47-'ModelParams Lw'!V$10)/'ModelParams Lw'!V$11</f>
        <v>#DIV/0!</v>
      </c>
      <c r="CM47" s="66" t="e">
        <f t="shared" si="16"/>
        <v>#DIV/0!</v>
      </c>
      <c r="CN47" s="66" t="e">
        <f t="shared" si="17"/>
        <v>#DIV/0!</v>
      </c>
      <c r="CO47" s="66" t="e">
        <f t="shared" si="23"/>
        <v>#DIV/0!</v>
      </c>
      <c r="CP47" s="66" t="e">
        <f t="shared" si="18"/>
        <v>#DIV/0!</v>
      </c>
      <c r="CQ47" s="66" t="e">
        <f t="shared" si="19"/>
        <v>#DIV/0!</v>
      </c>
      <c r="CR47" s="66" t="e">
        <f t="shared" si="20"/>
        <v>#DIV/0!</v>
      </c>
      <c r="CS47" s="66" t="e">
        <f t="shared" si="21"/>
        <v>#DIV/0!</v>
      </c>
      <c r="CT47" s="66" t="e">
        <f t="shared" si="22"/>
        <v>#DIV/0!</v>
      </c>
      <c r="CU47" s="24" t="e">
        <f>10*LOG10(IF(CM47="",0,POWER(10,((CM47+'ModelParams Lw'!$O$4)/10))) +IF(CN47="",0,POWER(10,((CN47+'ModelParams Lw'!$P$4)/10))) +IF(CO47="",0,POWER(10,((CO47+'ModelParams Lw'!$Q$4)/10))) +IF(CP47="",0,POWER(10,((CP47+'ModelParams Lw'!$R$4)/10))) +IF(CQ47="",0,POWER(10,((CQ47+'ModelParams Lw'!$S$4)/10))) +IF(CR47="",0,POWER(10,((CR47+'ModelParams Lw'!$T$4)/10))) +IF(CS47="",0,POWER(10,((CS47+'ModelParams Lw'!$U$4)/10)))+IF(CT47="",0,POWER(10,((CT47+'ModelParams Lw'!$V$4)/10))))</f>
        <v>#DIV/0!</v>
      </c>
      <c r="CV47" s="24" t="e">
        <f t="shared" si="24"/>
        <v>#DIV/0!</v>
      </c>
      <c r="CW47" s="24" t="e">
        <f>(CM47-'ModelParams Lw'!O$10)/'ModelParams Lw'!O$11</f>
        <v>#DIV/0!</v>
      </c>
      <c r="CX47" s="24" t="e">
        <f>(CN47-'ModelParams Lw'!P$10)/'ModelParams Lw'!P$11</f>
        <v>#DIV/0!</v>
      </c>
      <c r="CY47" s="24" t="e">
        <f>(CO47-'ModelParams Lw'!Q$10)/'ModelParams Lw'!Q$11</f>
        <v>#DIV/0!</v>
      </c>
      <c r="CZ47" s="24" t="e">
        <f>(CP47-'ModelParams Lw'!R$10)/'ModelParams Lw'!R$11</f>
        <v>#DIV/0!</v>
      </c>
      <c r="DA47" s="24" t="e">
        <f>(CQ47-'ModelParams Lw'!S$10)/'ModelParams Lw'!S$11</f>
        <v>#DIV/0!</v>
      </c>
      <c r="DB47" s="24" t="e">
        <f>(CR47-'ModelParams Lw'!T$10)/'ModelParams Lw'!T$11</f>
        <v>#DIV/0!</v>
      </c>
      <c r="DC47" s="24" t="e">
        <f>(CS47-'ModelParams Lw'!U$10)/'ModelParams Lw'!U$11</f>
        <v>#DIV/0!</v>
      </c>
      <c r="DD47" s="24" t="e">
        <f>(CT47-'ModelParams Lw'!V$10)/'ModelParams Lw'!V$11</f>
        <v>#DIV/0!</v>
      </c>
    </row>
    <row r="48" spans="1:108" x14ac:dyDescent="0.25">
      <c r="A48" s="12">
        <f>'Sound Power'!B48</f>
        <v>0</v>
      </c>
      <c r="B48" s="12">
        <f>'Sound Power'!D48</f>
        <v>0</v>
      </c>
      <c r="C48" s="12">
        <f>'Sound Power'!E48</f>
        <v>0</v>
      </c>
      <c r="D48" s="12">
        <f>'Sound Power'!F48</f>
        <v>0</v>
      </c>
      <c r="E48" s="67" t="e">
        <f>IF(Calcul!$G53="SA",'Sound Power'!AY48,'Sound Power'!P48)</f>
        <v>#DIV/0!</v>
      </c>
      <c r="F48" s="67" t="e">
        <f>IF(Calcul!$G53="SA",'Sound Power'!AZ48,'Sound Power'!Q48)</f>
        <v>#DIV/0!</v>
      </c>
      <c r="G48" s="67" t="e">
        <f>IF(Calcul!$G53="SA",'Sound Power'!BA48,'Sound Power'!R48)</f>
        <v>#DIV/0!</v>
      </c>
      <c r="H48" s="67" t="e">
        <f>IF(Calcul!$G53="SA",'Sound Power'!BB48,'Sound Power'!S48)</f>
        <v>#DIV/0!</v>
      </c>
      <c r="I48" s="67" t="e">
        <f>IF(Calcul!$G53="SA",'Sound Power'!BC48,'Sound Power'!T48)</f>
        <v>#DIV/0!</v>
      </c>
      <c r="J48" s="67" t="e">
        <f>IF(Calcul!$G53="SA",'Sound Power'!BD48,'Sound Power'!U48)</f>
        <v>#DIV/0!</v>
      </c>
      <c r="K48" s="67" t="e">
        <f>IF(Calcul!$G53="SA",'Sound Power'!BE48,'Sound Power'!V48)</f>
        <v>#DIV/0!</v>
      </c>
      <c r="L48" s="67" t="e">
        <f>IF(Calcul!$G53="SA",'Sound Power'!BF48,'Sound Power'!W48)</f>
        <v>#DIV/0!</v>
      </c>
      <c r="M48" s="67" t="e">
        <f>'Sound Power'!BY48</f>
        <v>#DIV/0!</v>
      </c>
      <c r="N48" s="67" t="e">
        <f>'Sound Power'!BZ48</f>
        <v>#DIV/0!</v>
      </c>
      <c r="O48" s="67" t="e">
        <f>'Sound Power'!CA48</f>
        <v>#DIV/0!</v>
      </c>
      <c r="P48" s="67" t="e">
        <f>'Sound Power'!CB48</f>
        <v>#DIV/0!</v>
      </c>
      <c r="Q48" s="67" t="e">
        <f>'Sound Power'!CC48</f>
        <v>#DIV/0!</v>
      </c>
      <c r="R48" s="67" t="e">
        <f>'Sound Power'!CD48</f>
        <v>#DIV/0!</v>
      </c>
      <c r="S48" s="67" t="e">
        <f>'Sound Power'!CE48</f>
        <v>#DIV/0!</v>
      </c>
      <c r="T48" s="67" t="e">
        <f>'Sound Power'!CF48</f>
        <v>#DIV/0!</v>
      </c>
      <c r="U48" s="64">
        <f t="shared" si="3"/>
        <v>0</v>
      </c>
      <c r="V48" s="64">
        <f t="shared" si="4"/>
        <v>0</v>
      </c>
      <c r="W48" s="67" t="e">
        <f>('ModelParams Lp'!B$4*10^'ModelParams Lp'!B$5*($U48/$V48)^'ModelParams Lp'!B$6)*3</f>
        <v>#DIV/0!</v>
      </c>
      <c r="X48" s="67" t="e">
        <f>('ModelParams Lp'!C$4*10^'ModelParams Lp'!C$5*($U48/$V48)^'ModelParams Lp'!C$6)*3</f>
        <v>#DIV/0!</v>
      </c>
      <c r="Y48" s="67" t="e">
        <f>('ModelParams Lp'!D$4*10^'ModelParams Lp'!D$5*($U48/$V48)^'ModelParams Lp'!D$6)*3</f>
        <v>#DIV/0!</v>
      </c>
      <c r="Z48" s="67" t="e">
        <f>('ModelParams Lp'!E$4*10^'ModelParams Lp'!E$5*($U48/$V48)^'ModelParams Lp'!E$6)*3</f>
        <v>#DIV/0!</v>
      </c>
      <c r="AA48" s="67" t="e">
        <f>('ModelParams Lp'!F$4*10^'ModelParams Lp'!F$5*($U48/$V48)^'ModelParams Lp'!F$6)*3</f>
        <v>#DIV/0!</v>
      </c>
      <c r="AB48" s="67" t="e">
        <f>('ModelParams Lp'!G$4*10^'ModelParams Lp'!G$5*($U48/$V48)^'ModelParams Lp'!G$6)*3</f>
        <v>#DIV/0!</v>
      </c>
      <c r="AC48" s="67" t="e">
        <f>('ModelParams Lp'!H$4*10^'ModelParams Lp'!H$5*($U48/$V48)^'ModelParams Lp'!H$6)*3</f>
        <v>#DIV/0!</v>
      </c>
      <c r="AD48" s="67" t="e">
        <f>('ModelParams Lp'!I$4*10^'ModelParams Lp'!I$5*($U48/$V48)^'ModelParams Lp'!I$6)*3</f>
        <v>#DIV/0!</v>
      </c>
      <c r="AE48" s="53" t="e">
        <f t="shared" si="5"/>
        <v>#DIV/0!</v>
      </c>
      <c r="AF48" s="53" t="e">
        <f>IF(AE48&lt;'ModelParams Lp'!$B$16,-1,IF(AE48&lt;'ModelParams Lp'!$C$16,0,IF(AE48&lt;'ModelParams Lp'!$D$16,1,IF(AE48&lt;'ModelParams Lp'!$E$16,2,IF(AE48&lt;'ModelParams Lp'!$F$16,3,IF(AE48&lt;'ModelParams Lp'!$G$16,4,IF(AE48&lt;'ModelParams Lp'!$H$16,5,6)))))))</f>
        <v>#DIV/0!</v>
      </c>
      <c r="AG48" s="67" t="e">
        <f ca="1">IF($AF48&gt;1,0,OFFSET('ModelParams Lp'!$C$12,0,-'Sound Pressure'!$AF48))</f>
        <v>#DIV/0!</v>
      </c>
      <c r="AH48" s="67" t="e">
        <f ca="1">IF($AF48&gt;2,0,OFFSET('ModelParams Lp'!$D$12,0,-'Sound Pressure'!$AF48))</f>
        <v>#DIV/0!</v>
      </c>
      <c r="AI48" s="67" t="e">
        <f ca="1">IF($AF48&gt;3,0,OFFSET('ModelParams Lp'!$E$12,0,-'Sound Pressure'!$AF48))</f>
        <v>#DIV/0!</v>
      </c>
      <c r="AJ48" s="67" t="e">
        <f ca="1">IF($AF48&gt;4,0,OFFSET('ModelParams Lp'!$F$12,0,-'Sound Pressure'!$AF48))</f>
        <v>#DIV/0!</v>
      </c>
      <c r="AK48" s="67" t="e">
        <f ca="1">IF($AF48&gt;3,0,OFFSET('ModelParams Lp'!$G$12,0,-'Sound Pressure'!$AF48))</f>
        <v>#DIV/0!</v>
      </c>
      <c r="AL48" s="67" t="e">
        <f ca="1">IF($AF48&gt;5,0,OFFSET('ModelParams Lp'!$H$12,0,-'Sound Pressure'!$AF48))</f>
        <v>#DIV/0!</v>
      </c>
      <c r="AM48" s="67" t="e">
        <f ca="1">IF($AF48&gt;6,0,OFFSET('ModelParams Lp'!$I$12,0,-'Sound Pressure'!$AF48))</f>
        <v>#DIV/0!</v>
      </c>
      <c r="AN48" s="67" t="e">
        <f ca="1">IF($AF48&gt;7,0,IF($AF$4&lt;0,3,OFFSET('ModelParams Lp'!$J$12,0,-'Sound Pressure'!$AF48)))</f>
        <v>#DIV/0!</v>
      </c>
      <c r="AO48" s="67" t="e">
        <f t="shared" si="6"/>
        <v>#DIV/0!</v>
      </c>
      <c r="AP48" s="67" t="e">
        <f t="shared" si="6"/>
        <v>#DIV/0!</v>
      </c>
      <c r="AQ48" s="67" t="e">
        <f t="shared" si="6"/>
        <v>#DIV/0!</v>
      </c>
      <c r="AR48" s="67" t="e">
        <f t="shared" si="6"/>
        <v>#DIV/0!</v>
      </c>
      <c r="AS48" s="67" t="e">
        <f t="shared" si="6"/>
        <v>#DIV/0!</v>
      </c>
      <c r="AT48" s="67" t="e">
        <f t="shared" si="6"/>
        <v>#DIV/0!</v>
      </c>
      <c r="AU48" s="67" t="e">
        <f t="shared" si="6"/>
        <v>#DIV/0!</v>
      </c>
      <c r="AV48" s="67" t="e">
        <f t="shared" si="6"/>
        <v>#DIV/0!</v>
      </c>
      <c r="AW48" s="67">
        <f>'ModelParams Lp'!B$22</f>
        <v>4</v>
      </c>
      <c r="AX48" s="67">
        <f>'ModelParams Lp'!C$22</f>
        <v>2</v>
      </c>
      <c r="AY48" s="67">
        <f>'ModelParams Lp'!D$22</f>
        <v>1</v>
      </c>
      <c r="AZ48" s="67">
        <f>'ModelParams Lp'!E$22</f>
        <v>0</v>
      </c>
      <c r="BA48" s="67">
        <f>'ModelParams Lp'!F$22</f>
        <v>0</v>
      </c>
      <c r="BB48" s="67">
        <f>'ModelParams Lp'!G$22</f>
        <v>0</v>
      </c>
      <c r="BC48" s="67">
        <f>'ModelParams Lp'!H$22</f>
        <v>0</v>
      </c>
      <c r="BD48" s="67">
        <f>'ModelParams Lp'!I$22</f>
        <v>0</v>
      </c>
      <c r="BE48" s="67" t="e">
        <f>-10*LOG(2/(4*PI()*2^2)+4/(0.163*(Calcul!$K53*Calcul!$L53)/VLOOKUP(Calcul!$I53,'ModelParams Lp'!$E$37:$F$39,2,0)))</f>
        <v>#N/A</v>
      </c>
      <c r="BF48" s="67" t="e">
        <f>-10*LOG(2/(4*PI()*2^2)+4/(0.163*(Calcul!$K53*Calcul!$L53)/VLOOKUP(Calcul!$I53,'ModelParams Lp'!$E$37:$F$39,2,0)))</f>
        <v>#N/A</v>
      </c>
      <c r="BG48" s="67" t="e">
        <f>-10*LOG(2/(4*PI()*2^2)+4/(0.163*(Calcul!$K53*Calcul!$L53)/VLOOKUP(Calcul!$I53,'ModelParams Lp'!$E$37:$F$39,2,0)))</f>
        <v>#N/A</v>
      </c>
      <c r="BH48" s="67" t="e">
        <f>-10*LOG(2/(4*PI()*2^2)+4/(0.163*(Calcul!$K53*Calcul!$L53)/VLOOKUP(Calcul!$I53,'ModelParams Lp'!$E$37:$F$39,2,0)))</f>
        <v>#N/A</v>
      </c>
      <c r="BI48" s="67" t="e">
        <f>-10*LOG(2/(4*PI()*2^2)+4/(0.163*(Calcul!$K53*Calcul!$L53)/VLOOKUP(Calcul!$I53,'ModelParams Lp'!$E$37:$F$39,2,0)))</f>
        <v>#N/A</v>
      </c>
      <c r="BJ48" s="67" t="e">
        <f>-10*LOG(2/(4*PI()*2^2)+4/(0.163*(Calcul!$K53*Calcul!$L53)/VLOOKUP(Calcul!$I53,'ModelParams Lp'!$E$37:$F$39,2,0)))</f>
        <v>#N/A</v>
      </c>
      <c r="BK48" s="67" t="e">
        <f>-10*LOG(2/(4*PI()*2^2)+4/(0.163*(Calcul!$K53*Calcul!$L53)/VLOOKUP(Calcul!$I53,'ModelParams Lp'!$E$37:$F$39,2,0)))</f>
        <v>#N/A</v>
      </c>
      <c r="BL48" s="67" t="e">
        <f>-10*LOG(2/(4*PI()*2^2)+4/(0.163*(Calcul!$K53*Calcul!$L53)/VLOOKUP(Calcul!$I53,'ModelParams Lp'!$E$37:$F$39,2,0)))</f>
        <v>#N/A</v>
      </c>
      <c r="BM48" s="67" t="e">
        <f>VLOOKUP(Calcul!$J53,'ModelParams Lp'!$D$28:$O$32,5,0)+BE48</f>
        <v>#N/A</v>
      </c>
      <c r="BN48" s="67" t="e">
        <f>VLOOKUP(Calcul!$J53,'ModelParams Lp'!$D$28:$O$32,6,0)+BF48</f>
        <v>#N/A</v>
      </c>
      <c r="BO48" s="67" t="e">
        <f>VLOOKUP(Calcul!$J53,'ModelParams Lp'!$D$28:$O$32,7,0)+BG48</f>
        <v>#N/A</v>
      </c>
      <c r="BP48" s="67" t="e">
        <f>VLOOKUP(Calcul!$J53,'ModelParams Lp'!$D$28:$O$32,8,0)+BH48</f>
        <v>#N/A</v>
      </c>
      <c r="BQ48" s="67" t="e">
        <f>VLOOKUP(Calcul!$J53,'ModelParams Lp'!$D$28:$O$32,9,0)+BI48</f>
        <v>#N/A</v>
      </c>
      <c r="BR48" s="67" t="e">
        <f>VLOOKUP(Calcul!$J53,'ModelParams Lp'!$D$28:$O$32,10,0)+BJ48</f>
        <v>#N/A</v>
      </c>
      <c r="BS48" s="67" t="e">
        <f>VLOOKUP(Calcul!$J53,'ModelParams Lp'!$D$28:$O$32,11,0)+BK48</f>
        <v>#N/A</v>
      </c>
      <c r="BT48" s="67" t="e">
        <f>VLOOKUP(Calcul!$J53,'ModelParams Lp'!$D$28:$O$32,12,0)+BL48</f>
        <v>#N/A</v>
      </c>
      <c r="BU48" s="66" t="e">
        <f t="shared" ca="1" si="7"/>
        <v>#DIV/0!</v>
      </c>
      <c r="BV48" s="66" t="e">
        <f t="shared" ca="1" si="8"/>
        <v>#DIV/0!</v>
      </c>
      <c r="BW48" s="66" t="e">
        <f t="shared" ca="1" si="9"/>
        <v>#DIV/0!</v>
      </c>
      <c r="BX48" s="66" t="e">
        <f t="shared" ca="1" si="10"/>
        <v>#DIV/0!</v>
      </c>
      <c r="BY48" s="66" t="e">
        <f t="shared" ca="1" si="11"/>
        <v>#DIV/0!</v>
      </c>
      <c r="BZ48" s="66" t="e">
        <f t="shared" ca="1" si="12"/>
        <v>#DIV/0!</v>
      </c>
      <c r="CA48" s="66" t="e">
        <f t="shared" ca="1" si="13"/>
        <v>#DIV/0!</v>
      </c>
      <c r="CB48" s="66" t="e">
        <f t="shared" ca="1" si="14"/>
        <v>#DIV/0!</v>
      </c>
      <c r="CC48" s="24" t="e">
        <f ca="1">10*LOG10(IF(BU48="",0,POWER(10,((BU48+'ModelParams Lw'!$O$4)/10))) +IF(BV48="",0,POWER(10,((BV48+'ModelParams Lw'!$P$4)/10))) +IF(BW48="",0,POWER(10,((BW48+'ModelParams Lw'!$Q$4)/10))) +IF(BX48="",0,POWER(10,((BX48+'ModelParams Lw'!$R$4)/10))) +IF(BY48="",0,POWER(10,((BY48+'ModelParams Lw'!$S$4)/10))) +IF(BZ48="",0,POWER(10,((BZ48+'ModelParams Lw'!$T$4)/10))) +IF(CA48="",0,POWER(10,((CA48+'ModelParams Lw'!$U$4)/10)))+IF(CB48="",0,POWER(10,((CB48+'ModelParams Lw'!$V$4)/10))))</f>
        <v>#DIV/0!</v>
      </c>
      <c r="CD48" s="24" t="e">
        <f t="shared" ca="1" si="15"/>
        <v>#DIV/0!</v>
      </c>
      <c r="CE48" s="24" t="e">
        <f ca="1">(BU48-'ModelParams Lw'!O$10)/'ModelParams Lw'!O$11</f>
        <v>#DIV/0!</v>
      </c>
      <c r="CF48" s="24" t="e">
        <f ca="1">(BV48-'ModelParams Lw'!P$10)/'ModelParams Lw'!P$11</f>
        <v>#DIV/0!</v>
      </c>
      <c r="CG48" s="24" t="e">
        <f ca="1">(BW48-'ModelParams Lw'!Q$10)/'ModelParams Lw'!Q$11</f>
        <v>#DIV/0!</v>
      </c>
      <c r="CH48" s="24" t="e">
        <f ca="1">(BX48-'ModelParams Lw'!R$10)/'ModelParams Lw'!R$11</f>
        <v>#DIV/0!</v>
      </c>
      <c r="CI48" s="24" t="e">
        <f ca="1">(BY48-'ModelParams Lw'!S$10)/'ModelParams Lw'!S$11</f>
        <v>#DIV/0!</v>
      </c>
      <c r="CJ48" s="24" t="e">
        <f ca="1">(BZ48-'ModelParams Lw'!T$10)/'ModelParams Lw'!T$11</f>
        <v>#DIV/0!</v>
      </c>
      <c r="CK48" s="24" t="e">
        <f ca="1">(CA48-'ModelParams Lw'!U$10)/'ModelParams Lw'!U$11</f>
        <v>#DIV/0!</v>
      </c>
      <c r="CL48" s="24" t="e">
        <f ca="1">(CB48-'ModelParams Lw'!V$10)/'ModelParams Lw'!V$11</f>
        <v>#DIV/0!</v>
      </c>
      <c r="CM48" s="66" t="e">
        <f t="shared" si="16"/>
        <v>#DIV/0!</v>
      </c>
      <c r="CN48" s="66" t="e">
        <f t="shared" si="17"/>
        <v>#DIV/0!</v>
      </c>
      <c r="CO48" s="66" t="e">
        <f t="shared" si="23"/>
        <v>#DIV/0!</v>
      </c>
      <c r="CP48" s="66" t="e">
        <f t="shared" si="18"/>
        <v>#DIV/0!</v>
      </c>
      <c r="CQ48" s="66" t="e">
        <f t="shared" si="19"/>
        <v>#DIV/0!</v>
      </c>
      <c r="CR48" s="66" t="e">
        <f t="shared" si="20"/>
        <v>#DIV/0!</v>
      </c>
      <c r="CS48" s="66" t="e">
        <f t="shared" si="21"/>
        <v>#DIV/0!</v>
      </c>
      <c r="CT48" s="66" t="e">
        <f t="shared" si="22"/>
        <v>#DIV/0!</v>
      </c>
      <c r="CU48" s="24" t="e">
        <f>10*LOG10(IF(CM48="",0,POWER(10,((CM48+'ModelParams Lw'!$O$4)/10))) +IF(CN48="",0,POWER(10,((CN48+'ModelParams Lw'!$P$4)/10))) +IF(CO48="",0,POWER(10,((CO48+'ModelParams Lw'!$Q$4)/10))) +IF(CP48="",0,POWER(10,((CP48+'ModelParams Lw'!$R$4)/10))) +IF(CQ48="",0,POWER(10,((CQ48+'ModelParams Lw'!$S$4)/10))) +IF(CR48="",0,POWER(10,((CR48+'ModelParams Lw'!$T$4)/10))) +IF(CS48="",0,POWER(10,((CS48+'ModelParams Lw'!$U$4)/10)))+IF(CT48="",0,POWER(10,((CT48+'ModelParams Lw'!$V$4)/10))))</f>
        <v>#DIV/0!</v>
      </c>
      <c r="CV48" s="24" t="e">
        <f t="shared" si="24"/>
        <v>#DIV/0!</v>
      </c>
      <c r="CW48" s="24" t="e">
        <f>(CM48-'ModelParams Lw'!O$10)/'ModelParams Lw'!O$11</f>
        <v>#DIV/0!</v>
      </c>
      <c r="CX48" s="24" t="e">
        <f>(CN48-'ModelParams Lw'!P$10)/'ModelParams Lw'!P$11</f>
        <v>#DIV/0!</v>
      </c>
      <c r="CY48" s="24" t="e">
        <f>(CO48-'ModelParams Lw'!Q$10)/'ModelParams Lw'!Q$11</f>
        <v>#DIV/0!</v>
      </c>
      <c r="CZ48" s="24" t="e">
        <f>(CP48-'ModelParams Lw'!R$10)/'ModelParams Lw'!R$11</f>
        <v>#DIV/0!</v>
      </c>
      <c r="DA48" s="24" t="e">
        <f>(CQ48-'ModelParams Lw'!S$10)/'ModelParams Lw'!S$11</f>
        <v>#DIV/0!</v>
      </c>
      <c r="DB48" s="24" t="e">
        <f>(CR48-'ModelParams Lw'!T$10)/'ModelParams Lw'!T$11</f>
        <v>#DIV/0!</v>
      </c>
      <c r="DC48" s="24" t="e">
        <f>(CS48-'ModelParams Lw'!U$10)/'ModelParams Lw'!U$11</f>
        <v>#DIV/0!</v>
      </c>
      <c r="DD48" s="24" t="e">
        <f>(CT48-'ModelParams Lw'!V$10)/'ModelParams Lw'!V$11</f>
        <v>#DIV/0!</v>
      </c>
    </row>
    <row r="49" spans="1:108" x14ac:dyDescent="0.25">
      <c r="A49" s="12">
        <f>'Sound Power'!B49</f>
        <v>0</v>
      </c>
      <c r="B49" s="12">
        <f>'Sound Power'!D49</f>
        <v>0</v>
      </c>
      <c r="C49" s="12">
        <f>'Sound Power'!E49</f>
        <v>0</v>
      </c>
      <c r="D49" s="12">
        <f>'Sound Power'!F49</f>
        <v>0</v>
      </c>
      <c r="E49" s="67" t="e">
        <f>IF(Calcul!$G54="SA",'Sound Power'!AY49,'Sound Power'!P49)</f>
        <v>#DIV/0!</v>
      </c>
      <c r="F49" s="67" t="e">
        <f>IF(Calcul!$G54="SA",'Sound Power'!AZ49,'Sound Power'!Q49)</f>
        <v>#DIV/0!</v>
      </c>
      <c r="G49" s="67" t="e">
        <f>IF(Calcul!$G54="SA",'Sound Power'!BA49,'Sound Power'!R49)</f>
        <v>#DIV/0!</v>
      </c>
      <c r="H49" s="67" t="e">
        <f>IF(Calcul!$G54="SA",'Sound Power'!BB49,'Sound Power'!S49)</f>
        <v>#DIV/0!</v>
      </c>
      <c r="I49" s="67" t="e">
        <f>IF(Calcul!$G54="SA",'Sound Power'!BC49,'Sound Power'!T49)</f>
        <v>#DIV/0!</v>
      </c>
      <c r="J49" s="67" t="e">
        <f>IF(Calcul!$G54="SA",'Sound Power'!BD49,'Sound Power'!U49)</f>
        <v>#DIV/0!</v>
      </c>
      <c r="K49" s="67" t="e">
        <f>IF(Calcul!$G54="SA",'Sound Power'!BE49,'Sound Power'!V49)</f>
        <v>#DIV/0!</v>
      </c>
      <c r="L49" s="67" t="e">
        <f>IF(Calcul!$G54="SA",'Sound Power'!BF49,'Sound Power'!W49)</f>
        <v>#DIV/0!</v>
      </c>
      <c r="M49" s="67" t="e">
        <f>'Sound Power'!BY49</f>
        <v>#DIV/0!</v>
      </c>
      <c r="N49" s="67" t="e">
        <f>'Sound Power'!BZ49</f>
        <v>#DIV/0!</v>
      </c>
      <c r="O49" s="67" t="e">
        <f>'Sound Power'!CA49</f>
        <v>#DIV/0!</v>
      </c>
      <c r="P49" s="67" t="e">
        <f>'Sound Power'!CB49</f>
        <v>#DIV/0!</v>
      </c>
      <c r="Q49" s="67" t="e">
        <f>'Sound Power'!CC49</f>
        <v>#DIV/0!</v>
      </c>
      <c r="R49" s="67" t="e">
        <f>'Sound Power'!CD49</f>
        <v>#DIV/0!</v>
      </c>
      <c r="S49" s="67" t="e">
        <f>'Sound Power'!CE49</f>
        <v>#DIV/0!</v>
      </c>
      <c r="T49" s="67" t="e">
        <f>'Sound Power'!CF49</f>
        <v>#DIV/0!</v>
      </c>
      <c r="U49" s="64">
        <f t="shared" si="3"/>
        <v>0</v>
      </c>
      <c r="V49" s="64">
        <f t="shared" si="4"/>
        <v>0</v>
      </c>
      <c r="W49" s="67" t="e">
        <f>('ModelParams Lp'!B$4*10^'ModelParams Lp'!B$5*($U49/$V49)^'ModelParams Lp'!B$6)*3</f>
        <v>#DIV/0!</v>
      </c>
      <c r="X49" s="67" t="e">
        <f>('ModelParams Lp'!C$4*10^'ModelParams Lp'!C$5*($U49/$V49)^'ModelParams Lp'!C$6)*3</f>
        <v>#DIV/0!</v>
      </c>
      <c r="Y49" s="67" t="e">
        <f>('ModelParams Lp'!D$4*10^'ModelParams Lp'!D$5*($U49/$V49)^'ModelParams Lp'!D$6)*3</f>
        <v>#DIV/0!</v>
      </c>
      <c r="Z49" s="67" t="e">
        <f>('ModelParams Lp'!E$4*10^'ModelParams Lp'!E$5*($U49/$V49)^'ModelParams Lp'!E$6)*3</f>
        <v>#DIV/0!</v>
      </c>
      <c r="AA49" s="67" t="e">
        <f>('ModelParams Lp'!F$4*10^'ModelParams Lp'!F$5*($U49/$V49)^'ModelParams Lp'!F$6)*3</f>
        <v>#DIV/0!</v>
      </c>
      <c r="AB49" s="67" t="e">
        <f>('ModelParams Lp'!G$4*10^'ModelParams Lp'!G$5*($U49/$V49)^'ModelParams Lp'!G$6)*3</f>
        <v>#DIV/0!</v>
      </c>
      <c r="AC49" s="67" t="e">
        <f>('ModelParams Lp'!H$4*10^'ModelParams Lp'!H$5*($U49/$V49)^'ModelParams Lp'!H$6)*3</f>
        <v>#DIV/0!</v>
      </c>
      <c r="AD49" s="67" t="e">
        <f>('ModelParams Lp'!I$4*10^'ModelParams Lp'!I$5*($U49/$V49)^'ModelParams Lp'!I$6)*3</f>
        <v>#DIV/0!</v>
      </c>
      <c r="AE49" s="53" t="e">
        <f t="shared" si="5"/>
        <v>#DIV/0!</v>
      </c>
      <c r="AF49" s="53" t="e">
        <f>IF(AE49&lt;'ModelParams Lp'!$B$16,-1,IF(AE49&lt;'ModelParams Lp'!$C$16,0,IF(AE49&lt;'ModelParams Lp'!$D$16,1,IF(AE49&lt;'ModelParams Lp'!$E$16,2,IF(AE49&lt;'ModelParams Lp'!$F$16,3,IF(AE49&lt;'ModelParams Lp'!$G$16,4,IF(AE49&lt;'ModelParams Lp'!$H$16,5,6)))))))</f>
        <v>#DIV/0!</v>
      </c>
      <c r="AG49" s="67" t="e">
        <f ca="1">IF($AF49&gt;1,0,OFFSET('ModelParams Lp'!$C$12,0,-'Sound Pressure'!$AF49))</f>
        <v>#DIV/0!</v>
      </c>
      <c r="AH49" s="67" t="e">
        <f ca="1">IF($AF49&gt;2,0,OFFSET('ModelParams Lp'!$D$12,0,-'Sound Pressure'!$AF49))</f>
        <v>#DIV/0!</v>
      </c>
      <c r="AI49" s="67" t="e">
        <f ca="1">IF($AF49&gt;3,0,OFFSET('ModelParams Lp'!$E$12,0,-'Sound Pressure'!$AF49))</f>
        <v>#DIV/0!</v>
      </c>
      <c r="AJ49" s="67" t="e">
        <f ca="1">IF($AF49&gt;4,0,OFFSET('ModelParams Lp'!$F$12,0,-'Sound Pressure'!$AF49))</f>
        <v>#DIV/0!</v>
      </c>
      <c r="AK49" s="67" t="e">
        <f ca="1">IF($AF49&gt;3,0,OFFSET('ModelParams Lp'!$G$12,0,-'Sound Pressure'!$AF49))</f>
        <v>#DIV/0!</v>
      </c>
      <c r="AL49" s="67" t="e">
        <f ca="1">IF($AF49&gt;5,0,OFFSET('ModelParams Lp'!$H$12,0,-'Sound Pressure'!$AF49))</f>
        <v>#DIV/0!</v>
      </c>
      <c r="AM49" s="67" t="e">
        <f ca="1">IF($AF49&gt;6,0,OFFSET('ModelParams Lp'!$I$12,0,-'Sound Pressure'!$AF49))</f>
        <v>#DIV/0!</v>
      </c>
      <c r="AN49" s="67" t="e">
        <f ca="1">IF($AF49&gt;7,0,IF($AF$4&lt;0,3,OFFSET('ModelParams Lp'!$J$12,0,-'Sound Pressure'!$AF49)))</f>
        <v>#DIV/0!</v>
      </c>
      <c r="AO49" s="67" t="e">
        <f t="shared" si="6"/>
        <v>#DIV/0!</v>
      </c>
      <c r="AP49" s="67" t="e">
        <f t="shared" si="6"/>
        <v>#DIV/0!</v>
      </c>
      <c r="AQ49" s="67" t="e">
        <f t="shared" si="6"/>
        <v>#DIV/0!</v>
      </c>
      <c r="AR49" s="67" t="e">
        <f t="shared" si="6"/>
        <v>#DIV/0!</v>
      </c>
      <c r="AS49" s="67" t="e">
        <f t="shared" si="6"/>
        <v>#DIV/0!</v>
      </c>
      <c r="AT49" s="67" t="e">
        <f t="shared" si="6"/>
        <v>#DIV/0!</v>
      </c>
      <c r="AU49" s="67" t="e">
        <f t="shared" si="6"/>
        <v>#DIV/0!</v>
      </c>
      <c r="AV49" s="67" t="e">
        <f t="shared" si="6"/>
        <v>#DIV/0!</v>
      </c>
      <c r="AW49" s="67">
        <f>'ModelParams Lp'!B$22</f>
        <v>4</v>
      </c>
      <c r="AX49" s="67">
        <f>'ModelParams Lp'!C$22</f>
        <v>2</v>
      </c>
      <c r="AY49" s="67">
        <f>'ModelParams Lp'!D$22</f>
        <v>1</v>
      </c>
      <c r="AZ49" s="67">
        <f>'ModelParams Lp'!E$22</f>
        <v>0</v>
      </c>
      <c r="BA49" s="67">
        <f>'ModelParams Lp'!F$22</f>
        <v>0</v>
      </c>
      <c r="BB49" s="67">
        <f>'ModelParams Lp'!G$22</f>
        <v>0</v>
      </c>
      <c r="BC49" s="67">
        <f>'ModelParams Lp'!H$22</f>
        <v>0</v>
      </c>
      <c r="BD49" s="67">
        <f>'ModelParams Lp'!I$22</f>
        <v>0</v>
      </c>
      <c r="BE49" s="67" t="e">
        <f>-10*LOG(2/(4*PI()*2^2)+4/(0.163*(Calcul!$K54*Calcul!$L54)/VLOOKUP(Calcul!$I54,'ModelParams Lp'!$E$37:$F$39,2,0)))</f>
        <v>#N/A</v>
      </c>
      <c r="BF49" s="67" t="e">
        <f>-10*LOG(2/(4*PI()*2^2)+4/(0.163*(Calcul!$K54*Calcul!$L54)/VLOOKUP(Calcul!$I54,'ModelParams Lp'!$E$37:$F$39,2,0)))</f>
        <v>#N/A</v>
      </c>
      <c r="BG49" s="67" t="e">
        <f>-10*LOG(2/(4*PI()*2^2)+4/(0.163*(Calcul!$K54*Calcul!$L54)/VLOOKUP(Calcul!$I54,'ModelParams Lp'!$E$37:$F$39,2,0)))</f>
        <v>#N/A</v>
      </c>
      <c r="BH49" s="67" t="e">
        <f>-10*LOG(2/(4*PI()*2^2)+4/(0.163*(Calcul!$K54*Calcul!$L54)/VLOOKUP(Calcul!$I54,'ModelParams Lp'!$E$37:$F$39,2,0)))</f>
        <v>#N/A</v>
      </c>
      <c r="BI49" s="67" t="e">
        <f>-10*LOG(2/(4*PI()*2^2)+4/(0.163*(Calcul!$K54*Calcul!$L54)/VLOOKUP(Calcul!$I54,'ModelParams Lp'!$E$37:$F$39,2,0)))</f>
        <v>#N/A</v>
      </c>
      <c r="BJ49" s="67" t="e">
        <f>-10*LOG(2/(4*PI()*2^2)+4/(0.163*(Calcul!$K54*Calcul!$L54)/VLOOKUP(Calcul!$I54,'ModelParams Lp'!$E$37:$F$39,2,0)))</f>
        <v>#N/A</v>
      </c>
      <c r="BK49" s="67" t="e">
        <f>-10*LOG(2/(4*PI()*2^2)+4/(0.163*(Calcul!$K54*Calcul!$L54)/VLOOKUP(Calcul!$I54,'ModelParams Lp'!$E$37:$F$39,2,0)))</f>
        <v>#N/A</v>
      </c>
      <c r="BL49" s="67" t="e">
        <f>-10*LOG(2/(4*PI()*2^2)+4/(0.163*(Calcul!$K54*Calcul!$L54)/VLOOKUP(Calcul!$I54,'ModelParams Lp'!$E$37:$F$39,2,0)))</f>
        <v>#N/A</v>
      </c>
      <c r="BM49" s="67" t="e">
        <f>VLOOKUP(Calcul!$J54,'ModelParams Lp'!$D$28:$O$32,5,0)+BE49</f>
        <v>#N/A</v>
      </c>
      <c r="BN49" s="67" t="e">
        <f>VLOOKUP(Calcul!$J54,'ModelParams Lp'!$D$28:$O$32,6,0)+BF49</f>
        <v>#N/A</v>
      </c>
      <c r="BO49" s="67" t="e">
        <f>VLOOKUP(Calcul!$J54,'ModelParams Lp'!$D$28:$O$32,7,0)+BG49</f>
        <v>#N/A</v>
      </c>
      <c r="BP49" s="67" t="e">
        <f>VLOOKUP(Calcul!$J54,'ModelParams Lp'!$D$28:$O$32,8,0)+BH49</f>
        <v>#N/A</v>
      </c>
      <c r="BQ49" s="67" t="e">
        <f>VLOOKUP(Calcul!$J54,'ModelParams Lp'!$D$28:$O$32,9,0)+BI49</f>
        <v>#N/A</v>
      </c>
      <c r="BR49" s="67" t="e">
        <f>VLOOKUP(Calcul!$J54,'ModelParams Lp'!$D$28:$O$32,10,0)+BJ49</f>
        <v>#N/A</v>
      </c>
      <c r="BS49" s="67" t="e">
        <f>VLOOKUP(Calcul!$J54,'ModelParams Lp'!$D$28:$O$32,11,0)+BK49</f>
        <v>#N/A</v>
      </c>
      <c r="BT49" s="67" t="e">
        <f>VLOOKUP(Calcul!$J54,'ModelParams Lp'!$D$28:$O$32,12,0)+BL49</f>
        <v>#N/A</v>
      </c>
      <c r="BU49" s="66" t="e">
        <f t="shared" ca="1" si="7"/>
        <v>#DIV/0!</v>
      </c>
      <c r="BV49" s="66" t="e">
        <f t="shared" ca="1" si="8"/>
        <v>#DIV/0!</v>
      </c>
      <c r="BW49" s="66" t="e">
        <f t="shared" ca="1" si="9"/>
        <v>#DIV/0!</v>
      </c>
      <c r="BX49" s="66" t="e">
        <f t="shared" ca="1" si="10"/>
        <v>#DIV/0!</v>
      </c>
      <c r="BY49" s="66" t="e">
        <f t="shared" ca="1" si="11"/>
        <v>#DIV/0!</v>
      </c>
      <c r="BZ49" s="66" t="e">
        <f t="shared" ca="1" si="12"/>
        <v>#DIV/0!</v>
      </c>
      <c r="CA49" s="66" t="e">
        <f t="shared" ca="1" si="13"/>
        <v>#DIV/0!</v>
      </c>
      <c r="CB49" s="66" t="e">
        <f t="shared" ca="1" si="14"/>
        <v>#DIV/0!</v>
      </c>
      <c r="CC49" s="24" t="e">
        <f ca="1">10*LOG10(IF(BU49="",0,POWER(10,((BU49+'ModelParams Lw'!$O$4)/10))) +IF(BV49="",0,POWER(10,((BV49+'ModelParams Lw'!$P$4)/10))) +IF(BW49="",0,POWER(10,((BW49+'ModelParams Lw'!$Q$4)/10))) +IF(BX49="",0,POWER(10,((BX49+'ModelParams Lw'!$R$4)/10))) +IF(BY49="",0,POWER(10,((BY49+'ModelParams Lw'!$S$4)/10))) +IF(BZ49="",0,POWER(10,((BZ49+'ModelParams Lw'!$T$4)/10))) +IF(CA49="",0,POWER(10,((CA49+'ModelParams Lw'!$U$4)/10)))+IF(CB49="",0,POWER(10,((CB49+'ModelParams Lw'!$V$4)/10))))</f>
        <v>#DIV/0!</v>
      </c>
      <c r="CD49" s="24" t="e">
        <f t="shared" ca="1" si="15"/>
        <v>#DIV/0!</v>
      </c>
      <c r="CE49" s="24" t="e">
        <f ca="1">(BU49-'ModelParams Lw'!O$10)/'ModelParams Lw'!O$11</f>
        <v>#DIV/0!</v>
      </c>
      <c r="CF49" s="24" t="e">
        <f ca="1">(BV49-'ModelParams Lw'!P$10)/'ModelParams Lw'!P$11</f>
        <v>#DIV/0!</v>
      </c>
      <c r="CG49" s="24" t="e">
        <f ca="1">(BW49-'ModelParams Lw'!Q$10)/'ModelParams Lw'!Q$11</f>
        <v>#DIV/0!</v>
      </c>
      <c r="CH49" s="24" t="e">
        <f ca="1">(BX49-'ModelParams Lw'!R$10)/'ModelParams Lw'!R$11</f>
        <v>#DIV/0!</v>
      </c>
      <c r="CI49" s="24" t="e">
        <f ca="1">(BY49-'ModelParams Lw'!S$10)/'ModelParams Lw'!S$11</f>
        <v>#DIV/0!</v>
      </c>
      <c r="CJ49" s="24" t="e">
        <f ca="1">(BZ49-'ModelParams Lw'!T$10)/'ModelParams Lw'!T$11</f>
        <v>#DIV/0!</v>
      </c>
      <c r="CK49" s="24" t="e">
        <f ca="1">(CA49-'ModelParams Lw'!U$10)/'ModelParams Lw'!U$11</f>
        <v>#DIV/0!</v>
      </c>
      <c r="CL49" s="24" t="e">
        <f ca="1">(CB49-'ModelParams Lw'!V$10)/'ModelParams Lw'!V$11</f>
        <v>#DIV/0!</v>
      </c>
      <c r="CM49" s="66" t="e">
        <f t="shared" si="16"/>
        <v>#DIV/0!</v>
      </c>
      <c r="CN49" s="66" t="e">
        <f t="shared" si="17"/>
        <v>#DIV/0!</v>
      </c>
      <c r="CO49" s="66" t="e">
        <f t="shared" si="23"/>
        <v>#DIV/0!</v>
      </c>
      <c r="CP49" s="66" t="e">
        <f t="shared" si="18"/>
        <v>#DIV/0!</v>
      </c>
      <c r="CQ49" s="66" t="e">
        <f t="shared" si="19"/>
        <v>#DIV/0!</v>
      </c>
      <c r="CR49" s="66" t="e">
        <f t="shared" si="20"/>
        <v>#DIV/0!</v>
      </c>
      <c r="CS49" s="66" t="e">
        <f t="shared" si="21"/>
        <v>#DIV/0!</v>
      </c>
      <c r="CT49" s="66" t="e">
        <f t="shared" si="22"/>
        <v>#DIV/0!</v>
      </c>
      <c r="CU49" s="24" t="e">
        <f>10*LOG10(IF(CM49="",0,POWER(10,((CM49+'ModelParams Lw'!$O$4)/10))) +IF(CN49="",0,POWER(10,((CN49+'ModelParams Lw'!$P$4)/10))) +IF(CO49="",0,POWER(10,((CO49+'ModelParams Lw'!$Q$4)/10))) +IF(CP49="",0,POWER(10,((CP49+'ModelParams Lw'!$R$4)/10))) +IF(CQ49="",0,POWER(10,((CQ49+'ModelParams Lw'!$S$4)/10))) +IF(CR49="",0,POWER(10,((CR49+'ModelParams Lw'!$T$4)/10))) +IF(CS49="",0,POWER(10,((CS49+'ModelParams Lw'!$U$4)/10)))+IF(CT49="",0,POWER(10,((CT49+'ModelParams Lw'!$V$4)/10))))</f>
        <v>#DIV/0!</v>
      </c>
      <c r="CV49" s="24" t="e">
        <f t="shared" si="24"/>
        <v>#DIV/0!</v>
      </c>
      <c r="CW49" s="24" t="e">
        <f>(CM49-'ModelParams Lw'!O$10)/'ModelParams Lw'!O$11</f>
        <v>#DIV/0!</v>
      </c>
      <c r="CX49" s="24" t="e">
        <f>(CN49-'ModelParams Lw'!P$10)/'ModelParams Lw'!P$11</f>
        <v>#DIV/0!</v>
      </c>
      <c r="CY49" s="24" t="e">
        <f>(CO49-'ModelParams Lw'!Q$10)/'ModelParams Lw'!Q$11</f>
        <v>#DIV/0!</v>
      </c>
      <c r="CZ49" s="24" t="e">
        <f>(CP49-'ModelParams Lw'!R$10)/'ModelParams Lw'!R$11</f>
        <v>#DIV/0!</v>
      </c>
      <c r="DA49" s="24" t="e">
        <f>(CQ49-'ModelParams Lw'!S$10)/'ModelParams Lw'!S$11</f>
        <v>#DIV/0!</v>
      </c>
      <c r="DB49" s="24" t="e">
        <f>(CR49-'ModelParams Lw'!T$10)/'ModelParams Lw'!T$11</f>
        <v>#DIV/0!</v>
      </c>
      <c r="DC49" s="24" t="e">
        <f>(CS49-'ModelParams Lw'!U$10)/'ModelParams Lw'!U$11</f>
        <v>#DIV/0!</v>
      </c>
      <c r="DD49" s="24" t="e">
        <f>(CT49-'ModelParams Lw'!V$10)/'ModelParams Lw'!V$11</f>
        <v>#DIV/0!</v>
      </c>
    </row>
    <row r="50" spans="1:108" x14ac:dyDescent="0.25">
      <c r="A50" s="12">
        <f>'Sound Power'!B50</f>
        <v>0</v>
      </c>
      <c r="B50" s="12">
        <f>'Sound Power'!D50</f>
        <v>0</v>
      </c>
      <c r="C50" s="12">
        <f>'Sound Power'!E50</f>
        <v>0</v>
      </c>
      <c r="D50" s="12">
        <f>'Sound Power'!F50</f>
        <v>0</v>
      </c>
      <c r="E50" s="67" t="e">
        <f>IF(Calcul!$G55="SA",'Sound Power'!AY50,'Sound Power'!P50)</f>
        <v>#DIV/0!</v>
      </c>
      <c r="F50" s="67" t="e">
        <f>IF(Calcul!$G55="SA",'Sound Power'!AZ50,'Sound Power'!Q50)</f>
        <v>#DIV/0!</v>
      </c>
      <c r="G50" s="67" t="e">
        <f>IF(Calcul!$G55="SA",'Sound Power'!BA50,'Sound Power'!R50)</f>
        <v>#DIV/0!</v>
      </c>
      <c r="H50" s="67" t="e">
        <f>IF(Calcul!$G55="SA",'Sound Power'!BB50,'Sound Power'!S50)</f>
        <v>#DIV/0!</v>
      </c>
      <c r="I50" s="67" t="e">
        <f>IF(Calcul!$G55="SA",'Sound Power'!BC50,'Sound Power'!T50)</f>
        <v>#DIV/0!</v>
      </c>
      <c r="J50" s="67" t="e">
        <f>IF(Calcul!$G55="SA",'Sound Power'!BD50,'Sound Power'!U50)</f>
        <v>#DIV/0!</v>
      </c>
      <c r="K50" s="67" t="e">
        <f>IF(Calcul!$G55="SA",'Sound Power'!BE50,'Sound Power'!V50)</f>
        <v>#DIV/0!</v>
      </c>
      <c r="L50" s="67" t="e">
        <f>IF(Calcul!$G55="SA",'Sound Power'!BF50,'Sound Power'!W50)</f>
        <v>#DIV/0!</v>
      </c>
      <c r="M50" s="67" t="e">
        <f>'Sound Power'!BY50</f>
        <v>#DIV/0!</v>
      </c>
      <c r="N50" s="67" t="e">
        <f>'Sound Power'!BZ50</f>
        <v>#DIV/0!</v>
      </c>
      <c r="O50" s="67" t="e">
        <f>'Sound Power'!CA50</f>
        <v>#DIV/0!</v>
      </c>
      <c r="P50" s="67" t="e">
        <f>'Sound Power'!CB50</f>
        <v>#DIV/0!</v>
      </c>
      <c r="Q50" s="67" t="e">
        <f>'Sound Power'!CC50</f>
        <v>#DIV/0!</v>
      </c>
      <c r="R50" s="67" t="e">
        <f>'Sound Power'!CD50</f>
        <v>#DIV/0!</v>
      </c>
      <c r="S50" s="67" t="e">
        <f>'Sound Power'!CE50</f>
        <v>#DIV/0!</v>
      </c>
      <c r="T50" s="67" t="e">
        <f>'Sound Power'!CF50</f>
        <v>#DIV/0!</v>
      </c>
      <c r="U50" s="64">
        <f t="shared" si="3"/>
        <v>0</v>
      </c>
      <c r="V50" s="64">
        <f t="shared" si="4"/>
        <v>0</v>
      </c>
      <c r="W50" s="67" t="e">
        <f>('ModelParams Lp'!B$4*10^'ModelParams Lp'!B$5*($U50/$V50)^'ModelParams Lp'!B$6)*3</f>
        <v>#DIV/0!</v>
      </c>
      <c r="X50" s="67" t="e">
        <f>('ModelParams Lp'!C$4*10^'ModelParams Lp'!C$5*($U50/$V50)^'ModelParams Lp'!C$6)*3</f>
        <v>#DIV/0!</v>
      </c>
      <c r="Y50" s="67" t="e">
        <f>('ModelParams Lp'!D$4*10^'ModelParams Lp'!D$5*($U50/$V50)^'ModelParams Lp'!D$6)*3</f>
        <v>#DIV/0!</v>
      </c>
      <c r="Z50" s="67" t="e">
        <f>('ModelParams Lp'!E$4*10^'ModelParams Lp'!E$5*($U50/$V50)^'ModelParams Lp'!E$6)*3</f>
        <v>#DIV/0!</v>
      </c>
      <c r="AA50" s="67" t="e">
        <f>('ModelParams Lp'!F$4*10^'ModelParams Lp'!F$5*($U50/$V50)^'ModelParams Lp'!F$6)*3</f>
        <v>#DIV/0!</v>
      </c>
      <c r="AB50" s="67" t="e">
        <f>('ModelParams Lp'!G$4*10^'ModelParams Lp'!G$5*($U50/$V50)^'ModelParams Lp'!G$6)*3</f>
        <v>#DIV/0!</v>
      </c>
      <c r="AC50" s="67" t="e">
        <f>('ModelParams Lp'!H$4*10^'ModelParams Lp'!H$5*($U50/$V50)^'ModelParams Lp'!H$6)*3</f>
        <v>#DIV/0!</v>
      </c>
      <c r="AD50" s="67" t="e">
        <f>('ModelParams Lp'!I$4*10^'ModelParams Lp'!I$5*($U50/$V50)^'ModelParams Lp'!I$6)*3</f>
        <v>#DIV/0!</v>
      </c>
      <c r="AE50" s="53" t="e">
        <f t="shared" si="5"/>
        <v>#DIV/0!</v>
      </c>
      <c r="AF50" s="53" t="e">
        <f>IF(AE50&lt;'ModelParams Lp'!$B$16,-1,IF(AE50&lt;'ModelParams Lp'!$C$16,0,IF(AE50&lt;'ModelParams Lp'!$D$16,1,IF(AE50&lt;'ModelParams Lp'!$E$16,2,IF(AE50&lt;'ModelParams Lp'!$F$16,3,IF(AE50&lt;'ModelParams Lp'!$G$16,4,IF(AE50&lt;'ModelParams Lp'!$H$16,5,6)))))))</f>
        <v>#DIV/0!</v>
      </c>
      <c r="AG50" s="67" t="e">
        <f ca="1">IF($AF50&gt;1,0,OFFSET('ModelParams Lp'!$C$12,0,-'Sound Pressure'!$AF50))</f>
        <v>#DIV/0!</v>
      </c>
      <c r="AH50" s="67" t="e">
        <f ca="1">IF($AF50&gt;2,0,OFFSET('ModelParams Lp'!$D$12,0,-'Sound Pressure'!$AF50))</f>
        <v>#DIV/0!</v>
      </c>
      <c r="AI50" s="67" t="e">
        <f ca="1">IF($AF50&gt;3,0,OFFSET('ModelParams Lp'!$E$12,0,-'Sound Pressure'!$AF50))</f>
        <v>#DIV/0!</v>
      </c>
      <c r="AJ50" s="67" t="e">
        <f ca="1">IF($AF50&gt;4,0,OFFSET('ModelParams Lp'!$F$12,0,-'Sound Pressure'!$AF50))</f>
        <v>#DIV/0!</v>
      </c>
      <c r="AK50" s="67" t="e">
        <f ca="1">IF($AF50&gt;3,0,OFFSET('ModelParams Lp'!$G$12,0,-'Sound Pressure'!$AF50))</f>
        <v>#DIV/0!</v>
      </c>
      <c r="AL50" s="67" t="e">
        <f ca="1">IF($AF50&gt;5,0,OFFSET('ModelParams Lp'!$H$12,0,-'Sound Pressure'!$AF50))</f>
        <v>#DIV/0!</v>
      </c>
      <c r="AM50" s="67" t="e">
        <f ca="1">IF($AF50&gt;6,0,OFFSET('ModelParams Lp'!$I$12,0,-'Sound Pressure'!$AF50))</f>
        <v>#DIV/0!</v>
      </c>
      <c r="AN50" s="67" t="e">
        <f ca="1">IF($AF50&gt;7,0,IF($AF$4&lt;0,3,OFFSET('ModelParams Lp'!$J$12,0,-'Sound Pressure'!$AF50)))</f>
        <v>#DIV/0!</v>
      </c>
      <c r="AO50" s="67" t="e">
        <f t="shared" ref="AO50:AV81" si="25">10*LOG(1+(343.2/(4*PI()*AO$3))^2*(2*PI()/$V50))</f>
        <v>#DIV/0!</v>
      </c>
      <c r="AP50" s="67" t="e">
        <f t="shared" si="25"/>
        <v>#DIV/0!</v>
      </c>
      <c r="AQ50" s="67" t="e">
        <f t="shared" si="25"/>
        <v>#DIV/0!</v>
      </c>
      <c r="AR50" s="67" t="e">
        <f t="shared" si="25"/>
        <v>#DIV/0!</v>
      </c>
      <c r="AS50" s="67" t="e">
        <f t="shared" si="25"/>
        <v>#DIV/0!</v>
      </c>
      <c r="AT50" s="67" t="e">
        <f t="shared" si="25"/>
        <v>#DIV/0!</v>
      </c>
      <c r="AU50" s="67" t="e">
        <f t="shared" si="25"/>
        <v>#DIV/0!</v>
      </c>
      <c r="AV50" s="67" t="e">
        <f t="shared" si="25"/>
        <v>#DIV/0!</v>
      </c>
      <c r="AW50" s="67">
        <f>'ModelParams Lp'!B$22</f>
        <v>4</v>
      </c>
      <c r="AX50" s="67">
        <f>'ModelParams Lp'!C$22</f>
        <v>2</v>
      </c>
      <c r="AY50" s="67">
        <f>'ModelParams Lp'!D$22</f>
        <v>1</v>
      </c>
      <c r="AZ50" s="67">
        <f>'ModelParams Lp'!E$22</f>
        <v>0</v>
      </c>
      <c r="BA50" s="67">
        <f>'ModelParams Lp'!F$22</f>
        <v>0</v>
      </c>
      <c r="BB50" s="67">
        <f>'ModelParams Lp'!G$22</f>
        <v>0</v>
      </c>
      <c r="BC50" s="67">
        <f>'ModelParams Lp'!H$22</f>
        <v>0</v>
      </c>
      <c r="BD50" s="67">
        <f>'ModelParams Lp'!I$22</f>
        <v>0</v>
      </c>
      <c r="BE50" s="67" t="e">
        <f>-10*LOG(2/(4*PI()*2^2)+4/(0.163*(Calcul!$K55*Calcul!$L55)/VLOOKUP(Calcul!$I55,'ModelParams Lp'!$E$37:$F$39,2,0)))</f>
        <v>#N/A</v>
      </c>
      <c r="BF50" s="67" t="e">
        <f>-10*LOG(2/(4*PI()*2^2)+4/(0.163*(Calcul!$K55*Calcul!$L55)/VLOOKUP(Calcul!$I55,'ModelParams Lp'!$E$37:$F$39,2,0)))</f>
        <v>#N/A</v>
      </c>
      <c r="BG50" s="67" t="e">
        <f>-10*LOG(2/(4*PI()*2^2)+4/(0.163*(Calcul!$K55*Calcul!$L55)/VLOOKUP(Calcul!$I55,'ModelParams Lp'!$E$37:$F$39,2,0)))</f>
        <v>#N/A</v>
      </c>
      <c r="BH50" s="67" t="e">
        <f>-10*LOG(2/(4*PI()*2^2)+4/(0.163*(Calcul!$K55*Calcul!$L55)/VLOOKUP(Calcul!$I55,'ModelParams Lp'!$E$37:$F$39,2,0)))</f>
        <v>#N/A</v>
      </c>
      <c r="BI50" s="67" t="e">
        <f>-10*LOG(2/(4*PI()*2^2)+4/(0.163*(Calcul!$K55*Calcul!$L55)/VLOOKUP(Calcul!$I55,'ModelParams Lp'!$E$37:$F$39,2,0)))</f>
        <v>#N/A</v>
      </c>
      <c r="BJ50" s="67" t="e">
        <f>-10*LOG(2/(4*PI()*2^2)+4/(0.163*(Calcul!$K55*Calcul!$L55)/VLOOKUP(Calcul!$I55,'ModelParams Lp'!$E$37:$F$39,2,0)))</f>
        <v>#N/A</v>
      </c>
      <c r="BK50" s="67" t="e">
        <f>-10*LOG(2/(4*PI()*2^2)+4/(0.163*(Calcul!$K55*Calcul!$L55)/VLOOKUP(Calcul!$I55,'ModelParams Lp'!$E$37:$F$39,2,0)))</f>
        <v>#N/A</v>
      </c>
      <c r="BL50" s="67" t="e">
        <f>-10*LOG(2/(4*PI()*2^2)+4/(0.163*(Calcul!$K55*Calcul!$L55)/VLOOKUP(Calcul!$I55,'ModelParams Lp'!$E$37:$F$39,2,0)))</f>
        <v>#N/A</v>
      </c>
      <c r="BM50" s="67" t="e">
        <f>VLOOKUP(Calcul!$J55,'ModelParams Lp'!$D$28:$O$32,5,0)+BE50</f>
        <v>#N/A</v>
      </c>
      <c r="BN50" s="67" t="e">
        <f>VLOOKUP(Calcul!$J55,'ModelParams Lp'!$D$28:$O$32,6,0)+BF50</f>
        <v>#N/A</v>
      </c>
      <c r="BO50" s="67" t="e">
        <f>VLOOKUP(Calcul!$J55,'ModelParams Lp'!$D$28:$O$32,7,0)+BG50</f>
        <v>#N/A</v>
      </c>
      <c r="BP50" s="67" t="e">
        <f>VLOOKUP(Calcul!$J55,'ModelParams Lp'!$D$28:$O$32,8,0)+BH50</f>
        <v>#N/A</v>
      </c>
      <c r="BQ50" s="67" t="e">
        <f>VLOOKUP(Calcul!$J55,'ModelParams Lp'!$D$28:$O$32,9,0)+BI50</f>
        <v>#N/A</v>
      </c>
      <c r="BR50" s="67" t="e">
        <f>VLOOKUP(Calcul!$J55,'ModelParams Lp'!$D$28:$O$32,10,0)+BJ50</f>
        <v>#N/A</v>
      </c>
      <c r="BS50" s="67" t="e">
        <f>VLOOKUP(Calcul!$J55,'ModelParams Lp'!$D$28:$O$32,11,0)+BK50</f>
        <v>#N/A</v>
      </c>
      <c r="BT50" s="67" t="e">
        <f>VLOOKUP(Calcul!$J55,'ModelParams Lp'!$D$28:$O$32,12,0)+BL50</f>
        <v>#N/A</v>
      </c>
      <c r="BU50" s="66" t="e">
        <f t="shared" ca="1" si="7"/>
        <v>#DIV/0!</v>
      </c>
      <c r="BV50" s="66" t="e">
        <f t="shared" ca="1" si="8"/>
        <v>#DIV/0!</v>
      </c>
      <c r="BW50" s="66" t="e">
        <f t="shared" ca="1" si="9"/>
        <v>#DIV/0!</v>
      </c>
      <c r="BX50" s="66" t="e">
        <f t="shared" ca="1" si="10"/>
        <v>#DIV/0!</v>
      </c>
      <c r="BY50" s="66" t="e">
        <f t="shared" ca="1" si="11"/>
        <v>#DIV/0!</v>
      </c>
      <c r="BZ50" s="66" t="e">
        <f t="shared" ca="1" si="12"/>
        <v>#DIV/0!</v>
      </c>
      <c r="CA50" s="66" t="e">
        <f t="shared" ca="1" si="13"/>
        <v>#DIV/0!</v>
      </c>
      <c r="CB50" s="66" t="e">
        <f t="shared" ca="1" si="14"/>
        <v>#DIV/0!</v>
      </c>
      <c r="CC50" s="24" t="e">
        <f ca="1">10*LOG10(IF(BU50="",0,POWER(10,((BU50+'ModelParams Lw'!$O$4)/10))) +IF(BV50="",0,POWER(10,((BV50+'ModelParams Lw'!$P$4)/10))) +IF(BW50="",0,POWER(10,((BW50+'ModelParams Lw'!$Q$4)/10))) +IF(BX50="",0,POWER(10,((BX50+'ModelParams Lw'!$R$4)/10))) +IF(BY50="",0,POWER(10,((BY50+'ModelParams Lw'!$S$4)/10))) +IF(BZ50="",0,POWER(10,((BZ50+'ModelParams Lw'!$T$4)/10))) +IF(CA50="",0,POWER(10,((CA50+'ModelParams Lw'!$U$4)/10)))+IF(CB50="",0,POWER(10,((CB50+'ModelParams Lw'!$V$4)/10))))</f>
        <v>#DIV/0!</v>
      </c>
      <c r="CD50" s="24" t="e">
        <f t="shared" ca="1" si="15"/>
        <v>#DIV/0!</v>
      </c>
      <c r="CE50" s="24" t="e">
        <f ca="1">(BU50-'ModelParams Lw'!O$10)/'ModelParams Lw'!O$11</f>
        <v>#DIV/0!</v>
      </c>
      <c r="CF50" s="24" t="e">
        <f ca="1">(BV50-'ModelParams Lw'!P$10)/'ModelParams Lw'!P$11</f>
        <v>#DIV/0!</v>
      </c>
      <c r="CG50" s="24" t="e">
        <f ca="1">(BW50-'ModelParams Lw'!Q$10)/'ModelParams Lw'!Q$11</f>
        <v>#DIV/0!</v>
      </c>
      <c r="CH50" s="24" t="e">
        <f ca="1">(BX50-'ModelParams Lw'!R$10)/'ModelParams Lw'!R$11</f>
        <v>#DIV/0!</v>
      </c>
      <c r="CI50" s="24" t="e">
        <f ca="1">(BY50-'ModelParams Lw'!S$10)/'ModelParams Lw'!S$11</f>
        <v>#DIV/0!</v>
      </c>
      <c r="CJ50" s="24" t="e">
        <f ca="1">(BZ50-'ModelParams Lw'!T$10)/'ModelParams Lw'!T$11</f>
        <v>#DIV/0!</v>
      </c>
      <c r="CK50" s="24" t="e">
        <f ca="1">(CA50-'ModelParams Lw'!U$10)/'ModelParams Lw'!U$11</f>
        <v>#DIV/0!</v>
      </c>
      <c r="CL50" s="24" t="e">
        <f ca="1">(CB50-'ModelParams Lw'!V$10)/'ModelParams Lw'!V$11</f>
        <v>#DIV/0!</v>
      </c>
      <c r="CM50" s="66" t="e">
        <f t="shared" si="16"/>
        <v>#DIV/0!</v>
      </c>
      <c r="CN50" s="66" t="e">
        <f t="shared" si="17"/>
        <v>#DIV/0!</v>
      </c>
      <c r="CO50" s="66" t="e">
        <f t="shared" si="23"/>
        <v>#DIV/0!</v>
      </c>
      <c r="CP50" s="66" t="e">
        <f t="shared" si="18"/>
        <v>#DIV/0!</v>
      </c>
      <c r="CQ50" s="66" t="e">
        <f t="shared" si="19"/>
        <v>#DIV/0!</v>
      </c>
      <c r="CR50" s="66" t="e">
        <f t="shared" si="20"/>
        <v>#DIV/0!</v>
      </c>
      <c r="CS50" s="66" t="e">
        <f t="shared" si="21"/>
        <v>#DIV/0!</v>
      </c>
      <c r="CT50" s="66" t="e">
        <f t="shared" si="22"/>
        <v>#DIV/0!</v>
      </c>
      <c r="CU50" s="24" t="e">
        <f>10*LOG10(IF(CM50="",0,POWER(10,((CM50+'ModelParams Lw'!$O$4)/10))) +IF(CN50="",0,POWER(10,((CN50+'ModelParams Lw'!$P$4)/10))) +IF(CO50="",0,POWER(10,((CO50+'ModelParams Lw'!$Q$4)/10))) +IF(CP50="",0,POWER(10,((CP50+'ModelParams Lw'!$R$4)/10))) +IF(CQ50="",0,POWER(10,((CQ50+'ModelParams Lw'!$S$4)/10))) +IF(CR50="",0,POWER(10,((CR50+'ModelParams Lw'!$T$4)/10))) +IF(CS50="",0,POWER(10,((CS50+'ModelParams Lw'!$U$4)/10)))+IF(CT50="",0,POWER(10,((CT50+'ModelParams Lw'!$V$4)/10))))</f>
        <v>#DIV/0!</v>
      </c>
      <c r="CV50" s="24" t="e">
        <f t="shared" si="24"/>
        <v>#DIV/0!</v>
      </c>
      <c r="CW50" s="24" t="e">
        <f>(CM50-'ModelParams Lw'!O$10)/'ModelParams Lw'!O$11</f>
        <v>#DIV/0!</v>
      </c>
      <c r="CX50" s="24" t="e">
        <f>(CN50-'ModelParams Lw'!P$10)/'ModelParams Lw'!P$11</f>
        <v>#DIV/0!</v>
      </c>
      <c r="CY50" s="24" t="e">
        <f>(CO50-'ModelParams Lw'!Q$10)/'ModelParams Lw'!Q$11</f>
        <v>#DIV/0!</v>
      </c>
      <c r="CZ50" s="24" t="e">
        <f>(CP50-'ModelParams Lw'!R$10)/'ModelParams Lw'!R$11</f>
        <v>#DIV/0!</v>
      </c>
      <c r="DA50" s="24" t="e">
        <f>(CQ50-'ModelParams Lw'!S$10)/'ModelParams Lw'!S$11</f>
        <v>#DIV/0!</v>
      </c>
      <c r="DB50" s="24" t="e">
        <f>(CR50-'ModelParams Lw'!T$10)/'ModelParams Lw'!T$11</f>
        <v>#DIV/0!</v>
      </c>
      <c r="DC50" s="24" t="e">
        <f>(CS50-'ModelParams Lw'!U$10)/'ModelParams Lw'!U$11</f>
        <v>#DIV/0!</v>
      </c>
      <c r="DD50" s="24" t="e">
        <f>(CT50-'ModelParams Lw'!V$10)/'ModelParams Lw'!V$11</f>
        <v>#DIV/0!</v>
      </c>
    </row>
    <row r="51" spans="1:108" x14ac:dyDescent="0.25">
      <c r="A51" s="12">
        <f>'Sound Power'!B51</f>
        <v>0</v>
      </c>
      <c r="B51" s="12">
        <f>'Sound Power'!D51</f>
        <v>0</v>
      </c>
      <c r="C51" s="12">
        <f>'Sound Power'!E51</f>
        <v>0</v>
      </c>
      <c r="D51" s="12">
        <f>'Sound Power'!F51</f>
        <v>0</v>
      </c>
      <c r="E51" s="67" t="e">
        <f>IF(Calcul!$G56="SA",'Sound Power'!AY51,'Sound Power'!P51)</f>
        <v>#DIV/0!</v>
      </c>
      <c r="F51" s="67" t="e">
        <f>IF(Calcul!$G56="SA",'Sound Power'!AZ51,'Sound Power'!Q51)</f>
        <v>#DIV/0!</v>
      </c>
      <c r="G51" s="67" t="e">
        <f>IF(Calcul!$G56="SA",'Sound Power'!BA51,'Sound Power'!R51)</f>
        <v>#DIV/0!</v>
      </c>
      <c r="H51" s="67" t="e">
        <f>IF(Calcul!$G56="SA",'Sound Power'!BB51,'Sound Power'!S51)</f>
        <v>#DIV/0!</v>
      </c>
      <c r="I51" s="67" t="e">
        <f>IF(Calcul!$G56="SA",'Sound Power'!BC51,'Sound Power'!T51)</f>
        <v>#DIV/0!</v>
      </c>
      <c r="J51" s="67" t="e">
        <f>IF(Calcul!$G56="SA",'Sound Power'!BD51,'Sound Power'!U51)</f>
        <v>#DIV/0!</v>
      </c>
      <c r="K51" s="67" t="e">
        <f>IF(Calcul!$G56="SA",'Sound Power'!BE51,'Sound Power'!V51)</f>
        <v>#DIV/0!</v>
      </c>
      <c r="L51" s="67" t="e">
        <f>IF(Calcul!$G56="SA",'Sound Power'!BF51,'Sound Power'!W51)</f>
        <v>#DIV/0!</v>
      </c>
      <c r="M51" s="67" t="e">
        <f>'Sound Power'!BY51</f>
        <v>#DIV/0!</v>
      </c>
      <c r="N51" s="67" t="e">
        <f>'Sound Power'!BZ51</f>
        <v>#DIV/0!</v>
      </c>
      <c r="O51" s="67" t="e">
        <f>'Sound Power'!CA51</f>
        <v>#DIV/0!</v>
      </c>
      <c r="P51" s="67" t="e">
        <f>'Sound Power'!CB51</f>
        <v>#DIV/0!</v>
      </c>
      <c r="Q51" s="67" t="e">
        <f>'Sound Power'!CC51</f>
        <v>#DIV/0!</v>
      </c>
      <c r="R51" s="67" t="e">
        <f>'Sound Power'!CD51</f>
        <v>#DIV/0!</v>
      </c>
      <c r="S51" s="67" t="e">
        <f>'Sound Power'!CE51</f>
        <v>#DIV/0!</v>
      </c>
      <c r="T51" s="67" t="e">
        <f>'Sound Power'!CF51</f>
        <v>#DIV/0!</v>
      </c>
      <c r="U51" s="64">
        <f t="shared" si="3"/>
        <v>0</v>
      </c>
      <c r="V51" s="64">
        <f t="shared" si="4"/>
        <v>0</v>
      </c>
      <c r="W51" s="67" t="e">
        <f>('ModelParams Lp'!B$4*10^'ModelParams Lp'!B$5*($U51/$V51)^'ModelParams Lp'!B$6)*3</f>
        <v>#DIV/0!</v>
      </c>
      <c r="X51" s="67" t="e">
        <f>('ModelParams Lp'!C$4*10^'ModelParams Lp'!C$5*($U51/$V51)^'ModelParams Lp'!C$6)*3</f>
        <v>#DIV/0!</v>
      </c>
      <c r="Y51" s="67" t="e">
        <f>('ModelParams Lp'!D$4*10^'ModelParams Lp'!D$5*($U51/$V51)^'ModelParams Lp'!D$6)*3</f>
        <v>#DIV/0!</v>
      </c>
      <c r="Z51" s="67" t="e">
        <f>('ModelParams Lp'!E$4*10^'ModelParams Lp'!E$5*($U51/$V51)^'ModelParams Lp'!E$6)*3</f>
        <v>#DIV/0!</v>
      </c>
      <c r="AA51" s="67" t="e">
        <f>('ModelParams Lp'!F$4*10^'ModelParams Lp'!F$5*($U51/$V51)^'ModelParams Lp'!F$6)*3</f>
        <v>#DIV/0!</v>
      </c>
      <c r="AB51" s="67" t="e">
        <f>('ModelParams Lp'!G$4*10^'ModelParams Lp'!G$5*($U51/$V51)^'ModelParams Lp'!G$6)*3</f>
        <v>#DIV/0!</v>
      </c>
      <c r="AC51" s="67" t="e">
        <f>('ModelParams Lp'!H$4*10^'ModelParams Lp'!H$5*($U51/$V51)^'ModelParams Lp'!H$6)*3</f>
        <v>#DIV/0!</v>
      </c>
      <c r="AD51" s="67" t="e">
        <f>('ModelParams Lp'!I$4*10^'ModelParams Lp'!I$5*($U51/$V51)^'ModelParams Lp'!I$6)*3</f>
        <v>#DIV/0!</v>
      </c>
      <c r="AE51" s="53" t="e">
        <f t="shared" si="5"/>
        <v>#DIV/0!</v>
      </c>
      <c r="AF51" s="53" t="e">
        <f>IF(AE51&lt;'ModelParams Lp'!$B$16,-1,IF(AE51&lt;'ModelParams Lp'!$C$16,0,IF(AE51&lt;'ModelParams Lp'!$D$16,1,IF(AE51&lt;'ModelParams Lp'!$E$16,2,IF(AE51&lt;'ModelParams Lp'!$F$16,3,IF(AE51&lt;'ModelParams Lp'!$G$16,4,IF(AE51&lt;'ModelParams Lp'!$H$16,5,6)))))))</f>
        <v>#DIV/0!</v>
      </c>
      <c r="AG51" s="67" t="e">
        <f ca="1">IF($AF51&gt;1,0,OFFSET('ModelParams Lp'!$C$12,0,-'Sound Pressure'!$AF51))</f>
        <v>#DIV/0!</v>
      </c>
      <c r="AH51" s="67" t="e">
        <f ca="1">IF($AF51&gt;2,0,OFFSET('ModelParams Lp'!$D$12,0,-'Sound Pressure'!$AF51))</f>
        <v>#DIV/0!</v>
      </c>
      <c r="AI51" s="67" t="e">
        <f ca="1">IF($AF51&gt;3,0,OFFSET('ModelParams Lp'!$E$12,0,-'Sound Pressure'!$AF51))</f>
        <v>#DIV/0!</v>
      </c>
      <c r="AJ51" s="67" t="e">
        <f ca="1">IF($AF51&gt;4,0,OFFSET('ModelParams Lp'!$F$12,0,-'Sound Pressure'!$AF51))</f>
        <v>#DIV/0!</v>
      </c>
      <c r="AK51" s="67" t="e">
        <f ca="1">IF($AF51&gt;3,0,OFFSET('ModelParams Lp'!$G$12,0,-'Sound Pressure'!$AF51))</f>
        <v>#DIV/0!</v>
      </c>
      <c r="AL51" s="67" t="e">
        <f ca="1">IF($AF51&gt;5,0,OFFSET('ModelParams Lp'!$H$12,0,-'Sound Pressure'!$AF51))</f>
        <v>#DIV/0!</v>
      </c>
      <c r="AM51" s="67" t="e">
        <f ca="1">IF($AF51&gt;6,0,OFFSET('ModelParams Lp'!$I$12,0,-'Sound Pressure'!$AF51))</f>
        <v>#DIV/0!</v>
      </c>
      <c r="AN51" s="67" t="e">
        <f ca="1">IF($AF51&gt;7,0,IF($AF$4&lt;0,3,OFFSET('ModelParams Lp'!$J$12,0,-'Sound Pressure'!$AF51)))</f>
        <v>#DIV/0!</v>
      </c>
      <c r="AO51" s="67" t="e">
        <f t="shared" si="25"/>
        <v>#DIV/0!</v>
      </c>
      <c r="AP51" s="67" t="e">
        <f t="shared" si="25"/>
        <v>#DIV/0!</v>
      </c>
      <c r="AQ51" s="67" t="e">
        <f t="shared" si="25"/>
        <v>#DIV/0!</v>
      </c>
      <c r="AR51" s="67" t="e">
        <f t="shared" si="25"/>
        <v>#DIV/0!</v>
      </c>
      <c r="AS51" s="67" t="e">
        <f t="shared" si="25"/>
        <v>#DIV/0!</v>
      </c>
      <c r="AT51" s="67" t="e">
        <f t="shared" si="25"/>
        <v>#DIV/0!</v>
      </c>
      <c r="AU51" s="67" t="e">
        <f t="shared" si="25"/>
        <v>#DIV/0!</v>
      </c>
      <c r="AV51" s="67" t="e">
        <f t="shared" si="25"/>
        <v>#DIV/0!</v>
      </c>
      <c r="AW51" s="67">
        <f>'ModelParams Lp'!B$22</f>
        <v>4</v>
      </c>
      <c r="AX51" s="67">
        <f>'ModelParams Lp'!C$22</f>
        <v>2</v>
      </c>
      <c r="AY51" s="67">
        <f>'ModelParams Lp'!D$22</f>
        <v>1</v>
      </c>
      <c r="AZ51" s="67">
        <f>'ModelParams Lp'!E$22</f>
        <v>0</v>
      </c>
      <c r="BA51" s="67">
        <f>'ModelParams Lp'!F$22</f>
        <v>0</v>
      </c>
      <c r="BB51" s="67">
        <f>'ModelParams Lp'!G$22</f>
        <v>0</v>
      </c>
      <c r="BC51" s="67">
        <f>'ModelParams Lp'!H$22</f>
        <v>0</v>
      </c>
      <c r="BD51" s="67">
        <f>'ModelParams Lp'!I$22</f>
        <v>0</v>
      </c>
      <c r="BE51" s="67" t="e">
        <f>-10*LOG(2/(4*PI()*2^2)+4/(0.163*(Calcul!$K56*Calcul!$L56)/VLOOKUP(Calcul!$I56,'ModelParams Lp'!$E$37:$F$39,2,0)))</f>
        <v>#N/A</v>
      </c>
      <c r="BF51" s="67" t="e">
        <f>-10*LOG(2/(4*PI()*2^2)+4/(0.163*(Calcul!$K56*Calcul!$L56)/VLOOKUP(Calcul!$I56,'ModelParams Lp'!$E$37:$F$39,2,0)))</f>
        <v>#N/A</v>
      </c>
      <c r="BG51" s="67" t="e">
        <f>-10*LOG(2/(4*PI()*2^2)+4/(0.163*(Calcul!$K56*Calcul!$L56)/VLOOKUP(Calcul!$I56,'ModelParams Lp'!$E$37:$F$39,2,0)))</f>
        <v>#N/A</v>
      </c>
      <c r="BH51" s="67" t="e">
        <f>-10*LOG(2/(4*PI()*2^2)+4/(0.163*(Calcul!$K56*Calcul!$L56)/VLOOKUP(Calcul!$I56,'ModelParams Lp'!$E$37:$F$39,2,0)))</f>
        <v>#N/A</v>
      </c>
      <c r="BI51" s="67" t="e">
        <f>-10*LOG(2/(4*PI()*2^2)+4/(0.163*(Calcul!$K56*Calcul!$L56)/VLOOKUP(Calcul!$I56,'ModelParams Lp'!$E$37:$F$39,2,0)))</f>
        <v>#N/A</v>
      </c>
      <c r="BJ51" s="67" t="e">
        <f>-10*LOG(2/(4*PI()*2^2)+4/(0.163*(Calcul!$K56*Calcul!$L56)/VLOOKUP(Calcul!$I56,'ModelParams Lp'!$E$37:$F$39,2,0)))</f>
        <v>#N/A</v>
      </c>
      <c r="BK51" s="67" t="e">
        <f>-10*LOG(2/(4*PI()*2^2)+4/(0.163*(Calcul!$K56*Calcul!$L56)/VLOOKUP(Calcul!$I56,'ModelParams Lp'!$E$37:$F$39,2,0)))</f>
        <v>#N/A</v>
      </c>
      <c r="BL51" s="67" t="e">
        <f>-10*LOG(2/(4*PI()*2^2)+4/(0.163*(Calcul!$K56*Calcul!$L56)/VLOOKUP(Calcul!$I56,'ModelParams Lp'!$E$37:$F$39,2,0)))</f>
        <v>#N/A</v>
      </c>
      <c r="BM51" s="67" t="e">
        <f>VLOOKUP(Calcul!$J56,'ModelParams Lp'!$D$28:$O$32,5,0)+BE51</f>
        <v>#N/A</v>
      </c>
      <c r="BN51" s="67" t="e">
        <f>VLOOKUP(Calcul!$J56,'ModelParams Lp'!$D$28:$O$32,6,0)+BF51</f>
        <v>#N/A</v>
      </c>
      <c r="BO51" s="67" t="e">
        <f>VLOOKUP(Calcul!$J56,'ModelParams Lp'!$D$28:$O$32,7,0)+BG51</f>
        <v>#N/A</v>
      </c>
      <c r="BP51" s="67" t="e">
        <f>VLOOKUP(Calcul!$J56,'ModelParams Lp'!$D$28:$O$32,8,0)+BH51</f>
        <v>#N/A</v>
      </c>
      <c r="BQ51" s="67" t="e">
        <f>VLOOKUP(Calcul!$J56,'ModelParams Lp'!$D$28:$O$32,9,0)+BI51</f>
        <v>#N/A</v>
      </c>
      <c r="BR51" s="67" t="e">
        <f>VLOOKUP(Calcul!$J56,'ModelParams Lp'!$D$28:$O$32,10,0)+BJ51</f>
        <v>#N/A</v>
      </c>
      <c r="BS51" s="67" t="e">
        <f>VLOOKUP(Calcul!$J56,'ModelParams Lp'!$D$28:$O$32,11,0)+BK51</f>
        <v>#N/A</v>
      </c>
      <c r="BT51" s="67" t="e">
        <f>VLOOKUP(Calcul!$J56,'ModelParams Lp'!$D$28:$O$32,12,0)+BL51</f>
        <v>#N/A</v>
      </c>
      <c r="BU51" s="66" t="e">
        <f t="shared" ca="1" si="7"/>
        <v>#DIV/0!</v>
      </c>
      <c r="BV51" s="66" t="e">
        <f t="shared" ca="1" si="8"/>
        <v>#DIV/0!</v>
      </c>
      <c r="BW51" s="66" t="e">
        <f t="shared" ca="1" si="9"/>
        <v>#DIV/0!</v>
      </c>
      <c r="BX51" s="66" t="e">
        <f t="shared" ca="1" si="10"/>
        <v>#DIV/0!</v>
      </c>
      <c r="BY51" s="66" t="e">
        <f t="shared" ca="1" si="11"/>
        <v>#DIV/0!</v>
      </c>
      <c r="BZ51" s="66" t="e">
        <f t="shared" ca="1" si="12"/>
        <v>#DIV/0!</v>
      </c>
      <c r="CA51" s="66" t="e">
        <f t="shared" ca="1" si="13"/>
        <v>#DIV/0!</v>
      </c>
      <c r="CB51" s="66" t="e">
        <f t="shared" ca="1" si="14"/>
        <v>#DIV/0!</v>
      </c>
      <c r="CC51" s="24" t="e">
        <f ca="1">10*LOG10(IF(BU51="",0,POWER(10,((BU51+'ModelParams Lw'!$O$4)/10))) +IF(BV51="",0,POWER(10,((BV51+'ModelParams Lw'!$P$4)/10))) +IF(BW51="",0,POWER(10,((BW51+'ModelParams Lw'!$Q$4)/10))) +IF(BX51="",0,POWER(10,((BX51+'ModelParams Lw'!$R$4)/10))) +IF(BY51="",0,POWER(10,((BY51+'ModelParams Lw'!$S$4)/10))) +IF(BZ51="",0,POWER(10,((BZ51+'ModelParams Lw'!$T$4)/10))) +IF(CA51="",0,POWER(10,((CA51+'ModelParams Lw'!$U$4)/10)))+IF(CB51="",0,POWER(10,((CB51+'ModelParams Lw'!$V$4)/10))))</f>
        <v>#DIV/0!</v>
      </c>
      <c r="CD51" s="24" t="e">
        <f t="shared" ca="1" si="15"/>
        <v>#DIV/0!</v>
      </c>
      <c r="CE51" s="24" t="e">
        <f ca="1">(BU51-'ModelParams Lw'!O$10)/'ModelParams Lw'!O$11</f>
        <v>#DIV/0!</v>
      </c>
      <c r="CF51" s="24" t="e">
        <f ca="1">(BV51-'ModelParams Lw'!P$10)/'ModelParams Lw'!P$11</f>
        <v>#DIV/0!</v>
      </c>
      <c r="CG51" s="24" t="e">
        <f ca="1">(BW51-'ModelParams Lw'!Q$10)/'ModelParams Lw'!Q$11</f>
        <v>#DIV/0!</v>
      </c>
      <c r="CH51" s="24" t="e">
        <f ca="1">(BX51-'ModelParams Lw'!R$10)/'ModelParams Lw'!R$11</f>
        <v>#DIV/0!</v>
      </c>
      <c r="CI51" s="24" t="e">
        <f ca="1">(BY51-'ModelParams Lw'!S$10)/'ModelParams Lw'!S$11</f>
        <v>#DIV/0!</v>
      </c>
      <c r="CJ51" s="24" t="e">
        <f ca="1">(BZ51-'ModelParams Lw'!T$10)/'ModelParams Lw'!T$11</f>
        <v>#DIV/0!</v>
      </c>
      <c r="CK51" s="24" t="e">
        <f ca="1">(CA51-'ModelParams Lw'!U$10)/'ModelParams Lw'!U$11</f>
        <v>#DIV/0!</v>
      </c>
      <c r="CL51" s="24" t="e">
        <f ca="1">(CB51-'ModelParams Lw'!V$10)/'ModelParams Lw'!V$11</f>
        <v>#DIV/0!</v>
      </c>
      <c r="CM51" s="66" t="e">
        <f t="shared" si="16"/>
        <v>#DIV/0!</v>
      </c>
      <c r="CN51" s="66" t="e">
        <f t="shared" si="17"/>
        <v>#DIV/0!</v>
      </c>
      <c r="CO51" s="66" t="e">
        <f t="shared" si="23"/>
        <v>#DIV/0!</v>
      </c>
      <c r="CP51" s="66" t="e">
        <f t="shared" si="18"/>
        <v>#DIV/0!</v>
      </c>
      <c r="CQ51" s="66" t="e">
        <f t="shared" si="19"/>
        <v>#DIV/0!</v>
      </c>
      <c r="CR51" s="66" t="e">
        <f t="shared" si="20"/>
        <v>#DIV/0!</v>
      </c>
      <c r="CS51" s="66" t="e">
        <f t="shared" si="21"/>
        <v>#DIV/0!</v>
      </c>
      <c r="CT51" s="66" t="e">
        <f t="shared" si="22"/>
        <v>#DIV/0!</v>
      </c>
      <c r="CU51" s="24" t="e">
        <f>10*LOG10(IF(CM51="",0,POWER(10,((CM51+'ModelParams Lw'!$O$4)/10))) +IF(CN51="",0,POWER(10,((CN51+'ModelParams Lw'!$P$4)/10))) +IF(CO51="",0,POWER(10,((CO51+'ModelParams Lw'!$Q$4)/10))) +IF(CP51="",0,POWER(10,((CP51+'ModelParams Lw'!$R$4)/10))) +IF(CQ51="",0,POWER(10,((CQ51+'ModelParams Lw'!$S$4)/10))) +IF(CR51="",0,POWER(10,((CR51+'ModelParams Lw'!$T$4)/10))) +IF(CS51="",0,POWER(10,((CS51+'ModelParams Lw'!$U$4)/10)))+IF(CT51="",0,POWER(10,((CT51+'ModelParams Lw'!$V$4)/10))))</f>
        <v>#DIV/0!</v>
      </c>
      <c r="CV51" s="24" t="e">
        <f t="shared" si="24"/>
        <v>#DIV/0!</v>
      </c>
      <c r="CW51" s="24" t="e">
        <f>(CM51-'ModelParams Lw'!O$10)/'ModelParams Lw'!O$11</f>
        <v>#DIV/0!</v>
      </c>
      <c r="CX51" s="24" t="e">
        <f>(CN51-'ModelParams Lw'!P$10)/'ModelParams Lw'!P$11</f>
        <v>#DIV/0!</v>
      </c>
      <c r="CY51" s="24" t="e">
        <f>(CO51-'ModelParams Lw'!Q$10)/'ModelParams Lw'!Q$11</f>
        <v>#DIV/0!</v>
      </c>
      <c r="CZ51" s="24" t="e">
        <f>(CP51-'ModelParams Lw'!R$10)/'ModelParams Lw'!R$11</f>
        <v>#DIV/0!</v>
      </c>
      <c r="DA51" s="24" t="e">
        <f>(CQ51-'ModelParams Lw'!S$10)/'ModelParams Lw'!S$11</f>
        <v>#DIV/0!</v>
      </c>
      <c r="DB51" s="24" t="e">
        <f>(CR51-'ModelParams Lw'!T$10)/'ModelParams Lw'!T$11</f>
        <v>#DIV/0!</v>
      </c>
      <c r="DC51" s="24" t="e">
        <f>(CS51-'ModelParams Lw'!U$10)/'ModelParams Lw'!U$11</f>
        <v>#DIV/0!</v>
      </c>
      <c r="DD51" s="24" t="e">
        <f>(CT51-'ModelParams Lw'!V$10)/'ModelParams Lw'!V$11</f>
        <v>#DIV/0!</v>
      </c>
    </row>
    <row r="52" spans="1:108" x14ac:dyDescent="0.25">
      <c r="A52" s="12">
        <f>'Sound Power'!B52</f>
        <v>0</v>
      </c>
      <c r="B52" s="12">
        <f>'Sound Power'!D52</f>
        <v>0</v>
      </c>
      <c r="C52" s="12">
        <f>'Sound Power'!E52</f>
        <v>0</v>
      </c>
      <c r="D52" s="12">
        <f>'Sound Power'!F52</f>
        <v>0</v>
      </c>
      <c r="E52" s="67" t="e">
        <f>IF(Calcul!$G57="SA",'Sound Power'!AY52,'Sound Power'!P52)</f>
        <v>#DIV/0!</v>
      </c>
      <c r="F52" s="67" t="e">
        <f>IF(Calcul!$G57="SA",'Sound Power'!AZ52,'Sound Power'!Q52)</f>
        <v>#DIV/0!</v>
      </c>
      <c r="G52" s="67" t="e">
        <f>IF(Calcul!$G57="SA",'Sound Power'!BA52,'Sound Power'!R52)</f>
        <v>#DIV/0!</v>
      </c>
      <c r="H52" s="67" t="e">
        <f>IF(Calcul!$G57="SA",'Sound Power'!BB52,'Sound Power'!S52)</f>
        <v>#DIV/0!</v>
      </c>
      <c r="I52" s="67" t="e">
        <f>IF(Calcul!$G57="SA",'Sound Power'!BC52,'Sound Power'!T52)</f>
        <v>#DIV/0!</v>
      </c>
      <c r="J52" s="67" t="e">
        <f>IF(Calcul!$G57="SA",'Sound Power'!BD52,'Sound Power'!U52)</f>
        <v>#DIV/0!</v>
      </c>
      <c r="K52" s="67" t="e">
        <f>IF(Calcul!$G57="SA",'Sound Power'!BE52,'Sound Power'!V52)</f>
        <v>#DIV/0!</v>
      </c>
      <c r="L52" s="67" t="e">
        <f>IF(Calcul!$G57="SA",'Sound Power'!BF52,'Sound Power'!W52)</f>
        <v>#DIV/0!</v>
      </c>
      <c r="M52" s="67" t="e">
        <f>'Sound Power'!BY52</f>
        <v>#DIV/0!</v>
      </c>
      <c r="N52" s="67" t="e">
        <f>'Sound Power'!BZ52</f>
        <v>#DIV/0!</v>
      </c>
      <c r="O52" s="67" t="e">
        <f>'Sound Power'!CA52</f>
        <v>#DIV/0!</v>
      </c>
      <c r="P52" s="67" t="e">
        <f>'Sound Power'!CB52</f>
        <v>#DIV/0!</v>
      </c>
      <c r="Q52" s="67" t="e">
        <f>'Sound Power'!CC52</f>
        <v>#DIV/0!</v>
      </c>
      <c r="R52" s="67" t="e">
        <f>'Sound Power'!CD52</f>
        <v>#DIV/0!</v>
      </c>
      <c r="S52" s="67" t="e">
        <f>'Sound Power'!CE52</f>
        <v>#DIV/0!</v>
      </c>
      <c r="T52" s="67" t="e">
        <f>'Sound Power'!CF52</f>
        <v>#DIV/0!</v>
      </c>
      <c r="U52" s="64">
        <f t="shared" si="3"/>
        <v>0</v>
      </c>
      <c r="V52" s="64">
        <f t="shared" si="4"/>
        <v>0</v>
      </c>
      <c r="W52" s="67" t="e">
        <f>('ModelParams Lp'!B$4*10^'ModelParams Lp'!B$5*($U52/$V52)^'ModelParams Lp'!B$6)*3</f>
        <v>#DIV/0!</v>
      </c>
      <c r="X52" s="67" t="e">
        <f>('ModelParams Lp'!C$4*10^'ModelParams Lp'!C$5*($U52/$V52)^'ModelParams Lp'!C$6)*3</f>
        <v>#DIV/0!</v>
      </c>
      <c r="Y52" s="67" t="e">
        <f>('ModelParams Lp'!D$4*10^'ModelParams Lp'!D$5*($U52/$V52)^'ModelParams Lp'!D$6)*3</f>
        <v>#DIV/0!</v>
      </c>
      <c r="Z52" s="67" t="e">
        <f>('ModelParams Lp'!E$4*10^'ModelParams Lp'!E$5*($U52/$V52)^'ModelParams Lp'!E$6)*3</f>
        <v>#DIV/0!</v>
      </c>
      <c r="AA52" s="67" t="e">
        <f>('ModelParams Lp'!F$4*10^'ModelParams Lp'!F$5*($U52/$V52)^'ModelParams Lp'!F$6)*3</f>
        <v>#DIV/0!</v>
      </c>
      <c r="AB52" s="67" t="e">
        <f>('ModelParams Lp'!G$4*10^'ModelParams Lp'!G$5*($U52/$V52)^'ModelParams Lp'!G$6)*3</f>
        <v>#DIV/0!</v>
      </c>
      <c r="AC52" s="67" t="e">
        <f>('ModelParams Lp'!H$4*10^'ModelParams Lp'!H$5*($U52/$V52)^'ModelParams Lp'!H$6)*3</f>
        <v>#DIV/0!</v>
      </c>
      <c r="AD52" s="67" t="e">
        <f>('ModelParams Lp'!I$4*10^'ModelParams Lp'!I$5*($U52/$V52)^'ModelParams Lp'!I$6)*3</f>
        <v>#DIV/0!</v>
      </c>
      <c r="AE52" s="53" t="e">
        <f t="shared" si="5"/>
        <v>#DIV/0!</v>
      </c>
      <c r="AF52" s="53" t="e">
        <f>IF(AE52&lt;'ModelParams Lp'!$B$16,-1,IF(AE52&lt;'ModelParams Lp'!$C$16,0,IF(AE52&lt;'ModelParams Lp'!$D$16,1,IF(AE52&lt;'ModelParams Lp'!$E$16,2,IF(AE52&lt;'ModelParams Lp'!$F$16,3,IF(AE52&lt;'ModelParams Lp'!$G$16,4,IF(AE52&lt;'ModelParams Lp'!$H$16,5,6)))))))</f>
        <v>#DIV/0!</v>
      </c>
      <c r="AG52" s="67" t="e">
        <f ca="1">IF($AF52&gt;1,0,OFFSET('ModelParams Lp'!$C$12,0,-'Sound Pressure'!$AF52))</f>
        <v>#DIV/0!</v>
      </c>
      <c r="AH52" s="67" t="e">
        <f ca="1">IF($AF52&gt;2,0,OFFSET('ModelParams Lp'!$D$12,0,-'Sound Pressure'!$AF52))</f>
        <v>#DIV/0!</v>
      </c>
      <c r="AI52" s="67" t="e">
        <f ca="1">IF($AF52&gt;3,0,OFFSET('ModelParams Lp'!$E$12,0,-'Sound Pressure'!$AF52))</f>
        <v>#DIV/0!</v>
      </c>
      <c r="AJ52" s="67" t="e">
        <f ca="1">IF($AF52&gt;4,0,OFFSET('ModelParams Lp'!$F$12,0,-'Sound Pressure'!$AF52))</f>
        <v>#DIV/0!</v>
      </c>
      <c r="AK52" s="67" t="e">
        <f ca="1">IF($AF52&gt;3,0,OFFSET('ModelParams Lp'!$G$12,0,-'Sound Pressure'!$AF52))</f>
        <v>#DIV/0!</v>
      </c>
      <c r="AL52" s="67" t="e">
        <f ca="1">IF($AF52&gt;5,0,OFFSET('ModelParams Lp'!$H$12,0,-'Sound Pressure'!$AF52))</f>
        <v>#DIV/0!</v>
      </c>
      <c r="AM52" s="67" t="e">
        <f ca="1">IF($AF52&gt;6,0,OFFSET('ModelParams Lp'!$I$12,0,-'Sound Pressure'!$AF52))</f>
        <v>#DIV/0!</v>
      </c>
      <c r="AN52" s="67" t="e">
        <f ca="1">IF($AF52&gt;7,0,IF($AF$4&lt;0,3,OFFSET('ModelParams Lp'!$J$12,0,-'Sound Pressure'!$AF52)))</f>
        <v>#DIV/0!</v>
      </c>
      <c r="AO52" s="67" t="e">
        <f t="shared" si="25"/>
        <v>#DIV/0!</v>
      </c>
      <c r="AP52" s="67" t="e">
        <f t="shared" si="25"/>
        <v>#DIV/0!</v>
      </c>
      <c r="AQ52" s="67" t="e">
        <f t="shared" si="25"/>
        <v>#DIV/0!</v>
      </c>
      <c r="AR52" s="67" t="e">
        <f t="shared" si="25"/>
        <v>#DIV/0!</v>
      </c>
      <c r="AS52" s="67" t="e">
        <f t="shared" si="25"/>
        <v>#DIV/0!</v>
      </c>
      <c r="AT52" s="67" t="e">
        <f t="shared" si="25"/>
        <v>#DIV/0!</v>
      </c>
      <c r="AU52" s="67" t="e">
        <f t="shared" si="25"/>
        <v>#DIV/0!</v>
      </c>
      <c r="AV52" s="67" t="e">
        <f t="shared" si="25"/>
        <v>#DIV/0!</v>
      </c>
      <c r="AW52" s="67">
        <f>'ModelParams Lp'!B$22</f>
        <v>4</v>
      </c>
      <c r="AX52" s="67">
        <f>'ModelParams Lp'!C$22</f>
        <v>2</v>
      </c>
      <c r="AY52" s="67">
        <f>'ModelParams Lp'!D$22</f>
        <v>1</v>
      </c>
      <c r="AZ52" s="67">
        <f>'ModelParams Lp'!E$22</f>
        <v>0</v>
      </c>
      <c r="BA52" s="67">
        <f>'ModelParams Lp'!F$22</f>
        <v>0</v>
      </c>
      <c r="BB52" s="67">
        <f>'ModelParams Lp'!G$22</f>
        <v>0</v>
      </c>
      <c r="BC52" s="67">
        <f>'ModelParams Lp'!H$22</f>
        <v>0</v>
      </c>
      <c r="BD52" s="67">
        <f>'ModelParams Lp'!I$22</f>
        <v>0</v>
      </c>
      <c r="BE52" s="67" t="e">
        <f>-10*LOG(2/(4*PI()*2^2)+4/(0.163*(Calcul!$K57*Calcul!$L57)/VLOOKUP(Calcul!$I57,'ModelParams Lp'!$E$37:$F$39,2,0)))</f>
        <v>#N/A</v>
      </c>
      <c r="BF52" s="67" t="e">
        <f>-10*LOG(2/(4*PI()*2^2)+4/(0.163*(Calcul!$K57*Calcul!$L57)/VLOOKUP(Calcul!$I57,'ModelParams Lp'!$E$37:$F$39,2,0)))</f>
        <v>#N/A</v>
      </c>
      <c r="BG52" s="67" t="e">
        <f>-10*LOG(2/(4*PI()*2^2)+4/(0.163*(Calcul!$K57*Calcul!$L57)/VLOOKUP(Calcul!$I57,'ModelParams Lp'!$E$37:$F$39,2,0)))</f>
        <v>#N/A</v>
      </c>
      <c r="BH52" s="67" t="e">
        <f>-10*LOG(2/(4*PI()*2^2)+4/(0.163*(Calcul!$K57*Calcul!$L57)/VLOOKUP(Calcul!$I57,'ModelParams Lp'!$E$37:$F$39,2,0)))</f>
        <v>#N/A</v>
      </c>
      <c r="BI52" s="67" t="e">
        <f>-10*LOG(2/(4*PI()*2^2)+4/(0.163*(Calcul!$K57*Calcul!$L57)/VLOOKUP(Calcul!$I57,'ModelParams Lp'!$E$37:$F$39,2,0)))</f>
        <v>#N/A</v>
      </c>
      <c r="BJ52" s="67" t="e">
        <f>-10*LOG(2/(4*PI()*2^2)+4/(0.163*(Calcul!$K57*Calcul!$L57)/VLOOKUP(Calcul!$I57,'ModelParams Lp'!$E$37:$F$39,2,0)))</f>
        <v>#N/A</v>
      </c>
      <c r="BK52" s="67" t="e">
        <f>-10*LOG(2/(4*PI()*2^2)+4/(0.163*(Calcul!$K57*Calcul!$L57)/VLOOKUP(Calcul!$I57,'ModelParams Lp'!$E$37:$F$39,2,0)))</f>
        <v>#N/A</v>
      </c>
      <c r="BL52" s="67" t="e">
        <f>-10*LOG(2/(4*PI()*2^2)+4/(0.163*(Calcul!$K57*Calcul!$L57)/VLOOKUP(Calcul!$I57,'ModelParams Lp'!$E$37:$F$39,2,0)))</f>
        <v>#N/A</v>
      </c>
      <c r="BM52" s="67" t="e">
        <f>VLOOKUP(Calcul!$J57,'ModelParams Lp'!$D$28:$O$32,5,0)+BE52</f>
        <v>#N/A</v>
      </c>
      <c r="BN52" s="67" t="e">
        <f>VLOOKUP(Calcul!$J57,'ModelParams Lp'!$D$28:$O$32,6,0)+BF52</f>
        <v>#N/A</v>
      </c>
      <c r="BO52" s="67" t="e">
        <f>VLOOKUP(Calcul!$J57,'ModelParams Lp'!$D$28:$O$32,7,0)+BG52</f>
        <v>#N/A</v>
      </c>
      <c r="BP52" s="67" t="e">
        <f>VLOOKUP(Calcul!$J57,'ModelParams Lp'!$D$28:$O$32,8,0)+BH52</f>
        <v>#N/A</v>
      </c>
      <c r="BQ52" s="67" t="e">
        <f>VLOOKUP(Calcul!$J57,'ModelParams Lp'!$D$28:$O$32,9,0)+BI52</f>
        <v>#N/A</v>
      </c>
      <c r="BR52" s="67" t="e">
        <f>VLOOKUP(Calcul!$J57,'ModelParams Lp'!$D$28:$O$32,10,0)+BJ52</f>
        <v>#N/A</v>
      </c>
      <c r="BS52" s="67" t="e">
        <f>VLOOKUP(Calcul!$J57,'ModelParams Lp'!$D$28:$O$32,11,0)+BK52</f>
        <v>#N/A</v>
      </c>
      <c r="BT52" s="67" t="e">
        <f>VLOOKUP(Calcul!$J57,'ModelParams Lp'!$D$28:$O$32,12,0)+BL52</f>
        <v>#N/A</v>
      </c>
      <c r="BU52" s="66" t="e">
        <f t="shared" ca="1" si="7"/>
        <v>#DIV/0!</v>
      </c>
      <c r="BV52" s="66" t="e">
        <f t="shared" ca="1" si="8"/>
        <v>#DIV/0!</v>
      </c>
      <c r="BW52" s="66" t="e">
        <f t="shared" ca="1" si="9"/>
        <v>#DIV/0!</v>
      </c>
      <c r="BX52" s="66" t="e">
        <f t="shared" ca="1" si="10"/>
        <v>#DIV/0!</v>
      </c>
      <c r="BY52" s="66" t="e">
        <f t="shared" ca="1" si="11"/>
        <v>#DIV/0!</v>
      </c>
      <c r="BZ52" s="66" t="e">
        <f t="shared" ca="1" si="12"/>
        <v>#DIV/0!</v>
      </c>
      <c r="CA52" s="66" t="e">
        <f t="shared" ca="1" si="13"/>
        <v>#DIV/0!</v>
      </c>
      <c r="CB52" s="66" t="e">
        <f t="shared" ca="1" si="14"/>
        <v>#DIV/0!</v>
      </c>
      <c r="CC52" s="24" t="e">
        <f ca="1">10*LOG10(IF(BU52="",0,POWER(10,((BU52+'ModelParams Lw'!$O$4)/10))) +IF(BV52="",0,POWER(10,((BV52+'ModelParams Lw'!$P$4)/10))) +IF(BW52="",0,POWER(10,((BW52+'ModelParams Lw'!$Q$4)/10))) +IF(BX52="",0,POWER(10,((BX52+'ModelParams Lw'!$R$4)/10))) +IF(BY52="",0,POWER(10,((BY52+'ModelParams Lw'!$S$4)/10))) +IF(BZ52="",0,POWER(10,((BZ52+'ModelParams Lw'!$T$4)/10))) +IF(CA52="",0,POWER(10,((CA52+'ModelParams Lw'!$U$4)/10)))+IF(CB52="",0,POWER(10,((CB52+'ModelParams Lw'!$V$4)/10))))</f>
        <v>#DIV/0!</v>
      </c>
      <c r="CD52" s="24" t="e">
        <f t="shared" ca="1" si="15"/>
        <v>#DIV/0!</v>
      </c>
      <c r="CE52" s="24" t="e">
        <f ca="1">(BU52-'ModelParams Lw'!O$10)/'ModelParams Lw'!O$11</f>
        <v>#DIV/0!</v>
      </c>
      <c r="CF52" s="24" t="e">
        <f ca="1">(BV52-'ModelParams Lw'!P$10)/'ModelParams Lw'!P$11</f>
        <v>#DIV/0!</v>
      </c>
      <c r="CG52" s="24" t="e">
        <f ca="1">(BW52-'ModelParams Lw'!Q$10)/'ModelParams Lw'!Q$11</f>
        <v>#DIV/0!</v>
      </c>
      <c r="CH52" s="24" t="e">
        <f ca="1">(BX52-'ModelParams Lw'!R$10)/'ModelParams Lw'!R$11</f>
        <v>#DIV/0!</v>
      </c>
      <c r="CI52" s="24" t="e">
        <f ca="1">(BY52-'ModelParams Lw'!S$10)/'ModelParams Lw'!S$11</f>
        <v>#DIV/0!</v>
      </c>
      <c r="CJ52" s="24" t="e">
        <f ca="1">(BZ52-'ModelParams Lw'!T$10)/'ModelParams Lw'!T$11</f>
        <v>#DIV/0!</v>
      </c>
      <c r="CK52" s="24" t="e">
        <f ca="1">(CA52-'ModelParams Lw'!U$10)/'ModelParams Lw'!U$11</f>
        <v>#DIV/0!</v>
      </c>
      <c r="CL52" s="24" t="e">
        <f ca="1">(CB52-'ModelParams Lw'!V$10)/'ModelParams Lw'!V$11</f>
        <v>#DIV/0!</v>
      </c>
      <c r="CM52" s="66" t="e">
        <f t="shared" si="16"/>
        <v>#DIV/0!</v>
      </c>
      <c r="CN52" s="66" t="e">
        <f t="shared" si="17"/>
        <v>#DIV/0!</v>
      </c>
      <c r="CO52" s="66" t="e">
        <f t="shared" si="23"/>
        <v>#DIV/0!</v>
      </c>
      <c r="CP52" s="66" t="e">
        <f t="shared" si="18"/>
        <v>#DIV/0!</v>
      </c>
      <c r="CQ52" s="66" t="e">
        <f t="shared" si="19"/>
        <v>#DIV/0!</v>
      </c>
      <c r="CR52" s="66" t="e">
        <f t="shared" si="20"/>
        <v>#DIV/0!</v>
      </c>
      <c r="CS52" s="66" t="e">
        <f t="shared" si="21"/>
        <v>#DIV/0!</v>
      </c>
      <c r="CT52" s="66" t="e">
        <f t="shared" si="22"/>
        <v>#DIV/0!</v>
      </c>
      <c r="CU52" s="24" t="e">
        <f>10*LOG10(IF(CM52="",0,POWER(10,((CM52+'ModelParams Lw'!$O$4)/10))) +IF(CN52="",0,POWER(10,((CN52+'ModelParams Lw'!$P$4)/10))) +IF(CO52="",0,POWER(10,((CO52+'ModelParams Lw'!$Q$4)/10))) +IF(CP52="",0,POWER(10,((CP52+'ModelParams Lw'!$R$4)/10))) +IF(CQ52="",0,POWER(10,((CQ52+'ModelParams Lw'!$S$4)/10))) +IF(CR52="",0,POWER(10,((CR52+'ModelParams Lw'!$T$4)/10))) +IF(CS52="",0,POWER(10,((CS52+'ModelParams Lw'!$U$4)/10)))+IF(CT52="",0,POWER(10,((CT52+'ModelParams Lw'!$V$4)/10))))</f>
        <v>#DIV/0!</v>
      </c>
      <c r="CV52" s="24" t="e">
        <f t="shared" si="24"/>
        <v>#DIV/0!</v>
      </c>
      <c r="CW52" s="24" t="e">
        <f>(CM52-'ModelParams Lw'!O$10)/'ModelParams Lw'!O$11</f>
        <v>#DIV/0!</v>
      </c>
      <c r="CX52" s="24" t="e">
        <f>(CN52-'ModelParams Lw'!P$10)/'ModelParams Lw'!P$11</f>
        <v>#DIV/0!</v>
      </c>
      <c r="CY52" s="24" t="e">
        <f>(CO52-'ModelParams Lw'!Q$10)/'ModelParams Lw'!Q$11</f>
        <v>#DIV/0!</v>
      </c>
      <c r="CZ52" s="24" t="e">
        <f>(CP52-'ModelParams Lw'!R$10)/'ModelParams Lw'!R$11</f>
        <v>#DIV/0!</v>
      </c>
      <c r="DA52" s="24" t="e">
        <f>(CQ52-'ModelParams Lw'!S$10)/'ModelParams Lw'!S$11</f>
        <v>#DIV/0!</v>
      </c>
      <c r="DB52" s="24" t="e">
        <f>(CR52-'ModelParams Lw'!T$10)/'ModelParams Lw'!T$11</f>
        <v>#DIV/0!</v>
      </c>
      <c r="DC52" s="24" t="e">
        <f>(CS52-'ModelParams Lw'!U$10)/'ModelParams Lw'!U$11</f>
        <v>#DIV/0!</v>
      </c>
      <c r="DD52" s="24" t="e">
        <f>(CT52-'ModelParams Lw'!V$10)/'ModelParams Lw'!V$11</f>
        <v>#DIV/0!</v>
      </c>
    </row>
    <row r="53" spans="1:108" x14ac:dyDescent="0.25">
      <c r="A53" s="12">
        <f>'Sound Power'!B53</f>
        <v>0</v>
      </c>
      <c r="B53" s="12">
        <f>'Sound Power'!D53</f>
        <v>0</v>
      </c>
      <c r="C53" s="12">
        <f>'Sound Power'!E53</f>
        <v>0</v>
      </c>
      <c r="D53" s="12">
        <f>'Sound Power'!F53</f>
        <v>0</v>
      </c>
      <c r="E53" s="67" t="e">
        <f>IF(Calcul!$G58="SA",'Sound Power'!AY53,'Sound Power'!P53)</f>
        <v>#DIV/0!</v>
      </c>
      <c r="F53" s="67" t="e">
        <f>IF(Calcul!$G58="SA",'Sound Power'!AZ53,'Sound Power'!Q53)</f>
        <v>#DIV/0!</v>
      </c>
      <c r="G53" s="67" t="e">
        <f>IF(Calcul!$G58="SA",'Sound Power'!BA53,'Sound Power'!R53)</f>
        <v>#DIV/0!</v>
      </c>
      <c r="H53" s="67" t="e">
        <f>IF(Calcul!$G58="SA",'Sound Power'!BB53,'Sound Power'!S53)</f>
        <v>#DIV/0!</v>
      </c>
      <c r="I53" s="67" t="e">
        <f>IF(Calcul!$G58="SA",'Sound Power'!BC53,'Sound Power'!T53)</f>
        <v>#DIV/0!</v>
      </c>
      <c r="J53" s="67" t="e">
        <f>IF(Calcul!$G58="SA",'Sound Power'!BD53,'Sound Power'!U53)</f>
        <v>#DIV/0!</v>
      </c>
      <c r="K53" s="67" t="e">
        <f>IF(Calcul!$G58="SA",'Sound Power'!BE53,'Sound Power'!V53)</f>
        <v>#DIV/0!</v>
      </c>
      <c r="L53" s="67" t="e">
        <f>IF(Calcul!$G58="SA",'Sound Power'!BF53,'Sound Power'!W53)</f>
        <v>#DIV/0!</v>
      </c>
      <c r="M53" s="67" t="e">
        <f>'Sound Power'!BY53</f>
        <v>#DIV/0!</v>
      </c>
      <c r="N53" s="67" t="e">
        <f>'Sound Power'!BZ53</f>
        <v>#DIV/0!</v>
      </c>
      <c r="O53" s="67" t="e">
        <f>'Sound Power'!CA53</f>
        <v>#DIV/0!</v>
      </c>
      <c r="P53" s="67" t="e">
        <f>'Sound Power'!CB53</f>
        <v>#DIV/0!</v>
      </c>
      <c r="Q53" s="67" t="e">
        <f>'Sound Power'!CC53</f>
        <v>#DIV/0!</v>
      </c>
      <c r="R53" s="67" t="e">
        <f>'Sound Power'!CD53</f>
        <v>#DIV/0!</v>
      </c>
      <c r="S53" s="67" t="e">
        <f>'Sound Power'!CE53</f>
        <v>#DIV/0!</v>
      </c>
      <c r="T53" s="67" t="e">
        <f>'Sound Power'!CF53</f>
        <v>#DIV/0!</v>
      </c>
      <c r="U53" s="64">
        <f t="shared" si="3"/>
        <v>0</v>
      </c>
      <c r="V53" s="64">
        <f t="shared" si="4"/>
        <v>0</v>
      </c>
      <c r="W53" s="67" t="e">
        <f>('ModelParams Lp'!B$4*10^'ModelParams Lp'!B$5*($U53/$V53)^'ModelParams Lp'!B$6)*3</f>
        <v>#DIV/0!</v>
      </c>
      <c r="X53" s="67" t="e">
        <f>('ModelParams Lp'!C$4*10^'ModelParams Lp'!C$5*($U53/$V53)^'ModelParams Lp'!C$6)*3</f>
        <v>#DIV/0!</v>
      </c>
      <c r="Y53" s="67" t="e">
        <f>('ModelParams Lp'!D$4*10^'ModelParams Lp'!D$5*($U53/$V53)^'ModelParams Lp'!D$6)*3</f>
        <v>#DIV/0!</v>
      </c>
      <c r="Z53" s="67" t="e">
        <f>('ModelParams Lp'!E$4*10^'ModelParams Lp'!E$5*($U53/$V53)^'ModelParams Lp'!E$6)*3</f>
        <v>#DIV/0!</v>
      </c>
      <c r="AA53" s="67" t="e">
        <f>('ModelParams Lp'!F$4*10^'ModelParams Lp'!F$5*($U53/$V53)^'ModelParams Lp'!F$6)*3</f>
        <v>#DIV/0!</v>
      </c>
      <c r="AB53" s="67" t="e">
        <f>('ModelParams Lp'!G$4*10^'ModelParams Lp'!G$5*($U53/$V53)^'ModelParams Lp'!G$6)*3</f>
        <v>#DIV/0!</v>
      </c>
      <c r="AC53" s="67" t="e">
        <f>('ModelParams Lp'!H$4*10^'ModelParams Lp'!H$5*($U53/$V53)^'ModelParams Lp'!H$6)*3</f>
        <v>#DIV/0!</v>
      </c>
      <c r="AD53" s="67" t="e">
        <f>('ModelParams Lp'!I$4*10^'ModelParams Lp'!I$5*($U53/$V53)^'ModelParams Lp'!I$6)*3</f>
        <v>#DIV/0!</v>
      </c>
      <c r="AE53" s="53" t="e">
        <f t="shared" si="5"/>
        <v>#DIV/0!</v>
      </c>
      <c r="AF53" s="53" t="e">
        <f>IF(AE53&lt;'ModelParams Lp'!$B$16,-1,IF(AE53&lt;'ModelParams Lp'!$C$16,0,IF(AE53&lt;'ModelParams Lp'!$D$16,1,IF(AE53&lt;'ModelParams Lp'!$E$16,2,IF(AE53&lt;'ModelParams Lp'!$F$16,3,IF(AE53&lt;'ModelParams Lp'!$G$16,4,IF(AE53&lt;'ModelParams Lp'!$H$16,5,6)))))))</f>
        <v>#DIV/0!</v>
      </c>
      <c r="AG53" s="67" t="e">
        <f ca="1">IF($AF53&gt;1,0,OFFSET('ModelParams Lp'!$C$12,0,-'Sound Pressure'!$AF53))</f>
        <v>#DIV/0!</v>
      </c>
      <c r="AH53" s="67" t="e">
        <f ca="1">IF($AF53&gt;2,0,OFFSET('ModelParams Lp'!$D$12,0,-'Sound Pressure'!$AF53))</f>
        <v>#DIV/0!</v>
      </c>
      <c r="AI53" s="67" t="e">
        <f ca="1">IF($AF53&gt;3,0,OFFSET('ModelParams Lp'!$E$12,0,-'Sound Pressure'!$AF53))</f>
        <v>#DIV/0!</v>
      </c>
      <c r="AJ53" s="67" t="e">
        <f ca="1">IF($AF53&gt;4,0,OFFSET('ModelParams Lp'!$F$12,0,-'Sound Pressure'!$AF53))</f>
        <v>#DIV/0!</v>
      </c>
      <c r="AK53" s="67" t="e">
        <f ca="1">IF($AF53&gt;3,0,OFFSET('ModelParams Lp'!$G$12,0,-'Sound Pressure'!$AF53))</f>
        <v>#DIV/0!</v>
      </c>
      <c r="AL53" s="67" t="e">
        <f ca="1">IF($AF53&gt;5,0,OFFSET('ModelParams Lp'!$H$12,0,-'Sound Pressure'!$AF53))</f>
        <v>#DIV/0!</v>
      </c>
      <c r="AM53" s="67" t="e">
        <f ca="1">IF($AF53&gt;6,0,OFFSET('ModelParams Lp'!$I$12,0,-'Sound Pressure'!$AF53))</f>
        <v>#DIV/0!</v>
      </c>
      <c r="AN53" s="67" t="e">
        <f ca="1">IF($AF53&gt;7,0,IF($AF$4&lt;0,3,OFFSET('ModelParams Lp'!$J$12,0,-'Sound Pressure'!$AF53)))</f>
        <v>#DIV/0!</v>
      </c>
      <c r="AO53" s="67" t="e">
        <f t="shared" si="25"/>
        <v>#DIV/0!</v>
      </c>
      <c r="AP53" s="67" t="e">
        <f t="shared" si="25"/>
        <v>#DIV/0!</v>
      </c>
      <c r="AQ53" s="67" t="e">
        <f t="shared" si="25"/>
        <v>#DIV/0!</v>
      </c>
      <c r="AR53" s="67" t="e">
        <f t="shared" si="25"/>
        <v>#DIV/0!</v>
      </c>
      <c r="AS53" s="67" t="e">
        <f t="shared" si="25"/>
        <v>#DIV/0!</v>
      </c>
      <c r="AT53" s="67" t="e">
        <f t="shared" si="25"/>
        <v>#DIV/0!</v>
      </c>
      <c r="AU53" s="67" t="e">
        <f t="shared" si="25"/>
        <v>#DIV/0!</v>
      </c>
      <c r="AV53" s="67" t="e">
        <f t="shared" si="25"/>
        <v>#DIV/0!</v>
      </c>
      <c r="AW53" s="67">
        <f>'ModelParams Lp'!B$22</f>
        <v>4</v>
      </c>
      <c r="AX53" s="67">
        <f>'ModelParams Lp'!C$22</f>
        <v>2</v>
      </c>
      <c r="AY53" s="67">
        <f>'ModelParams Lp'!D$22</f>
        <v>1</v>
      </c>
      <c r="AZ53" s="67">
        <f>'ModelParams Lp'!E$22</f>
        <v>0</v>
      </c>
      <c r="BA53" s="67">
        <f>'ModelParams Lp'!F$22</f>
        <v>0</v>
      </c>
      <c r="BB53" s="67">
        <f>'ModelParams Lp'!G$22</f>
        <v>0</v>
      </c>
      <c r="BC53" s="67">
        <f>'ModelParams Lp'!H$22</f>
        <v>0</v>
      </c>
      <c r="BD53" s="67">
        <f>'ModelParams Lp'!I$22</f>
        <v>0</v>
      </c>
      <c r="BE53" s="67" t="e">
        <f>-10*LOG(2/(4*PI()*2^2)+4/(0.163*(Calcul!$K58*Calcul!$L58)/VLOOKUP(Calcul!$I58,'ModelParams Lp'!$E$37:$F$39,2,0)))</f>
        <v>#N/A</v>
      </c>
      <c r="BF53" s="67" t="e">
        <f>-10*LOG(2/(4*PI()*2^2)+4/(0.163*(Calcul!$K58*Calcul!$L58)/VLOOKUP(Calcul!$I58,'ModelParams Lp'!$E$37:$F$39,2,0)))</f>
        <v>#N/A</v>
      </c>
      <c r="BG53" s="67" t="e">
        <f>-10*LOG(2/(4*PI()*2^2)+4/(0.163*(Calcul!$K58*Calcul!$L58)/VLOOKUP(Calcul!$I58,'ModelParams Lp'!$E$37:$F$39,2,0)))</f>
        <v>#N/A</v>
      </c>
      <c r="BH53" s="67" t="e">
        <f>-10*LOG(2/(4*PI()*2^2)+4/(0.163*(Calcul!$K58*Calcul!$L58)/VLOOKUP(Calcul!$I58,'ModelParams Lp'!$E$37:$F$39,2,0)))</f>
        <v>#N/A</v>
      </c>
      <c r="BI53" s="67" t="e">
        <f>-10*LOG(2/(4*PI()*2^2)+4/(0.163*(Calcul!$K58*Calcul!$L58)/VLOOKUP(Calcul!$I58,'ModelParams Lp'!$E$37:$F$39,2,0)))</f>
        <v>#N/A</v>
      </c>
      <c r="BJ53" s="67" t="e">
        <f>-10*LOG(2/(4*PI()*2^2)+4/(0.163*(Calcul!$K58*Calcul!$L58)/VLOOKUP(Calcul!$I58,'ModelParams Lp'!$E$37:$F$39,2,0)))</f>
        <v>#N/A</v>
      </c>
      <c r="BK53" s="67" t="e">
        <f>-10*LOG(2/(4*PI()*2^2)+4/(0.163*(Calcul!$K58*Calcul!$L58)/VLOOKUP(Calcul!$I58,'ModelParams Lp'!$E$37:$F$39,2,0)))</f>
        <v>#N/A</v>
      </c>
      <c r="BL53" s="67" t="e">
        <f>-10*LOG(2/(4*PI()*2^2)+4/(0.163*(Calcul!$K58*Calcul!$L58)/VLOOKUP(Calcul!$I58,'ModelParams Lp'!$E$37:$F$39,2,0)))</f>
        <v>#N/A</v>
      </c>
      <c r="BM53" s="67" t="e">
        <f>VLOOKUP(Calcul!$J58,'ModelParams Lp'!$D$28:$O$32,5,0)+BE53</f>
        <v>#N/A</v>
      </c>
      <c r="BN53" s="67" t="e">
        <f>VLOOKUP(Calcul!$J58,'ModelParams Lp'!$D$28:$O$32,6,0)+BF53</f>
        <v>#N/A</v>
      </c>
      <c r="BO53" s="67" t="e">
        <f>VLOOKUP(Calcul!$J58,'ModelParams Lp'!$D$28:$O$32,7,0)+BG53</f>
        <v>#N/A</v>
      </c>
      <c r="BP53" s="67" t="e">
        <f>VLOOKUP(Calcul!$J58,'ModelParams Lp'!$D$28:$O$32,8,0)+BH53</f>
        <v>#N/A</v>
      </c>
      <c r="BQ53" s="67" t="e">
        <f>VLOOKUP(Calcul!$J58,'ModelParams Lp'!$D$28:$O$32,9,0)+BI53</f>
        <v>#N/A</v>
      </c>
      <c r="BR53" s="67" t="e">
        <f>VLOOKUP(Calcul!$J58,'ModelParams Lp'!$D$28:$O$32,10,0)+BJ53</f>
        <v>#N/A</v>
      </c>
      <c r="BS53" s="67" t="e">
        <f>VLOOKUP(Calcul!$J58,'ModelParams Lp'!$D$28:$O$32,11,0)+BK53</f>
        <v>#N/A</v>
      </c>
      <c r="BT53" s="67" t="e">
        <f>VLOOKUP(Calcul!$J58,'ModelParams Lp'!$D$28:$O$32,12,0)+BL53</f>
        <v>#N/A</v>
      </c>
      <c r="BU53" s="66" t="e">
        <f t="shared" ca="1" si="7"/>
        <v>#DIV/0!</v>
      </c>
      <c r="BV53" s="66" t="e">
        <f t="shared" ca="1" si="8"/>
        <v>#DIV/0!</v>
      </c>
      <c r="BW53" s="66" t="e">
        <f t="shared" ca="1" si="9"/>
        <v>#DIV/0!</v>
      </c>
      <c r="BX53" s="66" t="e">
        <f t="shared" ca="1" si="10"/>
        <v>#DIV/0!</v>
      </c>
      <c r="BY53" s="66" t="e">
        <f t="shared" ca="1" si="11"/>
        <v>#DIV/0!</v>
      </c>
      <c r="BZ53" s="66" t="e">
        <f t="shared" ca="1" si="12"/>
        <v>#DIV/0!</v>
      </c>
      <c r="CA53" s="66" t="e">
        <f t="shared" ca="1" si="13"/>
        <v>#DIV/0!</v>
      </c>
      <c r="CB53" s="66" t="e">
        <f t="shared" ca="1" si="14"/>
        <v>#DIV/0!</v>
      </c>
      <c r="CC53" s="24" t="e">
        <f ca="1">10*LOG10(IF(BU53="",0,POWER(10,((BU53+'ModelParams Lw'!$O$4)/10))) +IF(BV53="",0,POWER(10,((BV53+'ModelParams Lw'!$P$4)/10))) +IF(BW53="",0,POWER(10,((BW53+'ModelParams Lw'!$Q$4)/10))) +IF(BX53="",0,POWER(10,((BX53+'ModelParams Lw'!$R$4)/10))) +IF(BY53="",0,POWER(10,((BY53+'ModelParams Lw'!$S$4)/10))) +IF(BZ53="",0,POWER(10,((BZ53+'ModelParams Lw'!$T$4)/10))) +IF(CA53="",0,POWER(10,((CA53+'ModelParams Lw'!$U$4)/10)))+IF(CB53="",0,POWER(10,((CB53+'ModelParams Lw'!$V$4)/10))))</f>
        <v>#DIV/0!</v>
      </c>
      <c r="CD53" s="24" t="e">
        <f t="shared" ca="1" si="15"/>
        <v>#DIV/0!</v>
      </c>
      <c r="CE53" s="24" t="e">
        <f ca="1">(BU53-'ModelParams Lw'!O$10)/'ModelParams Lw'!O$11</f>
        <v>#DIV/0!</v>
      </c>
      <c r="CF53" s="24" t="e">
        <f ca="1">(BV53-'ModelParams Lw'!P$10)/'ModelParams Lw'!P$11</f>
        <v>#DIV/0!</v>
      </c>
      <c r="CG53" s="24" t="e">
        <f ca="1">(BW53-'ModelParams Lw'!Q$10)/'ModelParams Lw'!Q$11</f>
        <v>#DIV/0!</v>
      </c>
      <c r="CH53" s="24" t="e">
        <f ca="1">(BX53-'ModelParams Lw'!R$10)/'ModelParams Lw'!R$11</f>
        <v>#DIV/0!</v>
      </c>
      <c r="CI53" s="24" t="e">
        <f ca="1">(BY53-'ModelParams Lw'!S$10)/'ModelParams Lw'!S$11</f>
        <v>#DIV/0!</v>
      </c>
      <c r="CJ53" s="24" t="e">
        <f ca="1">(BZ53-'ModelParams Lw'!T$10)/'ModelParams Lw'!T$11</f>
        <v>#DIV/0!</v>
      </c>
      <c r="CK53" s="24" t="e">
        <f ca="1">(CA53-'ModelParams Lw'!U$10)/'ModelParams Lw'!U$11</f>
        <v>#DIV/0!</v>
      </c>
      <c r="CL53" s="24" t="e">
        <f ca="1">(CB53-'ModelParams Lw'!V$10)/'ModelParams Lw'!V$11</f>
        <v>#DIV/0!</v>
      </c>
      <c r="CM53" s="66" t="e">
        <f t="shared" si="16"/>
        <v>#DIV/0!</v>
      </c>
      <c r="CN53" s="66" t="e">
        <f t="shared" si="17"/>
        <v>#DIV/0!</v>
      </c>
      <c r="CO53" s="66" t="e">
        <f t="shared" si="23"/>
        <v>#DIV/0!</v>
      </c>
      <c r="CP53" s="66" t="e">
        <f t="shared" si="18"/>
        <v>#DIV/0!</v>
      </c>
      <c r="CQ53" s="66" t="e">
        <f t="shared" si="19"/>
        <v>#DIV/0!</v>
      </c>
      <c r="CR53" s="66" t="e">
        <f t="shared" si="20"/>
        <v>#DIV/0!</v>
      </c>
      <c r="CS53" s="66" t="e">
        <f t="shared" si="21"/>
        <v>#DIV/0!</v>
      </c>
      <c r="CT53" s="66" t="e">
        <f t="shared" si="22"/>
        <v>#DIV/0!</v>
      </c>
      <c r="CU53" s="24" t="e">
        <f>10*LOG10(IF(CM53="",0,POWER(10,((CM53+'ModelParams Lw'!$O$4)/10))) +IF(CN53="",0,POWER(10,((CN53+'ModelParams Lw'!$P$4)/10))) +IF(CO53="",0,POWER(10,((CO53+'ModelParams Lw'!$Q$4)/10))) +IF(CP53="",0,POWER(10,((CP53+'ModelParams Lw'!$R$4)/10))) +IF(CQ53="",0,POWER(10,((CQ53+'ModelParams Lw'!$S$4)/10))) +IF(CR53="",0,POWER(10,((CR53+'ModelParams Lw'!$T$4)/10))) +IF(CS53="",0,POWER(10,((CS53+'ModelParams Lw'!$U$4)/10)))+IF(CT53="",0,POWER(10,((CT53+'ModelParams Lw'!$V$4)/10))))</f>
        <v>#DIV/0!</v>
      </c>
      <c r="CV53" s="24" t="e">
        <f t="shared" si="24"/>
        <v>#DIV/0!</v>
      </c>
      <c r="CW53" s="24" t="e">
        <f>(CM53-'ModelParams Lw'!O$10)/'ModelParams Lw'!O$11</f>
        <v>#DIV/0!</v>
      </c>
      <c r="CX53" s="24" t="e">
        <f>(CN53-'ModelParams Lw'!P$10)/'ModelParams Lw'!P$11</f>
        <v>#DIV/0!</v>
      </c>
      <c r="CY53" s="24" t="e">
        <f>(CO53-'ModelParams Lw'!Q$10)/'ModelParams Lw'!Q$11</f>
        <v>#DIV/0!</v>
      </c>
      <c r="CZ53" s="24" t="e">
        <f>(CP53-'ModelParams Lw'!R$10)/'ModelParams Lw'!R$11</f>
        <v>#DIV/0!</v>
      </c>
      <c r="DA53" s="24" t="e">
        <f>(CQ53-'ModelParams Lw'!S$10)/'ModelParams Lw'!S$11</f>
        <v>#DIV/0!</v>
      </c>
      <c r="DB53" s="24" t="e">
        <f>(CR53-'ModelParams Lw'!T$10)/'ModelParams Lw'!T$11</f>
        <v>#DIV/0!</v>
      </c>
      <c r="DC53" s="24" t="e">
        <f>(CS53-'ModelParams Lw'!U$10)/'ModelParams Lw'!U$11</f>
        <v>#DIV/0!</v>
      </c>
      <c r="DD53" s="24" t="e">
        <f>(CT53-'ModelParams Lw'!V$10)/'ModelParams Lw'!V$11</f>
        <v>#DIV/0!</v>
      </c>
    </row>
    <row r="54" spans="1:108" x14ac:dyDescent="0.25">
      <c r="A54" s="12">
        <f>'Sound Power'!B54</f>
        <v>0</v>
      </c>
      <c r="B54" s="12">
        <f>'Sound Power'!D54</f>
        <v>0</v>
      </c>
      <c r="C54" s="12">
        <f>'Sound Power'!E54</f>
        <v>0</v>
      </c>
      <c r="D54" s="12">
        <f>'Sound Power'!F54</f>
        <v>0</v>
      </c>
      <c r="E54" s="67" t="e">
        <f>IF(Calcul!$G59="SA",'Sound Power'!AY54,'Sound Power'!P54)</f>
        <v>#DIV/0!</v>
      </c>
      <c r="F54" s="67" t="e">
        <f>IF(Calcul!$G59="SA",'Sound Power'!AZ54,'Sound Power'!Q54)</f>
        <v>#DIV/0!</v>
      </c>
      <c r="G54" s="67" t="e">
        <f>IF(Calcul!$G59="SA",'Sound Power'!BA54,'Sound Power'!R54)</f>
        <v>#DIV/0!</v>
      </c>
      <c r="H54" s="67" t="e">
        <f>IF(Calcul!$G59="SA",'Sound Power'!BB54,'Sound Power'!S54)</f>
        <v>#DIV/0!</v>
      </c>
      <c r="I54" s="67" t="e">
        <f>IF(Calcul!$G59="SA",'Sound Power'!BC54,'Sound Power'!T54)</f>
        <v>#DIV/0!</v>
      </c>
      <c r="J54" s="67" t="e">
        <f>IF(Calcul!$G59="SA",'Sound Power'!BD54,'Sound Power'!U54)</f>
        <v>#DIV/0!</v>
      </c>
      <c r="K54" s="67" t="e">
        <f>IF(Calcul!$G59="SA",'Sound Power'!BE54,'Sound Power'!V54)</f>
        <v>#DIV/0!</v>
      </c>
      <c r="L54" s="67" t="e">
        <f>IF(Calcul!$G59="SA",'Sound Power'!BF54,'Sound Power'!W54)</f>
        <v>#DIV/0!</v>
      </c>
      <c r="M54" s="67" t="e">
        <f>'Sound Power'!BY54</f>
        <v>#DIV/0!</v>
      </c>
      <c r="N54" s="67" t="e">
        <f>'Sound Power'!BZ54</f>
        <v>#DIV/0!</v>
      </c>
      <c r="O54" s="67" t="e">
        <f>'Sound Power'!CA54</f>
        <v>#DIV/0!</v>
      </c>
      <c r="P54" s="67" t="e">
        <f>'Sound Power'!CB54</f>
        <v>#DIV/0!</v>
      </c>
      <c r="Q54" s="67" t="e">
        <f>'Sound Power'!CC54</f>
        <v>#DIV/0!</v>
      </c>
      <c r="R54" s="67" t="e">
        <f>'Sound Power'!CD54</f>
        <v>#DIV/0!</v>
      </c>
      <c r="S54" s="67" t="e">
        <f>'Sound Power'!CE54</f>
        <v>#DIV/0!</v>
      </c>
      <c r="T54" s="67" t="e">
        <f>'Sound Power'!CF54</f>
        <v>#DIV/0!</v>
      </c>
      <c r="U54" s="64">
        <f t="shared" si="3"/>
        <v>0</v>
      </c>
      <c r="V54" s="64">
        <f t="shared" si="4"/>
        <v>0</v>
      </c>
      <c r="W54" s="67" t="e">
        <f>('ModelParams Lp'!B$4*10^'ModelParams Lp'!B$5*($U54/$V54)^'ModelParams Lp'!B$6)*3</f>
        <v>#DIV/0!</v>
      </c>
      <c r="X54" s="67" t="e">
        <f>('ModelParams Lp'!C$4*10^'ModelParams Lp'!C$5*($U54/$V54)^'ModelParams Lp'!C$6)*3</f>
        <v>#DIV/0!</v>
      </c>
      <c r="Y54" s="67" t="e">
        <f>('ModelParams Lp'!D$4*10^'ModelParams Lp'!D$5*($U54/$V54)^'ModelParams Lp'!D$6)*3</f>
        <v>#DIV/0!</v>
      </c>
      <c r="Z54" s="67" t="e">
        <f>('ModelParams Lp'!E$4*10^'ModelParams Lp'!E$5*($U54/$V54)^'ModelParams Lp'!E$6)*3</f>
        <v>#DIV/0!</v>
      </c>
      <c r="AA54" s="67" t="e">
        <f>('ModelParams Lp'!F$4*10^'ModelParams Lp'!F$5*($U54/$V54)^'ModelParams Lp'!F$6)*3</f>
        <v>#DIV/0!</v>
      </c>
      <c r="AB54" s="67" t="e">
        <f>('ModelParams Lp'!G$4*10^'ModelParams Lp'!G$5*($U54/$V54)^'ModelParams Lp'!G$6)*3</f>
        <v>#DIV/0!</v>
      </c>
      <c r="AC54" s="67" t="e">
        <f>('ModelParams Lp'!H$4*10^'ModelParams Lp'!H$5*($U54/$V54)^'ModelParams Lp'!H$6)*3</f>
        <v>#DIV/0!</v>
      </c>
      <c r="AD54" s="67" t="e">
        <f>('ModelParams Lp'!I$4*10^'ModelParams Lp'!I$5*($U54/$V54)^'ModelParams Lp'!I$6)*3</f>
        <v>#DIV/0!</v>
      </c>
      <c r="AE54" s="53" t="e">
        <f t="shared" si="5"/>
        <v>#DIV/0!</v>
      </c>
      <c r="AF54" s="53" t="e">
        <f>IF(AE54&lt;'ModelParams Lp'!$B$16,-1,IF(AE54&lt;'ModelParams Lp'!$C$16,0,IF(AE54&lt;'ModelParams Lp'!$D$16,1,IF(AE54&lt;'ModelParams Lp'!$E$16,2,IF(AE54&lt;'ModelParams Lp'!$F$16,3,IF(AE54&lt;'ModelParams Lp'!$G$16,4,IF(AE54&lt;'ModelParams Lp'!$H$16,5,6)))))))</f>
        <v>#DIV/0!</v>
      </c>
      <c r="AG54" s="67" t="e">
        <f ca="1">IF($AF54&gt;1,0,OFFSET('ModelParams Lp'!$C$12,0,-'Sound Pressure'!$AF54))</f>
        <v>#DIV/0!</v>
      </c>
      <c r="AH54" s="67" t="e">
        <f ca="1">IF($AF54&gt;2,0,OFFSET('ModelParams Lp'!$D$12,0,-'Sound Pressure'!$AF54))</f>
        <v>#DIV/0!</v>
      </c>
      <c r="AI54" s="67" t="e">
        <f ca="1">IF($AF54&gt;3,0,OFFSET('ModelParams Lp'!$E$12,0,-'Sound Pressure'!$AF54))</f>
        <v>#DIV/0!</v>
      </c>
      <c r="AJ54" s="67" t="e">
        <f ca="1">IF($AF54&gt;4,0,OFFSET('ModelParams Lp'!$F$12,0,-'Sound Pressure'!$AF54))</f>
        <v>#DIV/0!</v>
      </c>
      <c r="AK54" s="67" t="e">
        <f ca="1">IF($AF54&gt;3,0,OFFSET('ModelParams Lp'!$G$12,0,-'Sound Pressure'!$AF54))</f>
        <v>#DIV/0!</v>
      </c>
      <c r="AL54" s="67" t="e">
        <f ca="1">IF($AF54&gt;5,0,OFFSET('ModelParams Lp'!$H$12,0,-'Sound Pressure'!$AF54))</f>
        <v>#DIV/0!</v>
      </c>
      <c r="AM54" s="67" t="e">
        <f ca="1">IF($AF54&gt;6,0,OFFSET('ModelParams Lp'!$I$12,0,-'Sound Pressure'!$AF54))</f>
        <v>#DIV/0!</v>
      </c>
      <c r="AN54" s="67" t="e">
        <f ca="1">IF($AF54&gt;7,0,IF($AF$4&lt;0,3,OFFSET('ModelParams Lp'!$J$12,0,-'Sound Pressure'!$AF54)))</f>
        <v>#DIV/0!</v>
      </c>
      <c r="AO54" s="67" t="e">
        <f t="shared" si="25"/>
        <v>#DIV/0!</v>
      </c>
      <c r="AP54" s="67" t="e">
        <f t="shared" si="25"/>
        <v>#DIV/0!</v>
      </c>
      <c r="AQ54" s="67" t="e">
        <f t="shared" si="25"/>
        <v>#DIV/0!</v>
      </c>
      <c r="AR54" s="67" t="e">
        <f t="shared" si="25"/>
        <v>#DIV/0!</v>
      </c>
      <c r="AS54" s="67" t="e">
        <f t="shared" si="25"/>
        <v>#DIV/0!</v>
      </c>
      <c r="AT54" s="67" t="e">
        <f t="shared" si="25"/>
        <v>#DIV/0!</v>
      </c>
      <c r="AU54" s="67" t="e">
        <f t="shared" si="25"/>
        <v>#DIV/0!</v>
      </c>
      <c r="AV54" s="67" t="e">
        <f t="shared" si="25"/>
        <v>#DIV/0!</v>
      </c>
      <c r="AW54" s="67">
        <f>'ModelParams Lp'!B$22</f>
        <v>4</v>
      </c>
      <c r="AX54" s="67">
        <f>'ModelParams Lp'!C$22</f>
        <v>2</v>
      </c>
      <c r="AY54" s="67">
        <f>'ModelParams Lp'!D$22</f>
        <v>1</v>
      </c>
      <c r="AZ54" s="67">
        <f>'ModelParams Lp'!E$22</f>
        <v>0</v>
      </c>
      <c r="BA54" s="67">
        <f>'ModelParams Lp'!F$22</f>
        <v>0</v>
      </c>
      <c r="BB54" s="67">
        <f>'ModelParams Lp'!G$22</f>
        <v>0</v>
      </c>
      <c r="BC54" s="67">
        <f>'ModelParams Lp'!H$22</f>
        <v>0</v>
      </c>
      <c r="BD54" s="67">
        <f>'ModelParams Lp'!I$22</f>
        <v>0</v>
      </c>
      <c r="BE54" s="67" t="e">
        <f>-10*LOG(2/(4*PI()*2^2)+4/(0.163*(Calcul!$K59*Calcul!$L59)/VLOOKUP(Calcul!$I59,'ModelParams Lp'!$E$37:$F$39,2,0)))</f>
        <v>#N/A</v>
      </c>
      <c r="BF54" s="67" t="e">
        <f>-10*LOG(2/(4*PI()*2^2)+4/(0.163*(Calcul!$K59*Calcul!$L59)/VLOOKUP(Calcul!$I59,'ModelParams Lp'!$E$37:$F$39,2,0)))</f>
        <v>#N/A</v>
      </c>
      <c r="BG54" s="67" t="e">
        <f>-10*LOG(2/(4*PI()*2^2)+4/(0.163*(Calcul!$K59*Calcul!$L59)/VLOOKUP(Calcul!$I59,'ModelParams Lp'!$E$37:$F$39,2,0)))</f>
        <v>#N/A</v>
      </c>
      <c r="BH54" s="67" t="e">
        <f>-10*LOG(2/(4*PI()*2^2)+4/(0.163*(Calcul!$K59*Calcul!$L59)/VLOOKUP(Calcul!$I59,'ModelParams Lp'!$E$37:$F$39,2,0)))</f>
        <v>#N/A</v>
      </c>
      <c r="BI54" s="67" t="e">
        <f>-10*LOG(2/(4*PI()*2^2)+4/(0.163*(Calcul!$K59*Calcul!$L59)/VLOOKUP(Calcul!$I59,'ModelParams Lp'!$E$37:$F$39,2,0)))</f>
        <v>#N/A</v>
      </c>
      <c r="BJ54" s="67" t="e">
        <f>-10*LOG(2/(4*PI()*2^2)+4/(0.163*(Calcul!$K59*Calcul!$L59)/VLOOKUP(Calcul!$I59,'ModelParams Lp'!$E$37:$F$39,2,0)))</f>
        <v>#N/A</v>
      </c>
      <c r="BK54" s="67" t="e">
        <f>-10*LOG(2/(4*PI()*2^2)+4/(0.163*(Calcul!$K59*Calcul!$L59)/VLOOKUP(Calcul!$I59,'ModelParams Lp'!$E$37:$F$39,2,0)))</f>
        <v>#N/A</v>
      </c>
      <c r="BL54" s="67" t="e">
        <f>-10*LOG(2/(4*PI()*2^2)+4/(0.163*(Calcul!$K59*Calcul!$L59)/VLOOKUP(Calcul!$I59,'ModelParams Lp'!$E$37:$F$39,2,0)))</f>
        <v>#N/A</v>
      </c>
      <c r="BM54" s="67" t="e">
        <f>VLOOKUP(Calcul!$J59,'ModelParams Lp'!$D$28:$O$32,5,0)+BE54</f>
        <v>#N/A</v>
      </c>
      <c r="BN54" s="67" t="e">
        <f>VLOOKUP(Calcul!$J59,'ModelParams Lp'!$D$28:$O$32,6,0)+BF54</f>
        <v>#N/A</v>
      </c>
      <c r="BO54" s="67" t="e">
        <f>VLOOKUP(Calcul!$J59,'ModelParams Lp'!$D$28:$O$32,7,0)+BG54</f>
        <v>#N/A</v>
      </c>
      <c r="BP54" s="67" t="e">
        <f>VLOOKUP(Calcul!$J59,'ModelParams Lp'!$D$28:$O$32,8,0)+BH54</f>
        <v>#N/A</v>
      </c>
      <c r="BQ54" s="67" t="e">
        <f>VLOOKUP(Calcul!$J59,'ModelParams Lp'!$D$28:$O$32,9,0)+BI54</f>
        <v>#N/A</v>
      </c>
      <c r="BR54" s="67" t="e">
        <f>VLOOKUP(Calcul!$J59,'ModelParams Lp'!$D$28:$O$32,10,0)+BJ54</f>
        <v>#N/A</v>
      </c>
      <c r="BS54" s="67" t="e">
        <f>VLOOKUP(Calcul!$J59,'ModelParams Lp'!$D$28:$O$32,11,0)+BK54</f>
        <v>#N/A</v>
      </c>
      <c r="BT54" s="67" t="e">
        <f>VLOOKUP(Calcul!$J59,'ModelParams Lp'!$D$28:$O$32,12,0)+BL54</f>
        <v>#N/A</v>
      </c>
      <c r="BU54" s="66" t="e">
        <f t="shared" ca="1" si="7"/>
        <v>#DIV/0!</v>
      </c>
      <c r="BV54" s="66" t="e">
        <f t="shared" ca="1" si="8"/>
        <v>#DIV/0!</v>
      </c>
      <c r="BW54" s="66" t="e">
        <f t="shared" ca="1" si="9"/>
        <v>#DIV/0!</v>
      </c>
      <c r="BX54" s="66" t="e">
        <f t="shared" ca="1" si="10"/>
        <v>#DIV/0!</v>
      </c>
      <c r="BY54" s="66" t="e">
        <f t="shared" ca="1" si="11"/>
        <v>#DIV/0!</v>
      </c>
      <c r="BZ54" s="66" t="e">
        <f t="shared" ca="1" si="12"/>
        <v>#DIV/0!</v>
      </c>
      <c r="CA54" s="66" t="e">
        <f t="shared" ca="1" si="13"/>
        <v>#DIV/0!</v>
      </c>
      <c r="CB54" s="66" t="e">
        <f t="shared" ca="1" si="14"/>
        <v>#DIV/0!</v>
      </c>
      <c r="CC54" s="24" t="e">
        <f ca="1">10*LOG10(IF(BU54="",0,POWER(10,((BU54+'ModelParams Lw'!$O$4)/10))) +IF(BV54="",0,POWER(10,((BV54+'ModelParams Lw'!$P$4)/10))) +IF(BW54="",0,POWER(10,((BW54+'ModelParams Lw'!$Q$4)/10))) +IF(BX54="",0,POWER(10,((BX54+'ModelParams Lw'!$R$4)/10))) +IF(BY54="",0,POWER(10,((BY54+'ModelParams Lw'!$S$4)/10))) +IF(BZ54="",0,POWER(10,((BZ54+'ModelParams Lw'!$T$4)/10))) +IF(CA54="",0,POWER(10,((CA54+'ModelParams Lw'!$U$4)/10)))+IF(CB54="",0,POWER(10,((CB54+'ModelParams Lw'!$V$4)/10))))</f>
        <v>#DIV/0!</v>
      </c>
      <c r="CD54" s="24" t="e">
        <f t="shared" ca="1" si="15"/>
        <v>#DIV/0!</v>
      </c>
      <c r="CE54" s="24" t="e">
        <f ca="1">(BU54-'ModelParams Lw'!O$10)/'ModelParams Lw'!O$11</f>
        <v>#DIV/0!</v>
      </c>
      <c r="CF54" s="24" t="e">
        <f ca="1">(BV54-'ModelParams Lw'!P$10)/'ModelParams Lw'!P$11</f>
        <v>#DIV/0!</v>
      </c>
      <c r="CG54" s="24" t="e">
        <f ca="1">(BW54-'ModelParams Lw'!Q$10)/'ModelParams Lw'!Q$11</f>
        <v>#DIV/0!</v>
      </c>
      <c r="CH54" s="24" t="e">
        <f ca="1">(BX54-'ModelParams Lw'!R$10)/'ModelParams Lw'!R$11</f>
        <v>#DIV/0!</v>
      </c>
      <c r="CI54" s="24" t="e">
        <f ca="1">(BY54-'ModelParams Lw'!S$10)/'ModelParams Lw'!S$11</f>
        <v>#DIV/0!</v>
      </c>
      <c r="CJ54" s="24" t="e">
        <f ca="1">(BZ54-'ModelParams Lw'!T$10)/'ModelParams Lw'!T$11</f>
        <v>#DIV/0!</v>
      </c>
      <c r="CK54" s="24" t="e">
        <f ca="1">(CA54-'ModelParams Lw'!U$10)/'ModelParams Lw'!U$11</f>
        <v>#DIV/0!</v>
      </c>
      <c r="CL54" s="24" t="e">
        <f ca="1">(CB54-'ModelParams Lw'!V$10)/'ModelParams Lw'!V$11</f>
        <v>#DIV/0!</v>
      </c>
      <c r="CM54" s="66" t="e">
        <f t="shared" si="16"/>
        <v>#DIV/0!</v>
      </c>
      <c r="CN54" s="66" t="e">
        <f t="shared" si="17"/>
        <v>#DIV/0!</v>
      </c>
      <c r="CO54" s="66" t="e">
        <f t="shared" si="23"/>
        <v>#DIV/0!</v>
      </c>
      <c r="CP54" s="66" t="e">
        <f t="shared" si="18"/>
        <v>#DIV/0!</v>
      </c>
      <c r="CQ54" s="66" t="e">
        <f t="shared" si="19"/>
        <v>#DIV/0!</v>
      </c>
      <c r="CR54" s="66" t="e">
        <f t="shared" si="20"/>
        <v>#DIV/0!</v>
      </c>
      <c r="CS54" s="66" t="e">
        <f t="shared" si="21"/>
        <v>#DIV/0!</v>
      </c>
      <c r="CT54" s="66" t="e">
        <f t="shared" si="22"/>
        <v>#DIV/0!</v>
      </c>
      <c r="CU54" s="24" t="e">
        <f>10*LOG10(IF(CM54="",0,POWER(10,((CM54+'ModelParams Lw'!$O$4)/10))) +IF(CN54="",0,POWER(10,((CN54+'ModelParams Lw'!$P$4)/10))) +IF(CO54="",0,POWER(10,((CO54+'ModelParams Lw'!$Q$4)/10))) +IF(CP54="",0,POWER(10,((CP54+'ModelParams Lw'!$R$4)/10))) +IF(CQ54="",0,POWER(10,((CQ54+'ModelParams Lw'!$S$4)/10))) +IF(CR54="",0,POWER(10,((CR54+'ModelParams Lw'!$T$4)/10))) +IF(CS54="",0,POWER(10,((CS54+'ModelParams Lw'!$U$4)/10)))+IF(CT54="",0,POWER(10,((CT54+'ModelParams Lw'!$V$4)/10))))</f>
        <v>#DIV/0!</v>
      </c>
      <c r="CV54" s="24" t="e">
        <f t="shared" si="24"/>
        <v>#DIV/0!</v>
      </c>
      <c r="CW54" s="24" t="e">
        <f>(CM54-'ModelParams Lw'!O$10)/'ModelParams Lw'!O$11</f>
        <v>#DIV/0!</v>
      </c>
      <c r="CX54" s="24" t="e">
        <f>(CN54-'ModelParams Lw'!P$10)/'ModelParams Lw'!P$11</f>
        <v>#DIV/0!</v>
      </c>
      <c r="CY54" s="24" t="e">
        <f>(CO54-'ModelParams Lw'!Q$10)/'ModelParams Lw'!Q$11</f>
        <v>#DIV/0!</v>
      </c>
      <c r="CZ54" s="24" t="e">
        <f>(CP54-'ModelParams Lw'!R$10)/'ModelParams Lw'!R$11</f>
        <v>#DIV/0!</v>
      </c>
      <c r="DA54" s="24" t="e">
        <f>(CQ54-'ModelParams Lw'!S$10)/'ModelParams Lw'!S$11</f>
        <v>#DIV/0!</v>
      </c>
      <c r="DB54" s="24" t="e">
        <f>(CR54-'ModelParams Lw'!T$10)/'ModelParams Lw'!T$11</f>
        <v>#DIV/0!</v>
      </c>
      <c r="DC54" s="24" t="e">
        <f>(CS54-'ModelParams Lw'!U$10)/'ModelParams Lw'!U$11</f>
        <v>#DIV/0!</v>
      </c>
      <c r="DD54" s="24" t="e">
        <f>(CT54-'ModelParams Lw'!V$10)/'ModelParams Lw'!V$11</f>
        <v>#DIV/0!</v>
      </c>
    </row>
    <row r="55" spans="1:108" x14ac:dyDescent="0.25">
      <c r="A55" s="12">
        <f>'Sound Power'!B55</f>
        <v>0</v>
      </c>
      <c r="B55" s="12">
        <f>'Sound Power'!D55</f>
        <v>0</v>
      </c>
      <c r="C55" s="12">
        <f>'Sound Power'!E55</f>
        <v>0</v>
      </c>
      <c r="D55" s="12">
        <f>'Sound Power'!F55</f>
        <v>0</v>
      </c>
      <c r="E55" s="67" t="e">
        <f>IF(Calcul!$G60="SA",'Sound Power'!AY55,'Sound Power'!P55)</f>
        <v>#DIV/0!</v>
      </c>
      <c r="F55" s="67" t="e">
        <f>IF(Calcul!$G60="SA",'Sound Power'!AZ55,'Sound Power'!Q55)</f>
        <v>#DIV/0!</v>
      </c>
      <c r="G55" s="67" t="e">
        <f>IF(Calcul!$G60="SA",'Sound Power'!BA55,'Sound Power'!R55)</f>
        <v>#DIV/0!</v>
      </c>
      <c r="H55" s="67" t="e">
        <f>IF(Calcul!$G60="SA",'Sound Power'!BB55,'Sound Power'!S55)</f>
        <v>#DIV/0!</v>
      </c>
      <c r="I55" s="67" t="e">
        <f>IF(Calcul!$G60="SA",'Sound Power'!BC55,'Sound Power'!T55)</f>
        <v>#DIV/0!</v>
      </c>
      <c r="J55" s="67" t="e">
        <f>IF(Calcul!$G60="SA",'Sound Power'!BD55,'Sound Power'!U55)</f>
        <v>#DIV/0!</v>
      </c>
      <c r="K55" s="67" t="e">
        <f>IF(Calcul!$G60="SA",'Sound Power'!BE55,'Sound Power'!V55)</f>
        <v>#DIV/0!</v>
      </c>
      <c r="L55" s="67" t="e">
        <f>IF(Calcul!$G60="SA",'Sound Power'!BF55,'Sound Power'!W55)</f>
        <v>#DIV/0!</v>
      </c>
      <c r="M55" s="67" t="e">
        <f>'Sound Power'!BY55</f>
        <v>#DIV/0!</v>
      </c>
      <c r="N55" s="67" t="e">
        <f>'Sound Power'!BZ55</f>
        <v>#DIV/0!</v>
      </c>
      <c r="O55" s="67" t="e">
        <f>'Sound Power'!CA55</f>
        <v>#DIV/0!</v>
      </c>
      <c r="P55" s="67" t="e">
        <f>'Sound Power'!CB55</f>
        <v>#DIV/0!</v>
      </c>
      <c r="Q55" s="67" t="e">
        <f>'Sound Power'!CC55</f>
        <v>#DIV/0!</v>
      </c>
      <c r="R55" s="67" t="e">
        <f>'Sound Power'!CD55</f>
        <v>#DIV/0!</v>
      </c>
      <c r="S55" s="67" t="e">
        <f>'Sound Power'!CE55</f>
        <v>#DIV/0!</v>
      </c>
      <c r="T55" s="67" t="e">
        <f>'Sound Power'!CF55</f>
        <v>#DIV/0!</v>
      </c>
      <c r="U55" s="64">
        <f t="shared" si="3"/>
        <v>0</v>
      </c>
      <c r="V55" s="64">
        <f t="shared" si="4"/>
        <v>0</v>
      </c>
      <c r="W55" s="67" t="e">
        <f>('ModelParams Lp'!B$4*10^'ModelParams Lp'!B$5*($U55/$V55)^'ModelParams Lp'!B$6)*3</f>
        <v>#DIV/0!</v>
      </c>
      <c r="X55" s="67" t="e">
        <f>('ModelParams Lp'!C$4*10^'ModelParams Lp'!C$5*($U55/$V55)^'ModelParams Lp'!C$6)*3</f>
        <v>#DIV/0!</v>
      </c>
      <c r="Y55" s="67" t="e">
        <f>('ModelParams Lp'!D$4*10^'ModelParams Lp'!D$5*($U55/$V55)^'ModelParams Lp'!D$6)*3</f>
        <v>#DIV/0!</v>
      </c>
      <c r="Z55" s="67" t="e">
        <f>('ModelParams Lp'!E$4*10^'ModelParams Lp'!E$5*($U55/$V55)^'ModelParams Lp'!E$6)*3</f>
        <v>#DIV/0!</v>
      </c>
      <c r="AA55" s="67" t="e">
        <f>('ModelParams Lp'!F$4*10^'ModelParams Lp'!F$5*($U55/$V55)^'ModelParams Lp'!F$6)*3</f>
        <v>#DIV/0!</v>
      </c>
      <c r="AB55" s="67" t="e">
        <f>('ModelParams Lp'!G$4*10^'ModelParams Lp'!G$5*($U55/$V55)^'ModelParams Lp'!G$6)*3</f>
        <v>#DIV/0!</v>
      </c>
      <c r="AC55" s="67" t="e">
        <f>('ModelParams Lp'!H$4*10^'ModelParams Lp'!H$5*($U55/$V55)^'ModelParams Lp'!H$6)*3</f>
        <v>#DIV/0!</v>
      </c>
      <c r="AD55" s="67" t="e">
        <f>('ModelParams Lp'!I$4*10^'ModelParams Lp'!I$5*($U55/$V55)^'ModelParams Lp'!I$6)*3</f>
        <v>#DIV/0!</v>
      </c>
      <c r="AE55" s="53" t="e">
        <f t="shared" si="5"/>
        <v>#DIV/0!</v>
      </c>
      <c r="AF55" s="53" t="e">
        <f>IF(AE55&lt;'ModelParams Lp'!$B$16,-1,IF(AE55&lt;'ModelParams Lp'!$C$16,0,IF(AE55&lt;'ModelParams Lp'!$D$16,1,IF(AE55&lt;'ModelParams Lp'!$E$16,2,IF(AE55&lt;'ModelParams Lp'!$F$16,3,IF(AE55&lt;'ModelParams Lp'!$G$16,4,IF(AE55&lt;'ModelParams Lp'!$H$16,5,6)))))))</f>
        <v>#DIV/0!</v>
      </c>
      <c r="AG55" s="67" t="e">
        <f ca="1">IF($AF55&gt;1,0,OFFSET('ModelParams Lp'!$C$12,0,-'Sound Pressure'!$AF55))</f>
        <v>#DIV/0!</v>
      </c>
      <c r="AH55" s="67" t="e">
        <f ca="1">IF($AF55&gt;2,0,OFFSET('ModelParams Lp'!$D$12,0,-'Sound Pressure'!$AF55))</f>
        <v>#DIV/0!</v>
      </c>
      <c r="AI55" s="67" t="e">
        <f ca="1">IF($AF55&gt;3,0,OFFSET('ModelParams Lp'!$E$12,0,-'Sound Pressure'!$AF55))</f>
        <v>#DIV/0!</v>
      </c>
      <c r="AJ55" s="67" t="e">
        <f ca="1">IF($AF55&gt;4,0,OFFSET('ModelParams Lp'!$F$12,0,-'Sound Pressure'!$AF55))</f>
        <v>#DIV/0!</v>
      </c>
      <c r="AK55" s="67" t="e">
        <f ca="1">IF($AF55&gt;3,0,OFFSET('ModelParams Lp'!$G$12,0,-'Sound Pressure'!$AF55))</f>
        <v>#DIV/0!</v>
      </c>
      <c r="AL55" s="67" t="e">
        <f ca="1">IF($AF55&gt;5,0,OFFSET('ModelParams Lp'!$H$12,0,-'Sound Pressure'!$AF55))</f>
        <v>#DIV/0!</v>
      </c>
      <c r="AM55" s="67" t="e">
        <f ca="1">IF($AF55&gt;6,0,OFFSET('ModelParams Lp'!$I$12,0,-'Sound Pressure'!$AF55))</f>
        <v>#DIV/0!</v>
      </c>
      <c r="AN55" s="67" t="e">
        <f ca="1">IF($AF55&gt;7,0,IF($AF$4&lt;0,3,OFFSET('ModelParams Lp'!$J$12,0,-'Sound Pressure'!$AF55)))</f>
        <v>#DIV/0!</v>
      </c>
      <c r="AO55" s="67" t="e">
        <f t="shared" si="25"/>
        <v>#DIV/0!</v>
      </c>
      <c r="AP55" s="67" t="e">
        <f t="shared" si="25"/>
        <v>#DIV/0!</v>
      </c>
      <c r="AQ55" s="67" t="e">
        <f t="shared" si="25"/>
        <v>#DIV/0!</v>
      </c>
      <c r="AR55" s="67" t="e">
        <f t="shared" si="25"/>
        <v>#DIV/0!</v>
      </c>
      <c r="AS55" s="67" t="e">
        <f t="shared" si="25"/>
        <v>#DIV/0!</v>
      </c>
      <c r="AT55" s="67" t="e">
        <f t="shared" si="25"/>
        <v>#DIV/0!</v>
      </c>
      <c r="AU55" s="67" t="e">
        <f t="shared" si="25"/>
        <v>#DIV/0!</v>
      </c>
      <c r="AV55" s="67" t="e">
        <f t="shared" si="25"/>
        <v>#DIV/0!</v>
      </c>
      <c r="AW55" s="67">
        <f>'ModelParams Lp'!B$22</f>
        <v>4</v>
      </c>
      <c r="AX55" s="67">
        <f>'ModelParams Lp'!C$22</f>
        <v>2</v>
      </c>
      <c r="AY55" s="67">
        <f>'ModelParams Lp'!D$22</f>
        <v>1</v>
      </c>
      <c r="AZ55" s="67">
        <f>'ModelParams Lp'!E$22</f>
        <v>0</v>
      </c>
      <c r="BA55" s="67">
        <f>'ModelParams Lp'!F$22</f>
        <v>0</v>
      </c>
      <c r="BB55" s="67">
        <f>'ModelParams Lp'!G$22</f>
        <v>0</v>
      </c>
      <c r="BC55" s="67">
        <f>'ModelParams Lp'!H$22</f>
        <v>0</v>
      </c>
      <c r="BD55" s="67">
        <f>'ModelParams Lp'!I$22</f>
        <v>0</v>
      </c>
      <c r="BE55" s="67" t="e">
        <f>-10*LOG(2/(4*PI()*2^2)+4/(0.163*(Calcul!$K60*Calcul!$L60)/VLOOKUP(Calcul!$I60,'ModelParams Lp'!$E$37:$F$39,2,0)))</f>
        <v>#N/A</v>
      </c>
      <c r="BF55" s="67" t="e">
        <f>-10*LOG(2/(4*PI()*2^2)+4/(0.163*(Calcul!$K60*Calcul!$L60)/VLOOKUP(Calcul!$I60,'ModelParams Lp'!$E$37:$F$39,2,0)))</f>
        <v>#N/A</v>
      </c>
      <c r="BG55" s="67" t="e">
        <f>-10*LOG(2/(4*PI()*2^2)+4/(0.163*(Calcul!$K60*Calcul!$L60)/VLOOKUP(Calcul!$I60,'ModelParams Lp'!$E$37:$F$39,2,0)))</f>
        <v>#N/A</v>
      </c>
      <c r="BH55" s="67" t="e">
        <f>-10*LOG(2/(4*PI()*2^2)+4/(0.163*(Calcul!$K60*Calcul!$L60)/VLOOKUP(Calcul!$I60,'ModelParams Lp'!$E$37:$F$39,2,0)))</f>
        <v>#N/A</v>
      </c>
      <c r="BI55" s="67" t="e">
        <f>-10*LOG(2/(4*PI()*2^2)+4/(0.163*(Calcul!$K60*Calcul!$L60)/VLOOKUP(Calcul!$I60,'ModelParams Lp'!$E$37:$F$39,2,0)))</f>
        <v>#N/A</v>
      </c>
      <c r="BJ55" s="67" t="e">
        <f>-10*LOG(2/(4*PI()*2^2)+4/(0.163*(Calcul!$K60*Calcul!$L60)/VLOOKUP(Calcul!$I60,'ModelParams Lp'!$E$37:$F$39,2,0)))</f>
        <v>#N/A</v>
      </c>
      <c r="BK55" s="67" t="e">
        <f>-10*LOG(2/(4*PI()*2^2)+4/(0.163*(Calcul!$K60*Calcul!$L60)/VLOOKUP(Calcul!$I60,'ModelParams Lp'!$E$37:$F$39,2,0)))</f>
        <v>#N/A</v>
      </c>
      <c r="BL55" s="67" t="e">
        <f>-10*LOG(2/(4*PI()*2^2)+4/(0.163*(Calcul!$K60*Calcul!$L60)/VLOOKUP(Calcul!$I60,'ModelParams Lp'!$E$37:$F$39,2,0)))</f>
        <v>#N/A</v>
      </c>
      <c r="BM55" s="67" t="e">
        <f>VLOOKUP(Calcul!$J60,'ModelParams Lp'!$D$28:$O$32,5,0)+BE55</f>
        <v>#N/A</v>
      </c>
      <c r="BN55" s="67" t="e">
        <f>VLOOKUP(Calcul!$J60,'ModelParams Lp'!$D$28:$O$32,6,0)+BF55</f>
        <v>#N/A</v>
      </c>
      <c r="BO55" s="67" t="e">
        <f>VLOOKUP(Calcul!$J60,'ModelParams Lp'!$D$28:$O$32,7,0)+BG55</f>
        <v>#N/A</v>
      </c>
      <c r="BP55" s="67" t="e">
        <f>VLOOKUP(Calcul!$J60,'ModelParams Lp'!$D$28:$O$32,8,0)+BH55</f>
        <v>#N/A</v>
      </c>
      <c r="BQ55" s="67" t="e">
        <f>VLOOKUP(Calcul!$J60,'ModelParams Lp'!$D$28:$O$32,9,0)+BI55</f>
        <v>#N/A</v>
      </c>
      <c r="BR55" s="67" t="e">
        <f>VLOOKUP(Calcul!$J60,'ModelParams Lp'!$D$28:$O$32,10,0)+BJ55</f>
        <v>#N/A</v>
      </c>
      <c r="BS55" s="67" t="e">
        <f>VLOOKUP(Calcul!$J60,'ModelParams Lp'!$D$28:$O$32,11,0)+BK55</f>
        <v>#N/A</v>
      </c>
      <c r="BT55" s="67" t="e">
        <f>VLOOKUP(Calcul!$J60,'ModelParams Lp'!$D$28:$O$32,12,0)+BL55</f>
        <v>#N/A</v>
      </c>
      <c r="BU55" s="66" t="e">
        <f t="shared" ca="1" si="7"/>
        <v>#DIV/0!</v>
      </c>
      <c r="BV55" s="66" t="e">
        <f t="shared" ca="1" si="8"/>
        <v>#DIV/0!</v>
      </c>
      <c r="BW55" s="66" t="e">
        <f t="shared" ca="1" si="9"/>
        <v>#DIV/0!</v>
      </c>
      <c r="BX55" s="66" t="e">
        <f t="shared" ca="1" si="10"/>
        <v>#DIV/0!</v>
      </c>
      <c r="BY55" s="66" t="e">
        <f t="shared" ca="1" si="11"/>
        <v>#DIV/0!</v>
      </c>
      <c r="BZ55" s="66" t="e">
        <f t="shared" ca="1" si="12"/>
        <v>#DIV/0!</v>
      </c>
      <c r="CA55" s="66" t="e">
        <f t="shared" ca="1" si="13"/>
        <v>#DIV/0!</v>
      </c>
      <c r="CB55" s="66" t="e">
        <f t="shared" ca="1" si="14"/>
        <v>#DIV/0!</v>
      </c>
      <c r="CC55" s="24" t="e">
        <f ca="1">10*LOG10(IF(BU55="",0,POWER(10,((BU55+'ModelParams Lw'!$O$4)/10))) +IF(BV55="",0,POWER(10,((BV55+'ModelParams Lw'!$P$4)/10))) +IF(BW55="",0,POWER(10,((BW55+'ModelParams Lw'!$Q$4)/10))) +IF(BX55="",0,POWER(10,((BX55+'ModelParams Lw'!$R$4)/10))) +IF(BY55="",0,POWER(10,((BY55+'ModelParams Lw'!$S$4)/10))) +IF(BZ55="",0,POWER(10,((BZ55+'ModelParams Lw'!$T$4)/10))) +IF(CA55="",0,POWER(10,((CA55+'ModelParams Lw'!$U$4)/10)))+IF(CB55="",0,POWER(10,((CB55+'ModelParams Lw'!$V$4)/10))))</f>
        <v>#DIV/0!</v>
      </c>
      <c r="CD55" s="24" t="e">
        <f t="shared" ca="1" si="15"/>
        <v>#DIV/0!</v>
      </c>
      <c r="CE55" s="24" t="e">
        <f ca="1">(BU55-'ModelParams Lw'!O$10)/'ModelParams Lw'!O$11</f>
        <v>#DIV/0!</v>
      </c>
      <c r="CF55" s="24" t="e">
        <f ca="1">(BV55-'ModelParams Lw'!P$10)/'ModelParams Lw'!P$11</f>
        <v>#DIV/0!</v>
      </c>
      <c r="CG55" s="24" t="e">
        <f ca="1">(BW55-'ModelParams Lw'!Q$10)/'ModelParams Lw'!Q$11</f>
        <v>#DIV/0!</v>
      </c>
      <c r="CH55" s="24" t="e">
        <f ca="1">(BX55-'ModelParams Lw'!R$10)/'ModelParams Lw'!R$11</f>
        <v>#DIV/0!</v>
      </c>
      <c r="CI55" s="24" t="e">
        <f ca="1">(BY55-'ModelParams Lw'!S$10)/'ModelParams Lw'!S$11</f>
        <v>#DIV/0!</v>
      </c>
      <c r="CJ55" s="24" t="e">
        <f ca="1">(BZ55-'ModelParams Lw'!T$10)/'ModelParams Lw'!T$11</f>
        <v>#DIV/0!</v>
      </c>
      <c r="CK55" s="24" t="e">
        <f ca="1">(CA55-'ModelParams Lw'!U$10)/'ModelParams Lw'!U$11</f>
        <v>#DIV/0!</v>
      </c>
      <c r="CL55" s="24" t="e">
        <f ca="1">(CB55-'ModelParams Lw'!V$10)/'ModelParams Lw'!V$11</f>
        <v>#DIV/0!</v>
      </c>
      <c r="CM55" s="66" t="e">
        <f t="shared" si="16"/>
        <v>#DIV/0!</v>
      </c>
      <c r="CN55" s="66" t="e">
        <f t="shared" si="17"/>
        <v>#DIV/0!</v>
      </c>
      <c r="CO55" s="66" t="e">
        <f t="shared" si="23"/>
        <v>#DIV/0!</v>
      </c>
      <c r="CP55" s="66" t="e">
        <f t="shared" si="18"/>
        <v>#DIV/0!</v>
      </c>
      <c r="CQ55" s="66" t="e">
        <f t="shared" si="19"/>
        <v>#DIV/0!</v>
      </c>
      <c r="CR55" s="66" t="e">
        <f t="shared" si="20"/>
        <v>#DIV/0!</v>
      </c>
      <c r="CS55" s="66" t="e">
        <f t="shared" si="21"/>
        <v>#DIV/0!</v>
      </c>
      <c r="CT55" s="66" t="e">
        <f t="shared" si="22"/>
        <v>#DIV/0!</v>
      </c>
      <c r="CU55" s="24" t="e">
        <f>10*LOG10(IF(CM55="",0,POWER(10,((CM55+'ModelParams Lw'!$O$4)/10))) +IF(CN55="",0,POWER(10,((CN55+'ModelParams Lw'!$P$4)/10))) +IF(CO55="",0,POWER(10,((CO55+'ModelParams Lw'!$Q$4)/10))) +IF(CP55="",0,POWER(10,((CP55+'ModelParams Lw'!$R$4)/10))) +IF(CQ55="",0,POWER(10,((CQ55+'ModelParams Lw'!$S$4)/10))) +IF(CR55="",0,POWER(10,((CR55+'ModelParams Lw'!$T$4)/10))) +IF(CS55="",0,POWER(10,((CS55+'ModelParams Lw'!$U$4)/10)))+IF(CT55="",0,POWER(10,((CT55+'ModelParams Lw'!$V$4)/10))))</f>
        <v>#DIV/0!</v>
      </c>
      <c r="CV55" s="24" t="e">
        <f t="shared" si="24"/>
        <v>#DIV/0!</v>
      </c>
      <c r="CW55" s="24" t="e">
        <f>(CM55-'ModelParams Lw'!O$10)/'ModelParams Lw'!O$11</f>
        <v>#DIV/0!</v>
      </c>
      <c r="CX55" s="24" t="e">
        <f>(CN55-'ModelParams Lw'!P$10)/'ModelParams Lw'!P$11</f>
        <v>#DIV/0!</v>
      </c>
      <c r="CY55" s="24" t="e">
        <f>(CO55-'ModelParams Lw'!Q$10)/'ModelParams Lw'!Q$11</f>
        <v>#DIV/0!</v>
      </c>
      <c r="CZ55" s="24" t="e">
        <f>(CP55-'ModelParams Lw'!R$10)/'ModelParams Lw'!R$11</f>
        <v>#DIV/0!</v>
      </c>
      <c r="DA55" s="24" t="e">
        <f>(CQ55-'ModelParams Lw'!S$10)/'ModelParams Lw'!S$11</f>
        <v>#DIV/0!</v>
      </c>
      <c r="DB55" s="24" t="e">
        <f>(CR55-'ModelParams Lw'!T$10)/'ModelParams Lw'!T$11</f>
        <v>#DIV/0!</v>
      </c>
      <c r="DC55" s="24" t="e">
        <f>(CS55-'ModelParams Lw'!U$10)/'ModelParams Lw'!U$11</f>
        <v>#DIV/0!</v>
      </c>
      <c r="DD55" s="24" t="e">
        <f>(CT55-'ModelParams Lw'!V$10)/'ModelParams Lw'!V$11</f>
        <v>#DIV/0!</v>
      </c>
    </row>
    <row r="56" spans="1:108" x14ac:dyDescent="0.25">
      <c r="A56" s="12">
        <f>'Sound Power'!B56</f>
        <v>0</v>
      </c>
      <c r="B56" s="12">
        <f>'Sound Power'!D56</f>
        <v>0</v>
      </c>
      <c r="C56" s="12">
        <f>'Sound Power'!E56</f>
        <v>0</v>
      </c>
      <c r="D56" s="12">
        <f>'Sound Power'!F56</f>
        <v>0</v>
      </c>
      <c r="E56" s="67" t="e">
        <f>IF(Calcul!$G61="SA",'Sound Power'!AY56,'Sound Power'!P56)</f>
        <v>#DIV/0!</v>
      </c>
      <c r="F56" s="67" t="e">
        <f>IF(Calcul!$G61="SA",'Sound Power'!AZ56,'Sound Power'!Q56)</f>
        <v>#DIV/0!</v>
      </c>
      <c r="G56" s="67" t="e">
        <f>IF(Calcul!$G61="SA",'Sound Power'!BA56,'Sound Power'!R56)</f>
        <v>#DIV/0!</v>
      </c>
      <c r="H56" s="67" t="e">
        <f>IF(Calcul!$G61="SA",'Sound Power'!BB56,'Sound Power'!S56)</f>
        <v>#DIV/0!</v>
      </c>
      <c r="I56" s="67" t="e">
        <f>IF(Calcul!$G61="SA",'Sound Power'!BC56,'Sound Power'!T56)</f>
        <v>#DIV/0!</v>
      </c>
      <c r="J56" s="67" t="e">
        <f>IF(Calcul!$G61="SA",'Sound Power'!BD56,'Sound Power'!U56)</f>
        <v>#DIV/0!</v>
      </c>
      <c r="K56" s="67" t="e">
        <f>IF(Calcul!$G61="SA",'Sound Power'!BE56,'Sound Power'!V56)</f>
        <v>#DIV/0!</v>
      </c>
      <c r="L56" s="67" t="e">
        <f>IF(Calcul!$G61="SA",'Sound Power'!BF56,'Sound Power'!W56)</f>
        <v>#DIV/0!</v>
      </c>
      <c r="M56" s="67" t="e">
        <f>'Sound Power'!BY56</f>
        <v>#DIV/0!</v>
      </c>
      <c r="N56" s="67" t="e">
        <f>'Sound Power'!BZ56</f>
        <v>#DIV/0!</v>
      </c>
      <c r="O56" s="67" t="e">
        <f>'Sound Power'!CA56</f>
        <v>#DIV/0!</v>
      </c>
      <c r="P56" s="67" t="e">
        <f>'Sound Power'!CB56</f>
        <v>#DIV/0!</v>
      </c>
      <c r="Q56" s="67" t="e">
        <f>'Sound Power'!CC56</f>
        <v>#DIV/0!</v>
      </c>
      <c r="R56" s="67" t="e">
        <f>'Sound Power'!CD56</f>
        <v>#DIV/0!</v>
      </c>
      <c r="S56" s="67" t="e">
        <f>'Sound Power'!CE56</f>
        <v>#DIV/0!</v>
      </c>
      <c r="T56" s="67" t="e">
        <f>'Sound Power'!CF56</f>
        <v>#DIV/0!</v>
      </c>
      <c r="U56" s="64">
        <f t="shared" si="3"/>
        <v>0</v>
      </c>
      <c r="V56" s="64">
        <f t="shared" si="4"/>
        <v>0</v>
      </c>
      <c r="W56" s="67" t="e">
        <f>('ModelParams Lp'!B$4*10^'ModelParams Lp'!B$5*($U56/$V56)^'ModelParams Lp'!B$6)*3</f>
        <v>#DIV/0!</v>
      </c>
      <c r="X56" s="67" t="e">
        <f>('ModelParams Lp'!C$4*10^'ModelParams Lp'!C$5*($U56/$V56)^'ModelParams Lp'!C$6)*3</f>
        <v>#DIV/0!</v>
      </c>
      <c r="Y56" s="67" t="e">
        <f>('ModelParams Lp'!D$4*10^'ModelParams Lp'!D$5*($U56/$V56)^'ModelParams Lp'!D$6)*3</f>
        <v>#DIV/0!</v>
      </c>
      <c r="Z56" s="67" t="e">
        <f>('ModelParams Lp'!E$4*10^'ModelParams Lp'!E$5*($U56/$V56)^'ModelParams Lp'!E$6)*3</f>
        <v>#DIV/0!</v>
      </c>
      <c r="AA56" s="67" t="e">
        <f>('ModelParams Lp'!F$4*10^'ModelParams Lp'!F$5*($U56/$V56)^'ModelParams Lp'!F$6)*3</f>
        <v>#DIV/0!</v>
      </c>
      <c r="AB56" s="67" t="e">
        <f>('ModelParams Lp'!G$4*10^'ModelParams Lp'!G$5*($U56/$V56)^'ModelParams Lp'!G$6)*3</f>
        <v>#DIV/0!</v>
      </c>
      <c r="AC56" s="67" t="e">
        <f>('ModelParams Lp'!H$4*10^'ModelParams Lp'!H$5*($U56/$V56)^'ModelParams Lp'!H$6)*3</f>
        <v>#DIV/0!</v>
      </c>
      <c r="AD56" s="67" t="e">
        <f>('ModelParams Lp'!I$4*10^'ModelParams Lp'!I$5*($U56/$V56)^'ModelParams Lp'!I$6)*3</f>
        <v>#DIV/0!</v>
      </c>
      <c r="AE56" s="53" t="e">
        <f t="shared" si="5"/>
        <v>#DIV/0!</v>
      </c>
      <c r="AF56" s="53" t="e">
        <f>IF(AE56&lt;'ModelParams Lp'!$B$16,-1,IF(AE56&lt;'ModelParams Lp'!$C$16,0,IF(AE56&lt;'ModelParams Lp'!$D$16,1,IF(AE56&lt;'ModelParams Lp'!$E$16,2,IF(AE56&lt;'ModelParams Lp'!$F$16,3,IF(AE56&lt;'ModelParams Lp'!$G$16,4,IF(AE56&lt;'ModelParams Lp'!$H$16,5,6)))))))</f>
        <v>#DIV/0!</v>
      </c>
      <c r="AG56" s="67" t="e">
        <f ca="1">IF($AF56&gt;1,0,OFFSET('ModelParams Lp'!$C$12,0,-'Sound Pressure'!$AF56))</f>
        <v>#DIV/0!</v>
      </c>
      <c r="AH56" s="67" t="e">
        <f ca="1">IF($AF56&gt;2,0,OFFSET('ModelParams Lp'!$D$12,0,-'Sound Pressure'!$AF56))</f>
        <v>#DIV/0!</v>
      </c>
      <c r="AI56" s="67" t="e">
        <f ca="1">IF($AF56&gt;3,0,OFFSET('ModelParams Lp'!$E$12,0,-'Sound Pressure'!$AF56))</f>
        <v>#DIV/0!</v>
      </c>
      <c r="AJ56" s="67" t="e">
        <f ca="1">IF($AF56&gt;4,0,OFFSET('ModelParams Lp'!$F$12,0,-'Sound Pressure'!$AF56))</f>
        <v>#DIV/0!</v>
      </c>
      <c r="AK56" s="67" t="e">
        <f ca="1">IF($AF56&gt;3,0,OFFSET('ModelParams Lp'!$G$12,0,-'Sound Pressure'!$AF56))</f>
        <v>#DIV/0!</v>
      </c>
      <c r="AL56" s="67" t="e">
        <f ca="1">IF($AF56&gt;5,0,OFFSET('ModelParams Lp'!$H$12,0,-'Sound Pressure'!$AF56))</f>
        <v>#DIV/0!</v>
      </c>
      <c r="AM56" s="67" t="e">
        <f ca="1">IF($AF56&gt;6,0,OFFSET('ModelParams Lp'!$I$12,0,-'Sound Pressure'!$AF56))</f>
        <v>#DIV/0!</v>
      </c>
      <c r="AN56" s="67" t="e">
        <f ca="1">IF($AF56&gt;7,0,IF($AF$4&lt;0,3,OFFSET('ModelParams Lp'!$J$12,0,-'Sound Pressure'!$AF56)))</f>
        <v>#DIV/0!</v>
      </c>
      <c r="AO56" s="67" t="e">
        <f t="shared" si="25"/>
        <v>#DIV/0!</v>
      </c>
      <c r="AP56" s="67" t="e">
        <f t="shared" si="25"/>
        <v>#DIV/0!</v>
      </c>
      <c r="AQ56" s="67" t="e">
        <f t="shared" si="25"/>
        <v>#DIV/0!</v>
      </c>
      <c r="AR56" s="67" t="e">
        <f t="shared" si="25"/>
        <v>#DIV/0!</v>
      </c>
      <c r="AS56" s="67" t="e">
        <f t="shared" si="25"/>
        <v>#DIV/0!</v>
      </c>
      <c r="AT56" s="67" t="e">
        <f t="shared" si="25"/>
        <v>#DIV/0!</v>
      </c>
      <c r="AU56" s="67" t="e">
        <f t="shared" si="25"/>
        <v>#DIV/0!</v>
      </c>
      <c r="AV56" s="67" t="e">
        <f t="shared" si="25"/>
        <v>#DIV/0!</v>
      </c>
      <c r="AW56" s="67">
        <f>'ModelParams Lp'!B$22</f>
        <v>4</v>
      </c>
      <c r="AX56" s="67">
        <f>'ModelParams Lp'!C$22</f>
        <v>2</v>
      </c>
      <c r="AY56" s="67">
        <f>'ModelParams Lp'!D$22</f>
        <v>1</v>
      </c>
      <c r="AZ56" s="67">
        <f>'ModelParams Lp'!E$22</f>
        <v>0</v>
      </c>
      <c r="BA56" s="67">
        <f>'ModelParams Lp'!F$22</f>
        <v>0</v>
      </c>
      <c r="BB56" s="67">
        <f>'ModelParams Lp'!G$22</f>
        <v>0</v>
      </c>
      <c r="BC56" s="67">
        <f>'ModelParams Lp'!H$22</f>
        <v>0</v>
      </c>
      <c r="BD56" s="67">
        <f>'ModelParams Lp'!I$22</f>
        <v>0</v>
      </c>
      <c r="BE56" s="67" t="e">
        <f>-10*LOG(2/(4*PI()*2^2)+4/(0.163*(Calcul!$K61*Calcul!$L61)/VLOOKUP(Calcul!$I61,'ModelParams Lp'!$E$37:$F$39,2,0)))</f>
        <v>#N/A</v>
      </c>
      <c r="BF56" s="67" t="e">
        <f>-10*LOG(2/(4*PI()*2^2)+4/(0.163*(Calcul!$K61*Calcul!$L61)/VLOOKUP(Calcul!$I61,'ModelParams Lp'!$E$37:$F$39,2,0)))</f>
        <v>#N/A</v>
      </c>
      <c r="BG56" s="67" t="e">
        <f>-10*LOG(2/(4*PI()*2^2)+4/(0.163*(Calcul!$K61*Calcul!$L61)/VLOOKUP(Calcul!$I61,'ModelParams Lp'!$E$37:$F$39,2,0)))</f>
        <v>#N/A</v>
      </c>
      <c r="BH56" s="67" t="e">
        <f>-10*LOG(2/(4*PI()*2^2)+4/(0.163*(Calcul!$K61*Calcul!$L61)/VLOOKUP(Calcul!$I61,'ModelParams Lp'!$E$37:$F$39,2,0)))</f>
        <v>#N/A</v>
      </c>
      <c r="BI56" s="67" t="e">
        <f>-10*LOG(2/(4*PI()*2^2)+4/(0.163*(Calcul!$K61*Calcul!$L61)/VLOOKUP(Calcul!$I61,'ModelParams Lp'!$E$37:$F$39,2,0)))</f>
        <v>#N/A</v>
      </c>
      <c r="BJ56" s="67" t="e">
        <f>-10*LOG(2/(4*PI()*2^2)+4/(0.163*(Calcul!$K61*Calcul!$L61)/VLOOKUP(Calcul!$I61,'ModelParams Lp'!$E$37:$F$39,2,0)))</f>
        <v>#N/A</v>
      </c>
      <c r="BK56" s="67" t="e">
        <f>-10*LOG(2/(4*PI()*2^2)+4/(0.163*(Calcul!$K61*Calcul!$L61)/VLOOKUP(Calcul!$I61,'ModelParams Lp'!$E$37:$F$39,2,0)))</f>
        <v>#N/A</v>
      </c>
      <c r="BL56" s="67" t="e">
        <f>-10*LOG(2/(4*PI()*2^2)+4/(0.163*(Calcul!$K61*Calcul!$L61)/VLOOKUP(Calcul!$I61,'ModelParams Lp'!$E$37:$F$39,2,0)))</f>
        <v>#N/A</v>
      </c>
      <c r="BM56" s="67" t="e">
        <f>VLOOKUP(Calcul!$J61,'ModelParams Lp'!$D$28:$O$32,5,0)+BE56</f>
        <v>#N/A</v>
      </c>
      <c r="BN56" s="67" t="e">
        <f>VLOOKUP(Calcul!$J61,'ModelParams Lp'!$D$28:$O$32,6,0)+BF56</f>
        <v>#N/A</v>
      </c>
      <c r="BO56" s="67" t="e">
        <f>VLOOKUP(Calcul!$J61,'ModelParams Lp'!$D$28:$O$32,7,0)+BG56</f>
        <v>#N/A</v>
      </c>
      <c r="BP56" s="67" t="e">
        <f>VLOOKUP(Calcul!$J61,'ModelParams Lp'!$D$28:$O$32,8,0)+BH56</f>
        <v>#N/A</v>
      </c>
      <c r="BQ56" s="67" t="e">
        <f>VLOOKUP(Calcul!$J61,'ModelParams Lp'!$D$28:$O$32,9,0)+BI56</f>
        <v>#N/A</v>
      </c>
      <c r="BR56" s="67" t="e">
        <f>VLOOKUP(Calcul!$J61,'ModelParams Lp'!$D$28:$O$32,10,0)+BJ56</f>
        <v>#N/A</v>
      </c>
      <c r="BS56" s="67" t="e">
        <f>VLOOKUP(Calcul!$J61,'ModelParams Lp'!$D$28:$O$32,11,0)+BK56</f>
        <v>#N/A</v>
      </c>
      <c r="BT56" s="67" t="e">
        <f>VLOOKUP(Calcul!$J61,'ModelParams Lp'!$D$28:$O$32,12,0)+BL56</f>
        <v>#N/A</v>
      </c>
      <c r="BU56" s="66" t="e">
        <f t="shared" ca="1" si="7"/>
        <v>#DIV/0!</v>
      </c>
      <c r="BV56" s="66" t="e">
        <f t="shared" ca="1" si="8"/>
        <v>#DIV/0!</v>
      </c>
      <c r="BW56" s="66" t="e">
        <f t="shared" ca="1" si="9"/>
        <v>#DIV/0!</v>
      </c>
      <c r="BX56" s="66" t="e">
        <f t="shared" ca="1" si="10"/>
        <v>#DIV/0!</v>
      </c>
      <c r="BY56" s="66" t="e">
        <f t="shared" ca="1" si="11"/>
        <v>#DIV/0!</v>
      </c>
      <c r="BZ56" s="66" t="e">
        <f t="shared" ca="1" si="12"/>
        <v>#DIV/0!</v>
      </c>
      <c r="CA56" s="66" t="e">
        <f t="shared" ca="1" si="13"/>
        <v>#DIV/0!</v>
      </c>
      <c r="CB56" s="66" t="e">
        <f t="shared" ca="1" si="14"/>
        <v>#DIV/0!</v>
      </c>
      <c r="CC56" s="24" t="e">
        <f ca="1">10*LOG10(IF(BU56="",0,POWER(10,((BU56+'ModelParams Lw'!$O$4)/10))) +IF(BV56="",0,POWER(10,((BV56+'ModelParams Lw'!$P$4)/10))) +IF(BW56="",0,POWER(10,((BW56+'ModelParams Lw'!$Q$4)/10))) +IF(BX56="",0,POWER(10,((BX56+'ModelParams Lw'!$R$4)/10))) +IF(BY56="",0,POWER(10,((BY56+'ModelParams Lw'!$S$4)/10))) +IF(BZ56="",0,POWER(10,((BZ56+'ModelParams Lw'!$T$4)/10))) +IF(CA56="",0,POWER(10,((CA56+'ModelParams Lw'!$U$4)/10)))+IF(CB56="",0,POWER(10,((CB56+'ModelParams Lw'!$V$4)/10))))</f>
        <v>#DIV/0!</v>
      </c>
      <c r="CD56" s="24" t="e">
        <f t="shared" ca="1" si="15"/>
        <v>#DIV/0!</v>
      </c>
      <c r="CE56" s="24" t="e">
        <f ca="1">(BU56-'ModelParams Lw'!O$10)/'ModelParams Lw'!O$11</f>
        <v>#DIV/0!</v>
      </c>
      <c r="CF56" s="24" t="e">
        <f ca="1">(BV56-'ModelParams Lw'!P$10)/'ModelParams Lw'!P$11</f>
        <v>#DIV/0!</v>
      </c>
      <c r="CG56" s="24" t="e">
        <f ca="1">(BW56-'ModelParams Lw'!Q$10)/'ModelParams Lw'!Q$11</f>
        <v>#DIV/0!</v>
      </c>
      <c r="CH56" s="24" t="e">
        <f ca="1">(BX56-'ModelParams Lw'!R$10)/'ModelParams Lw'!R$11</f>
        <v>#DIV/0!</v>
      </c>
      <c r="CI56" s="24" t="e">
        <f ca="1">(BY56-'ModelParams Lw'!S$10)/'ModelParams Lw'!S$11</f>
        <v>#DIV/0!</v>
      </c>
      <c r="CJ56" s="24" t="e">
        <f ca="1">(BZ56-'ModelParams Lw'!T$10)/'ModelParams Lw'!T$11</f>
        <v>#DIV/0!</v>
      </c>
      <c r="CK56" s="24" t="e">
        <f ca="1">(CA56-'ModelParams Lw'!U$10)/'ModelParams Lw'!U$11</f>
        <v>#DIV/0!</v>
      </c>
      <c r="CL56" s="24" t="e">
        <f ca="1">(CB56-'ModelParams Lw'!V$10)/'ModelParams Lw'!V$11</f>
        <v>#DIV/0!</v>
      </c>
      <c r="CM56" s="66" t="e">
        <f t="shared" si="16"/>
        <v>#DIV/0!</v>
      </c>
      <c r="CN56" s="66" t="e">
        <f t="shared" si="17"/>
        <v>#DIV/0!</v>
      </c>
      <c r="CO56" s="66" t="e">
        <f t="shared" si="23"/>
        <v>#DIV/0!</v>
      </c>
      <c r="CP56" s="66" t="e">
        <f t="shared" si="18"/>
        <v>#DIV/0!</v>
      </c>
      <c r="CQ56" s="66" t="e">
        <f t="shared" si="19"/>
        <v>#DIV/0!</v>
      </c>
      <c r="CR56" s="66" t="e">
        <f t="shared" si="20"/>
        <v>#DIV/0!</v>
      </c>
      <c r="CS56" s="66" t="e">
        <f t="shared" si="21"/>
        <v>#DIV/0!</v>
      </c>
      <c r="CT56" s="66" t="e">
        <f t="shared" si="22"/>
        <v>#DIV/0!</v>
      </c>
      <c r="CU56" s="24" t="e">
        <f>10*LOG10(IF(CM56="",0,POWER(10,((CM56+'ModelParams Lw'!$O$4)/10))) +IF(CN56="",0,POWER(10,((CN56+'ModelParams Lw'!$P$4)/10))) +IF(CO56="",0,POWER(10,((CO56+'ModelParams Lw'!$Q$4)/10))) +IF(CP56="",0,POWER(10,((CP56+'ModelParams Lw'!$R$4)/10))) +IF(CQ56="",0,POWER(10,((CQ56+'ModelParams Lw'!$S$4)/10))) +IF(CR56="",0,POWER(10,((CR56+'ModelParams Lw'!$T$4)/10))) +IF(CS56="",0,POWER(10,((CS56+'ModelParams Lw'!$U$4)/10)))+IF(CT56="",0,POWER(10,((CT56+'ModelParams Lw'!$V$4)/10))))</f>
        <v>#DIV/0!</v>
      </c>
      <c r="CV56" s="24" t="e">
        <f t="shared" si="24"/>
        <v>#DIV/0!</v>
      </c>
      <c r="CW56" s="24" t="e">
        <f>(CM56-'ModelParams Lw'!O$10)/'ModelParams Lw'!O$11</f>
        <v>#DIV/0!</v>
      </c>
      <c r="CX56" s="24" t="e">
        <f>(CN56-'ModelParams Lw'!P$10)/'ModelParams Lw'!P$11</f>
        <v>#DIV/0!</v>
      </c>
      <c r="CY56" s="24" t="e">
        <f>(CO56-'ModelParams Lw'!Q$10)/'ModelParams Lw'!Q$11</f>
        <v>#DIV/0!</v>
      </c>
      <c r="CZ56" s="24" t="e">
        <f>(CP56-'ModelParams Lw'!R$10)/'ModelParams Lw'!R$11</f>
        <v>#DIV/0!</v>
      </c>
      <c r="DA56" s="24" t="e">
        <f>(CQ56-'ModelParams Lw'!S$10)/'ModelParams Lw'!S$11</f>
        <v>#DIV/0!</v>
      </c>
      <c r="DB56" s="24" t="e">
        <f>(CR56-'ModelParams Lw'!T$10)/'ModelParams Lw'!T$11</f>
        <v>#DIV/0!</v>
      </c>
      <c r="DC56" s="24" t="e">
        <f>(CS56-'ModelParams Lw'!U$10)/'ModelParams Lw'!U$11</f>
        <v>#DIV/0!</v>
      </c>
      <c r="DD56" s="24" t="e">
        <f>(CT56-'ModelParams Lw'!V$10)/'ModelParams Lw'!V$11</f>
        <v>#DIV/0!</v>
      </c>
    </row>
    <row r="57" spans="1:108" x14ac:dyDescent="0.25">
      <c r="A57" s="12">
        <f>'Sound Power'!B57</f>
        <v>0</v>
      </c>
      <c r="B57" s="12">
        <f>'Sound Power'!D57</f>
        <v>0</v>
      </c>
      <c r="C57" s="12">
        <f>'Sound Power'!E57</f>
        <v>0</v>
      </c>
      <c r="D57" s="12">
        <f>'Sound Power'!F57</f>
        <v>0</v>
      </c>
      <c r="E57" s="67" t="e">
        <f>IF(Calcul!$G62="SA",'Sound Power'!AY57,'Sound Power'!P57)</f>
        <v>#DIV/0!</v>
      </c>
      <c r="F57" s="67" t="e">
        <f>IF(Calcul!$G62="SA",'Sound Power'!AZ57,'Sound Power'!Q57)</f>
        <v>#DIV/0!</v>
      </c>
      <c r="G57" s="67" t="e">
        <f>IF(Calcul!$G62="SA",'Sound Power'!BA57,'Sound Power'!R57)</f>
        <v>#DIV/0!</v>
      </c>
      <c r="H57" s="67" t="e">
        <f>IF(Calcul!$G62="SA",'Sound Power'!BB57,'Sound Power'!S57)</f>
        <v>#DIV/0!</v>
      </c>
      <c r="I57" s="67" t="e">
        <f>IF(Calcul!$G62="SA",'Sound Power'!BC57,'Sound Power'!T57)</f>
        <v>#DIV/0!</v>
      </c>
      <c r="J57" s="67" t="e">
        <f>IF(Calcul!$G62="SA",'Sound Power'!BD57,'Sound Power'!U57)</f>
        <v>#DIV/0!</v>
      </c>
      <c r="K57" s="67" t="e">
        <f>IF(Calcul!$G62="SA",'Sound Power'!BE57,'Sound Power'!V57)</f>
        <v>#DIV/0!</v>
      </c>
      <c r="L57" s="67" t="e">
        <f>IF(Calcul!$G62="SA",'Sound Power'!BF57,'Sound Power'!W57)</f>
        <v>#DIV/0!</v>
      </c>
      <c r="M57" s="67" t="e">
        <f>'Sound Power'!BY57</f>
        <v>#DIV/0!</v>
      </c>
      <c r="N57" s="67" t="e">
        <f>'Sound Power'!BZ57</f>
        <v>#DIV/0!</v>
      </c>
      <c r="O57" s="67" t="e">
        <f>'Sound Power'!CA57</f>
        <v>#DIV/0!</v>
      </c>
      <c r="P57" s="67" t="e">
        <f>'Sound Power'!CB57</f>
        <v>#DIV/0!</v>
      </c>
      <c r="Q57" s="67" t="e">
        <f>'Sound Power'!CC57</f>
        <v>#DIV/0!</v>
      </c>
      <c r="R57" s="67" t="e">
        <f>'Sound Power'!CD57</f>
        <v>#DIV/0!</v>
      </c>
      <c r="S57" s="67" t="e">
        <f>'Sound Power'!CE57</f>
        <v>#DIV/0!</v>
      </c>
      <c r="T57" s="67" t="e">
        <f>'Sound Power'!CF57</f>
        <v>#DIV/0!</v>
      </c>
      <c r="U57" s="64">
        <f t="shared" si="3"/>
        <v>0</v>
      </c>
      <c r="V57" s="64">
        <f t="shared" si="4"/>
        <v>0</v>
      </c>
      <c r="W57" s="67" t="e">
        <f>('ModelParams Lp'!B$4*10^'ModelParams Lp'!B$5*($U57/$V57)^'ModelParams Lp'!B$6)*3</f>
        <v>#DIV/0!</v>
      </c>
      <c r="X57" s="67" t="e">
        <f>('ModelParams Lp'!C$4*10^'ModelParams Lp'!C$5*($U57/$V57)^'ModelParams Lp'!C$6)*3</f>
        <v>#DIV/0!</v>
      </c>
      <c r="Y57" s="67" t="e">
        <f>('ModelParams Lp'!D$4*10^'ModelParams Lp'!D$5*($U57/$V57)^'ModelParams Lp'!D$6)*3</f>
        <v>#DIV/0!</v>
      </c>
      <c r="Z57" s="67" t="e">
        <f>('ModelParams Lp'!E$4*10^'ModelParams Lp'!E$5*($U57/$V57)^'ModelParams Lp'!E$6)*3</f>
        <v>#DIV/0!</v>
      </c>
      <c r="AA57" s="67" t="e">
        <f>('ModelParams Lp'!F$4*10^'ModelParams Lp'!F$5*($U57/$V57)^'ModelParams Lp'!F$6)*3</f>
        <v>#DIV/0!</v>
      </c>
      <c r="AB57" s="67" t="e">
        <f>('ModelParams Lp'!G$4*10^'ModelParams Lp'!G$5*($U57/$V57)^'ModelParams Lp'!G$6)*3</f>
        <v>#DIV/0!</v>
      </c>
      <c r="AC57" s="67" t="e">
        <f>('ModelParams Lp'!H$4*10^'ModelParams Lp'!H$5*($U57/$V57)^'ModelParams Lp'!H$6)*3</f>
        <v>#DIV/0!</v>
      </c>
      <c r="AD57" s="67" t="e">
        <f>('ModelParams Lp'!I$4*10^'ModelParams Lp'!I$5*($U57/$V57)^'ModelParams Lp'!I$6)*3</f>
        <v>#DIV/0!</v>
      </c>
      <c r="AE57" s="53" t="e">
        <f t="shared" si="5"/>
        <v>#DIV/0!</v>
      </c>
      <c r="AF57" s="53" t="e">
        <f>IF(AE57&lt;'ModelParams Lp'!$B$16,-1,IF(AE57&lt;'ModelParams Lp'!$C$16,0,IF(AE57&lt;'ModelParams Lp'!$D$16,1,IF(AE57&lt;'ModelParams Lp'!$E$16,2,IF(AE57&lt;'ModelParams Lp'!$F$16,3,IF(AE57&lt;'ModelParams Lp'!$G$16,4,IF(AE57&lt;'ModelParams Lp'!$H$16,5,6)))))))</f>
        <v>#DIV/0!</v>
      </c>
      <c r="AG57" s="67" t="e">
        <f ca="1">IF($AF57&gt;1,0,OFFSET('ModelParams Lp'!$C$12,0,-'Sound Pressure'!$AF57))</f>
        <v>#DIV/0!</v>
      </c>
      <c r="AH57" s="67" t="e">
        <f ca="1">IF($AF57&gt;2,0,OFFSET('ModelParams Lp'!$D$12,0,-'Sound Pressure'!$AF57))</f>
        <v>#DIV/0!</v>
      </c>
      <c r="AI57" s="67" t="e">
        <f ca="1">IF($AF57&gt;3,0,OFFSET('ModelParams Lp'!$E$12,0,-'Sound Pressure'!$AF57))</f>
        <v>#DIV/0!</v>
      </c>
      <c r="AJ57" s="67" t="e">
        <f ca="1">IF($AF57&gt;4,0,OFFSET('ModelParams Lp'!$F$12,0,-'Sound Pressure'!$AF57))</f>
        <v>#DIV/0!</v>
      </c>
      <c r="AK57" s="67" t="e">
        <f ca="1">IF($AF57&gt;3,0,OFFSET('ModelParams Lp'!$G$12,0,-'Sound Pressure'!$AF57))</f>
        <v>#DIV/0!</v>
      </c>
      <c r="AL57" s="67" t="e">
        <f ca="1">IF($AF57&gt;5,0,OFFSET('ModelParams Lp'!$H$12,0,-'Sound Pressure'!$AF57))</f>
        <v>#DIV/0!</v>
      </c>
      <c r="AM57" s="67" t="e">
        <f ca="1">IF($AF57&gt;6,0,OFFSET('ModelParams Lp'!$I$12,0,-'Sound Pressure'!$AF57))</f>
        <v>#DIV/0!</v>
      </c>
      <c r="AN57" s="67" t="e">
        <f ca="1">IF($AF57&gt;7,0,IF($AF$4&lt;0,3,OFFSET('ModelParams Lp'!$J$12,0,-'Sound Pressure'!$AF57)))</f>
        <v>#DIV/0!</v>
      </c>
      <c r="AO57" s="67" t="e">
        <f t="shared" si="25"/>
        <v>#DIV/0!</v>
      </c>
      <c r="AP57" s="67" t="e">
        <f t="shared" si="25"/>
        <v>#DIV/0!</v>
      </c>
      <c r="AQ57" s="67" t="e">
        <f t="shared" si="25"/>
        <v>#DIV/0!</v>
      </c>
      <c r="AR57" s="67" t="e">
        <f t="shared" si="25"/>
        <v>#DIV/0!</v>
      </c>
      <c r="AS57" s="67" t="e">
        <f t="shared" si="25"/>
        <v>#DIV/0!</v>
      </c>
      <c r="AT57" s="67" t="e">
        <f t="shared" si="25"/>
        <v>#DIV/0!</v>
      </c>
      <c r="AU57" s="67" t="e">
        <f t="shared" si="25"/>
        <v>#DIV/0!</v>
      </c>
      <c r="AV57" s="67" t="e">
        <f t="shared" si="25"/>
        <v>#DIV/0!</v>
      </c>
      <c r="AW57" s="67">
        <f>'ModelParams Lp'!B$22</f>
        <v>4</v>
      </c>
      <c r="AX57" s="67">
        <f>'ModelParams Lp'!C$22</f>
        <v>2</v>
      </c>
      <c r="AY57" s="67">
        <f>'ModelParams Lp'!D$22</f>
        <v>1</v>
      </c>
      <c r="AZ57" s="67">
        <f>'ModelParams Lp'!E$22</f>
        <v>0</v>
      </c>
      <c r="BA57" s="67">
        <f>'ModelParams Lp'!F$22</f>
        <v>0</v>
      </c>
      <c r="BB57" s="67">
        <f>'ModelParams Lp'!G$22</f>
        <v>0</v>
      </c>
      <c r="BC57" s="67">
        <f>'ModelParams Lp'!H$22</f>
        <v>0</v>
      </c>
      <c r="BD57" s="67">
        <f>'ModelParams Lp'!I$22</f>
        <v>0</v>
      </c>
      <c r="BE57" s="67" t="e">
        <f>-10*LOG(2/(4*PI()*2^2)+4/(0.163*(Calcul!$K62*Calcul!$L62)/VLOOKUP(Calcul!$I62,'ModelParams Lp'!$E$37:$F$39,2,0)))</f>
        <v>#N/A</v>
      </c>
      <c r="BF57" s="67" t="e">
        <f>-10*LOG(2/(4*PI()*2^2)+4/(0.163*(Calcul!$K62*Calcul!$L62)/VLOOKUP(Calcul!$I62,'ModelParams Lp'!$E$37:$F$39,2,0)))</f>
        <v>#N/A</v>
      </c>
      <c r="BG57" s="67" t="e">
        <f>-10*LOG(2/(4*PI()*2^2)+4/(0.163*(Calcul!$K62*Calcul!$L62)/VLOOKUP(Calcul!$I62,'ModelParams Lp'!$E$37:$F$39,2,0)))</f>
        <v>#N/A</v>
      </c>
      <c r="BH57" s="67" t="e">
        <f>-10*LOG(2/(4*PI()*2^2)+4/(0.163*(Calcul!$K62*Calcul!$L62)/VLOOKUP(Calcul!$I62,'ModelParams Lp'!$E$37:$F$39,2,0)))</f>
        <v>#N/A</v>
      </c>
      <c r="BI57" s="67" t="e">
        <f>-10*LOG(2/(4*PI()*2^2)+4/(0.163*(Calcul!$K62*Calcul!$L62)/VLOOKUP(Calcul!$I62,'ModelParams Lp'!$E$37:$F$39,2,0)))</f>
        <v>#N/A</v>
      </c>
      <c r="BJ57" s="67" t="e">
        <f>-10*LOG(2/(4*PI()*2^2)+4/(0.163*(Calcul!$K62*Calcul!$L62)/VLOOKUP(Calcul!$I62,'ModelParams Lp'!$E$37:$F$39,2,0)))</f>
        <v>#N/A</v>
      </c>
      <c r="BK57" s="67" t="e">
        <f>-10*LOG(2/(4*PI()*2^2)+4/(0.163*(Calcul!$K62*Calcul!$L62)/VLOOKUP(Calcul!$I62,'ModelParams Lp'!$E$37:$F$39,2,0)))</f>
        <v>#N/A</v>
      </c>
      <c r="BL57" s="67" t="e">
        <f>-10*LOG(2/(4*PI()*2^2)+4/(0.163*(Calcul!$K62*Calcul!$L62)/VLOOKUP(Calcul!$I62,'ModelParams Lp'!$E$37:$F$39,2,0)))</f>
        <v>#N/A</v>
      </c>
      <c r="BM57" s="67" t="e">
        <f>VLOOKUP(Calcul!$J62,'ModelParams Lp'!$D$28:$O$32,5,0)+BE57</f>
        <v>#N/A</v>
      </c>
      <c r="BN57" s="67" t="e">
        <f>VLOOKUP(Calcul!$J62,'ModelParams Lp'!$D$28:$O$32,6,0)+BF57</f>
        <v>#N/A</v>
      </c>
      <c r="BO57" s="67" t="e">
        <f>VLOOKUP(Calcul!$J62,'ModelParams Lp'!$D$28:$O$32,7,0)+BG57</f>
        <v>#N/A</v>
      </c>
      <c r="BP57" s="67" t="e">
        <f>VLOOKUP(Calcul!$J62,'ModelParams Lp'!$D$28:$O$32,8,0)+BH57</f>
        <v>#N/A</v>
      </c>
      <c r="BQ57" s="67" t="e">
        <f>VLOOKUP(Calcul!$J62,'ModelParams Lp'!$D$28:$O$32,9,0)+BI57</f>
        <v>#N/A</v>
      </c>
      <c r="BR57" s="67" t="e">
        <f>VLOOKUP(Calcul!$J62,'ModelParams Lp'!$D$28:$O$32,10,0)+BJ57</f>
        <v>#N/A</v>
      </c>
      <c r="BS57" s="67" t="e">
        <f>VLOOKUP(Calcul!$J62,'ModelParams Lp'!$D$28:$O$32,11,0)+BK57</f>
        <v>#N/A</v>
      </c>
      <c r="BT57" s="67" t="e">
        <f>VLOOKUP(Calcul!$J62,'ModelParams Lp'!$D$28:$O$32,12,0)+BL57</f>
        <v>#N/A</v>
      </c>
      <c r="BU57" s="66" t="e">
        <f t="shared" ca="1" si="7"/>
        <v>#DIV/0!</v>
      </c>
      <c r="BV57" s="66" t="e">
        <f t="shared" ca="1" si="8"/>
        <v>#DIV/0!</v>
      </c>
      <c r="BW57" s="66" t="e">
        <f t="shared" ca="1" si="9"/>
        <v>#DIV/0!</v>
      </c>
      <c r="BX57" s="66" t="e">
        <f t="shared" ca="1" si="10"/>
        <v>#DIV/0!</v>
      </c>
      <c r="BY57" s="66" t="e">
        <f t="shared" ca="1" si="11"/>
        <v>#DIV/0!</v>
      </c>
      <c r="BZ57" s="66" t="e">
        <f t="shared" ca="1" si="12"/>
        <v>#DIV/0!</v>
      </c>
      <c r="CA57" s="66" t="e">
        <f t="shared" ca="1" si="13"/>
        <v>#DIV/0!</v>
      </c>
      <c r="CB57" s="66" t="e">
        <f t="shared" ca="1" si="14"/>
        <v>#DIV/0!</v>
      </c>
      <c r="CC57" s="24" t="e">
        <f ca="1">10*LOG10(IF(BU57="",0,POWER(10,((BU57+'ModelParams Lw'!$O$4)/10))) +IF(BV57="",0,POWER(10,((BV57+'ModelParams Lw'!$P$4)/10))) +IF(BW57="",0,POWER(10,((BW57+'ModelParams Lw'!$Q$4)/10))) +IF(BX57="",0,POWER(10,((BX57+'ModelParams Lw'!$R$4)/10))) +IF(BY57="",0,POWER(10,((BY57+'ModelParams Lw'!$S$4)/10))) +IF(BZ57="",0,POWER(10,((BZ57+'ModelParams Lw'!$T$4)/10))) +IF(CA57="",0,POWER(10,((CA57+'ModelParams Lw'!$U$4)/10)))+IF(CB57="",0,POWER(10,((CB57+'ModelParams Lw'!$V$4)/10))))</f>
        <v>#DIV/0!</v>
      </c>
      <c r="CD57" s="24" t="e">
        <f t="shared" ca="1" si="15"/>
        <v>#DIV/0!</v>
      </c>
      <c r="CE57" s="24" t="e">
        <f ca="1">(BU57-'ModelParams Lw'!O$10)/'ModelParams Lw'!O$11</f>
        <v>#DIV/0!</v>
      </c>
      <c r="CF57" s="24" t="e">
        <f ca="1">(BV57-'ModelParams Lw'!P$10)/'ModelParams Lw'!P$11</f>
        <v>#DIV/0!</v>
      </c>
      <c r="CG57" s="24" t="e">
        <f ca="1">(BW57-'ModelParams Lw'!Q$10)/'ModelParams Lw'!Q$11</f>
        <v>#DIV/0!</v>
      </c>
      <c r="CH57" s="24" t="e">
        <f ca="1">(BX57-'ModelParams Lw'!R$10)/'ModelParams Lw'!R$11</f>
        <v>#DIV/0!</v>
      </c>
      <c r="CI57" s="24" t="e">
        <f ca="1">(BY57-'ModelParams Lw'!S$10)/'ModelParams Lw'!S$11</f>
        <v>#DIV/0!</v>
      </c>
      <c r="CJ57" s="24" t="e">
        <f ca="1">(BZ57-'ModelParams Lw'!T$10)/'ModelParams Lw'!T$11</f>
        <v>#DIV/0!</v>
      </c>
      <c r="CK57" s="24" t="e">
        <f ca="1">(CA57-'ModelParams Lw'!U$10)/'ModelParams Lw'!U$11</f>
        <v>#DIV/0!</v>
      </c>
      <c r="CL57" s="24" t="e">
        <f ca="1">(CB57-'ModelParams Lw'!V$10)/'ModelParams Lw'!V$11</f>
        <v>#DIV/0!</v>
      </c>
      <c r="CM57" s="66" t="e">
        <f t="shared" si="16"/>
        <v>#DIV/0!</v>
      </c>
      <c r="CN57" s="66" t="e">
        <f t="shared" si="17"/>
        <v>#DIV/0!</v>
      </c>
      <c r="CO57" s="66" t="e">
        <f t="shared" si="23"/>
        <v>#DIV/0!</v>
      </c>
      <c r="CP57" s="66" t="e">
        <f t="shared" si="18"/>
        <v>#DIV/0!</v>
      </c>
      <c r="CQ57" s="66" t="e">
        <f t="shared" si="19"/>
        <v>#DIV/0!</v>
      </c>
      <c r="CR57" s="66" t="e">
        <f t="shared" si="20"/>
        <v>#DIV/0!</v>
      </c>
      <c r="CS57" s="66" t="e">
        <f t="shared" si="21"/>
        <v>#DIV/0!</v>
      </c>
      <c r="CT57" s="66" t="e">
        <f t="shared" si="22"/>
        <v>#DIV/0!</v>
      </c>
      <c r="CU57" s="24" t="e">
        <f>10*LOG10(IF(CM57="",0,POWER(10,((CM57+'ModelParams Lw'!$O$4)/10))) +IF(CN57="",0,POWER(10,((CN57+'ModelParams Lw'!$P$4)/10))) +IF(CO57="",0,POWER(10,((CO57+'ModelParams Lw'!$Q$4)/10))) +IF(CP57="",0,POWER(10,((CP57+'ModelParams Lw'!$R$4)/10))) +IF(CQ57="",0,POWER(10,((CQ57+'ModelParams Lw'!$S$4)/10))) +IF(CR57="",0,POWER(10,((CR57+'ModelParams Lw'!$T$4)/10))) +IF(CS57="",0,POWER(10,((CS57+'ModelParams Lw'!$U$4)/10)))+IF(CT57="",0,POWER(10,((CT57+'ModelParams Lw'!$V$4)/10))))</f>
        <v>#DIV/0!</v>
      </c>
      <c r="CV57" s="24" t="e">
        <f t="shared" si="24"/>
        <v>#DIV/0!</v>
      </c>
      <c r="CW57" s="24" t="e">
        <f>(CM57-'ModelParams Lw'!O$10)/'ModelParams Lw'!O$11</f>
        <v>#DIV/0!</v>
      </c>
      <c r="CX57" s="24" t="e">
        <f>(CN57-'ModelParams Lw'!P$10)/'ModelParams Lw'!P$11</f>
        <v>#DIV/0!</v>
      </c>
      <c r="CY57" s="24" t="e">
        <f>(CO57-'ModelParams Lw'!Q$10)/'ModelParams Lw'!Q$11</f>
        <v>#DIV/0!</v>
      </c>
      <c r="CZ57" s="24" t="e">
        <f>(CP57-'ModelParams Lw'!R$10)/'ModelParams Lw'!R$11</f>
        <v>#DIV/0!</v>
      </c>
      <c r="DA57" s="24" t="e">
        <f>(CQ57-'ModelParams Lw'!S$10)/'ModelParams Lw'!S$11</f>
        <v>#DIV/0!</v>
      </c>
      <c r="DB57" s="24" t="e">
        <f>(CR57-'ModelParams Lw'!T$10)/'ModelParams Lw'!T$11</f>
        <v>#DIV/0!</v>
      </c>
      <c r="DC57" s="24" t="e">
        <f>(CS57-'ModelParams Lw'!U$10)/'ModelParams Lw'!U$11</f>
        <v>#DIV/0!</v>
      </c>
      <c r="DD57" s="24" t="e">
        <f>(CT57-'ModelParams Lw'!V$10)/'ModelParams Lw'!V$11</f>
        <v>#DIV/0!</v>
      </c>
    </row>
    <row r="58" spans="1:108" x14ac:dyDescent="0.25">
      <c r="A58" s="12">
        <f>'Sound Power'!B58</f>
        <v>0</v>
      </c>
      <c r="B58" s="12">
        <f>'Sound Power'!D58</f>
        <v>0</v>
      </c>
      <c r="C58" s="12">
        <f>'Sound Power'!E58</f>
        <v>0</v>
      </c>
      <c r="D58" s="12">
        <f>'Sound Power'!F58</f>
        <v>0</v>
      </c>
      <c r="E58" s="67" t="e">
        <f>IF(Calcul!$G63="SA",'Sound Power'!AY58,'Sound Power'!P58)</f>
        <v>#DIV/0!</v>
      </c>
      <c r="F58" s="67" t="e">
        <f>IF(Calcul!$G63="SA",'Sound Power'!AZ58,'Sound Power'!Q58)</f>
        <v>#DIV/0!</v>
      </c>
      <c r="G58" s="67" t="e">
        <f>IF(Calcul!$G63="SA",'Sound Power'!BA58,'Sound Power'!R58)</f>
        <v>#DIV/0!</v>
      </c>
      <c r="H58" s="67" t="e">
        <f>IF(Calcul!$G63="SA",'Sound Power'!BB58,'Sound Power'!S58)</f>
        <v>#DIV/0!</v>
      </c>
      <c r="I58" s="67" t="e">
        <f>IF(Calcul!$G63="SA",'Sound Power'!BC58,'Sound Power'!T58)</f>
        <v>#DIV/0!</v>
      </c>
      <c r="J58" s="67" t="e">
        <f>IF(Calcul!$G63="SA",'Sound Power'!BD58,'Sound Power'!U58)</f>
        <v>#DIV/0!</v>
      </c>
      <c r="K58" s="67" t="e">
        <f>IF(Calcul!$G63="SA",'Sound Power'!BE58,'Sound Power'!V58)</f>
        <v>#DIV/0!</v>
      </c>
      <c r="L58" s="67" t="e">
        <f>IF(Calcul!$G63="SA",'Sound Power'!BF58,'Sound Power'!W58)</f>
        <v>#DIV/0!</v>
      </c>
      <c r="M58" s="67" t="e">
        <f>'Sound Power'!BY58</f>
        <v>#DIV/0!</v>
      </c>
      <c r="N58" s="67" t="e">
        <f>'Sound Power'!BZ58</f>
        <v>#DIV/0!</v>
      </c>
      <c r="O58" s="67" t="e">
        <f>'Sound Power'!CA58</f>
        <v>#DIV/0!</v>
      </c>
      <c r="P58" s="67" t="e">
        <f>'Sound Power'!CB58</f>
        <v>#DIV/0!</v>
      </c>
      <c r="Q58" s="67" t="e">
        <f>'Sound Power'!CC58</f>
        <v>#DIV/0!</v>
      </c>
      <c r="R58" s="67" t="e">
        <f>'Sound Power'!CD58</f>
        <v>#DIV/0!</v>
      </c>
      <c r="S58" s="67" t="e">
        <f>'Sound Power'!CE58</f>
        <v>#DIV/0!</v>
      </c>
      <c r="T58" s="67" t="e">
        <f>'Sound Power'!CF58</f>
        <v>#DIV/0!</v>
      </c>
      <c r="U58" s="64">
        <f t="shared" si="3"/>
        <v>0</v>
      </c>
      <c r="V58" s="64">
        <f t="shared" si="4"/>
        <v>0</v>
      </c>
      <c r="W58" s="67" t="e">
        <f>('ModelParams Lp'!B$4*10^'ModelParams Lp'!B$5*($U58/$V58)^'ModelParams Lp'!B$6)*3</f>
        <v>#DIV/0!</v>
      </c>
      <c r="X58" s="67" t="e">
        <f>('ModelParams Lp'!C$4*10^'ModelParams Lp'!C$5*($U58/$V58)^'ModelParams Lp'!C$6)*3</f>
        <v>#DIV/0!</v>
      </c>
      <c r="Y58" s="67" t="e">
        <f>('ModelParams Lp'!D$4*10^'ModelParams Lp'!D$5*($U58/$V58)^'ModelParams Lp'!D$6)*3</f>
        <v>#DIV/0!</v>
      </c>
      <c r="Z58" s="67" t="e">
        <f>('ModelParams Lp'!E$4*10^'ModelParams Lp'!E$5*($U58/$V58)^'ModelParams Lp'!E$6)*3</f>
        <v>#DIV/0!</v>
      </c>
      <c r="AA58" s="67" t="e">
        <f>('ModelParams Lp'!F$4*10^'ModelParams Lp'!F$5*($U58/$V58)^'ModelParams Lp'!F$6)*3</f>
        <v>#DIV/0!</v>
      </c>
      <c r="AB58" s="67" t="e">
        <f>('ModelParams Lp'!G$4*10^'ModelParams Lp'!G$5*($U58/$V58)^'ModelParams Lp'!G$6)*3</f>
        <v>#DIV/0!</v>
      </c>
      <c r="AC58" s="67" t="e">
        <f>('ModelParams Lp'!H$4*10^'ModelParams Lp'!H$5*($U58/$V58)^'ModelParams Lp'!H$6)*3</f>
        <v>#DIV/0!</v>
      </c>
      <c r="AD58" s="67" t="e">
        <f>('ModelParams Lp'!I$4*10^'ModelParams Lp'!I$5*($U58/$V58)^'ModelParams Lp'!I$6)*3</f>
        <v>#DIV/0!</v>
      </c>
      <c r="AE58" s="53" t="e">
        <f t="shared" si="5"/>
        <v>#DIV/0!</v>
      </c>
      <c r="AF58" s="53" t="e">
        <f>IF(AE58&lt;'ModelParams Lp'!$B$16,-1,IF(AE58&lt;'ModelParams Lp'!$C$16,0,IF(AE58&lt;'ModelParams Lp'!$D$16,1,IF(AE58&lt;'ModelParams Lp'!$E$16,2,IF(AE58&lt;'ModelParams Lp'!$F$16,3,IF(AE58&lt;'ModelParams Lp'!$G$16,4,IF(AE58&lt;'ModelParams Lp'!$H$16,5,6)))))))</f>
        <v>#DIV/0!</v>
      </c>
      <c r="AG58" s="67" t="e">
        <f ca="1">IF($AF58&gt;1,0,OFFSET('ModelParams Lp'!$C$12,0,-'Sound Pressure'!$AF58))</f>
        <v>#DIV/0!</v>
      </c>
      <c r="AH58" s="67" t="e">
        <f ca="1">IF($AF58&gt;2,0,OFFSET('ModelParams Lp'!$D$12,0,-'Sound Pressure'!$AF58))</f>
        <v>#DIV/0!</v>
      </c>
      <c r="AI58" s="67" t="e">
        <f ca="1">IF($AF58&gt;3,0,OFFSET('ModelParams Lp'!$E$12,0,-'Sound Pressure'!$AF58))</f>
        <v>#DIV/0!</v>
      </c>
      <c r="AJ58" s="67" t="e">
        <f ca="1">IF($AF58&gt;4,0,OFFSET('ModelParams Lp'!$F$12,0,-'Sound Pressure'!$AF58))</f>
        <v>#DIV/0!</v>
      </c>
      <c r="AK58" s="67" t="e">
        <f ca="1">IF($AF58&gt;3,0,OFFSET('ModelParams Lp'!$G$12,0,-'Sound Pressure'!$AF58))</f>
        <v>#DIV/0!</v>
      </c>
      <c r="AL58" s="67" t="e">
        <f ca="1">IF($AF58&gt;5,0,OFFSET('ModelParams Lp'!$H$12,0,-'Sound Pressure'!$AF58))</f>
        <v>#DIV/0!</v>
      </c>
      <c r="AM58" s="67" t="e">
        <f ca="1">IF($AF58&gt;6,0,OFFSET('ModelParams Lp'!$I$12,0,-'Sound Pressure'!$AF58))</f>
        <v>#DIV/0!</v>
      </c>
      <c r="AN58" s="67" t="e">
        <f ca="1">IF($AF58&gt;7,0,IF($AF$4&lt;0,3,OFFSET('ModelParams Lp'!$J$12,0,-'Sound Pressure'!$AF58)))</f>
        <v>#DIV/0!</v>
      </c>
      <c r="AO58" s="67" t="e">
        <f t="shared" si="25"/>
        <v>#DIV/0!</v>
      </c>
      <c r="AP58" s="67" t="e">
        <f t="shared" si="25"/>
        <v>#DIV/0!</v>
      </c>
      <c r="AQ58" s="67" t="e">
        <f t="shared" si="25"/>
        <v>#DIV/0!</v>
      </c>
      <c r="AR58" s="67" t="e">
        <f t="shared" si="25"/>
        <v>#DIV/0!</v>
      </c>
      <c r="AS58" s="67" t="e">
        <f t="shared" si="25"/>
        <v>#DIV/0!</v>
      </c>
      <c r="AT58" s="67" t="e">
        <f t="shared" si="25"/>
        <v>#DIV/0!</v>
      </c>
      <c r="AU58" s="67" t="e">
        <f t="shared" si="25"/>
        <v>#DIV/0!</v>
      </c>
      <c r="AV58" s="67" t="e">
        <f t="shared" si="25"/>
        <v>#DIV/0!</v>
      </c>
      <c r="AW58" s="67">
        <f>'ModelParams Lp'!B$22</f>
        <v>4</v>
      </c>
      <c r="AX58" s="67">
        <f>'ModelParams Lp'!C$22</f>
        <v>2</v>
      </c>
      <c r="AY58" s="67">
        <f>'ModelParams Lp'!D$22</f>
        <v>1</v>
      </c>
      <c r="AZ58" s="67">
        <f>'ModelParams Lp'!E$22</f>
        <v>0</v>
      </c>
      <c r="BA58" s="67">
        <f>'ModelParams Lp'!F$22</f>
        <v>0</v>
      </c>
      <c r="BB58" s="67">
        <f>'ModelParams Lp'!G$22</f>
        <v>0</v>
      </c>
      <c r="BC58" s="67">
        <f>'ModelParams Lp'!H$22</f>
        <v>0</v>
      </c>
      <c r="BD58" s="67">
        <f>'ModelParams Lp'!I$22</f>
        <v>0</v>
      </c>
      <c r="BE58" s="67" t="e">
        <f>-10*LOG(2/(4*PI()*2^2)+4/(0.163*(Calcul!$K63*Calcul!$L63)/VLOOKUP(Calcul!$I63,'ModelParams Lp'!$E$37:$F$39,2,0)))</f>
        <v>#N/A</v>
      </c>
      <c r="BF58" s="67" t="e">
        <f>-10*LOG(2/(4*PI()*2^2)+4/(0.163*(Calcul!$K63*Calcul!$L63)/VLOOKUP(Calcul!$I63,'ModelParams Lp'!$E$37:$F$39,2,0)))</f>
        <v>#N/A</v>
      </c>
      <c r="BG58" s="67" t="e">
        <f>-10*LOG(2/(4*PI()*2^2)+4/(0.163*(Calcul!$K63*Calcul!$L63)/VLOOKUP(Calcul!$I63,'ModelParams Lp'!$E$37:$F$39,2,0)))</f>
        <v>#N/A</v>
      </c>
      <c r="BH58" s="67" t="e">
        <f>-10*LOG(2/(4*PI()*2^2)+4/(0.163*(Calcul!$K63*Calcul!$L63)/VLOOKUP(Calcul!$I63,'ModelParams Lp'!$E$37:$F$39,2,0)))</f>
        <v>#N/A</v>
      </c>
      <c r="BI58" s="67" t="e">
        <f>-10*LOG(2/(4*PI()*2^2)+4/(0.163*(Calcul!$K63*Calcul!$L63)/VLOOKUP(Calcul!$I63,'ModelParams Lp'!$E$37:$F$39,2,0)))</f>
        <v>#N/A</v>
      </c>
      <c r="BJ58" s="67" t="e">
        <f>-10*LOG(2/(4*PI()*2^2)+4/(0.163*(Calcul!$K63*Calcul!$L63)/VLOOKUP(Calcul!$I63,'ModelParams Lp'!$E$37:$F$39,2,0)))</f>
        <v>#N/A</v>
      </c>
      <c r="BK58" s="67" t="e">
        <f>-10*LOG(2/(4*PI()*2^2)+4/(0.163*(Calcul!$K63*Calcul!$L63)/VLOOKUP(Calcul!$I63,'ModelParams Lp'!$E$37:$F$39,2,0)))</f>
        <v>#N/A</v>
      </c>
      <c r="BL58" s="67" t="e">
        <f>-10*LOG(2/(4*PI()*2^2)+4/(0.163*(Calcul!$K63*Calcul!$L63)/VLOOKUP(Calcul!$I63,'ModelParams Lp'!$E$37:$F$39,2,0)))</f>
        <v>#N/A</v>
      </c>
      <c r="BM58" s="67" t="e">
        <f>VLOOKUP(Calcul!$J63,'ModelParams Lp'!$D$28:$O$32,5,0)+BE58</f>
        <v>#N/A</v>
      </c>
      <c r="BN58" s="67" t="e">
        <f>VLOOKUP(Calcul!$J63,'ModelParams Lp'!$D$28:$O$32,6,0)+BF58</f>
        <v>#N/A</v>
      </c>
      <c r="BO58" s="67" t="e">
        <f>VLOOKUP(Calcul!$J63,'ModelParams Lp'!$D$28:$O$32,7,0)+BG58</f>
        <v>#N/A</v>
      </c>
      <c r="BP58" s="67" t="e">
        <f>VLOOKUP(Calcul!$J63,'ModelParams Lp'!$D$28:$O$32,8,0)+BH58</f>
        <v>#N/A</v>
      </c>
      <c r="BQ58" s="67" t="e">
        <f>VLOOKUP(Calcul!$J63,'ModelParams Lp'!$D$28:$O$32,9,0)+BI58</f>
        <v>#N/A</v>
      </c>
      <c r="BR58" s="67" t="e">
        <f>VLOOKUP(Calcul!$J63,'ModelParams Lp'!$D$28:$O$32,10,0)+BJ58</f>
        <v>#N/A</v>
      </c>
      <c r="BS58" s="67" t="e">
        <f>VLOOKUP(Calcul!$J63,'ModelParams Lp'!$D$28:$O$32,11,0)+BK58</f>
        <v>#N/A</v>
      </c>
      <c r="BT58" s="67" t="e">
        <f>VLOOKUP(Calcul!$J63,'ModelParams Lp'!$D$28:$O$32,12,0)+BL58</f>
        <v>#N/A</v>
      </c>
      <c r="BU58" s="66" t="e">
        <f t="shared" ca="1" si="7"/>
        <v>#DIV/0!</v>
      </c>
      <c r="BV58" s="66" t="e">
        <f t="shared" ca="1" si="8"/>
        <v>#DIV/0!</v>
      </c>
      <c r="BW58" s="66" t="e">
        <f t="shared" ca="1" si="9"/>
        <v>#DIV/0!</v>
      </c>
      <c r="BX58" s="66" t="e">
        <f t="shared" ca="1" si="10"/>
        <v>#DIV/0!</v>
      </c>
      <c r="BY58" s="66" t="e">
        <f t="shared" ca="1" si="11"/>
        <v>#DIV/0!</v>
      </c>
      <c r="BZ58" s="66" t="e">
        <f t="shared" ca="1" si="12"/>
        <v>#DIV/0!</v>
      </c>
      <c r="CA58" s="66" t="e">
        <f t="shared" ca="1" si="13"/>
        <v>#DIV/0!</v>
      </c>
      <c r="CB58" s="66" t="e">
        <f t="shared" ca="1" si="14"/>
        <v>#DIV/0!</v>
      </c>
      <c r="CC58" s="24" t="e">
        <f ca="1">10*LOG10(IF(BU58="",0,POWER(10,((BU58+'ModelParams Lw'!$O$4)/10))) +IF(BV58="",0,POWER(10,((BV58+'ModelParams Lw'!$P$4)/10))) +IF(BW58="",0,POWER(10,((BW58+'ModelParams Lw'!$Q$4)/10))) +IF(BX58="",0,POWER(10,((BX58+'ModelParams Lw'!$R$4)/10))) +IF(BY58="",0,POWER(10,((BY58+'ModelParams Lw'!$S$4)/10))) +IF(BZ58="",0,POWER(10,((BZ58+'ModelParams Lw'!$T$4)/10))) +IF(CA58="",0,POWER(10,((CA58+'ModelParams Lw'!$U$4)/10)))+IF(CB58="",0,POWER(10,((CB58+'ModelParams Lw'!$V$4)/10))))</f>
        <v>#DIV/0!</v>
      </c>
      <c r="CD58" s="24" t="e">
        <f t="shared" ca="1" si="15"/>
        <v>#DIV/0!</v>
      </c>
      <c r="CE58" s="24" t="e">
        <f ca="1">(BU58-'ModelParams Lw'!O$10)/'ModelParams Lw'!O$11</f>
        <v>#DIV/0!</v>
      </c>
      <c r="CF58" s="24" t="e">
        <f ca="1">(BV58-'ModelParams Lw'!P$10)/'ModelParams Lw'!P$11</f>
        <v>#DIV/0!</v>
      </c>
      <c r="CG58" s="24" t="e">
        <f ca="1">(BW58-'ModelParams Lw'!Q$10)/'ModelParams Lw'!Q$11</f>
        <v>#DIV/0!</v>
      </c>
      <c r="CH58" s="24" t="e">
        <f ca="1">(BX58-'ModelParams Lw'!R$10)/'ModelParams Lw'!R$11</f>
        <v>#DIV/0!</v>
      </c>
      <c r="CI58" s="24" t="e">
        <f ca="1">(BY58-'ModelParams Lw'!S$10)/'ModelParams Lw'!S$11</f>
        <v>#DIV/0!</v>
      </c>
      <c r="CJ58" s="24" t="e">
        <f ca="1">(BZ58-'ModelParams Lw'!T$10)/'ModelParams Lw'!T$11</f>
        <v>#DIV/0!</v>
      </c>
      <c r="CK58" s="24" t="e">
        <f ca="1">(CA58-'ModelParams Lw'!U$10)/'ModelParams Lw'!U$11</f>
        <v>#DIV/0!</v>
      </c>
      <c r="CL58" s="24" t="e">
        <f ca="1">(CB58-'ModelParams Lw'!V$10)/'ModelParams Lw'!V$11</f>
        <v>#DIV/0!</v>
      </c>
      <c r="CM58" s="66" t="e">
        <f t="shared" si="16"/>
        <v>#DIV/0!</v>
      </c>
      <c r="CN58" s="66" t="e">
        <f t="shared" si="17"/>
        <v>#DIV/0!</v>
      </c>
      <c r="CO58" s="66" t="e">
        <f t="shared" si="23"/>
        <v>#DIV/0!</v>
      </c>
      <c r="CP58" s="66" t="e">
        <f t="shared" si="18"/>
        <v>#DIV/0!</v>
      </c>
      <c r="CQ58" s="66" t="e">
        <f t="shared" si="19"/>
        <v>#DIV/0!</v>
      </c>
      <c r="CR58" s="66" t="e">
        <f t="shared" si="20"/>
        <v>#DIV/0!</v>
      </c>
      <c r="CS58" s="66" t="e">
        <f t="shared" si="21"/>
        <v>#DIV/0!</v>
      </c>
      <c r="CT58" s="66" t="e">
        <f t="shared" si="22"/>
        <v>#DIV/0!</v>
      </c>
      <c r="CU58" s="24" t="e">
        <f>10*LOG10(IF(CM58="",0,POWER(10,((CM58+'ModelParams Lw'!$O$4)/10))) +IF(CN58="",0,POWER(10,((CN58+'ModelParams Lw'!$P$4)/10))) +IF(CO58="",0,POWER(10,((CO58+'ModelParams Lw'!$Q$4)/10))) +IF(CP58="",0,POWER(10,((CP58+'ModelParams Lw'!$R$4)/10))) +IF(CQ58="",0,POWER(10,((CQ58+'ModelParams Lw'!$S$4)/10))) +IF(CR58="",0,POWER(10,((CR58+'ModelParams Lw'!$T$4)/10))) +IF(CS58="",0,POWER(10,((CS58+'ModelParams Lw'!$U$4)/10)))+IF(CT58="",0,POWER(10,((CT58+'ModelParams Lw'!$V$4)/10))))</f>
        <v>#DIV/0!</v>
      </c>
      <c r="CV58" s="24" t="e">
        <f t="shared" si="24"/>
        <v>#DIV/0!</v>
      </c>
      <c r="CW58" s="24" t="e">
        <f>(CM58-'ModelParams Lw'!O$10)/'ModelParams Lw'!O$11</f>
        <v>#DIV/0!</v>
      </c>
      <c r="CX58" s="24" t="e">
        <f>(CN58-'ModelParams Lw'!P$10)/'ModelParams Lw'!P$11</f>
        <v>#DIV/0!</v>
      </c>
      <c r="CY58" s="24" t="e">
        <f>(CO58-'ModelParams Lw'!Q$10)/'ModelParams Lw'!Q$11</f>
        <v>#DIV/0!</v>
      </c>
      <c r="CZ58" s="24" t="e">
        <f>(CP58-'ModelParams Lw'!R$10)/'ModelParams Lw'!R$11</f>
        <v>#DIV/0!</v>
      </c>
      <c r="DA58" s="24" t="e">
        <f>(CQ58-'ModelParams Lw'!S$10)/'ModelParams Lw'!S$11</f>
        <v>#DIV/0!</v>
      </c>
      <c r="DB58" s="24" t="e">
        <f>(CR58-'ModelParams Lw'!T$10)/'ModelParams Lw'!T$11</f>
        <v>#DIV/0!</v>
      </c>
      <c r="DC58" s="24" t="e">
        <f>(CS58-'ModelParams Lw'!U$10)/'ModelParams Lw'!U$11</f>
        <v>#DIV/0!</v>
      </c>
      <c r="DD58" s="24" t="e">
        <f>(CT58-'ModelParams Lw'!V$10)/'ModelParams Lw'!V$11</f>
        <v>#DIV/0!</v>
      </c>
    </row>
    <row r="59" spans="1:108" x14ac:dyDescent="0.25">
      <c r="A59" s="12">
        <f>'Sound Power'!B59</f>
        <v>0</v>
      </c>
      <c r="B59" s="12">
        <f>'Sound Power'!D59</f>
        <v>0</v>
      </c>
      <c r="C59" s="12">
        <f>'Sound Power'!E59</f>
        <v>0</v>
      </c>
      <c r="D59" s="12">
        <f>'Sound Power'!F59</f>
        <v>0</v>
      </c>
      <c r="E59" s="67" t="e">
        <f>IF(Calcul!$G64="SA",'Sound Power'!AY59,'Sound Power'!P59)</f>
        <v>#DIV/0!</v>
      </c>
      <c r="F59" s="67" t="e">
        <f>IF(Calcul!$G64="SA",'Sound Power'!AZ59,'Sound Power'!Q59)</f>
        <v>#DIV/0!</v>
      </c>
      <c r="G59" s="67" t="e">
        <f>IF(Calcul!$G64="SA",'Sound Power'!BA59,'Sound Power'!R59)</f>
        <v>#DIV/0!</v>
      </c>
      <c r="H59" s="67" t="e">
        <f>IF(Calcul!$G64="SA",'Sound Power'!BB59,'Sound Power'!S59)</f>
        <v>#DIV/0!</v>
      </c>
      <c r="I59" s="67" t="e">
        <f>IF(Calcul!$G64="SA",'Sound Power'!BC59,'Sound Power'!T59)</f>
        <v>#DIV/0!</v>
      </c>
      <c r="J59" s="67" t="e">
        <f>IF(Calcul!$G64="SA",'Sound Power'!BD59,'Sound Power'!U59)</f>
        <v>#DIV/0!</v>
      </c>
      <c r="K59" s="67" t="e">
        <f>IF(Calcul!$G64="SA",'Sound Power'!BE59,'Sound Power'!V59)</f>
        <v>#DIV/0!</v>
      </c>
      <c r="L59" s="67" t="e">
        <f>IF(Calcul!$G64="SA",'Sound Power'!BF59,'Sound Power'!W59)</f>
        <v>#DIV/0!</v>
      </c>
      <c r="M59" s="67" t="e">
        <f>'Sound Power'!BY59</f>
        <v>#DIV/0!</v>
      </c>
      <c r="N59" s="67" t="e">
        <f>'Sound Power'!BZ59</f>
        <v>#DIV/0!</v>
      </c>
      <c r="O59" s="67" t="e">
        <f>'Sound Power'!CA59</f>
        <v>#DIV/0!</v>
      </c>
      <c r="P59" s="67" t="e">
        <f>'Sound Power'!CB59</f>
        <v>#DIV/0!</v>
      </c>
      <c r="Q59" s="67" t="e">
        <f>'Sound Power'!CC59</f>
        <v>#DIV/0!</v>
      </c>
      <c r="R59" s="67" t="e">
        <f>'Sound Power'!CD59</f>
        <v>#DIV/0!</v>
      </c>
      <c r="S59" s="67" t="e">
        <f>'Sound Power'!CE59</f>
        <v>#DIV/0!</v>
      </c>
      <c r="T59" s="67" t="e">
        <f>'Sound Power'!CF59</f>
        <v>#DIV/0!</v>
      </c>
      <c r="U59" s="64">
        <f t="shared" si="3"/>
        <v>0</v>
      </c>
      <c r="V59" s="64">
        <f t="shared" si="4"/>
        <v>0</v>
      </c>
      <c r="W59" s="67" t="e">
        <f>('ModelParams Lp'!B$4*10^'ModelParams Lp'!B$5*($U59/$V59)^'ModelParams Lp'!B$6)*3</f>
        <v>#DIV/0!</v>
      </c>
      <c r="X59" s="67" t="e">
        <f>('ModelParams Lp'!C$4*10^'ModelParams Lp'!C$5*($U59/$V59)^'ModelParams Lp'!C$6)*3</f>
        <v>#DIV/0!</v>
      </c>
      <c r="Y59" s="67" t="e">
        <f>('ModelParams Lp'!D$4*10^'ModelParams Lp'!D$5*($U59/$V59)^'ModelParams Lp'!D$6)*3</f>
        <v>#DIV/0!</v>
      </c>
      <c r="Z59" s="67" t="e">
        <f>('ModelParams Lp'!E$4*10^'ModelParams Lp'!E$5*($U59/$V59)^'ModelParams Lp'!E$6)*3</f>
        <v>#DIV/0!</v>
      </c>
      <c r="AA59" s="67" t="e">
        <f>('ModelParams Lp'!F$4*10^'ModelParams Lp'!F$5*($U59/$V59)^'ModelParams Lp'!F$6)*3</f>
        <v>#DIV/0!</v>
      </c>
      <c r="AB59" s="67" t="e">
        <f>('ModelParams Lp'!G$4*10^'ModelParams Lp'!G$5*($U59/$V59)^'ModelParams Lp'!G$6)*3</f>
        <v>#DIV/0!</v>
      </c>
      <c r="AC59" s="67" t="e">
        <f>('ModelParams Lp'!H$4*10^'ModelParams Lp'!H$5*($U59/$V59)^'ModelParams Lp'!H$6)*3</f>
        <v>#DIV/0!</v>
      </c>
      <c r="AD59" s="67" t="e">
        <f>('ModelParams Lp'!I$4*10^'ModelParams Lp'!I$5*($U59/$V59)^'ModelParams Lp'!I$6)*3</f>
        <v>#DIV/0!</v>
      </c>
      <c r="AE59" s="53" t="e">
        <f t="shared" si="5"/>
        <v>#DIV/0!</v>
      </c>
      <c r="AF59" s="53" t="e">
        <f>IF(AE59&lt;'ModelParams Lp'!$B$16,-1,IF(AE59&lt;'ModelParams Lp'!$C$16,0,IF(AE59&lt;'ModelParams Lp'!$D$16,1,IF(AE59&lt;'ModelParams Lp'!$E$16,2,IF(AE59&lt;'ModelParams Lp'!$F$16,3,IF(AE59&lt;'ModelParams Lp'!$G$16,4,IF(AE59&lt;'ModelParams Lp'!$H$16,5,6)))))))</f>
        <v>#DIV/0!</v>
      </c>
      <c r="AG59" s="67" t="e">
        <f ca="1">IF($AF59&gt;1,0,OFFSET('ModelParams Lp'!$C$12,0,-'Sound Pressure'!$AF59))</f>
        <v>#DIV/0!</v>
      </c>
      <c r="AH59" s="67" t="e">
        <f ca="1">IF($AF59&gt;2,0,OFFSET('ModelParams Lp'!$D$12,0,-'Sound Pressure'!$AF59))</f>
        <v>#DIV/0!</v>
      </c>
      <c r="AI59" s="67" t="e">
        <f ca="1">IF($AF59&gt;3,0,OFFSET('ModelParams Lp'!$E$12,0,-'Sound Pressure'!$AF59))</f>
        <v>#DIV/0!</v>
      </c>
      <c r="AJ59" s="67" t="e">
        <f ca="1">IF($AF59&gt;4,0,OFFSET('ModelParams Lp'!$F$12,0,-'Sound Pressure'!$AF59))</f>
        <v>#DIV/0!</v>
      </c>
      <c r="AK59" s="67" t="e">
        <f ca="1">IF($AF59&gt;3,0,OFFSET('ModelParams Lp'!$G$12,0,-'Sound Pressure'!$AF59))</f>
        <v>#DIV/0!</v>
      </c>
      <c r="AL59" s="67" t="e">
        <f ca="1">IF($AF59&gt;5,0,OFFSET('ModelParams Lp'!$H$12,0,-'Sound Pressure'!$AF59))</f>
        <v>#DIV/0!</v>
      </c>
      <c r="AM59" s="67" t="e">
        <f ca="1">IF($AF59&gt;6,0,OFFSET('ModelParams Lp'!$I$12,0,-'Sound Pressure'!$AF59))</f>
        <v>#DIV/0!</v>
      </c>
      <c r="AN59" s="67" t="e">
        <f ca="1">IF($AF59&gt;7,0,IF($AF$4&lt;0,3,OFFSET('ModelParams Lp'!$J$12,0,-'Sound Pressure'!$AF59)))</f>
        <v>#DIV/0!</v>
      </c>
      <c r="AO59" s="67" t="e">
        <f t="shared" si="25"/>
        <v>#DIV/0!</v>
      </c>
      <c r="AP59" s="67" t="e">
        <f t="shared" si="25"/>
        <v>#DIV/0!</v>
      </c>
      <c r="AQ59" s="67" t="e">
        <f t="shared" si="25"/>
        <v>#DIV/0!</v>
      </c>
      <c r="AR59" s="67" t="e">
        <f t="shared" si="25"/>
        <v>#DIV/0!</v>
      </c>
      <c r="AS59" s="67" t="e">
        <f t="shared" si="25"/>
        <v>#DIV/0!</v>
      </c>
      <c r="AT59" s="67" t="e">
        <f t="shared" si="25"/>
        <v>#DIV/0!</v>
      </c>
      <c r="AU59" s="67" t="e">
        <f t="shared" si="25"/>
        <v>#DIV/0!</v>
      </c>
      <c r="AV59" s="67" t="e">
        <f t="shared" si="25"/>
        <v>#DIV/0!</v>
      </c>
      <c r="AW59" s="67">
        <f>'ModelParams Lp'!B$22</f>
        <v>4</v>
      </c>
      <c r="AX59" s="67">
        <f>'ModelParams Lp'!C$22</f>
        <v>2</v>
      </c>
      <c r="AY59" s="67">
        <f>'ModelParams Lp'!D$22</f>
        <v>1</v>
      </c>
      <c r="AZ59" s="67">
        <f>'ModelParams Lp'!E$22</f>
        <v>0</v>
      </c>
      <c r="BA59" s="67">
        <f>'ModelParams Lp'!F$22</f>
        <v>0</v>
      </c>
      <c r="BB59" s="67">
        <f>'ModelParams Lp'!G$22</f>
        <v>0</v>
      </c>
      <c r="BC59" s="67">
        <f>'ModelParams Lp'!H$22</f>
        <v>0</v>
      </c>
      <c r="BD59" s="67">
        <f>'ModelParams Lp'!I$22</f>
        <v>0</v>
      </c>
      <c r="BE59" s="67" t="e">
        <f>-10*LOG(2/(4*PI()*2^2)+4/(0.163*(Calcul!$K64*Calcul!$L64)/VLOOKUP(Calcul!$I64,'ModelParams Lp'!$E$37:$F$39,2,0)))</f>
        <v>#N/A</v>
      </c>
      <c r="BF59" s="67" t="e">
        <f>-10*LOG(2/(4*PI()*2^2)+4/(0.163*(Calcul!$K64*Calcul!$L64)/VLOOKUP(Calcul!$I64,'ModelParams Lp'!$E$37:$F$39,2,0)))</f>
        <v>#N/A</v>
      </c>
      <c r="BG59" s="67" t="e">
        <f>-10*LOG(2/(4*PI()*2^2)+4/(0.163*(Calcul!$K64*Calcul!$L64)/VLOOKUP(Calcul!$I64,'ModelParams Lp'!$E$37:$F$39,2,0)))</f>
        <v>#N/A</v>
      </c>
      <c r="BH59" s="67" t="e">
        <f>-10*LOG(2/(4*PI()*2^2)+4/(0.163*(Calcul!$K64*Calcul!$L64)/VLOOKUP(Calcul!$I64,'ModelParams Lp'!$E$37:$F$39,2,0)))</f>
        <v>#N/A</v>
      </c>
      <c r="BI59" s="67" t="e">
        <f>-10*LOG(2/(4*PI()*2^2)+4/(0.163*(Calcul!$K64*Calcul!$L64)/VLOOKUP(Calcul!$I64,'ModelParams Lp'!$E$37:$F$39,2,0)))</f>
        <v>#N/A</v>
      </c>
      <c r="BJ59" s="67" t="e">
        <f>-10*LOG(2/(4*PI()*2^2)+4/(0.163*(Calcul!$K64*Calcul!$L64)/VLOOKUP(Calcul!$I64,'ModelParams Lp'!$E$37:$F$39,2,0)))</f>
        <v>#N/A</v>
      </c>
      <c r="BK59" s="67" t="e">
        <f>-10*LOG(2/(4*PI()*2^2)+4/(0.163*(Calcul!$K64*Calcul!$L64)/VLOOKUP(Calcul!$I64,'ModelParams Lp'!$E$37:$F$39,2,0)))</f>
        <v>#N/A</v>
      </c>
      <c r="BL59" s="67" t="e">
        <f>-10*LOG(2/(4*PI()*2^2)+4/(0.163*(Calcul!$K64*Calcul!$L64)/VLOOKUP(Calcul!$I64,'ModelParams Lp'!$E$37:$F$39,2,0)))</f>
        <v>#N/A</v>
      </c>
      <c r="BM59" s="67" t="e">
        <f>VLOOKUP(Calcul!$J64,'ModelParams Lp'!$D$28:$O$32,5,0)+BE59</f>
        <v>#N/A</v>
      </c>
      <c r="BN59" s="67" t="e">
        <f>VLOOKUP(Calcul!$J64,'ModelParams Lp'!$D$28:$O$32,6,0)+BF59</f>
        <v>#N/A</v>
      </c>
      <c r="BO59" s="67" t="e">
        <f>VLOOKUP(Calcul!$J64,'ModelParams Lp'!$D$28:$O$32,7,0)+BG59</f>
        <v>#N/A</v>
      </c>
      <c r="BP59" s="67" t="e">
        <f>VLOOKUP(Calcul!$J64,'ModelParams Lp'!$D$28:$O$32,8,0)+BH59</f>
        <v>#N/A</v>
      </c>
      <c r="BQ59" s="67" t="e">
        <f>VLOOKUP(Calcul!$J64,'ModelParams Lp'!$D$28:$O$32,9,0)+BI59</f>
        <v>#N/A</v>
      </c>
      <c r="BR59" s="67" t="e">
        <f>VLOOKUP(Calcul!$J64,'ModelParams Lp'!$D$28:$O$32,10,0)+BJ59</f>
        <v>#N/A</v>
      </c>
      <c r="BS59" s="67" t="e">
        <f>VLOOKUP(Calcul!$J64,'ModelParams Lp'!$D$28:$O$32,11,0)+BK59</f>
        <v>#N/A</v>
      </c>
      <c r="BT59" s="67" t="e">
        <f>VLOOKUP(Calcul!$J64,'ModelParams Lp'!$D$28:$O$32,12,0)+BL59</f>
        <v>#N/A</v>
      </c>
      <c r="BU59" s="66" t="e">
        <f t="shared" ca="1" si="7"/>
        <v>#DIV/0!</v>
      </c>
      <c r="BV59" s="66" t="e">
        <f t="shared" ca="1" si="8"/>
        <v>#DIV/0!</v>
      </c>
      <c r="BW59" s="66" t="e">
        <f t="shared" ca="1" si="9"/>
        <v>#DIV/0!</v>
      </c>
      <c r="BX59" s="66" t="e">
        <f t="shared" ca="1" si="10"/>
        <v>#DIV/0!</v>
      </c>
      <c r="BY59" s="66" t="e">
        <f t="shared" ca="1" si="11"/>
        <v>#DIV/0!</v>
      </c>
      <c r="BZ59" s="66" t="e">
        <f t="shared" ca="1" si="12"/>
        <v>#DIV/0!</v>
      </c>
      <c r="CA59" s="66" t="e">
        <f t="shared" ca="1" si="13"/>
        <v>#DIV/0!</v>
      </c>
      <c r="CB59" s="66" t="e">
        <f t="shared" ca="1" si="14"/>
        <v>#DIV/0!</v>
      </c>
      <c r="CC59" s="24" t="e">
        <f ca="1">10*LOG10(IF(BU59="",0,POWER(10,((BU59+'ModelParams Lw'!$O$4)/10))) +IF(BV59="",0,POWER(10,((BV59+'ModelParams Lw'!$P$4)/10))) +IF(BW59="",0,POWER(10,((BW59+'ModelParams Lw'!$Q$4)/10))) +IF(BX59="",0,POWER(10,((BX59+'ModelParams Lw'!$R$4)/10))) +IF(BY59="",0,POWER(10,((BY59+'ModelParams Lw'!$S$4)/10))) +IF(BZ59="",0,POWER(10,((BZ59+'ModelParams Lw'!$T$4)/10))) +IF(CA59="",0,POWER(10,((CA59+'ModelParams Lw'!$U$4)/10)))+IF(CB59="",0,POWER(10,((CB59+'ModelParams Lw'!$V$4)/10))))</f>
        <v>#DIV/0!</v>
      </c>
      <c r="CD59" s="24" t="e">
        <f t="shared" ca="1" si="15"/>
        <v>#DIV/0!</v>
      </c>
      <c r="CE59" s="24" t="e">
        <f ca="1">(BU59-'ModelParams Lw'!O$10)/'ModelParams Lw'!O$11</f>
        <v>#DIV/0!</v>
      </c>
      <c r="CF59" s="24" t="e">
        <f ca="1">(BV59-'ModelParams Lw'!P$10)/'ModelParams Lw'!P$11</f>
        <v>#DIV/0!</v>
      </c>
      <c r="CG59" s="24" t="e">
        <f ca="1">(BW59-'ModelParams Lw'!Q$10)/'ModelParams Lw'!Q$11</f>
        <v>#DIV/0!</v>
      </c>
      <c r="CH59" s="24" t="e">
        <f ca="1">(BX59-'ModelParams Lw'!R$10)/'ModelParams Lw'!R$11</f>
        <v>#DIV/0!</v>
      </c>
      <c r="CI59" s="24" t="e">
        <f ca="1">(BY59-'ModelParams Lw'!S$10)/'ModelParams Lw'!S$11</f>
        <v>#DIV/0!</v>
      </c>
      <c r="CJ59" s="24" t="e">
        <f ca="1">(BZ59-'ModelParams Lw'!T$10)/'ModelParams Lw'!T$11</f>
        <v>#DIV/0!</v>
      </c>
      <c r="CK59" s="24" t="e">
        <f ca="1">(CA59-'ModelParams Lw'!U$10)/'ModelParams Lw'!U$11</f>
        <v>#DIV/0!</v>
      </c>
      <c r="CL59" s="24" t="e">
        <f ca="1">(CB59-'ModelParams Lw'!V$10)/'ModelParams Lw'!V$11</f>
        <v>#DIV/0!</v>
      </c>
      <c r="CM59" s="66" t="e">
        <f t="shared" si="16"/>
        <v>#DIV/0!</v>
      </c>
      <c r="CN59" s="66" t="e">
        <f t="shared" si="17"/>
        <v>#DIV/0!</v>
      </c>
      <c r="CO59" s="66" t="e">
        <f t="shared" si="23"/>
        <v>#DIV/0!</v>
      </c>
      <c r="CP59" s="66" t="e">
        <f t="shared" si="18"/>
        <v>#DIV/0!</v>
      </c>
      <c r="CQ59" s="66" t="e">
        <f t="shared" si="19"/>
        <v>#DIV/0!</v>
      </c>
      <c r="CR59" s="66" t="e">
        <f t="shared" si="20"/>
        <v>#DIV/0!</v>
      </c>
      <c r="CS59" s="66" t="e">
        <f t="shared" si="21"/>
        <v>#DIV/0!</v>
      </c>
      <c r="CT59" s="66" t="e">
        <f t="shared" si="22"/>
        <v>#DIV/0!</v>
      </c>
      <c r="CU59" s="24" t="e">
        <f>10*LOG10(IF(CM59="",0,POWER(10,((CM59+'ModelParams Lw'!$O$4)/10))) +IF(CN59="",0,POWER(10,((CN59+'ModelParams Lw'!$P$4)/10))) +IF(CO59="",0,POWER(10,((CO59+'ModelParams Lw'!$Q$4)/10))) +IF(CP59="",0,POWER(10,((CP59+'ModelParams Lw'!$R$4)/10))) +IF(CQ59="",0,POWER(10,((CQ59+'ModelParams Lw'!$S$4)/10))) +IF(CR59="",0,POWER(10,((CR59+'ModelParams Lw'!$T$4)/10))) +IF(CS59="",0,POWER(10,((CS59+'ModelParams Lw'!$U$4)/10)))+IF(CT59="",0,POWER(10,((CT59+'ModelParams Lw'!$V$4)/10))))</f>
        <v>#DIV/0!</v>
      </c>
      <c r="CV59" s="24" t="e">
        <f t="shared" si="24"/>
        <v>#DIV/0!</v>
      </c>
      <c r="CW59" s="24" t="e">
        <f>(CM59-'ModelParams Lw'!O$10)/'ModelParams Lw'!O$11</f>
        <v>#DIV/0!</v>
      </c>
      <c r="CX59" s="24" t="e">
        <f>(CN59-'ModelParams Lw'!P$10)/'ModelParams Lw'!P$11</f>
        <v>#DIV/0!</v>
      </c>
      <c r="CY59" s="24" t="e">
        <f>(CO59-'ModelParams Lw'!Q$10)/'ModelParams Lw'!Q$11</f>
        <v>#DIV/0!</v>
      </c>
      <c r="CZ59" s="24" t="e">
        <f>(CP59-'ModelParams Lw'!R$10)/'ModelParams Lw'!R$11</f>
        <v>#DIV/0!</v>
      </c>
      <c r="DA59" s="24" t="e">
        <f>(CQ59-'ModelParams Lw'!S$10)/'ModelParams Lw'!S$11</f>
        <v>#DIV/0!</v>
      </c>
      <c r="DB59" s="24" t="e">
        <f>(CR59-'ModelParams Lw'!T$10)/'ModelParams Lw'!T$11</f>
        <v>#DIV/0!</v>
      </c>
      <c r="DC59" s="24" t="e">
        <f>(CS59-'ModelParams Lw'!U$10)/'ModelParams Lw'!U$11</f>
        <v>#DIV/0!</v>
      </c>
      <c r="DD59" s="24" t="e">
        <f>(CT59-'ModelParams Lw'!V$10)/'ModelParams Lw'!V$11</f>
        <v>#DIV/0!</v>
      </c>
    </row>
    <row r="60" spans="1:108" x14ac:dyDescent="0.25">
      <c r="A60" s="12">
        <f>'Sound Power'!B60</f>
        <v>0</v>
      </c>
      <c r="B60" s="12">
        <f>'Sound Power'!D60</f>
        <v>0</v>
      </c>
      <c r="C60" s="12">
        <f>'Sound Power'!E60</f>
        <v>0</v>
      </c>
      <c r="D60" s="12">
        <f>'Sound Power'!F60</f>
        <v>0</v>
      </c>
      <c r="E60" s="67" t="e">
        <f>IF(Calcul!$G65="SA",'Sound Power'!AY60,'Sound Power'!P60)</f>
        <v>#DIV/0!</v>
      </c>
      <c r="F60" s="67" t="e">
        <f>IF(Calcul!$G65="SA",'Sound Power'!AZ60,'Sound Power'!Q60)</f>
        <v>#DIV/0!</v>
      </c>
      <c r="G60" s="67" t="e">
        <f>IF(Calcul!$G65="SA",'Sound Power'!BA60,'Sound Power'!R60)</f>
        <v>#DIV/0!</v>
      </c>
      <c r="H60" s="67" t="e">
        <f>IF(Calcul!$G65="SA",'Sound Power'!BB60,'Sound Power'!S60)</f>
        <v>#DIV/0!</v>
      </c>
      <c r="I60" s="67" t="e">
        <f>IF(Calcul!$G65="SA",'Sound Power'!BC60,'Sound Power'!T60)</f>
        <v>#DIV/0!</v>
      </c>
      <c r="J60" s="67" t="e">
        <f>IF(Calcul!$G65="SA",'Sound Power'!BD60,'Sound Power'!U60)</f>
        <v>#DIV/0!</v>
      </c>
      <c r="K60" s="67" t="e">
        <f>IF(Calcul!$G65="SA",'Sound Power'!BE60,'Sound Power'!V60)</f>
        <v>#DIV/0!</v>
      </c>
      <c r="L60" s="67" t="e">
        <f>IF(Calcul!$G65="SA",'Sound Power'!BF60,'Sound Power'!W60)</f>
        <v>#DIV/0!</v>
      </c>
      <c r="M60" s="67" t="e">
        <f>'Sound Power'!BY60</f>
        <v>#DIV/0!</v>
      </c>
      <c r="N60" s="67" t="e">
        <f>'Sound Power'!BZ60</f>
        <v>#DIV/0!</v>
      </c>
      <c r="O60" s="67" t="e">
        <f>'Sound Power'!CA60</f>
        <v>#DIV/0!</v>
      </c>
      <c r="P60" s="67" t="e">
        <f>'Sound Power'!CB60</f>
        <v>#DIV/0!</v>
      </c>
      <c r="Q60" s="67" t="e">
        <f>'Sound Power'!CC60</f>
        <v>#DIV/0!</v>
      </c>
      <c r="R60" s="67" t="e">
        <f>'Sound Power'!CD60</f>
        <v>#DIV/0!</v>
      </c>
      <c r="S60" s="67" t="e">
        <f>'Sound Power'!CE60</f>
        <v>#DIV/0!</v>
      </c>
      <c r="T60" s="67" t="e">
        <f>'Sound Power'!CF60</f>
        <v>#DIV/0!</v>
      </c>
      <c r="U60" s="64">
        <f t="shared" si="3"/>
        <v>0</v>
      </c>
      <c r="V60" s="64">
        <f t="shared" si="4"/>
        <v>0</v>
      </c>
      <c r="W60" s="67" t="e">
        <f>('ModelParams Lp'!B$4*10^'ModelParams Lp'!B$5*($U60/$V60)^'ModelParams Lp'!B$6)*3</f>
        <v>#DIV/0!</v>
      </c>
      <c r="X60" s="67" t="e">
        <f>('ModelParams Lp'!C$4*10^'ModelParams Lp'!C$5*($U60/$V60)^'ModelParams Lp'!C$6)*3</f>
        <v>#DIV/0!</v>
      </c>
      <c r="Y60" s="67" t="e">
        <f>('ModelParams Lp'!D$4*10^'ModelParams Lp'!D$5*($U60/$V60)^'ModelParams Lp'!D$6)*3</f>
        <v>#DIV/0!</v>
      </c>
      <c r="Z60" s="67" t="e">
        <f>('ModelParams Lp'!E$4*10^'ModelParams Lp'!E$5*($U60/$V60)^'ModelParams Lp'!E$6)*3</f>
        <v>#DIV/0!</v>
      </c>
      <c r="AA60" s="67" t="e">
        <f>('ModelParams Lp'!F$4*10^'ModelParams Lp'!F$5*($U60/$V60)^'ModelParams Lp'!F$6)*3</f>
        <v>#DIV/0!</v>
      </c>
      <c r="AB60" s="67" t="e">
        <f>('ModelParams Lp'!G$4*10^'ModelParams Lp'!G$5*($U60/$V60)^'ModelParams Lp'!G$6)*3</f>
        <v>#DIV/0!</v>
      </c>
      <c r="AC60" s="67" t="e">
        <f>('ModelParams Lp'!H$4*10^'ModelParams Lp'!H$5*($U60/$V60)^'ModelParams Lp'!H$6)*3</f>
        <v>#DIV/0!</v>
      </c>
      <c r="AD60" s="67" t="e">
        <f>('ModelParams Lp'!I$4*10^'ModelParams Lp'!I$5*($U60/$V60)^'ModelParams Lp'!I$6)*3</f>
        <v>#DIV/0!</v>
      </c>
      <c r="AE60" s="53" t="e">
        <f t="shared" si="5"/>
        <v>#DIV/0!</v>
      </c>
      <c r="AF60" s="53" t="e">
        <f>IF(AE60&lt;'ModelParams Lp'!$B$16,-1,IF(AE60&lt;'ModelParams Lp'!$C$16,0,IF(AE60&lt;'ModelParams Lp'!$D$16,1,IF(AE60&lt;'ModelParams Lp'!$E$16,2,IF(AE60&lt;'ModelParams Lp'!$F$16,3,IF(AE60&lt;'ModelParams Lp'!$G$16,4,IF(AE60&lt;'ModelParams Lp'!$H$16,5,6)))))))</f>
        <v>#DIV/0!</v>
      </c>
      <c r="AG60" s="67" t="e">
        <f ca="1">IF($AF60&gt;1,0,OFFSET('ModelParams Lp'!$C$12,0,-'Sound Pressure'!$AF60))</f>
        <v>#DIV/0!</v>
      </c>
      <c r="AH60" s="67" t="e">
        <f ca="1">IF($AF60&gt;2,0,OFFSET('ModelParams Lp'!$D$12,0,-'Sound Pressure'!$AF60))</f>
        <v>#DIV/0!</v>
      </c>
      <c r="AI60" s="67" t="e">
        <f ca="1">IF($AF60&gt;3,0,OFFSET('ModelParams Lp'!$E$12,0,-'Sound Pressure'!$AF60))</f>
        <v>#DIV/0!</v>
      </c>
      <c r="AJ60" s="67" t="e">
        <f ca="1">IF($AF60&gt;4,0,OFFSET('ModelParams Lp'!$F$12,0,-'Sound Pressure'!$AF60))</f>
        <v>#DIV/0!</v>
      </c>
      <c r="AK60" s="67" t="e">
        <f ca="1">IF($AF60&gt;3,0,OFFSET('ModelParams Lp'!$G$12,0,-'Sound Pressure'!$AF60))</f>
        <v>#DIV/0!</v>
      </c>
      <c r="AL60" s="67" t="e">
        <f ca="1">IF($AF60&gt;5,0,OFFSET('ModelParams Lp'!$H$12,0,-'Sound Pressure'!$AF60))</f>
        <v>#DIV/0!</v>
      </c>
      <c r="AM60" s="67" t="e">
        <f ca="1">IF($AF60&gt;6,0,OFFSET('ModelParams Lp'!$I$12,0,-'Sound Pressure'!$AF60))</f>
        <v>#DIV/0!</v>
      </c>
      <c r="AN60" s="67" t="e">
        <f ca="1">IF($AF60&gt;7,0,IF($AF$4&lt;0,3,OFFSET('ModelParams Lp'!$J$12,0,-'Sound Pressure'!$AF60)))</f>
        <v>#DIV/0!</v>
      </c>
      <c r="AO60" s="67" t="e">
        <f t="shared" si="25"/>
        <v>#DIV/0!</v>
      </c>
      <c r="AP60" s="67" t="e">
        <f t="shared" si="25"/>
        <v>#DIV/0!</v>
      </c>
      <c r="AQ60" s="67" t="e">
        <f t="shared" si="25"/>
        <v>#DIV/0!</v>
      </c>
      <c r="AR60" s="67" t="e">
        <f t="shared" si="25"/>
        <v>#DIV/0!</v>
      </c>
      <c r="AS60" s="67" t="e">
        <f t="shared" si="25"/>
        <v>#DIV/0!</v>
      </c>
      <c r="AT60" s="67" t="e">
        <f t="shared" si="25"/>
        <v>#DIV/0!</v>
      </c>
      <c r="AU60" s="67" t="e">
        <f t="shared" si="25"/>
        <v>#DIV/0!</v>
      </c>
      <c r="AV60" s="67" t="e">
        <f t="shared" si="25"/>
        <v>#DIV/0!</v>
      </c>
      <c r="AW60" s="67">
        <f>'ModelParams Lp'!B$22</f>
        <v>4</v>
      </c>
      <c r="AX60" s="67">
        <f>'ModelParams Lp'!C$22</f>
        <v>2</v>
      </c>
      <c r="AY60" s="67">
        <f>'ModelParams Lp'!D$22</f>
        <v>1</v>
      </c>
      <c r="AZ60" s="67">
        <f>'ModelParams Lp'!E$22</f>
        <v>0</v>
      </c>
      <c r="BA60" s="67">
        <f>'ModelParams Lp'!F$22</f>
        <v>0</v>
      </c>
      <c r="BB60" s="67">
        <f>'ModelParams Lp'!G$22</f>
        <v>0</v>
      </c>
      <c r="BC60" s="67">
        <f>'ModelParams Lp'!H$22</f>
        <v>0</v>
      </c>
      <c r="BD60" s="67">
        <f>'ModelParams Lp'!I$22</f>
        <v>0</v>
      </c>
      <c r="BE60" s="67" t="e">
        <f>-10*LOG(2/(4*PI()*2^2)+4/(0.163*(Calcul!$K65*Calcul!$L65)/VLOOKUP(Calcul!$I65,'ModelParams Lp'!$E$37:$F$39,2,0)))</f>
        <v>#N/A</v>
      </c>
      <c r="BF60" s="67" t="e">
        <f>-10*LOG(2/(4*PI()*2^2)+4/(0.163*(Calcul!$K65*Calcul!$L65)/VLOOKUP(Calcul!$I65,'ModelParams Lp'!$E$37:$F$39,2,0)))</f>
        <v>#N/A</v>
      </c>
      <c r="BG60" s="67" t="e">
        <f>-10*LOG(2/(4*PI()*2^2)+4/(0.163*(Calcul!$K65*Calcul!$L65)/VLOOKUP(Calcul!$I65,'ModelParams Lp'!$E$37:$F$39,2,0)))</f>
        <v>#N/A</v>
      </c>
      <c r="BH60" s="67" t="e">
        <f>-10*LOG(2/(4*PI()*2^2)+4/(0.163*(Calcul!$K65*Calcul!$L65)/VLOOKUP(Calcul!$I65,'ModelParams Lp'!$E$37:$F$39,2,0)))</f>
        <v>#N/A</v>
      </c>
      <c r="BI60" s="67" t="e">
        <f>-10*LOG(2/(4*PI()*2^2)+4/(0.163*(Calcul!$K65*Calcul!$L65)/VLOOKUP(Calcul!$I65,'ModelParams Lp'!$E$37:$F$39,2,0)))</f>
        <v>#N/A</v>
      </c>
      <c r="BJ60" s="67" t="e">
        <f>-10*LOG(2/(4*PI()*2^2)+4/(0.163*(Calcul!$K65*Calcul!$L65)/VLOOKUP(Calcul!$I65,'ModelParams Lp'!$E$37:$F$39,2,0)))</f>
        <v>#N/A</v>
      </c>
      <c r="BK60" s="67" t="e">
        <f>-10*LOG(2/(4*PI()*2^2)+4/(0.163*(Calcul!$K65*Calcul!$L65)/VLOOKUP(Calcul!$I65,'ModelParams Lp'!$E$37:$F$39,2,0)))</f>
        <v>#N/A</v>
      </c>
      <c r="BL60" s="67" t="e">
        <f>-10*LOG(2/(4*PI()*2^2)+4/(0.163*(Calcul!$K65*Calcul!$L65)/VLOOKUP(Calcul!$I65,'ModelParams Lp'!$E$37:$F$39,2,0)))</f>
        <v>#N/A</v>
      </c>
      <c r="BM60" s="67" t="e">
        <f>VLOOKUP(Calcul!$J65,'ModelParams Lp'!$D$28:$O$32,5,0)+BE60</f>
        <v>#N/A</v>
      </c>
      <c r="BN60" s="67" t="e">
        <f>VLOOKUP(Calcul!$J65,'ModelParams Lp'!$D$28:$O$32,6,0)+BF60</f>
        <v>#N/A</v>
      </c>
      <c r="BO60" s="67" t="e">
        <f>VLOOKUP(Calcul!$J65,'ModelParams Lp'!$D$28:$O$32,7,0)+BG60</f>
        <v>#N/A</v>
      </c>
      <c r="BP60" s="67" t="e">
        <f>VLOOKUP(Calcul!$J65,'ModelParams Lp'!$D$28:$O$32,8,0)+BH60</f>
        <v>#N/A</v>
      </c>
      <c r="BQ60" s="67" t="e">
        <f>VLOOKUP(Calcul!$J65,'ModelParams Lp'!$D$28:$O$32,9,0)+BI60</f>
        <v>#N/A</v>
      </c>
      <c r="BR60" s="67" t="e">
        <f>VLOOKUP(Calcul!$J65,'ModelParams Lp'!$D$28:$O$32,10,0)+BJ60</f>
        <v>#N/A</v>
      </c>
      <c r="BS60" s="67" t="e">
        <f>VLOOKUP(Calcul!$J65,'ModelParams Lp'!$D$28:$O$32,11,0)+BK60</f>
        <v>#N/A</v>
      </c>
      <c r="BT60" s="67" t="e">
        <f>VLOOKUP(Calcul!$J65,'ModelParams Lp'!$D$28:$O$32,12,0)+BL60</f>
        <v>#N/A</v>
      </c>
      <c r="BU60" s="66" t="e">
        <f t="shared" ca="1" si="7"/>
        <v>#DIV/0!</v>
      </c>
      <c r="BV60" s="66" t="e">
        <f t="shared" ca="1" si="8"/>
        <v>#DIV/0!</v>
      </c>
      <c r="BW60" s="66" t="e">
        <f t="shared" ca="1" si="9"/>
        <v>#DIV/0!</v>
      </c>
      <c r="BX60" s="66" t="e">
        <f t="shared" ca="1" si="10"/>
        <v>#DIV/0!</v>
      </c>
      <c r="BY60" s="66" t="e">
        <f t="shared" ca="1" si="11"/>
        <v>#DIV/0!</v>
      </c>
      <c r="BZ60" s="66" t="e">
        <f t="shared" ca="1" si="12"/>
        <v>#DIV/0!</v>
      </c>
      <c r="CA60" s="66" t="e">
        <f t="shared" ca="1" si="13"/>
        <v>#DIV/0!</v>
      </c>
      <c r="CB60" s="66" t="e">
        <f t="shared" ca="1" si="14"/>
        <v>#DIV/0!</v>
      </c>
      <c r="CC60" s="24" t="e">
        <f ca="1">10*LOG10(IF(BU60="",0,POWER(10,((BU60+'ModelParams Lw'!$O$4)/10))) +IF(BV60="",0,POWER(10,((BV60+'ModelParams Lw'!$P$4)/10))) +IF(BW60="",0,POWER(10,((BW60+'ModelParams Lw'!$Q$4)/10))) +IF(BX60="",0,POWER(10,((BX60+'ModelParams Lw'!$R$4)/10))) +IF(BY60="",0,POWER(10,((BY60+'ModelParams Lw'!$S$4)/10))) +IF(BZ60="",0,POWER(10,((BZ60+'ModelParams Lw'!$T$4)/10))) +IF(CA60="",0,POWER(10,((CA60+'ModelParams Lw'!$U$4)/10)))+IF(CB60="",0,POWER(10,((CB60+'ModelParams Lw'!$V$4)/10))))</f>
        <v>#DIV/0!</v>
      </c>
      <c r="CD60" s="24" t="e">
        <f t="shared" ca="1" si="15"/>
        <v>#DIV/0!</v>
      </c>
      <c r="CE60" s="24" t="e">
        <f ca="1">(BU60-'ModelParams Lw'!O$10)/'ModelParams Lw'!O$11</f>
        <v>#DIV/0!</v>
      </c>
      <c r="CF60" s="24" t="e">
        <f ca="1">(BV60-'ModelParams Lw'!P$10)/'ModelParams Lw'!P$11</f>
        <v>#DIV/0!</v>
      </c>
      <c r="CG60" s="24" t="e">
        <f ca="1">(BW60-'ModelParams Lw'!Q$10)/'ModelParams Lw'!Q$11</f>
        <v>#DIV/0!</v>
      </c>
      <c r="CH60" s="24" t="e">
        <f ca="1">(BX60-'ModelParams Lw'!R$10)/'ModelParams Lw'!R$11</f>
        <v>#DIV/0!</v>
      </c>
      <c r="CI60" s="24" t="e">
        <f ca="1">(BY60-'ModelParams Lw'!S$10)/'ModelParams Lw'!S$11</f>
        <v>#DIV/0!</v>
      </c>
      <c r="CJ60" s="24" t="e">
        <f ca="1">(BZ60-'ModelParams Lw'!T$10)/'ModelParams Lw'!T$11</f>
        <v>#DIV/0!</v>
      </c>
      <c r="CK60" s="24" t="e">
        <f ca="1">(CA60-'ModelParams Lw'!U$10)/'ModelParams Lw'!U$11</f>
        <v>#DIV/0!</v>
      </c>
      <c r="CL60" s="24" t="e">
        <f ca="1">(CB60-'ModelParams Lw'!V$10)/'ModelParams Lw'!V$11</f>
        <v>#DIV/0!</v>
      </c>
      <c r="CM60" s="66" t="e">
        <f t="shared" si="16"/>
        <v>#DIV/0!</v>
      </c>
      <c r="CN60" s="66" t="e">
        <f t="shared" si="17"/>
        <v>#DIV/0!</v>
      </c>
      <c r="CO60" s="66" t="e">
        <f t="shared" si="23"/>
        <v>#DIV/0!</v>
      </c>
      <c r="CP60" s="66" t="e">
        <f t="shared" si="18"/>
        <v>#DIV/0!</v>
      </c>
      <c r="CQ60" s="66" t="e">
        <f t="shared" si="19"/>
        <v>#DIV/0!</v>
      </c>
      <c r="CR60" s="66" t="e">
        <f t="shared" si="20"/>
        <v>#DIV/0!</v>
      </c>
      <c r="CS60" s="66" t="e">
        <f t="shared" si="21"/>
        <v>#DIV/0!</v>
      </c>
      <c r="CT60" s="66" t="e">
        <f t="shared" si="22"/>
        <v>#DIV/0!</v>
      </c>
      <c r="CU60" s="24" t="e">
        <f>10*LOG10(IF(CM60="",0,POWER(10,((CM60+'ModelParams Lw'!$O$4)/10))) +IF(CN60="",0,POWER(10,((CN60+'ModelParams Lw'!$P$4)/10))) +IF(CO60="",0,POWER(10,((CO60+'ModelParams Lw'!$Q$4)/10))) +IF(CP60="",0,POWER(10,((CP60+'ModelParams Lw'!$R$4)/10))) +IF(CQ60="",0,POWER(10,((CQ60+'ModelParams Lw'!$S$4)/10))) +IF(CR60="",0,POWER(10,((CR60+'ModelParams Lw'!$T$4)/10))) +IF(CS60="",0,POWER(10,((CS60+'ModelParams Lw'!$U$4)/10)))+IF(CT60="",0,POWER(10,((CT60+'ModelParams Lw'!$V$4)/10))))</f>
        <v>#DIV/0!</v>
      </c>
      <c r="CV60" s="24" t="e">
        <f t="shared" si="24"/>
        <v>#DIV/0!</v>
      </c>
      <c r="CW60" s="24" t="e">
        <f>(CM60-'ModelParams Lw'!O$10)/'ModelParams Lw'!O$11</f>
        <v>#DIV/0!</v>
      </c>
      <c r="CX60" s="24" t="e">
        <f>(CN60-'ModelParams Lw'!P$10)/'ModelParams Lw'!P$11</f>
        <v>#DIV/0!</v>
      </c>
      <c r="CY60" s="24" t="e">
        <f>(CO60-'ModelParams Lw'!Q$10)/'ModelParams Lw'!Q$11</f>
        <v>#DIV/0!</v>
      </c>
      <c r="CZ60" s="24" t="e">
        <f>(CP60-'ModelParams Lw'!R$10)/'ModelParams Lw'!R$11</f>
        <v>#DIV/0!</v>
      </c>
      <c r="DA60" s="24" t="e">
        <f>(CQ60-'ModelParams Lw'!S$10)/'ModelParams Lw'!S$11</f>
        <v>#DIV/0!</v>
      </c>
      <c r="DB60" s="24" t="e">
        <f>(CR60-'ModelParams Lw'!T$10)/'ModelParams Lw'!T$11</f>
        <v>#DIV/0!</v>
      </c>
      <c r="DC60" s="24" t="e">
        <f>(CS60-'ModelParams Lw'!U$10)/'ModelParams Lw'!U$11</f>
        <v>#DIV/0!</v>
      </c>
      <c r="DD60" s="24" t="e">
        <f>(CT60-'ModelParams Lw'!V$10)/'ModelParams Lw'!V$11</f>
        <v>#DIV/0!</v>
      </c>
    </row>
    <row r="61" spans="1:108" x14ac:dyDescent="0.25">
      <c r="A61" s="12">
        <f>'Sound Power'!B61</f>
        <v>0</v>
      </c>
      <c r="B61" s="12">
        <f>'Sound Power'!D61</f>
        <v>0</v>
      </c>
      <c r="C61" s="12">
        <f>'Sound Power'!E61</f>
        <v>0</v>
      </c>
      <c r="D61" s="12">
        <f>'Sound Power'!F61</f>
        <v>0</v>
      </c>
      <c r="E61" s="67" t="e">
        <f>IF(Calcul!$G66="SA",'Sound Power'!AY61,'Sound Power'!P61)</f>
        <v>#DIV/0!</v>
      </c>
      <c r="F61" s="67" t="e">
        <f>IF(Calcul!$G66="SA",'Sound Power'!AZ61,'Sound Power'!Q61)</f>
        <v>#DIV/0!</v>
      </c>
      <c r="G61" s="67" t="e">
        <f>IF(Calcul!$G66="SA",'Sound Power'!BA61,'Sound Power'!R61)</f>
        <v>#DIV/0!</v>
      </c>
      <c r="H61" s="67" t="e">
        <f>IF(Calcul!$G66="SA",'Sound Power'!BB61,'Sound Power'!S61)</f>
        <v>#DIV/0!</v>
      </c>
      <c r="I61" s="67" t="e">
        <f>IF(Calcul!$G66="SA",'Sound Power'!BC61,'Sound Power'!T61)</f>
        <v>#DIV/0!</v>
      </c>
      <c r="J61" s="67" t="e">
        <f>IF(Calcul!$G66="SA",'Sound Power'!BD61,'Sound Power'!U61)</f>
        <v>#DIV/0!</v>
      </c>
      <c r="K61" s="67" t="e">
        <f>IF(Calcul!$G66="SA",'Sound Power'!BE61,'Sound Power'!V61)</f>
        <v>#DIV/0!</v>
      </c>
      <c r="L61" s="67" t="e">
        <f>IF(Calcul!$G66="SA",'Sound Power'!BF61,'Sound Power'!W61)</f>
        <v>#DIV/0!</v>
      </c>
      <c r="M61" s="67" t="e">
        <f>'Sound Power'!BY61</f>
        <v>#DIV/0!</v>
      </c>
      <c r="N61" s="67" t="e">
        <f>'Sound Power'!BZ61</f>
        <v>#DIV/0!</v>
      </c>
      <c r="O61" s="67" t="e">
        <f>'Sound Power'!CA61</f>
        <v>#DIV/0!</v>
      </c>
      <c r="P61" s="67" t="e">
        <f>'Sound Power'!CB61</f>
        <v>#DIV/0!</v>
      </c>
      <c r="Q61" s="67" t="e">
        <f>'Sound Power'!CC61</f>
        <v>#DIV/0!</v>
      </c>
      <c r="R61" s="67" t="e">
        <f>'Sound Power'!CD61</f>
        <v>#DIV/0!</v>
      </c>
      <c r="S61" s="67" t="e">
        <f>'Sound Power'!CE61</f>
        <v>#DIV/0!</v>
      </c>
      <c r="T61" s="67" t="e">
        <f>'Sound Power'!CF61</f>
        <v>#DIV/0!</v>
      </c>
      <c r="U61" s="64">
        <f t="shared" si="3"/>
        <v>0</v>
      </c>
      <c r="V61" s="64">
        <f t="shared" si="4"/>
        <v>0</v>
      </c>
      <c r="W61" s="67" t="e">
        <f>('ModelParams Lp'!B$4*10^'ModelParams Lp'!B$5*($U61/$V61)^'ModelParams Lp'!B$6)*3</f>
        <v>#DIV/0!</v>
      </c>
      <c r="X61" s="67" t="e">
        <f>('ModelParams Lp'!C$4*10^'ModelParams Lp'!C$5*($U61/$V61)^'ModelParams Lp'!C$6)*3</f>
        <v>#DIV/0!</v>
      </c>
      <c r="Y61" s="67" t="e">
        <f>('ModelParams Lp'!D$4*10^'ModelParams Lp'!D$5*($U61/$V61)^'ModelParams Lp'!D$6)*3</f>
        <v>#DIV/0!</v>
      </c>
      <c r="Z61" s="67" t="e">
        <f>('ModelParams Lp'!E$4*10^'ModelParams Lp'!E$5*($U61/$V61)^'ModelParams Lp'!E$6)*3</f>
        <v>#DIV/0!</v>
      </c>
      <c r="AA61" s="67" t="e">
        <f>('ModelParams Lp'!F$4*10^'ModelParams Lp'!F$5*($U61/$V61)^'ModelParams Lp'!F$6)*3</f>
        <v>#DIV/0!</v>
      </c>
      <c r="AB61" s="67" t="e">
        <f>('ModelParams Lp'!G$4*10^'ModelParams Lp'!G$5*($U61/$V61)^'ModelParams Lp'!G$6)*3</f>
        <v>#DIV/0!</v>
      </c>
      <c r="AC61" s="67" t="e">
        <f>('ModelParams Lp'!H$4*10^'ModelParams Lp'!H$5*($U61/$V61)^'ModelParams Lp'!H$6)*3</f>
        <v>#DIV/0!</v>
      </c>
      <c r="AD61" s="67" t="e">
        <f>('ModelParams Lp'!I$4*10^'ModelParams Lp'!I$5*($U61/$V61)^'ModelParams Lp'!I$6)*3</f>
        <v>#DIV/0!</v>
      </c>
      <c r="AE61" s="53" t="e">
        <f t="shared" si="5"/>
        <v>#DIV/0!</v>
      </c>
      <c r="AF61" s="53" t="e">
        <f>IF(AE61&lt;'ModelParams Lp'!$B$16,-1,IF(AE61&lt;'ModelParams Lp'!$C$16,0,IF(AE61&lt;'ModelParams Lp'!$D$16,1,IF(AE61&lt;'ModelParams Lp'!$E$16,2,IF(AE61&lt;'ModelParams Lp'!$F$16,3,IF(AE61&lt;'ModelParams Lp'!$G$16,4,IF(AE61&lt;'ModelParams Lp'!$H$16,5,6)))))))</f>
        <v>#DIV/0!</v>
      </c>
      <c r="AG61" s="67" t="e">
        <f ca="1">IF($AF61&gt;1,0,OFFSET('ModelParams Lp'!$C$12,0,-'Sound Pressure'!$AF61))</f>
        <v>#DIV/0!</v>
      </c>
      <c r="AH61" s="67" t="e">
        <f ca="1">IF($AF61&gt;2,0,OFFSET('ModelParams Lp'!$D$12,0,-'Sound Pressure'!$AF61))</f>
        <v>#DIV/0!</v>
      </c>
      <c r="AI61" s="67" t="e">
        <f ca="1">IF($AF61&gt;3,0,OFFSET('ModelParams Lp'!$E$12,0,-'Sound Pressure'!$AF61))</f>
        <v>#DIV/0!</v>
      </c>
      <c r="AJ61" s="67" t="e">
        <f ca="1">IF($AF61&gt;4,0,OFFSET('ModelParams Lp'!$F$12,0,-'Sound Pressure'!$AF61))</f>
        <v>#DIV/0!</v>
      </c>
      <c r="AK61" s="67" t="e">
        <f ca="1">IF($AF61&gt;3,0,OFFSET('ModelParams Lp'!$G$12,0,-'Sound Pressure'!$AF61))</f>
        <v>#DIV/0!</v>
      </c>
      <c r="AL61" s="67" t="e">
        <f ca="1">IF($AF61&gt;5,0,OFFSET('ModelParams Lp'!$H$12,0,-'Sound Pressure'!$AF61))</f>
        <v>#DIV/0!</v>
      </c>
      <c r="AM61" s="67" t="e">
        <f ca="1">IF($AF61&gt;6,0,OFFSET('ModelParams Lp'!$I$12,0,-'Sound Pressure'!$AF61))</f>
        <v>#DIV/0!</v>
      </c>
      <c r="AN61" s="67" t="e">
        <f ca="1">IF($AF61&gt;7,0,IF($AF$4&lt;0,3,OFFSET('ModelParams Lp'!$J$12,0,-'Sound Pressure'!$AF61)))</f>
        <v>#DIV/0!</v>
      </c>
      <c r="AO61" s="67" t="e">
        <f t="shared" si="25"/>
        <v>#DIV/0!</v>
      </c>
      <c r="AP61" s="67" t="e">
        <f t="shared" si="25"/>
        <v>#DIV/0!</v>
      </c>
      <c r="AQ61" s="67" t="e">
        <f t="shared" si="25"/>
        <v>#DIV/0!</v>
      </c>
      <c r="AR61" s="67" t="e">
        <f t="shared" si="25"/>
        <v>#DIV/0!</v>
      </c>
      <c r="AS61" s="67" t="e">
        <f t="shared" si="25"/>
        <v>#DIV/0!</v>
      </c>
      <c r="AT61" s="67" t="e">
        <f t="shared" si="25"/>
        <v>#DIV/0!</v>
      </c>
      <c r="AU61" s="67" t="e">
        <f t="shared" si="25"/>
        <v>#DIV/0!</v>
      </c>
      <c r="AV61" s="67" t="e">
        <f t="shared" si="25"/>
        <v>#DIV/0!</v>
      </c>
      <c r="AW61" s="67">
        <f>'ModelParams Lp'!B$22</f>
        <v>4</v>
      </c>
      <c r="AX61" s="67">
        <f>'ModelParams Lp'!C$22</f>
        <v>2</v>
      </c>
      <c r="AY61" s="67">
        <f>'ModelParams Lp'!D$22</f>
        <v>1</v>
      </c>
      <c r="AZ61" s="67">
        <f>'ModelParams Lp'!E$22</f>
        <v>0</v>
      </c>
      <c r="BA61" s="67">
        <f>'ModelParams Lp'!F$22</f>
        <v>0</v>
      </c>
      <c r="BB61" s="67">
        <f>'ModelParams Lp'!G$22</f>
        <v>0</v>
      </c>
      <c r="BC61" s="67">
        <f>'ModelParams Lp'!H$22</f>
        <v>0</v>
      </c>
      <c r="BD61" s="67">
        <f>'ModelParams Lp'!I$22</f>
        <v>0</v>
      </c>
      <c r="BE61" s="67" t="e">
        <f>-10*LOG(2/(4*PI()*2^2)+4/(0.163*(Calcul!$K66*Calcul!$L66)/VLOOKUP(Calcul!$I66,'ModelParams Lp'!$E$37:$F$39,2,0)))</f>
        <v>#N/A</v>
      </c>
      <c r="BF61" s="67" t="e">
        <f>-10*LOG(2/(4*PI()*2^2)+4/(0.163*(Calcul!$K66*Calcul!$L66)/VLOOKUP(Calcul!$I66,'ModelParams Lp'!$E$37:$F$39,2,0)))</f>
        <v>#N/A</v>
      </c>
      <c r="BG61" s="67" t="e">
        <f>-10*LOG(2/(4*PI()*2^2)+4/(0.163*(Calcul!$K66*Calcul!$L66)/VLOOKUP(Calcul!$I66,'ModelParams Lp'!$E$37:$F$39,2,0)))</f>
        <v>#N/A</v>
      </c>
      <c r="BH61" s="67" t="e">
        <f>-10*LOG(2/(4*PI()*2^2)+4/(0.163*(Calcul!$K66*Calcul!$L66)/VLOOKUP(Calcul!$I66,'ModelParams Lp'!$E$37:$F$39,2,0)))</f>
        <v>#N/A</v>
      </c>
      <c r="BI61" s="67" t="e">
        <f>-10*LOG(2/(4*PI()*2^2)+4/(0.163*(Calcul!$K66*Calcul!$L66)/VLOOKUP(Calcul!$I66,'ModelParams Lp'!$E$37:$F$39,2,0)))</f>
        <v>#N/A</v>
      </c>
      <c r="BJ61" s="67" t="e">
        <f>-10*LOG(2/(4*PI()*2^2)+4/(0.163*(Calcul!$K66*Calcul!$L66)/VLOOKUP(Calcul!$I66,'ModelParams Lp'!$E$37:$F$39,2,0)))</f>
        <v>#N/A</v>
      </c>
      <c r="BK61" s="67" t="e">
        <f>-10*LOG(2/(4*PI()*2^2)+4/(0.163*(Calcul!$K66*Calcul!$L66)/VLOOKUP(Calcul!$I66,'ModelParams Lp'!$E$37:$F$39,2,0)))</f>
        <v>#N/A</v>
      </c>
      <c r="BL61" s="67" t="e">
        <f>-10*LOG(2/(4*PI()*2^2)+4/(0.163*(Calcul!$K66*Calcul!$L66)/VLOOKUP(Calcul!$I66,'ModelParams Lp'!$E$37:$F$39,2,0)))</f>
        <v>#N/A</v>
      </c>
      <c r="BM61" s="67" t="e">
        <f>VLOOKUP(Calcul!$J66,'ModelParams Lp'!$D$28:$O$32,5,0)+BE61</f>
        <v>#N/A</v>
      </c>
      <c r="BN61" s="67" t="e">
        <f>VLOOKUP(Calcul!$J66,'ModelParams Lp'!$D$28:$O$32,6,0)+BF61</f>
        <v>#N/A</v>
      </c>
      <c r="BO61" s="67" t="e">
        <f>VLOOKUP(Calcul!$J66,'ModelParams Lp'!$D$28:$O$32,7,0)+BG61</f>
        <v>#N/A</v>
      </c>
      <c r="BP61" s="67" t="e">
        <f>VLOOKUP(Calcul!$J66,'ModelParams Lp'!$D$28:$O$32,8,0)+BH61</f>
        <v>#N/A</v>
      </c>
      <c r="BQ61" s="67" t="e">
        <f>VLOOKUP(Calcul!$J66,'ModelParams Lp'!$D$28:$O$32,9,0)+BI61</f>
        <v>#N/A</v>
      </c>
      <c r="BR61" s="67" t="e">
        <f>VLOOKUP(Calcul!$J66,'ModelParams Lp'!$D$28:$O$32,10,0)+BJ61</f>
        <v>#N/A</v>
      </c>
      <c r="BS61" s="67" t="e">
        <f>VLOOKUP(Calcul!$J66,'ModelParams Lp'!$D$28:$O$32,11,0)+BK61</f>
        <v>#N/A</v>
      </c>
      <c r="BT61" s="67" t="e">
        <f>VLOOKUP(Calcul!$J66,'ModelParams Lp'!$D$28:$O$32,12,0)+BL61</f>
        <v>#N/A</v>
      </c>
      <c r="BU61" s="66" t="e">
        <f t="shared" ca="1" si="7"/>
        <v>#DIV/0!</v>
      </c>
      <c r="BV61" s="66" t="e">
        <f t="shared" ca="1" si="8"/>
        <v>#DIV/0!</v>
      </c>
      <c r="BW61" s="66" t="e">
        <f t="shared" ca="1" si="9"/>
        <v>#DIV/0!</v>
      </c>
      <c r="BX61" s="66" t="e">
        <f t="shared" ca="1" si="10"/>
        <v>#DIV/0!</v>
      </c>
      <c r="BY61" s="66" t="e">
        <f t="shared" ca="1" si="11"/>
        <v>#DIV/0!</v>
      </c>
      <c r="BZ61" s="66" t="e">
        <f t="shared" ca="1" si="12"/>
        <v>#DIV/0!</v>
      </c>
      <c r="CA61" s="66" t="e">
        <f t="shared" ca="1" si="13"/>
        <v>#DIV/0!</v>
      </c>
      <c r="CB61" s="66" t="e">
        <f t="shared" ca="1" si="14"/>
        <v>#DIV/0!</v>
      </c>
      <c r="CC61" s="24" t="e">
        <f ca="1">10*LOG10(IF(BU61="",0,POWER(10,((BU61+'ModelParams Lw'!$O$4)/10))) +IF(BV61="",0,POWER(10,((BV61+'ModelParams Lw'!$P$4)/10))) +IF(BW61="",0,POWER(10,((BW61+'ModelParams Lw'!$Q$4)/10))) +IF(BX61="",0,POWER(10,((BX61+'ModelParams Lw'!$R$4)/10))) +IF(BY61="",0,POWER(10,((BY61+'ModelParams Lw'!$S$4)/10))) +IF(BZ61="",0,POWER(10,((BZ61+'ModelParams Lw'!$T$4)/10))) +IF(CA61="",0,POWER(10,((CA61+'ModelParams Lw'!$U$4)/10)))+IF(CB61="",0,POWER(10,((CB61+'ModelParams Lw'!$V$4)/10))))</f>
        <v>#DIV/0!</v>
      </c>
      <c r="CD61" s="24" t="e">
        <f t="shared" ca="1" si="15"/>
        <v>#DIV/0!</v>
      </c>
      <c r="CE61" s="24" t="e">
        <f ca="1">(BU61-'ModelParams Lw'!O$10)/'ModelParams Lw'!O$11</f>
        <v>#DIV/0!</v>
      </c>
      <c r="CF61" s="24" t="e">
        <f ca="1">(BV61-'ModelParams Lw'!P$10)/'ModelParams Lw'!P$11</f>
        <v>#DIV/0!</v>
      </c>
      <c r="CG61" s="24" t="e">
        <f ca="1">(BW61-'ModelParams Lw'!Q$10)/'ModelParams Lw'!Q$11</f>
        <v>#DIV/0!</v>
      </c>
      <c r="CH61" s="24" t="e">
        <f ca="1">(BX61-'ModelParams Lw'!R$10)/'ModelParams Lw'!R$11</f>
        <v>#DIV/0!</v>
      </c>
      <c r="CI61" s="24" t="e">
        <f ca="1">(BY61-'ModelParams Lw'!S$10)/'ModelParams Lw'!S$11</f>
        <v>#DIV/0!</v>
      </c>
      <c r="CJ61" s="24" t="e">
        <f ca="1">(BZ61-'ModelParams Lw'!T$10)/'ModelParams Lw'!T$11</f>
        <v>#DIV/0!</v>
      </c>
      <c r="CK61" s="24" t="e">
        <f ca="1">(CA61-'ModelParams Lw'!U$10)/'ModelParams Lw'!U$11</f>
        <v>#DIV/0!</v>
      </c>
      <c r="CL61" s="24" t="e">
        <f ca="1">(CB61-'ModelParams Lw'!V$10)/'ModelParams Lw'!V$11</f>
        <v>#DIV/0!</v>
      </c>
      <c r="CM61" s="66" t="e">
        <f t="shared" si="16"/>
        <v>#DIV/0!</v>
      </c>
      <c r="CN61" s="66" t="e">
        <f t="shared" si="17"/>
        <v>#DIV/0!</v>
      </c>
      <c r="CO61" s="66" t="e">
        <f t="shared" si="23"/>
        <v>#DIV/0!</v>
      </c>
      <c r="CP61" s="66" t="e">
        <f t="shared" si="18"/>
        <v>#DIV/0!</v>
      </c>
      <c r="CQ61" s="66" t="e">
        <f t="shared" si="19"/>
        <v>#DIV/0!</v>
      </c>
      <c r="CR61" s="66" t="e">
        <f t="shared" si="20"/>
        <v>#DIV/0!</v>
      </c>
      <c r="CS61" s="66" t="e">
        <f t="shared" si="21"/>
        <v>#DIV/0!</v>
      </c>
      <c r="CT61" s="66" t="e">
        <f t="shared" si="22"/>
        <v>#DIV/0!</v>
      </c>
      <c r="CU61" s="24" t="e">
        <f>10*LOG10(IF(CM61="",0,POWER(10,((CM61+'ModelParams Lw'!$O$4)/10))) +IF(CN61="",0,POWER(10,((CN61+'ModelParams Lw'!$P$4)/10))) +IF(CO61="",0,POWER(10,((CO61+'ModelParams Lw'!$Q$4)/10))) +IF(CP61="",0,POWER(10,((CP61+'ModelParams Lw'!$R$4)/10))) +IF(CQ61="",0,POWER(10,((CQ61+'ModelParams Lw'!$S$4)/10))) +IF(CR61="",0,POWER(10,((CR61+'ModelParams Lw'!$T$4)/10))) +IF(CS61="",0,POWER(10,((CS61+'ModelParams Lw'!$U$4)/10)))+IF(CT61="",0,POWER(10,((CT61+'ModelParams Lw'!$V$4)/10))))</f>
        <v>#DIV/0!</v>
      </c>
      <c r="CV61" s="24" t="e">
        <f t="shared" si="24"/>
        <v>#DIV/0!</v>
      </c>
      <c r="CW61" s="24" t="e">
        <f>(CM61-'ModelParams Lw'!O$10)/'ModelParams Lw'!O$11</f>
        <v>#DIV/0!</v>
      </c>
      <c r="CX61" s="24" t="e">
        <f>(CN61-'ModelParams Lw'!P$10)/'ModelParams Lw'!P$11</f>
        <v>#DIV/0!</v>
      </c>
      <c r="CY61" s="24" t="e">
        <f>(CO61-'ModelParams Lw'!Q$10)/'ModelParams Lw'!Q$11</f>
        <v>#DIV/0!</v>
      </c>
      <c r="CZ61" s="24" t="e">
        <f>(CP61-'ModelParams Lw'!R$10)/'ModelParams Lw'!R$11</f>
        <v>#DIV/0!</v>
      </c>
      <c r="DA61" s="24" t="e">
        <f>(CQ61-'ModelParams Lw'!S$10)/'ModelParams Lw'!S$11</f>
        <v>#DIV/0!</v>
      </c>
      <c r="DB61" s="24" t="e">
        <f>(CR61-'ModelParams Lw'!T$10)/'ModelParams Lw'!T$11</f>
        <v>#DIV/0!</v>
      </c>
      <c r="DC61" s="24" t="e">
        <f>(CS61-'ModelParams Lw'!U$10)/'ModelParams Lw'!U$11</f>
        <v>#DIV/0!</v>
      </c>
      <c r="DD61" s="24" t="e">
        <f>(CT61-'ModelParams Lw'!V$10)/'ModelParams Lw'!V$11</f>
        <v>#DIV/0!</v>
      </c>
    </row>
    <row r="62" spans="1:108" x14ac:dyDescent="0.25">
      <c r="A62" s="12">
        <f>'Sound Power'!B62</f>
        <v>0</v>
      </c>
      <c r="B62" s="12">
        <f>'Sound Power'!D62</f>
        <v>0</v>
      </c>
      <c r="C62" s="12">
        <f>'Sound Power'!E62</f>
        <v>0</v>
      </c>
      <c r="D62" s="12">
        <f>'Sound Power'!F62</f>
        <v>0</v>
      </c>
      <c r="E62" s="67" t="e">
        <f>IF(Calcul!$G67="SA",'Sound Power'!AY62,'Sound Power'!P62)</f>
        <v>#DIV/0!</v>
      </c>
      <c r="F62" s="67" t="e">
        <f>IF(Calcul!$G67="SA",'Sound Power'!AZ62,'Sound Power'!Q62)</f>
        <v>#DIV/0!</v>
      </c>
      <c r="G62" s="67" t="e">
        <f>IF(Calcul!$G67="SA",'Sound Power'!BA62,'Sound Power'!R62)</f>
        <v>#DIV/0!</v>
      </c>
      <c r="H62" s="67" t="e">
        <f>IF(Calcul!$G67="SA",'Sound Power'!BB62,'Sound Power'!S62)</f>
        <v>#DIV/0!</v>
      </c>
      <c r="I62" s="67" t="e">
        <f>IF(Calcul!$G67="SA",'Sound Power'!BC62,'Sound Power'!T62)</f>
        <v>#DIV/0!</v>
      </c>
      <c r="J62" s="67" t="e">
        <f>IF(Calcul!$G67="SA",'Sound Power'!BD62,'Sound Power'!U62)</f>
        <v>#DIV/0!</v>
      </c>
      <c r="K62" s="67" t="e">
        <f>IF(Calcul!$G67="SA",'Sound Power'!BE62,'Sound Power'!V62)</f>
        <v>#DIV/0!</v>
      </c>
      <c r="L62" s="67" t="e">
        <f>IF(Calcul!$G67="SA",'Sound Power'!BF62,'Sound Power'!W62)</f>
        <v>#DIV/0!</v>
      </c>
      <c r="M62" s="67" t="e">
        <f>'Sound Power'!BY62</f>
        <v>#DIV/0!</v>
      </c>
      <c r="N62" s="67" t="e">
        <f>'Sound Power'!BZ62</f>
        <v>#DIV/0!</v>
      </c>
      <c r="O62" s="67" t="e">
        <f>'Sound Power'!CA62</f>
        <v>#DIV/0!</v>
      </c>
      <c r="P62" s="67" t="e">
        <f>'Sound Power'!CB62</f>
        <v>#DIV/0!</v>
      </c>
      <c r="Q62" s="67" t="e">
        <f>'Sound Power'!CC62</f>
        <v>#DIV/0!</v>
      </c>
      <c r="R62" s="67" t="e">
        <f>'Sound Power'!CD62</f>
        <v>#DIV/0!</v>
      </c>
      <c r="S62" s="67" t="e">
        <f>'Sound Power'!CE62</f>
        <v>#DIV/0!</v>
      </c>
      <c r="T62" s="67" t="e">
        <f>'Sound Power'!CF62</f>
        <v>#DIV/0!</v>
      </c>
      <c r="U62" s="64">
        <f t="shared" si="3"/>
        <v>0</v>
      </c>
      <c r="V62" s="64">
        <f t="shared" si="4"/>
        <v>0</v>
      </c>
      <c r="W62" s="67" t="e">
        <f>('ModelParams Lp'!B$4*10^'ModelParams Lp'!B$5*($U62/$V62)^'ModelParams Lp'!B$6)*3</f>
        <v>#DIV/0!</v>
      </c>
      <c r="X62" s="67" t="e">
        <f>('ModelParams Lp'!C$4*10^'ModelParams Lp'!C$5*($U62/$V62)^'ModelParams Lp'!C$6)*3</f>
        <v>#DIV/0!</v>
      </c>
      <c r="Y62" s="67" t="e">
        <f>('ModelParams Lp'!D$4*10^'ModelParams Lp'!D$5*($U62/$V62)^'ModelParams Lp'!D$6)*3</f>
        <v>#DIV/0!</v>
      </c>
      <c r="Z62" s="67" t="e">
        <f>('ModelParams Lp'!E$4*10^'ModelParams Lp'!E$5*($U62/$V62)^'ModelParams Lp'!E$6)*3</f>
        <v>#DIV/0!</v>
      </c>
      <c r="AA62" s="67" t="e">
        <f>('ModelParams Lp'!F$4*10^'ModelParams Lp'!F$5*($U62/$V62)^'ModelParams Lp'!F$6)*3</f>
        <v>#DIV/0!</v>
      </c>
      <c r="AB62" s="67" t="e">
        <f>('ModelParams Lp'!G$4*10^'ModelParams Lp'!G$5*($U62/$V62)^'ModelParams Lp'!G$6)*3</f>
        <v>#DIV/0!</v>
      </c>
      <c r="AC62" s="67" t="e">
        <f>('ModelParams Lp'!H$4*10^'ModelParams Lp'!H$5*($U62/$V62)^'ModelParams Lp'!H$6)*3</f>
        <v>#DIV/0!</v>
      </c>
      <c r="AD62" s="67" t="e">
        <f>('ModelParams Lp'!I$4*10^'ModelParams Lp'!I$5*($U62/$V62)^'ModelParams Lp'!I$6)*3</f>
        <v>#DIV/0!</v>
      </c>
      <c r="AE62" s="53" t="e">
        <f t="shared" si="5"/>
        <v>#DIV/0!</v>
      </c>
      <c r="AF62" s="53" t="e">
        <f>IF(AE62&lt;'ModelParams Lp'!$B$16,-1,IF(AE62&lt;'ModelParams Lp'!$C$16,0,IF(AE62&lt;'ModelParams Lp'!$D$16,1,IF(AE62&lt;'ModelParams Lp'!$E$16,2,IF(AE62&lt;'ModelParams Lp'!$F$16,3,IF(AE62&lt;'ModelParams Lp'!$G$16,4,IF(AE62&lt;'ModelParams Lp'!$H$16,5,6)))))))</f>
        <v>#DIV/0!</v>
      </c>
      <c r="AG62" s="67" t="e">
        <f ca="1">IF($AF62&gt;1,0,OFFSET('ModelParams Lp'!$C$12,0,-'Sound Pressure'!$AF62))</f>
        <v>#DIV/0!</v>
      </c>
      <c r="AH62" s="67" t="e">
        <f ca="1">IF($AF62&gt;2,0,OFFSET('ModelParams Lp'!$D$12,0,-'Sound Pressure'!$AF62))</f>
        <v>#DIV/0!</v>
      </c>
      <c r="AI62" s="67" t="e">
        <f ca="1">IF($AF62&gt;3,0,OFFSET('ModelParams Lp'!$E$12,0,-'Sound Pressure'!$AF62))</f>
        <v>#DIV/0!</v>
      </c>
      <c r="AJ62" s="67" t="e">
        <f ca="1">IF($AF62&gt;4,0,OFFSET('ModelParams Lp'!$F$12,0,-'Sound Pressure'!$AF62))</f>
        <v>#DIV/0!</v>
      </c>
      <c r="AK62" s="67" t="e">
        <f ca="1">IF($AF62&gt;3,0,OFFSET('ModelParams Lp'!$G$12,0,-'Sound Pressure'!$AF62))</f>
        <v>#DIV/0!</v>
      </c>
      <c r="AL62" s="67" t="e">
        <f ca="1">IF($AF62&gt;5,0,OFFSET('ModelParams Lp'!$H$12,0,-'Sound Pressure'!$AF62))</f>
        <v>#DIV/0!</v>
      </c>
      <c r="AM62" s="67" t="e">
        <f ca="1">IF($AF62&gt;6,0,OFFSET('ModelParams Lp'!$I$12,0,-'Sound Pressure'!$AF62))</f>
        <v>#DIV/0!</v>
      </c>
      <c r="AN62" s="67" t="e">
        <f ca="1">IF($AF62&gt;7,0,IF($AF$4&lt;0,3,OFFSET('ModelParams Lp'!$J$12,0,-'Sound Pressure'!$AF62)))</f>
        <v>#DIV/0!</v>
      </c>
      <c r="AO62" s="67" t="e">
        <f t="shared" si="25"/>
        <v>#DIV/0!</v>
      </c>
      <c r="AP62" s="67" t="e">
        <f t="shared" si="25"/>
        <v>#DIV/0!</v>
      </c>
      <c r="AQ62" s="67" t="e">
        <f t="shared" si="25"/>
        <v>#DIV/0!</v>
      </c>
      <c r="AR62" s="67" t="e">
        <f t="shared" si="25"/>
        <v>#DIV/0!</v>
      </c>
      <c r="AS62" s="67" t="e">
        <f t="shared" si="25"/>
        <v>#DIV/0!</v>
      </c>
      <c r="AT62" s="67" t="e">
        <f t="shared" si="25"/>
        <v>#DIV/0!</v>
      </c>
      <c r="AU62" s="67" t="e">
        <f t="shared" si="25"/>
        <v>#DIV/0!</v>
      </c>
      <c r="AV62" s="67" t="e">
        <f t="shared" si="25"/>
        <v>#DIV/0!</v>
      </c>
      <c r="AW62" s="67">
        <f>'ModelParams Lp'!B$22</f>
        <v>4</v>
      </c>
      <c r="AX62" s="67">
        <f>'ModelParams Lp'!C$22</f>
        <v>2</v>
      </c>
      <c r="AY62" s="67">
        <f>'ModelParams Lp'!D$22</f>
        <v>1</v>
      </c>
      <c r="AZ62" s="67">
        <f>'ModelParams Lp'!E$22</f>
        <v>0</v>
      </c>
      <c r="BA62" s="67">
        <f>'ModelParams Lp'!F$22</f>
        <v>0</v>
      </c>
      <c r="BB62" s="67">
        <f>'ModelParams Lp'!G$22</f>
        <v>0</v>
      </c>
      <c r="BC62" s="67">
        <f>'ModelParams Lp'!H$22</f>
        <v>0</v>
      </c>
      <c r="BD62" s="67">
        <f>'ModelParams Lp'!I$22</f>
        <v>0</v>
      </c>
      <c r="BE62" s="67" t="e">
        <f>-10*LOG(2/(4*PI()*2^2)+4/(0.163*(Calcul!$K67*Calcul!$L67)/VLOOKUP(Calcul!$I67,'ModelParams Lp'!$E$37:$F$39,2,0)))</f>
        <v>#N/A</v>
      </c>
      <c r="BF62" s="67" t="e">
        <f>-10*LOG(2/(4*PI()*2^2)+4/(0.163*(Calcul!$K67*Calcul!$L67)/VLOOKUP(Calcul!$I67,'ModelParams Lp'!$E$37:$F$39,2,0)))</f>
        <v>#N/A</v>
      </c>
      <c r="BG62" s="67" t="e">
        <f>-10*LOG(2/(4*PI()*2^2)+4/(0.163*(Calcul!$K67*Calcul!$L67)/VLOOKUP(Calcul!$I67,'ModelParams Lp'!$E$37:$F$39,2,0)))</f>
        <v>#N/A</v>
      </c>
      <c r="BH62" s="67" t="e">
        <f>-10*LOG(2/(4*PI()*2^2)+4/(0.163*(Calcul!$K67*Calcul!$L67)/VLOOKUP(Calcul!$I67,'ModelParams Lp'!$E$37:$F$39,2,0)))</f>
        <v>#N/A</v>
      </c>
      <c r="BI62" s="67" t="e">
        <f>-10*LOG(2/(4*PI()*2^2)+4/(0.163*(Calcul!$K67*Calcul!$L67)/VLOOKUP(Calcul!$I67,'ModelParams Lp'!$E$37:$F$39,2,0)))</f>
        <v>#N/A</v>
      </c>
      <c r="BJ62" s="67" t="e">
        <f>-10*LOG(2/(4*PI()*2^2)+4/(0.163*(Calcul!$K67*Calcul!$L67)/VLOOKUP(Calcul!$I67,'ModelParams Lp'!$E$37:$F$39,2,0)))</f>
        <v>#N/A</v>
      </c>
      <c r="BK62" s="67" t="e">
        <f>-10*LOG(2/(4*PI()*2^2)+4/(0.163*(Calcul!$K67*Calcul!$L67)/VLOOKUP(Calcul!$I67,'ModelParams Lp'!$E$37:$F$39,2,0)))</f>
        <v>#N/A</v>
      </c>
      <c r="BL62" s="67" t="e">
        <f>-10*LOG(2/(4*PI()*2^2)+4/(0.163*(Calcul!$K67*Calcul!$L67)/VLOOKUP(Calcul!$I67,'ModelParams Lp'!$E$37:$F$39,2,0)))</f>
        <v>#N/A</v>
      </c>
      <c r="BM62" s="67" t="e">
        <f>VLOOKUP(Calcul!$J67,'ModelParams Lp'!$D$28:$O$32,5,0)+BE62</f>
        <v>#N/A</v>
      </c>
      <c r="BN62" s="67" t="e">
        <f>VLOOKUP(Calcul!$J67,'ModelParams Lp'!$D$28:$O$32,6,0)+BF62</f>
        <v>#N/A</v>
      </c>
      <c r="BO62" s="67" t="e">
        <f>VLOOKUP(Calcul!$J67,'ModelParams Lp'!$D$28:$O$32,7,0)+BG62</f>
        <v>#N/A</v>
      </c>
      <c r="BP62" s="67" t="e">
        <f>VLOOKUP(Calcul!$J67,'ModelParams Lp'!$D$28:$O$32,8,0)+BH62</f>
        <v>#N/A</v>
      </c>
      <c r="BQ62" s="67" t="e">
        <f>VLOOKUP(Calcul!$J67,'ModelParams Lp'!$D$28:$O$32,9,0)+BI62</f>
        <v>#N/A</v>
      </c>
      <c r="BR62" s="67" t="e">
        <f>VLOOKUP(Calcul!$J67,'ModelParams Lp'!$D$28:$O$32,10,0)+BJ62</f>
        <v>#N/A</v>
      </c>
      <c r="BS62" s="67" t="e">
        <f>VLOOKUP(Calcul!$J67,'ModelParams Lp'!$D$28:$O$32,11,0)+BK62</f>
        <v>#N/A</v>
      </c>
      <c r="BT62" s="67" t="e">
        <f>VLOOKUP(Calcul!$J67,'ModelParams Lp'!$D$28:$O$32,12,0)+BL62</f>
        <v>#N/A</v>
      </c>
      <c r="BU62" s="66" t="e">
        <f t="shared" ca="1" si="7"/>
        <v>#DIV/0!</v>
      </c>
      <c r="BV62" s="66" t="e">
        <f t="shared" ca="1" si="8"/>
        <v>#DIV/0!</v>
      </c>
      <c r="BW62" s="66" t="e">
        <f t="shared" ca="1" si="9"/>
        <v>#DIV/0!</v>
      </c>
      <c r="BX62" s="66" t="e">
        <f t="shared" ca="1" si="10"/>
        <v>#DIV/0!</v>
      </c>
      <c r="BY62" s="66" t="e">
        <f t="shared" ca="1" si="11"/>
        <v>#DIV/0!</v>
      </c>
      <c r="BZ62" s="66" t="e">
        <f t="shared" ca="1" si="12"/>
        <v>#DIV/0!</v>
      </c>
      <c r="CA62" s="66" t="e">
        <f t="shared" ca="1" si="13"/>
        <v>#DIV/0!</v>
      </c>
      <c r="CB62" s="66" t="e">
        <f t="shared" ca="1" si="14"/>
        <v>#DIV/0!</v>
      </c>
      <c r="CC62" s="24" t="e">
        <f ca="1">10*LOG10(IF(BU62="",0,POWER(10,((BU62+'ModelParams Lw'!$O$4)/10))) +IF(BV62="",0,POWER(10,((BV62+'ModelParams Lw'!$P$4)/10))) +IF(BW62="",0,POWER(10,((BW62+'ModelParams Lw'!$Q$4)/10))) +IF(BX62="",0,POWER(10,((BX62+'ModelParams Lw'!$R$4)/10))) +IF(BY62="",0,POWER(10,((BY62+'ModelParams Lw'!$S$4)/10))) +IF(BZ62="",0,POWER(10,((BZ62+'ModelParams Lw'!$T$4)/10))) +IF(CA62="",0,POWER(10,((CA62+'ModelParams Lw'!$U$4)/10)))+IF(CB62="",0,POWER(10,((CB62+'ModelParams Lw'!$V$4)/10))))</f>
        <v>#DIV/0!</v>
      </c>
      <c r="CD62" s="24" t="e">
        <f t="shared" ca="1" si="15"/>
        <v>#DIV/0!</v>
      </c>
      <c r="CE62" s="24" t="e">
        <f ca="1">(BU62-'ModelParams Lw'!O$10)/'ModelParams Lw'!O$11</f>
        <v>#DIV/0!</v>
      </c>
      <c r="CF62" s="24" t="e">
        <f ca="1">(BV62-'ModelParams Lw'!P$10)/'ModelParams Lw'!P$11</f>
        <v>#DIV/0!</v>
      </c>
      <c r="CG62" s="24" t="e">
        <f ca="1">(BW62-'ModelParams Lw'!Q$10)/'ModelParams Lw'!Q$11</f>
        <v>#DIV/0!</v>
      </c>
      <c r="CH62" s="24" t="e">
        <f ca="1">(BX62-'ModelParams Lw'!R$10)/'ModelParams Lw'!R$11</f>
        <v>#DIV/0!</v>
      </c>
      <c r="CI62" s="24" t="e">
        <f ca="1">(BY62-'ModelParams Lw'!S$10)/'ModelParams Lw'!S$11</f>
        <v>#DIV/0!</v>
      </c>
      <c r="CJ62" s="24" t="e">
        <f ca="1">(BZ62-'ModelParams Lw'!T$10)/'ModelParams Lw'!T$11</f>
        <v>#DIV/0!</v>
      </c>
      <c r="CK62" s="24" t="e">
        <f ca="1">(CA62-'ModelParams Lw'!U$10)/'ModelParams Lw'!U$11</f>
        <v>#DIV/0!</v>
      </c>
      <c r="CL62" s="24" t="e">
        <f ca="1">(CB62-'ModelParams Lw'!V$10)/'ModelParams Lw'!V$11</f>
        <v>#DIV/0!</v>
      </c>
      <c r="CM62" s="66" t="e">
        <f t="shared" si="16"/>
        <v>#DIV/0!</v>
      </c>
      <c r="CN62" s="66" t="e">
        <f t="shared" si="17"/>
        <v>#DIV/0!</v>
      </c>
      <c r="CO62" s="66" t="e">
        <f t="shared" si="23"/>
        <v>#DIV/0!</v>
      </c>
      <c r="CP62" s="66" t="e">
        <f t="shared" si="18"/>
        <v>#DIV/0!</v>
      </c>
      <c r="CQ62" s="66" t="e">
        <f t="shared" si="19"/>
        <v>#DIV/0!</v>
      </c>
      <c r="CR62" s="66" t="e">
        <f t="shared" si="20"/>
        <v>#DIV/0!</v>
      </c>
      <c r="CS62" s="66" t="e">
        <f t="shared" si="21"/>
        <v>#DIV/0!</v>
      </c>
      <c r="CT62" s="66" t="e">
        <f t="shared" si="22"/>
        <v>#DIV/0!</v>
      </c>
      <c r="CU62" s="24" t="e">
        <f>10*LOG10(IF(CM62="",0,POWER(10,((CM62+'ModelParams Lw'!$O$4)/10))) +IF(CN62="",0,POWER(10,((CN62+'ModelParams Lw'!$P$4)/10))) +IF(CO62="",0,POWER(10,((CO62+'ModelParams Lw'!$Q$4)/10))) +IF(CP62="",0,POWER(10,((CP62+'ModelParams Lw'!$R$4)/10))) +IF(CQ62="",0,POWER(10,((CQ62+'ModelParams Lw'!$S$4)/10))) +IF(CR62="",0,POWER(10,((CR62+'ModelParams Lw'!$T$4)/10))) +IF(CS62="",0,POWER(10,((CS62+'ModelParams Lw'!$U$4)/10)))+IF(CT62="",0,POWER(10,((CT62+'ModelParams Lw'!$V$4)/10))))</f>
        <v>#DIV/0!</v>
      </c>
      <c r="CV62" s="24" t="e">
        <f t="shared" si="24"/>
        <v>#DIV/0!</v>
      </c>
      <c r="CW62" s="24" t="e">
        <f>(CM62-'ModelParams Lw'!O$10)/'ModelParams Lw'!O$11</f>
        <v>#DIV/0!</v>
      </c>
      <c r="CX62" s="24" t="e">
        <f>(CN62-'ModelParams Lw'!P$10)/'ModelParams Lw'!P$11</f>
        <v>#DIV/0!</v>
      </c>
      <c r="CY62" s="24" t="e">
        <f>(CO62-'ModelParams Lw'!Q$10)/'ModelParams Lw'!Q$11</f>
        <v>#DIV/0!</v>
      </c>
      <c r="CZ62" s="24" t="e">
        <f>(CP62-'ModelParams Lw'!R$10)/'ModelParams Lw'!R$11</f>
        <v>#DIV/0!</v>
      </c>
      <c r="DA62" s="24" t="e">
        <f>(CQ62-'ModelParams Lw'!S$10)/'ModelParams Lw'!S$11</f>
        <v>#DIV/0!</v>
      </c>
      <c r="DB62" s="24" t="e">
        <f>(CR62-'ModelParams Lw'!T$10)/'ModelParams Lw'!T$11</f>
        <v>#DIV/0!</v>
      </c>
      <c r="DC62" s="24" t="e">
        <f>(CS62-'ModelParams Lw'!U$10)/'ModelParams Lw'!U$11</f>
        <v>#DIV/0!</v>
      </c>
      <c r="DD62" s="24" t="e">
        <f>(CT62-'ModelParams Lw'!V$10)/'ModelParams Lw'!V$11</f>
        <v>#DIV/0!</v>
      </c>
    </row>
    <row r="63" spans="1:108" x14ac:dyDescent="0.25">
      <c r="A63" s="12">
        <f>'Sound Power'!B63</f>
        <v>0</v>
      </c>
      <c r="B63" s="12">
        <f>'Sound Power'!D63</f>
        <v>0</v>
      </c>
      <c r="C63" s="12">
        <f>'Sound Power'!E63</f>
        <v>0</v>
      </c>
      <c r="D63" s="12">
        <f>'Sound Power'!F63</f>
        <v>0</v>
      </c>
      <c r="E63" s="67" t="e">
        <f>IF(Calcul!$G68="SA",'Sound Power'!AY63,'Sound Power'!P63)</f>
        <v>#DIV/0!</v>
      </c>
      <c r="F63" s="67" t="e">
        <f>IF(Calcul!$G68="SA",'Sound Power'!AZ63,'Sound Power'!Q63)</f>
        <v>#DIV/0!</v>
      </c>
      <c r="G63" s="67" t="e">
        <f>IF(Calcul!$G68="SA",'Sound Power'!BA63,'Sound Power'!R63)</f>
        <v>#DIV/0!</v>
      </c>
      <c r="H63" s="67" t="e">
        <f>IF(Calcul!$G68="SA",'Sound Power'!BB63,'Sound Power'!S63)</f>
        <v>#DIV/0!</v>
      </c>
      <c r="I63" s="67" t="e">
        <f>IF(Calcul!$G68="SA",'Sound Power'!BC63,'Sound Power'!T63)</f>
        <v>#DIV/0!</v>
      </c>
      <c r="J63" s="67" t="e">
        <f>IF(Calcul!$G68="SA",'Sound Power'!BD63,'Sound Power'!U63)</f>
        <v>#DIV/0!</v>
      </c>
      <c r="K63" s="67" t="e">
        <f>IF(Calcul!$G68="SA",'Sound Power'!BE63,'Sound Power'!V63)</f>
        <v>#DIV/0!</v>
      </c>
      <c r="L63" s="67" t="e">
        <f>IF(Calcul!$G68="SA",'Sound Power'!BF63,'Sound Power'!W63)</f>
        <v>#DIV/0!</v>
      </c>
      <c r="M63" s="67" t="e">
        <f>'Sound Power'!BY63</f>
        <v>#DIV/0!</v>
      </c>
      <c r="N63" s="67" t="e">
        <f>'Sound Power'!BZ63</f>
        <v>#DIV/0!</v>
      </c>
      <c r="O63" s="67" t="e">
        <f>'Sound Power'!CA63</f>
        <v>#DIV/0!</v>
      </c>
      <c r="P63" s="67" t="e">
        <f>'Sound Power'!CB63</f>
        <v>#DIV/0!</v>
      </c>
      <c r="Q63" s="67" t="e">
        <f>'Sound Power'!CC63</f>
        <v>#DIV/0!</v>
      </c>
      <c r="R63" s="67" t="e">
        <f>'Sound Power'!CD63</f>
        <v>#DIV/0!</v>
      </c>
      <c r="S63" s="67" t="e">
        <f>'Sound Power'!CE63</f>
        <v>#DIV/0!</v>
      </c>
      <c r="T63" s="67" t="e">
        <f>'Sound Power'!CF63</f>
        <v>#DIV/0!</v>
      </c>
      <c r="U63" s="64">
        <f t="shared" si="3"/>
        <v>0</v>
      </c>
      <c r="V63" s="64">
        <f t="shared" si="4"/>
        <v>0</v>
      </c>
      <c r="W63" s="67" t="e">
        <f>('ModelParams Lp'!B$4*10^'ModelParams Lp'!B$5*($U63/$V63)^'ModelParams Lp'!B$6)*3</f>
        <v>#DIV/0!</v>
      </c>
      <c r="X63" s="67" t="e">
        <f>('ModelParams Lp'!C$4*10^'ModelParams Lp'!C$5*($U63/$V63)^'ModelParams Lp'!C$6)*3</f>
        <v>#DIV/0!</v>
      </c>
      <c r="Y63" s="67" t="e">
        <f>('ModelParams Lp'!D$4*10^'ModelParams Lp'!D$5*($U63/$V63)^'ModelParams Lp'!D$6)*3</f>
        <v>#DIV/0!</v>
      </c>
      <c r="Z63" s="67" t="e">
        <f>('ModelParams Lp'!E$4*10^'ModelParams Lp'!E$5*($U63/$V63)^'ModelParams Lp'!E$6)*3</f>
        <v>#DIV/0!</v>
      </c>
      <c r="AA63" s="67" t="e">
        <f>('ModelParams Lp'!F$4*10^'ModelParams Lp'!F$5*($U63/$V63)^'ModelParams Lp'!F$6)*3</f>
        <v>#DIV/0!</v>
      </c>
      <c r="AB63" s="67" t="e">
        <f>('ModelParams Lp'!G$4*10^'ModelParams Lp'!G$5*($U63/$V63)^'ModelParams Lp'!G$6)*3</f>
        <v>#DIV/0!</v>
      </c>
      <c r="AC63" s="67" t="e">
        <f>('ModelParams Lp'!H$4*10^'ModelParams Lp'!H$5*($U63/$V63)^'ModelParams Lp'!H$6)*3</f>
        <v>#DIV/0!</v>
      </c>
      <c r="AD63" s="67" t="e">
        <f>('ModelParams Lp'!I$4*10^'ModelParams Lp'!I$5*($U63/$V63)^'ModelParams Lp'!I$6)*3</f>
        <v>#DIV/0!</v>
      </c>
      <c r="AE63" s="53" t="e">
        <f t="shared" si="5"/>
        <v>#DIV/0!</v>
      </c>
      <c r="AF63" s="53" t="e">
        <f>IF(AE63&lt;'ModelParams Lp'!$B$16,-1,IF(AE63&lt;'ModelParams Lp'!$C$16,0,IF(AE63&lt;'ModelParams Lp'!$D$16,1,IF(AE63&lt;'ModelParams Lp'!$E$16,2,IF(AE63&lt;'ModelParams Lp'!$F$16,3,IF(AE63&lt;'ModelParams Lp'!$G$16,4,IF(AE63&lt;'ModelParams Lp'!$H$16,5,6)))))))</f>
        <v>#DIV/0!</v>
      </c>
      <c r="AG63" s="67" t="e">
        <f ca="1">IF($AF63&gt;1,0,OFFSET('ModelParams Lp'!$C$12,0,-'Sound Pressure'!$AF63))</f>
        <v>#DIV/0!</v>
      </c>
      <c r="AH63" s="67" t="e">
        <f ca="1">IF($AF63&gt;2,0,OFFSET('ModelParams Lp'!$D$12,0,-'Sound Pressure'!$AF63))</f>
        <v>#DIV/0!</v>
      </c>
      <c r="AI63" s="67" t="e">
        <f ca="1">IF($AF63&gt;3,0,OFFSET('ModelParams Lp'!$E$12,0,-'Sound Pressure'!$AF63))</f>
        <v>#DIV/0!</v>
      </c>
      <c r="AJ63" s="67" t="e">
        <f ca="1">IF($AF63&gt;4,0,OFFSET('ModelParams Lp'!$F$12,0,-'Sound Pressure'!$AF63))</f>
        <v>#DIV/0!</v>
      </c>
      <c r="AK63" s="67" t="e">
        <f ca="1">IF($AF63&gt;3,0,OFFSET('ModelParams Lp'!$G$12,0,-'Sound Pressure'!$AF63))</f>
        <v>#DIV/0!</v>
      </c>
      <c r="AL63" s="67" t="e">
        <f ca="1">IF($AF63&gt;5,0,OFFSET('ModelParams Lp'!$H$12,0,-'Sound Pressure'!$AF63))</f>
        <v>#DIV/0!</v>
      </c>
      <c r="AM63" s="67" t="e">
        <f ca="1">IF($AF63&gt;6,0,OFFSET('ModelParams Lp'!$I$12,0,-'Sound Pressure'!$AF63))</f>
        <v>#DIV/0!</v>
      </c>
      <c r="AN63" s="67" t="e">
        <f ca="1">IF($AF63&gt;7,0,IF($AF$4&lt;0,3,OFFSET('ModelParams Lp'!$J$12,0,-'Sound Pressure'!$AF63)))</f>
        <v>#DIV/0!</v>
      </c>
      <c r="AO63" s="67" t="e">
        <f t="shared" si="25"/>
        <v>#DIV/0!</v>
      </c>
      <c r="AP63" s="67" t="e">
        <f t="shared" si="25"/>
        <v>#DIV/0!</v>
      </c>
      <c r="AQ63" s="67" t="e">
        <f t="shared" si="25"/>
        <v>#DIV/0!</v>
      </c>
      <c r="AR63" s="67" t="e">
        <f t="shared" si="25"/>
        <v>#DIV/0!</v>
      </c>
      <c r="AS63" s="67" t="e">
        <f t="shared" si="25"/>
        <v>#DIV/0!</v>
      </c>
      <c r="AT63" s="67" t="e">
        <f t="shared" si="25"/>
        <v>#DIV/0!</v>
      </c>
      <c r="AU63" s="67" t="e">
        <f t="shared" si="25"/>
        <v>#DIV/0!</v>
      </c>
      <c r="AV63" s="67" t="e">
        <f t="shared" si="25"/>
        <v>#DIV/0!</v>
      </c>
      <c r="AW63" s="67">
        <f>'ModelParams Lp'!B$22</f>
        <v>4</v>
      </c>
      <c r="AX63" s="67">
        <f>'ModelParams Lp'!C$22</f>
        <v>2</v>
      </c>
      <c r="AY63" s="67">
        <f>'ModelParams Lp'!D$22</f>
        <v>1</v>
      </c>
      <c r="AZ63" s="67">
        <f>'ModelParams Lp'!E$22</f>
        <v>0</v>
      </c>
      <c r="BA63" s="67">
        <f>'ModelParams Lp'!F$22</f>
        <v>0</v>
      </c>
      <c r="BB63" s="67">
        <f>'ModelParams Lp'!G$22</f>
        <v>0</v>
      </c>
      <c r="BC63" s="67">
        <f>'ModelParams Lp'!H$22</f>
        <v>0</v>
      </c>
      <c r="BD63" s="67">
        <f>'ModelParams Lp'!I$22</f>
        <v>0</v>
      </c>
      <c r="BE63" s="67" t="e">
        <f>-10*LOG(2/(4*PI()*2^2)+4/(0.163*(Calcul!$K68*Calcul!$L68)/VLOOKUP(Calcul!$I68,'ModelParams Lp'!$E$37:$F$39,2,0)))</f>
        <v>#N/A</v>
      </c>
      <c r="BF63" s="67" t="e">
        <f>-10*LOG(2/(4*PI()*2^2)+4/(0.163*(Calcul!$K68*Calcul!$L68)/VLOOKUP(Calcul!$I68,'ModelParams Lp'!$E$37:$F$39,2,0)))</f>
        <v>#N/A</v>
      </c>
      <c r="BG63" s="67" t="e">
        <f>-10*LOG(2/(4*PI()*2^2)+4/(0.163*(Calcul!$K68*Calcul!$L68)/VLOOKUP(Calcul!$I68,'ModelParams Lp'!$E$37:$F$39,2,0)))</f>
        <v>#N/A</v>
      </c>
      <c r="BH63" s="67" t="e">
        <f>-10*LOG(2/(4*PI()*2^2)+4/(0.163*(Calcul!$K68*Calcul!$L68)/VLOOKUP(Calcul!$I68,'ModelParams Lp'!$E$37:$F$39,2,0)))</f>
        <v>#N/A</v>
      </c>
      <c r="BI63" s="67" t="e">
        <f>-10*LOG(2/(4*PI()*2^2)+4/(0.163*(Calcul!$K68*Calcul!$L68)/VLOOKUP(Calcul!$I68,'ModelParams Lp'!$E$37:$F$39,2,0)))</f>
        <v>#N/A</v>
      </c>
      <c r="BJ63" s="67" t="e">
        <f>-10*LOG(2/(4*PI()*2^2)+4/(0.163*(Calcul!$K68*Calcul!$L68)/VLOOKUP(Calcul!$I68,'ModelParams Lp'!$E$37:$F$39,2,0)))</f>
        <v>#N/A</v>
      </c>
      <c r="BK63" s="67" t="e">
        <f>-10*LOG(2/(4*PI()*2^2)+4/(0.163*(Calcul!$K68*Calcul!$L68)/VLOOKUP(Calcul!$I68,'ModelParams Lp'!$E$37:$F$39,2,0)))</f>
        <v>#N/A</v>
      </c>
      <c r="BL63" s="67" t="e">
        <f>-10*LOG(2/(4*PI()*2^2)+4/(0.163*(Calcul!$K68*Calcul!$L68)/VLOOKUP(Calcul!$I68,'ModelParams Lp'!$E$37:$F$39,2,0)))</f>
        <v>#N/A</v>
      </c>
      <c r="BM63" s="67" t="e">
        <f>VLOOKUP(Calcul!$J68,'ModelParams Lp'!$D$28:$O$32,5,0)+BE63</f>
        <v>#N/A</v>
      </c>
      <c r="BN63" s="67" t="e">
        <f>VLOOKUP(Calcul!$J68,'ModelParams Lp'!$D$28:$O$32,6,0)+BF63</f>
        <v>#N/A</v>
      </c>
      <c r="BO63" s="67" t="e">
        <f>VLOOKUP(Calcul!$J68,'ModelParams Lp'!$D$28:$O$32,7,0)+BG63</f>
        <v>#N/A</v>
      </c>
      <c r="BP63" s="67" t="e">
        <f>VLOOKUP(Calcul!$J68,'ModelParams Lp'!$D$28:$O$32,8,0)+BH63</f>
        <v>#N/A</v>
      </c>
      <c r="BQ63" s="67" t="e">
        <f>VLOOKUP(Calcul!$J68,'ModelParams Lp'!$D$28:$O$32,9,0)+BI63</f>
        <v>#N/A</v>
      </c>
      <c r="BR63" s="67" t="e">
        <f>VLOOKUP(Calcul!$J68,'ModelParams Lp'!$D$28:$O$32,10,0)+BJ63</f>
        <v>#N/A</v>
      </c>
      <c r="BS63" s="67" t="e">
        <f>VLOOKUP(Calcul!$J68,'ModelParams Lp'!$D$28:$O$32,11,0)+BK63</f>
        <v>#N/A</v>
      </c>
      <c r="BT63" s="67" t="e">
        <f>VLOOKUP(Calcul!$J68,'ModelParams Lp'!$D$28:$O$32,12,0)+BL63</f>
        <v>#N/A</v>
      </c>
      <c r="BU63" s="66" t="e">
        <f t="shared" ca="1" si="7"/>
        <v>#DIV/0!</v>
      </c>
      <c r="BV63" s="66" t="e">
        <f t="shared" ca="1" si="8"/>
        <v>#DIV/0!</v>
      </c>
      <c r="BW63" s="66" t="e">
        <f t="shared" ca="1" si="9"/>
        <v>#DIV/0!</v>
      </c>
      <c r="BX63" s="66" t="e">
        <f t="shared" ca="1" si="10"/>
        <v>#DIV/0!</v>
      </c>
      <c r="BY63" s="66" t="e">
        <f t="shared" ca="1" si="11"/>
        <v>#DIV/0!</v>
      </c>
      <c r="BZ63" s="66" t="e">
        <f t="shared" ca="1" si="12"/>
        <v>#DIV/0!</v>
      </c>
      <c r="CA63" s="66" t="e">
        <f t="shared" ca="1" si="13"/>
        <v>#DIV/0!</v>
      </c>
      <c r="CB63" s="66" t="e">
        <f t="shared" ca="1" si="14"/>
        <v>#DIV/0!</v>
      </c>
      <c r="CC63" s="24" t="e">
        <f ca="1">10*LOG10(IF(BU63="",0,POWER(10,((BU63+'ModelParams Lw'!$O$4)/10))) +IF(BV63="",0,POWER(10,((BV63+'ModelParams Lw'!$P$4)/10))) +IF(BW63="",0,POWER(10,((BW63+'ModelParams Lw'!$Q$4)/10))) +IF(BX63="",0,POWER(10,((BX63+'ModelParams Lw'!$R$4)/10))) +IF(BY63="",0,POWER(10,((BY63+'ModelParams Lw'!$S$4)/10))) +IF(BZ63="",0,POWER(10,((BZ63+'ModelParams Lw'!$T$4)/10))) +IF(CA63="",0,POWER(10,((CA63+'ModelParams Lw'!$U$4)/10)))+IF(CB63="",0,POWER(10,((CB63+'ModelParams Lw'!$V$4)/10))))</f>
        <v>#DIV/0!</v>
      </c>
      <c r="CD63" s="24" t="e">
        <f t="shared" ca="1" si="15"/>
        <v>#DIV/0!</v>
      </c>
      <c r="CE63" s="24" t="e">
        <f ca="1">(BU63-'ModelParams Lw'!O$10)/'ModelParams Lw'!O$11</f>
        <v>#DIV/0!</v>
      </c>
      <c r="CF63" s="24" t="e">
        <f ca="1">(BV63-'ModelParams Lw'!P$10)/'ModelParams Lw'!P$11</f>
        <v>#DIV/0!</v>
      </c>
      <c r="CG63" s="24" t="e">
        <f ca="1">(BW63-'ModelParams Lw'!Q$10)/'ModelParams Lw'!Q$11</f>
        <v>#DIV/0!</v>
      </c>
      <c r="CH63" s="24" t="e">
        <f ca="1">(BX63-'ModelParams Lw'!R$10)/'ModelParams Lw'!R$11</f>
        <v>#DIV/0!</v>
      </c>
      <c r="CI63" s="24" t="e">
        <f ca="1">(BY63-'ModelParams Lw'!S$10)/'ModelParams Lw'!S$11</f>
        <v>#DIV/0!</v>
      </c>
      <c r="CJ63" s="24" t="e">
        <f ca="1">(BZ63-'ModelParams Lw'!T$10)/'ModelParams Lw'!T$11</f>
        <v>#DIV/0!</v>
      </c>
      <c r="CK63" s="24" t="e">
        <f ca="1">(CA63-'ModelParams Lw'!U$10)/'ModelParams Lw'!U$11</f>
        <v>#DIV/0!</v>
      </c>
      <c r="CL63" s="24" t="e">
        <f ca="1">(CB63-'ModelParams Lw'!V$10)/'ModelParams Lw'!V$11</f>
        <v>#DIV/0!</v>
      </c>
      <c r="CM63" s="66" t="e">
        <f t="shared" si="16"/>
        <v>#DIV/0!</v>
      </c>
      <c r="CN63" s="66" t="e">
        <f t="shared" si="17"/>
        <v>#DIV/0!</v>
      </c>
      <c r="CO63" s="66" t="e">
        <f t="shared" si="23"/>
        <v>#DIV/0!</v>
      </c>
      <c r="CP63" s="66" t="e">
        <f t="shared" si="18"/>
        <v>#DIV/0!</v>
      </c>
      <c r="CQ63" s="66" t="e">
        <f t="shared" si="19"/>
        <v>#DIV/0!</v>
      </c>
      <c r="CR63" s="66" t="e">
        <f t="shared" si="20"/>
        <v>#DIV/0!</v>
      </c>
      <c r="CS63" s="66" t="e">
        <f t="shared" si="21"/>
        <v>#DIV/0!</v>
      </c>
      <c r="CT63" s="66" t="e">
        <f t="shared" si="22"/>
        <v>#DIV/0!</v>
      </c>
      <c r="CU63" s="24" t="e">
        <f>10*LOG10(IF(CM63="",0,POWER(10,((CM63+'ModelParams Lw'!$O$4)/10))) +IF(CN63="",0,POWER(10,((CN63+'ModelParams Lw'!$P$4)/10))) +IF(CO63="",0,POWER(10,((CO63+'ModelParams Lw'!$Q$4)/10))) +IF(CP63="",0,POWER(10,((CP63+'ModelParams Lw'!$R$4)/10))) +IF(CQ63="",0,POWER(10,((CQ63+'ModelParams Lw'!$S$4)/10))) +IF(CR63="",0,POWER(10,((CR63+'ModelParams Lw'!$T$4)/10))) +IF(CS63="",0,POWER(10,((CS63+'ModelParams Lw'!$U$4)/10)))+IF(CT63="",0,POWER(10,((CT63+'ModelParams Lw'!$V$4)/10))))</f>
        <v>#DIV/0!</v>
      </c>
      <c r="CV63" s="24" t="e">
        <f t="shared" si="24"/>
        <v>#DIV/0!</v>
      </c>
      <c r="CW63" s="24" t="e">
        <f>(CM63-'ModelParams Lw'!O$10)/'ModelParams Lw'!O$11</f>
        <v>#DIV/0!</v>
      </c>
      <c r="CX63" s="24" t="e">
        <f>(CN63-'ModelParams Lw'!P$10)/'ModelParams Lw'!P$11</f>
        <v>#DIV/0!</v>
      </c>
      <c r="CY63" s="24" t="e">
        <f>(CO63-'ModelParams Lw'!Q$10)/'ModelParams Lw'!Q$11</f>
        <v>#DIV/0!</v>
      </c>
      <c r="CZ63" s="24" t="e">
        <f>(CP63-'ModelParams Lw'!R$10)/'ModelParams Lw'!R$11</f>
        <v>#DIV/0!</v>
      </c>
      <c r="DA63" s="24" t="e">
        <f>(CQ63-'ModelParams Lw'!S$10)/'ModelParams Lw'!S$11</f>
        <v>#DIV/0!</v>
      </c>
      <c r="DB63" s="24" t="e">
        <f>(CR63-'ModelParams Lw'!T$10)/'ModelParams Lw'!T$11</f>
        <v>#DIV/0!</v>
      </c>
      <c r="DC63" s="24" t="e">
        <f>(CS63-'ModelParams Lw'!U$10)/'ModelParams Lw'!U$11</f>
        <v>#DIV/0!</v>
      </c>
      <c r="DD63" s="24" t="e">
        <f>(CT63-'ModelParams Lw'!V$10)/'ModelParams Lw'!V$11</f>
        <v>#DIV/0!</v>
      </c>
    </row>
    <row r="64" spans="1:108" x14ac:dyDescent="0.25">
      <c r="A64" s="12">
        <f>'Sound Power'!B64</f>
        <v>0</v>
      </c>
      <c r="B64" s="12">
        <f>'Sound Power'!D64</f>
        <v>0</v>
      </c>
      <c r="C64" s="12">
        <f>'Sound Power'!E64</f>
        <v>0</v>
      </c>
      <c r="D64" s="12">
        <f>'Sound Power'!F64</f>
        <v>0</v>
      </c>
      <c r="E64" s="67" t="e">
        <f>IF(Calcul!$G69="SA",'Sound Power'!AY64,'Sound Power'!P64)</f>
        <v>#DIV/0!</v>
      </c>
      <c r="F64" s="67" t="e">
        <f>IF(Calcul!$G69="SA",'Sound Power'!AZ64,'Sound Power'!Q64)</f>
        <v>#DIV/0!</v>
      </c>
      <c r="G64" s="67" t="e">
        <f>IF(Calcul!$G69="SA",'Sound Power'!BA64,'Sound Power'!R64)</f>
        <v>#DIV/0!</v>
      </c>
      <c r="H64" s="67" t="e">
        <f>IF(Calcul!$G69="SA",'Sound Power'!BB64,'Sound Power'!S64)</f>
        <v>#DIV/0!</v>
      </c>
      <c r="I64" s="67" t="e">
        <f>IF(Calcul!$G69="SA",'Sound Power'!BC64,'Sound Power'!T64)</f>
        <v>#DIV/0!</v>
      </c>
      <c r="J64" s="67" t="e">
        <f>IF(Calcul!$G69="SA",'Sound Power'!BD64,'Sound Power'!U64)</f>
        <v>#DIV/0!</v>
      </c>
      <c r="K64" s="67" t="e">
        <f>IF(Calcul!$G69="SA",'Sound Power'!BE64,'Sound Power'!V64)</f>
        <v>#DIV/0!</v>
      </c>
      <c r="L64" s="67" t="e">
        <f>IF(Calcul!$G69="SA",'Sound Power'!BF64,'Sound Power'!W64)</f>
        <v>#DIV/0!</v>
      </c>
      <c r="M64" s="67" t="e">
        <f>'Sound Power'!BY64</f>
        <v>#DIV/0!</v>
      </c>
      <c r="N64" s="67" t="e">
        <f>'Sound Power'!BZ64</f>
        <v>#DIV/0!</v>
      </c>
      <c r="O64" s="67" t="e">
        <f>'Sound Power'!CA64</f>
        <v>#DIV/0!</v>
      </c>
      <c r="P64" s="67" t="e">
        <f>'Sound Power'!CB64</f>
        <v>#DIV/0!</v>
      </c>
      <c r="Q64" s="67" t="e">
        <f>'Sound Power'!CC64</f>
        <v>#DIV/0!</v>
      </c>
      <c r="R64" s="67" t="e">
        <f>'Sound Power'!CD64</f>
        <v>#DIV/0!</v>
      </c>
      <c r="S64" s="67" t="e">
        <f>'Sound Power'!CE64</f>
        <v>#DIV/0!</v>
      </c>
      <c r="T64" s="67" t="e">
        <f>'Sound Power'!CF64</f>
        <v>#DIV/0!</v>
      </c>
      <c r="U64" s="64">
        <f t="shared" si="3"/>
        <v>0</v>
      </c>
      <c r="V64" s="64">
        <f t="shared" si="4"/>
        <v>0</v>
      </c>
      <c r="W64" s="67" t="e">
        <f>('ModelParams Lp'!B$4*10^'ModelParams Lp'!B$5*($U64/$V64)^'ModelParams Lp'!B$6)*3</f>
        <v>#DIV/0!</v>
      </c>
      <c r="X64" s="67" t="e">
        <f>('ModelParams Lp'!C$4*10^'ModelParams Lp'!C$5*($U64/$V64)^'ModelParams Lp'!C$6)*3</f>
        <v>#DIV/0!</v>
      </c>
      <c r="Y64" s="67" t="e">
        <f>('ModelParams Lp'!D$4*10^'ModelParams Lp'!D$5*($U64/$V64)^'ModelParams Lp'!D$6)*3</f>
        <v>#DIV/0!</v>
      </c>
      <c r="Z64" s="67" t="e">
        <f>('ModelParams Lp'!E$4*10^'ModelParams Lp'!E$5*($U64/$V64)^'ModelParams Lp'!E$6)*3</f>
        <v>#DIV/0!</v>
      </c>
      <c r="AA64" s="67" t="e">
        <f>('ModelParams Lp'!F$4*10^'ModelParams Lp'!F$5*($U64/$V64)^'ModelParams Lp'!F$6)*3</f>
        <v>#DIV/0!</v>
      </c>
      <c r="AB64" s="67" t="e">
        <f>('ModelParams Lp'!G$4*10^'ModelParams Lp'!G$5*($U64/$V64)^'ModelParams Lp'!G$6)*3</f>
        <v>#DIV/0!</v>
      </c>
      <c r="AC64" s="67" t="e">
        <f>('ModelParams Lp'!H$4*10^'ModelParams Lp'!H$5*($U64/$V64)^'ModelParams Lp'!H$6)*3</f>
        <v>#DIV/0!</v>
      </c>
      <c r="AD64" s="67" t="e">
        <f>('ModelParams Lp'!I$4*10^'ModelParams Lp'!I$5*($U64/$V64)^'ModelParams Lp'!I$6)*3</f>
        <v>#DIV/0!</v>
      </c>
      <c r="AE64" s="53" t="e">
        <f t="shared" si="5"/>
        <v>#DIV/0!</v>
      </c>
      <c r="AF64" s="53" t="e">
        <f>IF(AE64&lt;'ModelParams Lp'!$B$16,-1,IF(AE64&lt;'ModelParams Lp'!$C$16,0,IF(AE64&lt;'ModelParams Lp'!$D$16,1,IF(AE64&lt;'ModelParams Lp'!$E$16,2,IF(AE64&lt;'ModelParams Lp'!$F$16,3,IF(AE64&lt;'ModelParams Lp'!$G$16,4,IF(AE64&lt;'ModelParams Lp'!$H$16,5,6)))))))</f>
        <v>#DIV/0!</v>
      </c>
      <c r="AG64" s="67" t="e">
        <f ca="1">IF($AF64&gt;1,0,OFFSET('ModelParams Lp'!$C$12,0,-'Sound Pressure'!$AF64))</f>
        <v>#DIV/0!</v>
      </c>
      <c r="AH64" s="67" t="e">
        <f ca="1">IF($AF64&gt;2,0,OFFSET('ModelParams Lp'!$D$12,0,-'Sound Pressure'!$AF64))</f>
        <v>#DIV/0!</v>
      </c>
      <c r="AI64" s="67" t="e">
        <f ca="1">IF($AF64&gt;3,0,OFFSET('ModelParams Lp'!$E$12,0,-'Sound Pressure'!$AF64))</f>
        <v>#DIV/0!</v>
      </c>
      <c r="AJ64" s="67" t="e">
        <f ca="1">IF($AF64&gt;4,0,OFFSET('ModelParams Lp'!$F$12,0,-'Sound Pressure'!$AF64))</f>
        <v>#DIV/0!</v>
      </c>
      <c r="AK64" s="67" t="e">
        <f ca="1">IF($AF64&gt;3,0,OFFSET('ModelParams Lp'!$G$12,0,-'Sound Pressure'!$AF64))</f>
        <v>#DIV/0!</v>
      </c>
      <c r="AL64" s="67" t="e">
        <f ca="1">IF($AF64&gt;5,0,OFFSET('ModelParams Lp'!$H$12,0,-'Sound Pressure'!$AF64))</f>
        <v>#DIV/0!</v>
      </c>
      <c r="AM64" s="67" t="e">
        <f ca="1">IF($AF64&gt;6,0,OFFSET('ModelParams Lp'!$I$12,0,-'Sound Pressure'!$AF64))</f>
        <v>#DIV/0!</v>
      </c>
      <c r="AN64" s="67" t="e">
        <f ca="1">IF($AF64&gt;7,0,IF($AF$4&lt;0,3,OFFSET('ModelParams Lp'!$J$12,0,-'Sound Pressure'!$AF64)))</f>
        <v>#DIV/0!</v>
      </c>
      <c r="AO64" s="67" t="e">
        <f t="shared" si="25"/>
        <v>#DIV/0!</v>
      </c>
      <c r="AP64" s="67" t="e">
        <f t="shared" si="25"/>
        <v>#DIV/0!</v>
      </c>
      <c r="AQ64" s="67" t="e">
        <f t="shared" si="25"/>
        <v>#DIV/0!</v>
      </c>
      <c r="AR64" s="67" t="e">
        <f t="shared" si="25"/>
        <v>#DIV/0!</v>
      </c>
      <c r="AS64" s="67" t="e">
        <f t="shared" si="25"/>
        <v>#DIV/0!</v>
      </c>
      <c r="AT64" s="67" t="e">
        <f t="shared" si="25"/>
        <v>#DIV/0!</v>
      </c>
      <c r="AU64" s="67" t="e">
        <f t="shared" si="25"/>
        <v>#DIV/0!</v>
      </c>
      <c r="AV64" s="67" t="e">
        <f t="shared" si="25"/>
        <v>#DIV/0!</v>
      </c>
      <c r="AW64" s="67">
        <f>'ModelParams Lp'!B$22</f>
        <v>4</v>
      </c>
      <c r="AX64" s="67">
        <f>'ModelParams Lp'!C$22</f>
        <v>2</v>
      </c>
      <c r="AY64" s="67">
        <f>'ModelParams Lp'!D$22</f>
        <v>1</v>
      </c>
      <c r="AZ64" s="67">
        <f>'ModelParams Lp'!E$22</f>
        <v>0</v>
      </c>
      <c r="BA64" s="67">
        <f>'ModelParams Lp'!F$22</f>
        <v>0</v>
      </c>
      <c r="BB64" s="67">
        <f>'ModelParams Lp'!G$22</f>
        <v>0</v>
      </c>
      <c r="BC64" s="67">
        <f>'ModelParams Lp'!H$22</f>
        <v>0</v>
      </c>
      <c r="BD64" s="67">
        <f>'ModelParams Lp'!I$22</f>
        <v>0</v>
      </c>
      <c r="BE64" s="67" t="e">
        <f>-10*LOG(2/(4*PI()*2^2)+4/(0.163*(Calcul!$K69*Calcul!$L69)/VLOOKUP(Calcul!$I69,'ModelParams Lp'!$E$37:$F$39,2,0)))</f>
        <v>#N/A</v>
      </c>
      <c r="BF64" s="67" t="e">
        <f>-10*LOG(2/(4*PI()*2^2)+4/(0.163*(Calcul!$K69*Calcul!$L69)/VLOOKUP(Calcul!$I69,'ModelParams Lp'!$E$37:$F$39,2,0)))</f>
        <v>#N/A</v>
      </c>
      <c r="BG64" s="67" t="e">
        <f>-10*LOG(2/(4*PI()*2^2)+4/(0.163*(Calcul!$K69*Calcul!$L69)/VLOOKUP(Calcul!$I69,'ModelParams Lp'!$E$37:$F$39,2,0)))</f>
        <v>#N/A</v>
      </c>
      <c r="BH64" s="67" t="e">
        <f>-10*LOG(2/(4*PI()*2^2)+4/(0.163*(Calcul!$K69*Calcul!$L69)/VLOOKUP(Calcul!$I69,'ModelParams Lp'!$E$37:$F$39,2,0)))</f>
        <v>#N/A</v>
      </c>
      <c r="BI64" s="67" t="e">
        <f>-10*LOG(2/(4*PI()*2^2)+4/(0.163*(Calcul!$K69*Calcul!$L69)/VLOOKUP(Calcul!$I69,'ModelParams Lp'!$E$37:$F$39,2,0)))</f>
        <v>#N/A</v>
      </c>
      <c r="BJ64" s="67" t="e">
        <f>-10*LOG(2/(4*PI()*2^2)+4/(0.163*(Calcul!$K69*Calcul!$L69)/VLOOKUP(Calcul!$I69,'ModelParams Lp'!$E$37:$F$39,2,0)))</f>
        <v>#N/A</v>
      </c>
      <c r="BK64" s="67" t="e">
        <f>-10*LOG(2/(4*PI()*2^2)+4/(0.163*(Calcul!$K69*Calcul!$L69)/VLOOKUP(Calcul!$I69,'ModelParams Lp'!$E$37:$F$39,2,0)))</f>
        <v>#N/A</v>
      </c>
      <c r="BL64" s="67" t="e">
        <f>-10*LOG(2/(4*PI()*2^2)+4/(0.163*(Calcul!$K69*Calcul!$L69)/VLOOKUP(Calcul!$I69,'ModelParams Lp'!$E$37:$F$39,2,0)))</f>
        <v>#N/A</v>
      </c>
      <c r="BM64" s="67" t="e">
        <f>VLOOKUP(Calcul!$J69,'ModelParams Lp'!$D$28:$O$32,5,0)+BE64</f>
        <v>#N/A</v>
      </c>
      <c r="BN64" s="67" t="e">
        <f>VLOOKUP(Calcul!$J69,'ModelParams Lp'!$D$28:$O$32,6,0)+BF64</f>
        <v>#N/A</v>
      </c>
      <c r="BO64" s="67" t="e">
        <f>VLOOKUP(Calcul!$J69,'ModelParams Lp'!$D$28:$O$32,7,0)+BG64</f>
        <v>#N/A</v>
      </c>
      <c r="BP64" s="67" t="e">
        <f>VLOOKUP(Calcul!$J69,'ModelParams Lp'!$D$28:$O$32,8,0)+BH64</f>
        <v>#N/A</v>
      </c>
      <c r="BQ64" s="67" t="e">
        <f>VLOOKUP(Calcul!$J69,'ModelParams Lp'!$D$28:$O$32,9,0)+BI64</f>
        <v>#N/A</v>
      </c>
      <c r="BR64" s="67" t="e">
        <f>VLOOKUP(Calcul!$J69,'ModelParams Lp'!$D$28:$O$32,10,0)+BJ64</f>
        <v>#N/A</v>
      </c>
      <c r="BS64" s="67" t="e">
        <f>VLOOKUP(Calcul!$J69,'ModelParams Lp'!$D$28:$O$32,11,0)+BK64</f>
        <v>#N/A</v>
      </c>
      <c r="BT64" s="67" t="e">
        <f>VLOOKUP(Calcul!$J69,'ModelParams Lp'!$D$28:$O$32,12,0)+BL64</f>
        <v>#N/A</v>
      </c>
      <c r="BU64" s="66" t="e">
        <f t="shared" ca="1" si="7"/>
        <v>#DIV/0!</v>
      </c>
      <c r="BV64" s="66" t="e">
        <f t="shared" ca="1" si="8"/>
        <v>#DIV/0!</v>
      </c>
      <c r="BW64" s="66" t="e">
        <f t="shared" ca="1" si="9"/>
        <v>#DIV/0!</v>
      </c>
      <c r="BX64" s="66" t="e">
        <f t="shared" ca="1" si="10"/>
        <v>#DIV/0!</v>
      </c>
      <c r="BY64" s="66" t="e">
        <f t="shared" ca="1" si="11"/>
        <v>#DIV/0!</v>
      </c>
      <c r="BZ64" s="66" t="e">
        <f t="shared" ca="1" si="12"/>
        <v>#DIV/0!</v>
      </c>
      <c r="CA64" s="66" t="e">
        <f t="shared" ca="1" si="13"/>
        <v>#DIV/0!</v>
      </c>
      <c r="CB64" s="66" t="e">
        <f t="shared" ca="1" si="14"/>
        <v>#DIV/0!</v>
      </c>
      <c r="CC64" s="24" t="e">
        <f ca="1">10*LOG10(IF(BU64="",0,POWER(10,((BU64+'ModelParams Lw'!$O$4)/10))) +IF(BV64="",0,POWER(10,((BV64+'ModelParams Lw'!$P$4)/10))) +IF(BW64="",0,POWER(10,((BW64+'ModelParams Lw'!$Q$4)/10))) +IF(BX64="",0,POWER(10,((BX64+'ModelParams Lw'!$R$4)/10))) +IF(BY64="",0,POWER(10,((BY64+'ModelParams Lw'!$S$4)/10))) +IF(BZ64="",0,POWER(10,((BZ64+'ModelParams Lw'!$T$4)/10))) +IF(CA64="",0,POWER(10,((CA64+'ModelParams Lw'!$U$4)/10)))+IF(CB64="",0,POWER(10,((CB64+'ModelParams Lw'!$V$4)/10))))</f>
        <v>#DIV/0!</v>
      </c>
      <c r="CD64" s="24" t="e">
        <f t="shared" ca="1" si="15"/>
        <v>#DIV/0!</v>
      </c>
      <c r="CE64" s="24" t="e">
        <f ca="1">(BU64-'ModelParams Lw'!O$10)/'ModelParams Lw'!O$11</f>
        <v>#DIV/0!</v>
      </c>
      <c r="CF64" s="24" t="e">
        <f ca="1">(BV64-'ModelParams Lw'!P$10)/'ModelParams Lw'!P$11</f>
        <v>#DIV/0!</v>
      </c>
      <c r="CG64" s="24" t="e">
        <f ca="1">(BW64-'ModelParams Lw'!Q$10)/'ModelParams Lw'!Q$11</f>
        <v>#DIV/0!</v>
      </c>
      <c r="CH64" s="24" t="e">
        <f ca="1">(BX64-'ModelParams Lw'!R$10)/'ModelParams Lw'!R$11</f>
        <v>#DIV/0!</v>
      </c>
      <c r="CI64" s="24" t="e">
        <f ca="1">(BY64-'ModelParams Lw'!S$10)/'ModelParams Lw'!S$11</f>
        <v>#DIV/0!</v>
      </c>
      <c r="CJ64" s="24" t="e">
        <f ca="1">(BZ64-'ModelParams Lw'!T$10)/'ModelParams Lw'!T$11</f>
        <v>#DIV/0!</v>
      </c>
      <c r="CK64" s="24" t="e">
        <f ca="1">(CA64-'ModelParams Lw'!U$10)/'ModelParams Lw'!U$11</f>
        <v>#DIV/0!</v>
      </c>
      <c r="CL64" s="24" t="e">
        <f ca="1">(CB64-'ModelParams Lw'!V$10)/'ModelParams Lw'!V$11</f>
        <v>#DIV/0!</v>
      </c>
      <c r="CM64" s="66" t="e">
        <f t="shared" si="16"/>
        <v>#DIV/0!</v>
      </c>
      <c r="CN64" s="66" t="e">
        <f t="shared" si="17"/>
        <v>#DIV/0!</v>
      </c>
      <c r="CO64" s="66" t="e">
        <f t="shared" si="23"/>
        <v>#DIV/0!</v>
      </c>
      <c r="CP64" s="66" t="e">
        <f t="shared" si="18"/>
        <v>#DIV/0!</v>
      </c>
      <c r="CQ64" s="66" t="e">
        <f t="shared" si="19"/>
        <v>#DIV/0!</v>
      </c>
      <c r="CR64" s="66" t="e">
        <f t="shared" si="20"/>
        <v>#DIV/0!</v>
      </c>
      <c r="CS64" s="66" t="e">
        <f t="shared" si="21"/>
        <v>#DIV/0!</v>
      </c>
      <c r="CT64" s="66" t="e">
        <f t="shared" si="22"/>
        <v>#DIV/0!</v>
      </c>
      <c r="CU64" s="24" t="e">
        <f>10*LOG10(IF(CM64="",0,POWER(10,((CM64+'ModelParams Lw'!$O$4)/10))) +IF(CN64="",0,POWER(10,((CN64+'ModelParams Lw'!$P$4)/10))) +IF(CO64="",0,POWER(10,((CO64+'ModelParams Lw'!$Q$4)/10))) +IF(CP64="",0,POWER(10,((CP64+'ModelParams Lw'!$R$4)/10))) +IF(CQ64="",0,POWER(10,((CQ64+'ModelParams Lw'!$S$4)/10))) +IF(CR64="",0,POWER(10,((CR64+'ModelParams Lw'!$T$4)/10))) +IF(CS64="",0,POWER(10,((CS64+'ModelParams Lw'!$U$4)/10)))+IF(CT64="",0,POWER(10,((CT64+'ModelParams Lw'!$V$4)/10))))</f>
        <v>#DIV/0!</v>
      </c>
      <c r="CV64" s="24" t="e">
        <f t="shared" si="24"/>
        <v>#DIV/0!</v>
      </c>
      <c r="CW64" s="24" t="e">
        <f>(CM64-'ModelParams Lw'!O$10)/'ModelParams Lw'!O$11</f>
        <v>#DIV/0!</v>
      </c>
      <c r="CX64" s="24" t="e">
        <f>(CN64-'ModelParams Lw'!P$10)/'ModelParams Lw'!P$11</f>
        <v>#DIV/0!</v>
      </c>
      <c r="CY64" s="24" t="e">
        <f>(CO64-'ModelParams Lw'!Q$10)/'ModelParams Lw'!Q$11</f>
        <v>#DIV/0!</v>
      </c>
      <c r="CZ64" s="24" t="e">
        <f>(CP64-'ModelParams Lw'!R$10)/'ModelParams Lw'!R$11</f>
        <v>#DIV/0!</v>
      </c>
      <c r="DA64" s="24" t="e">
        <f>(CQ64-'ModelParams Lw'!S$10)/'ModelParams Lw'!S$11</f>
        <v>#DIV/0!</v>
      </c>
      <c r="DB64" s="24" t="e">
        <f>(CR64-'ModelParams Lw'!T$10)/'ModelParams Lw'!T$11</f>
        <v>#DIV/0!</v>
      </c>
      <c r="DC64" s="24" t="e">
        <f>(CS64-'ModelParams Lw'!U$10)/'ModelParams Lw'!U$11</f>
        <v>#DIV/0!</v>
      </c>
      <c r="DD64" s="24" t="e">
        <f>(CT64-'ModelParams Lw'!V$10)/'ModelParams Lw'!V$11</f>
        <v>#DIV/0!</v>
      </c>
    </row>
    <row r="65" spans="1:108" x14ac:dyDescent="0.25">
      <c r="A65" s="12">
        <f>'Sound Power'!B65</f>
        <v>0</v>
      </c>
      <c r="B65" s="12">
        <f>'Sound Power'!D65</f>
        <v>0</v>
      </c>
      <c r="C65" s="12">
        <f>'Sound Power'!E65</f>
        <v>0</v>
      </c>
      <c r="D65" s="12">
        <f>'Sound Power'!F65</f>
        <v>0</v>
      </c>
      <c r="E65" s="67" t="e">
        <f>IF(Calcul!$G70="SA",'Sound Power'!AY65,'Sound Power'!P65)</f>
        <v>#DIV/0!</v>
      </c>
      <c r="F65" s="67" t="e">
        <f>IF(Calcul!$G70="SA",'Sound Power'!AZ65,'Sound Power'!Q65)</f>
        <v>#DIV/0!</v>
      </c>
      <c r="G65" s="67" t="e">
        <f>IF(Calcul!$G70="SA",'Sound Power'!BA65,'Sound Power'!R65)</f>
        <v>#DIV/0!</v>
      </c>
      <c r="H65" s="67" t="e">
        <f>IF(Calcul!$G70="SA",'Sound Power'!BB65,'Sound Power'!S65)</f>
        <v>#DIV/0!</v>
      </c>
      <c r="I65" s="67" t="e">
        <f>IF(Calcul!$G70="SA",'Sound Power'!BC65,'Sound Power'!T65)</f>
        <v>#DIV/0!</v>
      </c>
      <c r="J65" s="67" t="e">
        <f>IF(Calcul!$G70="SA",'Sound Power'!BD65,'Sound Power'!U65)</f>
        <v>#DIV/0!</v>
      </c>
      <c r="K65" s="67" t="e">
        <f>IF(Calcul!$G70="SA",'Sound Power'!BE65,'Sound Power'!V65)</f>
        <v>#DIV/0!</v>
      </c>
      <c r="L65" s="67" t="e">
        <f>IF(Calcul!$G70="SA",'Sound Power'!BF65,'Sound Power'!W65)</f>
        <v>#DIV/0!</v>
      </c>
      <c r="M65" s="67" t="e">
        <f>'Sound Power'!BY65</f>
        <v>#DIV/0!</v>
      </c>
      <c r="N65" s="67" t="e">
        <f>'Sound Power'!BZ65</f>
        <v>#DIV/0!</v>
      </c>
      <c r="O65" s="67" t="e">
        <f>'Sound Power'!CA65</f>
        <v>#DIV/0!</v>
      </c>
      <c r="P65" s="67" t="e">
        <f>'Sound Power'!CB65</f>
        <v>#DIV/0!</v>
      </c>
      <c r="Q65" s="67" t="e">
        <f>'Sound Power'!CC65</f>
        <v>#DIV/0!</v>
      </c>
      <c r="R65" s="67" t="e">
        <f>'Sound Power'!CD65</f>
        <v>#DIV/0!</v>
      </c>
      <c r="S65" s="67" t="e">
        <f>'Sound Power'!CE65</f>
        <v>#DIV/0!</v>
      </c>
      <c r="T65" s="67" t="e">
        <f>'Sound Power'!CF65</f>
        <v>#DIV/0!</v>
      </c>
      <c r="U65" s="64">
        <f t="shared" si="3"/>
        <v>0</v>
      </c>
      <c r="V65" s="64">
        <f t="shared" si="4"/>
        <v>0</v>
      </c>
      <c r="W65" s="67" t="e">
        <f>('ModelParams Lp'!B$4*10^'ModelParams Lp'!B$5*($U65/$V65)^'ModelParams Lp'!B$6)*3</f>
        <v>#DIV/0!</v>
      </c>
      <c r="X65" s="67" t="e">
        <f>('ModelParams Lp'!C$4*10^'ModelParams Lp'!C$5*($U65/$V65)^'ModelParams Lp'!C$6)*3</f>
        <v>#DIV/0!</v>
      </c>
      <c r="Y65" s="67" t="e">
        <f>('ModelParams Lp'!D$4*10^'ModelParams Lp'!D$5*($U65/$V65)^'ModelParams Lp'!D$6)*3</f>
        <v>#DIV/0!</v>
      </c>
      <c r="Z65" s="67" t="e">
        <f>('ModelParams Lp'!E$4*10^'ModelParams Lp'!E$5*($U65/$V65)^'ModelParams Lp'!E$6)*3</f>
        <v>#DIV/0!</v>
      </c>
      <c r="AA65" s="67" t="e">
        <f>('ModelParams Lp'!F$4*10^'ModelParams Lp'!F$5*($U65/$V65)^'ModelParams Lp'!F$6)*3</f>
        <v>#DIV/0!</v>
      </c>
      <c r="AB65" s="67" t="e">
        <f>('ModelParams Lp'!G$4*10^'ModelParams Lp'!G$5*($U65/$V65)^'ModelParams Lp'!G$6)*3</f>
        <v>#DIV/0!</v>
      </c>
      <c r="AC65" s="67" t="e">
        <f>('ModelParams Lp'!H$4*10^'ModelParams Lp'!H$5*($U65/$V65)^'ModelParams Lp'!H$6)*3</f>
        <v>#DIV/0!</v>
      </c>
      <c r="AD65" s="67" t="e">
        <f>('ModelParams Lp'!I$4*10^'ModelParams Lp'!I$5*($U65/$V65)^'ModelParams Lp'!I$6)*3</f>
        <v>#DIV/0!</v>
      </c>
      <c r="AE65" s="53" t="e">
        <f t="shared" si="5"/>
        <v>#DIV/0!</v>
      </c>
      <c r="AF65" s="53" t="e">
        <f>IF(AE65&lt;'ModelParams Lp'!$B$16,-1,IF(AE65&lt;'ModelParams Lp'!$C$16,0,IF(AE65&lt;'ModelParams Lp'!$D$16,1,IF(AE65&lt;'ModelParams Lp'!$E$16,2,IF(AE65&lt;'ModelParams Lp'!$F$16,3,IF(AE65&lt;'ModelParams Lp'!$G$16,4,IF(AE65&lt;'ModelParams Lp'!$H$16,5,6)))))))</f>
        <v>#DIV/0!</v>
      </c>
      <c r="AG65" s="67" t="e">
        <f ca="1">IF($AF65&gt;1,0,OFFSET('ModelParams Lp'!$C$12,0,-'Sound Pressure'!$AF65))</f>
        <v>#DIV/0!</v>
      </c>
      <c r="AH65" s="67" t="e">
        <f ca="1">IF($AF65&gt;2,0,OFFSET('ModelParams Lp'!$D$12,0,-'Sound Pressure'!$AF65))</f>
        <v>#DIV/0!</v>
      </c>
      <c r="AI65" s="67" t="e">
        <f ca="1">IF($AF65&gt;3,0,OFFSET('ModelParams Lp'!$E$12,0,-'Sound Pressure'!$AF65))</f>
        <v>#DIV/0!</v>
      </c>
      <c r="AJ65" s="67" t="e">
        <f ca="1">IF($AF65&gt;4,0,OFFSET('ModelParams Lp'!$F$12,0,-'Sound Pressure'!$AF65))</f>
        <v>#DIV/0!</v>
      </c>
      <c r="AK65" s="67" t="e">
        <f ca="1">IF($AF65&gt;3,0,OFFSET('ModelParams Lp'!$G$12,0,-'Sound Pressure'!$AF65))</f>
        <v>#DIV/0!</v>
      </c>
      <c r="AL65" s="67" t="e">
        <f ca="1">IF($AF65&gt;5,0,OFFSET('ModelParams Lp'!$H$12,0,-'Sound Pressure'!$AF65))</f>
        <v>#DIV/0!</v>
      </c>
      <c r="AM65" s="67" t="e">
        <f ca="1">IF($AF65&gt;6,0,OFFSET('ModelParams Lp'!$I$12,0,-'Sound Pressure'!$AF65))</f>
        <v>#DIV/0!</v>
      </c>
      <c r="AN65" s="67" t="e">
        <f ca="1">IF($AF65&gt;7,0,IF($AF$4&lt;0,3,OFFSET('ModelParams Lp'!$J$12,0,-'Sound Pressure'!$AF65)))</f>
        <v>#DIV/0!</v>
      </c>
      <c r="AO65" s="67" t="e">
        <f t="shared" si="25"/>
        <v>#DIV/0!</v>
      </c>
      <c r="AP65" s="67" t="e">
        <f t="shared" si="25"/>
        <v>#DIV/0!</v>
      </c>
      <c r="AQ65" s="67" t="e">
        <f t="shared" si="25"/>
        <v>#DIV/0!</v>
      </c>
      <c r="AR65" s="67" t="e">
        <f t="shared" si="25"/>
        <v>#DIV/0!</v>
      </c>
      <c r="AS65" s="67" t="e">
        <f t="shared" si="25"/>
        <v>#DIV/0!</v>
      </c>
      <c r="AT65" s="67" t="e">
        <f t="shared" si="25"/>
        <v>#DIV/0!</v>
      </c>
      <c r="AU65" s="67" t="e">
        <f t="shared" si="25"/>
        <v>#DIV/0!</v>
      </c>
      <c r="AV65" s="67" t="e">
        <f t="shared" si="25"/>
        <v>#DIV/0!</v>
      </c>
      <c r="AW65" s="67">
        <f>'ModelParams Lp'!B$22</f>
        <v>4</v>
      </c>
      <c r="AX65" s="67">
        <f>'ModelParams Lp'!C$22</f>
        <v>2</v>
      </c>
      <c r="AY65" s="67">
        <f>'ModelParams Lp'!D$22</f>
        <v>1</v>
      </c>
      <c r="AZ65" s="67">
        <f>'ModelParams Lp'!E$22</f>
        <v>0</v>
      </c>
      <c r="BA65" s="67">
        <f>'ModelParams Lp'!F$22</f>
        <v>0</v>
      </c>
      <c r="BB65" s="67">
        <f>'ModelParams Lp'!G$22</f>
        <v>0</v>
      </c>
      <c r="BC65" s="67">
        <f>'ModelParams Lp'!H$22</f>
        <v>0</v>
      </c>
      <c r="BD65" s="67">
        <f>'ModelParams Lp'!I$22</f>
        <v>0</v>
      </c>
      <c r="BE65" s="67" t="e">
        <f>-10*LOG(2/(4*PI()*2^2)+4/(0.163*(Calcul!$K70*Calcul!$L70)/VLOOKUP(Calcul!$I70,'ModelParams Lp'!$E$37:$F$39,2,0)))</f>
        <v>#N/A</v>
      </c>
      <c r="BF65" s="67" t="e">
        <f>-10*LOG(2/(4*PI()*2^2)+4/(0.163*(Calcul!$K70*Calcul!$L70)/VLOOKUP(Calcul!$I70,'ModelParams Lp'!$E$37:$F$39,2,0)))</f>
        <v>#N/A</v>
      </c>
      <c r="BG65" s="67" t="e">
        <f>-10*LOG(2/(4*PI()*2^2)+4/(0.163*(Calcul!$K70*Calcul!$L70)/VLOOKUP(Calcul!$I70,'ModelParams Lp'!$E$37:$F$39,2,0)))</f>
        <v>#N/A</v>
      </c>
      <c r="BH65" s="67" t="e">
        <f>-10*LOG(2/(4*PI()*2^2)+4/(0.163*(Calcul!$K70*Calcul!$L70)/VLOOKUP(Calcul!$I70,'ModelParams Lp'!$E$37:$F$39,2,0)))</f>
        <v>#N/A</v>
      </c>
      <c r="BI65" s="67" t="e">
        <f>-10*LOG(2/(4*PI()*2^2)+4/(0.163*(Calcul!$K70*Calcul!$L70)/VLOOKUP(Calcul!$I70,'ModelParams Lp'!$E$37:$F$39,2,0)))</f>
        <v>#N/A</v>
      </c>
      <c r="BJ65" s="67" t="e">
        <f>-10*LOG(2/(4*PI()*2^2)+4/(0.163*(Calcul!$K70*Calcul!$L70)/VLOOKUP(Calcul!$I70,'ModelParams Lp'!$E$37:$F$39,2,0)))</f>
        <v>#N/A</v>
      </c>
      <c r="BK65" s="67" t="e">
        <f>-10*LOG(2/(4*PI()*2^2)+4/(0.163*(Calcul!$K70*Calcul!$L70)/VLOOKUP(Calcul!$I70,'ModelParams Lp'!$E$37:$F$39,2,0)))</f>
        <v>#N/A</v>
      </c>
      <c r="BL65" s="67" t="e">
        <f>-10*LOG(2/(4*PI()*2^2)+4/(0.163*(Calcul!$K70*Calcul!$L70)/VLOOKUP(Calcul!$I70,'ModelParams Lp'!$E$37:$F$39,2,0)))</f>
        <v>#N/A</v>
      </c>
      <c r="BM65" s="67" t="e">
        <f>VLOOKUP(Calcul!$J70,'ModelParams Lp'!$D$28:$O$32,5,0)+BE65</f>
        <v>#N/A</v>
      </c>
      <c r="BN65" s="67" t="e">
        <f>VLOOKUP(Calcul!$J70,'ModelParams Lp'!$D$28:$O$32,6,0)+BF65</f>
        <v>#N/A</v>
      </c>
      <c r="BO65" s="67" t="e">
        <f>VLOOKUP(Calcul!$J70,'ModelParams Lp'!$D$28:$O$32,7,0)+BG65</f>
        <v>#N/A</v>
      </c>
      <c r="BP65" s="67" t="e">
        <f>VLOOKUP(Calcul!$J70,'ModelParams Lp'!$D$28:$O$32,8,0)+BH65</f>
        <v>#N/A</v>
      </c>
      <c r="BQ65" s="67" t="e">
        <f>VLOOKUP(Calcul!$J70,'ModelParams Lp'!$D$28:$O$32,9,0)+BI65</f>
        <v>#N/A</v>
      </c>
      <c r="BR65" s="67" t="e">
        <f>VLOOKUP(Calcul!$J70,'ModelParams Lp'!$D$28:$O$32,10,0)+BJ65</f>
        <v>#N/A</v>
      </c>
      <c r="BS65" s="67" t="e">
        <f>VLOOKUP(Calcul!$J70,'ModelParams Lp'!$D$28:$O$32,11,0)+BK65</f>
        <v>#N/A</v>
      </c>
      <c r="BT65" s="67" t="e">
        <f>VLOOKUP(Calcul!$J70,'ModelParams Lp'!$D$28:$O$32,12,0)+BL65</f>
        <v>#N/A</v>
      </c>
      <c r="BU65" s="66" t="e">
        <f t="shared" ca="1" si="7"/>
        <v>#DIV/0!</v>
      </c>
      <c r="BV65" s="66" t="e">
        <f t="shared" ca="1" si="8"/>
        <v>#DIV/0!</v>
      </c>
      <c r="BW65" s="66" t="e">
        <f t="shared" ca="1" si="9"/>
        <v>#DIV/0!</v>
      </c>
      <c r="BX65" s="66" t="e">
        <f t="shared" ca="1" si="10"/>
        <v>#DIV/0!</v>
      </c>
      <c r="BY65" s="66" t="e">
        <f t="shared" ca="1" si="11"/>
        <v>#DIV/0!</v>
      </c>
      <c r="BZ65" s="66" t="e">
        <f t="shared" ca="1" si="12"/>
        <v>#DIV/0!</v>
      </c>
      <c r="CA65" s="66" t="e">
        <f t="shared" ca="1" si="13"/>
        <v>#DIV/0!</v>
      </c>
      <c r="CB65" s="66" t="e">
        <f t="shared" ca="1" si="14"/>
        <v>#DIV/0!</v>
      </c>
      <c r="CC65" s="24" t="e">
        <f ca="1">10*LOG10(IF(BU65="",0,POWER(10,((BU65+'ModelParams Lw'!$O$4)/10))) +IF(BV65="",0,POWER(10,((BV65+'ModelParams Lw'!$P$4)/10))) +IF(BW65="",0,POWER(10,((BW65+'ModelParams Lw'!$Q$4)/10))) +IF(BX65="",0,POWER(10,((BX65+'ModelParams Lw'!$R$4)/10))) +IF(BY65="",0,POWER(10,((BY65+'ModelParams Lw'!$S$4)/10))) +IF(BZ65="",0,POWER(10,((BZ65+'ModelParams Lw'!$T$4)/10))) +IF(CA65="",0,POWER(10,((CA65+'ModelParams Lw'!$U$4)/10)))+IF(CB65="",0,POWER(10,((CB65+'ModelParams Lw'!$V$4)/10))))</f>
        <v>#DIV/0!</v>
      </c>
      <c r="CD65" s="24" t="e">
        <f t="shared" ca="1" si="15"/>
        <v>#DIV/0!</v>
      </c>
      <c r="CE65" s="24" t="e">
        <f ca="1">(BU65-'ModelParams Lw'!O$10)/'ModelParams Lw'!O$11</f>
        <v>#DIV/0!</v>
      </c>
      <c r="CF65" s="24" t="e">
        <f ca="1">(BV65-'ModelParams Lw'!P$10)/'ModelParams Lw'!P$11</f>
        <v>#DIV/0!</v>
      </c>
      <c r="CG65" s="24" t="e">
        <f ca="1">(BW65-'ModelParams Lw'!Q$10)/'ModelParams Lw'!Q$11</f>
        <v>#DIV/0!</v>
      </c>
      <c r="CH65" s="24" t="e">
        <f ca="1">(BX65-'ModelParams Lw'!R$10)/'ModelParams Lw'!R$11</f>
        <v>#DIV/0!</v>
      </c>
      <c r="CI65" s="24" t="e">
        <f ca="1">(BY65-'ModelParams Lw'!S$10)/'ModelParams Lw'!S$11</f>
        <v>#DIV/0!</v>
      </c>
      <c r="CJ65" s="24" t="e">
        <f ca="1">(BZ65-'ModelParams Lw'!T$10)/'ModelParams Lw'!T$11</f>
        <v>#DIV/0!</v>
      </c>
      <c r="CK65" s="24" t="e">
        <f ca="1">(CA65-'ModelParams Lw'!U$10)/'ModelParams Lw'!U$11</f>
        <v>#DIV/0!</v>
      </c>
      <c r="CL65" s="24" t="e">
        <f ca="1">(CB65-'ModelParams Lw'!V$10)/'ModelParams Lw'!V$11</f>
        <v>#DIV/0!</v>
      </c>
      <c r="CM65" s="66" t="e">
        <f t="shared" si="16"/>
        <v>#DIV/0!</v>
      </c>
      <c r="CN65" s="66" t="e">
        <f t="shared" si="17"/>
        <v>#DIV/0!</v>
      </c>
      <c r="CO65" s="66" t="e">
        <f t="shared" si="23"/>
        <v>#DIV/0!</v>
      </c>
      <c r="CP65" s="66" t="e">
        <f t="shared" si="18"/>
        <v>#DIV/0!</v>
      </c>
      <c r="CQ65" s="66" t="e">
        <f t="shared" si="19"/>
        <v>#DIV/0!</v>
      </c>
      <c r="CR65" s="66" t="e">
        <f t="shared" si="20"/>
        <v>#DIV/0!</v>
      </c>
      <c r="CS65" s="66" t="e">
        <f t="shared" si="21"/>
        <v>#DIV/0!</v>
      </c>
      <c r="CT65" s="66" t="e">
        <f t="shared" si="22"/>
        <v>#DIV/0!</v>
      </c>
      <c r="CU65" s="24" t="e">
        <f>10*LOG10(IF(CM65="",0,POWER(10,((CM65+'ModelParams Lw'!$O$4)/10))) +IF(CN65="",0,POWER(10,((CN65+'ModelParams Lw'!$P$4)/10))) +IF(CO65="",0,POWER(10,((CO65+'ModelParams Lw'!$Q$4)/10))) +IF(CP65="",0,POWER(10,((CP65+'ModelParams Lw'!$R$4)/10))) +IF(CQ65="",0,POWER(10,((CQ65+'ModelParams Lw'!$S$4)/10))) +IF(CR65="",0,POWER(10,((CR65+'ModelParams Lw'!$T$4)/10))) +IF(CS65="",0,POWER(10,((CS65+'ModelParams Lw'!$U$4)/10)))+IF(CT65="",0,POWER(10,((CT65+'ModelParams Lw'!$V$4)/10))))</f>
        <v>#DIV/0!</v>
      </c>
      <c r="CV65" s="24" t="e">
        <f t="shared" si="24"/>
        <v>#DIV/0!</v>
      </c>
      <c r="CW65" s="24" t="e">
        <f>(CM65-'ModelParams Lw'!O$10)/'ModelParams Lw'!O$11</f>
        <v>#DIV/0!</v>
      </c>
      <c r="CX65" s="24" t="e">
        <f>(CN65-'ModelParams Lw'!P$10)/'ModelParams Lw'!P$11</f>
        <v>#DIV/0!</v>
      </c>
      <c r="CY65" s="24" t="e">
        <f>(CO65-'ModelParams Lw'!Q$10)/'ModelParams Lw'!Q$11</f>
        <v>#DIV/0!</v>
      </c>
      <c r="CZ65" s="24" t="e">
        <f>(CP65-'ModelParams Lw'!R$10)/'ModelParams Lw'!R$11</f>
        <v>#DIV/0!</v>
      </c>
      <c r="DA65" s="24" t="e">
        <f>(CQ65-'ModelParams Lw'!S$10)/'ModelParams Lw'!S$11</f>
        <v>#DIV/0!</v>
      </c>
      <c r="DB65" s="24" t="e">
        <f>(CR65-'ModelParams Lw'!T$10)/'ModelParams Lw'!T$11</f>
        <v>#DIV/0!</v>
      </c>
      <c r="DC65" s="24" t="e">
        <f>(CS65-'ModelParams Lw'!U$10)/'ModelParams Lw'!U$11</f>
        <v>#DIV/0!</v>
      </c>
      <c r="DD65" s="24" t="e">
        <f>(CT65-'ModelParams Lw'!V$10)/'ModelParams Lw'!V$11</f>
        <v>#DIV/0!</v>
      </c>
    </row>
    <row r="66" spans="1:108" x14ac:dyDescent="0.25">
      <c r="A66" s="12">
        <f>'Sound Power'!B66</f>
        <v>0</v>
      </c>
      <c r="B66" s="12">
        <f>'Sound Power'!D66</f>
        <v>0</v>
      </c>
      <c r="C66" s="12">
        <f>'Sound Power'!E66</f>
        <v>0</v>
      </c>
      <c r="D66" s="12">
        <f>'Sound Power'!F66</f>
        <v>0</v>
      </c>
      <c r="E66" s="67" t="e">
        <f>IF(Calcul!$G71="SA",'Sound Power'!AY66,'Sound Power'!P66)</f>
        <v>#DIV/0!</v>
      </c>
      <c r="F66" s="67" t="e">
        <f>IF(Calcul!$G71="SA",'Sound Power'!AZ66,'Sound Power'!Q66)</f>
        <v>#DIV/0!</v>
      </c>
      <c r="G66" s="67" t="e">
        <f>IF(Calcul!$G71="SA",'Sound Power'!BA66,'Sound Power'!R66)</f>
        <v>#DIV/0!</v>
      </c>
      <c r="H66" s="67" t="e">
        <f>IF(Calcul!$G71="SA",'Sound Power'!BB66,'Sound Power'!S66)</f>
        <v>#DIV/0!</v>
      </c>
      <c r="I66" s="67" t="e">
        <f>IF(Calcul!$G71="SA",'Sound Power'!BC66,'Sound Power'!T66)</f>
        <v>#DIV/0!</v>
      </c>
      <c r="J66" s="67" t="e">
        <f>IF(Calcul!$G71="SA",'Sound Power'!BD66,'Sound Power'!U66)</f>
        <v>#DIV/0!</v>
      </c>
      <c r="K66" s="67" t="e">
        <f>IF(Calcul!$G71="SA",'Sound Power'!BE66,'Sound Power'!V66)</f>
        <v>#DIV/0!</v>
      </c>
      <c r="L66" s="67" t="e">
        <f>IF(Calcul!$G71="SA",'Sound Power'!BF66,'Sound Power'!W66)</f>
        <v>#DIV/0!</v>
      </c>
      <c r="M66" s="67" t="e">
        <f>'Sound Power'!BY66</f>
        <v>#DIV/0!</v>
      </c>
      <c r="N66" s="67" t="e">
        <f>'Sound Power'!BZ66</f>
        <v>#DIV/0!</v>
      </c>
      <c r="O66" s="67" t="e">
        <f>'Sound Power'!CA66</f>
        <v>#DIV/0!</v>
      </c>
      <c r="P66" s="67" t="e">
        <f>'Sound Power'!CB66</f>
        <v>#DIV/0!</v>
      </c>
      <c r="Q66" s="67" t="e">
        <f>'Sound Power'!CC66</f>
        <v>#DIV/0!</v>
      </c>
      <c r="R66" s="67" t="e">
        <f>'Sound Power'!CD66</f>
        <v>#DIV/0!</v>
      </c>
      <c r="S66" s="67" t="e">
        <f>'Sound Power'!CE66</f>
        <v>#DIV/0!</v>
      </c>
      <c r="T66" s="67" t="e">
        <f>'Sound Power'!CF66</f>
        <v>#DIV/0!</v>
      </c>
      <c r="U66" s="64">
        <f t="shared" si="3"/>
        <v>0</v>
      </c>
      <c r="V66" s="64">
        <f t="shared" si="4"/>
        <v>0</v>
      </c>
      <c r="W66" s="67" t="e">
        <f>('ModelParams Lp'!B$4*10^'ModelParams Lp'!B$5*($U66/$V66)^'ModelParams Lp'!B$6)*3</f>
        <v>#DIV/0!</v>
      </c>
      <c r="X66" s="67" t="e">
        <f>('ModelParams Lp'!C$4*10^'ModelParams Lp'!C$5*($U66/$V66)^'ModelParams Lp'!C$6)*3</f>
        <v>#DIV/0!</v>
      </c>
      <c r="Y66" s="67" t="e">
        <f>('ModelParams Lp'!D$4*10^'ModelParams Lp'!D$5*($U66/$V66)^'ModelParams Lp'!D$6)*3</f>
        <v>#DIV/0!</v>
      </c>
      <c r="Z66" s="67" t="e">
        <f>('ModelParams Lp'!E$4*10^'ModelParams Lp'!E$5*($U66/$V66)^'ModelParams Lp'!E$6)*3</f>
        <v>#DIV/0!</v>
      </c>
      <c r="AA66" s="67" t="e">
        <f>('ModelParams Lp'!F$4*10^'ModelParams Lp'!F$5*($U66/$V66)^'ModelParams Lp'!F$6)*3</f>
        <v>#DIV/0!</v>
      </c>
      <c r="AB66" s="67" t="e">
        <f>('ModelParams Lp'!G$4*10^'ModelParams Lp'!G$5*($U66/$V66)^'ModelParams Lp'!G$6)*3</f>
        <v>#DIV/0!</v>
      </c>
      <c r="AC66" s="67" t="e">
        <f>('ModelParams Lp'!H$4*10^'ModelParams Lp'!H$5*($U66/$V66)^'ModelParams Lp'!H$6)*3</f>
        <v>#DIV/0!</v>
      </c>
      <c r="AD66" s="67" t="e">
        <f>('ModelParams Lp'!I$4*10^'ModelParams Lp'!I$5*($U66/$V66)^'ModelParams Lp'!I$6)*3</f>
        <v>#DIV/0!</v>
      </c>
      <c r="AE66" s="53" t="e">
        <f t="shared" si="5"/>
        <v>#DIV/0!</v>
      </c>
      <c r="AF66" s="53" t="e">
        <f>IF(AE66&lt;'ModelParams Lp'!$B$16,-1,IF(AE66&lt;'ModelParams Lp'!$C$16,0,IF(AE66&lt;'ModelParams Lp'!$D$16,1,IF(AE66&lt;'ModelParams Lp'!$E$16,2,IF(AE66&lt;'ModelParams Lp'!$F$16,3,IF(AE66&lt;'ModelParams Lp'!$G$16,4,IF(AE66&lt;'ModelParams Lp'!$H$16,5,6)))))))</f>
        <v>#DIV/0!</v>
      </c>
      <c r="AG66" s="67" t="e">
        <f ca="1">IF($AF66&gt;1,0,OFFSET('ModelParams Lp'!$C$12,0,-'Sound Pressure'!$AF66))</f>
        <v>#DIV/0!</v>
      </c>
      <c r="AH66" s="67" t="e">
        <f ca="1">IF($AF66&gt;2,0,OFFSET('ModelParams Lp'!$D$12,0,-'Sound Pressure'!$AF66))</f>
        <v>#DIV/0!</v>
      </c>
      <c r="AI66" s="67" t="e">
        <f ca="1">IF($AF66&gt;3,0,OFFSET('ModelParams Lp'!$E$12,0,-'Sound Pressure'!$AF66))</f>
        <v>#DIV/0!</v>
      </c>
      <c r="AJ66" s="67" t="e">
        <f ca="1">IF($AF66&gt;4,0,OFFSET('ModelParams Lp'!$F$12,0,-'Sound Pressure'!$AF66))</f>
        <v>#DIV/0!</v>
      </c>
      <c r="AK66" s="67" t="e">
        <f ca="1">IF($AF66&gt;3,0,OFFSET('ModelParams Lp'!$G$12,0,-'Sound Pressure'!$AF66))</f>
        <v>#DIV/0!</v>
      </c>
      <c r="AL66" s="67" t="e">
        <f ca="1">IF($AF66&gt;5,0,OFFSET('ModelParams Lp'!$H$12,0,-'Sound Pressure'!$AF66))</f>
        <v>#DIV/0!</v>
      </c>
      <c r="AM66" s="67" t="e">
        <f ca="1">IF($AF66&gt;6,0,OFFSET('ModelParams Lp'!$I$12,0,-'Sound Pressure'!$AF66))</f>
        <v>#DIV/0!</v>
      </c>
      <c r="AN66" s="67" t="e">
        <f ca="1">IF($AF66&gt;7,0,IF($AF$4&lt;0,3,OFFSET('ModelParams Lp'!$J$12,0,-'Sound Pressure'!$AF66)))</f>
        <v>#DIV/0!</v>
      </c>
      <c r="AO66" s="67" t="e">
        <f t="shared" si="25"/>
        <v>#DIV/0!</v>
      </c>
      <c r="AP66" s="67" t="e">
        <f t="shared" si="25"/>
        <v>#DIV/0!</v>
      </c>
      <c r="AQ66" s="67" t="e">
        <f t="shared" si="25"/>
        <v>#DIV/0!</v>
      </c>
      <c r="AR66" s="67" t="e">
        <f t="shared" si="25"/>
        <v>#DIV/0!</v>
      </c>
      <c r="AS66" s="67" t="e">
        <f t="shared" si="25"/>
        <v>#DIV/0!</v>
      </c>
      <c r="AT66" s="67" t="e">
        <f t="shared" si="25"/>
        <v>#DIV/0!</v>
      </c>
      <c r="AU66" s="67" t="e">
        <f t="shared" si="25"/>
        <v>#DIV/0!</v>
      </c>
      <c r="AV66" s="67" t="e">
        <f t="shared" si="25"/>
        <v>#DIV/0!</v>
      </c>
      <c r="AW66" s="67">
        <f>'ModelParams Lp'!B$22</f>
        <v>4</v>
      </c>
      <c r="AX66" s="67">
        <f>'ModelParams Lp'!C$22</f>
        <v>2</v>
      </c>
      <c r="AY66" s="67">
        <f>'ModelParams Lp'!D$22</f>
        <v>1</v>
      </c>
      <c r="AZ66" s="67">
        <f>'ModelParams Lp'!E$22</f>
        <v>0</v>
      </c>
      <c r="BA66" s="67">
        <f>'ModelParams Lp'!F$22</f>
        <v>0</v>
      </c>
      <c r="BB66" s="67">
        <f>'ModelParams Lp'!G$22</f>
        <v>0</v>
      </c>
      <c r="BC66" s="67">
        <f>'ModelParams Lp'!H$22</f>
        <v>0</v>
      </c>
      <c r="BD66" s="67">
        <f>'ModelParams Lp'!I$22</f>
        <v>0</v>
      </c>
      <c r="BE66" s="67" t="e">
        <f>-10*LOG(2/(4*PI()*2^2)+4/(0.163*(Calcul!$K71*Calcul!$L71)/VLOOKUP(Calcul!$I71,'ModelParams Lp'!$E$37:$F$39,2,0)))</f>
        <v>#N/A</v>
      </c>
      <c r="BF66" s="67" t="e">
        <f>-10*LOG(2/(4*PI()*2^2)+4/(0.163*(Calcul!$K71*Calcul!$L71)/VLOOKUP(Calcul!$I71,'ModelParams Lp'!$E$37:$F$39,2,0)))</f>
        <v>#N/A</v>
      </c>
      <c r="BG66" s="67" t="e">
        <f>-10*LOG(2/(4*PI()*2^2)+4/(0.163*(Calcul!$K71*Calcul!$L71)/VLOOKUP(Calcul!$I71,'ModelParams Lp'!$E$37:$F$39,2,0)))</f>
        <v>#N/A</v>
      </c>
      <c r="BH66" s="67" t="e">
        <f>-10*LOG(2/(4*PI()*2^2)+4/(0.163*(Calcul!$K71*Calcul!$L71)/VLOOKUP(Calcul!$I71,'ModelParams Lp'!$E$37:$F$39,2,0)))</f>
        <v>#N/A</v>
      </c>
      <c r="BI66" s="67" t="e">
        <f>-10*LOG(2/(4*PI()*2^2)+4/(0.163*(Calcul!$K71*Calcul!$L71)/VLOOKUP(Calcul!$I71,'ModelParams Lp'!$E$37:$F$39,2,0)))</f>
        <v>#N/A</v>
      </c>
      <c r="BJ66" s="67" t="e">
        <f>-10*LOG(2/(4*PI()*2^2)+4/(0.163*(Calcul!$K71*Calcul!$L71)/VLOOKUP(Calcul!$I71,'ModelParams Lp'!$E$37:$F$39,2,0)))</f>
        <v>#N/A</v>
      </c>
      <c r="BK66" s="67" t="e">
        <f>-10*LOG(2/(4*PI()*2^2)+4/(0.163*(Calcul!$K71*Calcul!$L71)/VLOOKUP(Calcul!$I71,'ModelParams Lp'!$E$37:$F$39,2,0)))</f>
        <v>#N/A</v>
      </c>
      <c r="BL66" s="67" t="e">
        <f>-10*LOG(2/(4*PI()*2^2)+4/(0.163*(Calcul!$K71*Calcul!$L71)/VLOOKUP(Calcul!$I71,'ModelParams Lp'!$E$37:$F$39,2,0)))</f>
        <v>#N/A</v>
      </c>
      <c r="BM66" s="67" t="e">
        <f>VLOOKUP(Calcul!$J71,'ModelParams Lp'!$D$28:$O$32,5,0)+BE66</f>
        <v>#N/A</v>
      </c>
      <c r="BN66" s="67" t="e">
        <f>VLOOKUP(Calcul!$J71,'ModelParams Lp'!$D$28:$O$32,6,0)+BF66</f>
        <v>#N/A</v>
      </c>
      <c r="BO66" s="67" t="e">
        <f>VLOOKUP(Calcul!$J71,'ModelParams Lp'!$D$28:$O$32,7,0)+BG66</f>
        <v>#N/A</v>
      </c>
      <c r="BP66" s="67" t="e">
        <f>VLOOKUP(Calcul!$J71,'ModelParams Lp'!$D$28:$O$32,8,0)+BH66</f>
        <v>#N/A</v>
      </c>
      <c r="BQ66" s="67" t="e">
        <f>VLOOKUP(Calcul!$J71,'ModelParams Lp'!$D$28:$O$32,9,0)+BI66</f>
        <v>#N/A</v>
      </c>
      <c r="BR66" s="67" t="e">
        <f>VLOOKUP(Calcul!$J71,'ModelParams Lp'!$D$28:$O$32,10,0)+BJ66</f>
        <v>#N/A</v>
      </c>
      <c r="BS66" s="67" t="e">
        <f>VLOOKUP(Calcul!$J71,'ModelParams Lp'!$D$28:$O$32,11,0)+BK66</f>
        <v>#N/A</v>
      </c>
      <c r="BT66" s="67" t="e">
        <f>VLOOKUP(Calcul!$J71,'ModelParams Lp'!$D$28:$O$32,12,0)+BL66</f>
        <v>#N/A</v>
      </c>
      <c r="BU66" s="66" t="e">
        <f t="shared" ca="1" si="7"/>
        <v>#DIV/0!</v>
      </c>
      <c r="BV66" s="66" t="e">
        <f t="shared" ca="1" si="8"/>
        <v>#DIV/0!</v>
      </c>
      <c r="BW66" s="66" t="e">
        <f t="shared" ca="1" si="9"/>
        <v>#DIV/0!</v>
      </c>
      <c r="BX66" s="66" t="e">
        <f t="shared" ca="1" si="10"/>
        <v>#DIV/0!</v>
      </c>
      <c r="BY66" s="66" t="e">
        <f t="shared" ca="1" si="11"/>
        <v>#DIV/0!</v>
      </c>
      <c r="BZ66" s="66" t="e">
        <f t="shared" ca="1" si="12"/>
        <v>#DIV/0!</v>
      </c>
      <c r="CA66" s="66" t="e">
        <f t="shared" ca="1" si="13"/>
        <v>#DIV/0!</v>
      </c>
      <c r="CB66" s="66" t="e">
        <f t="shared" ca="1" si="14"/>
        <v>#DIV/0!</v>
      </c>
      <c r="CC66" s="24" t="e">
        <f ca="1">10*LOG10(IF(BU66="",0,POWER(10,((BU66+'ModelParams Lw'!$O$4)/10))) +IF(BV66="",0,POWER(10,((BV66+'ModelParams Lw'!$P$4)/10))) +IF(BW66="",0,POWER(10,((BW66+'ModelParams Lw'!$Q$4)/10))) +IF(BX66="",0,POWER(10,((BX66+'ModelParams Lw'!$R$4)/10))) +IF(BY66="",0,POWER(10,((BY66+'ModelParams Lw'!$S$4)/10))) +IF(BZ66="",0,POWER(10,((BZ66+'ModelParams Lw'!$T$4)/10))) +IF(CA66="",0,POWER(10,((CA66+'ModelParams Lw'!$U$4)/10)))+IF(CB66="",0,POWER(10,((CB66+'ModelParams Lw'!$V$4)/10))))</f>
        <v>#DIV/0!</v>
      </c>
      <c r="CD66" s="24" t="e">
        <f t="shared" ca="1" si="15"/>
        <v>#DIV/0!</v>
      </c>
      <c r="CE66" s="24" t="e">
        <f ca="1">(BU66-'ModelParams Lw'!O$10)/'ModelParams Lw'!O$11</f>
        <v>#DIV/0!</v>
      </c>
      <c r="CF66" s="24" t="e">
        <f ca="1">(BV66-'ModelParams Lw'!P$10)/'ModelParams Lw'!P$11</f>
        <v>#DIV/0!</v>
      </c>
      <c r="CG66" s="24" t="e">
        <f ca="1">(BW66-'ModelParams Lw'!Q$10)/'ModelParams Lw'!Q$11</f>
        <v>#DIV/0!</v>
      </c>
      <c r="CH66" s="24" t="e">
        <f ca="1">(BX66-'ModelParams Lw'!R$10)/'ModelParams Lw'!R$11</f>
        <v>#DIV/0!</v>
      </c>
      <c r="CI66" s="24" t="e">
        <f ca="1">(BY66-'ModelParams Lw'!S$10)/'ModelParams Lw'!S$11</f>
        <v>#DIV/0!</v>
      </c>
      <c r="CJ66" s="24" t="e">
        <f ca="1">(BZ66-'ModelParams Lw'!T$10)/'ModelParams Lw'!T$11</f>
        <v>#DIV/0!</v>
      </c>
      <c r="CK66" s="24" t="e">
        <f ca="1">(CA66-'ModelParams Lw'!U$10)/'ModelParams Lw'!U$11</f>
        <v>#DIV/0!</v>
      </c>
      <c r="CL66" s="24" t="e">
        <f ca="1">(CB66-'ModelParams Lw'!V$10)/'ModelParams Lw'!V$11</f>
        <v>#DIV/0!</v>
      </c>
      <c r="CM66" s="66" t="e">
        <f t="shared" si="16"/>
        <v>#DIV/0!</v>
      </c>
      <c r="CN66" s="66" t="e">
        <f t="shared" si="17"/>
        <v>#DIV/0!</v>
      </c>
      <c r="CO66" s="66" t="e">
        <f t="shared" si="23"/>
        <v>#DIV/0!</v>
      </c>
      <c r="CP66" s="66" t="e">
        <f t="shared" si="18"/>
        <v>#DIV/0!</v>
      </c>
      <c r="CQ66" s="66" t="e">
        <f t="shared" si="19"/>
        <v>#DIV/0!</v>
      </c>
      <c r="CR66" s="66" t="e">
        <f t="shared" si="20"/>
        <v>#DIV/0!</v>
      </c>
      <c r="CS66" s="66" t="e">
        <f t="shared" si="21"/>
        <v>#DIV/0!</v>
      </c>
      <c r="CT66" s="66" t="e">
        <f t="shared" si="22"/>
        <v>#DIV/0!</v>
      </c>
      <c r="CU66" s="24" t="e">
        <f>10*LOG10(IF(CM66="",0,POWER(10,((CM66+'ModelParams Lw'!$O$4)/10))) +IF(CN66="",0,POWER(10,((CN66+'ModelParams Lw'!$P$4)/10))) +IF(CO66="",0,POWER(10,((CO66+'ModelParams Lw'!$Q$4)/10))) +IF(CP66="",0,POWER(10,((CP66+'ModelParams Lw'!$R$4)/10))) +IF(CQ66="",0,POWER(10,((CQ66+'ModelParams Lw'!$S$4)/10))) +IF(CR66="",0,POWER(10,((CR66+'ModelParams Lw'!$T$4)/10))) +IF(CS66="",0,POWER(10,((CS66+'ModelParams Lw'!$U$4)/10)))+IF(CT66="",0,POWER(10,((CT66+'ModelParams Lw'!$V$4)/10))))</f>
        <v>#DIV/0!</v>
      </c>
      <c r="CV66" s="24" t="e">
        <f t="shared" si="24"/>
        <v>#DIV/0!</v>
      </c>
      <c r="CW66" s="24" t="e">
        <f>(CM66-'ModelParams Lw'!O$10)/'ModelParams Lw'!O$11</f>
        <v>#DIV/0!</v>
      </c>
      <c r="CX66" s="24" t="e">
        <f>(CN66-'ModelParams Lw'!P$10)/'ModelParams Lw'!P$11</f>
        <v>#DIV/0!</v>
      </c>
      <c r="CY66" s="24" t="e">
        <f>(CO66-'ModelParams Lw'!Q$10)/'ModelParams Lw'!Q$11</f>
        <v>#DIV/0!</v>
      </c>
      <c r="CZ66" s="24" t="e">
        <f>(CP66-'ModelParams Lw'!R$10)/'ModelParams Lw'!R$11</f>
        <v>#DIV/0!</v>
      </c>
      <c r="DA66" s="24" t="e">
        <f>(CQ66-'ModelParams Lw'!S$10)/'ModelParams Lw'!S$11</f>
        <v>#DIV/0!</v>
      </c>
      <c r="DB66" s="24" t="e">
        <f>(CR66-'ModelParams Lw'!T$10)/'ModelParams Lw'!T$11</f>
        <v>#DIV/0!</v>
      </c>
      <c r="DC66" s="24" t="e">
        <f>(CS66-'ModelParams Lw'!U$10)/'ModelParams Lw'!U$11</f>
        <v>#DIV/0!</v>
      </c>
      <c r="DD66" s="24" t="e">
        <f>(CT66-'ModelParams Lw'!V$10)/'ModelParams Lw'!V$11</f>
        <v>#DIV/0!</v>
      </c>
    </row>
    <row r="67" spans="1:108" x14ac:dyDescent="0.25">
      <c r="A67" s="12">
        <f>'Sound Power'!B67</f>
        <v>0</v>
      </c>
      <c r="B67" s="12">
        <f>'Sound Power'!D67</f>
        <v>0</v>
      </c>
      <c r="C67" s="12">
        <f>'Sound Power'!E67</f>
        <v>0</v>
      </c>
      <c r="D67" s="12">
        <f>'Sound Power'!F67</f>
        <v>0</v>
      </c>
      <c r="E67" s="67" t="e">
        <f>IF(Calcul!$G72="SA",'Sound Power'!AY67,'Sound Power'!P67)</f>
        <v>#DIV/0!</v>
      </c>
      <c r="F67" s="67" t="e">
        <f>IF(Calcul!$G72="SA",'Sound Power'!AZ67,'Sound Power'!Q67)</f>
        <v>#DIV/0!</v>
      </c>
      <c r="G67" s="67" t="e">
        <f>IF(Calcul!$G72="SA",'Sound Power'!BA67,'Sound Power'!R67)</f>
        <v>#DIV/0!</v>
      </c>
      <c r="H67" s="67" t="e">
        <f>IF(Calcul!$G72="SA",'Sound Power'!BB67,'Sound Power'!S67)</f>
        <v>#DIV/0!</v>
      </c>
      <c r="I67" s="67" t="e">
        <f>IF(Calcul!$G72="SA",'Sound Power'!BC67,'Sound Power'!T67)</f>
        <v>#DIV/0!</v>
      </c>
      <c r="J67" s="67" t="e">
        <f>IF(Calcul!$G72="SA",'Sound Power'!BD67,'Sound Power'!U67)</f>
        <v>#DIV/0!</v>
      </c>
      <c r="K67" s="67" t="e">
        <f>IF(Calcul!$G72="SA",'Sound Power'!BE67,'Sound Power'!V67)</f>
        <v>#DIV/0!</v>
      </c>
      <c r="L67" s="67" t="e">
        <f>IF(Calcul!$G72="SA",'Sound Power'!BF67,'Sound Power'!W67)</f>
        <v>#DIV/0!</v>
      </c>
      <c r="M67" s="67" t="e">
        <f>'Sound Power'!BY67</f>
        <v>#DIV/0!</v>
      </c>
      <c r="N67" s="67" t="e">
        <f>'Sound Power'!BZ67</f>
        <v>#DIV/0!</v>
      </c>
      <c r="O67" s="67" t="e">
        <f>'Sound Power'!CA67</f>
        <v>#DIV/0!</v>
      </c>
      <c r="P67" s="67" t="e">
        <f>'Sound Power'!CB67</f>
        <v>#DIV/0!</v>
      </c>
      <c r="Q67" s="67" t="e">
        <f>'Sound Power'!CC67</f>
        <v>#DIV/0!</v>
      </c>
      <c r="R67" s="67" t="e">
        <f>'Sound Power'!CD67</f>
        <v>#DIV/0!</v>
      </c>
      <c r="S67" s="67" t="e">
        <f>'Sound Power'!CE67</f>
        <v>#DIV/0!</v>
      </c>
      <c r="T67" s="67" t="e">
        <f>'Sound Power'!CF67</f>
        <v>#DIV/0!</v>
      </c>
      <c r="U67" s="64">
        <f t="shared" si="3"/>
        <v>0</v>
      </c>
      <c r="V67" s="64">
        <f t="shared" si="4"/>
        <v>0</v>
      </c>
      <c r="W67" s="67" t="e">
        <f>('ModelParams Lp'!B$4*10^'ModelParams Lp'!B$5*($U67/$V67)^'ModelParams Lp'!B$6)*3</f>
        <v>#DIV/0!</v>
      </c>
      <c r="X67" s="67" t="e">
        <f>('ModelParams Lp'!C$4*10^'ModelParams Lp'!C$5*($U67/$V67)^'ModelParams Lp'!C$6)*3</f>
        <v>#DIV/0!</v>
      </c>
      <c r="Y67" s="67" t="e">
        <f>('ModelParams Lp'!D$4*10^'ModelParams Lp'!D$5*($U67/$V67)^'ModelParams Lp'!D$6)*3</f>
        <v>#DIV/0!</v>
      </c>
      <c r="Z67" s="67" t="e">
        <f>('ModelParams Lp'!E$4*10^'ModelParams Lp'!E$5*($U67/$V67)^'ModelParams Lp'!E$6)*3</f>
        <v>#DIV/0!</v>
      </c>
      <c r="AA67" s="67" t="e">
        <f>('ModelParams Lp'!F$4*10^'ModelParams Lp'!F$5*($U67/$V67)^'ModelParams Lp'!F$6)*3</f>
        <v>#DIV/0!</v>
      </c>
      <c r="AB67" s="67" t="e">
        <f>('ModelParams Lp'!G$4*10^'ModelParams Lp'!G$5*($U67/$V67)^'ModelParams Lp'!G$6)*3</f>
        <v>#DIV/0!</v>
      </c>
      <c r="AC67" s="67" t="e">
        <f>('ModelParams Lp'!H$4*10^'ModelParams Lp'!H$5*($U67/$V67)^'ModelParams Lp'!H$6)*3</f>
        <v>#DIV/0!</v>
      </c>
      <c r="AD67" s="67" t="e">
        <f>('ModelParams Lp'!I$4*10^'ModelParams Lp'!I$5*($U67/$V67)^'ModelParams Lp'!I$6)*3</f>
        <v>#DIV/0!</v>
      </c>
      <c r="AE67" s="53" t="e">
        <f t="shared" si="5"/>
        <v>#DIV/0!</v>
      </c>
      <c r="AF67" s="53" t="e">
        <f>IF(AE67&lt;'ModelParams Lp'!$B$16,-1,IF(AE67&lt;'ModelParams Lp'!$C$16,0,IF(AE67&lt;'ModelParams Lp'!$D$16,1,IF(AE67&lt;'ModelParams Lp'!$E$16,2,IF(AE67&lt;'ModelParams Lp'!$F$16,3,IF(AE67&lt;'ModelParams Lp'!$G$16,4,IF(AE67&lt;'ModelParams Lp'!$H$16,5,6)))))))</f>
        <v>#DIV/0!</v>
      </c>
      <c r="AG67" s="67" t="e">
        <f ca="1">IF($AF67&gt;1,0,OFFSET('ModelParams Lp'!$C$12,0,-'Sound Pressure'!$AF67))</f>
        <v>#DIV/0!</v>
      </c>
      <c r="AH67" s="67" t="e">
        <f ca="1">IF($AF67&gt;2,0,OFFSET('ModelParams Lp'!$D$12,0,-'Sound Pressure'!$AF67))</f>
        <v>#DIV/0!</v>
      </c>
      <c r="AI67" s="67" t="e">
        <f ca="1">IF($AF67&gt;3,0,OFFSET('ModelParams Lp'!$E$12,0,-'Sound Pressure'!$AF67))</f>
        <v>#DIV/0!</v>
      </c>
      <c r="AJ67" s="67" t="e">
        <f ca="1">IF($AF67&gt;4,0,OFFSET('ModelParams Lp'!$F$12,0,-'Sound Pressure'!$AF67))</f>
        <v>#DIV/0!</v>
      </c>
      <c r="AK67" s="67" t="e">
        <f ca="1">IF($AF67&gt;3,0,OFFSET('ModelParams Lp'!$G$12,0,-'Sound Pressure'!$AF67))</f>
        <v>#DIV/0!</v>
      </c>
      <c r="AL67" s="67" t="e">
        <f ca="1">IF($AF67&gt;5,0,OFFSET('ModelParams Lp'!$H$12,0,-'Sound Pressure'!$AF67))</f>
        <v>#DIV/0!</v>
      </c>
      <c r="AM67" s="67" t="e">
        <f ca="1">IF($AF67&gt;6,0,OFFSET('ModelParams Lp'!$I$12,0,-'Sound Pressure'!$AF67))</f>
        <v>#DIV/0!</v>
      </c>
      <c r="AN67" s="67" t="e">
        <f ca="1">IF($AF67&gt;7,0,IF($AF$4&lt;0,3,OFFSET('ModelParams Lp'!$J$12,0,-'Sound Pressure'!$AF67)))</f>
        <v>#DIV/0!</v>
      </c>
      <c r="AO67" s="67" t="e">
        <f t="shared" si="25"/>
        <v>#DIV/0!</v>
      </c>
      <c r="AP67" s="67" t="e">
        <f t="shared" si="25"/>
        <v>#DIV/0!</v>
      </c>
      <c r="AQ67" s="67" t="e">
        <f t="shared" si="25"/>
        <v>#DIV/0!</v>
      </c>
      <c r="AR67" s="67" t="e">
        <f t="shared" si="25"/>
        <v>#DIV/0!</v>
      </c>
      <c r="AS67" s="67" t="e">
        <f t="shared" si="25"/>
        <v>#DIV/0!</v>
      </c>
      <c r="AT67" s="67" t="e">
        <f t="shared" si="25"/>
        <v>#DIV/0!</v>
      </c>
      <c r="AU67" s="67" t="e">
        <f t="shared" si="25"/>
        <v>#DIV/0!</v>
      </c>
      <c r="AV67" s="67" t="e">
        <f t="shared" si="25"/>
        <v>#DIV/0!</v>
      </c>
      <c r="AW67" s="67">
        <f>'ModelParams Lp'!B$22</f>
        <v>4</v>
      </c>
      <c r="AX67" s="67">
        <f>'ModelParams Lp'!C$22</f>
        <v>2</v>
      </c>
      <c r="AY67" s="67">
        <f>'ModelParams Lp'!D$22</f>
        <v>1</v>
      </c>
      <c r="AZ67" s="67">
        <f>'ModelParams Lp'!E$22</f>
        <v>0</v>
      </c>
      <c r="BA67" s="67">
        <f>'ModelParams Lp'!F$22</f>
        <v>0</v>
      </c>
      <c r="BB67" s="67">
        <f>'ModelParams Lp'!G$22</f>
        <v>0</v>
      </c>
      <c r="BC67" s="67">
        <f>'ModelParams Lp'!H$22</f>
        <v>0</v>
      </c>
      <c r="BD67" s="67">
        <f>'ModelParams Lp'!I$22</f>
        <v>0</v>
      </c>
      <c r="BE67" s="67" t="e">
        <f>-10*LOG(2/(4*PI()*2^2)+4/(0.163*(Calcul!$K72*Calcul!$L72)/VLOOKUP(Calcul!$I72,'ModelParams Lp'!$E$37:$F$39,2,0)))</f>
        <v>#N/A</v>
      </c>
      <c r="BF67" s="67" t="e">
        <f>-10*LOG(2/(4*PI()*2^2)+4/(0.163*(Calcul!$K72*Calcul!$L72)/VLOOKUP(Calcul!$I72,'ModelParams Lp'!$E$37:$F$39,2,0)))</f>
        <v>#N/A</v>
      </c>
      <c r="BG67" s="67" t="e">
        <f>-10*LOG(2/(4*PI()*2^2)+4/(0.163*(Calcul!$K72*Calcul!$L72)/VLOOKUP(Calcul!$I72,'ModelParams Lp'!$E$37:$F$39,2,0)))</f>
        <v>#N/A</v>
      </c>
      <c r="BH67" s="67" t="e">
        <f>-10*LOG(2/(4*PI()*2^2)+4/(0.163*(Calcul!$K72*Calcul!$L72)/VLOOKUP(Calcul!$I72,'ModelParams Lp'!$E$37:$F$39,2,0)))</f>
        <v>#N/A</v>
      </c>
      <c r="BI67" s="67" t="e">
        <f>-10*LOG(2/(4*PI()*2^2)+4/(0.163*(Calcul!$K72*Calcul!$L72)/VLOOKUP(Calcul!$I72,'ModelParams Lp'!$E$37:$F$39,2,0)))</f>
        <v>#N/A</v>
      </c>
      <c r="BJ67" s="67" t="e">
        <f>-10*LOG(2/(4*PI()*2^2)+4/(0.163*(Calcul!$K72*Calcul!$L72)/VLOOKUP(Calcul!$I72,'ModelParams Lp'!$E$37:$F$39,2,0)))</f>
        <v>#N/A</v>
      </c>
      <c r="BK67" s="67" t="e">
        <f>-10*LOG(2/(4*PI()*2^2)+4/(0.163*(Calcul!$K72*Calcul!$L72)/VLOOKUP(Calcul!$I72,'ModelParams Lp'!$E$37:$F$39,2,0)))</f>
        <v>#N/A</v>
      </c>
      <c r="BL67" s="67" t="e">
        <f>-10*LOG(2/(4*PI()*2^2)+4/(0.163*(Calcul!$K72*Calcul!$L72)/VLOOKUP(Calcul!$I72,'ModelParams Lp'!$E$37:$F$39,2,0)))</f>
        <v>#N/A</v>
      </c>
      <c r="BM67" s="67" t="e">
        <f>VLOOKUP(Calcul!$J72,'ModelParams Lp'!$D$28:$O$32,5,0)+BE67</f>
        <v>#N/A</v>
      </c>
      <c r="BN67" s="67" t="e">
        <f>VLOOKUP(Calcul!$J72,'ModelParams Lp'!$D$28:$O$32,6,0)+BF67</f>
        <v>#N/A</v>
      </c>
      <c r="BO67" s="67" t="e">
        <f>VLOOKUP(Calcul!$J72,'ModelParams Lp'!$D$28:$O$32,7,0)+BG67</f>
        <v>#N/A</v>
      </c>
      <c r="BP67" s="67" t="e">
        <f>VLOOKUP(Calcul!$J72,'ModelParams Lp'!$D$28:$O$32,8,0)+BH67</f>
        <v>#N/A</v>
      </c>
      <c r="BQ67" s="67" t="e">
        <f>VLOOKUP(Calcul!$J72,'ModelParams Lp'!$D$28:$O$32,9,0)+BI67</f>
        <v>#N/A</v>
      </c>
      <c r="BR67" s="67" t="e">
        <f>VLOOKUP(Calcul!$J72,'ModelParams Lp'!$D$28:$O$32,10,0)+BJ67</f>
        <v>#N/A</v>
      </c>
      <c r="BS67" s="67" t="e">
        <f>VLOOKUP(Calcul!$J72,'ModelParams Lp'!$D$28:$O$32,11,0)+BK67</f>
        <v>#N/A</v>
      </c>
      <c r="BT67" s="67" t="e">
        <f>VLOOKUP(Calcul!$J72,'ModelParams Lp'!$D$28:$O$32,12,0)+BL67</f>
        <v>#N/A</v>
      </c>
      <c r="BU67" s="66" t="e">
        <f t="shared" ca="1" si="7"/>
        <v>#DIV/0!</v>
      </c>
      <c r="BV67" s="66" t="e">
        <f t="shared" ca="1" si="8"/>
        <v>#DIV/0!</v>
      </c>
      <c r="BW67" s="66" t="e">
        <f t="shared" ca="1" si="9"/>
        <v>#DIV/0!</v>
      </c>
      <c r="BX67" s="66" t="e">
        <f t="shared" ca="1" si="10"/>
        <v>#DIV/0!</v>
      </c>
      <c r="BY67" s="66" t="e">
        <f t="shared" ca="1" si="11"/>
        <v>#DIV/0!</v>
      </c>
      <c r="BZ67" s="66" t="e">
        <f t="shared" ca="1" si="12"/>
        <v>#DIV/0!</v>
      </c>
      <c r="CA67" s="66" t="e">
        <f t="shared" ca="1" si="13"/>
        <v>#DIV/0!</v>
      </c>
      <c r="CB67" s="66" t="e">
        <f t="shared" ca="1" si="14"/>
        <v>#DIV/0!</v>
      </c>
      <c r="CC67" s="24" t="e">
        <f ca="1">10*LOG10(IF(BU67="",0,POWER(10,((BU67+'ModelParams Lw'!$O$4)/10))) +IF(BV67="",0,POWER(10,((BV67+'ModelParams Lw'!$P$4)/10))) +IF(BW67="",0,POWER(10,((BW67+'ModelParams Lw'!$Q$4)/10))) +IF(BX67="",0,POWER(10,((BX67+'ModelParams Lw'!$R$4)/10))) +IF(BY67="",0,POWER(10,((BY67+'ModelParams Lw'!$S$4)/10))) +IF(BZ67="",0,POWER(10,((BZ67+'ModelParams Lw'!$T$4)/10))) +IF(CA67="",0,POWER(10,((CA67+'ModelParams Lw'!$U$4)/10)))+IF(CB67="",0,POWER(10,((CB67+'ModelParams Lw'!$V$4)/10))))</f>
        <v>#DIV/0!</v>
      </c>
      <c r="CD67" s="24" t="e">
        <f t="shared" ca="1" si="15"/>
        <v>#DIV/0!</v>
      </c>
      <c r="CE67" s="24" t="e">
        <f ca="1">(BU67-'ModelParams Lw'!O$10)/'ModelParams Lw'!O$11</f>
        <v>#DIV/0!</v>
      </c>
      <c r="CF67" s="24" t="e">
        <f ca="1">(BV67-'ModelParams Lw'!P$10)/'ModelParams Lw'!P$11</f>
        <v>#DIV/0!</v>
      </c>
      <c r="CG67" s="24" t="e">
        <f ca="1">(BW67-'ModelParams Lw'!Q$10)/'ModelParams Lw'!Q$11</f>
        <v>#DIV/0!</v>
      </c>
      <c r="CH67" s="24" t="e">
        <f ca="1">(BX67-'ModelParams Lw'!R$10)/'ModelParams Lw'!R$11</f>
        <v>#DIV/0!</v>
      </c>
      <c r="CI67" s="24" t="e">
        <f ca="1">(BY67-'ModelParams Lw'!S$10)/'ModelParams Lw'!S$11</f>
        <v>#DIV/0!</v>
      </c>
      <c r="CJ67" s="24" t="e">
        <f ca="1">(BZ67-'ModelParams Lw'!T$10)/'ModelParams Lw'!T$11</f>
        <v>#DIV/0!</v>
      </c>
      <c r="CK67" s="24" t="e">
        <f ca="1">(CA67-'ModelParams Lw'!U$10)/'ModelParams Lw'!U$11</f>
        <v>#DIV/0!</v>
      </c>
      <c r="CL67" s="24" t="e">
        <f ca="1">(CB67-'ModelParams Lw'!V$10)/'ModelParams Lw'!V$11</f>
        <v>#DIV/0!</v>
      </c>
      <c r="CM67" s="66" t="e">
        <f t="shared" si="16"/>
        <v>#DIV/0!</v>
      </c>
      <c r="CN67" s="66" t="e">
        <f t="shared" si="17"/>
        <v>#DIV/0!</v>
      </c>
      <c r="CO67" s="66" t="e">
        <f t="shared" si="23"/>
        <v>#DIV/0!</v>
      </c>
      <c r="CP67" s="66" t="e">
        <f t="shared" si="18"/>
        <v>#DIV/0!</v>
      </c>
      <c r="CQ67" s="66" t="e">
        <f t="shared" si="19"/>
        <v>#DIV/0!</v>
      </c>
      <c r="CR67" s="66" t="e">
        <f t="shared" si="20"/>
        <v>#DIV/0!</v>
      </c>
      <c r="CS67" s="66" t="e">
        <f t="shared" si="21"/>
        <v>#DIV/0!</v>
      </c>
      <c r="CT67" s="66" t="e">
        <f t="shared" si="22"/>
        <v>#DIV/0!</v>
      </c>
      <c r="CU67" s="24" t="e">
        <f>10*LOG10(IF(CM67="",0,POWER(10,((CM67+'ModelParams Lw'!$O$4)/10))) +IF(CN67="",0,POWER(10,((CN67+'ModelParams Lw'!$P$4)/10))) +IF(CO67="",0,POWER(10,((CO67+'ModelParams Lw'!$Q$4)/10))) +IF(CP67="",0,POWER(10,((CP67+'ModelParams Lw'!$R$4)/10))) +IF(CQ67="",0,POWER(10,((CQ67+'ModelParams Lw'!$S$4)/10))) +IF(CR67="",0,POWER(10,((CR67+'ModelParams Lw'!$T$4)/10))) +IF(CS67="",0,POWER(10,((CS67+'ModelParams Lw'!$U$4)/10)))+IF(CT67="",0,POWER(10,((CT67+'ModelParams Lw'!$V$4)/10))))</f>
        <v>#DIV/0!</v>
      </c>
      <c r="CV67" s="24" t="e">
        <f t="shared" si="24"/>
        <v>#DIV/0!</v>
      </c>
      <c r="CW67" s="24" t="e">
        <f>(CM67-'ModelParams Lw'!O$10)/'ModelParams Lw'!O$11</f>
        <v>#DIV/0!</v>
      </c>
      <c r="CX67" s="24" t="e">
        <f>(CN67-'ModelParams Lw'!P$10)/'ModelParams Lw'!P$11</f>
        <v>#DIV/0!</v>
      </c>
      <c r="CY67" s="24" t="e">
        <f>(CO67-'ModelParams Lw'!Q$10)/'ModelParams Lw'!Q$11</f>
        <v>#DIV/0!</v>
      </c>
      <c r="CZ67" s="24" t="e">
        <f>(CP67-'ModelParams Lw'!R$10)/'ModelParams Lw'!R$11</f>
        <v>#DIV/0!</v>
      </c>
      <c r="DA67" s="24" t="e">
        <f>(CQ67-'ModelParams Lw'!S$10)/'ModelParams Lw'!S$11</f>
        <v>#DIV/0!</v>
      </c>
      <c r="DB67" s="24" t="e">
        <f>(CR67-'ModelParams Lw'!T$10)/'ModelParams Lw'!T$11</f>
        <v>#DIV/0!</v>
      </c>
      <c r="DC67" s="24" t="e">
        <f>(CS67-'ModelParams Lw'!U$10)/'ModelParams Lw'!U$11</f>
        <v>#DIV/0!</v>
      </c>
      <c r="DD67" s="24" t="e">
        <f>(CT67-'ModelParams Lw'!V$10)/'ModelParams Lw'!V$11</f>
        <v>#DIV/0!</v>
      </c>
    </row>
    <row r="68" spans="1:108" x14ac:dyDescent="0.25">
      <c r="A68" s="12">
        <f>'Sound Power'!B68</f>
        <v>0</v>
      </c>
      <c r="B68" s="12">
        <f>'Sound Power'!D68</f>
        <v>0</v>
      </c>
      <c r="C68" s="12">
        <f>'Sound Power'!E68</f>
        <v>0</v>
      </c>
      <c r="D68" s="12">
        <f>'Sound Power'!F68</f>
        <v>0</v>
      </c>
      <c r="E68" s="67" t="e">
        <f>IF(Calcul!$G73="SA",'Sound Power'!AY68,'Sound Power'!P68)</f>
        <v>#DIV/0!</v>
      </c>
      <c r="F68" s="67" t="e">
        <f>IF(Calcul!$G73="SA",'Sound Power'!AZ68,'Sound Power'!Q68)</f>
        <v>#DIV/0!</v>
      </c>
      <c r="G68" s="67" t="e">
        <f>IF(Calcul!$G73="SA",'Sound Power'!BA68,'Sound Power'!R68)</f>
        <v>#DIV/0!</v>
      </c>
      <c r="H68" s="67" t="e">
        <f>IF(Calcul!$G73="SA",'Sound Power'!BB68,'Sound Power'!S68)</f>
        <v>#DIV/0!</v>
      </c>
      <c r="I68" s="67" t="e">
        <f>IF(Calcul!$G73="SA",'Sound Power'!BC68,'Sound Power'!T68)</f>
        <v>#DIV/0!</v>
      </c>
      <c r="J68" s="67" t="e">
        <f>IF(Calcul!$G73="SA",'Sound Power'!BD68,'Sound Power'!U68)</f>
        <v>#DIV/0!</v>
      </c>
      <c r="K68" s="67" t="e">
        <f>IF(Calcul!$G73="SA",'Sound Power'!BE68,'Sound Power'!V68)</f>
        <v>#DIV/0!</v>
      </c>
      <c r="L68" s="67" t="e">
        <f>IF(Calcul!$G73="SA",'Sound Power'!BF68,'Sound Power'!W68)</f>
        <v>#DIV/0!</v>
      </c>
      <c r="M68" s="67" t="e">
        <f>'Sound Power'!BY68</f>
        <v>#DIV/0!</v>
      </c>
      <c r="N68" s="67" t="e">
        <f>'Sound Power'!BZ68</f>
        <v>#DIV/0!</v>
      </c>
      <c r="O68" s="67" t="e">
        <f>'Sound Power'!CA68</f>
        <v>#DIV/0!</v>
      </c>
      <c r="P68" s="67" t="e">
        <f>'Sound Power'!CB68</f>
        <v>#DIV/0!</v>
      </c>
      <c r="Q68" s="67" t="e">
        <f>'Sound Power'!CC68</f>
        <v>#DIV/0!</v>
      </c>
      <c r="R68" s="67" t="e">
        <f>'Sound Power'!CD68</f>
        <v>#DIV/0!</v>
      </c>
      <c r="S68" s="67" t="e">
        <f>'Sound Power'!CE68</f>
        <v>#DIV/0!</v>
      </c>
      <c r="T68" s="67" t="e">
        <f>'Sound Power'!CF68</f>
        <v>#DIV/0!</v>
      </c>
      <c r="U68" s="64">
        <f t="shared" si="3"/>
        <v>0</v>
      </c>
      <c r="V68" s="64">
        <f t="shared" si="4"/>
        <v>0</v>
      </c>
      <c r="W68" s="67" t="e">
        <f>('ModelParams Lp'!B$4*10^'ModelParams Lp'!B$5*($U68/$V68)^'ModelParams Lp'!B$6)*3</f>
        <v>#DIV/0!</v>
      </c>
      <c r="X68" s="67" t="e">
        <f>('ModelParams Lp'!C$4*10^'ModelParams Lp'!C$5*($U68/$V68)^'ModelParams Lp'!C$6)*3</f>
        <v>#DIV/0!</v>
      </c>
      <c r="Y68" s="67" t="e">
        <f>('ModelParams Lp'!D$4*10^'ModelParams Lp'!D$5*($U68/$V68)^'ModelParams Lp'!D$6)*3</f>
        <v>#DIV/0!</v>
      </c>
      <c r="Z68" s="67" t="e">
        <f>('ModelParams Lp'!E$4*10^'ModelParams Lp'!E$5*($U68/$V68)^'ModelParams Lp'!E$6)*3</f>
        <v>#DIV/0!</v>
      </c>
      <c r="AA68" s="67" t="e">
        <f>('ModelParams Lp'!F$4*10^'ModelParams Lp'!F$5*($U68/$V68)^'ModelParams Lp'!F$6)*3</f>
        <v>#DIV/0!</v>
      </c>
      <c r="AB68" s="67" t="e">
        <f>('ModelParams Lp'!G$4*10^'ModelParams Lp'!G$5*($U68/$V68)^'ModelParams Lp'!G$6)*3</f>
        <v>#DIV/0!</v>
      </c>
      <c r="AC68" s="67" t="e">
        <f>('ModelParams Lp'!H$4*10^'ModelParams Lp'!H$5*($U68/$V68)^'ModelParams Lp'!H$6)*3</f>
        <v>#DIV/0!</v>
      </c>
      <c r="AD68" s="67" t="e">
        <f>('ModelParams Lp'!I$4*10^'ModelParams Lp'!I$5*($U68/$V68)^'ModelParams Lp'!I$6)*3</f>
        <v>#DIV/0!</v>
      </c>
      <c r="AE68" s="53" t="e">
        <f t="shared" si="5"/>
        <v>#DIV/0!</v>
      </c>
      <c r="AF68" s="53" t="e">
        <f>IF(AE68&lt;'ModelParams Lp'!$B$16,-1,IF(AE68&lt;'ModelParams Lp'!$C$16,0,IF(AE68&lt;'ModelParams Lp'!$D$16,1,IF(AE68&lt;'ModelParams Lp'!$E$16,2,IF(AE68&lt;'ModelParams Lp'!$F$16,3,IF(AE68&lt;'ModelParams Lp'!$G$16,4,IF(AE68&lt;'ModelParams Lp'!$H$16,5,6)))))))</f>
        <v>#DIV/0!</v>
      </c>
      <c r="AG68" s="67" t="e">
        <f ca="1">IF($AF68&gt;1,0,OFFSET('ModelParams Lp'!$C$12,0,-'Sound Pressure'!$AF68))</f>
        <v>#DIV/0!</v>
      </c>
      <c r="AH68" s="67" t="e">
        <f ca="1">IF($AF68&gt;2,0,OFFSET('ModelParams Lp'!$D$12,0,-'Sound Pressure'!$AF68))</f>
        <v>#DIV/0!</v>
      </c>
      <c r="AI68" s="67" t="e">
        <f ca="1">IF($AF68&gt;3,0,OFFSET('ModelParams Lp'!$E$12,0,-'Sound Pressure'!$AF68))</f>
        <v>#DIV/0!</v>
      </c>
      <c r="AJ68" s="67" t="e">
        <f ca="1">IF($AF68&gt;4,0,OFFSET('ModelParams Lp'!$F$12,0,-'Sound Pressure'!$AF68))</f>
        <v>#DIV/0!</v>
      </c>
      <c r="AK68" s="67" t="e">
        <f ca="1">IF($AF68&gt;3,0,OFFSET('ModelParams Lp'!$G$12,0,-'Sound Pressure'!$AF68))</f>
        <v>#DIV/0!</v>
      </c>
      <c r="AL68" s="67" t="e">
        <f ca="1">IF($AF68&gt;5,0,OFFSET('ModelParams Lp'!$H$12,0,-'Sound Pressure'!$AF68))</f>
        <v>#DIV/0!</v>
      </c>
      <c r="AM68" s="67" t="e">
        <f ca="1">IF($AF68&gt;6,0,OFFSET('ModelParams Lp'!$I$12,0,-'Sound Pressure'!$AF68))</f>
        <v>#DIV/0!</v>
      </c>
      <c r="AN68" s="67" t="e">
        <f ca="1">IF($AF68&gt;7,0,IF($AF$4&lt;0,3,OFFSET('ModelParams Lp'!$J$12,0,-'Sound Pressure'!$AF68)))</f>
        <v>#DIV/0!</v>
      </c>
      <c r="AO68" s="67" t="e">
        <f t="shared" si="25"/>
        <v>#DIV/0!</v>
      </c>
      <c r="AP68" s="67" t="e">
        <f t="shared" si="25"/>
        <v>#DIV/0!</v>
      </c>
      <c r="AQ68" s="67" t="e">
        <f t="shared" si="25"/>
        <v>#DIV/0!</v>
      </c>
      <c r="AR68" s="67" t="e">
        <f t="shared" si="25"/>
        <v>#DIV/0!</v>
      </c>
      <c r="AS68" s="67" t="e">
        <f t="shared" si="25"/>
        <v>#DIV/0!</v>
      </c>
      <c r="AT68" s="67" t="e">
        <f t="shared" si="25"/>
        <v>#DIV/0!</v>
      </c>
      <c r="AU68" s="67" t="e">
        <f t="shared" si="25"/>
        <v>#DIV/0!</v>
      </c>
      <c r="AV68" s="67" t="e">
        <f t="shared" si="25"/>
        <v>#DIV/0!</v>
      </c>
      <c r="AW68" s="67">
        <f>'ModelParams Lp'!B$22</f>
        <v>4</v>
      </c>
      <c r="AX68" s="67">
        <f>'ModelParams Lp'!C$22</f>
        <v>2</v>
      </c>
      <c r="AY68" s="67">
        <f>'ModelParams Lp'!D$22</f>
        <v>1</v>
      </c>
      <c r="AZ68" s="67">
        <f>'ModelParams Lp'!E$22</f>
        <v>0</v>
      </c>
      <c r="BA68" s="67">
        <f>'ModelParams Lp'!F$22</f>
        <v>0</v>
      </c>
      <c r="BB68" s="67">
        <f>'ModelParams Lp'!G$22</f>
        <v>0</v>
      </c>
      <c r="BC68" s="67">
        <f>'ModelParams Lp'!H$22</f>
        <v>0</v>
      </c>
      <c r="BD68" s="67">
        <f>'ModelParams Lp'!I$22</f>
        <v>0</v>
      </c>
      <c r="BE68" s="67" t="e">
        <f>-10*LOG(2/(4*PI()*2^2)+4/(0.163*(Calcul!$K73*Calcul!$L73)/VLOOKUP(Calcul!$I73,'ModelParams Lp'!$E$37:$F$39,2,0)))</f>
        <v>#N/A</v>
      </c>
      <c r="BF68" s="67" t="e">
        <f>-10*LOG(2/(4*PI()*2^2)+4/(0.163*(Calcul!$K73*Calcul!$L73)/VLOOKUP(Calcul!$I73,'ModelParams Lp'!$E$37:$F$39,2,0)))</f>
        <v>#N/A</v>
      </c>
      <c r="BG68" s="67" t="e">
        <f>-10*LOG(2/(4*PI()*2^2)+4/(0.163*(Calcul!$K73*Calcul!$L73)/VLOOKUP(Calcul!$I73,'ModelParams Lp'!$E$37:$F$39,2,0)))</f>
        <v>#N/A</v>
      </c>
      <c r="BH68" s="67" t="e">
        <f>-10*LOG(2/(4*PI()*2^2)+4/(0.163*(Calcul!$K73*Calcul!$L73)/VLOOKUP(Calcul!$I73,'ModelParams Lp'!$E$37:$F$39,2,0)))</f>
        <v>#N/A</v>
      </c>
      <c r="BI68" s="67" t="e">
        <f>-10*LOG(2/(4*PI()*2^2)+4/(0.163*(Calcul!$K73*Calcul!$L73)/VLOOKUP(Calcul!$I73,'ModelParams Lp'!$E$37:$F$39,2,0)))</f>
        <v>#N/A</v>
      </c>
      <c r="BJ68" s="67" t="e">
        <f>-10*LOG(2/(4*PI()*2^2)+4/(0.163*(Calcul!$K73*Calcul!$L73)/VLOOKUP(Calcul!$I73,'ModelParams Lp'!$E$37:$F$39,2,0)))</f>
        <v>#N/A</v>
      </c>
      <c r="BK68" s="67" t="e">
        <f>-10*LOG(2/(4*PI()*2^2)+4/(0.163*(Calcul!$K73*Calcul!$L73)/VLOOKUP(Calcul!$I73,'ModelParams Lp'!$E$37:$F$39,2,0)))</f>
        <v>#N/A</v>
      </c>
      <c r="BL68" s="67" t="e">
        <f>-10*LOG(2/(4*PI()*2^2)+4/(0.163*(Calcul!$K73*Calcul!$L73)/VLOOKUP(Calcul!$I73,'ModelParams Lp'!$E$37:$F$39,2,0)))</f>
        <v>#N/A</v>
      </c>
      <c r="BM68" s="67" t="e">
        <f>VLOOKUP(Calcul!$J73,'ModelParams Lp'!$D$28:$O$32,5,0)+BE68</f>
        <v>#N/A</v>
      </c>
      <c r="BN68" s="67" t="e">
        <f>VLOOKUP(Calcul!$J73,'ModelParams Lp'!$D$28:$O$32,6,0)+BF68</f>
        <v>#N/A</v>
      </c>
      <c r="BO68" s="67" t="e">
        <f>VLOOKUP(Calcul!$J73,'ModelParams Lp'!$D$28:$O$32,7,0)+BG68</f>
        <v>#N/A</v>
      </c>
      <c r="BP68" s="67" t="e">
        <f>VLOOKUP(Calcul!$J73,'ModelParams Lp'!$D$28:$O$32,8,0)+BH68</f>
        <v>#N/A</v>
      </c>
      <c r="BQ68" s="67" t="e">
        <f>VLOOKUP(Calcul!$J73,'ModelParams Lp'!$D$28:$O$32,9,0)+BI68</f>
        <v>#N/A</v>
      </c>
      <c r="BR68" s="67" t="e">
        <f>VLOOKUP(Calcul!$J73,'ModelParams Lp'!$D$28:$O$32,10,0)+BJ68</f>
        <v>#N/A</v>
      </c>
      <c r="BS68" s="67" t="e">
        <f>VLOOKUP(Calcul!$J73,'ModelParams Lp'!$D$28:$O$32,11,0)+BK68</f>
        <v>#N/A</v>
      </c>
      <c r="BT68" s="67" t="e">
        <f>VLOOKUP(Calcul!$J73,'ModelParams Lp'!$D$28:$O$32,12,0)+BL68</f>
        <v>#N/A</v>
      </c>
      <c r="BU68" s="66" t="e">
        <f t="shared" ca="1" si="7"/>
        <v>#DIV/0!</v>
      </c>
      <c r="BV68" s="66" t="e">
        <f t="shared" ca="1" si="8"/>
        <v>#DIV/0!</v>
      </c>
      <c r="BW68" s="66" t="e">
        <f t="shared" ca="1" si="9"/>
        <v>#DIV/0!</v>
      </c>
      <c r="BX68" s="66" t="e">
        <f t="shared" ca="1" si="10"/>
        <v>#DIV/0!</v>
      </c>
      <c r="BY68" s="66" t="e">
        <f t="shared" ca="1" si="11"/>
        <v>#DIV/0!</v>
      </c>
      <c r="BZ68" s="66" t="e">
        <f t="shared" ca="1" si="12"/>
        <v>#DIV/0!</v>
      </c>
      <c r="CA68" s="66" t="e">
        <f t="shared" ca="1" si="13"/>
        <v>#DIV/0!</v>
      </c>
      <c r="CB68" s="66" t="e">
        <f t="shared" ca="1" si="14"/>
        <v>#DIV/0!</v>
      </c>
      <c r="CC68" s="24" t="e">
        <f ca="1">10*LOG10(IF(BU68="",0,POWER(10,((BU68+'ModelParams Lw'!$O$4)/10))) +IF(BV68="",0,POWER(10,((BV68+'ModelParams Lw'!$P$4)/10))) +IF(BW68="",0,POWER(10,((BW68+'ModelParams Lw'!$Q$4)/10))) +IF(BX68="",0,POWER(10,((BX68+'ModelParams Lw'!$R$4)/10))) +IF(BY68="",0,POWER(10,((BY68+'ModelParams Lw'!$S$4)/10))) +IF(BZ68="",0,POWER(10,((BZ68+'ModelParams Lw'!$T$4)/10))) +IF(CA68="",0,POWER(10,((CA68+'ModelParams Lw'!$U$4)/10)))+IF(CB68="",0,POWER(10,((CB68+'ModelParams Lw'!$V$4)/10))))</f>
        <v>#DIV/0!</v>
      </c>
      <c r="CD68" s="24" t="e">
        <f t="shared" ca="1" si="15"/>
        <v>#DIV/0!</v>
      </c>
      <c r="CE68" s="24" t="e">
        <f ca="1">(BU68-'ModelParams Lw'!O$10)/'ModelParams Lw'!O$11</f>
        <v>#DIV/0!</v>
      </c>
      <c r="CF68" s="24" t="e">
        <f ca="1">(BV68-'ModelParams Lw'!P$10)/'ModelParams Lw'!P$11</f>
        <v>#DIV/0!</v>
      </c>
      <c r="CG68" s="24" t="e">
        <f ca="1">(BW68-'ModelParams Lw'!Q$10)/'ModelParams Lw'!Q$11</f>
        <v>#DIV/0!</v>
      </c>
      <c r="CH68" s="24" t="e">
        <f ca="1">(BX68-'ModelParams Lw'!R$10)/'ModelParams Lw'!R$11</f>
        <v>#DIV/0!</v>
      </c>
      <c r="CI68" s="24" t="e">
        <f ca="1">(BY68-'ModelParams Lw'!S$10)/'ModelParams Lw'!S$11</f>
        <v>#DIV/0!</v>
      </c>
      <c r="CJ68" s="24" t="e">
        <f ca="1">(BZ68-'ModelParams Lw'!T$10)/'ModelParams Lw'!T$11</f>
        <v>#DIV/0!</v>
      </c>
      <c r="CK68" s="24" t="e">
        <f ca="1">(CA68-'ModelParams Lw'!U$10)/'ModelParams Lw'!U$11</f>
        <v>#DIV/0!</v>
      </c>
      <c r="CL68" s="24" t="e">
        <f ca="1">(CB68-'ModelParams Lw'!V$10)/'ModelParams Lw'!V$11</f>
        <v>#DIV/0!</v>
      </c>
      <c r="CM68" s="66" t="e">
        <f t="shared" si="16"/>
        <v>#DIV/0!</v>
      </c>
      <c r="CN68" s="66" t="e">
        <f t="shared" si="17"/>
        <v>#DIV/0!</v>
      </c>
      <c r="CO68" s="66" t="e">
        <f t="shared" si="23"/>
        <v>#DIV/0!</v>
      </c>
      <c r="CP68" s="66" t="e">
        <f t="shared" si="18"/>
        <v>#DIV/0!</v>
      </c>
      <c r="CQ68" s="66" t="e">
        <f t="shared" si="19"/>
        <v>#DIV/0!</v>
      </c>
      <c r="CR68" s="66" t="e">
        <f t="shared" si="20"/>
        <v>#DIV/0!</v>
      </c>
      <c r="CS68" s="66" t="e">
        <f t="shared" si="21"/>
        <v>#DIV/0!</v>
      </c>
      <c r="CT68" s="66" t="e">
        <f t="shared" si="22"/>
        <v>#DIV/0!</v>
      </c>
      <c r="CU68" s="24" t="e">
        <f>10*LOG10(IF(CM68="",0,POWER(10,((CM68+'ModelParams Lw'!$O$4)/10))) +IF(CN68="",0,POWER(10,((CN68+'ModelParams Lw'!$P$4)/10))) +IF(CO68="",0,POWER(10,((CO68+'ModelParams Lw'!$Q$4)/10))) +IF(CP68="",0,POWER(10,((CP68+'ModelParams Lw'!$R$4)/10))) +IF(CQ68="",0,POWER(10,((CQ68+'ModelParams Lw'!$S$4)/10))) +IF(CR68="",0,POWER(10,((CR68+'ModelParams Lw'!$T$4)/10))) +IF(CS68="",0,POWER(10,((CS68+'ModelParams Lw'!$U$4)/10)))+IF(CT68="",0,POWER(10,((CT68+'ModelParams Lw'!$V$4)/10))))</f>
        <v>#DIV/0!</v>
      </c>
      <c r="CV68" s="24" t="e">
        <f t="shared" si="24"/>
        <v>#DIV/0!</v>
      </c>
      <c r="CW68" s="24" t="e">
        <f>(CM68-'ModelParams Lw'!O$10)/'ModelParams Lw'!O$11</f>
        <v>#DIV/0!</v>
      </c>
      <c r="CX68" s="24" t="e">
        <f>(CN68-'ModelParams Lw'!P$10)/'ModelParams Lw'!P$11</f>
        <v>#DIV/0!</v>
      </c>
      <c r="CY68" s="24" t="e">
        <f>(CO68-'ModelParams Lw'!Q$10)/'ModelParams Lw'!Q$11</f>
        <v>#DIV/0!</v>
      </c>
      <c r="CZ68" s="24" t="e">
        <f>(CP68-'ModelParams Lw'!R$10)/'ModelParams Lw'!R$11</f>
        <v>#DIV/0!</v>
      </c>
      <c r="DA68" s="24" t="e">
        <f>(CQ68-'ModelParams Lw'!S$10)/'ModelParams Lw'!S$11</f>
        <v>#DIV/0!</v>
      </c>
      <c r="DB68" s="24" t="e">
        <f>(CR68-'ModelParams Lw'!T$10)/'ModelParams Lw'!T$11</f>
        <v>#DIV/0!</v>
      </c>
      <c r="DC68" s="24" t="e">
        <f>(CS68-'ModelParams Lw'!U$10)/'ModelParams Lw'!U$11</f>
        <v>#DIV/0!</v>
      </c>
      <c r="DD68" s="24" t="e">
        <f>(CT68-'ModelParams Lw'!V$10)/'ModelParams Lw'!V$11</f>
        <v>#DIV/0!</v>
      </c>
    </row>
    <row r="69" spans="1:108" x14ac:dyDescent="0.25">
      <c r="A69" s="12">
        <f>'Sound Power'!B69</f>
        <v>0</v>
      </c>
      <c r="B69" s="12">
        <f>'Sound Power'!D69</f>
        <v>0</v>
      </c>
      <c r="C69" s="12">
        <f>'Sound Power'!E69</f>
        <v>0</v>
      </c>
      <c r="D69" s="12">
        <f>'Sound Power'!F69</f>
        <v>0</v>
      </c>
      <c r="E69" s="67" t="e">
        <f>IF(Calcul!$G74="SA",'Sound Power'!AY69,'Sound Power'!P69)</f>
        <v>#DIV/0!</v>
      </c>
      <c r="F69" s="67" t="e">
        <f>IF(Calcul!$G74="SA",'Sound Power'!AZ69,'Sound Power'!Q69)</f>
        <v>#DIV/0!</v>
      </c>
      <c r="G69" s="67" t="e">
        <f>IF(Calcul!$G74="SA",'Sound Power'!BA69,'Sound Power'!R69)</f>
        <v>#DIV/0!</v>
      </c>
      <c r="H69" s="67" t="e">
        <f>IF(Calcul!$G74="SA",'Sound Power'!BB69,'Sound Power'!S69)</f>
        <v>#DIV/0!</v>
      </c>
      <c r="I69" s="67" t="e">
        <f>IF(Calcul!$G74="SA",'Sound Power'!BC69,'Sound Power'!T69)</f>
        <v>#DIV/0!</v>
      </c>
      <c r="J69" s="67" t="e">
        <f>IF(Calcul!$G74="SA",'Sound Power'!BD69,'Sound Power'!U69)</f>
        <v>#DIV/0!</v>
      </c>
      <c r="K69" s="67" t="e">
        <f>IF(Calcul!$G74="SA",'Sound Power'!BE69,'Sound Power'!V69)</f>
        <v>#DIV/0!</v>
      </c>
      <c r="L69" s="67" t="e">
        <f>IF(Calcul!$G74="SA",'Sound Power'!BF69,'Sound Power'!W69)</f>
        <v>#DIV/0!</v>
      </c>
      <c r="M69" s="67" t="e">
        <f>'Sound Power'!BY69</f>
        <v>#DIV/0!</v>
      </c>
      <c r="N69" s="67" t="e">
        <f>'Sound Power'!BZ69</f>
        <v>#DIV/0!</v>
      </c>
      <c r="O69" s="67" t="e">
        <f>'Sound Power'!CA69</f>
        <v>#DIV/0!</v>
      </c>
      <c r="P69" s="67" t="e">
        <f>'Sound Power'!CB69</f>
        <v>#DIV/0!</v>
      </c>
      <c r="Q69" s="67" t="e">
        <f>'Sound Power'!CC69</f>
        <v>#DIV/0!</v>
      </c>
      <c r="R69" s="67" t="e">
        <f>'Sound Power'!CD69</f>
        <v>#DIV/0!</v>
      </c>
      <c r="S69" s="67" t="e">
        <f>'Sound Power'!CE69</f>
        <v>#DIV/0!</v>
      </c>
      <c r="T69" s="67" t="e">
        <f>'Sound Power'!CF69</f>
        <v>#DIV/0!</v>
      </c>
      <c r="U69" s="64">
        <f t="shared" ref="U69:U132" si="26">2*(B69+C69)</f>
        <v>0</v>
      </c>
      <c r="V69" s="64">
        <f t="shared" ref="V69:V132" si="27">B69*C69</f>
        <v>0</v>
      </c>
      <c r="W69" s="67" t="e">
        <f>('ModelParams Lp'!B$4*10^'ModelParams Lp'!B$5*($U69/$V69)^'ModelParams Lp'!B$6)*3</f>
        <v>#DIV/0!</v>
      </c>
      <c r="X69" s="67" t="e">
        <f>('ModelParams Lp'!C$4*10^'ModelParams Lp'!C$5*($U69/$V69)^'ModelParams Lp'!C$6)*3</f>
        <v>#DIV/0!</v>
      </c>
      <c r="Y69" s="67" t="e">
        <f>('ModelParams Lp'!D$4*10^'ModelParams Lp'!D$5*($U69/$V69)^'ModelParams Lp'!D$6)*3</f>
        <v>#DIV/0!</v>
      </c>
      <c r="Z69" s="67" t="e">
        <f>('ModelParams Lp'!E$4*10^'ModelParams Lp'!E$5*($U69/$V69)^'ModelParams Lp'!E$6)*3</f>
        <v>#DIV/0!</v>
      </c>
      <c r="AA69" s="67" t="e">
        <f>('ModelParams Lp'!F$4*10^'ModelParams Lp'!F$5*($U69/$V69)^'ModelParams Lp'!F$6)*3</f>
        <v>#DIV/0!</v>
      </c>
      <c r="AB69" s="67" t="e">
        <f>('ModelParams Lp'!G$4*10^'ModelParams Lp'!G$5*($U69/$V69)^'ModelParams Lp'!G$6)*3</f>
        <v>#DIV/0!</v>
      </c>
      <c r="AC69" s="67" t="e">
        <f>('ModelParams Lp'!H$4*10^'ModelParams Lp'!H$5*($U69/$V69)^'ModelParams Lp'!H$6)*3</f>
        <v>#DIV/0!</v>
      </c>
      <c r="AD69" s="67" t="e">
        <f>('ModelParams Lp'!I$4*10^'ModelParams Lp'!I$5*($U69/$V69)^'ModelParams Lp'!I$6)*3</f>
        <v>#DIV/0!</v>
      </c>
      <c r="AE69" s="53" t="e">
        <f t="shared" ref="AE69:AE132" si="28">343.2/(2*MAX(B69:C69))</f>
        <v>#DIV/0!</v>
      </c>
      <c r="AF69" s="53" t="e">
        <f>IF(AE69&lt;'ModelParams Lp'!$B$16,-1,IF(AE69&lt;'ModelParams Lp'!$C$16,0,IF(AE69&lt;'ModelParams Lp'!$D$16,1,IF(AE69&lt;'ModelParams Lp'!$E$16,2,IF(AE69&lt;'ModelParams Lp'!$F$16,3,IF(AE69&lt;'ModelParams Lp'!$G$16,4,IF(AE69&lt;'ModelParams Lp'!$H$16,5,6)))))))</f>
        <v>#DIV/0!</v>
      </c>
      <c r="AG69" s="67" t="e">
        <f ca="1">IF($AF69&gt;1,0,OFFSET('ModelParams Lp'!$C$12,0,-'Sound Pressure'!$AF69))</f>
        <v>#DIV/0!</v>
      </c>
      <c r="AH69" s="67" t="e">
        <f ca="1">IF($AF69&gt;2,0,OFFSET('ModelParams Lp'!$D$12,0,-'Sound Pressure'!$AF69))</f>
        <v>#DIV/0!</v>
      </c>
      <c r="AI69" s="67" t="e">
        <f ca="1">IF($AF69&gt;3,0,OFFSET('ModelParams Lp'!$E$12,0,-'Sound Pressure'!$AF69))</f>
        <v>#DIV/0!</v>
      </c>
      <c r="AJ69" s="67" t="e">
        <f ca="1">IF($AF69&gt;4,0,OFFSET('ModelParams Lp'!$F$12,0,-'Sound Pressure'!$AF69))</f>
        <v>#DIV/0!</v>
      </c>
      <c r="AK69" s="67" t="e">
        <f ca="1">IF($AF69&gt;3,0,OFFSET('ModelParams Lp'!$G$12,0,-'Sound Pressure'!$AF69))</f>
        <v>#DIV/0!</v>
      </c>
      <c r="AL69" s="67" t="e">
        <f ca="1">IF($AF69&gt;5,0,OFFSET('ModelParams Lp'!$H$12,0,-'Sound Pressure'!$AF69))</f>
        <v>#DIV/0!</v>
      </c>
      <c r="AM69" s="67" t="e">
        <f ca="1">IF($AF69&gt;6,0,OFFSET('ModelParams Lp'!$I$12,0,-'Sound Pressure'!$AF69))</f>
        <v>#DIV/0!</v>
      </c>
      <c r="AN69" s="67" t="e">
        <f ca="1">IF($AF69&gt;7,0,IF($AF$4&lt;0,3,OFFSET('ModelParams Lp'!$J$12,0,-'Sound Pressure'!$AF69)))</f>
        <v>#DIV/0!</v>
      </c>
      <c r="AO69" s="67" t="e">
        <f t="shared" si="25"/>
        <v>#DIV/0!</v>
      </c>
      <c r="AP69" s="67" t="e">
        <f t="shared" si="25"/>
        <v>#DIV/0!</v>
      </c>
      <c r="AQ69" s="67" t="e">
        <f t="shared" si="25"/>
        <v>#DIV/0!</v>
      </c>
      <c r="AR69" s="67" t="e">
        <f t="shared" si="25"/>
        <v>#DIV/0!</v>
      </c>
      <c r="AS69" s="67" t="e">
        <f t="shared" si="25"/>
        <v>#DIV/0!</v>
      </c>
      <c r="AT69" s="67" t="e">
        <f t="shared" si="25"/>
        <v>#DIV/0!</v>
      </c>
      <c r="AU69" s="67" t="e">
        <f t="shared" si="25"/>
        <v>#DIV/0!</v>
      </c>
      <c r="AV69" s="67" t="e">
        <f t="shared" si="25"/>
        <v>#DIV/0!</v>
      </c>
      <c r="AW69" s="67">
        <f>'ModelParams Lp'!B$22</f>
        <v>4</v>
      </c>
      <c r="AX69" s="67">
        <f>'ModelParams Lp'!C$22</f>
        <v>2</v>
      </c>
      <c r="AY69" s="67">
        <f>'ModelParams Lp'!D$22</f>
        <v>1</v>
      </c>
      <c r="AZ69" s="67">
        <f>'ModelParams Lp'!E$22</f>
        <v>0</v>
      </c>
      <c r="BA69" s="67">
        <f>'ModelParams Lp'!F$22</f>
        <v>0</v>
      </c>
      <c r="BB69" s="67">
        <f>'ModelParams Lp'!G$22</f>
        <v>0</v>
      </c>
      <c r="BC69" s="67">
        <f>'ModelParams Lp'!H$22</f>
        <v>0</v>
      </c>
      <c r="BD69" s="67">
        <f>'ModelParams Lp'!I$22</f>
        <v>0</v>
      </c>
      <c r="BE69" s="67" t="e">
        <f>-10*LOG(2/(4*PI()*2^2)+4/(0.163*(Calcul!$K74*Calcul!$L74)/VLOOKUP(Calcul!$I74,'ModelParams Lp'!$E$37:$F$39,2,0)))</f>
        <v>#N/A</v>
      </c>
      <c r="BF69" s="67" t="e">
        <f>-10*LOG(2/(4*PI()*2^2)+4/(0.163*(Calcul!$K74*Calcul!$L74)/VLOOKUP(Calcul!$I74,'ModelParams Lp'!$E$37:$F$39,2,0)))</f>
        <v>#N/A</v>
      </c>
      <c r="BG69" s="67" t="e">
        <f>-10*LOG(2/(4*PI()*2^2)+4/(0.163*(Calcul!$K74*Calcul!$L74)/VLOOKUP(Calcul!$I74,'ModelParams Lp'!$E$37:$F$39,2,0)))</f>
        <v>#N/A</v>
      </c>
      <c r="BH69" s="67" t="e">
        <f>-10*LOG(2/(4*PI()*2^2)+4/(0.163*(Calcul!$K74*Calcul!$L74)/VLOOKUP(Calcul!$I74,'ModelParams Lp'!$E$37:$F$39,2,0)))</f>
        <v>#N/A</v>
      </c>
      <c r="BI69" s="67" t="e">
        <f>-10*LOG(2/(4*PI()*2^2)+4/(0.163*(Calcul!$K74*Calcul!$L74)/VLOOKUP(Calcul!$I74,'ModelParams Lp'!$E$37:$F$39,2,0)))</f>
        <v>#N/A</v>
      </c>
      <c r="BJ69" s="67" t="e">
        <f>-10*LOG(2/(4*PI()*2^2)+4/(0.163*(Calcul!$K74*Calcul!$L74)/VLOOKUP(Calcul!$I74,'ModelParams Lp'!$E$37:$F$39,2,0)))</f>
        <v>#N/A</v>
      </c>
      <c r="BK69" s="67" t="e">
        <f>-10*LOG(2/(4*PI()*2^2)+4/(0.163*(Calcul!$K74*Calcul!$L74)/VLOOKUP(Calcul!$I74,'ModelParams Lp'!$E$37:$F$39,2,0)))</f>
        <v>#N/A</v>
      </c>
      <c r="BL69" s="67" t="e">
        <f>-10*LOG(2/(4*PI()*2^2)+4/(0.163*(Calcul!$K74*Calcul!$L74)/VLOOKUP(Calcul!$I74,'ModelParams Lp'!$E$37:$F$39,2,0)))</f>
        <v>#N/A</v>
      </c>
      <c r="BM69" s="67" t="e">
        <f>VLOOKUP(Calcul!$J74,'ModelParams Lp'!$D$28:$O$32,5,0)+BE69</f>
        <v>#N/A</v>
      </c>
      <c r="BN69" s="67" t="e">
        <f>VLOOKUP(Calcul!$J74,'ModelParams Lp'!$D$28:$O$32,6,0)+BF69</f>
        <v>#N/A</v>
      </c>
      <c r="BO69" s="67" t="e">
        <f>VLOOKUP(Calcul!$J74,'ModelParams Lp'!$D$28:$O$32,7,0)+BG69</f>
        <v>#N/A</v>
      </c>
      <c r="BP69" s="67" t="e">
        <f>VLOOKUP(Calcul!$J74,'ModelParams Lp'!$D$28:$O$32,8,0)+BH69</f>
        <v>#N/A</v>
      </c>
      <c r="BQ69" s="67" t="e">
        <f>VLOOKUP(Calcul!$J74,'ModelParams Lp'!$D$28:$O$32,9,0)+BI69</f>
        <v>#N/A</v>
      </c>
      <c r="BR69" s="67" t="e">
        <f>VLOOKUP(Calcul!$J74,'ModelParams Lp'!$D$28:$O$32,10,0)+BJ69</f>
        <v>#N/A</v>
      </c>
      <c r="BS69" s="67" t="e">
        <f>VLOOKUP(Calcul!$J74,'ModelParams Lp'!$D$28:$O$32,11,0)+BK69</f>
        <v>#N/A</v>
      </c>
      <c r="BT69" s="67" t="e">
        <f>VLOOKUP(Calcul!$J74,'ModelParams Lp'!$D$28:$O$32,12,0)+BL69</f>
        <v>#N/A</v>
      </c>
      <c r="BU69" s="66" t="e">
        <f t="shared" ref="BU69:BU132" ca="1" si="29">IF(E69-W69-AG69-AO69-AW69-BE69&lt;0,0,E69-W69-AG69-AO69-AW69-BE69)</f>
        <v>#DIV/0!</v>
      </c>
      <c r="BV69" s="66" t="e">
        <f t="shared" ref="BV69:BV132" ca="1" si="30">IF(F69-X69-AH69-AP69-AX69-BF69&lt;0,0,F69-X69-AH69-AP69-AX69-BF69)</f>
        <v>#DIV/0!</v>
      </c>
      <c r="BW69" s="66" t="e">
        <f t="shared" ref="BW69:BW132" ca="1" si="31">IF(G69-Y69-AI69-AQ69-AY69-BG69&lt;0,0,G69-Y69-AI69-AQ69-AY69-BG69)</f>
        <v>#DIV/0!</v>
      </c>
      <c r="BX69" s="66" t="e">
        <f t="shared" ref="BX69:BX132" ca="1" si="32">IF(H69-Z69-AJ69-AR69-AZ69-BH69&lt;0,0,H69-Z69-AJ69-AR69-AZ69-BH69)</f>
        <v>#DIV/0!</v>
      </c>
      <c r="BY69" s="66" t="e">
        <f t="shared" ref="BY69:BY132" ca="1" si="33">IF(I69-AA69-AK69-AS69-BA69-BI69&lt;0,0,I69-AA69-AK69-AS69-BA69-BI69)</f>
        <v>#DIV/0!</v>
      </c>
      <c r="BZ69" s="66" t="e">
        <f t="shared" ref="BZ69:BZ132" ca="1" si="34">IF(J69-AB69-AL69-AT69-BB69-BJ69&lt;0,0,J69-AB69-AL69-AT69-BB69-BJ69)</f>
        <v>#DIV/0!</v>
      </c>
      <c r="CA69" s="66" t="e">
        <f t="shared" ref="CA69:CA132" ca="1" si="35">IF(K69-AC69-AM69-AU69-BC69-BK69&lt;0,0,K69-AC69-AM69-AU69-BC69-BK69)</f>
        <v>#DIV/0!</v>
      </c>
      <c r="CB69" s="66" t="e">
        <f t="shared" ref="CB69:CB132" ca="1" si="36">IF(L69-AD69-AN69-AV69-BD69-BL69&lt;0,0,L69-AD69-AN69-AV69-BD69-BL69)</f>
        <v>#DIV/0!</v>
      </c>
      <c r="CC69" s="24" t="e">
        <f ca="1">10*LOG10(IF(BU69="",0,POWER(10,((BU69+'ModelParams Lw'!$O$4)/10))) +IF(BV69="",0,POWER(10,((BV69+'ModelParams Lw'!$P$4)/10))) +IF(BW69="",0,POWER(10,((BW69+'ModelParams Lw'!$Q$4)/10))) +IF(BX69="",0,POWER(10,((BX69+'ModelParams Lw'!$R$4)/10))) +IF(BY69="",0,POWER(10,((BY69+'ModelParams Lw'!$S$4)/10))) +IF(BZ69="",0,POWER(10,((BZ69+'ModelParams Lw'!$T$4)/10))) +IF(CA69="",0,POWER(10,((CA69+'ModelParams Lw'!$U$4)/10)))+IF(CB69="",0,POWER(10,((CB69+'ModelParams Lw'!$V$4)/10))))</f>
        <v>#DIV/0!</v>
      </c>
      <c r="CD69" s="24" t="e">
        <f t="shared" ref="CD69:CD132" ca="1" si="37">MAX(CE69:CL69)</f>
        <v>#DIV/0!</v>
      </c>
      <c r="CE69" s="24" t="e">
        <f ca="1">(BU69-'ModelParams Lw'!O$10)/'ModelParams Lw'!O$11</f>
        <v>#DIV/0!</v>
      </c>
      <c r="CF69" s="24" t="e">
        <f ca="1">(BV69-'ModelParams Lw'!P$10)/'ModelParams Lw'!P$11</f>
        <v>#DIV/0!</v>
      </c>
      <c r="CG69" s="24" t="e">
        <f ca="1">(BW69-'ModelParams Lw'!Q$10)/'ModelParams Lw'!Q$11</f>
        <v>#DIV/0!</v>
      </c>
      <c r="CH69" s="24" t="e">
        <f ca="1">(BX69-'ModelParams Lw'!R$10)/'ModelParams Lw'!R$11</f>
        <v>#DIV/0!</v>
      </c>
      <c r="CI69" s="24" t="e">
        <f ca="1">(BY69-'ModelParams Lw'!S$10)/'ModelParams Lw'!S$11</f>
        <v>#DIV/0!</v>
      </c>
      <c r="CJ69" s="24" t="e">
        <f ca="1">(BZ69-'ModelParams Lw'!T$10)/'ModelParams Lw'!T$11</f>
        <v>#DIV/0!</v>
      </c>
      <c r="CK69" s="24" t="e">
        <f ca="1">(CA69-'ModelParams Lw'!U$10)/'ModelParams Lw'!U$11</f>
        <v>#DIV/0!</v>
      </c>
      <c r="CL69" s="24" t="e">
        <f ca="1">(CB69-'ModelParams Lw'!V$10)/'ModelParams Lw'!V$11</f>
        <v>#DIV/0!</v>
      </c>
      <c r="CM69" s="66" t="e">
        <f t="shared" ref="CM69:CM132" si="38">IF(M69-BM69-AW69&lt;0,0,M69-BM69-AW69)</f>
        <v>#DIV/0!</v>
      </c>
      <c r="CN69" s="66" t="e">
        <f t="shared" ref="CN69:CN132" si="39">IF(N69-BN69-AX69&lt;0,0,N69-BN69-AX69)</f>
        <v>#DIV/0!</v>
      </c>
      <c r="CO69" s="66" t="e">
        <f t="shared" ref="CO69:CO132" si="40">IF(O69-BO69-AY69&lt;0,0,O69-BO69-AY69)</f>
        <v>#DIV/0!</v>
      </c>
      <c r="CP69" s="66" t="e">
        <f t="shared" ref="CP69:CP132" si="41">IF(P69-BP69-AZ69&lt;0,0,P69-BP69-AZ69)</f>
        <v>#DIV/0!</v>
      </c>
      <c r="CQ69" s="66" t="e">
        <f t="shared" ref="CQ69:CQ132" si="42">IF(Q69-BQ69-BA69&lt;0,0,Q69-BQ69-BA69)</f>
        <v>#DIV/0!</v>
      </c>
      <c r="CR69" s="66" t="e">
        <f t="shared" ref="CR69:CR132" si="43">IF(R69-BR69-BB69&lt;0,0,R69-BR69-BB69)</f>
        <v>#DIV/0!</v>
      </c>
      <c r="CS69" s="66" t="e">
        <f t="shared" ref="CS69:CS132" si="44">IF(S69-BS69-BC69&lt;0,0,S69-BS69-BC69)</f>
        <v>#DIV/0!</v>
      </c>
      <c r="CT69" s="66" t="e">
        <f t="shared" ref="CT69:CT132" si="45">IF(T69-BT69-BD69&lt;0,0,T69-BT69-BD69)</f>
        <v>#DIV/0!</v>
      </c>
      <c r="CU69" s="24" t="e">
        <f>10*LOG10(IF(CM69="",0,POWER(10,((CM69+'ModelParams Lw'!$O$4)/10))) +IF(CN69="",0,POWER(10,((CN69+'ModelParams Lw'!$P$4)/10))) +IF(CO69="",0,POWER(10,((CO69+'ModelParams Lw'!$Q$4)/10))) +IF(CP69="",0,POWER(10,((CP69+'ModelParams Lw'!$R$4)/10))) +IF(CQ69="",0,POWER(10,((CQ69+'ModelParams Lw'!$S$4)/10))) +IF(CR69="",0,POWER(10,((CR69+'ModelParams Lw'!$T$4)/10))) +IF(CS69="",0,POWER(10,((CS69+'ModelParams Lw'!$U$4)/10)))+IF(CT69="",0,POWER(10,((CT69+'ModelParams Lw'!$V$4)/10))))</f>
        <v>#DIV/0!</v>
      </c>
      <c r="CV69" s="24" t="e">
        <f t="shared" ref="CV69:CV132" si="46">MAX(CW69:DD69)</f>
        <v>#DIV/0!</v>
      </c>
      <c r="CW69" s="24" t="e">
        <f>(CM69-'ModelParams Lw'!O$10)/'ModelParams Lw'!O$11</f>
        <v>#DIV/0!</v>
      </c>
      <c r="CX69" s="24" t="e">
        <f>(CN69-'ModelParams Lw'!P$10)/'ModelParams Lw'!P$11</f>
        <v>#DIV/0!</v>
      </c>
      <c r="CY69" s="24" t="e">
        <f>(CO69-'ModelParams Lw'!Q$10)/'ModelParams Lw'!Q$11</f>
        <v>#DIV/0!</v>
      </c>
      <c r="CZ69" s="24" t="e">
        <f>(CP69-'ModelParams Lw'!R$10)/'ModelParams Lw'!R$11</f>
        <v>#DIV/0!</v>
      </c>
      <c r="DA69" s="24" t="e">
        <f>(CQ69-'ModelParams Lw'!S$10)/'ModelParams Lw'!S$11</f>
        <v>#DIV/0!</v>
      </c>
      <c r="DB69" s="24" t="e">
        <f>(CR69-'ModelParams Lw'!T$10)/'ModelParams Lw'!T$11</f>
        <v>#DIV/0!</v>
      </c>
      <c r="DC69" s="24" t="e">
        <f>(CS69-'ModelParams Lw'!U$10)/'ModelParams Lw'!U$11</f>
        <v>#DIV/0!</v>
      </c>
      <c r="DD69" s="24" t="e">
        <f>(CT69-'ModelParams Lw'!V$10)/'ModelParams Lw'!V$11</f>
        <v>#DIV/0!</v>
      </c>
    </row>
    <row r="70" spans="1:108" x14ac:dyDescent="0.25">
      <c r="A70" s="12">
        <f>'Sound Power'!B70</f>
        <v>0</v>
      </c>
      <c r="B70" s="12">
        <f>'Sound Power'!D70</f>
        <v>0</v>
      </c>
      <c r="C70" s="12">
        <f>'Sound Power'!E70</f>
        <v>0</v>
      </c>
      <c r="D70" s="12">
        <f>'Sound Power'!F70</f>
        <v>0</v>
      </c>
      <c r="E70" s="67" t="e">
        <f>IF(Calcul!$G75="SA",'Sound Power'!AY70,'Sound Power'!P70)</f>
        <v>#DIV/0!</v>
      </c>
      <c r="F70" s="67" t="e">
        <f>IF(Calcul!$G75="SA",'Sound Power'!AZ70,'Sound Power'!Q70)</f>
        <v>#DIV/0!</v>
      </c>
      <c r="G70" s="67" t="e">
        <f>IF(Calcul!$G75="SA",'Sound Power'!BA70,'Sound Power'!R70)</f>
        <v>#DIV/0!</v>
      </c>
      <c r="H70" s="67" t="e">
        <f>IF(Calcul!$G75="SA",'Sound Power'!BB70,'Sound Power'!S70)</f>
        <v>#DIV/0!</v>
      </c>
      <c r="I70" s="67" t="e">
        <f>IF(Calcul!$G75="SA",'Sound Power'!BC70,'Sound Power'!T70)</f>
        <v>#DIV/0!</v>
      </c>
      <c r="J70" s="67" t="e">
        <f>IF(Calcul!$G75="SA",'Sound Power'!BD70,'Sound Power'!U70)</f>
        <v>#DIV/0!</v>
      </c>
      <c r="K70" s="67" t="e">
        <f>IF(Calcul!$G75="SA",'Sound Power'!BE70,'Sound Power'!V70)</f>
        <v>#DIV/0!</v>
      </c>
      <c r="L70" s="67" t="e">
        <f>IF(Calcul!$G75="SA",'Sound Power'!BF70,'Sound Power'!W70)</f>
        <v>#DIV/0!</v>
      </c>
      <c r="M70" s="67" t="e">
        <f>'Sound Power'!BY70</f>
        <v>#DIV/0!</v>
      </c>
      <c r="N70" s="67" t="e">
        <f>'Sound Power'!BZ70</f>
        <v>#DIV/0!</v>
      </c>
      <c r="O70" s="67" t="e">
        <f>'Sound Power'!CA70</f>
        <v>#DIV/0!</v>
      </c>
      <c r="P70" s="67" t="e">
        <f>'Sound Power'!CB70</f>
        <v>#DIV/0!</v>
      </c>
      <c r="Q70" s="67" t="e">
        <f>'Sound Power'!CC70</f>
        <v>#DIV/0!</v>
      </c>
      <c r="R70" s="67" t="e">
        <f>'Sound Power'!CD70</f>
        <v>#DIV/0!</v>
      </c>
      <c r="S70" s="67" t="e">
        <f>'Sound Power'!CE70</f>
        <v>#DIV/0!</v>
      </c>
      <c r="T70" s="67" t="e">
        <f>'Sound Power'!CF70</f>
        <v>#DIV/0!</v>
      </c>
      <c r="U70" s="64">
        <f t="shared" si="26"/>
        <v>0</v>
      </c>
      <c r="V70" s="64">
        <f t="shared" si="27"/>
        <v>0</v>
      </c>
      <c r="W70" s="67" t="e">
        <f>('ModelParams Lp'!B$4*10^'ModelParams Lp'!B$5*($U70/$V70)^'ModelParams Lp'!B$6)*3</f>
        <v>#DIV/0!</v>
      </c>
      <c r="X70" s="67" t="e">
        <f>('ModelParams Lp'!C$4*10^'ModelParams Lp'!C$5*($U70/$V70)^'ModelParams Lp'!C$6)*3</f>
        <v>#DIV/0!</v>
      </c>
      <c r="Y70" s="67" t="e">
        <f>('ModelParams Lp'!D$4*10^'ModelParams Lp'!D$5*($U70/$V70)^'ModelParams Lp'!D$6)*3</f>
        <v>#DIV/0!</v>
      </c>
      <c r="Z70" s="67" t="e">
        <f>('ModelParams Lp'!E$4*10^'ModelParams Lp'!E$5*($U70/$V70)^'ModelParams Lp'!E$6)*3</f>
        <v>#DIV/0!</v>
      </c>
      <c r="AA70" s="67" t="e">
        <f>('ModelParams Lp'!F$4*10^'ModelParams Lp'!F$5*($U70/$V70)^'ModelParams Lp'!F$6)*3</f>
        <v>#DIV/0!</v>
      </c>
      <c r="AB70" s="67" t="e">
        <f>('ModelParams Lp'!G$4*10^'ModelParams Lp'!G$5*($U70/$V70)^'ModelParams Lp'!G$6)*3</f>
        <v>#DIV/0!</v>
      </c>
      <c r="AC70" s="67" t="e">
        <f>('ModelParams Lp'!H$4*10^'ModelParams Lp'!H$5*($U70/$V70)^'ModelParams Lp'!H$6)*3</f>
        <v>#DIV/0!</v>
      </c>
      <c r="AD70" s="67" t="e">
        <f>('ModelParams Lp'!I$4*10^'ModelParams Lp'!I$5*($U70/$V70)^'ModelParams Lp'!I$6)*3</f>
        <v>#DIV/0!</v>
      </c>
      <c r="AE70" s="53" t="e">
        <f t="shared" si="28"/>
        <v>#DIV/0!</v>
      </c>
      <c r="AF70" s="53" t="e">
        <f>IF(AE70&lt;'ModelParams Lp'!$B$16,-1,IF(AE70&lt;'ModelParams Lp'!$C$16,0,IF(AE70&lt;'ModelParams Lp'!$D$16,1,IF(AE70&lt;'ModelParams Lp'!$E$16,2,IF(AE70&lt;'ModelParams Lp'!$F$16,3,IF(AE70&lt;'ModelParams Lp'!$G$16,4,IF(AE70&lt;'ModelParams Lp'!$H$16,5,6)))))))</f>
        <v>#DIV/0!</v>
      </c>
      <c r="AG70" s="67" t="e">
        <f ca="1">IF($AF70&gt;1,0,OFFSET('ModelParams Lp'!$C$12,0,-'Sound Pressure'!$AF70))</f>
        <v>#DIV/0!</v>
      </c>
      <c r="AH70" s="67" t="e">
        <f ca="1">IF($AF70&gt;2,0,OFFSET('ModelParams Lp'!$D$12,0,-'Sound Pressure'!$AF70))</f>
        <v>#DIV/0!</v>
      </c>
      <c r="AI70" s="67" t="e">
        <f ca="1">IF($AF70&gt;3,0,OFFSET('ModelParams Lp'!$E$12,0,-'Sound Pressure'!$AF70))</f>
        <v>#DIV/0!</v>
      </c>
      <c r="AJ70" s="67" t="e">
        <f ca="1">IF($AF70&gt;4,0,OFFSET('ModelParams Lp'!$F$12,0,-'Sound Pressure'!$AF70))</f>
        <v>#DIV/0!</v>
      </c>
      <c r="AK70" s="67" t="e">
        <f ca="1">IF($AF70&gt;3,0,OFFSET('ModelParams Lp'!$G$12,0,-'Sound Pressure'!$AF70))</f>
        <v>#DIV/0!</v>
      </c>
      <c r="AL70" s="67" t="e">
        <f ca="1">IF($AF70&gt;5,0,OFFSET('ModelParams Lp'!$H$12,0,-'Sound Pressure'!$AF70))</f>
        <v>#DIV/0!</v>
      </c>
      <c r="AM70" s="67" t="e">
        <f ca="1">IF($AF70&gt;6,0,OFFSET('ModelParams Lp'!$I$12,0,-'Sound Pressure'!$AF70))</f>
        <v>#DIV/0!</v>
      </c>
      <c r="AN70" s="67" t="e">
        <f ca="1">IF($AF70&gt;7,0,IF($AF$4&lt;0,3,OFFSET('ModelParams Lp'!$J$12,0,-'Sound Pressure'!$AF70)))</f>
        <v>#DIV/0!</v>
      </c>
      <c r="AO70" s="67" t="e">
        <f t="shared" si="25"/>
        <v>#DIV/0!</v>
      </c>
      <c r="AP70" s="67" t="e">
        <f t="shared" si="25"/>
        <v>#DIV/0!</v>
      </c>
      <c r="AQ70" s="67" t="e">
        <f t="shared" si="25"/>
        <v>#DIV/0!</v>
      </c>
      <c r="AR70" s="67" t="e">
        <f t="shared" si="25"/>
        <v>#DIV/0!</v>
      </c>
      <c r="AS70" s="67" t="e">
        <f t="shared" si="25"/>
        <v>#DIV/0!</v>
      </c>
      <c r="AT70" s="67" t="e">
        <f t="shared" si="25"/>
        <v>#DIV/0!</v>
      </c>
      <c r="AU70" s="67" t="e">
        <f t="shared" si="25"/>
        <v>#DIV/0!</v>
      </c>
      <c r="AV70" s="67" t="e">
        <f t="shared" si="25"/>
        <v>#DIV/0!</v>
      </c>
      <c r="AW70" s="67">
        <f>'ModelParams Lp'!B$22</f>
        <v>4</v>
      </c>
      <c r="AX70" s="67">
        <f>'ModelParams Lp'!C$22</f>
        <v>2</v>
      </c>
      <c r="AY70" s="67">
        <f>'ModelParams Lp'!D$22</f>
        <v>1</v>
      </c>
      <c r="AZ70" s="67">
        <f>'ModelParams Lp'!E$22</f>
        <v>0</v>
      </c>
      <c r="BA70" s="67">
        <f>'ModelParams Lp'!F$22</f>
        <v>0</v>
      </c>
      <c r="BB70" s="67">
        <f>'ModelParams Lp'!G$22</f>
        <v>0</v>
      </c>
      <c r="BC70" s="67">
        <f>'ModelParams Lp'!H$22</f>
        <v>0</v>
      </c>
      <c r="BD70" s="67">
        <f>'ModelParams Lp'!I$22</f>
        <v>0</v>
      </c>
      <c r="BE70" s="67" t="e">
        <f>-10*LOG(2/(4*PI()*2^2)+4/(0.163*(Calcul!$K75*Calcul!$L75)/VLOOKUP(Calcul!$I75,'ModelParams Lp'!$E$37:$F$39,2,0)))</f>
        <v>#N/A</v>
      </c>
      <c r="BF70" s="67" t="e">
        <f>-10*LOG(2/(4*PI()*2^2)+4/(0.163*(Calcul!$K75*Calcul!$L75)/VLOOKUP(Calcul!$I75,'ModelParams Lp'!$E$37:$F$39,2,0)))</f>
        <v>#N/A</v>
      </c>
      <c r="BG70" s="67" t="e">
        <f>-10*LOG(2/(4*PI()*2^2)+4/(0.163*(Calcul!$K75*Calcul!$L75)/VLOOKUP(Calcul!$I75,'ModelParams Lp'!$E$37:$F$39,2,0)))</f>
        <v>#N/A</v>
      </c>
      <c r="BH70" s="67" t="e">
        <f>-10*LOG(2/(4*PI()*2^2)+4/(0.163*(Calcul!$K75*Calcul!$L75)/VLOOKUP(Calcul!$I75,'ModelParams Lp'!$E$37:$F$39,2,0)))</f>
        <v>#N/A</v>
      </c>
      <c r="BI70" s="67" t="e">
        <f>-10*LOG(2/(4*PI()*2^2)+4/(0.163*(Calcul!$K75*Calcul!$L75)/VLOOKUP(Calcul!$I75,'ModelParams Lp'!$E$37:$F$39,2,0)))</f>
        <v>#N/A</v>
      </c>
      <c r="BJ70" s="67" t="e">
        <f>-10*LOG(2/(4*PI()*2^2)+4/(0.163*(Calcul!$K75*Calcul!$L75)/VLOOKUP(Calcul!$I75,'ModelParams Lp'!$E$37:$F$39,2,0)))</f>
        <v>#N/A</v>
      </c>
      <c r="BK70" s="67" t="e">
        <f>-10*LOG(2/(4*PI()*2^2)+4/(0.163*(Calcul!$K75*Calcul!$L75)/VLOOKUP(Calcul!$I75,'ModelParams Lp'!$E$37:$F$39,2,0)))</f>
        <v>#N/A</v>
      </c>
      <c r="BL70" s="67" t="e">
        <f>-10*LOG(2/(4*PI()*2^2)+4/(0.163*(Calcul!$K75*Calcul!$L75)/VLOOKUP(Calcul!$I75,'ModelParams Lp'!$E$37:$F$39,2,0)))</f>
        <v>#N/A</v>
      </c>
      <c r="BM70" s="67" t="e">
        <f>VLOOKUP(Calcul!$J75,'ModelParams Lp'!$D$28:$O$32,5,0)+BE70</f>
        <v>#N/A</v>
      </c>
      <c r="BN70" s="67" t="e">
        <f>VLOOKUP(Calcul!$J75,'ModelParams Lp'!$D$28:$O$32,6,0)+BF70</f>
        <v>#N/A</v>
      </c>
      <c r="BO70" s="67" t="e">
        <f>VLOOKUP(Calcul!$J75,'ModelParams Lp'!$D$28:$O$32,7,0)+BG70</f>
        <v>#N/A</v>
      </c>
      <c r="BP70" s="67" t="e">
        <f>VLOOKUP(Calcul!$J75,'ModelParams Lp'!$D$28:$O$32,8,0)+BH70</f>
        <v>#N/A</v>
      </c>
      <c r="BQ70" s="67" t="e">
        <f>VLOOKUP(Calcul!$J75,'ModelParams Lp'!$D$28:$O$32,9,0)+BI70</f>
        <v>#N/A</v>
      </c>
      <c r="BR70" s="67" t="e">
        <f>VLOOKUP(Calcul!$J75,'ModelParams Lp'!$D$28:$O$32,10,0)+BJ70</f>
        <v>#N/A</v>
      </c>
      <c r="BS70" s="67" t="e">
        <f>VLOOKUP(Calcul!$J75,'ModelParams Lp'!$D$28:$O$32,11,0)+BK70</f>
        <v>#N/A</v>
      </c>
      <c r="BT70" s="67" t="e">
        <f>VLOOKUP(Calcul!$J75,'ModelParams Lp'!$D$28:$O$32,12,0)+BL70</f>
        <v>#N/A</v>
      </c>
      <c r="BU70" s="66" t="e">
        <f t="shared" ca="1" si="29"/>
        <v>#DIV/0!</v>
      </c>
      <c r="BV70" s="66" t="e">
        <f t="shared" ca="1" si="30"/>
        <v>#DIV/0!</v>
      </c>
      <c r="BW70" s="66" t="e">
        <f t="shared" ca="1" si="31"/>
        <v>#DIV/0!</v>
      </c>
      <c r="BX70" s="66" t="e">
        <f t="shared" ca="1" si="32"/>
        <v>#DIV/0!</v>
      </c>
      <c r="BY70" s="66" t="e">
        <f t="shared" ca="1" si="33"/>
        <v>#DIV/0!</v>
      </c>
      <c r="BZ70" s="66" t="e">
        <f t="shared" ca="1" si="34"/>
        <v>#DIV/0!</v>
      </c>
      <c r="CA70" s="66" t="e">
        <f t="shared" ca="1" si="35"/>
        <v>#DIV/0!</v>
      </c>
      <c r="CB70" s="66" t="e">
        <f t="shared" ca="1" si="36"/>
        <v>#DIV/0!</v>
      </c>
      <c r="CC70" s="24" t="e">
        <f ca="1">10*LOG10(IF(BU70="",0,POWER(10,((BU70+'ModelParams Lw'!$O$4)/10))) +IF(BV70="",0,POWER(10,((BV70+'ModelParams Lw'!$P$4)/10))) +IF(BW70="",0,POWER(10,((BW70+'ModelParams Lw'!$Q$4)/10))) +IF(BX70="",0,POWER(10,((BX70+'ModelParams Lw'!$R$4)/10))) +IF(BY70="",0,POWER(10,((BY70+'ModelParams Lw'!$S$4)/10))) +IF(BZ70="",0,POWER(10,((BZ70+'ModelParams Lw'!$T$4)/10))) +IF(CA70="",0,POWER(10,((CA70+'ModelParams Lw'!$U$4)/10)))+IF(CB70="",0,POWER(10,((CB70+'ModelParams Lw'!$V$4)/10))))</f>
        <v>#DIV/0!</v>
      </c>
      <c r="CD70" s="24" t="e">
        <f t="shared" ca="1" si="37"/>
        <v>#DIV/0!</v>
      </c>
      <c r="CE70" s="24" t="e">
        <f ca="1">(BU70-'ModelParams Lw'!O$10)/'ModelParams Lw'!O$11</f>
        <v>#DIV/0!</v>
      </c>
      <c r="CF70" s="24" t="e">
        <f ca="1">(BV70-'ModelParams Lw'!P$10)/'ModelParams Lw'!P$11</f>
        <v>#DIV/0!</v>
      </c>
      <c r="CG70" s="24" t="e">
        <f ca="1">(BW70-'ModelParams Lw'!Q$10)/'ModelParams Lw'!Q$11</f>
        <v>#DIV/0!</v>
      </c>
      <c r="CH70" s="24" t="e">
        <f ca="1">(BX70-'ModelParams Lw'!R$10)/'ModelParams Lw'!R$11</f>
        <v>#DIV/0!</v>
      </c>
      <c r="CI70" s="24" t="e">
        <f ca="1">(BY70-'ModelParams Lw'!S$10)/'ModelParams Lw'!S$11</f>
        <v>#DIV/0!</v>
      </c>
      <c r="CJ70" s="24" t="e">
        <f ca="1">(BZ70-'ModelParams Lw'!T$10)/'ModelParams Lw'!T$11</f>
        <v>#DIV/0!</v>
      </c>
      <c r="CK70" s="24" t="e">
        <f ca="1">(CA70-'ModelParams Lw'!U$10)/'ModelParams Lw'!U$11</f>
        <v>#DIV/0!</v>
      </c>
      <c r="CL70" s="24" t="e">
        <f ca="1">(CB70-'ModelParams Lw'!V$10)/'ModelParams Lw'!V$11</f>
        <v>#DIV/0!</v>
      </c>
      <c r="CM70" s="66" t="e">
        <f t="shared" si="38"/>
        <v>#DIV/0!</v>
      </c>
      <c r="CN70" s="66" t="e">
        <f t="shared" si="39"/>
        <v>#DIV/0!</v>
      </c>
      <c r="CO70" s="66" t="e">
        <f t="shared" si="40"/>
        <v>#DIV/0!</v>
      </c>
      <c r="CP70" s="66" t="e">
        <f t="shared" si="41"/>
        <v>#DIV/0!</v>
      </c>
      <c r="CQ70" s="66" t="e">
        <f t="shared" si="42"/>
        <v>#DIV/0!</v>
      </c>
      <c r="CR70" s="66" t="e">
        <f t="shared" si="43"/>
        <v>#DIV/0!</v>
      </c>
      <c r="CS70" s="66" t="e">
        <f t="shared" si="44"/>
        <v>#DIV/0!</v>
      </c>
      <c r="CT70" s="66" t="e">
        <f t="shared" si="45"/>
        <v>#DIV/0!</v>
      </c>
      <c r="CU70" s="24" t="e">
        <f>10*LOG10(IF(CM70="",0,POWER(10,((CM70+'ModelParams Lw'!$O$4)/10))) +IF(CN70="",0,POWER(10,((CN70+'ModelParams Lw'!$P$4)/10))) +IF(CO70="",0,POWER(10,((CO70+'ModelParams Lw'!$Q$4)/10))) +IF(CP70="",0,POWER(10,((CP70+'ModelParams Lw'!$R$4)/10))) +IF(CQ70="",0,POWER(10,((CQ70+'ModelParams Lw'!$S$4)/10))) +IF(CR70="",0,POWER(10,((CR70+'ModelParams Lw'!$T$4)/10))) +IF(CS70="",0,POWER(10,((CS70+'ModelParams Lw'!$U$4)/10)))+IF(CT70="",0,POWER(10,((CT70+'ModelParams Lw'!$V$4)/10))))</f>
        <v>#DIV/0!</v>
      </c>
      <c r="CV70" s="24" t="e">
        <f t="shared" si="46"/>
        <v>#DIV/0!</v>
      </c>
      <c r="CW70" s="24" t="e">
        <f>(CM70-'ModelParams Lw'!O$10)/'ModelParams Lw'!O$11</f>
        <v>#DIV/0!</v>
      </c>
      <c r="CX70" s="24" t="e">
        <f>(CN70-'ModelParams Lw'!P$10)/'ModelParams Lw'!P$11</f>
        <v>#DIV/0!</v>
      </c>
      <c r="CY70" s="24" t="e">
        <f>(CO70-'ModelParams Lw'!Q$10)/'ModelParams Lw'!Q$11</f>
        <v>#DIV/0!</v>
      </c>
      <c r="CZ70" s="24" t="e">
        <f>(CP70-'ModelParams Lw'!R$10)/'ModelParams Lw'!R$11</f>
        <v>#DIV/0!</v>
      </c>
      <c r="DA70" s="24" t="e">
        <f>(CQ70-'ModelParams Lw'!S$10)/'ModelParams Lw'!S$11</f>
        <v>#DIV/0!</v>
      </c>
      <c r="DB70" s="24" t="e">
        <f>(CR70-'ModelParams Lw'!T$10)/'ModelParams Lw'!T$11</f>
        <v>#DIV/0!</v>
      </c>
      <c r="DC70" s="24" t="e">
        <f>(CS70-'ModelParams Lw'!U$10)/'ModelParams Lw'!U$11</f>
        <v>#DIV/0!</v>
      </c>
      <c r="DD70" s="24" t="e">
        <f>(CT70-'ModelParams Lw'!V$10)/'ModelParams Lw'!V$11</f>
        <v>#DIV/0!</v>
      </c>
    </row>
    <row r="71" spans="1:108" x14ac:dyDescent="0.25">
      <c r="A71" s="12">
        <f>'Sound Power'!B71</f>
        <v>0</v>
      </c>
      <c r="B71" s="12">
        <f>'Sound Power'!D71</f>
        <v>0</v>
      </c>
      <c r="C71" s="12">
        <f>'Sound Power'!E71</f>
        <v>0</v>
      </c>
      <c r="D71" s="12">
        <f>'Sound Power'!F71</f>
        <v>0</v>
      </c>
      <c r="E71" s="67" t="e">
        <f>IF(Calcul!$G76="SA",'Sound Power'!AY71,'Sound Power'!P71)</f>
        <v>#DIV/0!</v>
      </c>
      <c r="F71" s="67" t="e">
        <f>IF(Calcul!$G76="SA",'Sound Power'!AZ71,'Sound Power'!Q71)</f>
        <v>#DIV/0!</v>
      </c>
      <c r="G71" s="67" t="e">
        <f>IF(Calcul!$G76="SA",'Sound Power'!BA71,'Sound Power'!R71)</f>
        <v>#DIV/0!</v>
      </c>
      <c r="H71" s="67" t="e">
        <f>IF(Calcul!$G76="SA",'Sound Power'!BB71,'Sound Power'!S71)</f>
        <v>#DIV/0!</v>
      </c>
      <c r="I71" s="67" t="e">
        <f>IF(Calcul!$G76="SA",'Sound Power'!BC71,'Sound Power'!T71)</f>
        <v>#DIV/0!</v>
      </c>
      <c r="J71" s="67" t="e">
        <f>IF(Calcul!$G76="SA",'Sound Power'!BD71,'Sound Power'!U71)</f>
        <v>#DIV/0!</v>
      </c>
      <c r="K71" s="67" t="e">
        <f>IF(Calcul!$G76="SA",'Sound Power'!BE71,'Sound Power'!V71)</f>
        <v>#DIV/0!</v>
      </c>
      <c r="L71" s="67" t="e">
        <f>IF(Calcul!$G76="SA",'Sound Power'!BF71,'Sound Power'!W71)</f>
        <v>#DIV/0!</v>
      </c>
      <c r="M71" s="67" t="e">
        <f>'Sound Power'!BY71</f>
        <v>#DIV/0!</v>
      </c>
      <c r="N71" s="67" t="e">
        <f>'Sound Power'!BZ71</f>
        <v>#DIV/0!</v>
      </c>
      <c r="O71" s="67" t="e">
        <f>'Sound Power'!CA71</f>
        <v>#DIV/0!</v>
      </c>
      <c r="P71" s="67" t="e">
        <f>'Sound Power'!CB71</f>
        <v>#DIV/0!</v>
      </c>
      <c r="Q71" s="67" t="e">
        <f>'Sound Power'!CC71</f>
        <v>#DIV/0!</v>
      </c>
      <c r="R71" s="67" t="e">
        <f>'Sound Power'!CD71</f>
        <v>#DIV/0!</v>
      </c>
      <c r="S71" s="67" t="e">
        <f>'Sound Power'!CE71</f>
        <v>#DIV/0!</v>
      </c>
      <c r="T71" s="67" t="e">
        <f>'Sound Power'!CF71</f>
        <v>#DIV/0!</v>
      </c>
      <c r="U71" s="64">
        <f t="shared" si="26"/>
        <v>0</v>
      </c>
      <c r="V71" s="64">
        <f t="shared" si="27"/>
        <v>0</v>
      </c>
      <c r="W71" s="67" t="e">
        <f>('ModelParams Lp'!B$4*10^'ModelParams Lp'!B$5*($U71/$V71)^'ModelParams Lp'!B$6)*3</f>
        <v>#DIV/0!</v>
      </c>
      <c r="X71" s="67" t="e">
        <f>('ModelParams Lp'!C$4*10^'ModelParams Lp'!C$5*($U71/$V71)^'ModelParams Lp'!C$6)*3</f>
        <v>#DIV/0!</v>
      </c>
      <c r="Y71" s="67" t="e">
        <f>('ModelParams Lp'!D$4*10^'ModelParams Lp'!D$5*($U71/$V71)^'ModelParams Lp'!D$6)*3</f>
        <v>#DIV/0!</v>
      </c>
      <c r="Z71" s="67" t="e">
        <f>('ModelParams Lp'!E$4*10^'ModelParams Lp'!E$5*($U71/$V71)^'ModelParams Lp'!E$6)*3</f>
        <v>#DIV/0!</v>
      </c>
      <c r="AA71" s="67" t="e">
        <f>('ModelParams Lp'!F$4*10^'ModelParams Lp'!F$5*($U71/$V71)^'ModelParams Lp'!F$6)*3</f>
        <v>#DIV/0!</v>
      </c>
      <c r="AB71" s="67" t="e">
        <f>('ModelParams Lp'!G$4*10^'ModelParams Lp'!G$5*($U71/$V71)^'ModelParams Lp'!G$6)*3</f>
        <v>#DIV/0!</v>
      </c>
      <c r="AC71" s="67" t="e">
        <f>('ModelParams Lp'!H$4*10^'ModelParams Lp'!H$5*($U71/$V71)^'ModelParams Lp'!H$6)*3</f>
        <v>#DIV/0!</v>
      </c>
      <c r="AD71" s="67" t="e">
        <f>('ModelParams Lp'!I$4*10^'ModelParams Lp'!I$5*($U71/$V71)^'ModelParams Lp'!I$6)*3</f>
        <v>#DIV/0!</v>
      </c>
      <c r="AE71" s="53" t="e">
        <f t="shared" si="28"/>
        <v>#DIV/0!</v>
      </c>
      <c r="AF71" s="53" t="e">
        <f>IF(AE71&lt;'ModelParams Lp'!$B$16,-1,IF(AE71&lt;'ModelParams Lp'!$C$16,0,IF(AE71&lt;'ModelParams Lp'!$D$16,1,IF(AE71&lt;'ModelParams Lp'!$E$16,2,IF(AE71&lt;'ModelParams Lp'!$F$16,3,IF(AE71&lt;'ModelParams Lp'!$G$16,4,IF(AE71&lt;'ModelParams Lp'!$H$16,5,6)))))))</f>
        <v>#DIV/0!</v>
      </c>
      <c r="AG71" s="67" t="e">
        <f ca="1">IF($AF71&gt;1,0,OFFSET('ModelParams Lp'!$C$12,0,-'Sound Pressure'!$AF71))</f>
        <v>#DIV/0!</v>
      </c>
      <c r="AH71" s="67" t="e">
        <f ca="1">IF($AF71&gt;2,0,OFFSET('ModelParams Lp'!$D$12,0,-'Sound Pressure'!$AF71))</f>
        <v>#DIV/0!</v>
      </c>
      <c r="AI71" s="67" t="e">
        <f ca="1">IF($AF71&gt;3,0,OFFSET('ModelParams Lp'!$E$12,0,-'Sound Pressure'!$AF71))</f>
        <v>#DIV/0!</v>
      </c>
      <c r="AJ71" s="67" t="e">
        <f ca="1">IF($AF71&gt;4,0,OFFSET('ModelParams Lp'!$F$12,0,-'Sound Pressure'!$AF71))</f>
        <v>#DIV/0!</v>
      </c>
      <c r="AK71" s="67" t="e">
        <f ca="1">IF($AF71&gt;3,0,OFFSET('ModelParams Lp'!$G$12,0,-'Sound Pressure'!$AF71))</f>
        <v>#DIV/0!</v>
      </c>
      <c r="AL71" s="67" t="e">
        <f ca="1">IF($AF71&gt;5,0,OFFSET('ModelParams Lp'!$H$12,0,-'Sound Pressure'!$AF71))</f>
        <v>#DIV/0!</v>
      </c>
      <c r="AM71" s="67" t="e">
        <f ca="1">IF($AF71&gt;6,0,OFFSET('ModelParams Lp'!$I$12,0,-'Sound Pressure'!$AF71))</f>
        <v>#DIV/0!</v>
      </c>
      <c r="AN71" s="67" t="e">
        <f ca="1">IF($AF71&gt;7,0,IF($AF$4&lt;0,3,OFFSET('ModelParams Lp'!$J$12,0,-'Sound Pressure'!$AF71)))</f>
        <v>#DIV/0!</v>
      </c>
      <c r="AO71" s="67" t="e">
        <f t="shared" si="25"/>
        <v>#DIV/0!</v>
      </c>
      <c r="AP71" s="67" t="e">
        <f t="shared" si="25"/>
        <v>#DIV/0!</v>
      </c>
      <c r="AQ71" s="67" t="e">
        <f t="shared" si="25"/>
        <v>#DIV/0!</v>
      </c>
      <c r="AR71" s="67" t="e">
        <f t="shared" si="25"/>
        <v>#DIV/0!</v>
      </c>
      <c r="AS71" s="67" t="e">
        <f t="shared" si="25"/>
        <v>#DIV/0!</v>
      </c>
      <c r="AT71" s="67" t="e">
        <f t="shared" si="25"/>
        <v>#DIV/0!</v>
      </c>
      <c r="AU71" s="67" t="e">
        <f t="shared" si="25"/>
        <v>#DIV/0!</v>
      </c>
      <c r="AV71" s="67" t="e">
        <f t="shared" si="25"/>
        <v>#DIV/0!</v>
      </c>
      <c r="AW71" s="67">
        <f>'ModelParams Lp'!B$22</f>
        <v>4</v>
      </c>
      <c r="AX71" s="67">
        <f>'ModelParams Lp'!C$22</f>
        <v>2</v>
      </c>
      <c r="AY71" s="67">
        <f>'ModelParams Lp'!D$22</f>
        <v>1</v>
      </c>
      <c r="AZ71" s="67">
        <f>'ModelParams Lp'!E$22</f>
        <v>0</v>
      </c>
      <c r="BA71" s="67">
        <f>'ModelParams Lp'!F$22</f>
        <v>0</v>
      </c>
      <c r="BB71" s="67">
        <f>'ModelParams Lp'!G$22</f>
        <v>0</v>
      </c>
      <c r="BC71" s="67">
        <f>'ModelParams Lp'!H$22</f>
        <v>0</v>
      </c>
      <c r="BD71" s="67">
        <f>'ModelParams Lp'!I$22</f>
        <v>0</v>
      </c>
      <c r="BE71" s="67" t="e">
        <f>-10*LOG(2/(4*PI()*2^2)+4/(0.163*(Calcul!$K76*Calcul!$L76)/VLOOKUP(Calcul!$I76,'ModelParams Lp'!$E$37:$F$39,2,0)))</f>
        <v>#N/A</v>
      </c>
      <c r="BF71" s="67" t="e">
        <f>-10*LOG(2/(4*PI()*2^2)+4/(0.163*(Calcul!$K76*Calcul!$L76)/VLOOKUP(Calcul!$I76,'ModelParams Lp'!$E$37:$F$39,2,0)))</f>
        <v>#N/A</v>
      </c>
      <c r="BG71" s="67" t="e">
        <f>-10*LOG(2/(4*PI()*2^2)+4/(0.163*(Calcul!$K76*Calcul!$L76)/VLOOKUP(Calcul!$I76,'ModelParams Lp'!$E$37:$F$39,2,0)))</f>
        <v>#N/A</v>
      </c>
      <c r="BH71" s="67" t="e">
        <f>-10*LOG(2/(4*PI()*2^2)+4/(0.163*(Calcul!$K76*Calcul!$L76)/VLOOKUP(Calcul!$I76,'ModelParams Lp'!$E$37:$F$39,2,0)))</f>
        <v>#N/A</v>
      </c>
      <c r="BI71" s="67" t="e">
        <f>-10*LOG(2/(4*PI()*2^2)+4/(0.163*(Calcul!$K76*Calcul!$L76)/VLOOKUP(Calcul!$I76,'ModelParams Lp'!$E$37:$F$39,2,0)))</f>
        <v>#N/A</v>
      </c>
      <c r="BJ71" s="67" t="e">
        <f>-10*LOG(2/(4*PI()*2^2)+4/(0.163*(Calcul!$K76*Calcul!$L76)/VLOOKUP(Calcul!$I76,'ModelParams Lp'!$E$37:$F$39,2,0)))</f>
        <v>#N/A</v>
      </c>
      <c r="BK71" s="67" t="e">
        <f>-10*LOG(2/(4*PI()*2^2)+4/(0.163*(Calcul!$K76*Calcul!$L76)/VLOOKUP(Calcul!$I76,'ModelParams Lp'!$E$37:$F$39,2,0)))</f>
        <v>#N/A</v>
      </c>
      <c r="BL71" s="67" t="e">
        <f>-10*LOG(2/(4*PI()*2^2)+4/(0.163*(Calcul!$K76*Calcul!$L76)/VLOOKUP(Calcul!$I76,'ModelParams Lp'!$E$37:$F$39,2,0)))</f>
        <v>#N/A</v>
      </c>
      <c r="BM71" s="67" t="e">
        <f>VLOOKUP(Calcul!$J76,'ModelParams Lp'!$D$28:$O$32,5,0)+BE71</f>
        <v>#N/A</v>
      </c>
      <c r="BN71" s="67" t="e">
        <f>VLOOKUP(Calcul!$J76,'ModelParams Lp'!$D$28:$O$32,6,0)+BF71</f>
        <v>#N/A</v>
      </c>
      <c r="BO71" s="67" t="e">
        <f>VLOOKUP(Calcul!$J76,'ModelParams Lp'!$D$28:$O$32,7,0)+BG71</f>
        <v>#N/A</v>
      </c>
      <c r="BP71" s="67" t="e">
        <f>VLOOKUP(Calcul!$J76,'ModelParams Lp'!$D$28:$O$32,8,0)+BH71</f>
        <v>#N/A</v>
      </c>
      <c r="BQ71" s="67" t="e">
        <f>VLOOKUP(Calcul!$J76,'ModelParams Lp'!$D$28:$O$32,9,0)+BI71</f>
        <v>#N/A</v>
      </c>
      <c r="BR71" s="67" t="e">
        <f>VLOOKUP(Calcul!$J76,'ModelParams Lp'!$D$28:$O$32,10,0)+BJ71</f>
        <v>#N/A</v>
      </c>
      <c r="BS71" s="67" t="e">
        <f>VLOOKUP(Calcul!$J76,'ModelParams Lp'!$D$28:$O$32,11,0)+BK71</f>
        <v>#N/A</v>
      </c>
      <c r="BT71" s="67" t="e">
        <f>VLOOKUP(Calcul!$J76,'ModelParams Lp'!$D$28:$O$32,12,0)+BL71</f>
        <v>#N/A</v>
      </c>
      <c r="BU71" s="66" t="e">
        <f t="shared" ca="1" si="29"/>
        <v>#DIV/0!</v>
      </c>
      <c r="BV71" s="66" t="e">
        <f t="shared" ca="1" si="30"/>
        <v>#DIV/0!</v>
      </c>
      <c r="BW71" s="66" t="e">
        <f t="shared" ca="1" si="31"/>
        <v>#DIV/0!</v>
      </c>
      <c r="BX71" s="66" t="e">
        <f t="shared" ca="1" si="32"/>
        <v>#DIV/0!</v>
      </c>
      <c r="BY71" s="66" t="e">
        <f t="shared" ca="1" si="33"/>
        <v>#DIV/0!</v>
      </c>
      <c r="BZ71" s="66" t="e">
        <f t="shared" ca="1" si="34"/>
        <v>#DIV/0!</v>
      </c>
      <c r="CA71" s="66" t="e">
        <f t="shared" ca="1" si="35"/>
        <v>#DIV/0!</v>
      </c>
      <c r="CB71" s="66" t="e">
        <f t="shared" ca="1" si="36"/>
        <v>#DIV/0!</v>
      </c>
      <c r="CC71" s="24" t="e">
        <f ca="1">10*LOG10(IF(BU71="",0,POWER(10,((BU71+'ModelParams Lw'!$O$4)/10))) +IF(BV71="",0,POWER(10,((BV71+'ModelParams Lw'!$P$4)/10))) +IF(BW71="",0,POWER(10,((BW71+'ModelParams Lw'!$Q$4)/10))) +IF(BX71="",0,POWER(10,((BX71+'ModelParams Lw'!$R$4)/10))) +IF(BY71="",0,POWER(10,((BY71+'ModelParams Lw'!$S$4)/10))) +IF(BZ71="",0,POWER(10,((BZ71+'ModelParams Lw'!$T$4)/10))) +IF(CA71="",0,POWER(10,((CA71+'ModelParams Lw'!$U$4)/10)))+IF(CB71="",0,POWER(10,((CB71+'ModelParams Lw'!$V$4)/10))))</f>
        <v>#DIV/0!</v>
      </c>
      <c r="CD71" s="24" t="e">
        <f t="shared" ca="1" si="37"/>
        <v>#DIV/0!</v>
      </c>
      <c r="CE71" s="24" t="e">
        <f ca="1">(BU71-'ModelParams Lw'!O$10)/'ModelParams Lw'!O$11</f>
        <v>#DIV/0!</v>
      </c>
      <c r="CF71" s="24" t="e">
        <f ca="1">(BV71-'ModelParams Lw'!P$10)/'ModelParams Lw'!P$11</f>
        <v>#DIV/0!</v>
      </c>
      <c r="CG71" s="24" t="e">
        <f ca="1">(BW71-'ModelParams Lw'!Q$10)/'ModelParams Lw'!Q$11</f>
        <v>#DIV/0!</v>
      </c>
      <c r="CH71" s="24" t="e">
        <f ca="1">(BX71-'ModelParams Lw'!R$10)/'ModelParams Lw'!R$11</f>
        <v>#DIV/0!</v>
      </c>
      <c r="CI71" s="24" t="e">
        <f ca="1">(BY71-'ModelParams Lw'!S$10)/'ModelParams Lw'!S$11</f>
        <v>#DIV/0!</v>
      </c>
      <c r="CJ71" s="24" t="e">
        <f ca="1">(BZ71-'ModelParams Lw'!T$10)/'ModelParams Lw'!T$11</f>
        <v>#DIV/0!</v>
      </c>
      <c r="CK71" s="24" t="e">
        <f ca="1">(CA71-'ModelParams Lw'!U$10)/'ModelParams Lw'!U$11</f>
        <v>#DIV/0!</v>
      </c>
      <c r="CL71" s="24" t="e">
        <f ca="1">(CB71-'ModelParams Lw'!V$10)/'ModelParams Lw'!V$11</f>
        <v>#DIV/0!</v>
      </c>
      <c r="CM71" s="66" t="e">
        <f t="shared" si="38"/>
        <v>#DIV/0!</v>
      </c>
      <c r="CN71" s="66" t="e">
        <f t="shared" si="39"/>
        <v>#DIV/0!</v>
      </c>
      <c r="CO71" s="66" t="e">
        <f t="shared" si="40"/>
        <v>#DIV/0!</v>
      </c>
      <c r="CP71" s="66" t="e">
        <f t="shared" si="41"/>
        <v>#DIV/0!</v>
      </c>
      <c r="CQ71" s="66" t="e">
        <f t="shared" si="42"/>
        <v>#DIV/0!</v>
      </c>
      <c r="CR71" s="66" t="e">
        <f t="shared" si="43"/>
        <v>#DIV/0!</v>
      </c>
      <c r="CS71" s="66" t="e">
        <f t="shared" si="44"/>
        <v>#DIV/0!</v>
      </c>
      <c r="CT71" s="66" t="e">
        <f t="shared" si="45"/>
        <v>#DIV/0!</v>
      </c>
      <c r="CU71" s="24" t="e">
        <f>10*LOG10(IF(CM71="",0,POWER(10,((CM71+'ModelParams Lw'!$O$4)/10))) +IF(CN71="",0,POWER(10,((CN71+'ModelParams Lw'!$P$4)/10))) +IF(CO71="",0,POWER(10,((CO71+'ModelParams Lw'!$Q$4)/10))) +IF(CP71="",0,POWER(10,((CP71+'ModelParams Lw'!$R$4)/10))) +IF(CQ71="",0,POWER(10,((CQ71+'ModelParams Lw'!$S$4)/10))) +IF(CR71="",0,POWER(10,((CR71+'ModelParams Lw'!$T$4)/10))) +IF(CS71="",0,POWER(10,((CS71+'ModelParams Lw'!$U$4)/10)))+IF(CT71="",0,POWER(10,((CT71+'ModelParams Lw'!$V$4)/10))))</f>
        <v>#DIV/0!</v>
      </c>
      <c r="CV71" s="24" t="e">
        <f t="shared" si="46"/>
        <v>#DIV/0!</v>
      </c>
      <c r="CW71" s="24" t="e">
        <f>(CM71-'ModelParams Lw'!O$10)/'ModelParams Lw'!O$11</f>
        <v>#DIV/0!</v>
      </c>
      <c r="CX71" s="24" t="e">
        <f>(CN71-'ModelParams Lw'!P$10)/'ModelParams Lw'!P$11</f>
        <v>#DIV/0!</v>
      </c>
      <c r="CY71" s="24" t="e">
        <f>(CO71-'ModelParams Lw'!Q$10)/'ModelParams Lw'!Q$11</f>
        <v>#DIV/0!</v>
      </c>
      <c r="CZ71" s="24" t="e">
        <f>(CP71-'ModelParams Lw'!R$10)/'ModelParams Lw'!R$11</f>
        <v>#DIV/0!</v>
      </c>
      <c r="DA71" s="24" t="e">
        <f>(CQ71-'ModelParams Lw'!S$10)/'ModelParams Lw'!S$11</f>
        <v>#DIV/0!</v>
      </c>
      <c r="DB71" s="24" t="e">
        <f>(CR71-'ModelParams Lw'!T$10)/'ModelParams Lw'!T$11</f>
        <v>#DIV/0!</v>
      </c>
      <c r="DC71" s="24" t="e">
        <f>(CS71-'ModelParams Lw'!U$10)/'ModelParams Lw'!U$11</f>
        <v>#DIV/0!</v>
      </c>
      <c r="DD71" s="24" t="e">
        <f>(CT71-'ModelParams Lw'!V$10)/'ModelParams Lw'!V$11</f>
        <v>#DIV/0!</v>
      </c>
    </row>
    <row r="72" spans="1:108" x14ac:dyDescent="0.25">
      <c r="A72" s="12">
        <f>'Sound Power'!B72</f>
        <v>0</v>
      </c>
      <c r="B72" s="12">
        <f>'Sound Power'!D72</f>
        <v>0</v>
      </c>
      <c r="C72" s="12">
        <f>'Sound Power'!E72</f>
        <v>0</v>
      </c>
      <c r="D72" s="12">
        <f>'Sound Power'!F72</f>
        <v>0</v>
      </c>
      <c r="E72" s="67" t="e">
        <f>IF(Calcul!$G77="SA",'Sound Power'!AY72,'Sound Power'!P72)</f>
        <v>#DIV/0!</v>
      </c>
      <c r="F72" s="67" t="e">
        <f>IF(Calcul!$G77="SA",'Sound Power'!AZ72,'Sound Power'!Q72)</f>
        <v>#DIV/0!</v>
      </c>
      <c r="G72" s="67" t="e">
        <f>IF(Calcul!$G77="SA",'Sound Power'!BA72,'Sound Power'!R72)</f>
        <v>#DIV/0!</v>
      </c>
      <c r="H72" s="67" t="e">
        <f>IF(Calcul!$G77="SA",'Sound Power'!BB72,'Sound Power'!S72)</f>
        <v>#DIV/0!</v>
      </c>
      <c r="I72" s="67" t="e">
        <f>IF(Calcul!$G77="SA",'Sound Power'!BC72,'Sound Power'!T72)</f>
        <v>#DIV/0!</v>
      </c>
      <c r="J72" s="67" t="e">
        <f>IF(Calcul!$G77="SA",'Sound Power'!BD72,'Sound Power'!U72)</f>
        <v>#DIV/0!</v>
      </c>
      <c r="K72" s="67" t="e">
        <f>IF(Calcul!$G77="SA",'Sound Power'!BE72,'Sound Power'!V72)</f>
        <v>#DIV/0!</v>
      </c>
      <c r="L72" s="67" t="e">
        <f>IF(Calcul!$G77="SA",'Sound Power'!BF72,'Sound Power'!W72)</f>
        <v>#DIV/0!</v>
      </c>
      <c r="M72" s="67" t="e">
        <f>'Sound Power'!BY72</f>
        <v>#DIV/0!</v>
      </c>
      <c r="N72" s="67" t="e">
        <f>'Sound Power'!BZ72</f>
        <v>#DIV/0!</v>
      </c>
      <c r="O72" s="67" t="e">
        <f>'Sound Power'!CA72</f>
        <v>#DIV/0!</v>
      </c>
      <c r="P72" s="67" t="e">
        <f>'Sound Power'!CB72</f>
        <v>#DIV/0!</v>
      </c>
      <c r="Q72" s="67" t="e">
        <f>'Sound Power'!CC72</f>
        <v>#DIV/0!</v>
      </c>
      <c r="R72" s="67" t="e">
        <f>'Sound Power'!CD72</f>
        <v>#DIV/0!</v>
      </c>
      <c r="S72" s="67" t="e">
        <f>'Sound Power'!CE72</f>
        <v>#DIV/0!</v>
      </c>
      <c r="T72" s="67" t="e">
        <f>'Sound Power'!CF72</f>
        <v>#DIV/0!</v>
      </c>
      <c r="U72" s="64">
        <f t="shared" si="26"/>
        <v>0</v>
      </c>
      <c r="V72" s="64">
        <f t="shared" si="27"/>
        <v>0</v>
      </c>
      <c r="W72" s="67" t="e">
        <f>('ModelParams Lp'!B$4*10^'ModelParams Lp'!B$5*($U72/$V72)^'ModelParams Lp'!B$6)*3</f>
        <v>#DIV/0!</v>
      </c>
      <c r="X72" s="67" t="e">
        <f>('ModelParams Lp'!C$4*10^'ModelParams Lp'!C$5*($U72/$V72)^'ModelParams Lp'!C$6)*3</f>
        <v>#DIV/0!</v>
      </c>
      <c r="Y72" s="67" t="e">
        <f>('ModelParams Lp'!D$4*10^'ModelParams Lp'!D$5*($U72/$V72)^'ModelParams Lp'!D$6)*3</f>
        <v>#DIV/0!</v>
      </c>
      <c r="Z72" s="67" t="e">
        <f>('ModelParams Lp'!E$4*10^'ModelParams Lp'!E$5*($U72/$V72)^'ModelParams Lp'!E$6)*3</f>
        <v>#DIV/0!</v>
      </c>
      <c r="AA72" s="67" t="e">
        <f>('ModelParams Lp'!F$4*10^'ModelParams Lp'!F$5*($U72/$V72)^'ModelParams Lp'!F$6)*3</f>
        <v>#DIV/0!</v>
      </c>
      <c r="AB72" s="67" t="e">
        <f>('ModelParams Lp'!G$4*10^'ModelParams Lp'!G$5*($U72/$V72)^'ModelParams Lp'!G$6)*3</f>
        <v>#DIV/0!</v>
      </c>
      <c r="AC72" s="67" t="e">
        <f>('ModelParams Lp'!H$4*10^'ModelParams Lp'!H$5*($U72/$V72)^'ModelParams Lp'!H$6)*3</f>
        <v>#DIV/0!</v>
      </c>
      <c r="AD72" s="67" t="e">
        <f>('ModelParams Lp'!I$4*10^'ModelParams Lp'!I$5*($U72/$V72)^'ModelParams Lp'!I$6)*3</f>
        <v>#DIV/0!</v>
      </c>
      <c r="AE72" s="53" t="e">
        <f t="shared" si="28"/>
        <v>#DIV/0!</v>
      </c>
      <c r="AF72" s="53" t="e">
        <f>IF(AE72&lt;'ModelParams Lp'!$B$16,-1,IF(AE72&lt;'ModelParams Lp'!$C$16,0,IF(AE72&lt;'ModelParams Lp'!$D$16,1,IF(AE72&lt;'ModelParams Lp'!$E$16,2,IF(AE72&lt;'ModelParams Lp'!$F$16,3,IF(AE72&lt;'ModelParams Lp'!$G$16,4,IF(AE72&lt;'ModelParams Lp'!$H$16,5,6)))))))</f>
        <v>#DIV/0!</v>
      </c>
      <c r="AG72" s="67" t="e">
        <f ca="1">IF($AF72&gt;1,0,OFFSET('ModelParams Lp'!$C$12,0,-'Sound Pressure'!$AF72))</f>
        <v>#DIV/0!</v>
      </c>
      <c r="AH72" s="67" t="e">
        <f ca="1">IF($AF72&gt;2,0,OFFSET('ModelParams Lp'!$D$12,0,-'Sound Pressure'!$AF72))</f>
        <v>#DIV/0!</v>
      </c>
      <c r="AI72" s="67" t="e">
        <f ca="1">IF($AF72&gt;3,0,OFFSET('ModelParams Lp'!$E$12,0,-'Sound Pressure'!$AF72))</f>
        <v>#DIV/0!</v>
      </c>
      <c r="AJ72" s="67" t="e">
        <f ca="1">IF($AF72&gt;4,0,OFFSET('ModelParams Lp'!$F$12,0,-'Sound Pressure'!$AF72))</f>
        <v>#DIV/0!</v>
      </c>
      <c r="AK72" s="67" t="e">
        <f ca="1">IF($AF72&gt;3,0,OFFSET('ModelParams Lp'!$G$12,0,-'Sound Pressure'!$AF72))</f>
        <v>#DIV/0!</v>
      </c>
      <c r="AL72" s="67" t="e">
        <f ca="1">IF($AF72&gt;5,0,OFFSET('ModelParams Lp'!$H$12,0,-'Sound Pressure'!$AF72))</f>
        <v>#DIV/0!</v>
      </c>
      <c r="AM72" s="67" t="e">
        <f ca="1">IF($AF72&gt;6,0,OFFSET('ModelParams Lp'!$I$12,0,-'Sound Pressure'!$AF72))</f>
        <v>#DIV/0!</v>
      </c>
      <c r="AN72" s="67" t="e">
        <f ca="1">IF($AF72&gt;7,0,IF($AF$4&lt;0,3,OFFSET('ModelParams Lp'!$J$12,0,-'Sound Pressure'!$AF72)))</f>
        <v>#DIV/0!</v>
      </c>
      <c r="AO72" s="67" t="e">
        <f t="shared" si="25"/>
        <v>#DIV/0!</v>
      </c>
      <c r="AP72" s="67" t="e">
        <f t="shared" si="25"/>
        <v>#DIV/0!</v>
      </c>
      <c r="AQ72" s="67" t="e">
        <f t="shared" si="25"/>
        <v>#DIV/0!</v>
      </c>
      <c r="AR72" s="67" t="e">
        <f t="shared" si="25"/>
        <v>#DIV/0!</v>
      </c>
      <c r="AS72" s="67" t="e">
        <f t="shared" si="25"/>
        <v>#DIV/0!</v>
      </c>
      <c r="AT72" s="67" t="e">
        <f t="shared" si="25"/>
        <v>#DIV/0!</v>
      </c>
      <c r="AU72" s="67" t="e">
        <f t="shared" si="25"/>
        <v>#DIV/0!</v>
      </c>
      <c r="AV72" s="67" t="e">
        <f t="shared" si="25"/>
        <v>#DIV/0!</v>
      </c>
      <c r="AW72" s="67">
        <f>'ModelParams Lp'!B$22</f>
        <v>4</v>
      </c>
      <c r="AX72" s="67">
        <f>'ModelParams Lp'!C$22</f>
        <v>2</v>
      </c>
      <c r="AY72" s="67">
        <f>'ModelParams Lp'!D$22</f>
        <v>1</v>
      </c>
      <c r="AZ72" s="67">
        <f>'ModelParams Lp'!E$22</f>
        <v>0</v>
      </c>
      <c r="BA72" s="67">
        <f>'ModelParams Lp'!F$22</f>
        <v>0</v>
      </c>
      <c r="BB72" s="67">
        <f>'ModelParams Lp'!G$22</f>
        <v>0</v>
      </c>
      <c r="BC72" s="67">
        <f>'ModelParams Lp'!H$22</f>
        <v>0</v>
      </c>
      <c r="BD72" s="67">
        <f>'ModelParams Lp'!I$22</f>
        <v>0</v>
      </c>
      <c r="BE72" s="67" t="e">
        <f>-10*LOG(2/(4*PI()*2^2)+4/(0.163*(Calcul!$K77*Calcul!$L77)/VLOOKUP(Calcul!$I77,'ModelParams Lp'!$E$37:$F$39,2,0)))</f>
        <v>#N/A</v>
      </c>
      <c r="BF72" s="67" t="e">
        <f>-10*LOG(2/(4*PI()*2^2)+4/(0.163*(Calcul!$K77*Calcul!$L77)/VLOOKUP(Calcul!$I77,'ModelParams Lp'!$E$37:$F$39,2,0)))</f>
        <v>#N/A</v>
      </c>
      <c r="BG72" s="67" t="e">
        <f>-10*LOG(2/(4*PI()*2^2)+4/(0.163*(Calcul!$K77*Calcul!$L77)/VLOOKUP(Calcul!$I77,'ModelParams Lp'!$E$37:$F$39,2,0)))</f>
        <v>#N/A</v>
      </c>
      <c r="BH72" s="67" t="e">
        <f>-10*LOG(2/(4*PI()*2^2)+4/(0.163*(Calcul!$K77*Calcul!$L77)/VLOOKUP(Calcul!$I77,'ModelParams Lp'!$E$37:$F$39,2,0)))</f>
        <v>#N/A</v>
      </c>
      <c r="BI72" s="67" t="e">
        <f>-10*LOG(2/(4*PI()*2^2)+4/(0.163*(Calcul!$K77*Calcul!$L77)/VLOOKUP(Calcul!$I77,'ModelParams Lp'!$E$37:$F$39,2,0)))</f>
        <v>#N/A</v>
      </c>
      <c r="BJ72" s="67" t="e">
        <f>-10*LOG(2/(4*PI()*2^2)+4/(0.163*(Calcul!$K77*Calcul!$L77)/VLOOKUP(Calcul!$I77,'ModelParams Lp'!$E$37:$F$39,2,0)))</f>
        <v>#N/A</v>
      </c>
      <c r="BK72" s="67" t="e">
        <f>-10*LOG(2/(4*PI()*2^2)+4/(0.163*(Calcul!$K77*Calcul!$L77)/VLOOKUP(Calcul!$I77,'ModelParams Lp'!$E$37:$F$39,2,0)))</f>
        <v>#N/A</v>
      </c>
      <c r="BL72" s="67" t="e">
        <f>-10*LOG(2/(4*PI()*2^2)+4/(0.163*(Calcul!$K77*Calcul!$L77)/VLOOKUP(Calcul!$I77,'ModelParams Lp'!$E$37:$F$39,2,0)))</f>
        <v>#N/A</v>
      </c>
      <c r="BM72" s="67" t="e">
        <f>VLOOKUP(Calcul!$J77,'ModelParams Lp'!$D$28:$O$32,5,0)+BE72</f>
        <v>#N/A</v>
      </c>
      <c r="BN72" s="67" t="e">
        <f>VLOOKUP(Calcul!$J77,'ModelParams Lp'!$D$28:$O$32,6,0)+BF72</f>
        <v>#N/A</v>
      </c>
      <c r="BO72" s="67" t="e">
        <f>VLOOKUP(Calcul!$J77,'ModelParams Lp'!$D$28:$O$32,7,0)+BG72</f>
        <v>#N/A</v>
      </c>
      <c r="BP72" s="67" t="e">
        <f>VLOOKUP(Calcul!$J77,'ModelParams Lp'!$D$28:$O$32,8,0)+BH72</f>
        <v>#N/A</v>
      </c>
      <c r="BQ72" s="67" t="e">
        <f>VLOOKUP(Calcul!$J77,'ModelParams Lp'!$D$28:$O$32,9,0)+BI72</f>
        <v>#N/A</v>
      </c>
      <c r="BR72" s="67" t="e">
        <f>VLOOKUP(Calcul!$J77,'ModelParams Lp'!$D$28:$O$32,10,0)+BJ72</f>
        <v>#N/A</v>
      </c>
      <c r="BS72" s="67" t="e">
        <f>VLOOKUP(Calcul!$J77,'ModelParams Lp'!$D$28:$O$32,11,0)+BK72</f>
        <v>#N/A</v>
      </c>
      <c r="BT72" s="67" t="e">
        <f>VLOOKUP(Calcul!$J77,'ModelParams Lp'!$D$28:$O$32,12,0)+BL72</f>
        <v>#N/A</v>
      </c>
      <c r="BU72" s="66" t="e">
        <f t="shared" ca="1" si="29"/>
        <v>#DIV/0!</v>
      </c>
      <c r="BV72" s="66" t="e">
        <f t="shared" ca="1" si="30"/>
        <v>#DIV/0!</v>
      </c>
      <c r="BW72" s="66" t="e">
        <f t="shared" ca="1" si="31"/>
        <v>#DIV/0!</v>
      </c>
      <c r="BX72" s="66" t="e">
        <f t="shared" ca="1" si="32"/>
        <v>#DIV/0!</v>
      </c>
      <c r="BY72" s="66" t="e">
        <f t="shared" ca="1" si="33"/>
        <v>#DIV/0!</v>
      </c>
      <c r="BZ72" s="66" t="e">
        <f t="shared" ca="1" si="34"/>
        <v>#DIV/0!</v>
      </c>
      <c r="CA72" s="66" t="e">
        <f t="shared" ca="1" si="35"/>
        <v>#DIV/0!</v>
      </c>
      <c r="CB72" s="66" t="e">
        <f t="shared" ca="1" si="36"/>
        <v>#DIV/0!</v>
      </c>
      <c r="CC72" s="24" t="e">
        <f ca="1">10*LOG10(IF(BU72="",0,POWER(10,((BU72+'ModelParams Lw'!$O$4)/10))) +IF(BV72="",0,POWER(10,((BV72+'ModelParams Lw'!$P$4)/10))) +IF(BW72="",0,POWER(10,((BW72+'ModelParams Lw'!$Q$4)/10))) +IF(BX72="",0,POWER(10,((BX72+'ModelParams Lw'!$R$4)/10))) +IF(BY72="",0,POWER(10,((BY72+'ModelParams Lw'!$S$4)/10))) +IF(BZ72="",0,POWER(10,((BZ72+'ModelParams Lw'!$T$4)/10))) +IF(CA72="",0,POWER(10,((CA72+'ModelParams Lw'!$U$4)/10)))+IF(CB72="",0,POWER(10,((CB72+'ModelParams Lw'!$V$4)/10))))</f>
        <v>#DIV/0!</v>
      </c>
      <c r="CD72" s="24" t="e">
        <f t="shared" ca="1" si="37"/>
        <v>#DIV/0!</v>
      </c>
      <c r="CE72" s="24" t="e">
        <f ca="1">(BU72-'ModelParams Lw'!O$10)/'ModelParams Lw'!O$11</f>
        <v>#DIV/0!</v>
      </c>
      <c r="CF72" s="24" t="e">
        <f ca="1">(BV72-'ModelParams Lw'!P$10)/'ModelParams Lw'!P$11</f>
        <v>#DIV/0!</v>
      </c>
      <c r="CG72" s="24" t="e">
        <f ca="1">(BW72-'ModelParams Lw'!Q$10)/'ModelParams Lw'!Q$11</f>
        <v>#DIV/0!</v>
      </c>
      <c r="CH72" s="24" t="e">
        <f ca="1">(BX72-'ModelParams Lw'!R$10)/'ModelParams Lw'!R$11</f>
        <v>#DIV/0!</v>
      </c>
      <c r="CI72" s="24" t="e">
        <f ca="1">(BY72-'ModelParams Lw'!S$10)/'ModelParams Lw'!S$11</f>
        <v>#DIV/0!</v>
      </c>
      <c r="CJ72" s="24" t="e">
        <f ca="1">(BZ72-'ModelParams Lw'!T$10)/'ModelParams Lw'!T$11</f>
        <v>#DIV/0!</v>
      </c>
      <c r="CK72" s="24" t="e">
        <f ca="1">(CA72-'ModelParams Lw'!U$10)/'ModelParams Lw'!U$11</f>
        <v>#DIV/0!</v>
      </c>
      <c r="CL72" s="24" t="e">
        <f ca="1">(CB72-'ModelParams Lw'!V$10)/'ModelParams Lw'!V$11</f>
        <v>#DIV/0!</v>
      </c>
      <c r="CM72" s="66" t="e">
        <f t="shared" si="38"/>
        <v>#DIV/0!</v>
      </c>
      <c r="CN72" s="66" t="e">
        <f t="shared" si="39"/>
        <v>#DIV/0!</v>
      </c>
      <c r="CO72" s="66" t="e">
        <f t="shared" si="40"/>
        <v>#DIV/0!</v>
      </c>
      <c r="CP72" s="66" t="e">
        <f t="shared" si="41"/>
        <v>#DIV/0!</v>
      </c>
      <c r="CQ72" s="66" t="e">
        <f t="shared" si="42"/>
        <v>#DIV/0!</v>
      </c>
      <c r="CR72" s="66" t="e">
        <f t="shared" si="43"/>
        <v>#DIV/0!</v>
      </c>
      <c r="CS72" s="66" t="e">
        <f t="shared" si="44"/>
        <v>#DIV/0!</v>
      </c>
      <c r="CT72" s="66" t="e">
        <f t="shared" si="45"/>
        <v>#DIV/0!</v>
      </c>
      <c r="CU72" s="24" t="e">
        <f>10*LOG10(IF(CM72="",0,POWER(10,((CM72+'ModelParams Lw'!$O$4)/10))) +IF(CN72="",0,POWER(10,((CN72+'ModelParams Lw'!$P$4)/10))) +IF(CO72="",0,POWER(10,((CO72+'ModelParams Lw'!$Q$4)/10))) +IF(CP72="",0,POWER(10,((CP72+'ModelParams Lw'!$R$4)/10))) +IF(CQ72="",0,POWER(10,((CQ72+'ModelParams Lw'!$S$4)/10))) +IF(CR72="",0,POWER(10,((CR72+'ModelParams Lw'!$T$4)/10))) +IF(CS72="",0,POWER(10,((CS72+'ModelParams Lw'!$U$4)/10)))+IF(CT72="",0,POWER(10,((CT72+'ModelParams Lw'!$V$4)/10))))</f>
        <v>#DIV/0!</v>
      </c>
      <c r="CV72" s="24" t="e">
        <f t="shared" si="46"/>
        <v>#DIV/0!</v>
      </c>
      <c r="CW72" s="24" t="e">
        <f>(CM72-'ModelParams Lw'!O$10)/'ModelParams Lw'!O$11</f>
        <v>#DIV/0!</v>
      </c>
      <c r="CX72" s="24" t="e">
        <f>(CN72-'ModelParams Lw'!P$10)/'ModelParams Lw'!P$11</f>
        <v>#DIV/0!</v>
      </c>
      <c r="CY72" s="24" t="e">
        <f>(CO72-'ModelParams Lw'!Q$10)/'ModelParams Lw'!Q$11</f>
        <v>#DIV/0!</v>
      </c>
      <c r="CZ72" s="24" t="e">
        <f>(CP72-'ModelParams Lw'!R$10)/'ModelParams Lw'!R$11</f>
        <v>#DIV/0!</v>
      </c>
      <c r="DA72" s="24" t="e">
        <f>(CQ72-'ModelParams Lw'!S$10)/'ModelParams Lw'!S$11</f>
        <v>#DIV/0!</v>
      </c>
      <c r="DB72" s="24" t="e">
        <f>(CR72-'ModelParams Lw'!T$10)/'ModelParams Lw'!T$11</f>
        <v>#DIV/0!</v>
      </c>
      <c r="DC72" s="24" t="e">
        <f>(CS72-'ModelParams Lw'!U$10)/'ModelParams Lw'!U$11</f>
        <v>#DIV/0!</v>
      </c>
      <c r="DD72" s="24" t="e">
        <f>(CT72-'ModelParams Lw'!V$10)/'ModelParams Lw'!V$11</f>
        <v>#DIV/0!</v>
      </c>
    </row>
    <row r="73" spans="1:108" x14ac:dyDescent="0.25">
      <c r="A73" s="12">
        <f>'Sound Power'!B73</f>
        <v>0</v>
      </c>
      <c r="B73" s="12">
        <f>'Sound Power'!D73</f>
        <v>0</v>
      </c>
      <c r="C73" s="12">
        <f>'Sound Power'!E73</f>
        <v>0</v>
      </c>
      <c r="D73" s="12">
        <f>'Sound Power'!F73</f>
        <v>0</v>
      </c>
      <c r="E73" s="67" t="e">
        <f>IF(Calcul!$G78="SA",'Sound Power'!AY73,'Sound Power'!P73)</f>
        <v>#DIV/0!</v>
      </c>
      <c r="F73" s="67" t="e">
        <f>IF(Calcul!$G78="SA",'Sound Power'!AZ73,'Sound Power'!Q73)</f>
        <v>#DIV/0!</v>
      </c>
      <c r="G73" s="67" t="e">
        <f>IF(Calcul!$G78="SA",'Sound Power'!BA73,'Sound Power'!R73)</f>
        <v>#DIV/0!</v>
      </c>
      <c r="H73" s="67" t="e">
        <f>IF(Calcul!$G78="SA",'Sound Power'!BB73,'Sound Power'!S73)</f>
        <v>#DIV/0!</v>
      </c>
      <c r="I73" s="67" t="e">
        <f>IF(Calcul!$G78="SA",'Sound Power'!BC73,'Sound Power'!T73)</f>
        <v>#DIV/0!</v>
      </c>
      <c r="J73" s="67" t="e">
        <f>IF(Calcul!$G78="SA",'Sound Power'!BD73,'Sound Power'!U73)</f>
        <v>#DIV/0!</v>
      </c>
      <c r="K73" s="67" t="e">
        <f>IF(Calcul!$G78="SA",'Sound Power'!BE73,'Sound Power'!V73)</f>
        <v>#DIV/0!</v>
      </c>
      <c r="L73" s="67" t="e">
        <f>IF(Calcul!$G78="SA",'Sound Power'!BF73,'Sound Power'!W73)</f>
        <v>#DIV/0!</v>
      </c>
      <c r="M73" s="67" t="e">
        <f>'Sound Power'!BY73</f>
        <v>#DIV/0!</v>
      </c>
      <c r="N73" s="67" t="e">
        <f>'Sound Power'!BZ73</f>
        <v>#DIV/0!</v>
      </c>
      <c r="O73" s="67" t="e">
        <f>'Sound Power'!CA73</f>
        <v>#DIV/0!</v>
      </c>
      <c r="P73" s="67" t="e">
        <f>'Sound Power'!CB73</f>
        <v>#DIV/0!</v>
      </c>
      <c r="Q73" s="67" t="e">
        <f>'Sound Power'!CC73</f>
        <v>#DIV/0!</v>
      </c>
      <c r="R73" s="67" t="e">
        <f>'Sound Power'!CD73</f>
        <v>#DIV/0!</v>
      </c>
      <c r="S73" s="67" t="e">
        <f>'Sound Power'!CE73</f>
        <v>#DIV/0!</v>
      </c>
      <c r="T73" s="67" t="e">
        <f>'Sound Power'!CF73</f>
        <v>#DIV/0!</v>
      </c>
      <c r="U73" s="64">
        <f t="shared" si="26"/>
        <v>0</v>
      </c>
      <c r="V73" s="64">
        <f t="shared" si="27"/>
        <v>0</v>
      </c>
      <c r="W73" s="67" t="e">
        <f>('ModelParams Lp'!B$4*10^'ModelParams Lp'!B$5*($U73/$V73)^'ModelParams Lp'!B$6)*3</f>
        <v>#DIV/0!</v>
      </c>
      <c r="X73" s="67" t="e">
        <f>('ModelParams Lp'!C$4*10^'ModelParams Lp'!C$5*($U73/$V73)^'ModelParams Lp'!C$6)*3</f>
        <v>#DIV/0!</v>
      </c>
      <c r="Y73" s="67" t="e">
        <f>('ModelParams Lp'!D$4*10^'ModelParams Lp'!D$5*($U73/$V73)^'ModelParams Lp'!D$6)*3</f>
        <v>#DIV/0!</v>
      </c>
      <c r="Z73" s="67" t="e">
        <f>('ModelParams Lp'!E$4*10^'ModelParams Lp'!E$5*($U73/$V73)^'ModelParams Lp'!E$6)*3</f>
        <v>#DIV/0!</v>
      </c>
      <c r="AA73" s="67" t="e">
        <f>('ModelParams Lp'!F$4*10^'ModelParams Lp'!F$5*($U73/$V73)^'ModelParams Lp'!F$6)*3</f>
        <v>#DIV/0!</v>
      </c>
      <c r="AB73" s="67" t="e">
        <f>('ModelParams Lp'!G$4*10^'ModelParams Lp'!G$5*($U73/$V73)^'ModelParams Lp'!G$6)*3</f>
        <v>#DIV/0!</v>
      </c>
      <c r="AC73" s="67" t="e">
        <f>('ModelParams Lp'!H$4*10^'ModelParams Lp'!H$5*($U73/$V73)^'ModelParams Lp'!H$6)*3</f>
        <v>#DIV/0!</v>
      </c>
      <c r="AD73" s="67" t="e">
        <f>('ModelParams Lp'!I$4*10^'ModelParams Lp'!I$5*($U73/$V73)^'ModelParams Lp'!I$6)*3</f>
        <v>#DIV/0!</v>
      </c>
      <c r="AE73" s="53" t="e">
        <f t="shared" si="28"/>
        <v>#DIV/0!</v>
      </c>
      <c r="AF73" s="53" t="e">
        <f>IF(AE73&lt;'ModelParams Lp'!$B$16,-1,IF(AE73&lt;'ModelParams Lp'!$C$16,0,IF(AE73&lt;'ModelParams Lp'!$D$16,1,IF(AE73&lt;'ModelParams Lp'!$E$16,2,IF(AE73&lt;'ModelParams Lp'!$F$16,3,IF(AE73&lt;'ModelParams Lp'!$G$16,4,IF(AE73&lt;'ModelParams Lp'!$H$16,5,6)))))))</f>
        <v>#DIV/0!</v>
      </c>
      <c r="AG73" s="67" t="e">
        <f ca="1">IF($AF73&gt;1,0,OFFSET('ModelParams Lp'!$C$12,0,-'Sound Pressure'!$AF73))</f>
        <v>#DIV/0!</v>
      </c>
      <c r="AH73" s="67" t="e">
        <f ca="1">IF($AF73&gt;2,0,OFFSET('ModelParams Lp'!$D$12,0,-'Sound Pressure'!$AF73))</f>
        <v>#DIV/0!</v>
      </c>
      <c r="AI73" s="67" t="e">
        <f ca="1">IF($AF73&gt;3,0,OFFSET('ModelParams Lp'!$E$12,0,-'Sound Pressure'!$AF73))</f>
        <v>#DIV/0!</v>
      </c>
      <c r="AJ73" s="67" t="e">
        <f ca="1">IF($AF73&gt;4,0,OFFSET('ModelParams Lp'!$F$12,0,-'Sound Pressure'!$AF73))</f>
        <v>#DIV/0!</v>
      </c>
      <c r="AK73" s="67" t="e">
        <f ca="1">IF($AF73&gt;3,0,OFFSET('ModelParams Lp'!$G$12,0,-'Sound Pressure'!$AF73))</f>
        <v>#DIV/0!</v>
      </c>
      <c r="AL73" s="67" t="e">
        <f ca="1">IF($AF73&gt;5,0,OFFSET('ModelParams Lp'!$H$12,0,-'Sound Pressure'!$AF73))</f>
        <v>#DIV/0!</v>
      </c>
      <c r="AM73" s="67" t="e">
        <f ca="1">IF($AF73&gt;6,0,OFFSET('ModelParams Lp'!$I$12,0,-'Sound Pressure'!$AF73))</f>
        <v>#DIV/0!</v>
      </c>
      <c r="AN73" s="67" t="e">
        <f ca="1">IF($AF73&gt;7,0,IF($AF$4&lt;0,3,OFFSET('ModelParams Lp'!$J$12,0,-'Sound Pressure'!$AF73)))</f>
        <v>#DIV/0!</v>
      </c>
      <c r="AO73" s="67" t="e">
        <f t="shared" si="25"/>
        <v>#DIV/0!</v>
      </c>
      <c r="AP73" s="67" t="e">
        <f t="shared" si="25"/>
        <v>#DIV/0!</v>
      </c>
      <c r="AQ73" s="67" t="e">
        <f t="shared" si="25"/>
        <v>#DIV/0!</v>
      </c>
      <c r="AR73" s="67" t="e">
        <f t="shared" si="25"/>
        <v>#DIV/0!</v>
      </c>
      <c r="AS73" s="67" t="e">
        <f t="shared" si="25"/>
        <v>#DIV/0!</v>
      </c>
      <c r="AT73" s="67" t="e">
        <f t="shared" si="25"/>
        <v>#DIV/0!</v>
      </c>
      <c r="AU73" s="67" t="e">
        <f t="shared" si="25"/>
        <v>#DIV/0!</v>
      </c>
      <c r="AV73" s="67" t="e">
        <f t="shared" si="25"/>
        <v>#DIV/0!</v>
      </c>
      <c r="AW73" s="67">
        <f>'ModelParams Lp'!B$22</f>
        <v>4</v>
      </c>
      <c r="AX73" s="67">
        <f>'ModelParams Lp'!C$22</f>
        <v>2</v>
      </c>
      <c r="AY73" s="67">
        <f>'ModelParams Lp'!D$22</f>
        <v>1</v>
      </c>
      <c r="AZ73" s="67">
        <f>'ModelParams Lp'!E$22</f>
        <v>0</v>
      </c>
      <c r="BA73" s="67">
        <f>'ModelParams Lp'!F$22</f>
        <v>0</v>
      </c>
      <c r="BB73" s="67">
        <f>'ModelParams Lp'!G$22</f>
        <v>0</v>
      </c>
      <c r="BC73" s="67">
        <f>'ModelParams Lp'!H$22</f>
        <v>0</v>
      </c>
      <c r="BD73" s="67">
        <f>'ModelParams Lp'!I$22</f>
        <v>0</v>
      </c>
      <c r="BE73" s="67" t="e">
        <f>-10*LOG(2/(4*PI()*2^2)+4/(0.163*(Calcul!$K78*Calcul!$L78)/VLOOKUP(Calcul!$I78,'ModelParams Lp'!$E$37:$F$39,2,0)))</f>
        <v>#N/A</v>
      </c>
      <c r="BF73" s="67" t="e">
        <f>-10*LOG(2/(4*PI()*2^2)+4/(0.163*(Calcul!$K78*Calcul!$L78)/VLOOKUP(Calcul!$I78,'ModelParams Lp'!$E$37:$F$39,2,0)))</f>
        <v>#N/A</v>
      </c>
      <c r="BG73" s="67" t="e">
        <f>-10*LOG(2/(4*PI()*2^2)+4/(0.163*(Calcul!$K78*Calcul!$L78)/VLOOKUP(Calcul!$I78,'ModelParams Lp'!$E$37:$F$39,2,0)))</f>
        <v>#N/A</v>
      </c>
      <c r="BH73" s="67" t="e">
        <f>-10*LOG(2/(4*PI()*2^2)+4/(0.163*(Calcul!$K78*Calcul!$L78)/VLOOKUP(Calcul!$I78,'ModelParams Lp'!$E$37:$F$39,2,0)))</f>
        <v>#N/A</v>
      </c>
      <c r="BI73" s="67" t="e">
        <f>-10*LOG(2/(4*PI()*2^2)+4/(0.163*(Calcul!$K78*Calcul!$L78)/VLOOKUP(Calcul!$I78,'ModelParams Lp'!$E$37:$F$39,2,0)))</f>
        <v>#N/A</v>
      </c>
      <c r="BJ73" s="67" t="e">
        <f>-10*LOG(2/(4*PI()*2^2)+4/(0.163*(Calcul!$K78*Calcul!$L78)/VLOOKUP(Calcul!$I78,'ModelParams Lp'!$E$37:$F$39,2,0)))</f>
        <v>#N/A</v>
      </c>
      <c r="BK73" s="67" t="e">
        <f>-10*LOG(2/(4*PI()*2^2)+4/(0.163*(Calcul!$K78*Calcul!$L78)/VLOOKUP(Calcul!$I78,'ModelParams Lp'!$E$37:$F$39,2,0)))</f>
        <v>#N/A</v>
      </c>
      <c r="BL73" s="67" t="e">
        <f>-10*LOG(2/(4*PI()*2^2)+4/(0.163*(Calcul!$K78*Calcul!$L78)/VLOOKUP(Calcul!$I78,'ModelParams Lp'!$E$37:$F$39,2,0)))</f>
        <v>#N/A</v>
      </c>
      <c r="BM73" s="67" t="e">
        <f>VLOOKUP(Calcul!$J78,'ModelParams Lp'!$D$28:$O$32,5,0)+BE73</f>
        <v>#N/A</v>
      </c>
      <c r="BN73" s="67" t="e">
        <f>VLOOKUP(Calcul!$J78,'ModelParams Lp'!$D$28:$O$32,6,0)+BF73</f>
        <v>#N/A</v>
      </c>
      <c r="BO73" s="67" t="e">
        <f>VLOOKUP(Calcul!$J78,'ModelParams Lp'!$D$28:$O$32,7,0)+BG73</f>
        <v>#N/A</v>
      </c>
      <c r="BP73" s="67" t="e">
        <f>VLOOKUP(Calcul!$J78,'ModelParams Lp'!$D$28:$O$32,8,0)+BH73</f>
        <v>#N/A</v>
      </c>
      <c r="BQ73" s="67" t="e">
        <f>VLOOKUP(Calcul!$J78,'ModelParams Lp'!$D$28:$O$32,9,0)+BI73</f>
        <v>#N/A</v>
      </c>
      <c r="BR73" s="67" t="e">
        <f>VLOOKUP(Calcul!$J78,'ModelParams Lp'!$D$28:$O$32,10,0)+BJ73</f>
        <v>#N/A</v>
      </c>
      <c r="BS73" s="67" t="e">
        <f>VLOOKUP(Calcul!$J78,'ModelParams Lp'!$D$28:$O$32,11,0)+BK73</f>
        <v>#N/A</v>
      </c>
      <c r="BT73" s="67" t="e">
        <f>VLOOKUP(Calcul!$J78,'ModelParams Lp'!$D$28:$O$32,12,0)+BL73</f>
        <v>#N/A</v>
      </c>
      <c r="BU73" s="66" t="e">
        <f t="shared" ca="1" si="29"/>
        <v>#DIV/0!</v>
      </c>
      <c r="BV73" s="66" t="e">
        <f t="shared" ca="1" si="30"/>
        <v>#DIV/0!</v>
      </c>
      <c r="BW73" s="66" t="e">
        <f t="shared" ca="1" si="31"/>
        <v>#DIV/0!</v>
      </c>
      <c r="BX73" s="66" t="e">
        <f t="shared" ca="1" si="32"/>
        <v>#DIV/0!</v>
      </c>
      <c r="BY73" s="66" t="e">
        <f t="shared" ca="1" si="33"/>
        <v>#DIV/0!</v>
      </c>
      <c r="BZ73" s="66" t="e">
        <f t="shared" ca="1" si="34"/>
        <v>#DIV/0!</v>
      </c>
      <c r="CA73" s="66" t="e">
        <f t="shared" ca="1" si="35"/>
        <v>#DIV/0!</v>
      </c>
      <c r="CB73" s="66" t="e">
        <f t="shared" ca="1" si="36"/>
        <v>#DIV/0!</v>
      </c>
      <c r="CC73" s="24" t="e">
        <f ca="1">10*LOG10(IF(BU73="",0,POWER(10,((BU73+'ModelParams Lw'!$O$4)/10))) +IF(BV73="",0,POWER(10,((BV73+'ModelParams Lw'!$P$4)/10))) +IF(BW73="",0,POWER(10,((BW73+'ModelParams Lw'!$Q$4)/10))) +IF(BX73="",0,POWER(10,((BX73+'ModelParams Lw'!$R$4)/10))) +IF(BY73="",0,POWER(10,((BY73+'ModelParams Lw'!$S$4)/10))) +IF(BZ73="",0,POWER(10,((BZ73+'ModelParams Lw'!$T$4)/10))) +IF(CA73="",0,POWER(10,((CA73+'ModelParams Lw'!$U$4)/10)))+IF(CB73="",0,POWER(10,((CB73+'ModelParams Lw'!$V$4)/10))))</f>
        <v>#DIV/0!</v>
      </c>
      <c r="CD73" s="24" t="e">
        <f t="shared" ca="1" si="37"/>
        <v>#DIV/0!</v>
      </c>
      <c r="CE73" s="24" t="e">
        <f ca="1">(BU73-'ModelParams Lw'!O$10)/'ModelParams Lw'!O$11</f>
        <v>#DIV/0!</v>
      </c>
      <c r="CF73" s="24" t="e">
        <f ca="1">(BV73-'ModelParams Lw'!P$10)/'ModelParams Lw'!P$11</f>
        <v>#DIV/0!</v>
      </c>
      <c r="CG73" s="24" t="e">
        <f ca="1">(BW73-'ModelParams Lw'!Q$10)/'ModelParams Lw'!Q$11</f>
        <v>#DIV/0!</v>
      </c>
      <c r="CH73" s="24" t="e">
        <f ca="1">(BX73-'ModelParams Lw'!R$10)/'ModelParams Lw'!R$11</f>
        <v>#DIV/0!</v>
      </c>
      <c r="CI73" s="24" t="e">
        <f ca="1">(BY73-'ModelParams Lw'!S$10)/'ModelParams Lw'!S$11</f>
        <v>#DIV/0!</v>
      </c>
      <c r="CJ73" s="24" t="e">
        <f ca="1">(BZ73-'ModelParams Lw'!T$10)/'ModelParams Lw'!T$11</f>
        <v>#DIV/0!</v>
      </c>
      <c r="CK73" s="24" t="e">
        <f ca="1">(CA73-'ModelParams Lw'!U$10)/'ModelParams Lw'!U$11</f>
        <v>#DIV/0!</v>
      </c>
      <c r="CL73" s="24" t="e">
        <f ca="1">(CB73-'ModelParams Lw'!V$10)/'ModelParams Lw'!V$11</f>
        <v>#DIV/0!</v>
      </c>
      <c r="CM73" s="66" t="e">
        <f t="shared" si="38"/>
        <v>#DIV/0!</v>
      </c>
      <c r="CN73" s="66" t="e">
        <f t="shared" si="39"/>
        <v>#DIV/0!</v>
      </c>
      <c r="CO73" s="66" t="e">
        <f t="shared" si="40"/>
        <v>#DIV/0!</v>
      </c>
      <c r="CP73" s="66" t="e">
        <f t="shared" si="41"/>
        <v>#DIV/0!</v>
      </c>
      <c r="CQ73" s="66" t="e">
        <f t="shared" si="42"/>
        <v>#DIV/0!</v>
      </c>
      <c r="CR73" s="66" t="e">
        <f t="shared" si="43"/>
        <v>#DIV/0!</v>
      </c>
      <c r="CS73" s="66" t="e">
        <f t="shared" si="44"/>
        <v>#DIV/0!</v>
      </c>
      <c r="CT73" s="66" t="e">
        <f t="shared" si="45"/>
        <v>#DIV/0!</v>
      </c>
      <c r="CU73" s="24" t="e">
        <f>10*LOG10(IF(CM73="",0,POWER(10,((CM73+'ModelParams Lw'!$O$4)/10))) +IF(CN73="",0,POWER(10,((CN73+'ModelParams Lw'!$P$4)/10))) +IF(CO73="",0,POWER(10,((CO73+'ModelParams Lw'!$Q$4)/10))) +IF(CP73="",0,POWER(10,((CP73+'ModelParams Lw'!$R$4)/10))) +IF(CQ73="",0,POWER(10,((CQ73+'ModelParams Lw'!$S$4)/10))) +IF(CR73="",0,POWER(10,((CR73+'ModelParams Lw'!$T$4)/10))) +IF(CS73="",0,POWER(10,((CS73+'ModelParams Lw'!$U$4)/10)))+IF(CT73="",0,POWER(10,((CT73+'ModelParams Lw'!$V$4)/10))))</f>
        <v>#DIV/0!</v>
      </c>
      <c r="CV73" s="24" t="e">
        <f t="shared" si="46"/>
        <v>#DIV/0!</v>
      </c>
      <c r="CW73" s="24" t="e">
        <f>(CM73-'ModelParams Lw'!O$10)/'ModelParams Lw'!O$11</f>
        <v>#DIV/0!</v>
      </c>
      <c r="CX73" s="24" t="e">
        <f>(CN73-'ModelParams Lw'!P$10)/'ModelParams Lw'!P$11</f>
        <v>#DIV/0!</v>
      </c>
      <c r="CY73" s="24" t="e">
        <f>(CO73-'ModelParams Lw'!Q$10)/'ModelParams Lw'!Q$11</f>
        <v>#DIV/0!</v>
      </c>
      <c r="CZ73" s="24" t="e">
        <f>(CP73-'ModelParams Lw'!R$10)/'ModelParams Lw'!R$11</f>
        <v>#DIV/0!</v>
      </c>
      <c r="DA73" s="24" t="e">
        <f>(CQ73-'ModelParams Lw'!S$10)/'ModelParams Lw'!S$11</f>
        <v>#DIV/0!</v>
      </c>
      <c r="DB73" s="24" t="e">
        <f>(CR73-'ModelParams Lw'!T$10)/'ModelParams Lw'!T$11</f>
        <v>#DIV/0!</v>
      </c>
      <c r="DC73" s="24" t="e">
        <f>(CS73-'ModelParams Lw'!U$10)/'ModelParams Lw'!U$11</f>
        <v>#DIV/0!</v>
      </c>
      <c r="DD73" s="24" t="e">
        <f>(CT73-'ModelParams Lw'!V$10)/'ModelParams Lw'!V$11</f>
        <v>#DIV/0!</v>
      </c>
    </row>
    <row r="74" spans="1:108" x14ac:dyDescent="0.25">
      <c r="A74" s="12">
        <f>'Sound Power'!B74</f>
        <v>0</v>
      </c>
      <c r="B74" s="12">
        <f>'Sound Power'!D74</f>
        <v>0</v>
      </c>
      <c r="C74" s="12">
        <f>'Sound Power'!E74</f>
        <v>0</v>
      </c>
      <c r="D74" s="12">
        <f>'Sound Power'!F74</f>
        <v>0</v>
      </c>
      <c r="E74" s="67" t="e">
        <f>IF(Calcul!$G79="SA",'Sound Power'!AY74,'Sound Power'!P74)</f>
        <v>#DIV/0!</v>
      </c>
      <c r="F74" s="67" t="e">
        <f>IF(Calcul!$G79="SA",'Sound Power'!AZ74,'Sound Power'!Q74)</f>
        <v>#DIV/0!</v>
      </c>
      <c r="G74" s="67" t="e">
        <f>IF(Calcul!$G79="SA",'Sound Power'!BA74,'Sound Power'!R74)</f>
        <v>#DIV/0!</v>
      </c>
      <c r="H74" s="67" t="e">
        <f>IF(Calcul!$G79="SA",'Sound Power'!BB74,'Sound Power'!S74)</f>
        <v>#DIV/0!</v>
      </c>
      <c r="I74" s="67" t="e">
        <f>IF(Calcul!$G79="SA",'Sound Power'!BC74,'Sound Power'!T74)</f>
        <v>#DIV/0!</v>
      </c>
      <c r="J74" s="67" t="e">
        <f>IF(Calcul!$G79="SA",'Sound Power'!BD74,'Sound Power'!U74)</f>
        <v>#DIV/0!</v>
      </c>
      <c r="K74" s="67" t="e">
        <f>IF(Calcul!$G79="SA",'Sound Power'!BE74,'Sound Power'!V74)</f>
        <v>#DIV/0!</v>
      </c>
      <c r="L74" s="67" t="e">
        <f>IF(Calcul!$G79="SA",'Sound Power'!BF74,'Sound Power'!W74)</f>
        <v>#DIV/0!</v>
      </c>
      <c r="M74" s="67" t="e">
        <f>'Sound Power'!BY74</f>
        <v>#DIV/0!</v>
      </c>
      <c r="N74" s="67" t="e">
        <f>'Sound Power'!BZ74</f>
        <v>#DIV/0!</v>
      </c>
      <c r="O74" s="67" t="e">
        <f>'Sound Power'!CA74</f>
        <v>#DIV/0!</v>
      </c>
      <c r="P74" s="67" t="e">
        <f>'Sound Power'!CB74</f>
        <v>#DIV/0!</v>
      </c>
      <c r="Q74" s="67" t="e">
        <f>'Sound Power'!CC74</f>
        <v>#DIV/0!</v>
      </c>
      <c r="R74" s="67" t="e">
        <f>'Sound Power'!CD74</f>
        <v>#DIV/0!</v>
      </c>
      <c r="S74" s="67" t="e">
        <f>'Sound Power'!CE74</f>
        <v>#DIV/0!</v>
      </c>
      <c r="T74" s="67" t="e">
        <f>'Sound Power'!CF74</f>
        <v>#DIV/0!</v>
      </c>
      <c r="U74" s="64">
        <f t="shared" si="26"/>
        <v>0</v>
      </c>
      <c r="V74" s="64">
        <f t="shared" si="27"/>
        <v>0</v>
      </c>
      <c r="W74" s="67" t="e">
        <f>('ModelParams Lp'!B$4*10^'ModelParams Lp'!B$5*($U74/$V74)^'ModelParams Lp'!B$6)*3</f>
        <v>#DIV/0!</v>
      </c>
      <c r="X74" s="67" t="e">
        <f>('ModelParams Lp'!C$4*10^'ModelParams Lp'!C$5*($U74/$V74)^'ModelParams Lp'!C$6)*3</f>
        <v>#DIV/0!</v>
      </c>
      <c r="Y74" s="67" t="e">
        <f>('ModelParams Lp'!D$4*10^'ModelParams Lp'!D$5*($U74/$V74)^'ModelParams Lp'!D$6)*3</f>
        <v>#DIV/0!</v>
      </c>
      <c r="Z74" s="67" t="e">
        <f>('ModelParams Lp'!E$4*10^'ModelParams Lp'!E$5*($U74/$V74)^'ModelParams Lp'!E$6)*3</f>
        <v>#DIV/0!</v>
      </c>
      <c r="AA74" s="67" t="e">
        <f>('ModelParams Lp'!F$4*10^'ModelParams Lp'!F$5*($U74/$V74)^'ModelParams Lp'!F$6)*3</f>
        <v>#DIV/0!</v>
      </c>
      <c r="AB74" s="67" t="e">
        <f>('ModelParams Lp'!G$4*10^'ModelParams Lp'!G$5*($U74/$V74)^'ModelParams Lp'!G$6)*3</f>
        <v>#DIV/0!</v>
      </c>
      <c r="AC74" s="67" t="e">
        <f>('ModelParams Lp'!H$4*10^'ModelParams Lp'!H$5*($U74/$V74)^'ModelParams Lp'!H$6)*3</f>
        <v>#DIV/0!</v>
      </c>
      <c r="AD74" s="67" t="e">
        <f>('ModelParams Lp'!I$4*10^'ModelParams Lp'!I$5*($U74/$V74)^'ModelParams Lp'!I$6)*3</f>
        <v>#DIV/0!</v>
      </c>
      <c r="AE74" s="53" t="e">
        <f t="shared" si="28"/>
        <v>#DIV/0!</v>
      </c>
      <c r="AF74" s="53" t="e">
        <f>IF(AE74&lt;'ModelParams Lp'!$B$16,-1,IF(AE74&lt;'ModelParams Lp'!$C$16,0,IF(AE74&lt;'ModelParams Lp'!$D$16,1,IF(AE74&lt;'ModelParams Lp'!$E$16,2,IF(AE74&lt;'ModelParams Lp'!$F$16,3,IF(AE74&lt;'ModelParams Lp'!$G$16,4,IF(AE74&lt;'ModelParams Lp'!$H$16,5,6)))))))</f>
        <v>#DIV/0!</v>
      </c>
      <c r="AG74" s="67" t="e">
        <f ca="1">IF($AF74&gt;1,0,OFFSET('ModelParams Lp'!$C$12,0,-'Sound Pressure'!$AF74))</f>
        <v>#DIV/0!</v>
      </c>
      <c r="AH74" s="67" t="e">
        <f ca="1">IF($AF74&gt;2,0,OFFSET('ModelParams Lp'!$D$12,0,-'Sound Pressure'!$AF74))</f>
        <v>#DIV/0!</v>
      </c>
      <c r="AI74" s="67" t="e">
        <f ca="1">IF($AF74&gt;3,0,OFFSET('ModelParams Lp'!$E$12,0,-'Sound Pressure'!$AF74))</f>
        <v>#DIV/0!</v>
      </c>
      <c r="AJ74" s="67" t="e">
        <f ca="1">IF($AF74&gt;4,0,OFFSET('ModelParams Lp'!$F$12,0,-'Sound Pressure'!$AF74))</f>
        <v>#DIV/0!</v>
      </c>
      <c r="AK74" s="67" t="e">
        <f ca="1">IF($AF74&gt;3,0,OFFSET('ModelParams Lp'!$G$12,0,-'Sound Pressure'!$AF74))</f>
        <v>#DIV/0!</v>
      </c>
      <c r="AL74" s="67" t="e">
        <f ca="1">IF($AF74&gt;5,0,OFFSET('ModelParams Lp'!$H$12,0,-'Sound Pressure'!$AF74))</f>
        <v>#DIV/0!</v>
      </c>
      <c r="AM74" s="67" t="e">
        <f ca="1">IF($AF74&gt;6,0,OFFSET('ModelParams Lp'!$I$12,0,-'Sound Pressure'!$AF74))</f>
        <v>#DIV/0!</v>
      </c>
      <c r="AN74" s="67" t="e">
        <f ca="1">IF($AF74&gt;7,0,IF($AF$4&lt;0,3,OFFSET('ModelParams Lp'!$J$12,0,-'Sound Pressure'!$AF74)))</f>
        <v>#DIV/0!</v>
      </c>
      <c r="AO74" s="67" t="e">
        <f t="shared" si="25"/>
        <v>#DIV/0!</v>
      </c>
      <c r="AP74" s="67" t="e">
        <f t="shared" si="25"/>
        <v>#DIV/0!</v>
      </c>
      <c r="AQ74" s="67" t="e">
        <f t="shared" si="25"/>
        <v>#DIV/0!</v>
      </c>
      <c r="AR74" s="67" t="e">
        <f t="shared" si="25"/>
        <v>#DIV/0!</v>
      </c>
      <c r="AS74" s="67" t="e">
        <f t="shared" si="25"/>
        <v>#DIV/0!</v>
      </c>
      <c r="AT74" s="67" t="e">
        <f t="shared" si="25"/>
        <v>#DIV/0!</v>
      </c>
      <c r="AU74" s="67" t="e">
        <f t="shared" si="25"/>
        <v>#DIV/0!</v>
      </c>
      <c r="AV74" s="67" t="e">
        <f t="shared" si="25"/>
        <v>#DIV/0!</v>
      </c>
      <c r="AW74" s="67">
        <f>'ModelParams Lp'!B$22</f>
        <v>4</v>
      </c>
      <c r="AX74" s="67">
        <f>'ModelParams Lp'!C$22</f>
        <v>2</v>
      </c>
      <c r="AY74" s="67">
        <f>'ModelParams Lp'!D$22</f>
        <v>1</v>
      </c>
      <c r="AZ74" s="67">
        <f>'ModelParams Lp'!E$22</f>
        <v>0</v>
      </c>
      <c r="BA74" s="67">
        <f>'ModelParams Lp'!F$22</f>
        <v>0</v>
      </c>
      <c r="BB74" s="67">
        <f>'ModelParams Lp'!G$22</f>
        <v>0</v>
      </c>
      <c r="BC74" s="67">
        <f>'ModelParams Lp'!H$22</f>
        <v>0</v>
      </c>
      <c r="BD74" s="67">
        <f>'ModelParams Lp'!I$22</f>
        <v>0</v>
      </c>
      <c r="BE74" s="67" t="e">
        <f>-10*LOG(2/(4*PI()*2^2)+4/(0.163*(Calcul!$K79*Calcul!$L79)/VLOOKUP(Calcul!$I79,'ModelParams Lp'!$E$37:$F$39,2,0)))</f>
        <v>#N/A</v>
      </c>
      <c r="BF74" s="67" t="e">
        <f>-10*LOG(2/(4*PI()*2^2)+4/(0.163*(Calcul!$K79*Calcul!$L79)/VLOOKUP(Calcul!$I79,'ModelParams Lp'!$E$37:$F$39,2,0)))</f>
        <v>#N/A</v>
      </c>
      <c r="BG74" s="67" t="e">
        <f>-10*LOG(2/(4*PI()*2^2)+4/(0.163*(Calcul!$K79*Calcul!$L79)/VLOOKUP(Calcul!$I79,'ModelParams Lp'!$E$37:$F$39,2,0)))</f>
        <v>#N/A</v>
      </c>
      <c r="BH74" s="67" t="e">
        <f>-10*LOG(2/(4*PI()*2^2)+4/(0.163*(Calcul!$K79*Calcul!$L79)/VLOOKUP(Calcul!$I79,'ModelParams Lp'!$E$37:$F$39,2,0)))</f>
        <v>#N/A</v>
      </c>
      <c r="BI74" s="67" t="e">
        <f>-10*LOG(2/(4*PI()*2^2)+4/(0.163*(Calcul!$K79*Calcul!$L79)/VLOOKUP(Calcul!$I79,'ModelParams Lp'!$E$37:$F$39,2,0)))</f>
        <v>#N/A</v>
      </c>
      <c r="BJ74" s="67" t="e">
        <f>-10*LOG(2/(4*PI()*2^2)+4/(0.163*(Calcul!$K79*Calcul!$L79)/VLOOKUP(Calcul!$I79,'ModelParams Lp'!$E$37:$F$39,2,0)))</f>
        <v>#N/A</v>
      </c>
      <c r="BK74" s="67" t="e">
        <f>-10*LOG(2/(4*PI()*2^2)+4/(0.163*(Calcul!$K79*Calcul!$L79)/VLOOKUP(Calcul!$I79,'ModelParams Lp'!$E$37:$F$39,2,0)))</f>
        <v>#N/A</v>
      </c>
      <c r="BL74" s="67" t="e">
        <f>-10*LOG(2/(4*PI()*2^2)+4/(0.163*(Calcul!$K79*Calcul!$L79)/VLOOKUP(Calcul!$I79,'ModelParams Lp'!$E$37:$F$39,2,0)))</f>
        <v>#N/A</v>
      </c>
      <c r="BM74" s="67" t="e">
        <f>VLOOKUP(Calcul!$J79,'ModelParams Lp'!$D$28:$O$32,5,0)+BE74</f>
        <v>#N/A</v>
      </c>
      <c r="BN74" s="67" t="e">
        <f>VLOOKUP(Calcul!$J79,'ModelParams Lp'!$D$28:$O$32,6,0)+BF74</f>
        <v>#N/A</v>
      </c>
      <c r="BO74" s="67" t="e">
        <f>VLOOKUP(Calcul!$J79,'ModelParams Lp'!$D$28:$O$32,7,0)+BG74</f>
        <v>#N/A</v>
      </c>
      <c r="BP74" s="67" t="e">
        <f>VLOOKUP(Calcul!$J79,'ModelParams Lp'!$D$28:$O$32,8,0)+BH74</f>
        <v>#N/A</v>
      </c>
      <c r="BQ74" s="67" t="e">
        <f>VLOOKUP(Calcul!$J79,'ModelParams Lp'!$D$28:$O$32,9,0)+BI74</f>
        <v>#N/A</v>
      </c>
      <c r="BR74" s="67" t="e">
        <f>VLOOKUP(Calcul!$J79,'ModelParams Lp'!$D$28:$O$32,10,0)+BJ74</f>
        <v>#N/A</v>
      </c>
      <c r="BS74" s="67" t="e">
        <f>VLOOKUP(Calcul!$J79,'ModelParams Lp'!$D$28:$O$32,11,0)+BK74</f>
        <v>#N/A</v>
      </c>
      <c r="BT74" s="67" t="e">
        <f>VLOOKUP(Calcul!$J79,'ModelParams Lp'!$D$28:$O$32,12,0)+BL74</f>
        <v>#N/A</v>
      </c>
      <c r="BU74" s="66" t="e">
        <f t="shared" ca="1" si="29"/>
        <v>#DIV/0!</v>
      </c>
      <c r="BV74" s="66" t="e">
        <f t="shared" ca="1" si="30"/>
        <v>#DIV/0!</v>
      </c>
      <c r="BW74" s="66" t="e">
        <f t="shared" ca="1" si="31"/>
        <v>#DIV/0!</v>
      </c>
      <c r="BX74" s="66" t="e">
        <f t="shared" ca="1" si="32"/>
        <v>#DIV/0!</v>
      </c>
      <c r="BY74" s="66" t="e">
        <f t="shared" ca="1" si="33"/>
        <v>#DIV/0!</v>
      </c>
      <c r="BZ74" s="66" t="e">
        <f t="shared" ca="1" si="34"/>
        <v>#DIV/0!</v>
      </c>
      <c r="CA74" s="66" t="e">
        <f t="shared" ca="1" si="35"/>
        <v>#DIV/0!</v>
      </c>
      <c r="CB74" s="66" t="e">
        <f t="shared" ca="1" si="36"/>
        <v>#DIV/0!</v>
      </c>
      <c r="CC74" s="24" t="e">
        <f ca="1">10*LOG10(IF(BU74="",0,POWER(10,((BU74+'ModelParams Lw'!$O$4)/10))) +IF(BV74="",0,POWER(10,((BV74+'ModelParams Lw'!$P$4)/10))) +IF(BW74="",0,POWER(10,((BW74+'ModelParams Lw'!$Q$4)/10))) +IF(BX74="",0,POWER(10,((BX74+'ModelParams Lw'!$R$4)/10))) +IF(BY74="",0,POWER(10,((BY74+'ModelParams Lw'!$S$4)/10))) +IF(BZ74="",0,POWER(10,((BZ74+'ModelParams Lw'!$T$4)/10))) +IF(CA74="",0,POWER(10,((CA74+'ModelParams Lw'!$U$4)/10)))+IF(CB74="",0,POWER(10,((CB74+'ModelParams Lw'!$V$4)/10))))</f>
        <v>#DIV/0!</v>
      </c>
      <c r="CD74" s="24" t="e">
        <f t="shared" ca="1" si="37"/>
        <v>#DIV/0!</v>
      </c>
      <c r="CE74" s="24" t="e">
        <f ca="1">(BU74-'ModelParams Lw'!O$10)/'ModelParams Lw'!O$11</f>
        <v>#DIV/0!</v>
      </c>
      <c r="CF74" s="24" t="e">
        <f ca="1">(BV74-'ModelParams Lw'!P$10)/'ModelParams Lw'!P$11</f>
        <v>#DIV/0!</v>
      </c>
      <c r="CG74" s="24" t="e">
        <f ca="1">(BW74-'ModelParams Lw'!Q$10)/'ModelParams Lw'!Q$11</f>
        <v>#DIV/0!</v>
      </c>
      <c r="CH74" s="24" t="e">
        <f ca="1">(BX74-'ModelParams Lw'!R$10)/'ModelParams Lw'!R$11</f>
        <v>#DIV/0!</v>
      </c>
      <c r="CI74" s="24" t="e">
        <f ca="1">(BY74-'ModelParams Lw'!S$10)/'ModelParams Lw'!S$11</f>
        <v>#DIV/0!</v>
      </c>
      <c r="CJ74" s="24" t="e">
        <f ca="1">(BZ74-'ModelParams Lw'!T$10)/'ModelParams Lw'!T$11</f>
        <v>#DIV/0!</v>
      </c>
      <c r="CK74" s="24" t="e">
        <f ca="1">(CA74-'ModelParams Lw'!U$10)/'ModelParams Lw'!U$11</f>
        <v>#DIV/0!</v>
      </c>
      <c r="CL74" s="24" t="e">
        <f ca="1">(CB74-'ModelParams Lw'!V$10)/'ModelParams Lw'!V$11</f>
        <v>#DIV/0!</v>
      </c>
      <c r="CM74" s="66" t="e">
        <f t="shared" si="38"/>
        <v>#DIV/0!</v>
      </c>
      <c r="CN74" s="66" t="e">
        <f t="shared" si="39"/>
        <v>#DIV/0!</v>
      </c>
      <c r="CO74" s="66" t="e">
        <f t="shared" si="40"/>
        <v>#DIV/0!</v>
      </c>
      <c r="CP74" s="66" t="e">
        <f t="shared" si="41"/>
        <v>#DIV/0!</v>
      </c>
      <c r="CQ74" s="66" t="e">
        <f t="shared" si="42"/>
        <v>#DIV/0!</v>
      </c>
      <c r="CR74" s="66" t="e">
        <f t="shared" si="43"/>
        <v>#DIV/0!</v>
      </c>
      <c r="CS74" s="66" t="e">
        <f t="shared" si="44"/>
        <v>#DIV/0!</v>
      </c>
      <c r="CT74" s="66" t="e">
        <f t="shared" si="45"/>
        <v>#DIV/0!</v>
      </c>
      <c r="CU74" s="24" t="e">
        <f>10*LOG10(IF(CM74="",0,POWER(10,((CM74+'ModelParams Lw'!$O$4)/10))) +IF(CN74="",0,POWER(10,((CN74+'ModelParams Lw'!$P$4)/10))) +IF(CO74="",0,POWER(10,((CO74+'ModelParams Lw'!$Q$4)/10))) +IF(CP74="",0,POWER(10,((CP74+'ModelParams Lw'!$R$4)/10))) +IF(CQ74="",0,POWER(10,((CQ74+'ModelParams Lw'!$S$4)/10))) +IF(CR74="",0,POWER(10,((CR74+'ModelParams Lw'!$T$4)/10))) +IF(CS74="",0,POWER(10,((CS74+'ModelParams Lw'!$U$4)/10)))+IF(CT74="",0,POWER(10,((CT74+'ModelParams Lw'!$V$4)/10))))</f>
        <v>#DIV/0!</v>
      </c>
      <c r="CV74" s="24" t="e">
        <f t="shared" si="46"/>
        <v>#DIV/0!</v>
      </c>
      <c r="CW74" s="24" t="e">
        <f>(CM74-'ModelParams Lw'!O$10)/'ModelParams Lw'!O$11</f>
        <v>#DIV/0!</v>
      </c>
      <c r="CX74" s="24" t="e">
        <f>(CN74-'ModelParams Lw'!P$10)/'ModelParams Lw'!P$11</f>
        <v>#DIV/0!</v>
      </c>
      <c r="CY74" s="24" t="e">
        <f>(CO74-'ModelParams Lw'!Q$10)/'ModelParams Lw'!Q$11</f>
        <v>#DIV/0!</v>
      </c>
      <c r="CZ74" s="24" t="e">
        <f>(CP74-'ModelParams Lw'!R$10)/'ModelParams Lw'!R$11</f>
        <v>#DIV/0!</v>
      </c>
      <c r="DA74" s="24" t="e">
        <f>(CQ74-'ModelParams Lw'!S$10)/'ModelParams Lw'!S$11</f>
        <v>#DIV/0!</v>
      </c>
      <c r="DB74" s="24" t="e">
        <f>(CR74-'ModelParams Lw'!T$10)/'ModelParams Lw'!T$11</f>
        <v>#DIV/0!</v>
      </c>
      <c r="DC74" s="24" t="e">
        <f>(CS74-'ModelParams Lw'!U$10)/'ModelParams Lw'!U$11</f>
        <v>#DIV/0!</v>
      </c>
      <c r="DD74" s="24" t="e">
        <f>(CT74-'ModelParams Lw'!V$10)/'ModelParams Lw'!V$11</f>
        <v>#DIV/0!</v>
      </c>
    </row>
    <row r="75" spans="1:108" x14ac:dyDescent="0.25">
      <c r="A75" s="12">
        <f>'Sound Power'!B75</f>
        <v>0</v>
      </c>
      <c r="B75" s="12">
        <f>'Sound Power'!D75</f>
        <v>0</v>
      </c>
      <c r="C75" s="12">
        <f>'Sound Power'!E75</f>
        <v>0</v>
      </c>
      <c r="D75" s="12">
        <f>'Sound Power'!F75</f>
        <v>0</v>
      </c>
      <c r="E75" s="67" t="e">
        <f>IF(Calcul!$G80="SA",'Sound Power'!AY75,'Sound Power'!P75)</f>
        <v>#DIV/0!</v>
      </c>
      <c r="F75" s="67" t="e">
        <f>IF(Calcul!$G80="SA",'Sound Power'!AZ75,'Sound Power'!Q75)</f>
        <v>#DIV/0!</v>
      </c>
      <c r="G75" s="67" t="e">
        <f>IF(Calcul!$G80="SA",'Sound Power'!BA75,'Sound Power'!R75)</f>
        <v>#DIV/0!</v>
      </c>
      <c r="H75" s="67" t="e">
        <f>IF(Calcul!$G80="SA",'Sound Power'!BB75,'Sound Power'!S75)</f>
        <v>#DIV/0!</v>
      </c>
      <c r="I75" s="67" t="e">
        <f>IF(Calcul!$G80="SA",'Sound Power'!BC75,'Sound Power'!T75)</f>
        <v>#DIV/0!</v>
      </c>
      <c r="J75" s="67" t="e">
        <f>IF(Calcul!$G80="SA",'Sound Power'!BD75,'Sound Power'!U75)</f>
        <v>#DIV/0!</v>
      </c>
      <c r="K75" s="67" t="e">
        <f>IF(Calcul!$G80="SA",'Sound Power'!BE75,'Sound Power'!V75)</f>
        <v>#DIV/0!</v>
      </c>
      <c r="L75" s="67" t="e">
        <f>IF(Calcul!$G80="SA",'Sound Power'!BF75,'Sound Power'!W75)</f>
        <v>#DIV/0!</v>
      </c>
      <c r="M75" s="67" t="e">
        <f>'Sound Power'!BY75</f>
        <v>#DIV/0!</v>
      </c>
      <c r="N75" s="67" t="e">
        <f>'Sound Power'!BZ75</f>
        <v>#DIV/0!</v>
      </c>
      <c r="O75" s="67" t="e">
        <f>'Sound Power'!CA75</f>
        <v>#DIV/0!</v>
      </c>
      <c r="P75" s="67" t="e">
        <f>'Sound Power'!CB75</f>
        <v>#DIV/0!</v>
      </c>
      <c r="Q75" s="67" t="e">
        <f>'Sound Power'!CC75</f>
        <v>#DIV/0!</v>
      </c>
      <c r="R75" s="67" t="e">
        <f>'Sound Power'!CD75</f>
        <v>#DIV/0!</v>
      </c>
      <c r="S75" s="67" t="e">
        <f>'Sound Power'!CE75</f>
        <v>#DIV/0!</v>
      </c>
      <c r="T75" s="67" t="e">
        <f>'Sound Power'!CF75</f>
        <v>#DIV/0!</v>
      </c>
      <c r="U75" s="64">
        <f t="shared" si="26"/>
        <v>0</v>
      </c>
      <c r="V75" s="64">
        <f t="shared" si="27"/>
        <v>0</v>
      </c>
      <c r="W75" s="67" t="e">
        <f>('ModelParams Lp'!B$4*10^'ModelParams Lp'!B$5*($U75/$V75)^'ModelParams Lp'!B$6)*3</f>
        <v>#DIV/0!</v>
      </c>
      <c r="X75" s="67" t="e">
        <f>('ModelParams Lp'!C$4*10^'ModelParams Lp'!C$5*($U75/$V75)^'ModelParams Lp'!C$6)*3</f>
        <v>#DIV/0!</v>
      </c>
      <c r="Y75" s="67" t="e">
        <f>('ModelParams Lp'!D$4*10^'ModelParams Lp'!D$5*($U75/$V75)^'ModelParams Lp'!D$6)*3</f>
        <v>#DIV/0!</v>
      </c>
      <c r="Z75" s="67" t="e">
        <f>('ModelParams Lp'!E$4*10^'ModelParams Lp'!E$5*($U75/$V75)^'ModelParams Lp'!E$6)*3</f>
        <v>#DIV/0!</v>
      </c>
      <c r="AA75" s="67" t="e">
        <f>('ModelParams Lp'!F$4*10^'ModelParams Lp'!F$5*($U75/$V75)^'ModelParams Lp'!F$6)*3</f>
        <v>#DIV/0!</v>
      </c>
      <c r="AB75" s="67" t="e">
        <f>('ModelParams Lp'!G$4*10^'ModelParams Lp'!G$5*($U75/$V75)^'ModelParams Lp'!G$6)*3</f>
        <v>#DIV/0!</v>
      </c>
      <c r="AC75" s="67" t="e">
        <f>('ModelParams Lp'!H$4*10^'ModelParams Lp'!H$5*($U75/$V75)^'ModelParams Lp'!H$6)*3</f>
        <v>#DIV/0!</v>
      </c>
      <c r="AD75" s="67" t="e">
        <f>('ModelParams Lp'!I$4*10^'ModelParams Lp'!I$5*($U75/$V75)^'ModelParams Lp'!I$6)*3</f>
        <v>#DIV/0!</v>
      </c>
      <c r="AE75" s="53" t="e">
        <f t="shared" si="28"/>
        <v>#DIV/0!</v>
      </c>
      <c r="AF75" s="53" t="e">
        <f>IF(AE75&lt;'ModelParams Lp'!$B$16,-1,IF(AE75&lt;'ModelParams Lp'!$C$16,0,IF(AE75&lt;'ModelParams Lp'!$D$16,1,IF(AE75&lt;'ModelParams Lp'!$E$16,2,IF(AE75&lt;'ModelParams Lp'!$F$16,3,IF(AE75&lt;'ModelParams Lp'!$G$16,4,IF(AE75&lt;'ModelParams Lp'!$H$16,5,6)))))))</f>
        <v>#DIV/0!</v>
      </c>
      <c r="AG75" s="67" t="e">
        <f ca="1">IF($AF75&gt;1,0,OFFSET('ModelParams Lp'!$C$12,0,-'Sound Pressure'!$AF75))</f>
        <v>#DIV/0!</v>
      </c>
      <c r="AH75" s="67" t="e">
        <f ca="1">IF($AF75&gt;2,0,OFFSET('ModelParams Lp'!$D$12,0,-'Sound Pressure'!$AF75))</f>
        <v>#DIV/0!</v>
      </c>
      <c r="AI75" s="67" t="e">
        <f ca="1">IF($AF75&gt;3,0,OFFSET('ModelParams Lp'!$E$12,0,-'Sound Pressure'!$AF75))</f>
        <v>#DIV/0!</v>
      </c>
      <c r="AJ75" s="67" t="e">
        <f ca="1">IF($AF75&gt;4,0,OFFSET('ModelParams Lp'!$F$12,0,-'Sound Pressure'!$AF75))</f>
        <v>#DIV/0!</v>
      </c>
      <c r="AK75" s="67" t="e">
        <f ca="1">IF($AF75&gt;3,0,OFFSET('ModelParams Lp'!$G$12,0,-'Sound Pressure'!$AF75))</f>
        <v>#DIV/0!</v>
      </c>
      <c r="AL75" s="67" t="e">
        <f ca="1">IF($AF75&gt;5,0,OFFSET('ModelParams Lp'!$H$12,0,-'Sound Pressure'!$AF75))</f>
        <v>#DIV/0!</v>
      </c>
      <c r="AM75" s="67" t="e">
        <f ca="1">IF($AF75&gt;6,0,OFFSET('ModelParams Lp'!$I$12,0,-'Sound Pressure'!$AF75))</f>
        <v>#DIV/0!</v>
      </c>
      <c r="AN75" s="67" t="e">
        <f ca="1">IF($AF75&gt;7,0,IF($AF$4&lt;0,3,OFFSET('ModelParams Lp'!$J$12,0,-'Sound Pressure'!$AF75)))</f>
        <v>#DIV/0!</v>
      </c>
      <c r="AO75" s="67" t="e">
        <f t="shared" si="25"/>
        <v>#DIV/0!</v>
      </c>
      <c r="AP75" s="67" t="e">
        <f t="shared" si="25"/>
        <v>#DIV/0!</v>
      </c>
      <c r="AQ75" s="67" t="e">
        <f t="shared" si="25"/>
        <v>#DIV/0!</v>
      </c>
      <c r="AR75" s="67" t="e">
        <f t="shared" si="25"/>
        <v>#DIV/0!</v>
      </c>
      <c r="AS75" s="67" t="e">
        <f t="shared" si="25"/>
        <v>#DIV/0!</v>
      </c>
      <c r="AT75" s="67" t="e">
        <f t="shared" si="25"/>
        <v>#DIV/0!</v>
      </c>
      <c r="AU75" s="67" t="e">
        <f t="shared" si="25"/>
        <v>#DIV/0!</v>
      </c>
      <c r="AV75" s="67" t="e">
        <f t="shared" si="25"/>
        <v>#DIV/0!</v>
      </c>
      <c r="AW75" s="67">
        <f>'ModelParams Lp'!B$22</f>
        <v>4</v>
      </c>
      <c r="AX75" s="67">
        <f>'ModelParams Lp'!C$22</f>
        <v>2</v>
      </c>
      <c r="AY75" s="67">
        <f>'ModelParams Lp'!D$22</f>
        <v>1</v>
      </c>
      <c r="AZ75" s="67">
        <f>'ModelParams Lp'!E$22</f>
        <v>0</v>
      </c>
      <c r="BA75" s="67">
        <f>'ModelParams Lp'!F$22</f>
        <v>0</v>
      </c>
      <c r="BB75" s="67">
        <f>'ModelParams Lp'!G$22</f>
        <v>0</v>
      </c>
      <c r="BC75" s="67">
        <f>'ModelParams Lp'!H$22</f>
        <v>0</v>
      </c>
      <c r="BD75" s="67">
        <f>'ModelParams Lp'!I$22</f>
        <v>0</v>
      </c>
      <c r="BE75" s="67" t="e">
        <f>-10*LOG(2/(4*PI()*2^2)+4/(0.163*(Calcul!$K80*Calcul!$L80)/VLOOKUP(Calcul!$I80,'ModelParams Lp'!$E$37:$F$39,2,0)))</f>
        <v>#N/A</v>
      </c>
      <c r="BF75" s="67" t="e">
        <f>-10*LOG(2/(4*PI()*2^2)+4/(0.163*(Calcul!$K80*Calcul!$L80)/VLOOKUP(Calcul!$I80,'ModelParams Lp'!$E$37:$F$39,2,0)))</f>
        <v>#N/A</v>
      </c>
      <c r="BG75" s="67" t="e">
        <f>-10*LOG(2/(4*PI()*2^2)+4/(0.163*(Calcul!$K80*Calcul!$L80)/VLOOKUP(Calcul!$I80,'ModelParams Lp'!$E$37:$F$39,2,0)))</f>
        <v>#N/A</v>
      </c>
      <c r="BH75" s="67" t="e">
        <f>-10*LOG(2/(4*PI()*2^2)+4/(0.163*(Calcul!$K80*Calcul!$L80)/VLOOKUP(Calcul!$I80,'ModelParams Lp'!$E$37:$F$39,2,0)))</f>
        <v>#N/A</v>
      </c>
      <c r="BI75" s="67" t="e">
        <f>-10*LOG(2/(4*PI()*2^2)+4/(0.163*(Calcul!$K80*Calcul!$L80)/VLOOKUP(Calcul!$I80,'ModelParams Lp'!$E$37:$F$39,2,0)))</f>
        <v>#N/A</v>
      </c>
      <c r="BJ75" s="67" t="e">
        <f>-10*LOG(2/(4*PI()*2^2)+4/(0.163*(Calcul!$K80*Calcul!$L80)/VLOOKUP(Calcul!$I80,'ModelParams Lp'!$E$37:$F$39,2,0)))</f>
        <v>#N/A</v>
      </c>
      <c r="BK75" s="67" t="e">
        <f>-10*LOG(2/(4*PI()*2^2)+4/(0.163*(Calcul!$K80*Calcul!$L80)/VLOOKUP(Calcul!$I80,'ModelParams Lp'!$E$37:$F$39,2,0)))</f>
        <v>#N/A</v>
      </c>
      <c r="BL75" s="67" t="e">
        <f>-10*LOG(2/(4*PI()*2^2)+4/(0.163*(Calcul!$K80*Calcul!$L80)/VLOOKUP(Calcul!$I80,'ModelParams Lp'!$E$37:$F$39,2,0)))</f>
        <v>#N/A</v>
      </c>
      <c r="BM75" s="67" t="e">
        <f>VLOOKUP(Calcul!$J80,'ModelParams Lp'!$D$28:$O$32,5,0)+BE75</f>
        <v>#N/A</v>
      </c>
      <c r="BN75" s="67" t="e">
        <f>VLOOKUP(Calcul!$J80,'ModelParams Lp'!$D$28:$O$32,6,0)+BF75</f>
        <v>#N/A</v>
      </c>
      <c r="BO75" s="67" t="e">
        <f>VLOOKUP(Calcul!$J80,'ModelParams Lp'!$D$28:$O$32,7,0)+BG75</f>
        <v>#N/A</v>
      </c>
      <c r="BP75" s="67" t="e">
        <f>VLOOKUP(Calcul!$J80,'ModelParams Lp'!$D$28:$O$32,8,0)+BH75</f>
        <v>#N/A</v>
      </c>
      <c r="BQ75" s="67" t="e">
        <f>VLOOKUP(Calcul!$J80,'ModelParams Lp'!$D$28:$O$32,9,0)+BI75</f>
        <v>#N/A</v>
      </c>
      <c r="BR75" s="67" t="e">
        <f>VLOOKUP(Calcul!$J80,'ModelParams Lp'!$D$28:$O$32,10,0)+BJ75</f>
        <v>#N/A</v>
      </c>
      <c r="BS75" s="67" t="e">
        <f>VLOOKUP(Calcul!$J80,'ModelParams Lp'!$D$28:$O$32,11,0)+BK75</f>
        <v>#N/A</v>
      </c>
      <c r="BT75" s="67" t="e">
        <f>VLOOKUP(Calcul!$J80,'ModelParams Lp'!$D$28:$O$32,12,0)+BL75</f>
        <v>#N/A</v>
      </c>
      <c r="BU75" s="66" t="e">
        <f t="shared" ca="1" si="29"/>
        <v>#DIV/0!</v>
      </c>
      <c r="BV75" s="66" t="e">
        <f t="shared" ca="1" si="30"/>
        <v>#DIV/0!</v>
      </c>
      <c r="BW75" s="66" t="e">
        <f t="shared" ca="1" si="31"/>
        <v>#DIV/0!</v>
      </c>
      <c r="BX75" s="66" t="e">
        <f t="shared" ca="1" si="32"/>
        <v>#DIV/0!</v>
      </c>
      <c r="BY75" s="66" t="e">
        <f t="shared" ca="1" si="33"/>
        <v>#DIV/0!</v>
      </c>
      <c r="BZ75" s="66" t="e">
        <f t="shared" ca="1" si="34"/>
        <v>#DIV/0!</v>
      </c>
      <c r="CA75" s="66" t="e">
        <f t="shared" ca="1" si="35"/>
        <v>#DIV/0!</v>
      </c>
      <c r="CB75" s="66" t="e">
        <f t="shared" ca="1" si="36"/>
        <v>#DIV/0!</v>
      </c>
      <c r="CC75" s="24" t="e">
        <f ca="1">10*LOG10(IF(BU75="",0,POWER(10,((BU75+'ModelParams Lw'!$O$4)/10))) +IF(BV75="",0,POWER(10,((BV75+'ModelParams Lw'!$P$4)/10))) +IF(BW75="",0,POWER(10,((BW75+'ModelParams Lw'!$Q$4)/10))) +IF(BX75="",0,POWER(10,((BX75+'ModelParams Lw'!$R$4)/10))) +IF(BY75="",0,POWER(10,((BY75+'ModelParams Lw'!$S$4)/10))) +IF(BZ75="",0,POWER(10,((BZ75+'ModelParams Lw'!$T$4)/10))) +IF(CA75="",0,POWER(10,((CA75+'ModelParams Lw'!$U$4)/10)))+IF(CB75="",0,POWER(10,((CB75+'ModelParams Lw'!$V$4)/10))))</f>
        <v>#DIV/0!</v>
      </c>
      <c r="CD75" s="24" t="e">
        <f t="shared" ca="1" si="37"/>
        <v>#DIV/0!</v>
      </c>
      <c r="CE75" s="24" t="e">
        <f ca="1">(BU75-'ModelParams Lw'!O$10)/'ModelParams Lw'!O$11</f>
        <v>#DIV/0!</v>
      </c>
      <c r="CF75" s="24" t="e">
        <f ca="1">(BV75-'ModelParams Lw'!P$10)/'ModelParams Lw'!P$11</f>
        <v>#DIV/0!</v>
      </c>
      <c r="CG75" s="24" t="e">
        <f ca="1">(BW75-'ModelParams Lw'!Q$10)/'ModelParams Lw'!Q$11</f>
        <v>#DIV/0!</v>
      </c>
      <c r="CH75" s="24" t="e">
        <f ca="1">(BX75-'ModelParams Lw'!R$10)/'ModelParams Lw'!R$11</f>
        <v>#DIV/0!</v>
      </c>
      <c r="CI75" s="24" t="e">
        <f ca="1">(BY75-'ModelParams Lw'!S$10)/'ModelParams Lw'!S$11</f>
        <v>#DIV/0!</v>
      </c>
      <c r="CJ75" s="24" t="e">
        <f ca="1">(BZ75-'ModelParams Lw'!T$10)/'ModelParams Lw'!T$11</f>
        <v>#DIV/0!</v>
      </c>
      <c r="CK75" s="24" t="e">
        <f ca="1">(CA75-'ModelParams Lw'!U$10)/'ModelParams Lw'!U$11</f>
        <v>#DIV/0!</v>
      </c>
      <c r="CL75" s="24" t="e">
        <f ca="1">(CB75-'ModelParams Lw'!V$10)/'ModelParams Lw'!V$11</f>
        <v>#DIV/0!</v>
      </c>
      <c r="CM75" s="66" t="e">
        <f t="shared" si="38"/>
        <v>#DIV/0!</v>
      </c>
      <c r="CN75" s="66" t="e">
        <f t="shared" si="39"/>
        <v>#DIV/0!</v>
      </c>
      <c r="CO75" s="66" t="e">
        <f t="shared" si="40"/>
        <v>#DIV/0!</v>
      </c>
      <c r="CP75" s="66" t="e">
        <f t="shared" si="41"/>
        <v>#DIV/0!</v>
      </c>
      <c r="CQ75" s="66" t="e">
        <f t="shared" si="42"/>
        <v>#DIV/0!</v>
      </c>
      <c r="CR75" s="66" t="e">
        <f t="shared" si="43"/>
        <v>#DIV/0!</v>
      </c>
      <c r="CS75" s="66" t="e">
        <f t="shared" si="44"/>
        <v>#DIV/0!</v>
      </c>
      <c r="CT75" s="66" t="e">
        <f t="shared" si="45"/>
        <v>#DIV/0!</v>
      </c>
      <c r="CU75" s="24" t="e">
        <f>10*LOG10(IF(CM75="",0,POWER(10,((CM75+'ModelParams Lw'!$O$4)/10))) +IF(CN75="",0,POWER(10,((CN75+'ModelParams Lw'!$P$4)/10))) +IF(CO75="",0,POWER(10,((CO75+'ModelParams Lw'!$Q$4)/10))) +IF(CP75="",0,POWER(10,((CP75+'ModelParams Lw'!$R$4)/10))) +IF(CQ75="",0,POWER(10,((CQ75+'ModelParams Lw'!$S$4)/10))) +IF(CR75="",0,POWER(10,((CR75+'ModelParams Lw'!$T$4)/10))) +IF(CS75="",0,POWER(10,((CS75+'ModelParams Lw'!$U$4)/10)))+IF(CT75="",0,POWER(10,((CT75+'ModelParams Lw'!$V$4)/10))))</f>
        <v>#DIV/0!</v>
      </c>
      <c r="CV75" s="24" t="e">
        <f t="shared" si="46"/>
        <v>#DIV/0!</v>
      </c>
      <c r="CW75" s="24" t="e">
        <f>(CM75-'ModelParams Lw'!O$10)/'ModelParams Lw'!O$11</f>
        <v>#DIV/0!</v>
      </c>
      <c r="CX75" s="24" t="e">
        <f>(CN75-'ModelParams Lw'!P$10)/'ModelParams Lw'!P$11</f>
        <v>#DIV/0!</v>
      </c>
      <c r="CY75" s="24" t="e">
        <f>(CO75-'ModelParams Lw'!Q$10)/'ModelParams Lw'!Q$11</f>
        <v>#DIV/0!</v>
      </c>
      <c r="CZ75" s="24" t="e">
        <f>(CP75-'ModelParams Lw'!R$10)/'ModelParams Lw'!R$11</f>
        <v>#DIV/0!</v>
      </c>
      <c r="DA75" s="24" t="e">
        <f>(CQ75-'ModelParams Lw'!S$10)/'ModelParams Lw'!S$11</f>
        <v>#DIV/0!</v>
      </c>
      <c r="DB75" s="24" t="e">
        <f>(CR75-'ModelParams Lw'!T$10)/'ModelParams Lw'!T$11</f>
        <v>#DIV/0!</v>
      </c>
      <c r="DC75" s="24" t="e">
        <f>(CS75-'ModelParams Lw'!U$10)/'ModelParams Lw'!U$11</f>
        <v>#DIV/0!</v>
      </c>
      <c r="DD75" s="24" t="e">
        <f>(CT75-'ModelParams Lw'!V$10)/'ModelParams Lw'!V$11</f>
        <v>#DIV/0!</v>
      </c>
    </row>
    <row r="76" spans="1:108" x14ac:dyDescent="0.25">
      <c r="A76" s="12">
        <f>'Sound Power'!B76</f>
        <v>0</v>
      </c>
      <c r="B76" s="12">
        <f>'Sound Power'!D76</f>
        <v>0</v>
      </c>
      <c r="C76" s="12">
        <f>'Sound Power'!E76</f>
        <v>0</v>
      </c>
      <c r="D76" s="12">
        <f>'Sound Power'!F76</f>
        <v>0</v>
      </c>
      <c r="E76" s="67" t="e">
        <f>IF(Calcul!$G81="SA",'Sound Power'!AY76,'Sound Power'!P76)</f>
        <v>#DIV/0!</v>
      </c>
      <c r="F76" s="67" t="e">
        <f>IF(Calcul!$G81="SA",'Sound Power'!AZ76,'Sound Power'!Q76)</f>
        <v>#DIV/0!</v>
      </c>
      <c r="G76" s="67" t="e">
        <f>IF(Calcul!$G81="SA",'Sound Power'!BA76,'Sound Power'!R76)</f>
        <v>#DIV/0!</v>
      </c>
      <c r="H76" s="67" t="e">
        <f>IF(Calcul!$G81="SA",'Sound Power'!BB76,'Sound Power'!S76)</f>
        <v>#DIV/0!</v>
      </c>
      <c r="I76" s="67" t="e">
        <f>IF(Calcul!$G81="SA",'Sound Power'!BC76,'Sound Power'!T76)</f>
        <v>#DIV/0!</v>
      </c>
      <c r="J76" s="67" t="e">
        <f>IF(Calcul!$G81="SA",'Sound Power'!BD76,'Sound Power'!U76)</f>
        <v>#DIV/0!</v>
      </c>
      <c r="K76" s="67" t="e">
        <f>IF(Calcul!$G81="SA",'Sound Power'!BE76,'Sound Power'!V76)</f>
        <v>#DIV/0!</v>
      </c>
      <c r="L76" s="67" t="e">
        <f>IF(Calcul!$G81="SA",'Sound Power'!BF76,'Sound Power'!W76)</f>
        <v>#DIV/0!</v>
      </c>
      <c r="M76" s="67" t="e">
        <f>'Sound Power'!BY76</f>
        <v>#DIV/0!</v>
      </c>
      <c r="N76" s="67" t="e">
        <f>'Sound Power'!BZ76</f>
        <v>#DIV/0!</v>
      </c>
      <c r="O76" s="67" t="e">
        <f>'Sound Power'!CA76</f>
        <v>#DIV/0!</v>
      </c>
      <c r="P76" s="67" t="e">
        <f>'Sound Power'!CB76</f>
        <v>#DIV/0!</v>
      </c>
      <c r="Q76" s="67" t="e">
        <f>'Sound Power'!CC76</f>
        <v>#DIV/0!</v>
      </c>
      <c r="R76" s="67" t="e">
        <f>'Sound Power'!CD76</f>
        <v>#DIV/0!</v>
      </c>
      <c r="S76" s="67" t="e">
        <f>'Sound Power'!CE76</f>
        <v>#DIV/0!</v>
      </c>
      <c r="T76" s="67" t="e">
        <f>'Sound Power'!CF76</f>
        <v>#DIV/0!</v>
      </c>
      <c r="U76" s="64">
        <f t="shared" si="26"/>
        <v>0</v>
      </c>
      <c r="V76" s="64">
        <f t="shared" si="27"/>
        <v>0</v>
      </c>
      <c r="W76" s="67" t="e">
        <f>('ModelParams Lp'!B$4*10^'ModelParams Lp'!B$5*($U76/$V76)^'ModelParams Lp'!B$6)*3</f>
        <v>#DIV/0!</v>
      </c>
      <c r="X76" s="67" t="e">
        <f>('ModelParams Lp'!C$4*10^'ModelParams Lp'!C$5*($U76/$V76)^'ModelParams Lp'!C$6)*3</f>
        <v>#DIV/0!</v>
      </c>
      <c r="Y76" s="67" t="e">
        <f>('ModelParams Lp'!D$4*10^'ModelParams Lp'!D$5*($U76/$V76)^'ModelParams Lp'!D$6)*3</f>
        <v>#DIV/0!</v>
      </c>
      <c r="Z76" s="67" t="e">
        <f>('ModelParams Lp'!E$4*10^'ModelParams Lp'!E$5*($U76/$V76)^'ModelParams Lp'!E$6)*3</f>
        <v>#DIV/0!</v>
      </c>
      <c r="AA76" s="67" t="e">
        <f>('ModelParams Lp'!F$4*10^'ModelParams Lp'!F$5*($U76/$V76)^'ModelParams Lp'!F$6)*3</f>
        <v>#DIV/0!</v>
      </c>
      <c r="AB76" s="67" t="e">
        <f>('ModelParams Lp'!G$4*10^'ModelParams Lp'!G$5*($U76/$V76)^'ModelParams Lp'!G$6)*3</f>
        <v>#DIV/0!</v>
      </c>
      <c r="AC76" s="67" t="e">
        <f>('ModelParams Lp'!H$4*10^'ModelParams Lp'!H$5*($U76/$V76)^'ModelParams Lp'!H$6)*3</f>
        <v>#DIV/0!</v>
      </c>
      <c r="AD76" s="67" t="e">
        <f>('ModelParams Lp'!I$4*10^'ModelParams Lp'!I$5*($U76/$V76)^'ModelParams Lp'!I$6)*3</f>
        <v>#DIV/0!</v>
      </c>
      <c r="AE76" s="53" t="e">
        <f t="shared" si="28"/>
        <v>#DIV/0!</v>
      </c>
      <c r="AF76" s="53" t="e">
        <f>IF(AE76&lt;'ModelParams Lp'!$B$16,-1,IF(AE76&lt;'ModelParams Lp'!$C$16,0,IF(AE76&lt;'ModelParams Lp'!$D$16,1,IF(AE76&lt;'ModelParams Lp'!$E$16,2,IF(AE76&lt;'ModelParams Lp'!$F$16,3,IF(AE76&lt;'ModelParams Lp'!$G$16,4,IF(AE76&lt;'ModelParams Lp'!$H$16,5,6)))))))</f>
        <v>#DIV/0!</v>
      </c>
      <c r="AG76" s="67" t="e">
        <f ca="1">IF($AF76&gt;1,0,OFFSET('ModelParams Lp'!$C$12,0,-'Sound Pressure'!$AF76))</f>
        <v>#DIV/0!</v>
      </c>
      <c r="AH76" s="67" t="e">
        <f ca="1">IF($AF76&gt;2,0,OFFSET('ModelParams Lp'!$D$12,0,-'Sound Pressure'!$AF76))</f>
        <v>#DIV/0!</v>
      </c>
      <c r="AI76" s="67" t="e">
        <f ca="1">IF($AF76&gt;3,0,OFFSET('ModelParams Lp'!$E$12,0,-'Sound Pressure'!$AF76))</f>
        <v>#DIV/0!</v>
      </c>
      <c r="AJ76" s="67" t="e">
        <f ca="1">IF($AF76&gt;4,0,OFFSET('ModelParams Lp'!$F$12,0,-'Sound Pressure'!$AF76))</f>
        <v>#DIV/0!</v>
      </c>
      <c r="AK76" s="67" t="e">
        <f ca="1">IF($AF76&gt;3,0,OFFSET('ModelParams Lp'!$G$12,0,-'Sound Pressure'!$AF76))</f>
        <v>#DIV/0!</v>
      </c>
      <c r="AL76" s="67" t="e">
        <f ca="1">IF($AF76&gt;5,0,OFFSET('ModelParams Lp'!$H$12,0,-'Sound Pressure'!$AF76))</f>
        <v>#DIV/0!</v>
      </c>
      <c r="AM76" s="67" t="e">
        <f ca="1">IF($AF76&gt;6,0,OFFSET('ModelParams Lp'!$I$12,0,-'Sound Pressure'!$AF76))</f>
        <v>#DIV/0!</v>
      </c>
      <c r="AN76" s="67" t="e">
        <f ca="1">IF($AF76&gt;7,0,IF($AF$4&lt;0,3,OFFSET('ModelParams Lp'!$J$12,0,-'Sound Pressure'!$AF76)))</f>
        <v>#DIV/0!</v>
      </c>
      <c r="AO76" s="67" t="e">
        <f t="shared" si="25"/>
        <v>#DIV/0!</v>
      </c>
      <c r="AP76" s="67" t="e">
        <f t="shared" si="25"/>
        <v>#DIV/0!</v>
      </c>
      <c r="AQ76" s="67" t="e">
        <f t="shared" si="25"/>
        <v>#DIV/0!</v>
      </c>
      <c r="AR76" s="67" t="e">
        <f t="shared" si="25"/>
        <v>#DIV/0!</v>
      </c>
      <c r="AS76" s="67" t="e">
        <f t="shared" si="25"/>
        <v>#DIV/0!</v>
      </c>
      <c r="AT76" s="67" t="e">
        <f t="shared" si="25"/>
        <v>#DIV/0!</v>
      </c>
      <c r="AU76" s="67" t="e">
        <f t="shared" si="25"/>
        <v>#DIV/0!</v>
      </c>
      <c r="AV76" s="67" t="e">
        <f t="shared" si="25"/>
        <v>#DIV/0!</v>
      </c>
      <c r="AW76" s="67">
        <f>'ModelParams Lp'!B$22</f>
        <v>4</v>
      </c>
      <c r="AX76" s="67">
        <f>'ModelParams Lp'!C$22</f>
        <v>2</v>
      </c>
      <c r="AY76" s="67">
        <f>'ModelParams Lp'!D$22</f>
        <v>1</v>
      </c>
      <c r="AZ76" s="67">
        <f>'ModelParams Lp'!E$22</f>
        <v>0</v>
      </c>
      <c r="BA76" s="67">
        <f>'ModelParams Lp'!F$22</f>
        <v>0</v>
      </c>
      <c r="BB76" s="67">
        <f>'ModelParams Lp'!G$22</f>
        <v>0</v>
      </c>
      <c r="BC76" s="67">
        <f>'ModelParams Lp'!H$22</f>
        <v>0</v>
      </c>
      <c r="BD76" s="67">
        <f>'ModelParams Lp'!I$22</f>
        <v>0</v>
      </c>
      <c r="BE76" s="67" t="e">
        <f>-10*LOG(2/(4*PI()*2^2)+4/(0.163*(Calcul!$K81*Calcul!$L81)/VLOOKUP(Calcul!$I81,'ModelParams Lp'!$E$37:$F$39,2,0)))</f>
        <v>#N/A</v>
      </c>
      <c r="BF76" s="67" t="e">
        <f>-10*LOG(2/(4*PI()*2^2)+4/(0.163*(Calcul!$K81*Calcul!$L81)/VLOOKUP(Calcul!$I81,'ModelParams Lp'!$E$37:$F$39,2,0)))</f>
        <v>#N/A</v>
      </c>
      <c r="BG76" s="67" t="e">
        <f>-10*LOG(2/(4*PI()*2^2)+4/(0.163*(Calcul!$K81*Calcul!$L81)/VLOOKUP(Calcul!$I81,'ModelParams Lp'!$E$37:$F$39,2,0)))</f>
        <v>#N/A</v>
      </c>
      <c r="BH76" s="67" t="e">
        <f>-10*LOG(2/(4*PI()*2^2)+4/(0.163*(Calcul!$K81*Calcul!$L81)/VLOOKUP(Calcul!$I81,'ModelParams Lp'!$E$37:$F$39,2,0)))</f>
        <v>#N/A</v>
      </c>
      <c r="BI76" s="67" t="e">
        <f>-10*LOG(2/(4*PI()*2^2)+4/(0.163*(Calcul!$K81*Calcul!$L81)/VLOOKUP(Calcul!$I81,'ModelParams Lp'!$E$37:$F$39,2,0)))</f>
        <v>#N/A</v>
      </c>
      <c r="BJ76" s="67" t="e">
        <f>-10*LOG(2/(4*PI()*2^2)+4/(0.163*(Calcul!$K81*Calcul!$L81)/VLOOKUP(Calcul!$I81,'ModelParams Lp'!$E$37:$F$39,2,0)))</f>
        <v>#N/A</v>
      </c>
      <c r="BK76" s="67" t="e">
        <f>-10*LOG(2/(4*PI()*2^2)+4/(0.163*(Calcul!$K81*Calcul!$L81)/VLOOKUP(Calcul!$I81,'ModelParams Lp'!$E$37:$F$39,2,0)))</f>
        <v>#N/A</v>
      </c>
      <c r="BL76" s="67" t="e">
        <f>-10*LOG(2/(4*PI()*2^2)+4/(0.163*(Calcul!$K81*Calcul!$L81)/VLOOKUP(Calcul!$I81,'ModelParams Lp'!$E$37:$F$39,2,0)))</f>
        <v>#N/A</v>
      </c>
      <c r="BM76" s="67" t="e">
        <f>VLOOKUP(Calcul!$J81,'ModelParams Lp'!$D$28:$O$32,5,0)+BE76</f>
        <v>#N/A</v>
      </c>
      <c r="BN76" s="67" t="e">
        <f>VLOOKUP(Calcul!$J81,'ModelParams Lp'!$D$28:$O$32,6,0)+BF76</f>
        <v>#N/A</v>
      </c>
      <c r="BO76" s="67" t="e">
        <f>VLOOKUP(Calcul!$J81,'ModelParams Lp'!$D$28:$O$32,7,0)+BG76</f>
        <v>#N/A</v>
      </c>
      <c r="BP76" s="67" t="e">
        <f>VLOOKUP(Calcul!$J81,'ModelParams Lp'!$D$28:$O$32,8,0)+BH76</f>
        <v>#N/A</v>
      </c>
      <c r="BQ76" s="67" t="e">
        <f>VLOOKUP(Calcul!$J81,'ModelParams Lp'!$D$28:$O$32,9,0)+BI76</f>
        <v>#N/A</v>
      </c>
      <c r="BR76" s="67" t="e">
        <f>VLOOKUP(Calcul!$J81,'ModelParams Lp'!$D$28:$O$32,10,0)+BJ76</f>
        <v>#N/A</v>
      </c>
      <c r="BS76" s="67" t="e">
        <f>VLOOKUP(Calcul!$J81,'ModelParams Lp'!$D$28:$O$32,11,0)+BK76</f>
        <v>#N/A</v>
      </c>
      <c r="BT76" s="67" t="e">
        <f>VLOOKUP(Calcul!$J81,'ModelParams Lp'!$D$28:$O$32,12,0)+BL76</f>
        <v>#N/A</v>
      </c>
      <c r="BU76" s="66" t="e">
        <f t="shared" ca="1" si="29"/>
        <v>#DIV/0!</v>
      </c>
      <c r="BV76" s="66" t="e">
        <f t="shared" ca="1" si="30"/>
        <v>#DIV/0!</v>
      </c>
      <c r="BW76" s="66" t="e">
        <f t="shared" ca="1" si="31"/>
        <v>#DIV/0!</v>
      </c>
      <c r="BX76" s="66" t="e">
        <f t="shared" ca="1" si="32"/>
        <v>#DIV/0!</v>
      </c>
      <c r="BY76" s="66" t="e">
        <f t="shared" ca="1" si="33"/>
        <v>#DIV/0!</v>
      </c>
      <c r="BZ76" s="66" t="e">
        <f t="shared" ca="1" si="34"/>
        <v>#DIV/0!</v>
      </c>
      <c r="CA76" s="66" t="e">
        <f t="shared" ca="1" si="35"/>
        <v>#DIV/0!</v>
      </c>
      <c r="CB76" s="66" t="e">
        <f t="shared" ca="1" si="36"/>
        <v>#DIV/0!</v>
      </c>
      <c r="CC76" s="24" t="e">
        <f ca="1">10*LOG10(IF(BU76="",0,POWER(10,((BU76+'ModelParams Lw'!$O$4)/10))) +IF(BV76="",0,POWER(10,((BV76+'ModelParams Lw'!$P$4)/10))) +IF(BW76="",0,POWER(10,((BW76+'ModelParams Lw'!$Q$4)/10))) +IF(BX76="",0,POWER(10,((BX76+'ModelParams Lw'!$R$4)/10))) +IF(BY76="",0,POWER(10,((BY76+'ModelParams Lw'!$S$4)/10))) +IF(BZ76="",0,POWER(10,((BZ76+'ModelParams Lw'!$T$4)/10))) +IF(CA76="",0,POWER(10,((CA76+'ModelParams Lw'!$U$4)/10)))+IF(CB76="",0,POWER(10,((CB76+'ModelParams Lw'!$V$4)/10))))</f>
        <v>#DIV/0!</v>
      </c>
      <c r="CD76" s="24" t="e">
        <f t="shared" ca="1" si="37"/>
        <v>#DIV/0!</v>
      </c>
      <c r="CE76" s="24" t="e">
        <f ca="1">(BU76-'ModelParams Lw'!O$10)/'ModelParams Lw'!O$11</f>
        <v>#DIV/0!</v>
      </c>
      <c r="CF76" s="24" t="e">
        <f ca="1">(BV76-'ModelParams Lw'!P$10)/'ModelParams Lw'!P$11</f>
        <v>#DIV/0!</v>
      </c>
      <c r="CG76" s="24" t="e">
        <f ca="1">(BW76-'ModelParams Lw'!Q$10)/'ModelParams Lw'!Q$11</f>
        <v>#DIV/0!</v>
      </c>
      <c r="CH76" s="24" t="e">
        <f ca="1">(BX76-'ModelParams Lw'!R$10)/'ModelParams Lw'!R$11</f>
        <v>#DIV/0!</v>
      </c>
      <c r="CI76" s="24" t="e">
        <f ca="1">(BY76-'ModelParams Lw'!S$10)/'ModelParams Lw'!S$11</f>
        <v>#DIV/0!</v>
      </c>
      <c r="CJ76" s="24" t="e">
        <f ca="1">(BZ76-'ModelParams Lw'!T$10)/'ModelParams Lw'!T$11</f>
        <v>#DIV/0!</v>
      </c>
      <c r="CK76" s="24" t="e">
        <f ca="1">(CA76-'ModelParams Lw'!U$10)/'ModelParams Lw'!U$11</f>
        <v>#DIV/0!</v>
      </c>
      <c r="CL76" s="24" t="e">
        <f ca="1">(CB76-'ModelParams Lw'!V$10)/'ModelParams Lw'!V$11</f>
        <v>#DIV/0!</v>
      </c>
      <c r="CM76" s="66" t="e">
        <f t="shared" si="38"/>
        <v>#DIV/0!</v>
      </c>
      <c r="CN76" s="66" t="e">
        <f t="shared" si="39"/>
        <v>#DIV/0!</v>
      </c>
      <c r="CO76" s="66" t="e">
        <f t="shared" si="40"/>
        <v>#DIV/0!</v>
      </c>
      <c r="CP76" s="66" t="e">
        <f t="shared" si="41"/>
        <v>#DIV/0!</v>
      </c>
      <c r="CQ76" s="66" t="e">
        <f t="shared" si="42"/>
        <v>#DIV/0!</v>
      </c>
      <c r="CR76" s="66" t="e">
        <f t="shared" si="43"/>
        <v>#DIV/0!</v>
      </c>
      <c r="CS76" s="66" t="e">
        <f t="shared" si="44"/>
        <v>#DIV/0!</v>
      </c>
      <c r="CT76" s="66" t="e">
        <f t="shared" si="45"/>
        <v>#DIV/0!</v>
      </c>
      <c r="CU76" s="24" t="e">
        <f>10*LOG10(IF(CM76="",0,POWER(10,((CM76+'ModelParams Lw'!$O$4)/10))) +IF(CN76="",0,POWER(10,((CN76+'ModelParams Lw'!$P$4)/10))) +IF(CO76="",0,POWER(10,((CO76+'ModelParams Lw'!$Q$4)/10))) +IF(CP76="",0,POWER(10,((CP76+'ModelParams Lw'!$R$4)/10))) +IF(CQ76="",0,POWER(10,((CQ76+'ModelParams Lw'!$S$4)/10))) +IF(CR76="",0,POWER(10,((CR76+'ModelParams Lw'!$T$4)/10))) +IF(CS76="",0,POWER(10,((CS76+'ModelParams Lw'!$U$4)/10)))+IF(CT76="",0,POWER(10,((CT76+'ModelParams Lw'!$V$4)/10))))</f>
        <v>#DIV/0!</v>
      </c>
      <c r="CV76" s="24" t="e">
        <f t="shared" si="46"/>
        <v>#DIV/0!</v>
      </c>
      <c r="CW76" s="24" t="e">
        <f>(CM76-'ModelParams Lw'!O$10)/'ModelParams Lw'!O$11</f>
        <v>#DIV/0!</v>
      </c>
      <c r="CX76" s="24" t="e">
        <f>(CN76-'ModelParams Lw'!P$10)/'ModelParams Lw'!P$11</f>
        <v>#DIV/0!</v>
      </c>
      <c r="CY76" s="24" t="e">
        <f>(CO76-'ModelParams Lw'!Q$10)/'ModelParams Lw'!Q$11</f>
        <v>#DIV/0!</v>
      </c>
      <c r="CZ76" s="24" t="e">
        <f>(CP76-'ModelParams Lw'!R$10)/'ModelParams Lw'!R$11</f>
        <v>#DIV/0!</v>
      </c>
      <c r="DA76" s="24" t="e">
        <f>(CQ76-'ModelParams Lw'!S$10)/'ModelParams Lw'!S$11</f>
        <v>#DIV/0!</v>
      </c>
      <c r="DB76" s="24" t="e">
        <f>(CR76-'ModelParams Lw'!T$10)/'ModelParams Lw'!T$11</f>
        <v>#DIV/0!</v>
      </c>
      <c r="DC76" s="24" t="e">
        <f>(CS76-'ModelParams Lw'!U$10)/'ModelParams Lw'!U$11</f>
        <v>#DIV/0!</v>
      </c>
      <c r="DD76" s="24" t="e">
        <f>(CT76-'ModelParams Lw'!V$10)/'ModelParams Lw'!V$11</f>
        <v>#DIV/0!</v>
      </c>
    </row>
    <row r="77" spans="1:108" x14ac:dyDescent="0.25">
      <c r="A77" s="12">
        <f>'Sound Power'!B77</f>
        <v>0</v>
      </c>
      <c r="B77" s="12">
        <f>'Sound Power'!D77</f>
        <v>0</v>
      </c>
      <c r="C77" s="12">
        <f>'Sound Power'!E77</f>
        <v>0</v>
      </c>
      <c r="D77" s="12">
        <f>'Sound Power'!F77</f>
        <v>0</v>
      </c>
      <c r="E77" s="67" t="e">
        <f>IF(Calcul!$G82="SA",'Sound Power'!AY77,'Sound Power'!P77)</f>
        <v>#DIV/0!</v>
      </c>
      <c r="F77" s="67" t="e">
        <f>IF(Calcul!$G82="SA",'Sound Power'!AZ77,'Sound Power'!Q77)</f>
        <v>#DIV/0!</v>
      </c>
      <c r="G77" s="67" t="e">
        <f>IF(Calcul!$G82="SA",'Sound Power'!BA77,'Sound Power'!R77)</f>
        <v>#DIV/0!</v>
      </c>
      <c r="H77" s="67" t="e">
        <f>IF(Calcul!$G82="SA",'Sound Power'!BB77,'Sound Power'!S77)</f>
        <v>#DIV/0!</v>
      </c>
      <c r="I77" s="67" t="e">
        <f>IF(Calcul!$G82="SA",'Sound Power'!BC77,'Sound Power'!T77)</f>
        <v>#DIV/0!</v>
      </c>
      <c r="J77" s="67" t="e">
        <f>IF(Calcul!$G82="SA",'Sound Power'!BD77,'Sound Power'!U77)</f>
        <v>#DIV/0!</v>
      </c>
      <c r="K77" s="67" t="e">
        <f>IF(Calcul!$G82="SA",'Sound Power'!BE77,'Sound Power'!V77)</f>
        <v>#DIV/0!</v>
      </c>
      <c r="L77" s="67" t="e">
        <f>IF(Calcul!$G82="SA",'Sound Power'!BF77,'Sound Power'!W77)</f>
        <v>#DIV/0!</v>
      </c>
      <c r="M77" s="67" t="e">
        <f>'Sound Power'!BY77</f>
        <v>#DIV/0!</v>
      </c>
      <c r="N77" s="67" t="e">
        <f>'Sound Power'!BZ77</f>
        <v>#DIV/0!</v>
      </c>
      <c r="O77" s="67" t="e">
        <f>'Sound Power'!CA77</f>
        <v>#DIV/0!</v>
      </c>
      <c r="P77" s="67" t="e">
        <f>'Sound Power'!CB77</f>
        <v>#DIV/0!</v>
      </c>
      <c r="Q77" s="67" t="e">
        <f>'Sound Power'!CC77</f>
        <v>#DIV/0!</v>
      </c>
      <c r="R77" s="67" t="e">
        <f>'Sound Power'!CD77</f>
        <v>#DIV/0!</v>
      </c>
      <c r="S77" s="67" t="e">
        <f>'Sound Power'!CE77</f>
        <v>#DIV/0!</v>
      </c>
      <c r="T77" s="67" t="e">
        <f>'Sound Power'!CF77</f>
        <v>#DIV/0!</v>
      </c>
      <c r="U77" s="64">
        <f t="shared" si="26"/>
        <v>0</v>
      </c>
      <c r="V77" s="64">
        <f t="shared" si="27"/>
        <v>0</v>
      </c>
      <c r="W77" s="67" t="e">
        <f>('ModelParams Lp'!B$4*10^'ModelParams Lp'!B$5*($U77/$V77)^'ModelParams Lp'!B$6)*3</f>
        <v>#DIV/0!</v>
      </c>
      <c r="X77" s="67" t="e">
        <f>('ModelParams Lp'!C$4*10^'ModelParams Lp'!C$5*($U77/$V77)^'ModelParams Lp'!C$6)*3</f>
        <v>#DIV/0!</v>
      </c>
      <c r="Y77" s="67" t="e">
        <f>('ModelParams Lp'!D$4*10^'ModelParams Lp'!D$5*($U77/$V77)^'ModelParams Lp'!D$6)*3</f>
        <v>#DIV/0!</v>
      </c>
      <c r="Z77" s="67" t="e">
        <f>('ModelParams Lp'!E$4*10^'ModelParams Lp'!E$5*($U77/$V77)^'ModelParams Lp'!E$6)*3</f>
        <v>#DIV/0!</v>
      </c>
      <c r="AA77" s="67" t="e">
        <f>('ModelParams Lp'!F$4*10^'ModelParams Lp'!F$5*($U77/$V77)^'ModelParams Lp'!F$6)*3</f>
        <v>#DIV/0!</v>
      </c>
      <c r="AB77" s="67" t="e">
        <f>('ModelParams Lp'!G$4*10^'ModelParams Lp'!G$5*($U77/$V77)^'ModelParams Lp'!G$6)*3</f>
        <v>#DIV/0!</v>
      </c>
      <c r="AC77" s="67" t="e">
        <f>('ModelParams Lp'!H$4*10^'ModelParams Lp'!H$5*($U77/$V77)^'ModelParams Lp'!H$6)*3</f>
        <v>#DIV/0!</v>
      </c>
      <c r="AD77" s="67" t="e">
        <f>('ModelParams Lp'!I$4*10^'ModelParams Lp'!I$5*($U77/$V77)^'ModelParams Lp'!I$6)*3</f>
        <v>#DIV/0!</v>
      </c>
      <c r="AE77" s="53" t="e">
        <f t="shared" si="28"/>
        <v>#DIV/0!</v>
      </c>
      <c r="AF77" s="53" t="e">
        <f>IF(AE77&lt;'ModelParams Lp'!$B$16,-1,IF(AE77&lt;'ModelParams Lp'!$C$16,0,IF(AE77&lt;'ModelParams Lp'!$D$16,1,IF(AE77&lt;'ModelParams Lp'!$E$16,2,IF(AE77&lt;'ModelParams Lp'!$F$16,3,IF(AE77&lt;'ModelParams Lp'!$G$16,4,IF(AE77&lt;'ModelParams Lp'!$H$16,5,6)))))))</f>
        <v>#DIV/0!</v>
      </c>
      <c r="AG77" s="67" t="e">
        <f ca="1">IF($AF77&gt;1,0,OFFSET('ModelParams Lp'!$C$12,0,-'Sound Pressure'!$AF77))</f>
        <v>#DIV/0!</v>
      </c>
      <c r="AH77" s="67" t="e">
        <f ca="1">IF($AF77&gt;2,0,OFFSET('ModelParams Lp'!$D$12,0,-'Sound Pressure'!$AF77))</f>
        <v>#DIV/0!</v>
      </c>
      <c r="AI77" s="67" t="e">
        <f ca="1">IF($AF77&gt;3,0,OFFSET('ModelParams Lp'!$E$12,0,-'Sound Pressure'!$AF77))</f>
        <v>#DIV/0!</v>
      </c>
      <c r="AJ77" s="67" t="e">
        <f ca="1">IF($AF77&gt;4,0,OFFSET('ModelParams Lp'!$F$12,0,-'Sound Pressure'!$AF77))</f>
        <v>#DIV/0!</v>
      </c>
      <c r="AK77" s="67" t="e">
        <f ca="1">IF($AF77&gt;3,0,OFFSET('ModelParams Lp'!$G$12,0,-'Sound Pressure'!$AF77))</f>
        <v>#DIV/0!</v>
      </c>
      <c r="AL77" s="67" t="e">
        <f ca="1">IF($AF77&gt;5,0,OFFSET('ModelParams Lp'!$H$12,0,-'Sound Pressure'!$AF77))</f>
        <v>#DIV/0!</v>
      </c>
      <c r="AM77" s="67" t="e">
        <f ca="1">IF($AF77&gt;6,0,OFFSET('ModelParams Lp'!$I$12,0,-'Sound Pressure'!$AF77))</f>
        <v>#DIV/0!</v>
      </c>
      <c r="AN77" s="67" t="e">
        <f ca="1">IF($AF77&gt;7,0,IF($AF$4&lt;0,3,OFFSET('ModelParams Lp'!$J$12,0,-'Sound Pressure'!$AF77)))</f>
        <v>#DIV/0!</v>
      </c>
      <c r="AO77" s="67" t="e">
        <f t="shared" si="25"/>
        <v>#DIV/0!</v>
      </c>
      <c r="AP77" s="67" t="e">
        <f t="shared" si="25"/>
        <v>#DIV/0!</v>
      </c>
      <c r="AQ77" s="67" t="e">
        <f t="shared" si="25"/>
        <v>#DIV/0!</v>
      </c>
      <c r="AR77" s="67" t="e">
        <f t="shared" si="25"/>
        <v>#DIV/0!</v>
      </c>
      <c r="AS77" s="67" t="e">
        <f t="shared" si="25"/>
        <v>#DIV/0!</v>
      </c>
      <c r="AT77" s="67" t="e">
        <f t="shared" si="25"/>
        <v>#DIV/0!</v>
      </c>
      <c r="AU77" s="67" t="e">
        <f t="shared" si="25"/>
        <v>#DIV/0!</v>
      </c>
      <c r="AV77" s="67" t="e">
        <f t="shared" si="25"/>
        <v>#DIV/0!</v>
      </c>
      <c r="AW77" s="67">
        <f>'ModelParams Lp'!B$22</f>
        <v>4</v>
      </c>
      <c r="AX77" s="67">
        <f>'ModelParams Lp'!C$22</f>
        <v>2</v>
      </c>
      <c r="AY77" s="67">
        <f>'ModelParams Lp'!D$22</f>
        <v>1</v>
      </c>
      <c r="AZ77" s="67">
        <f>'ModelParams Lp'!E$22</f>
        <v>0</v>
      </c>
      <c r="BA77" s="67">
        <f>'ModelParams Lp'!F$22</f>
        <v>0</v>
      </c>
      <c r="BB77" s="67">
        <f>'ModelParams Lp'!G$22</f>
        <v>0</v>
      </c>
      <c r="BC77" s="67">
        <f>'ModelParams Lp'!H$22</f>
        <v>0</v>
      </c>
      <c r="BD77" s="67">
        <f>'ModelParams Lp'!I$22</f>
        <v>0</v>
      </c>
      <c r="BE77" s="67" t="e">
        <f>-10*LOG(2/(4*PI()*2^2)+4/(0.163*(Calcul!$K82*Calcul!$L82)/VLOOKUP(Calcul!$I82,'ModelParams Lp'!$E$37:$F$39,2,0)))</f>
        <v>#N/A</v>
      </c>
      <c r="BF77" s="67" t="e">
        <f>-10*LOG(2/(4*PI()*2^2)+4/(0.163*(Calcul!$K82*Calcul!$L82)/VLOOKUP(Calcul!$I82,'ModelParams Lp'!$E$37:$F$39,2,0)))</f>
        <v>#N/A</v>
      </c>
      <c r="BG77" s="67" t="e">
        <f>-10*LOG(2/(4*PI()*2^2)+4/(0.163*(Calcul!$K82*Calcul!$L82)/VLOOKUP(Calcul!$I82,'ModelParams Lp'!$E$37:$F$39,2,0)))</f>
        <v>#N/A</v>
      </c>
      <c r="BH77" s="67" t="e">
        <f>-10*LOG(2/(4*PI()*2^2)+4/(0.163*(Calcul!$K82*Calcul!$L82)/VLOOKUP(Calcul!$I82,'ModelParams Lp'!$E$37:$F$39,2,0)))</f>
        <v>#N/A</v>
      </c>
      <c r="BI77" s="67" t="e">
        <f>-10*LOG(2/(4*PI()*2^2)+4/(0.163*(Calcul!$K82*Calcul!$L82)/VLOOKUP(Calcul!$I82,'ModelParams Lp'!$E$37:$F$39,2,0)))</f>
        <v>#N/A</v>
      </c>
      <c r="BJ77" s="67" t="e">
        <f>-10*LOG(2/(4*PI()*2^2)+4/(0.163*(Calcul!$K82*Calcul!$L82)/VLOOKUP(Calcul!$I82,'ModelParams Lp'!$E$37:$F$39,2,0)))</f>
        <v>#N/A</v>
      </c>
      <c r="BK77" s="67" t="e">
        <f>-10*LOG(2/(4*PI()*2^2)+4/(0.163*(Calcul!$K82*Calcul!$L82)/VLOOKUP(Calcul!$I82,'ModelParams Lp'!$E$37:$F$39,2,0)))</f>
        <v>#N/A</v>
      </c>
      <c r="BL77" s="67" t="e">
        <f>-10*LOG(2/(4*PI()*2^2)+4/(0.163*(Calcul!$K82*Calcul!$L82)/VLOOKUP(Calcul!$I82,'ModelParams Lp'!$E$37:$F$39,2,0)))</f>
        <v>#N/A</v>
      </c>
      <c r="BM77" s="67" t="e">
        <f>VLOOKUP(Calcul!$J82,'ModelParams Lp'!$D$28:$O$32,5,0)+BE77</f>
        <v>#N/A</v>
      </c>
      <c r="BN77" s="67" t="e">
        <f>VLOOKUP(Calcul!$J82,'ModelParams Lp'!$D$28:$O$32,6,0)+BF77</f>
        <v>#N/A</v>
      </c>
      <c r="BO77" s="67" t="e">
        <f>VLOOKUP(Calcul!$J82,'ModelParams Lp'!$D$28:$O$32,7,0)+BG77</f>
        <v>#N/A</v>
      </c>
      <c r="BP77" s="67" t="e">
        <f>VLOOKUP(Calcul!$J82,'ModelParams Lp'!$D$28:$O$32,8,0)+BH77</f>
        <v>#N/A</v>
      </c>
      <c r="BQ77" s="67" t="e">
        <f>VLOOKUP(Calcul!$J82,'ModelParams Lp'!$D$28:$O$32,9,0)+BI77</f>
        <v>#N/A</v>
      </c>
      <c r="BR77" s="67" t="e">
        <f>VLOOKUP(Calcul!$J82,'ModelParams Lp'!$D$28:$O$32,10,0)+BJ77</f>
        <v>#N/A</v>
      </c>
      <c r="BS77" s="67" t="e">
        <f>VLOOKUP(Calcul!$J82,'ModelParams Lp'!$D$28:$O$32,11,0)+BK77</f>
        <v>#N/A</v>
      </c>
      <c r="BT77" s="67" t="e">
        <f>VLOOKUP(Calcul!$J82,'ModelParams Lp'!$D$28:$O$32,12,0)+BL77</f>
        <v>#N/A</v>
      </c>
      <c r="BU77" s="66" t="e">
        <f t="shared" ca="1" si="29"/>
        <v>#DIV/0!</v>
      </c>
      <c r="BV77" s="66" t="e">
        <f t="shared" ca="1" si="30"/>
        <v>#DIV/0!</v>
      </c>
      <c r="BW77" s="66" t="e">
        <f t="shared" ca="1" si="31"/>
        <v>#DIV/0!</v>
      </c>
      <c r="BX77" s="66" t="e">
        <f t="shared" ca="1" si="32"/>
        <v>#DIV/0!</v>
      </c>
      <c r="BY77" s="66" t="e">
        <f t="shared" ca="1" si="33"/>
        <v>#DIV/0!</v>
      </c>
      <c r="BZ77" s="66" t="e">
        <f t="shared" ca="1" si="34"/>
        <v>#DIV/0!</v>
      </c>
      <c r="CA77" s="66" t="e">
        <f t="shared" ca="1" si="35"/>
        <v>#DIV/0!</v>
      </c>
      <c r="CB77" s="66" t="e">
        <f t="shared" ca="1" si="36"/>
        <v>#DIV/0!</v>
      </c>
      <c r="CC77" s="24" t="e">
        <f ca="1">10*LOG10(IF(BU77="",0,POWER(10,((BU77+'ModelParams Lw'!$O$4)/10))) +IF(BV77="",0,POWER(10,((BV77+'ModelParams Lw'!$P$4)/10))) +IF(BW77="",0,POWER(10,((BW77+'ModelParams Lw'!$Q$4)/10))) +IF(BX77="",0,POWER(10,((BX77+'ModelParams Lw'!$R$4)/10))) +IF(BY77="",0,POWER(10,((BY77+'ModelParams Lw'!$S$4)/10))) +IF(BZ77="",0,POWER(10,((BZ77+'ModelParams Lw'!$T$4)/10))) +IF(CA77="",0,POWER(10,((CA77+'ModelParams Lw'!$U$4)/10)))+IF(CB77="",0,POWER(10,((CB77+'ModelParams Lw'!$V$4)/10))))</f>
        <v>#DIV/0!</v>
      </c>
      <c r="CD77" s="24" t="e">
        <f t="shared" ca="1" si="37"/>
        <v>#DIV/0!</v>
      </c>
      <c r="CE77" s="24" t="e">
        <f ca="1">(BU77-'ModelParams Lw'!O$10)/'ModelParams Lw'!O$11</f>
        <v>#DIV/0!</v>
      </c>
      <c r="CF77" s="24" t="e">
        <f ca="1">(BV77-'ModelParams Lw'!P$10)/'ModelParams Lw'!P$11</f>
        <v>#DIV/0!</v>
      </c>
      <c r="CG77" s="24" t="e">
        <f ca="1">(BW77-'ModelParams Lw'!Q$10)/'ModelParams Lw'!Q$11</f>
        <v>#DIV/0!</v>
      </c>
      <c r="CH77" s="24" t="e">
        <f ca="1">(BX77-'ModelParams Lw'!R$10)/'ModelParams Lw'!R$11</f>
        <v>#DIV/0!</v>
      </c>
      <c r="CI77" s="24" t="e">
        <f ca="1">(BY77-'ModelParams Lw'!S$10)/'ModelParams Lw'!S$11</f>
        <v>#DIV/0!</v>
      </c>
      <c r="CJ77" s="24" t="e">
        <f ca="1">(BZ77-'ModelParams Lw'!T$10)/'ModelParams Lw'!T$11</f>
        <v>#DIV/0!</v>
      </c>
      <c r="CK77" s="24" t="e">
        <f ca="1">(CA77-'ModelParams Lw'!U$10)/'ModelParams Lw'!U$11</f>
        <v>#DIV/0!</v>
      </c>
      <c r="CL77" s="24" t="e">
        <f ca="1">(CB77-'ModelParams Lw'!V$10)/'ModelParams Lw'!V$11</f>
        <v>#DIV/0!</v>
      </c>
      <c r="CM77" s="66" t="e">
        <f t="shared" si="38"/>
        <v>#DIV/0!</v>
      </c>
      <c r="CN77" s="66" t="e">
        <f t="shared" si="39"/>
        <v>#DIV/0!</v>
      </c>
      <c r="CO77" s="66" t="e">
        <f t="shared" si="40"/>
        <v>#DIV/0!</v>
      </c>
      <c r="CP77" s="66" t="e">
        <f t="shared" si="41"/>
        <v>#DIV/0!</v>
      </c>
      <c r="CQ77" s="66" t="e">
        <f t="shared" si="42"/>
        <v>#DIV/0!</v>
      </c>
      <c r="CR77" s="66" t="e">
        <f t="shared" si="43"/>
        <v>#DIV/0!</v>
      </c>
      <c r="CS77" s="66" t="e">
        <f t="shared" si="44"/>
        <v>#DIV/0!</v>
      </c>
      <c r="CT77" s="66" t="e">
        <f t="shared" si="45"/>
        <v>#DIV/0!</v>
      </c>
      <c r="CU77" s="24" t="e">
        <f>10*LOG10(IF(CM77="",0,POWER(10,((CM77+'ModelParams Lw'!$O$4)/10))) +IF(CN77="",0,POWER(10,((CN77+'ModelParams Lw'!$P$4)/10))) +IF(CO77="",0,POWER(10,((CO77+'ModelParams Lw'!$Q$4)/10))) +IF(CP77="",0,POWER(10,((CP77+'ModelParams Lw'!$R$4)/10))) +IF(CQ77="",0,POWER(10,((CQ77+'ModelParams Lw'!$S$4)/10))) +IF(CR77="",0,POWER(10,((CR77+'ModelParams Lw'!$T$4)/10))) +IF(CS77="",0,POWER(10,((CS77+'ModelParams Lw'!$U$4)/10)))+IF(CT77="",0,POWER(10,((CT77+'ModelParams Lw'!$V$4)/10))))</f>
        <v>#DIV/0!</v>
      </c>
      <c r="CV77" s="24" t="e">
        <f t="shared" si="46"/>
        <v>#DIV/0!</v>
      </c>
      <c r="CW77" s="24" t="e">
        <f>(CM77-'ModelParams Lw'!O$10)/'ModelParams Lw'!O$11</f>
        <v>#DIV/0!</v>
      </c>
      <c r="CX77" s="24" t="e">
        <f>(CN77-'ModelParams Lw'!P$10)/'ModelParams Lw'!P$11</f>
        <v>#DIV/0!</v>
      </c>
      <c r="CY77" s="24" t="e">
        <f>(CO77-'ModelParams Lw'!Q$10)/'ModelParams Lw'!Q$11</f>
        <v>#DIV/0!</v>
      </c>
      <c r="CZ77" s="24" t="e">
        <f>(CP77-'ModelParams Lw'!R$10)/'ModelParams Lw'!R$11</f>
        <v>#DIV/0!</v>
      </c>
      <c r="DA77" s="24" t="e">
        <f>(CQ77-'ModelParams Lw'!S$10)/'ModelParams Lw'!S$11</f>
        <v>#DIV/0!</v>
      </c>
      <c r="DB77" s="24" t="e">
        <f>(CR77-'ModelParams Lw'!T$10)/'ModelParams Lw'!T$11</f>
        <v>#DIV/0!</v>
      </c>
      <c r="DC77" s="24" t="e">
        <f>(CS77-'ModelParams Lw'!U$10)/'ModelParams Lw'!U$11</f>
        <v>#DIV/0!</v>
      </c>
      <c r="DD77" s="24" t="e">
        <f>(CT77-'ModelParams Lw'!V$10)/'ModelParams Lw'!V$11</f>
        <v>#DIV/0!</v>
      </c>
    </row>
    <row r="78" spans="1:108" x14ac:dyDescent="0.25">
      <c r="A78" s="12">
        <f>'Sound Power'!B78</f>
        <v>0</v>
      </c>
      <c r="B78" s="12">
        <f>'Sound Power'!D78</f>
        <v>0</v>
      </c>
      <c r="C78" s="12">
        <f>'Sound Power'!E78</f>
        <v>0</v>
      </c>
      <c r="D78" s="12">
        <f>'Sound Power'!F78</f>
        <v>0</v>
      </c>
      <c r="E78" s="67" t="e">
        <f>IF(Calcul!$G83="SA",'Sound Power'!AY78,'Sound Power'!P78)</f>
        <v>#DIV/0!</v>
      </c>
      <c r="F78" s="67" t="e">
        <f>IF(Calcul!$G83="SA",'Sound Power'!AZ78,'Sound Power'!Q78)</f>
        <v>#DIV/0!</v>
      </c>
      <c r="G78" s="67" t="e">
        <f>IF(Calcul!$G83="SA",'Sound Power'!BA78,'Sound Power'!R78)</f>
        <v>#DIV/0!</v>
      </c>
      <c r="H78" s="67" t="e">
        <f>IF(Calcul!$G83="SA",'Sound Power'!BB78,'Sound Power'!S78)</f>
        <v>#DIV/0!</v>
      </c>
      <c r="I78" s="67" t="e">
        <f>IF(Calcul!$G83="SA",'Sound Power'!BC78,'Sound Power'!T78)</f>
        <v>#DIV/0!</v>
      </c>
      <c r="J78" s="67" t="e">
        <f>IF(Calcul!$G83="SA",'Sound Power'!BD78,'Sound Power'!U78)</f>
        <v>#DIV/0!</v>
      </c>
      <c r="K78" s="67" t="e">
        <f>IF(Calcul!$G83="SA",'Sound Power'!BE78,'Sound Power'!V78)</f>
        <v>#DIV/0!</v>
      </c>
      <c r="L78" s="67" t="e">
        <f>IF(Calcul!$G83="SA",'Sound Power'!BF78,'Sound Power'!W78)</f>
        <v>#DIV/0!</v>
      </c>
      <c r="M78" s="67" t="e">
        <f>'Sound Power'!BY78</f>
        <v>#DIV/0!</v>
      </c>
      <c r="N78" s="67" t="e">
        <f>'Sound Power'!BZ78</f>
        <v>#DIV/0!</v>
      </c>
      <c r="O78" s="67" t="e">
        <f>'Sound Power'!CA78</f>
        <v>#DIV/0!</v>
      </c>
      <c r="P78" s="67" t="e">
        <f>'Sound Power'!CB78</f>
        <v>#DIV/0!</v>
      </c>
      <c r="Q78" s="67" t="e">
        <f>'Sound Power'!CC78</f>
        <v>#DIV/0!</v>
      </c>
      <c r="R78" s="67" t="e">
        <f>'Sound Power'!CD78</f>
        <v>#DIV/0!</v>
      </c>
      <c r="S78" s="67" t="e">
        <f>'Sound Power'!CE78</f>
        <v>#DIV/0!</v>
      </c>
      <c r="T78" s="67" t="e">
        <f>'Sound Power'!CF78</f>
        <v>#DIV/0!</v>
      </c>
      <c r="U78" s="64">
        <f t="shared" si="26"/>
        <v>0</v>
      </c>
      <c r="V78" s="64">
        <f t="shared" si="27"/>
        <v>0</v>
      </c>
      <c r="W78" s="67" t="e">
        <f>('ModelParams Lp'!B$4*10^'ModelParams Lp'!B$5*($U78/$V78)^'ModelParams Lp'!B$6)*3</f>
        <v>#DIV/0!</v>
      </c>
      <c r="X78" s="67" t="e">
        <f>('ModelParams Lp'!C$4*10^'ModelParams Lp'!C$5*($U78/$V78)^'ModelParams Lp'!C$6)*3</f>
        <v>#DIV/0!</v>
      </c>
      <c r="Y78" s="67" t="e">
        <f>('ModelParams Lp'!D$4*10^'ModelParams Lp'!D$5*($U78/$V78)^'ModelParams Lp'!D$6)*3</f>
        <v>#DIV/0!</v>
      </c>
      <c r="Z78" s="67" t="e">
        <f>('ModelParams Lp'!E$4*10^'ModelParams Lp'!E$5*($U78/$V78)^'ModelParams Lp'!E$6)*3</f>
        <v>#DIV/0!</v>
      </c>
      <c r="AA78" s="67" t="e">
        <f>('ModelParams Lp'!F$4*10^'ModelParams Lp'!F$5*($U78/$V78)^'ModelParams Lp'!F$6)*3</f>
        <v>#DIV/0!</v>
      </c>
      <c r="AB78" s="67" t="e">
        <f>('ModelParams Lp'!G$4*10^'ModelParams Lp'!G$5*($U78/$V78)^'ModelParams Lp'!G$6)*3</f>
        <v>#DIV/0!</v>
      </c>
      <c r="AC78" s="67" t="e">
        <f>('ModelParams Lp'!H$4*10^'ModelParams Lp'!H$5*($U78/$V78)^'ModelParams Lp'!H$6)*3</f>
        <v>#DIV/0!</v>
      </c>
      <c r="AD78" s="67" t="e">
        <f>('ModelParams Lp'!I$4*10^'ModelParams Lp'!I$5*($U78/$V78)^'ModelParams Lp'!I$6)*3</f>
        <v>#DIV/0!</v>
      </c>
      <c r="AE78" s="53" t="e">
        <f t="shared" si="28"/>
        <v>#DIV/0!</v>
      </c>
      <c r="AF78" s="53" t="e">
        <f>IF(AE78&lt;'ModelParams Lp'!$B$16,-1,IF(AE78&lt;'ModelParams Lp'!$C$16,0,IF(AE78&lt;'ModelParams Lp'!$D$16,1,IF(AE78&lt;'ModelParams Lp'!$E$16,2,IF(AE78&lt;'ModelParams Lp'!$F$16,3,IF(AE78&lt;'ModelParams Lp'!$G$16,4,IF(AE78&lt;'ModelParams Lp'!$H$16,5,6)))))))</f>
        <v>#DIV/0!</v>
      </c>
      <c r="AG78" s="67" t="e">
        <f ca="1">IF($AF78&gt;1,0,OFFSET('ModelParams Lp'!$C$12,0,-'Sound Pressure'!$AF78))</f>
        <v>#DIV/0!</v>
      </c>
      <c r="AH78" s="67" t="e">
        <f ca="1">IF($AF78&gt;2,0,OFFSET('ModelParams Lp'!$D$12,0,-'Sound Pressure'!$AF78))</f>
        <v>#DIV/0!</v>
      </c>
      <c r="AI78" s="67" t="e">
        <f ca="1">IF($AF78&gt;3,0,OFFSET('ModelParams Lp'!$E$12,0,-'Sound Pressure'!$AF78))</f>
        <v>#DIV/0!</v>
      </c>
      <c r="AJ78" s="67" t="e">
        <f ca="1">IF($AF78&gt;4,0,OFFSET('ModelParams Lp'!$F$12,0,-'Sound Pressure'!$AF78))</f>
        <v>#DIV/0!</v>
      </c>
      <c r="AK78" s="67" t="e">
        <f ca="1">IF($AF78&gt;3,0,OFFSET('ModelParams Lp'!$G$12,0,-'Sound Pressure'!$AF78))</f>
        <v>#DIV/0!</v>
      </c>
      <c r="AL78" s="67" t="e">
        <f ca="1">IF($AF78&gt;5,0,OFFSET('ModelParams Lp'!$H$12,0,-'Sound Pressure'!$AF78))</f>
        <v>#DIV/0!</v>
      </c>
      <c r="AM78" s="67" t="e">
        <f ca="1">IF($AF78&gt;6,0,OFFSET('ModelParams Lp'!$I$12,0,-'Sound Pressure'!$AF78))</f>
        <v>#DIV/0!</v>
      </c>
      <c r="AN78" s="67" t="e">
        <f ca="1">IF($AF78&gt;7,0,IF($AF$4&lt;0,3,OFFSET('ModelParams Lp'!$J$12,0,-'Sound Pressure'!$AF78)))</f>
        <v>#DIV/0!</v>
      </c>
      <c r="AO78" s="67" t="e">
        <f t="shared" si="25"/>
        <v>#DIV/0!</v>
      </c>
      <c r="AP78" s="67" t="e">
        <f t="shared" si="25"/>
        <v>#DIV/0!</v>
      </c>
      <c r="AQ78" s="67" t="e">
        <f t="shared" si="25"/>
        <v>#DIV/0!</v>
      </c>
      <c r="AR78" s="67" t="e">
        <f t="shared" si="25"/>
        <v>#DIV/0!</v>
      </c>
      <c r="AS78" s="67" t="e">
        <f t="shared" si="25"/>
        <v>#DIV/0!</v>
      </c>
      <c r="AT78" s="67" t="e">
        <f t="shared" si="25"/>
        <v>#DIV/0!</v>
      </c>
      <c r="AU78" s="67" t="e">
        <f t="shared" si="25"/>
        <v>#DIV/0!</v>
      </c>
      <c r="AV78" s="67" t="e">
        <f t="shared" si="25"/>
        <v>#DIV/0!</v>
      </c>
      <c r="AW78" s="67">
        <f>'ModelParams Lp'!B$22</f>
        <v>4</v>
      </c>
      <c r="AX78" s="67">
        <f>'ModelParams Lp'!C$22</f>
        <v>2</v>
      </c>
      <c r="AY78" s="67">
        <f>'ModelParams Lp'!D$22</f>
        <v>1</v>
      </c>
      <c r="AZ78" s="67">
        <f>'ModelParams Lp'!E$22</f>
        <v>0</v>
      </c>
      <c r="BA78" s="67">
        <f>'ModelParams Lp'!F$22</f>
        <v>0</v>
      </c>
      <c r="BB78" s="67">
        <f>'ModelParams Lp'!G$22</f>
        <v>0</v>
      </c>
      <c r="BC78" s="67">
        <f>'ModelParams Lp'!H$22</f>
        <v>0</v>
      </c>
      <c r="BD78" s="67">
        <f>'ModelParams Lp'!I$22</f>
        <v>0</v>
      </c>
      <c r="BE78" s="67" t="e">
        <f>-10*LOG(2/(4*PI()*2^2)+4/(0.163*(Calcul!$K83*Calcul!$L83)/VLOOKUP(Calcul!$I83,'ModelParams Lp'!$E$37:$F$39,2,0)))</f>
        <v>#N/A</v>
      </c>
      <c r="BF78" s="67" t="e">
        <f>-10*LOG(2/(4*PI()*2^2)+4/(0.163*(Calcul!$K83*Calcul!$L83)/VLOOKUP(Calcul!$I83,'ModelParams Lp'!$E$37:$F$39,2,0)))</f>
        <v>#N/A</v>
      </c>
      <c r="BG78" s="67" t="e">
        <f>-10*LOG(2/(4*PI()*2^2)+4/(0.163*(Calcul!$K83*Calcul!$L83)/VLOOKUP(Calcul!$I83,'ModelParams Lp'!$E$37:$F$39,2,0)))</f>
        <v>#N/A</v>
      </c>
      <c r="BH78" s="67" t="e">
        <f>-10*LOG(2/(4*PI()*2^2)+4/(0.163*(Calcul!$K83*Calcul!$L83)/VLOOKUP(Calcul!$I83,'ModelParams Lp'!$E$37:$F$39,2,0)))</f>
        <v>#N/A</v>
      </c>
      <c r="BI78" s="67" t="e">
        <f>-10*LOG(2/(4*PI()*2^2)+4/(0.163*(Calcul!$K83*Calcul!$L83)/VLOOKUP(Calcul!$I83,'ModelParams Lp'!$E$37:$F$39,2,0)))</f>
        <v>#N/A</v>
      </c>
      <c r="BJ78" s="67" t="e">
        <f>-10*LOG(2/(4*PI()*2^2)+4/(0.163*(Calcul!$K83*Calcul!$L83)/VLOOKUP(Calcul!$I83,'ModelParams Lp'!$E$37:$F$39,2,0)))</f>
        <v>#N/A</v>
      </c>
      <c r="BK78" s="67" t="e">
        <f>-10*LOG(2/(4*PI()*2^2)+4/(0.163*(Calcul!$K83*Calcul!$L83)/VLOOKUP(Calcul!$I83,'ModelParams Lp'!$E$37:$F$39,2,0)))</f>
        <v>#N/A</v>
      </c>
      <c r="BL78" s="67" t="e">
        <f>-10*LOG(2/(4*PI()*2^2)+4/(0.163*(Calcul!$K83*Calcul!$L83)/VLOOKUP(Calcul!$I83,'ModelParams Lp'!$E$37:$F$39,2,0)))</f>
        <v>#N/A</v>
      </c>
      <c r="BM78" s="67" t="e">
        <f>VLOOKUP(Calcul!$J83,'ModelParams Lp'!$D$28:$O$32,5,0)+BE78</f>
        <v>#N/A</v>
      </c>
      <c r="BN78" s="67" t="e">
        <f>VLOOKUP(Calcul!$J83,'ModelParams Lp'!$D$28:$O$32,6,0)+BF78</f>
        <v>#N/A</v>
      </c>
      <c r="BO78" s="67" t="e">
        <f>VLOOKUP(Calcul!$J83,'ModelParams Lp'!$D$28:$O$32,7,0)+BG78</f>
        <v>#N/A</v>
      </c>
      <c r="BP78" s="67" t="e">
        <f>VLOOKUP(Calcul!$J83,'ModelParams Lp'!$D$28:$O$32,8,0)+BH78</f>
        <v>#N/A</v>
      </c>
      <c r="BQ78" s="67" t="e">
        <f>VLOOKUP(Calcul!$J83,'ModelParams Lp'!$D$28:$O$32,9,0)+BI78</f>
        <v>#N/A</v>
      </c>
      <c r="BR78" s="67" t="e">
        <f>VLOOKUP(Calcul!$J83,'ModelParams Lp'!$D$28:$O$32,10,0)+BJ78</f>
        <v>#N/A</v>
      </c>
      <c r="BS78" s="67" t="e">
        <f>VLOOKUP(Calcul!$J83,'ModelParams Lp'!$D$28:$O$32,11,0)+BK78</f>
        <v>#N/A</v>
      </c>
      <c r="BT78" s="67" t="e">
        <f>VLOOKUP(Calcul!$J83,'ModelParams Lp'!$D$28:$O$32,12,0)+BL78</f>
        <v>#N/A</v>
      </c>
      <c r="BU78" s="66" t="e">
        <f t="shared" ca="1" si="29"/>
        <v>#DIV/0!</v>
      </c>
      <c r="BV78" s="66" t="e">
        <f t="shared" ca="1" si="30"/>
        <v>#DIV/0!</v>
      </c>
      <c r="BW78" s="66" t="e">
        <f t="shared" ca="1" si="31"/>
        <v>#DIV/0!</v>
      </c>
      <c r="BX78" s="66" t="e">
        <f t="shared" ca="1" si="32"/>
        <v>#DIV/0!</v>
      </c>
      <c r="BY78" s="66" t="e">
        <f t="shared" ca="1" si="33"/>
        <v>#DIV/0!</v>
      </c>
      <c r="BZ78" s="66" t="e">
        <f t="shared" ca="1" si="34"/>
        <v>#DIV/0!</v>
      </c>
      <c r="CA78" s="66" t="e">
        <f t="shared" ca="1" si="35"/>
        <v>#DIV/0!</v>
      </c>
      <c r="CB78" s="66" t="e">
        <f t="shared" ca="1" si="36"/>
        <v>#DIV/0!</v>
      </c>
      <c r="CC78" s="24" t="e">
        <f ca="1">10*LOG10(IF(BU78="",0,POWER(10,((BU78+'ModelParams Lw'!$O$4)/10))) +IF(BV78="",0,POWER(10,((BV78+'ModelParams Lw'!$P$4)/10))) +IF(BW78="",0,POWER(10,((BW78+'ModelParams Lw'!$Q$4)/10))) +IF(BX78="",0,POWER(10,((BX78+'ModelParams Lw'!$R$4)/10))) +IF(BY78="",0,POWER(10,((BY78+'ModelParams Lw'!$S$4)/10))) +IF(BZ78="",0,POWER(10,((BZ78+'ModelParams Lw'!$T$4)/10))) +IF(CA78="",0,POWER(10,((CA78+'ModelParams Lw'!$U$4)/10)))+IF(CB78="",0,POWER(10,((CB78+'ModelParams Lw'!$V$4)/10))))</f>
        <v>#DIV/0!</v>
      </c>
      <c r="CD78" s="24" t="e">
        <f t="shared" ca="1" si="37"/>
        <v>#DIV/0!</v>
      </c>
      <c r="CE78" s="24" t="e">
        <f ca="1">(BU78-'ModelParams Lw'!O$10)/'ModelParams Lw'!O$11</f>
        <v>#DIV/0!</v>
      </c>
      <c r="CF78" s="24" t="e">
        <f ca="1">(BV78-'ModelParams Lw'!P$10)/'ModelParams Lw'!P$11</f>
        <v>#DIV/0!</v>
      </c>
      <c r="CG78" s="24" t="e">
        <f ca="1">(BW78-'ModelParams Lw'!Q$10)/'ModelParams Lw'!Q$11</f>
        <v>#DIV/0!</v>
      </c>
      <c r="CH78" s="24" t="e">
        <f ca="1">(BX78-'ModelParams Lw'!R$10)/'ModelParams Lw'!R$11</f>
        <v>#DIV/0!</v>
      </c>
      <c r="CI78" s="24" t="e">
        <f ca="1">(BY78-'ModelParams Lw'!S$10)/'ModelParams Lw'!S$11</f>
        <v>#DIV/0!</v>
      </c>
      <c r="CJ78" s="24" t="e">
        <f ca="1">(BZ78-'ModelParams Lw'!T$10)/'ModelParams Lw'!T$11</f>
        <v>#DIV/0!</v>
      </c>
      <c r="CK78" s="24" t="e">
        <f ca="1">(CA78-'ModelParams Lw'!U$10)/'ModelParams Lw'!U$11</f>
        <v>#DIV/0!</v>
      </c>
      <c r="CL78" s="24" t="e">
        <f ca="1">(CB78-'ModelParams Lw'!V$10)/'ModelParams Lw'!V$11</f>
        <v>#DIV/0!</v>
      </c>
      <c r="CM78" s="66" t="e">
        <f t="shared" si="38"/>
        <v>#DIV/0!</v>
      </c>
      <c r="CN78" s="66" t="e">
        <f t="shared" si="39"/>
        <v>#DIV/0!</v>
      </c>
      <c r="CO78" s="66" t="e">
        <f t="shared" si="40"/>
        <v>#DIV/0!</v>
      </c>
      <c r="CP78" s="66" t="e">
        <f t="shared" si="41"/>
        <v>#DIV/0!</v>
      </c>
      <c r="CQ78" s="66" t="e">
        <f t="shared" si="42"/>
        <v>#DIV/0!</v>
      </c>
      <c r="CR78" s="66" t="e">
        <f t="shared" si="43"/>
        <v>#DIV/0!</v>
      </c>
      <c r="CS78" s="66" t="e">
        <f t="shared" si="44"/>
        <v>#DIV/0!</v>
      </c>
      <c r="CT78" s="66" t="e">
        <f t="shared" si="45"/>
        <v>#DIV/0!</v>
      </c>
      <c r="CU78" s="24" t="e">
        <f>10*LOG10(IF(CM78="",0,POWER(10,((CM78+'ModelParams Lw'!$O$4)/10))) +IF(CN78="",0,POWER(10,((CN78+'ModelParams Lw'!$P$4)/10))) +IF(CO78="",0,POWER(10,((CO78+'ModelParams Lw'!$Q$4)/10))) +IF(CP78="",0,POWER(10,((CP78+'ModelParams Lw'!$R$4)/10))) +IF(CQ78="",0,POWER(10,((CQ78+'ModelParams Lw'!$S$4)/10))) +IF(CR78="",0,POWER(10,((CR78+'ModelParams Lw'!$T$4)/10))) +IF(CS78="",0,POWER(10,((CS78+'ModelParams Lw'!$U$4)/10)))+IF(CT78="",0,POWER(10,((CT78+'ModelParams Lw'!$V$4)/10))))</f>
        <v>#DIV/0!</v>
      </c>
      <c r="CV78" s="24" t="e">
        <f t="shared" si="46"/>
        <v>#DIV/0!</v>
      </c>
      <c r="CW78" s="24" t="e">
        <f>(CM78-'ModelParams Lw'!O$10)/'ModelParams Lw'!O$11</f>
        <v>#DIV/0!</v>
      </c>
      <c r="CX78" s="24" t="e">
        <f>(CN78-'ModelParams Lw'!P$10)/'ModelParams Lw'!P$11</f>
        <v>#DIV/0!</v>
      </c>
      <c r="CY78" s="24" t="e">
        <f>(CO78-'ModelParams Lw'!Q$10)/'ModelParams Lw'!Q$11</f>
        <v>#DIV/0!</v>
      </c>
      <c r="CZ78" s="24" t="e">
        <f>(CP78-'ModelParams Lw'!R$10)/'ModelParams Lw'!R$11</f>
        <v>#DIV/0!</v>
      </c>
      <c r="DA78" s="24" t="e">
        <f>(CQ78-'ModelParams Lw'!S$10)/'ModelParams Lw'!S$11</f>
        <v>#DIV/0!</v>
      </c>
      <c r="DB78" s="24" t="e">
        <f>(CR78-'ModelParams Lw'!T$10)/'ModelParams Lw'!T$11</f>
        <v>#DIV/0!</v>
      </c>
      <c r="DC78" s="24" t="e">
        <f>(CS78-'ModelParams Lw'!U$10)/'ModelParams Lw'!U$11</f>
        <v>#DIV/0!</v>
      </c>
      <c r="DD78" s="24" t="e">
        <f>(CT78-'ModelParams Lw'!V$10)/'ModelParams Lw'!V$11</f>
        <v>#DIV/0!</v>
      </c>
    </row>
    <row r="79" spans="1:108" x14ac:dyDescent="0.25">
      <c r="A79" s="12">
        <f>'Sound Power'!B79</f>
        <v>0</v>
      </c>
      <c r="B79" s="12">
        <f>'Sound Power'!D79</f>
        <v>0</v>
      </c>
      <c r="C79" s="12">
        <f>'Sound Power'!E79</f>
        <v>0</v>
      </c>
      <c r="D79" s="12">
        <f>'Sound Power'!F79</f>
        <v>0</v>
      </c>
      <c r="E79" s="67" t="e">
        <f>IF(Calcul!$G84="SA",'Sound Power'!AY79,'Sound Power'!P79)</f>
        <v>#DIV/0!</v>
      </c>
      <c r="F79" s="67" t="e">
        <f>IF(Calcul!$G84="SA",'Sound Power'!AZ79,'Sound Power'!Q79)</f>
        <v>#DIV/0!</v>
      </c>
      <c r="G79" s="67" t="e">
        <f>IF(Calcul!$G84="SA",'Sound Power'!BA79,'Sound Power'!R79)</f>
        <v>#DIV/0!</v>
      </c>
      <c r="H79" s="67" t="e">
        <f>IF(Calcul!$G84="SA",'Sound Power'!BB79,'Sound Power'!S79)</f>
        <v>#DIV/0!</v>
      </c>
      <c r="I79" s="67" t="e">
        <f>IF(Calcul!$G84="SA",'Sound Power'!BC79,'Sound Power'!T79)</f>
        <v>#DIV/0!</v>
      </c>
      <c r="J79" s="67" t="e">
        <f>IF(Calcul!$G84="SA",'Sound Power'!BD79,'Sound Power'!U79)</f>
        <v>#DIV/0!</v>
      </c>
      <c r="K79" s="67" t="e">
        <f>IF(Calcul!$G84="SA",'Sound Power'!BE79,'Sound Power'!V79)</f>
        <v>#DIV/0!</v>
      </c>
      <c r="L79" s="67" t="e">
        <f>IF(Calcul!$G84="SA",'Sound Power'!BF79,'Sound Power'!W79)</f>
        <v>#DIV/0!</v>
      </c>
      <c r="M79" s="67" t="e">
        <f>'Sound Power'!BY79</f>
        <v>#DIV/0!</v>
      </c>
      <c r="N79" s="67" t="e">
        <f>'Sound Power'!BZ79</f>
        <v>#DIV/0!</v>
      </c>
      <c r="O79" s="67" t="e">
        <f>'Sound Power'!CA79</f>
        <v>#DIV/0!</v>
      </c>
      <c r="P79" s="67" t="e">
        <f>'Sound Power'!CB79</f>
        <v>#DIV/0!</v>
      </c>
      <c r="Q79" s="67" t="e">
        <f>'Sound Power'!CC79</f>
        <v>#DIV/0!</v>
      </c>
      <c r="R79" s="67" t="e">
        <f>'Sound Power'!CD79</f>
        <v>#DIV/0!</v>
      </c>
      <c r="S79" s="67" t="e">
        <f>'Sound Power'!CE79</f>
        <v>#DIV/0!</v>
      </c>
      <c r="T79" s="67" t="e">
        <f>'Sound Power'!CF79</f>
        <v>#DIV/0!</v>
      </c>
      <c r="U79" s="64">
        <f t="shared" si="26"/>
        <v>0</v>
      </c>
      <c r="V79" s="64">
        <f t="shared" si="27"/>
        <v>0</v>
      </c>
      <c r="W79" s="67" t="e">
        <f>('ModelParams Lp'!B$4*10^'ModelParams Lp'!B$5*($U79/$V79)^'ModelParams Lp'!B$6)*3</f>
        <v>#DIV/0!</v>
      </c>
      <c r="X79" s="67" t="e">
        <f>('ModelParams Lp'!C$4*10^'ModelParams Lp'!C$5*($U79/$V79)^'ModelParams Lp'!C$6)*3</f>
        <v>#DIV/0!</v>
      </c>
      <c r="Y79" s="67" t="e">
        <f>('ModelParams Lp'!D$4*10^'ModelParams Lp'!D$5*($U79/$V79)^'ModelParams Lp'!D$6)*3</f>
        <v>#DIV/0!</v>
      </c>
      <c r="Z79" s="67" t="e">
        <f>('ModelParams Lp'!E$4*10^'ModelParams Lp'!E$5*($U79/$V79)^'ModelParams Lp'!E$6)*3</f>
        <v>#DIV/0!</v>
      </c>
      <c r="AA79" s="67" t="e">
        <f>('ModelParams Lp'!F$4*10^'ModelParams Lp'!F$5*($U79/$V79)^'ModelParams Lp'!F$6)*3</f>
        <v>#DIV/0!</v>
      </c>
      <c r="AB79" s="67" t="e">
        <f>('ModelParams Lp'!G$4*10^'ModelParams Lp'!G$5*($U79/$V79)^'ModelParams Lp'!G$6)*3</f>
        <v>#DIV/0!</v>
      </c>
      <c r="AC79" s="67" t="e">
        <f>('ModelParams Lp'!H$4*10^'ModelParams Lp'!H$5*($U79/$V79)^'ModelParams Lp'!H$6)*3</f>
        <v>#DIV/0!</v>
      </c>
      <c r="AD79" s="67" t="e">
        <f>('ModelParams Lp'!I$4*10^'ModelParams Lp'!I$5*($U79/$V79)^'ModelParams Lp'!I$6)*3</f>
        <v>#DIV/0!</v>
      </c>
      <c r="AE79" s="53" t="e">
        <f t="shared" si="28"/>
        <v>#DIV/0!</v>
      </c>
      <c r="AF79" s="53" t="e">
        <f>IF(AE79&lt;'ModelParams Lp'!$B$16,-1,IF(AE79&lt;'ModelParams Lp'!$C$16,0,IF(AE79&lt;'ModelParams Lp'!$D$16,1,IF(AE79&lt;'ModelParams Lp'!$E$16,2,IF(AE79&lt;'ModelParams Lp'!$F$16,3,IF(AE79&lt;'ModelParams Lp'!$G$16,4,IF(AE79&lt;'ModelParams Lp'!$H$16,5,6)))))))</f>
        <v>#DIV/0!</v>
      </c>
      <c r="AG79" s="67" t="e">
        <f ca="1">IF($AF79&gt;1,0,OFFSET('ModelParams Lp'!$C$12,0,-'Sound Pressure'!$AF79))</f>
        <v>#DIV/0!</v>
      </c>
      <c r="AH79" s="67" t="e">
        <f ca="1">IF($AF79&gt;2,0,OFFSET('ModelParams Lp'!$D$12,0,-'Sound Pressure'!$AF79))</f>
        <v>#DIV/0!</v>
      </c>
      <c r="AI79" s="67" t="e">
        <f ca="1">IF($AF79&gt;3,0,OFFSET('ModelParams Lp'!$E$12,0,-'Sound Pressure'!$AF79))</f>
        <v>#DIV/0!</v>
      </c>
      <c r="AJ79" s="67" t="e">
        <f ca="1">IF($AF79&gt;4,0,OFFSET('ModelParams Lp'!$F$12,0,-'Sound Pressure'!$AF79))</f>
        <v>#DIV/0!</v>
      </c>
      <c r="AK79" s="67" t="e">
        <f ca="1">IF($AF79&gt;3,0,OFFSET('ModelParams Lp'!$G$12,0,-'Sound Pressure'!$AF79))</f>
        <v>#DIV/0!</v>
      </c>
      <c r="AL79" s="67" t="e">
        <f ca="1">IF($AF79&gt;5,0,OFFSET('ModelParams Lp'!$H$12,0,-'Sound Pressure'!$AF79))</f>
        <v>#DIV/0!</v>
      </c>
      <c r="AM79" s="67" t="e">
        <f ca="1">IF($AF79&gt;6,0,OFFSET('ModelParams Lp'!$I$12,0,-'Sound Pressure'!$AF79))</f>
        <v>#DIV/0!</v>
      </c>
      <c r="AN79" s="67" t="e">
        <f ca="1">IF($AF79&gt;7,0,IF($AF$4&lt;0,3,OFFSET('ModelParams Lp'!$J$12,0,-'Sound Pressure'!$AF79)))</f>
        <v>#DIV/0!</v>
      </c>
      <c r="AO79" s="67" t="e">
        <f t="shared" si="25"/>
        <v>#DIV/0!</v>
      </c>
      <c r="AP79" s="67" t="e">
        <f t="shared" si="25"/>
        <v>#DIV/0!</v>
      </c>
      <c r="AQ79" s="67" t="e">
        <f t="shared" si="25"/>
        <v>#DIV/0!</v>
      </c>
      <c r="AR79" s="67" t="e">
        <f t="shared" si="25"/>
        <v>#DIV/0!</v>
      </c>
      <c r="AS79" s="67" t="e">
        <f t="shared" si="25"/>
        <v>#DIV/0!</v>
      </c>
      <c r="AT79" s="67" t="e">
        <f t="shared" si="25"/>
        <v>#DIV/0!</v>
      </c>
      <c r="AU79" s="67" t="e">
        <f t="shared" si="25"/>
        <v>#DIV/0!</v>
      </c>
      <c r="AV79" s="67" t="e">
        <f t="shared" si="25"/>
        <v>#DIV/0!</v>
      </c>
      <c r="AW79" s="67">
        <f>'ModelParams Lp'!B$22</f>
        <v>4</v>
      </c>
      <c r="AX79" s="67">
        <f>'ModelParams Lp'!C$22</f>
        <v>2</v>
      </c>
      <c r="AY79" s="67">
        <f>'ModelParams Lp'!D$22</f>
        <v>1</v>
      </c>
      <c r="AZ79" s="67">
        <f>'ModelParams Lp'!E$22</f>
        <v>0</v>
      </c>
      <c r="BA79" s="67">
        <f>'ModelParams Lp'!F$22</f>
        <v>0</v>
      </c>
      <c r="BB79" s="67">
        <f>'ModelParams Lp'!G$22</f>
        <v>0</v>
      </c>
      <c r="BC79" s="67">
        <f>'ModelParams Lp'!H$22</f>
        <v>0</v>
      </c>
      <c r="BD79" s="67">
        <f>'ModelParams Lp'!I$22</f>
        <v>0</v>
      </c>
      <c r="BE79" s="67" t="e">
        <f>-10*LOG(2/(4*PI()*2^2)+4/(0.163*(Calcul!$K84*Calcul!$L84)/VLOOKUP(Calcul!$I84,'ModelParams Lp'!$E$37:$F$39,2,0)))</f>
        <v>#N/A</v>
      </c>
      <c r="BF79" s="67" t="e">
        <f>-10*LOG(2/(4*PI()*2^2)+4/(0.163*(Calcul!$K84*Calcul!$L84)/VLOOKUP(Calcul!$I84,'ModelParams Lp'!$E$37:$F$39,2,0)))</f>
        <v>#N/A</v>
      </c>
      <c r="BG79" s="67" t="e">
        <f>-10*LOG(2/(4*PI()*2^2)+4/(0.163*(Calcul!$K84*Calcul!$L84)/VLOOKUP(Calcul!$I84,'ModelParams Lp'!$E$37:$F$39,2,0)))</f>
        <v>#N/A</v>
      </c>
      <c r="BH79" s="67" t="e">
        <f>-10*LOG(2/(4*PI()*2^2)+4/(0.163*(Calcul!$K84*Calcul!$L84)/VLOOKUP(Calcul!$I84,'ModelParams Lp'!$E$37:$F$39,2,0)))</f>
        <v>#N/A</v>
      </c>
      <c r="BI79" s="67" t="e">
        <f>-10*LOG(2/(4*PI()*2^2)+4/(0.163*(Calcul!$K84*Calcul!$L84)/VLOOKUP(Calcul!$I84,'ModelParams Lp'!$E$37:$F$39,2,0)))</f>
        <v>#N/A</v>
      </c>
      <c r="BJ79" s="67" t="e">
        <f>-10*LOG(2/(4*PI()*2^2)+4/(0.163*(Calcul!$K84*Calcul!$L84)/VLOOKUP(Calcul!$I84,'ModelParams Lp'!$E$37:$F$39,2,0)))</f>
        <v>#N/A</v>
      </c>
      <c r="BK79" s="67" t="e">
        <f>-10*LOG(2/(4*PI()*2^2)+4/(0.163*(Calcul!$K84*Calcul!$L84)/VLOOKUP(Calcul!$I84,'ModelParams Lp'!$E$37:$F$39,2,0)))</f>
        <v>#N/A</v>
      </c>
      <c r="BL79" s="67" t="e">
        <f>-10*LOG(2/(4*PI()*2^2)+4/(0.163*(Calcul!$K84*Calcul!$L84)/VLOOKUP(Calcul!$I84,'ModelParams Lp'!$E$37:$F$39,2,0)))</f>
        <v>#N/A</v>
      </c>
      <c r="BM79" s="67" t="e">
        <f>VLOOKUP(Calcul!$J84,'ModelParams Lp'!$D$28:$O$32,5,0)+BE79</f>
        <v>#N/A</v>
      </c>
      <c r="BN79" s="67" t="e">
        <f>VLOOKUP(Calcul!$J84,'ModelParams Lp'!$D$28:$O$32,6,0)+BF79</f>
        <v>#N/A</v>
      </c>
      <c r="BO79" s="67" t="e">
        <f>VLOOKUP(Calcul!$J84,'ModelParams Lp'!$D$28:$O$32,7,0)+BG79</f>
        <v>#N/A</v>
      </c>
      <c r="BP79" s="67" t="e">
        <f>VLOOKUP(Calcul!$J84,'ModelParams Lp'!$D$28:$O$32,8,0)+BH79</f>
        <v>#N/A</v>
      </c>
      <c r="BQ79" s="67" t="e">
        <f>VLOOKUP(Calcul!$J84,'ModelParams Lp'!$D$28:$O$32,9,0)+BI79</f>
        <v>#N/A</v>
      </c>
      <c r="BR79" s="67" t="e">
        <f>VLOOKUP(Calcul!$J84,'ModelParams Lp'!$D$28:$O$32,10,0)+BJ79</f>
        <v>#N/A</v>
      </c>
      <c r="BS79" s="67" t="e">
        <f>VLOOKUP(Calcul!$J84,'ModelParams Lp'!$D$28:$O$32,11,0)+BK79</f>
        <v>#N/A</v>
      </c>
      <c r="BT79" s="67" t="e">
        <f>VLOOKUP(Calcul!$J84,'ModelParams Lp'!$D$28:$O$32,12,0)+BL79</f>
        <v>#N/A</v>
      </c>
      <c r="BU79" s="66" t="e">
        <f t="shared" ca="1" si="29"/>
        <v>#DIV/0!</v>
      </c>
      <c r="BV79" s="66" t="e">
        <f t="shared" ca="1" si="30"/>
        <v>#DIV/0!</v>
      </c>
      <c r="BW79" s="66" t="e">
        <f t="shared" ca="1" si="31"/>
        <v>#DIV/0!</v>
      </c>
      <c r="BX79" s="66" t="e">
        <f t="shared" ca="1" si="32"/>
        <v>#DIV/0!</v>
      </c>
      <c r="BY79" s="66" t="e">
        <f t="shared" ca="1" si="33"/>
        <v>#DIV/0!</v>
      </c>
      <c r="BZ79" s="66" t="e">
        <f t="shared" ca="1" si="34"/>
        <v>#DIV/0!</v>
      </c>
      <c r="CA79" s="66" t="e">
        <f t="shared" ca="1" si="35"/>
        <v>#DIV/0!</v>
      </c>
      <c r="CB79" s="66" t="e">
        <f t="shared" ca="1" si="36"/>
        <v>#DIV/0!</v>
      </c>
      <c r="CC79" s="24" t="e">
        <f ca="1">10*LOG10(IF(BU79="",0,POWER(10,((BU79+'ModelParams Lw'!$O$4)/10))) +IF(BV79="",0,POWER(10,((BV79+'ModelParams Lw'!$P$4)/10))) +IF(BW79="",0,POWER(10,((BW79+'ModelParams Lw'!$Q$4)/10))) +IF(BX79="",0,POWER(10,((BX79+'ModelParams Lw'!$R$4)/10))) +IF(BY79="",0,POWER(10,((BY79+'ModelParams Lw'!$S$4)/10))) +IF(BZ79="",0,POWER(10,((BZ79+'ModelParams Lw'!$T$4)/10))) +IF(CA79="",0,POWER(10,((CA79+'ModelParams Lw'!$U$4)/10)))+IF(CB79="",0,POWER(10,((CB79+'ModelParams Lw'!$V$4)/10))))</f>
        <v>#DIV/0!</v>
      </c>
      <c r="CD79" s="24" t="e">
        <f t="shared" ca="1" si="37"/>
        <v>#DIV/0!</v>
      </c>
      <c r="CE79" s="24" t="e">
        <f ca="1">(BU79-'ModelParams Lw'!O$10)/'ModelParams Lw'!O$11</f>
        <v>#DIV/0!</v>
      </c>
      <c r="CF79" s="24" t="e">
        <f ca="1">(BV79-'ModelParams Lw'!P$10)/'ModelParams Lw'!P$11</f>
        <v>#DIV/0!</v>
      </c>
      <c r="CG79" s="24" t="e">
        <f ca="1">(BW79-'ModelParams Lw'!Q$10)/'ModelParams Lw'!Q$11</f>
        <v>#DIV/0!</v>
      </c>
      <c r="CH79" s="24" t="e">
        <f ca="1">(BX79-'ModelParams Lw'!R$10)/'ModelParams Lw'!R$11</f>
        <v>#DIV/0!</v>
      </c>
      <c r="CI79" s="24" t="e">
        <f ca="1">(BY79-'ModelParams Lw'!S$10)/'ModelParams Lw'!S$11</f>
        <v>#DIV/0!</v>
      </c>
      <c r="CJ79" s="24" t="e">
        <f ca="1">(BZ79-'ModelParams Lw'!T$10)/'ModelParams Lw'!T$11</f>
        <v>#DIV/0!</v>
      </c>
      <c r="CK79" s="24" t="e">
        <f ca="1">(CA79-'ModelParams Lw'!U$10)/'ModelParams Lw'!U$11</f>
        <v>#DIV/0!</v>
      </c>
      <c r="CL79" s="24" t="e">
        <f ca="1">(CB79-'ModelParams Lw'!V$10)/'ModelParams Lw'!V$11</f>
        <v>#DIV/0!</v>
      </c>
      <c r="CM79" s="66" t="e">
        <f t="shared" si="38"/>
        <v>#DIV/0!</v>
      </c>
      <c r="CN79" s="66" t="e">
        <f t="shared" si="39"/>
        <v>#DIV/0!</v>
      </c>
      <c r="CO79" s="66" t="e">
        <f t="shared" si="40"/>
        <v>#DIV/0!</v>
      </c>
      <c r="CP79" s="66" t="e">
        <f t="shared" si="41"/>
        <v>#DIV/0!</v>
      </c>
      <c r="CQ79" s="66" t="e">
        <f t="shared" si="42"/>
        <v>#DIV/0!</v>
      </c>
      <c r="CR79" s="66" t="e">
        <f t="shared" si="43"/>
        <v>#DIV/0!</v>
      </c>
      <c r="CS79" s="66" t="e">
        <f t="shared" si="44"/>
        <v>#DIV/0!</v>
      </c>
      <c r="CT79" s="66" t="e">
        <f t="shared" si="45"/>
        <v>#DIV/0!</v>
      </c>
      <c r="CU79" s="24" t="e">
        <f>10*LOG10(IF(CM79="",0,POWER(10,((CM79+'ModelParams Lw'!$O$4)/10))) +IF(CN79="",0,POWER(10,((CN79+'ModelParams Lw'!$P$4)/10))) +IF(CO79="",0,POWER(10,((CO79+'ModelParams Lw'!$Q$4)/10))) +IF(CP79="",0,POWER(10,((CP79+'ModelParams Lw'!$R$4)/10))) +IF(CQ79="",0,POWER(10,((CQ79+'ModelParams Lw'!$S$4)/10))) +IF(CR79="",0,POWER(10,((CR79+'ModelParams Lw'!$T$4)/10))) +IF(CS79="",0,POWER(10,((CS79+'ModelParams Lw'!$U$4)/10)))+IF(CT79="",0,POWER(10,((CT79+'ModelParams Lw'!$V$4)/10))))</f>
        <v>#DIV/0!</v>
      </c>
      <c r="CV79" s="24" t="e">
        <f t="shared" si="46"/>
        <v>#DIV/0!</v>
      </c>
      <c r="CW79" s="24" t="e">
        <f>(CM79-'ModelParams Lw'!O$10)/'ModelParams Lw'!O$11</f>
        <v>#DIV/0!</v>
      </c>
      <c r="CX79" s="24" t="e">
        <f>(CN79-'ModelParams Lw'!P$10)/'ModelParams Lw'!P$11</f>
        <v>#DIV/0!</v>
      </c>
      <c r="CY79" s="24" t="e">
        <f>(CO79-'ModelParams Lw'!Q$10)/'ModelParams Lw'!Q$11</f>
        <v>#DIV/0!</v>
      </c>
      <c r="CZ79" s="24" t="e">
        <f>(CP79-'ModelParams Lw'!R$10)/'ModelParams Lw'!R$11</f>
        <v>#DIV/0!</v>
      </c>
      <c r="DA79" s="24" t="e">
        <f>(CQ79-'ModelParams Lw'!S$10)/'ModelParams Lw'!S$11</f>
        <v>#DIV/0!</v>
      </c>
      <c r="DB79" s="24" t="e">
        <f>(CR79-'ModelParams Lw'!T$10)/'ModelParams Lw'!T$11</f>
        <v>#DIV/0!</v>
      </c>
      <c r="DC79" s="24" t="e">
        <f>(CS79-'ModelParams Lw'!U$10)/'ModelParams Lw'!U$11</f>
        <v>#DIV/0!</v>
      </c>
      <c r="DD79" s="24" t="e">
        <f>(CT79-'ModelParams Lw'!V$10)/'ModelParams Lw'!V$11</f>
        <v>#DIV/0!</v>
      </c>
    </row>
    <row r="80" spans="1:108" x14ac:dyDescent="0.25">
      <c r="A80" s="12">
        <f>'Sound Power'!B80</f>
        <v>0</v>
      </c>
      <c r="B80" s="12">
        <f>'Sound Power'!D80</f>
        <v>0</v>
      </c>
      <c r="C80" s="12">
        <f>'Sound Power'!E80</f>
        <v>0</v>
      </c>
      <c r="D80" s="12">
        <f>'Sound Power'!F80</f>
        <v>0</v>
      </c>
      <c r="E80" s="67" t="e">
        <f>IF(Calcul!$G85="SA",'Sound Power'!AY80,'Sound Power'!P80)</f>
        <v>#DIV/0!</v>
      </c>
      <c r="F80" s="67" t="e">
        <f>IF(Calcul!$G85="SA",'Sound Power'!AZ80,'Sound Power'!Q80)</f>
        <v>#DIV/0!</v>
      </c>
      <c r="G80" s="67" t="e">
        <f>IF(Calcul!$G85="SA",'Sound Power'!BA80,'Sound Power'!R80)</f>
        <v>#DIV/0!</v>
      </c>
      <c r="H80" s="67" t="e">
        <f>IF(Calcul!$G85="SA",'Sound Power'!BB80,'Sound Power'!S80)</f>
        <v>#DIV/0!</v>
      </c>
      <c r="I80" s="67" t="e">
        <f>IF(Calcul!$G85="SA",'Sound Power'!BC80,'Sound Power'!T80)</f>
        <v>#DIV/0!</v>
      </c>
      <c r="J80" s="67" t="e">
        <f>IF(Calcul!$G85="SA",'Sound Power'!BD80,'Sound Power'!U80)</f>
        <v>#DIV/0!</v>
      </c>
      <c r="K80" s="67" t="e">
        <f>IF(Calcul!$G85="SA",'Sound Power'!BE80,'Sound Power'!V80)</f>
        <v>#DIV/0!</v>
      </c>
      <c r="L80" s="67" t="e">
        <f>IF(Calcul!$G85="SA",'Sound Power'!BF80,'Sound Power'!W80)</f>
        <v>#DIV/0!</v>
      </c>
      <c r="M80" s="67" t="e">
        <f>'Sound Power'!BY80</f>
        <v>#DIV/0!</v>
      </c>
      <c r="N80" s="67" t="e">
        <f>'Sound Power'!BZ80</f>
        <v>#DIV/0!</v>
      </c>
      <c r="O80" s="67" t="e">
        <f>'Sound Power'!CA80</f>
        <v>#DIV/0!</v>
      </c>
      <c r="P80" s="67" t="e">
        <f>'Sound Power'!CB80</f>
        <v>#DIV/0!</v>
      </c>
      <c r="Q80" s="67" t="e">
        <f>'Sound Power'!CC80</f>
        <v>#DIV/0!</v>
      </c>
      <c r="R80" s="67" t="e">
        <f>'Sound Power'!CD80</f>
        <v>#DIV/0!</v>
      </c>
      <c r="S80" s="67" t="e">
        <f>'Sound Power'!CE80</f>
        <v>#DIV/0!</v>
      </c>
      <c r="T80" s="67" t="e">
        <f>'Sound Power'!CF80</f>
        <v>#DIV/0!</v>
      </c>
      <c r="U80" s="64">
        <f t="shared" si="26"/>
        <v>0</v>
      </c>
      <c r="V80" s="64">
        <f t="shared" si="27"/>
        <v>0</v>
      </c>
      <c r="W80" s="67" t="e">
        <f>('ModelParams Lp'!B$4*10^'ModelParams Lp'!B$5*($U80/$V80)^'ModelParams Lp'!B$6)*3</f>
        <v>#DIV/0!</v>
      </c>
      <c r="X80" s="67" t="e">
        <f>('ModelParams Lp'!C$4*10^'ModelParams Lp'!C$5*($U80/$V80)^'ModelParams Lp'!C$6)*3</f>
        <v>#DIV/0!</v>
      </c>
      <c r="Y80" s="67" t="e">
        <f>('ModelParams Lp'!D$4*10^'ModelParams Lp'!D$5*($U80/$V80)^'ModelParams Lp'!D$6)*3</f>
        <v>#DIV/0!</v>
      </c>
      <c r="Z80" s="67" t="e">
        <f>('ModelParams Lp'!E$4*10^'ModelParams Lp'!E$5*($U80/$V80)^'ModelParams Lp'!E$6)*3</f>
        <v>#DIV/0!</v>
      </c>
      <c r="AA80" s="67" t="e">
        <f>('ModelParams Lp'!F$4*10^'ModelParams Lp'!F$5*($U80/$V80)^'ModelParams Lp'!F$6)*3</f>
        <v>#DIV/0!</v>
      </c>
      <c r="AB80" s="67" t="e">
        <f>('ModelParams Lp'!G$4*10^'ModelParams Lp'!G$5*($U80/$V80)^'ModelParams Lp'!G$6)*3</f>
        <v>#DIV/0!</v>
      </c>
      <c r="AC80" s="67" t="e">
        <f>('ModelParams Lp'!H$4*10^'ModelParams Lp'!H$5*($U80/$V80)^'ModelParams Lp'!H$6)*3</f>
        <v>#DIV/0!</v>
      </c>
      <c r="AD80" s="67" t="e">
        <f>('ModelParams Lp'!I$4*10^'ModelParams Lp'!I$5*($U80/$V80)^'ModelParams Lp'!I$6)*3</f>
        <v>#DIV/0!</v>
      </c>
      <c r="AE80" s="53" t="e">
        <f t="shared" si="28"/>
        <v>#DIV/0!</v>
      </c>
      <c r="AF80" s="53" t="e">
        <f>IF(AE80&lt;'ModelParams Lp'!$B$16,-1,IF(AE80&lt;'ModelParams Lp'!$C$16,0,IF(AE80&lt;'ModelParams Lp'!$D$16,1,IF(AE80&lt;'ModelParams Lp'!$E$16,2,IF(AE80&lt;'ModelParams Lp'!$F$16,3,IF(AE80&lt;'ModelParams Lp'!$G$16,4,IF(AE80&lt;'ModelParams Lp'!$H$16,5,6)))))))</f>
        <v>#DIV/0!</v>
      </c>
      <c r="AG80" s="67" t="e">
        <f ca="1">IF($AF80&gt;1,0,OFFSET('ModelParams Lp'!$C$12,0,-'Sound Pressure'!$AF80))</f>
        <v>#DIV/0!</v>
      </c>
      <c r="AH80" s="67" t="e">
        <f ca="1">IF($AF80&gt;2,0,OFFSET('ModelParams Lp'!$D$12,0,-'Sound Pressure'!$AF80))</f>
        <v>#DIV/0!</v>
      </c>
      <c r="AI80" s="67" t="e">
        <f ca="1">IF($AF80&gt;3,0,OFFSET('ModelParams Lp'!$E$12,0,-'Sound Pressure'!$AF80))</f>
        <v>#DIV/0!</v>
      </c>
      <c r="AJ80" s="67" t="e">
        <f ca="1">IF($AF80&gt;4,0,OFFSET('ModelParams Lp'!$F$12,0,-'Sound Pressure'!$AF80))</f>
        <v>#DIV/0!</v>
      </c>
      <c r="AK80" s="67" t="e">
        <f ca="1">IF($AF80&gt;3,0,OFFSET('ModelParams Lp'!$G$12,0,-'Sound Pressure'!$AF80))</f>
        <v>#DIV/0!</v>
      </c>
      <c r="AL80" s="67" t="e">
        <f ca="1">IF($AF80&gt;5,0,OFFSET('ModelParams Lp'!$H$12,0,-'Sound Pressure'!$AF80))</f>
        <v>#DIV/0!</v>
      </c>
      <c r="AM80" s="67" t="e">
        <f ca="1">IF($AF80&gt;6,0,OFFSET('ModelParams Lp'!$I$12,0,-'Sound Pressure'!$AF80))</f>
        <v>#DIV/0!</v>
      </c>
      <c r="AN80" s="67" t="e">
        <f ca="1">IF($AF80&gt;7,0,IF($AF$4&lt;0,3,OFFSET('ModelParams Lp'!$J$12,0,-'Sound Pressure'!$AF80)))</f>
        <v>#DIV/0!</v>
      </c>
      <c r="AO80" s="67" t="e">
        <f t="shared" si="25"/>
        <v>#DIV/0!</v>
      </c>
      <c r="AP80" s="67" t="e">
        <f t="shared" si="25"/>
        <v>#DIV/0!</v>
      </c>
      <c r="AQ80" s="67" t="e">
        <f t="shared" si="25"/>
        <v>#DIV/0!</v>
      </c>
      <c r="AR80" s="67" t="e">
        <f t="shared" si="25"/>
        <v>#DIV/0!</v>
      </c>
      <c r="AS80" s="67" t="e">
        <f t="shared" si="25"/>
        <v>#DIV/0!</v>
      </c>
      <c r="AT80" s="67" t="e">
        <f t="shared" si="25"/>
        <v>#DIV/0!</v>
      </c>
      <c r="AU80" s="67" t="e">
        <f t="shared" si="25"/>
        <v>#DIV/0!</v>
      </c>
      <c r="AV80" s="67" t="e">
        <f t="shared" si="25"/>
        <v>#DIV/0!</v>
      </c>
      <c r="AW80" s="67">
        <f>'ModelParams Lp'!B$22</f>
        <v>4</v>
      </c>
      <c r="AX80" s="67">
        <f>'ModelParams Lp'!C$22</f>
        <v>2</v>
      </c>
      <c r="AY80" s="67">
        <f>'ModelParams Lp'!D$22</f>
        <v>1</v>
      </c>
      <c r="AZ80" s="67">
        <f>'ModelParams Lp'!E$22</f>
        <v>0</v>
      </c>
      <c r="BA80" s="67">
        <f>'ModelParams Lp'!F$22</f>
        <v>0</v>
      </c>
      <c r="BB80" s="67">
        <f>'ModelParams Lp'!G$22</f>
        <v>0</v>
      </c>
      <c r="BC80" s="67">
        <f>'ModelParams Lp'!H$22</f>
        <v>0</v>
      </c>
      <c r="BD80" s="67">
        <f>'ModelParams Lp'!I$22</f>
        <v>0</v>
      </c>
      <c r="BE80" s="67" t="e">
        <f>-10*LOG(2/(4*PI()*2^2)+4/(0.163*(Calcul!$K85*Calcul!$L85)/VLOOKUP(Calcul!$I85,'ModelParams Lp'!$E$37:$F$39,2,0)))</f>
        <v>#N/A</v>
      </c>
      <c r="BF80" s="67" t="e">
        <f>-10*LOG(2/(4*PI()*2^2)+4/(0.163*(Calcul!$K85*Calcul!$L85)/VLOOKUP(Calcul!$I85,'ModelParams Lp'!$E$37:$F$39,2,0)))</f>
        <v>#N/A</v>
      </c>
      <c r="BG80" s="67" t="e">
        <f>-10*LOG(2/(4*PI()*2^2)+4/(0.163*(Calcul!$K85*Calcul!$L85)/VLOOKUP(Calcul!$I85,'ModelParams Lp'!$E$37:$F$39,2,0)))</f>
        <v>#N/A</v>
      </c>
      <c r="BH80" s="67" t="e">
        <f>-10*LOG(2/(4*PI()*2^2)+4/(0.163*(Calcul!$K85*Calcul!$L85)/VLOOKUP(Calcul!$I85,'ModelParams Lp'!$E$37:$F$39,2,0)))</f>
        <v>#N/A</v>
      </c>
      <c r="BI80" s="67" t="e">
        <f>-10*LOG(2/(4*PI()*2^2)+4/(0.163*(Calcul!$K85*Calcul!$L85)/VLOOKUP(Calcul!$I85,'ModelParams Lp'!$E$37:$F$39,2,0)))</f>
        <v>#N/A</v>
      </c>
      <c r="BJ80" s="67" t="e">
        <f>-10*LOG(2/(4*PI()*2^2)+4/(0.163*(Calcul!$K85*Calcul!$L85)/VLOOKUP(Calcul!$I85,'ModelParams Lp'!$E$37:$F$39,2,0)))</f>
        <v>#N/A</v>
      </c>
      <c r="BK80" s="67" t="e">
        <f>-10*LOG(2/(4*PI()*2^2)+4/(0.163*(Calcul!$K85*Calcul!$L85)/VLOOKUP(Calcul!$I85,'ModelParams Lp'!$E$37:$F$39,2,0)))</f>
        <v>#N/A</v>
      </c>
      <c r="BL80" s="67" t="e">
        <f>-10*LOG(2/(4*PI()*2^2)+4/(0.163*(Calcul!$K85*Calcul!$L85)/VLOOKUP(Calcul!$I85,'ModelParams Lp'!$E$37:$F$39,2,0)))</f>
        <v>#N/A</v>
      </c>
      <c r="BM80" s="67" t="e">
        <f>VLOOKUP(Calcul!$J85,'ModelParams Lp'!$D$28:$O$32,5,0)+BE80</f>
        <v>#N/A</v>
      </c>
      <c r="BN80" s="67" t="e">
        <f>VLOOKUP(Calcul!$J85,'ModelParams Lp'!$D$28:$O$32,6,0)+BF80</f>
        <v>#N/A</v>
      </c>
      <c r="BO80" s="67" t="e">
        <f>VLOOKUP(Calcul!$J85,'ModelParams Lp'!$D$28:$O$32,7,0)+BG80</f>
        <v>#N/A</v>
      </c>
      <c r="BP80" s="67" t="e">
        <f>VLOOKUP(Calcul!$J85,'ModelParams Lp'!$D$28:$O$32,8,0)+BH80</f>
        <v>#N/A</v>
      </c>
      <c r="BQ80" s="67" t="e">
        <f>VLOOKUP(Calcul!$J85,'ModelParams Lp'!$D$28:$O$32,9,0)+BI80</f>
        <v>#N/A</v>
      </c>
      <c r="BR80" s="67" t="e">
        <f>VLOOKUP(Calcul!$J85,'ModelParams Lp'!$D$28:$O$32,10,0)+BJ80</f>
        <v>#N/A</v>
      </c>
      <c r="BS80" s="67" t="e">
        <f>VLOOKUP(Calcul!$J85,'ModelParams Lp'!$D$28:$O$32,11,0)+BK80</f>
        <v>#N/A</v>
      </c>
      <c r="BT80" s="67" t="e">
        <f>VLOOKUP(Calcul!$J85,'ModelParams Lp'!$D$28:$O$32,12,0)+BL80</f>
        <v>#N/A</v>
      </c>
      <c r="BU80" s="66" t="e">
        <f t="shared" ca="1" si="29"/>
        <v>#DIV/0!</v>
      </c>
      <c r="BV80" s="66" t="e">
        <f t="shared" ca="1" si="30"/>
        <v>#DIV/0!</v>
      </c>
      <c r="BW80" s="66" t="e">
        <f t="shared" ca="1" si="31"/>
        <v>#DIV/0!</v>
      </c>
      <c r="BX80" s="66" t="e">
        <f t="shared" ca="1" si="32"/>
        <v>#DIV/0!</v>
      </c>
      <c r="BY80" s="66" t="e">
        <f t="shared" ca="1" si="33"/>
        <v>#DIV/0!</v>
      </c>
      <c r="BZ80" s="66" t="e">
        <f t="shared" ca="1" si="34"/>
        <v>#DIV/0!</v>
      </c>
      <c r="CA80" s="66" t="e">
        <f t="shared" ca="1" si="35"/>
        <v>#DIV/0!</v>
      </c>
      <c r="CB80" s="66" t="e">
        <f t="shared" ca="1" si="36"/>
        <v>#DIV/0!</v>
      </c>
      <c r="CC80" s="24" t="e">
        <f ca="1">10*LOG10(IF(BU80="",0,POWER(10,((BU80+'ModelParams Lw'!$O$4)/10))) +IF(BV80="",0,POWER(10,((BV80+'ModelParams Lw'!$P$4)/10))) +IF(BW80="",0,POWER(10,((BW80+'ModelParams Lw'!$Q$4)/10))) +IF(BX80="",0,POWER(10,((BX80+'ModelParams Lw'!$R$4)/10))) +IF(BY80="",0,POWER(10,((BY80+'ModelParams Lw'!$S$4)/10))) +IF(BZ80="",0,POWER(10,((BZ80+'ModelParams Lw'!$T$4)/10))) +IF(CA80="",0,POWER(10,((CA80+'ModelParams Lw'!$U$4)/10)))+IF(CB80="",0,POWER(10,((CB80+'ModelParams Lw'!$V$4)/10))))</f>
        <v>#DIV/0!</v>
      </c>
      <c r="CD80" s="24" t="e">
        <f t="shared" ca="1" si="37"/>
        <v>#DIV/0!</v>
      </c>
      <c r="CE80" s="24" t="e">
        <f ca="1">(BU80-'ModelParams Lw'!O$10)/'ModelParams Lw'!O$11</f>
        <v>#DIV/0!</v>
      </c>
      <c r="CF80" s="24" t="e">
        <f ca="1">(BV80-'ModelParams Lw'!P$10)/'ModelParams Lw'!P$11</f>
        <v>#DIV/0!</v>
      </c>
      <c r="CG80" s="24" t="e">
        <f ca="1">(BW80-'ModelParams Lw'!Q$10)/'ModelParams Lw'!Q$11</f>
        <v>#DIV/0!</v>
      </c>
      <c r="CH80" s="24" t="e">
        <f ca="1">(BX80-'ModelParams Lw'!R$10)/'ModelParams Lw'!R$11</f>
        <v>#DIV/0!</v>
      </c>
      <c r="CI80" s="24" t="e">
        <f ca="1">(BY80-'ModelParams Lw'!S$10)/'ModelParams Lw'!S$11</f>
        <v>#DIV/0!</v>
      </c>
      <c r="CJ80" s="24" t="e">
        <f ca="1">(BZ80-'ModelParams Lw'!T$10)/'ModelParams Lw'!T$11</f>
        <v>#DIV/0!</v>
      </c>
      <c r="CK80" s="24" t="e">
        <f ca="1">(CA80-'ModelParams Lw'!U$10)/'ModelParams Lw'!U$11</f>
        <v>#DIV/0!</v>
      </c>
      <c r="CL80" s="24" t="e">
        <f ca="1">(CB80-'ModelParams Lw'!V$10)/'ModelParams Lw'!V$11</f>
        <v>#DIV/0!</v>
      </c>
      <c r="CM80" s="66" t="e">
        <f t="shared" si="38"/>
        <v>#DIV/0!</v>
      </c>
      <c r="CN80" s="66" t="e">
        <f t="shared" si="39"/>
        <v>#DIV/0!</v>
      </c>
      <c r="CO80" s="66" t="e">
        <f t="shared" si="40"/>
        <v>#DIV/0!</v>
      </c>
      <c r="CP80" s="66" t="e">
        <f t="shared" si="41"/>
        <v>#DIV/0!</v>
      </c>
      <c r="CQ80" s="66" t="e">
        <f t="shared" si="42"/>
        <v>#DIV/0!</v>
      </c>
      <c r="CR80" s="66" t="e">
        <f t="shared" si="43"/>
        <v>#DIV/0!</v>
      </c>
      <c r="CS80" s="66" t="e">
        <f t="shared" si="44"/>
        <v>#DIV/0!</v>
      </c>
      <c r="CT80" s="66" t="e">
        <f t="shared" si="45"/>
        <v>#DIV/0!</v>
      </c>
      <c r="CU80" s="24" t="e">
        <f>10*LOG10(IF(CM80="",0,POWER(10,((CM80+'ModelParams Lw'!$O$4)/10))) +IF(CN80="",0,POWER(10,((CN80+'ModelParams Lw'!$P$4)/10))) +IF(CO80="",0,POWER(10,((CO80+'ModelParams Lw'!$Q$4)/10))) +IF(CP80="",0,POWER(10,((CP80+'ModelParams Lw'!$R$4)/10))) +IF(CQ80="",0,POWER(10,((CQ80+'ModelParams Lw'!$S$4)/10))) +IF(CR80="",0,POWER(10,((CR80+'ModelParams Lw'!$T$4)/10))) +IF(CS80="",0,POWER(10,((CS80+'ModelParams Lw'!$U$4)/10)))+IF(CT80="",0,POWER(10,((CT80+'ModelParams Lw'!$V$4)/10))))</f>
        <v>#DIV/0!</v>
      </c>
      <c r="CV80" s="24" t="e">
        <f t="shared" si="46"/>
        <v>#DIV/0!</v>
      </c>
      <c r="CW80" s="24" t="e">
        <f>(CM80-'ModelParams Lw'!O$10)/'ModelParams Lw'!O$11</f>
        <v>#DIV/0!</v>
      </c>
      <c r="CX80" s="24" t="e">
        <f>(CN80-'ModelParams Lw'!P$10)/'ModelParams Lw'!P$11</f>
        <v>#DIV/0!</v>
      </c>
      <c r="CY80" s="24" t="e">
        <f>(CO80-'ModelParams Lw'!Q$10)/'ModelParams Lw'!Q$11</f>
        <v>#DIV/0!</v>
      </c>
      <c r="CZ80" s="24" t="e">
        <f>(CP80-'ModelParams Lw'!R$10)/'ModelParams Lw'!R$11</f>
        <v>#DIV/0!</v>
      </c>
      <c r="DA80" s="24" t="e">
        <f>(CQ80-'ModelParams Lw'!S$10)/'ModelParams Lw'!S$11</f>
        <v>#DIV/0!</v>
      </c>
      <c r="DB80" s="24" t="e">
        <f>(CR80-'ModelParams Lw'!T$10)/'ModelParams Lw'!T$11</f>
        <v>#DIV/0!</v>
      </c>
      <c r="DC80" s="24" t="e">
        <f>(CS80-'ModelParams Lw'!U$10)/'ModelParams Lw'!U$11</f>
        <v>#DIV/0!</v>
      </c>
      <c r="DD80" s="24" t="e">
        <f>(CT80-'ModelParams Lw'!V$10)/'ModelParams Lw'!V$11</f>
        <v>#DIV/0!</v>
      </c>
    </row>
    <row r="81" spans="1:108" x14ac:dyDescent="0.25">
      <c r="A81" s="12">
        <f>'Sound Power'!B81</f>
        <v>0</v>
      </c>
      <c r="B81" s="12">
        <f>'Sound Power'!D81</f>
        <v>0</v>
      </c>
      <c r="C81" s="12">
        <f>'Sound Power'!E81</f>
        <v>0</v>
      </c>
      <c r="D81" s="12">
        <f>'Sound Power'!F81</f>
        <v>0</v>
      </c>
      <c r="E81" s="67" t="e">
        <f>IF(Calcul!$G86="SA",'Sound Power'!AY81,'Sound Power'!P81)</f>
        <v>#DIV/0!</v>
      </c>
      <c r="F81" s="67" t="e">
        <f>IF(Calcul!$G86="SA",'Sound Power'!AZ81,'Sound Power'!Q81)</f>
        <v>#DIV/0!</v>
      </c>
      <c r="G81" s="67" t="e">
        <f>IF(Calcul!$G86="SA",'Sound Power'!BA81,'Sound Power'!R81)</f>
        <v>#DIV/0!</v>
      </c>
      <c r="H81" s="67" t="e">
        <f>IF(Calcul!$G86="SA",'Sound Power'!BB81,'Sound Power'!S81)</f>
        <v>#DIV/0!</v>
      </c>
      <c r="I81" s="67" t="e">
        <f>IF(Calcul!$G86="SA",'Sound Power'!BC81,'Sound Power'!T81)</f>
        <v>#DIV/0!</v>
      </c>
      <c r="J81" s="67" t="e">
        <f>IF(Calcul!$G86="SA",'Sound Power'!BD81,'Sound Power'!U81)</f>
        <v>#DIV/0!</v>
      </c>
      <c r="K81" s="67" t="e">
        <f>IF(Calcul!$G86="SA",'Sound Power'!BE81,'Sound Power'!V81)</f>
        <v>#DIV/0!</v>
      </c>
      <c r="L81" s="67" t="e">
        <f>IF(Calcul!$G86="SA",'Sound Power'!BF81,'Sound Power'!W81)</f>
        <v>#DIV/0!</v>
      </c>
      <c r="M81" s="67" t="e">
        <f>'Sound Power'!BY81</f>
        <v>#DIV/0!</v>
      </c>
      <c r="N81" s="67" t="e">
        <f>'Sound Power'!BZ81</f>
        <v>#DIV/0!</v>
      </c>
      <c r="O81" s="67" t="e">
        <f>'Sound Power'!CA81</f>
        <v>#DIV/0!</v>
      </c>
      <c r="P81" s="67" t="e">
        <f>'Sound Power'!CB81</f>
        <v>#DIV/0!</v>
      </c>
      <c r="Q81" s="67" t="e">
        <f>'Sound Power'!CC81</f>
        <v>#DIV/0!</v>
      </c>
      <c r="R81" s="67" t="e">
        <f>'Sound Power'!CD81</f>
        <v>#DIV/0!</v>
      </c>
      <c r="S81" s="67" t="e">
        <f>'Sound Power'!CE81</f>
        <v>#DIV/0!</v>
      </c>
      <c r="T81" s="67" t="e">
        <f>'Sound Power'!CF81</f>
        <v>#DIV/0!</v>
      </c>
      <c r="U81" s="64">
        <f t="shared" si="26"/>
        <v>0</v>
      </c>
      <c r="V81" s="64">
        <f t="shared" si="27"/>
        <v>0</v>
      </c>
      <c r="W81" s="67" t="e">
        <f>('ModelParams Lp'!B$4*10^'ModelParams Lp'!B$5*($U81/$V81)^'ModelParams Lp'!B$6)*3</f>
        <v>#DIV/0!</v>
      </c>
      <c r="X81" s="67" t="e">
        <f>('ModelParams Lp'!C$4*10^'ModelParams Lp'!C$5*($U81/$V81)^'ModelParams Lp'!C$6)*3</f>
        <v>#DIV/0!</v>
      </c>
      <c r="Y81" s="67" t="e">
        <f>('ModelParams Lp'!D$4*10^'ModelParams Lp'!D$5*($U81/$V81)^'ModelParams Lp'!D$6)*3</f>
        <v>#DIV/0!</v>
      </c>
      <c r="Z81" s="67" t="e">
        <f>('ModelParams Lp'!E$4*10^'ModelParams Lp'!E$5*($U81/$V81)^'ModelParams Lp'!E$6)*3</f>
        <v>#DIV/0!</v>
      </c>
      <c r="AA81" s="67" t="e">
        <f>('ModelParams Lp'!F$4*10^'ModelParams Lp'!F$5*($U81/$V81)^'ModelParams Lp'!F$6)*3</f>
        <v>#DIV/0!</v>
      </c>
      <c r="AB81" s="67" t="e">
        <f>('ModelParams Lp'!G$4*10^'ModelParams Lp'!G$5*($U81/$V81)^'ModelParams Lp'!G$6)*3</f>
        <v>#DIV/0!</v>
      </c>
      <c r="AC81" s="67" t="e">
        <f>('ModelParams Lp'!H$4*10^'ModelParams Lp'!H$5*($U81/$V81)^'ModelParams Lp'!H$6)*3</f>
        <v>#DIV/0!</v>
      </c>
      <c r="AD81" s="67" t="e">
        <f>('ModelParams Lp'!I$4*10^'ModelParams Lp'!I$5*($U81/$V81)^'ModelParams Lp'!I$6)*3</f>
        <v>#DIV/0!</v>
      </c>
      <c r="AE81" s="53" t="e">
        <f t="shared" si="28"/>
        <v>#DIV/0!</v>
      </c>
      <c r="AF81" s="53" t="e">
        <f>IF(AE81&lt;'ModelParams Lp'!$B$16,-1,IF(AE81&lt;'ModelParams Lp'!$C$16,0,IF(AE81&lt;'ModelParams Lp'!$D$16,1,IF(AE81&lt;'ModelParams Lp'!$E$16,2,IF(AE81&lt;'ModelParams Lp'!$F$16,3,IF(AE81&lt;'ModelParams Lp'!$G$16,4,IF(AE81&lt;'ModelParams Lp'!$H$16,5,6)))))))</f>
        <v>#DIV/0!</v>
      </c>
      <c r="AG81" s="67" t="e">
        <f ca="1">IF($AF81&gt;1,0,OFFSET('ModelParams Lp'!$C$12,0,-'Sound Pressure'!$AF81))</f>
        <v>#DIV/0!</v>
      </c>
      <c r="AH81" s="67" t="e">
        <f ca="1">IF($AF81&gt;2,0,OFFSET('ModelParams Lp'!$D$12,0,-'Sound Pressure'!$AF81))</f>
        <v>#DIV/0!</v>
      </c>
      <c r="AI81" s="67" t="e">
        <f ca="1">IF($AF81&gt;3,0,OFFSET('ModelParams Lp'!$E$12,0,-'Sound Pressure'!$AF81))</f>
        <v>#DIV/0!</v>
      </c>
      <c r="AJ81" s="67" t="e">
        <f ca="1">IF($AF81&gt;4,0,OFFSET('ModelParams Lp'!$F$12,0,-'Sound Pressure'!$AF81))</f>
        <v>#DIV/0!</v>
      </c>
      <c r="AK81" s="67" t="e">
        <f ca="1">IF($AF81&gt;3,0,OFFSET('ModelParams Lp'!$G$12,0,-'Sound Pressure'!$AF81))</f>
        <v>#DIV/0!</v>
      </c>
      <c r="AL81" s="67" t="e">
        <f ca="1">IF($AF81&gt;5,0,OFFSET('ModelParams Lp'!$H$12,0,-'Sound Pressure'!$AF81))</f>
        <v>#DIV/0!</v>
      </c>
      <c r="AM81" s="67" t="e">
        <f ca="1">IF($AF81&gt;6,0,OFFSET('ModelParams Lp'!$I$12,0,-'Sound Pressure'!$AF81))</f>
        <v>#DIV/0!</v>
      </c>
      <c r="AN81" s="67" t="e">
        <f ca="1">IF($AF81&gt;7,0,IF($AF$4&lt;0,3,OFFSET('ModelParams Lp'!$J$12,0,-'Sound Pressure'!$AF81)))</f>
        <v>#DIV/0!</v>
      </c>
      <c r="AO81" s="67" t="e">
        <f t="shared" si="25"/>
        <v>#DIV/0!</v>
      </c>
      <c r="AP81" s="67" t="e">
        <f t="shared" si="25"/>
        <v>#DIV/0!</v>
      </c>
      <c r="AQ81" s="67" t="e">
        <f t="shared" si="25"/>
        <v>#DIV/0!</v>
      </c>
      <c r="AR81" s="67" t="e">
        <f t="shared" si="25"/>
        <v>#DIV/0!</v>
      </c>
      <c r="AS81" s="67" t="e">
        <f t="shared" si="25"/>
        <v>#DIV/0!</v>
      </c>
      <c r="AT81" s="67" t="e">
        <f t="shared" si="25"/>
        <v>#DIV/0!</v>
      </c>
      <c r="AU81" s="67" t="e">
        <f t="shared" si="25"/>
        <v>#DIV/0!</v>
      </c>
      <c r="AV81" s="67" t="e">
        <f t="shared" ref="AP81:AV118" si="47">10*LOG(1+(343.2/(4*PI()*AV$3))^2*(2*PI()/$V81))</f>
        <v>#DIV/0!</v>
      </c>
      <c r="AW81" s="67">
        <f>'ModelParams Lp'!B$22</f>
        <v>4</v>
      </c>
      <c r="AX81" s="67">
        <f>'ModelParams Lp'!C$22</f>
        <v>2</v>
      </c>
      <c r="AY81" s="67">
        <f>'ModelParams Lp'!D$22</f>
        <v>1</v>
      </c>
      <c r="AZ81" s="67">
        <f>'ModelParams Lp'!E$22</f>
        <v>0</v>
      </c>
      <c r="BA81" s="67">
        <f>'ModelParams Lp'!F$22</f>
        <v>0</v>
      </c>
      <c r="BB81" s="67">
        <f>'ModelParams Lp'!G$22</f>
        <v>0</v>
      </c>
      <c r="BC81" s="67">
        <f>'ModelParams Lp'!H$22</f>
        <v>0</v>
      </c>
      <c r="BD81" s="67">
        <f>'ModelParams Lp'!I$22</f>
        <v>0</v>
      </c>
      <c r="BE81" s="67" t="e">
        <f>-10*LOG(2/(4*PI()*2^2)+4/(0.163*(Calcul!$K86*Calcul!$L86)/VLOOKUP(Calcul!$I86,'ModelParams Lp'!$E$37:$F$39,2,0)))</f>
        <v>#N/A</v>
      </c>
      <c r="BF81" s="67" t="e">
        <f>-10*LOG(2/(4*PI()*2^2)+4/(0.163*(Calcul!$K86*Calcul!$L86)/VLOOKUP(Calcul!$I86,'ModelParams Lp'!$E$37:$F$39,2,0)))</f>
        <v>#N/A</v>
      </c>
      <c r="BG81" s="67" t="e">
        <f>-10*LOG(2/(4*PI()*2^2)+4/(0.163*(Calcul!$K86*Calcul!$L86)/VLOOKUP(Calcul!$I86,'ModelParams Lp'!$E$37:$F$39,2,0)))</f>
        <v>#N/A</v>
      </c>
      <c r="BH81" s="67" t="e">
        <f>-10*LOG(2/(4*PI()*2^2)+4/(0.163*(Calcul!$K86*Calcul!$L86)/VLOOKUP(Calcul!$I86,'ModelParams Lp'!$E$37:$F$39,2,0)))</f>
        <v>#N/A</v>
      </c>
      <c r="BI81" s="67" t="e">
        <f>-10*LOG(2/(4*PI()*2^2)+4/(0.163*(Calcul!$K86*Calcul!$L86)/VLOOKUP(Calcul!$I86,'ModelParams Lp'!$E$37:$F$39,2,0)))</f>
        <v>#N/A</v>
      </c>
      <c r="BJ81" s="67" t="e">
        <f>-10*LOG(2/(4*PI()*2^2)+4/(0.163*(Calcul!$K86*Calcul!$L86)/VLOOKUP(Calcul!$I86,'ModelParams Lp'!$E$37:$F$39,2,0)))</f>
        <v>#N/A</v>
      </c>
      <c r="BK81" s="67" t="e">
        <f>-10*LOG(2/(4*PI()*2^2)+4/(0.163*(Calcul!$K86*Calcul!$L86)/VLOOKUP(Calcul!$I86,'ModelParams Lp'!$E$37:$F$39,2,0)))</f>
        <v>#N/A</v>
      </c>
      <c r="BL81" s="67" t="e">
        <f>-10*LOG(2/(4*PI()*2^2)+4/(0.163*(Calcul!$K86*Calcul!$L86)/VLOOKUP(Calcul!$I86,'ModelParams Lp'!$E$37:$F$39,2,0)))</f>
        <v>#N/A</v>
      </c>
      <c r="BM81" s="67" t="e">
        <f>VLOOKUP(Calcul!$J86,'ModelParams Lp'!$D$28:$O$32,5,0)+BE81</f>
        <v>#N/A</v>
      </c>
      <c r="BN81" s="67" t="e">
        <f>VLOOKUP(Calcul!$J86,'ModelParams Lp'!$D$28:$O$32,6,0)+BF81</f>
        <v>#N/A</v>
      </c>
      <c r="BO81" s="67" t="e">
        <f>VLOOKUP(Calcul!$J86,'ModelParams Lp'!$D$28:$O$32,7,0)+BG81</f>
        <v>#N/A</v>
      </c>
      <c r="BP81" s="67" t="e">
        <f>VLOOKUP(Calcul!$J86,'ModelParams Lp'!$D$28:$O$32,8,0)+BH81</f>
        <v>#N/A</v>
      </c>
      <c r="BQ81" s="67" t="e">
        <f>VLOOKUP(Calcul!$J86,'ModelParams Lp'!$D$28:$O$32,9,0)+BI81</f>
        <v>#N/A</v>
      </c>
      <c r="BR81" s="67" t="e">
        <f>VLOOKUP(Calcul!$J86,'ModelParams Lp'!$D$28:$O$32,10,0)+BJ81</f>
        <v>#N/A</v>
      </c>
      <c r="BS81" s="67" t="e">
        <f>VLOOKUP(Calcul!$J86,'ModelParams Lp'!$D$28:$O$32,11,0)+BK81</f>
        <v>#N/A</v>
      </c>
      <c r="BT81" s="67" t="e">
        <f>VLOOKUP(Calcul!$J86,'ModelParams Lp'!$D$28:$O$32,12,0)+BL81</f>
        <v>#N/A</v>
      </c>
      <c r="BU81" s="66" t="e">
        <f t="shared" ca="1" si="29"/>
        <v>#DIV/0!</v>
      </c>
      <c r="BV81" s="66" t="e">
        <f t="shared" ca="1" si="30"/>
        <v>#DIV/0!</v>
      </c>
      <c r="BW81" s="66" t="e">
        <f t="shared" ca="1" si="31"/>
        <v>#DIV/0!</v>
      </c>
      <c r="BX81" s="66" t="e">
        <f t="shared" ca="1" si="32"/>
        <v>#DIV/0!</v>
      </c>
      <c r="BY81" s="66" t="e">
        <f t="shared" ca="1" si="33"/>
        <v>#DIV/0!</v>
      </c>
      <c r="BZ81" s="66" t="e">
        <f t="shared" ca="1" si="34"/>
        <v>#DIV/0!</v>
      </c>
      <c r="CA81" s="66" t="e">
        <f t="shared" ca="1" si="35"/>
        <v>#DIV/0!</v>
      </c>
      <c r="CB81" s="66" t="e">
        <f t="shared" ca="1" si="36"/>
        <v>#DIV/0!</v>
      </c>
      <c r="CC81" s="24" t="e">
        <f ca="1">10*LOG10(IF(BU81="",0,POWER(10,((BU81+'ModelParams Lw'!$O$4)/10))) +IF(BV81="",0,POWER(10,((BV81+'ModelParams Lw'!$P$4)/10))) +IF(BW81="",0,POWER(10,((BW81+'ModelParams Lw'!$Q$4)/10))) +IF(BX81="",0,POWER(10,((BX81+'ModelParams Lw'!$R$4)/10))) +IF(BY81="",0,POWER(10,((BY81+'ModelParams Lw'!$S$4)/10))) +IF(BZ81="",0,POWER(10,((BZ81+'ModelParams Lw'!$T$4)/10))) +IF(CA81="",0,POWER(10,((CA81+'ModelParams Lw'!$U$4)/10)))+IF(CB81="",0,POWER(10,((CB81+'ModelParams Lw'!$V$4)/10))))</f>
        <v>#DIV/0!</v>
      </c>
      <c r="CD81" s="24" t="e">
        <f t="shared" ca="1" si="37"/>
        <v>#DIV/0!</v>
      </c>
      <c r="CE81" s="24" t="e">
        <f ca="1">(BU81-'ModelParams Lw'!O$10)/'ModelParams Lw'!O$11</f>
        <v>#DIV/0!</v>
      </c>
      <c r="CF81" s="24" t="e">
        <f ca="1">(BV81-'ModelParams Lw'!P$10)/'ModelParams Lw'!P$11</f>
        <v>#DIV/0!</v>
      </c>
      <c r="CG81" s="24" t="e">
        <f ca="1">(BW81-'ModelParams Lw'!Q$10)/'ModelParams Lw'!Q$11</f>
        <v>#DIV/0!</v>
      </c>
      <c r="CH81" s="24" t="e">
        <f ca="1">(BX81-'ModelParams Lw'!R$10)/'ModelParams Lw'!R$11</f>
        <v>#DIV/0!</v>
      </c>
      <c r="CI81" s="24" t="e">
        <f ca="1">(BY81-'ModelParams Lw'!S$10)/'ModelParams Lw'!S$11</f>
        <v>#DIV/0!</v>
      </c>
      <c r="CJ81" s="24" t="e">
        <f ca="1">(BZ81-'ModelParams Lw'!T$10)/'ModelParams Lw'!T$11</f>
        <v>#DIV/0!</v>
      </c>
      <c r="CK81" s="24" t="e">
        <f ca="1">(CA81-'ModelParams Lw'!U$10)/'ModelParams Lw'!U$11</f>
        <v>#DIV/0!</v>
      </c>
      <c r="CL81" s="24" t="e">
        <f ca="1">(CB81-'ModelParams Lw'!V$10)/'ModelParams Lw'!V$11</f>
        <v>#DIV/0!</v>
      </c>
      <c r="CM81" s="66" t="e">
        <f t="shared" si="38"/>
        <v>#DIV/0!</v>
      </c>
      <c r="CN81" s="66" t="e">
        <f t="shared" si="39"/>
        <v>#DIV/0!</v>
      </c>
      <c r="CO81" s="66" t="e">
        <f t="shared" si="40"/>
        <v>#DIV/0!</v>
      </c>
      <c r="CP81" s="66" t="e">
        <f t="shared" si="41"/>
        <v>#DIV/0!</v>
      </c>
      <c r="CQ81" s="66" t="e">
        <f t="shared" si="42"/>
        <v>#DIV/0!</v>
      </c>
      <c r="CR81" s="66" t="e">
        <f t="shared" si="43"/>
        <v>#DIV/0!</v>
      </c>
      <c r="CS81" s="66" t="e">
        <f t="shared" si="44"/>
        <v>#DIV/0!</v>
      </c>
      <c r="CT81" s="66" t="e">
        <f t="shared" si="45"/>
        <v>#DIV/0!</v>
      </c>
      <c r="CU81" s="24" t="e">
        <f>10*LOG10(IF(CM81="",0,POWER(10,((CM81+'ModelParams Lw'!$O$4)/10))) +IF(CN81="",0,POWER(10,((CN81+'ModelParams Lw'!$P$4)/10))) +IF(CO81="",0,POWER(10,((CO81+'ModelParams Lw'!$Q$4)/10))) +IF(CP81="",0,POWER(10,((CP81+'ModelParams Lw'!$R$4)/10))) +IF(CQ81="",0,POWER(10,((CQ81+'ModelParams Lw'!$S$4)/10))) +IF(CR81="",0,POWER(10,((CR81+'ModelParams Lw'!$T$4)/10))) +IF(CS81="",0,POWER(10,((CS81+'ModelParams Lw'!$U$4)/10)))+IF(CT81="",0,POWER(10,((CT81+'ModelParams Lw'!$V$4)/10))))</f>
        <v>#DIV/0!</v>
      </c>
      <c r="CV81" s="24" t="e">
        <f t="shared" si="46"/>
        <v>#DIV/0!</v>
      </c>
      <c r="CW81" s="24" t="e">
        <f>(CM81-'ModelParams Lw'!O$10)/'ModelParams Lw'!O$11</f>
        <v>#DIV/0!</v>
      </c>
      <c r="CX81" s="24" t="e">
        <f>(CN81-'ModelParams Lw'!P$10)/'ModelParams Lw'!P$11</f>
        <v>#DIV/0!</v>
      </c>
      <c r="CY81" s="24" t="e">
        <f>(CO81-'ModelParams Lw'!Q$10)/'ModelParams Lw'!Q$11</f>
        <v>#DIV/0!</v>
      </c>
      <c r="CZ81" s="24" t="e">
        <f>(CP81-'ModelParams Lw'!R$10)/'ModelParams Lw'!R$11</f>
        <v>#DIV/0!</v>
      </c>
      <c r="DA81" s="24" t="e">
        <f>(CQ81-'ModelParams Lw'!S$10)/'ModelParams Lw'!S$11</f>
        <v>#DIV/0!</v>
      </c>
      <c r="DB81" s="24" t="e">
        <f>(CR81-'ModelParams Lw'!T$10)/'ModelParams Lw'!T$11</f>
        <v>#DIV/0!</v>
      </c>
      <c r="DC81" s="24" t="e">
        <f>(CS81-'ModelParams Lw'!U$10)/'ModelParams Lw'!U$11</f>
        <v>#DIV/0!</v>
      </c>
      <c r="DD81" s="24" t="e">
        <f>(CT81-'ModelParams Lw'!V$10)/'ModelParams Lw'!V$11</f>
        <v>#DIV/0!</v>
      </c>
    </row>
    <row r="82" spans="1:108" x14ac:dyDescent="0.25">
      <c r="A82" s="12">
        <f>'Sound Power'!B82</f>
        <v>0</v>
      </c>
      <c r="B82" s="12">
        <f>'Sound Power'!D82</f>
        <v>0</v>
      </c>
      <c r="C82" s="12">
        <f>'Sound Power'!E82</f>
        <v>0</v>
      </c>
      <c r="D82" s="12">
        <f>'Sound Power'!F82</f>
        <v>0</v>
      </c>
      <c r="E82" s="67" t="e">
        <f>IF(Calcul!$G87="SA",'Sound Power'!AY82,'Sound Power'!P82)</f>
        <v>#DIV/0!</v>
      </c>
      <c r="F82" s="67" t="e">
        <f>IF(Calcul!$G87="SA",'Sound Power'!AZ82,'Sound Power'!Q82)</f>
        <v>#DIV/0!</v>
      </c>
      <c r="G82" s="67" t="e">
        <f>IF(Calcul!$G87="SA",'Sound Power'!BA82,'Sound Power'!R82)</f>
        <v>#DIV/0!</v>
      </c>
      <c r="H82" s="67" t="e">
        <f>IF(Calcul!$G87="SA",'Sound Power'!BB82,'Sound Power'!S82)</f>
        <v>#DIV/0!</v>
      </c>
      <c r="I82" s="67" t="e">
        <f>IF(Calcul!$G87="SA",'Sound Power'!BC82,'Sound Power'!T82)</f>
        <v>#DIV/0!</v>
      </c>
      <c r="J82" s="67" t="e">
        <f>IF(Calcul!$G87="SA",'Sound Power'!BD82,'Sound Power'!U82)</f>
        <v>#DIV/0!</v>
      </c>
      <c r="K82" s="67" t="e">
        <f>IF(Calcul!$G87="SA",'Sound Power'!BE82,'Sound Power'!V82)</f>
        <v>#DIV/0!</v>
      </c>
      <c r="L82" s="67" t="e">
        <f>IF(Calcul!$G87="SA",'Sound Power'!BF82,'Sound Power'!W82)</f>
        <v>#DIV/0!</v>
      </c>
      <c r="M82" s="67" t="e">
        <f>'Sound Power'!BY82</f>
        <v>#DIV/0!</v>
      </c>
      <c r="N82" s="67" t="e">
        <f>'Sound Power'!BZ82</f>
        <v>#DIV/0!</v>
      </c>
      <c r="O82" s="67" t="e">
        <f>'Sound Power'!CA82</f>
        <v>#DIV/0!</v>
      </c>
      <c r="P82" s="67" t="e">
        <f>'Sound Power'!CB82</f>
        <v>#DIV/0!</v>
      </c>
      <c r="Q82" s="67" t="e">
        <f>'Sound Power'!CC82</f>
        <v>#DIV/0!</v>
      </c>
      <c r="R82" s="67" t="e">
        <f>'Sound Power'!CD82</f>
        <v>#DIV/0!</v>
      </c>
      <c r="S82" s="67" t="e">
        <f>'Sound Power'!CE82</f>
        <v>#DIV/0!</v>
      </c>
      <c r="T82" s="67" t="e">
        <f>'Sound Power'!CF82</f>
        <v>#DIV/0!</v>
      </c>
      <c r="U82" s="64">
        <f t="shared" si="26"/>
        <v>0</v>
      </c>
      <c r="V82" s="64">
        <f t="shared" si="27"/>
        <v>0</v>
      </c>
      <c r="W82" s="67" t="e">
        <f>('ModelParams Lp'!B$4*10^'ModelParams Lp'!B$5*($U82/$V82)^'ModelParams Lp'!B$6)*3</f>
        <v>#DIV/0!</v>
      </c>
      <c r="X82" s="67" t="e">
        <f>('ModelParams Lp'!C$4*10^'ModelParams Lp'!C$5*($U82/$V82)^'ModelParams Lp'!C$6)*3</f>
        <v>#DIV/0!</v>
      </c>
      <c r="Y82" s="67" t="e">
        <f>('ModelParams Lp'!D$4*10^'ModelParams Lp'!D$5*($U82/$V82)^'ModelParams Lp'!D$6)*3</f>
        <v>#DIV/0!</v>
      </c>
      <c r="Z82" s="67" t="e">
        <f>('ModelParams Lp'!E$4*10^'ModelParams Lp'!E$5*($U82/$V82)^'ModelParams Lp'!E$6)*3</f>
        <v>#DIV/0!</v>
      </c>
      <c r="AA82" s="67" t="e">
        <f>('ModelParams Lp'!F$4*10^'ModelParams Lp'!F$5*($U82/$V82)^'ModelParams Lp'!F$6)*3</f>
        <v>#DIV/0!</v>
      </c>
      <c r="AB82" s="67" t="e">
        <f>('ModelParams Lp'!G$4*10^'ModelParams Lp'!G$5*($U82/$V82)^'ModelParams Lp'!G$6)*3</f>
        <v>#DIV/0!</v>
      </c>
      <c r="AC82" s="67" t="e">
        <f>('ModelParams Lp'!H$4*10^'ModelParams Lp'!H$5*($U82/$V82)^'ModelParams Lp'!H$6)*3</f>
        <v>#DIV/0!</v>
      </c>
      <c r="AD82" s="67" t="e">
        <f>('ModelParams Lp'!I$4*10^'ModelParams Lp'!I$5*($U82/$V82)^'ModelParams Lp'!I$6)*3</f>
        <v>#DIV/0!</v>
      </c>
      <c r="AE82" s="53" t="e">
        <f t="shared" si="28"/>
        <v>#DIV/0!</v>
      </c>
      <c r="AF82" s="53" t="e">
        <f>IF(AE82&lt;'ModelParams Lp'!$B$16,-1,IF(AE82&lt;'ModelParams Lp'!$C$16,0,IF(AE82&lt;'ModelParams Lp'!$D$16,1,IF(AE82&lt;'ModelParams Lp'!$E$16,2,IF(AE82&lt;'ModelParams Lp'!$F$16,3,IF(AE82&lt;'ModelParams Lp'!$G$16,4,IF(AE82&lt;'ModelParams Lp'!$H$16,5,6)))))))</f>
        <v>#DIV/0!</v>
      </c>
      <c r="AG82" s="67" t="e">
        <f ca="1">IF($AF82&gt;1,0,OFFSET('ModelParams Lp'!$C$12,0,-'Sound Pressure'!$AF82))</f>
        <v>#DIV/0!</v>
      </c>
      <c r="AH82" s="67" t="e">
        <f ca="1">IF($AF82&gt;2,0,OFFSET('ModelParams Lp'!$D$12,0,-'Sound Pressure'!$AF82))</f>
        <v>#DIV/0!</v>
      </c>
      <c r="AI82" s="67" t="e">
        <f ca="1">IF($AF82&gt;3,0,OFFSET('ModelParams Lp'!$E$12,0,-'Sound Pressure'!$AF82))</f>
        <v>#DIV/0!</v>
      </c>
      <c r="AJ82" s="67" t="e">
        <f ca="1">IF($AF82&gt;4,0,OFFSET('ModelParams Lp'!$F$12,0,-'Sound Pressure'!$AF82))</f>
        <v>#DIV/0!</v>
      </c>
      <c r="AK82" s="67" t="e">
        <f ca="1">IF($AF82&gt;3,0,OFFSET('ModelParams Lp'!$G$12,0,-'Sound Pressure'!$AF82))</f>
        <v>#DIV/0!</v>
      </c>
      <c r="AL82" s="67" t="e">
        <f ca="1">IF($AF82&gt;5,0,OFFSET('ModelParams Lp'!$H$12,0,-'Sound Pressure'!$AF82))</f>
        <v>#DIV/0!</v>
      </c>
      <c r="AM82" s="67" t="e">
        <f ca="1">IF($AF82&gt;6,0,OFFSET('ModelParams Lp'!$I$12,0,-'Sound Pressure'!$AF82))</f>
        <v>#DIV/0!</v>
      </c>
      <c r="AN82" s="67" t="e">
        <f ca="1">IF($AF82&gt;7,0,IF($AF$4&lt;0,3,OFFSET('ModelParams Lp'!$J$12,0,-'Sound Pressure'!$AF82)))</f>
        <v>#DIV/0!</v>
      </c>
      <c r="AO82" s="67" t="e">
        <f t="shared" ref="AO82:AO145" si="48">10*LOG(1+(343.2/(4*PI()*AO$3))^2*(2*PI()/$V82))</f>
        <v>#DIV/0!</v>
      </c>
      <c r="AP82" s="67" t="e">
        <f t="shared" si="47"/>
        <v>#DIV/0!</v>
      </c>
      <c r="AQ82" s="67" t="e">
        <f t="shared" si="47"/>
        <v>#DIV/0!</v>
      </c>
      <c r="AR82" s="67" t="e">
        <f t="shared" si="47"/>
        <v>#DIV/0!</v>
      </c>
      <c r="AS82" s="67" t="e">
        <f t="shared" si="47"/>
        <v>#DIV/0!</v>
      </c>
      <c r="AT82" s="67" t="e">
        <f t="shared" si="47"/>
        <v>#DIV/0!</v>
      </c>
      <c r="AU82" s="67" t="e">
        <f t="shared" si="47"/>
        <v>#DIV/0!</v>
      </c>
      <c r="AV82" s="67" t="e">
        <f t="shared" si="47"/>
        <v>#DIV/0!</v>
      </c>
      <c r="AW82" s="67">
        <f>'ModelParams Lp'!B$22</f>
        <v>4</v>
      </c>
      <c r="AX82" s="67">
        <f>'ModelParams Lp'!C$22</f>
        <v>2</v>
      </c>
      <c r="AY82" s="67">
        <f>'ModelParams Lp'!D$22</f>
        <v>1</v>
      </c>
      <c r="AZ82" s="67">
        <f>'ModelParams Lp'!E$22</f>
        <v>0</v>
      </c>
      <c r="BA82" s="67">
        <f>'ModelParams Lp'!F$22</f>
        <v>0</v>
      </c>
      <c r="BB82" s="67">
        <f>'ModelParams Lp'!G$22</f>
        <v>0</v>
      </c>
      <c r="BC82" s="67">
        <f>'ModelParams Lp'!H$22</f>
        <v>0</v>
      </c>
      <c r="BD82" s="67">
        <f>'ModelParams Lp'!I$22</f>
        <v>0</v>
      </c>
      <c r="BE82" s="67" t="e">
        <f>-10*LOG(2/(4*PI()*2^2)+4/(0.163*(Calcul!$K87*Calcul!$L87)/VLOOKUP(Calcul!$I87,'ModelParams Lp'!$E$37:$F$39,2,0)))</f>
        <v>#N/A</v>
      </c>
      <c r="BF82" s="67" t="e">
        <f>-10*LOG(2/(4*PI()*2^2)+4/(0.163*(Calcul!$K87*Calcul!$L87)/VLOOKUP(Calcul!$I87,'ModelParams Lp'!$E$37:$F$39,2,0)))</f>
        <v>#N/A</v>
      </c>
      <c r="BG82" s="67" t="e">
        <f>-10*LOG(2/(4*PI()*2^2)+4/(0.163*(Calcul!$K87*Calcul!$L87)/VLOOKUP(Calcul!$I87,'ModelParams Lp'!$E$37:$F$39,2,0)))</f>
        <v>#N/A</v>
      </c>
      <c r="BH82" s="67" t="e">
        <f>-10*LOG(2/(4*PI()*2^2)+4/(0.163*(Calcul!$K87*Calcul!$L87)/VLOOKUP(Calcul!$I87,'ModelParams Lp'!$E$37:$F$39,2,0)))</f>
        <v>#N/A</v>
      </c>
      <c r="BI82" s="67" t="e">
        <f>-10*LOG(2/(4*PI()*2^2)+4/(0.163*(Calcul!$K87*Calcul!$L87)/VLOOKUP(Calcul!$I87,'ModelParams Lp'!$E$37:$F$39,2,0)))</f>
        <v>#N/A</v>
      </c>
      <c r="BJ82" s="67" t="e">
        <f>-10*LOG(2/(4*PI()*2^2)+4/(0.163*(Calcul!$K87*Calcul!$L87)/VLOOKUP(Calcul!$I87,'ModelParams Lp'!$E$37:$F$39,2,0)))</f>
        <v>#N/A</v>
      </c>
      <c r="BK82" s="67" t="e">
        <f>-10*LOG(2/(4*PI()*2^2)+4/(0.163*(Calcul!$K87*Calcul!$L87)/VLOOKUP(Calcul!$I87,'ModelParams Lp'!$E$37:$F$39,2,0)))</f>
        <v>#N/A</v>
      </c>
      <c r="BL82" s="67" t="e">
        <f>-10*LOG(2/(4*PI()*2^2)+4/(0.163*(Calcul!$K87*Calcul!$L87)/VLOOKUP(Calcul!$I87,'ModelParams Lp'!$E$37:$F$39,2,0)))</f>
        <v>#N/A</v>
      </c>
      <c r="BM82" s="67" t="e">
        <f>VLOOKUP(Calcul!$J87,'ModelParams Lp'!$D$28:$O$32,5,0)+BE82</f>
        <v>#N/A</v>
      </c>
      <c r="BN82" s="67" t="e">
        <f>VLOOKUP(Calcul!$J87,'ModelParams Lp'!$D$28:$O$32,6,0)+BF82</f>
        <v>#N/A</v>
      </c>
      <c r="BO82" s="67" t="e">
        <f>VLOOKUP(Calcul!$J87,'ModelParams Lp'!$D$28:$O$32,7,0)+BG82</f>
        <v>#N/A</v>
      </c>
      <c r="BP82" s="67" t="e">
        <f>VLOOKUP(Calcul!$J87,'ModelParams Lp'!$D$28:$O$32,8,0)+BH82</f>
        <v>#N/A</v>
      </c>
      <c r="BQ82" s="67" t="e">
        <f>VLOOKUP(Calcul!$J87,'ModelParams Lp'!$D$28:$O$32,9,0)+BI82</f>
        <v>#N/A</v>
      </c>
      <c r="BR82" s="67" t="e">
        <f>VLOOKUP(Calcul!$J87,'ModelParams Lp'!$D$28:$O$32,10,0)+BJ82</f>
        <v>#N/A</v>
      </c>
      <c r="BS82" s="67" t="e">
        <f>VLOOKUP(Calcul!$J87,'ModelParams Lp'!$D$28:$O$32,11,0)+BK82</f>
        <v>#N/A</v>
      </c>
      <c r="BT82" s="67" t="e">
        <f>VLOOKUP(Calcul!$J87,'ModelParams Lp'!$D$28:$O$32,12,0)+BL82</f>
        <v>#N/A</v>
      </c>
      <c r="BU82" s="66" t="e">
        <f t="shared" ca="1" si="29"/>
        <v>#DIV/0!</v>
      </c>
      <c r="BV82" s="66" t="e">
        <f t="shared" ca="1" si="30"/>
        <v>#DIV/0!</v>
      </c>
      <c r="BW82" s="66" t="e">
        <f t="shared" ca="1" si="31"/>
        <v>#DIV/0!</v>
      </c>
      <c r="BX82" s="66" t="e">
        <f t="shared" ca="1" si="32"/>
        <v>#DIV/0!</v>
      </c>
      <c r="BY82" s="66" t="e">
        <f t="shared" ca="1" si="33"/>
        <v>#DIV/0!</v>
      </c>
      <c r="BZ82" s="66" t="e">
        <f t="shared" ca="1" si="34"/>
        <v>#DIV/0!</v>
      </c>
      <c r="CA82" s="66" t="e">
        <f t="shared" ca="1" si="35"/>
        <v>#DIV/0!</v>
      </c>
      <c r="CB82" s="66" t="e">
        <f t="shared" ca="1" si="36"/>
        <v>#DIV/0!</v>
      </c>
      <c r="CC82" s="24" t="e">
        <f ca="1">10*LOG10(IF(BU82="",0,POWER(10,((BU82+'ModelParams Lw'!$O$4)/10))) +IF(BV82="",0,POWER(10,((BV82+'ModelParams Lw'!$P$4)/10))) +IF(BW82="",0,POWER(10,((BW82+'ModelParams Lw'!$Q$4)/10))) +IF(BX82="",0,POWER(10,((BX82+'ModelParams Lw'!$R$4)/10))) +IF(BY82="",0,POWER(10,((BY82+'ModelParams Lw'!$S$4)/10))) +IF(BZ82="",0,POWER(10,((BZ82+'ModelParams Lw'!$T$4)/10))) +IF(CA82="",0,POWER(10,((CA82+'ModelParams Lw'!$U$4)/10)))+IF(CB82="",0,POWER(10,((CB82+'ModelParams Lw'!$V$4)/10))))</f>
        <v>#DIV/0!</v>
      </c>
      <c r="CD82" s="24" t="e">
        <f t="shared" ca="1" si="37"/>
        <v>#DIV/0!</v>
      </c>
      <c r="CE82" s="24" t="e">
        <f ca="1">(BU82-'ModelParams Lw'!O$10)/'ModelParams Lw'!O$11</f>
        <v>#DIV/0!</v>
      </c>
      <c r="CF82" s="24" t="e">
        <f ca="1">(BV82-'ModelParams Lw'!P$10)/'ModelParams Lw'!P$11</f>
        <v>#DIV/0!</v>
      </c>
      <c r="CG82" s="24" t="e">
        <f ca="1">(BW82-'ModelParams Lw'!Q$10)/'ModelParams Lw'!Q$11</f>
        <v>#DIV/0!</v>
      </c>
      <c r="CH82" s="24" t="e">
        <f ca="1">(BX82-'ModelParams Lw'!R$10)/'ModelParams Lw'!R$11</f>
        <v>#DIV/0!</v>
      </c>
      <c r="CI82" s="24" t="e">
        <f ca="1">(BY82-'ModelParams Lw'!S$10)/'ModelParams Lw'!S$11</f>
        <v>#DIV/0!</v>
      </c>
      <c r="CJ82" s="24" t="e">
        <f ca="1">(BZ82-'ModelParams Lw'!T$10)/'ModelParams Lw'!T$11</f>
        <v>#DIV/0!</v>
      </c>
      <c r="CK82" s="24" t="e">
        <f ca="1">(CA82-'ModelParams Lw'!U$10)/'ModelParams Lw'!U$11</f>
        <v>#DIV/0!</v>
      </c>
      <c r="CL82" s="24" t="e">
        <f ca="1">(CB82-'ModelParams Lw'!V$10)/'ModelParams Lw'!V$11</f>
        <v>#DIV/0!</v>
      </c>
      <c r="CM82" s="66" t="e">
        <f t="shared" si="38"/>
        <v>#DIV/0!</v>
      </c>
      <c r="CN82" s="66" t="e">
        <f t="shared" si="39"/>
        <v>#DIV/0!</v>
      </c>
      <c r="CO82" s="66" t="e">
        <f t="shared" si="40"/>
        <v>#DIV/0!</v>
      </c>
      <c r="CP82" s="66" t="e">
        <f t="shared" si="41"/>
        <v>#DIV/0!</v>
      </c>
      <c r="CQ82" s="66" t="e">
        <f t="shared" si="42"/>
        <v>#DIV/0!</v>
      </c>
      <c r="CR82" s="66" t="e">
        <f t="shared" si="43"/>
        <v>#DIV/0!</v>
      </c>
      <c r="CS82" s="66" t="e">
        <f t="shared" si="44"/>
        <v>#DIV/0!</v>
      </c>
      <c r="CT82" s="66" t="e">
        <f t="shared" si="45"/>
        <v>#DIV/0!</v>
      </c>
      <c r="CU82" s="24" t="e">
        <f>10*LOG10(IF(CM82="",0,POWER(10,((CM82+'ModelParams Lw'!$O$4)/10))) +IF(CN82="",0,POWER(10,((CN82+'ModelParams Lw'!$P$4)/10))) +IF(CO82="",0,POWER(10,((CO82+'ModelParams Lw'!$Q$4)/10))) +IF(CP82="",0,POWER(10,((CP82+'ModelParams Lw'!$R$4)/10))) +IF(CQ82="",0,POWER(10,((CQ82+'ModelParams Lw'!$S$4)/10))) +IF(CR82="",0,POWER(10,((CR82+'ModelParams Lw'!$T$4)/10))) +IF(CS82="",0,POWER(10,((CS82+'ModelParams Lw'!$U$4)/10)))+IF(CT82="",0,POWER(10,((CT82+'ModelParams Lw'!$V$4)/10))))</f>
        <v>#DIV/0!</v>
      </c>
      <c r="CV82" s="24" t="e">
        <f t="shared" si="46"/>
        <v>#DIV/0!</v>
      </c>
      <c r="CW82" s="24" t="e">
        <f>(CM82-'ModelParams Lw'!O$10)/'ModelParams Lw'!O$11</f>
        <v>#DIV/0!</v>
      </c>
      <c r="CX82" s="24" t="e">
        <f>(CN82-'ModelParams Lw'!P$10)/'ModelParams Lw'!P$11</f>
        <v>#DIV/0!</v>
      </c>
      <c r="CY82" s="24" t="e">
        <f>(CO82-'ModelParams Lw'!Q$10)/'ModelParams Lw'!Q$11</f>
        <v>#DIV/0!</v>
      </c>
      <c r="CZ82" s="24" t="e">
        <f>(CP82-'ModelParams Lw'!R$10)/'ModelParams Lw'!R$11</f>
        <v>#DIV/0!</v>
      </c>
      <c r="DA82" s="24" t="e">
        <f>(CQ82-'ModelParams Lw'!S$10)/'ModelParams Lw'!S$11</f>
        <v>#DIV/0!</v>
      </c>
      <c r="DB82" s="24" t="e">
        <f>(CR82-'ModelParams Lw'!T$10)/'ModelParams Lw'!T$11</f>
        <v>#DIV/0!</v>
      </c>
      <c r="DC82" s="24" t="e">
        <f>(CS82-'ModelParams Lw'!U$10)/'ModelParams Lw'!U$11</f>
        <v>#DIV/0!</v>
      </c>
      <c r="DD82" s="24" t="e">
        <f>(CT82-'ModelParams Lw'!V$10)/'ModelParams Lw'!V$11</f>
        <v>#DIV/0!</v>
      </c>
    </row>
    <row r="83" spans="1:108" x14ac:dyDescent="0.25">
      <c r="A83" s="12">
        <f>'Sound Power'!B83</f>
        <v>0</v>
      </c>
      <c r="B83" s="12">
        <f>'Sound Power'!D83</f>
        <v>0</v>
      </c>
      <c r="C83" s="12">
        <f>'Sound Power'!E83</f>
        <v>0</v>
      </c>
      <c r="D83" s="12">
        <f>'Sound Power'!F83</f>
        <v>0</v>
      </c>
      <c r="E83" s="67" t="e">
        <f>IF(Calcul!$G88="SA",'Sound Power'!AY83,'Sound Power'!P83)</f>
        <v>#DIV/0!</v>
      </c>
      <c r="F83" s="67" t="e">
        <f>IF(Calcul!$G88="SA",'Sound Power'!AZ83,'Sound Power'!Q83)</f>
        <v>#DIV/0!</v>
      </c>
      <c r="G83" s="67" t="e">
        <f>IF(Calcul!$G88="SA",'Sound Power'!BA83,'Sound Power'!R83)</f>
        <v>#DIV/0!</v>
      </c>
      <c r="H83" s="67" t="e">
        <f>IF(Calcul!$G88="SA",'Sound Power'!BB83,'Sound Power'!S83)</f>
        <v>#DIV/0!</v>
      </c>
      <c r="I83" s="67" t="e">
        <f>IF(Calcul!$G88="SA",'Sound Power'!BC83,'Sound Power'!T83)</f>
        <v>#DIV/0!</v>
      </c>
      <c r="J83" s="67" t="e">
        <f>IF(Calcul!$G88="SA",'Sound Power'!BD83,'Sound Power'!U83)</f>
        <v>#DIV/0!</v>
      </c>
      <c r="K83" s="67" t="e">
        <f>IF(Calcul!$G88="SA",'Sound Power'!BE83,'Sound Power'!V83)</f>
        <v>#DIV/0!</v>
      </c>
      <c r="L83" s="67" t="e">
        <f>IF(Calcul!$G88="SA",'Sound Power'!BF83,'Sound Power'!W83)</f>
        <v>#DIV/0!</v>
      </c>
      <c r="M83" s="67" t="e">
        <f>'Sound Power'!BY83</f>
        <v>#DIV/0!</v>
      </c>
      <c r="N83" s="67" t="e">
        <f>'Sound Power'!BZ83</f>
        <v>#DIV/0!</v>
      </c>
      <c r="O83" s="67" t="e">
        <f>'Sound Power'!CA83</f>
        <v>#DIV/0!</v>
      </c>
      <c r="P83" s="67" t="e">
        <f>'Sound Power'!CB83</f>
        <v>#DIV/0!</v>
      </c>
      <c r="Q83" s="67" t="e">
        <f>'Sound Power'!CC83</f>
        <v>#DIV/0!</v>
      </c>
      <c r="R83" s="67" t="e">
        <f>'Sound Power'!CD83</f>
        <v>#DIV/0!</v>
      </c>
      <c r="S83" s="67" t="e">
        <f>'Sound Power'!CE83</f>
        <v>#DIV/0!</v>
      </c>
      <c r="T83" s="67" t="e">
        <f>'Sound Power'!CF83</f>
        <v>#DIV/0!</v>
      </c>
      <c r="U83" s="64">
        <f t="shared" si="26"/>
        <v>0</v>
      </c>
      <c r="V83" s="64">
        <f t="shared" si="27"/>
        <v>0</v>
      </c>
      <c r="W83" s="67" t="e">
        <f>('ModelParams Lp'!B$4*10^'ModelParams Lp'!B$5*($U83/$V83)^'ModelParams Lp'!B$6)*3</f>
        <v>#DIV/0!</v>
      </c>
      <c r="X83" s="67" t="e">
        <f>('ModelParams Lp'!C$4*10^'ModelParams Lp'!C$5*($U83/$V83)^'ModelParams Lp'!C$6)*3</f>
        <v>#DIV/0!</v>
      </c>
      <c r="Y83" s="67" t="e">
        <f>('ModelParams Lp'!D$4*10^'ModelParams Lp'!D$5*($U83/$V83)^'ModelParams Lp'!D$6)*3</f>
        <v>#DIV/0!</v>
      </c>
      <c r="Z83" s="67" t="e">
        <f>('ModelParams Lp'!E$4*10^'ModelParams Lp'!E$5*($U83/$V83)^'ModelParams Lp'!E$6)*3</f>
        <v>#DIV/0!</v>
      </c>
      <c r="AA83" s="67" t="e">
        <f>('ModelParams Lp'!F$4*10^'ModelParams Lp'!F$5*($U83/$V83)^'ModelParams Lp'!F$6)*3</f>
        <v>#DIV/0!</v>
      </c>
      <c r="AB83" s="67" t="e">
        <f>('ModelParams Lp'!G$4*10^'ModelParams Lp'!G$5*($U83/$V83)^'ModelParams Lp'!G$6)*3</f>
        <v>#DIV/0!</v>
      </c>
      <c r="AC83" s="67" t="e">
        <f>('ModelParams Lp'!H$4*10^'ModelParams Lp'!H$5*($U83/$V83)^'ModelParams Lp'!H$6)*3</f>
        <v>#DIV/0!</v>
      </c>
      <c r="AD83" s="67" t="e">
        <f>('ModelParams Lp'!I$4*10^'ModelParams Lp'!I$5*($U83/$V83)^'ModelParams Lp'!I$6)*3</f>
        <v>#DIV/0!</v>
      </c>
      <c r="AE83" s="53" t="e">
        <f t="shared" si="28"/>
        <v>#DIV/0!</v>
      </c>
      <c r="AF83" s="53" t="e">
        <f>IF(AE83&lt;'ModelParams Lp'!$B$16,-1,IF(AE83&lt;'ModelParams Lp'!$C$16,0,IF(AE83&lt;'ModelParams Lp'!$D$16,1,IF(AE83&lt;'ModelParams Lp'!$E$16,2,IF(AE83&lt;'ModelParams Lp'!$F$16,3,IF(AE83&lt;'ModelParams Lp'!$G$16,4,IF(AE83&lt;'ModelParams Lp'!$H$16,5,6)))))))</f>
        <v>#DIV/0!</v>
      </c>
      <c r="AG83" s="67" t="e">
        <f ca="1">IF($AF83&gt;1,0,OFFSET('ModelParams Lp'!$C$12,0,-'Sound Pressure'!$AF83))</f>
        <v>#DIV/0!</v>
      </c>
      <c r="AH83" s="67" t="e">
        <f ca="1">IF($AF83&gt;2,0,OFFSET('ModelParams Lp'!$D$12,0,-'Sound Pressure'!$AF83))</f>
        <v>#DIV/0!</v>
      </c>
      <c r="AI83" s="67" t="e">
        <f ca="1">IF($AF83&gt;3,0,OFFSET('ModelParams Lp'!$E$12,0,-'Sound Pressure'!$AF83))</f>
        <v>#DIV/0!</v>
      </c>
      <c r="AJ83" s="67" t="e">
        <f ca="1">IF($AF83&gt;4,0,OFFSET('ModelParams Lp'!$F$12,0,-'Sound Pressure'!$AF83))</f>
        <v>#DIV/0!</v>
      </c>
      <c r="AK83" s="67" t="e">
        <f ca="1">IF($AF83&gt;3,0,OFFSET('ModelParams Lp'!$G$12,0,-'Sound Pressure'!$AF83))</f>
        <v>#DIV/0!</v>
      </c>
      <c r="AL83" s="67" t="e">
        <f ca="1">IF($AF83&gt;5,0,OFFSET('ModelParams Lp'!$H$12,0,-'Sound Pressure'!$AF83))</f>
        <v>#DIV/0!</v>
      </c>
      <c r="AM83" s="67" t="e">
        <f ca="1">IF($AF83&gt;6,0,OFFSET('ModelParams Lp'!$I$12,0,-'Sound Pressure'!$AF83))</f>
        <v>#DIV/0!</v>
      </c>
      <c r="AN83" s="67" t="e">
        <f ca="1">IF($AF83&gt;7,0,IF($AF$4&lt;0,3,OFFSET('ModelParams Lp'!$J$12,0,-'Sound Pressure'!$AF83)))</f>
        <v>#DIV/0!</v>
      </c>
      <c r="AO83" s="67" t="e">
        <f t="shared" si="48"/>
        <v>#DIV/0!</v>
      </c>
      <c r="AP83" s="67" t="e">
        <f t="shared" si="47"/>
        <v>#DIV/0!</v>
      </c>
      <c r="AQ83" s="67" t="e">
        <f t="shared" si="47"/>
        <v>#DIV/0!</v>
      </c>
      <c r="AR83" s="67" t="e">
        <f t="shared" si="47"/>
        <v>#DIV/0!</v>
      </c>
      <c r="AS83" s="67" t="e">
        <f t="shared" si="47"/>
        <v>#DIV/0!</v>
      </c>
      <c r="AT83" s="67" t="e">
        <f t="shared" si="47"/>
        <v>#DIV/0!</v>
      </c>
      <c r="AU83" s="67" t="e">
        <f t="shared" si="47"/>
        <v>#DIV/0!</v>
      </c>
      <c r="AV83" s="67" t="e">
        <f t="shared" si="47"/>
        <v>#DIV/0!</v>
      </c>
      <c r="AW83" s="67">
        <f>'ModelParams Lp'!B$22</f>
        <v>4</v>
      </c>
      <c r="AX83" s="67">
        <f>'ModelParams Lp'!C$22</f>
        <v>2</v>
      </c>
      <c r="AY83" s="67">
        <f>'ModelParams Lp'!D$22</f>
        <v>1</v>
      </c>
      <c r="AZ83" s="67">
        <f>'ModelParams Lp'!E$22</f>
        <v>0</v>
      </c>
      <c r="BA83" s="67">
        <f>'ModelParams Lp'!F$22</f>
        <v>0</v>
      </c>
      <c r="BB83" s="67">
        <f>'ModelParams Lp'!G$22</f>
        <v>0</v>
      </c>
      <c r="BC83" s="67">
        <f>'ModelParams Lp'!H$22</f>
        <v>0</v>
      </c>
      <c r="BD83" s="67">
        <f>'ModelParams Lp'!I$22</f>
        <v>0</v>
      </c>
      <c r="BE83" s="67" t="e">
        <f>-10*LOG(2/(4*PI()*2^2)+4/(0.163*(Calcul!$K88*Calcul!$L88)/VLOOKUP(Calcul!$I88,'ModelParams Lp'!$E$37:$F$39,2,0)))</f>
        <v>#N/A</v>
      </c>
      <c r="BF83" s="67" t="e">
        <f>-10*LOG(2/(4*PI()*2^2)+4/(0.163*(Calcul!$K88*Calcul!$L88)/VLOOKUP(Calcul!$I88,'ModelParams Lp'!$E$37:$F$39,2,0)))</f>
        <v>#N/A</v>
      </c>
      <c r="BG83" s="67" t="e">
        <f>-10*LOG(2/(4*PI()*2^2)+4/(0.163*(Calcul!$K88*Calcul!$L88)/VLOOKUP(Calcul!$I88,'ModelParams Lp'!$E$37:$F$39,2,0)))</f>
        <v>#N/A</v>
      </c>
      <c r="BH83" s="67" t="e">
        <f>-10*LOG(2/(4*PI()*2^2)+4/(0.163*(Calcul!$K88*Calcul!$L88)/VLOOKUP(Calcul!$I88,'ModelParams Lp'!$E$37:$F$39,2,0)))</f>
        <v>#N/A</v>
      </c>
      <c r="BI83" s="67" t="e">
        <f>-10*LOG(2/(4*PI()*2^2)+4/(0.163*(Calcul!$K88*Calcul!$L88)/VLOOKUP(Calcul!$I88,'ModelParams Lp'!$E$37:$F$39,2,0)))</f>
        <v>#N/A</v>
      </c>
      <c r="BJ83" s="67" t="e">
        <f>-10*LOG(2/(4*PI()*2^2)+4/(0.163*(Calcul!$K88*Calcul!$L88)/VLOOKUP(Calcul!$I88,'ModelParams Lp'!$E$37:$F$39,2,0)))</f>
        <v>#N/A</v>
      </c>
      <c r="BK83" s="67" t="e">
        <f>-10*LOG(2/(4*PI()*2^2)+4/(0.163*(Calcul!$K88*Calcul!$L88)/VLOOKUP(Calcul!$I88,'ModelParams Lp'!$E$37:$F$39,2,0)))</f>
        <v>#N/A</v>
      </c>
      <c r="BL83" s="67" t="e">
        <f>-10*LOG(2/(4*PI()*2^2)+4/(0.163*(Calcul!$K88*Calcul!$L88)/VLOOKUP(Calcul!$I88,'ModelParams Lp'!$E$37:$F$39,2,0)))</f>
        <v>#N/A</v>
      </c>
      <c r="BM83" s="67" t="e">
        <f>VLOOKUP(Calcul!$J88,'ModelParams Lp'!$D$28:$O$32,5,0)+BE83</f>
        <v>#N/A</v>
      </c>
      <c r="BN83" s="67" t="e">
        <f>VLOOKUP(Calcul!$J88,'ModelParams Lp'!$D$28:$O$32,6,0)+BF83</f>
        <v>#N/A</v>
      </c>
      <c r="BO83" s="67" t="e">
        <f>VLOOKUP(Calcul!$J88,'ModelParams Lp'!$D$28:$O$32,7,0)+BG83</f>
        <v>#N/A</v>
      </c>
      <c r="BP83" s="67" t="e">
        <f>VLOOKUP(Calcul!$J88,'ModelParams Lp'!$D$28:$O$32,8,0)+BH83</f>
        <v>#N/A</v>
      </c>
      <c r="BQ83" s="67" t="e">
        <f>VLOOKUP(Calcul!$J88,'ModelParams Lp'!$D$28:$O$32,9,0)+BI83</f>
        <v>#N/A</v>
      </c>
      <c r="BR83" s="67" t="e">
        <f>VLOOKUP(Calcul!$J88,'ModelParams Lp'!$D$28:$O$32,10,0)+BJ83</f>
        <v>#N/A</v>
      </c>
      <c r="BS83" s="67" t="e">
        <f>VLOOKUP(Calcul!$J88,'ModelParams Lp'!$D$28:$O$32,11,0)+BK83</f>
        <v>#N/A</v>
      </c>
      <c r="BT83" s="67" t="e">
        <f>VLOOKUP(Calcul!$J88,'ModelParams Lp'!$D$28:$O$32,12,0)+BL83</f>
        <v>#N/A</v>
      </c>
      <c r="BU83" s="66" t="e">
        <f t="shared" ca="1" si="29"/>
        <v>#DIV/0!</v>
      </c>
      <c r="BV83" s="66" t="e">
        <f t="shared" ca="1" si="30"/>
        <v>#DIV/0!</v>
      </c>
      <c r="BW83" s="66" t="e">
        <f t="shared" ca="1" si="31"/>
        <v>#DIV/0!</v>
      </c>
      <c r="BX83" s="66" t="e">
        <f t="shared" ca="1" si="32"/>
        <v>#DIV/0!</v>
      </c>
      <c r="BY83" s="66" t="e">
        <f t="shared" ca="1" si="33"/>
        <v>#DIV/0!</v>
      </c>
      <c r="BZ83" s="66" t="e">
        <f t="shared" ca="1" si="34"/>
        <v>#DIV/0!</v>
      </c>
      <c r="CA83" s="66" t="e">
        <f t="shared" ca="1" si="35"/>
        <v>#DIV/0!</v>
      </c>
      <c r="CB83" s="66" t="e">
        <f t="shared" ca="1" si="36"/>
        <v>#DIV/0!</v>
      </c>
      <c r="CC83" s="24" t="e">
        <f ca="1">10*LOG10(IF(BU83="",0,POWER(10,((BU83+'ModelParams Lw'!$O$4)/10))) +IF(BV83="",0,POWER(10,((BV83+'ModelParams Lw'!$P$4)/10))) +IF(BW83="",0,POWER(10,((BW83+'ModelParams Lw'!$Q$4)/10))) +IF(BX83="",0,POWER(10,((BX83+'ModelParams Lw'!$R$4)/10))) +IF(BY83="",0,POWER(10,((BY83+'ModelParams Lw'!$S$4)/10))) +IF(BZ83="",0,POWER(10,((BZ83+'ModelParams Lw'!$T$4)/10))) +IF(CA83="",0,POWER(10,((CA83+'ModelParams Lw'!$U$4)/10)))+IF(CB83="",0,POWER(10,((CB83+'ModelParams Lw'!$V$4)/10))))</f>
        <v>#DIV/0!</v>
      </c>
      <c r="CD83" s="24" t="e">
        <f t="shared" ca="1" si="37"/>
        <v>#DIV/0!</v>
      </c>
      <c r="CE83" s="24" t="e">
        <f ca="1">(BU83-'ModelParams Lw'!O$10)/'ModelParams Lw'!O$11</f>
        <v>#DIV/0!</v>
      </c>
      <c r="CF83" s="24" t="e">
        <f ca="1">(BV83-'ModelParams Lw'!P$10)/'ModelParams Lw'!P$11</f>
        <v>#DIV/0!</v>
      </c>
      <c r="CG83" s="24" t="e">
        <f ca="1">(BW83-'ModelParams Lw'!Q$10)/'ModelParams Lw'!Q$11</f>
        <v>#DIV/0!</v>
      </c>
      <c r="CH83" s="24" t="e">
        <f ca="1">(BX83-'ModelParams Lw'!R$10)/'ModelParams Lw'!R$11</f>
        <v>#DIV/0!</v>
      </c>
      <c r="CI83" s="24" t="e">
        <f ca="1">(BY83-'ModelParams Lw'!S$10)/'ModelParams Lw'!S$11</f>
        <v>#DIV/0!</v>
      </c>
      <c r="CJ83" s="24" t="e">
        <f ca="1">(BZ83-'ModelParams Lw'!T$10)/'ModelParams Lw'!T$11</f>
        <v>#DIV/0!</v>
      </c>
      <c r="CK83" s="24" t="e">
        <f ca="1">(CA83-'ModelParams Lw'!U$10)/'ModelParams Lw'!U$11</f>
        <v>#DIV/0!</v>
      </c>
      <c r="CL83" s="24" t="e">
        <f ca="1">(CB83-'ModelParams Lw'!V$10)/'ModelParams Lw'!V$11</f>
        <v>#DIV/0!</v>
      </c>
      <c r="CM83" s="66" t="e">
        <f t="shared" si="38"/>
        <v>#DIV/0!</v>
      </c>
      <c r="CN83" s="66" t="e">
        <f t="shared" si="39"/>
        <v>#DIV/0!</v>
      </c>
      <c r="CO83" s="66" t="e">
        <f t="shared" si="40"/>
        <v>#DIV/0!</v>
      </c>
      <c r="CP83" s="66" t="e">
        <f t="shared" si="41"/>
        <v>#DIV/0!</v>
      </c>
      <c r="CQ83" s="66" t="e">
        <f t="shared" si="42"/>
        <v>#DIV/0!</v>
      </c>
      <c r="CR83" s="66" t="e">
        <f t="shared" si="43"/>
        <v>#DIV/0!</v>
      </c>
      <c r="CS83" s="66" t="e">
        <f t="shared" si="44"/>
        <v>#DIV/0!</v>
      </c>
      <c r="CT83" s="66" t="e">
        <f t="shared" si="45"/>
        <v>#DIV/0!</v>
      </c>
      <c r="CU83" s="24" t="e">
        <f>10*LOG10(IF(CM83="",0,POWER(10,((CM83+'ModelParams Lw'!$O$4)/10))) +IF(CN83="",0,POWER(10,((CN83+'ModelParams Lw'!$P$4)/10))) +IF(CO83="",0,POWER(10,((CO83+'ModelParams Lw'!$Q$4)/10))) +IF(CP83="",0,POWER(10,((CP83+'ModelParams Lw'!$R$4)/10))) +IF(CQ83="",0,POWER(10,((CQ83+'ModelParams Lw'!$S$4)/10))) +IF(CR83="",0,POWER(10,((CR83+'ModelParams Lw'!$T$4)/10))) +IF(CS83="",0,POWER(10,((CS83+'ModelParams Lw'!$U$4)/10)))+IF(CT83="",0,POWER(10,((CT83+'ModelParams Lw'!$V$4)/10))))</f>
        <v>#DIV/0!</v>
      </c>
      <c r="CV83" s="24" t="e">
        <f t="shared" si="46"/>
        <v>#DIV/0!</v>
      </c>
      <c r="CW83" s="24" t="e">
        <f>(CM83-'ModelParams Lw'!O$10)/'ModelParams Lw'!O$11</f>
        <v>#DIV/0!</v>
      </c>
      <c r="CX83" s="24" t="e">
        <f>(CN83-'ModelParams Lw'!P$10)/'ModelParams Lw'!P$11</f>
        <v>#DIV/0!</v>
      </c>
      <c r="CY83" s="24" t="e">
        <f>(CO83-'ModelParams Lw'!Q$10)/'ModelParams Lw'!Q$11</f>
        <v>#DIV/0!</v>
      </c>
      <c r="CZ83" s="24" t="e">
        <f>(CP83-'ModelParams Lw'!R$10)/'ModelParams Lw'!R$11</f>
        <v>#DIV/0!</v>
      </c>
      <c r="DA83" s="24" t="e">
        <f>(CQ83-'ModelParams Lw'!S$10)/'ModelParams Lw'!S$11</f>
        <v>#DIV/0!</v>
      </c>
      <c r="DB83" s="24" t="e">
        <f>(CR83-'ModelParams Lw'!T$10)/'ModelParams Lw'!T$11</f>
        <v>#DIV/0!</v>
      </c>
      <c r="DC83" s="24" t="e">
        <f>(CS83-'ModelParams Lw'!U$10)/'ModelParams Lw'!U$11</f>
        <v>#DIV/0!</v>
      </c>
      <c r="DD83" s="24" t="e">
        <f>(CT83-'ModelParams Lw'!V$10)/'ModelParams Lw'!V$11</f>
        <v>#DIV/0!</v>
      </c>
    </row>
    <row r="84" spans="1:108" x14ac:dyDescent="0.25">
      <c r="A84" s="12">
        <f>'Sound Power'!B84</f>
        <v>0</v>
      </c>
      <c r="B84" s="12">
        <f>'Sound Power'!D84</f>
        <v>0</v>
      </c>
      <c r="C84" s="12">
        <f>'Sound Power'!E84</f>
        <v>0</v>
      </c>
      <c r="D84" s="12">
        <f>'Sound Power'!F84</f>
        <v>0</v>
      </c>
      <c r="E84" s="67" t="e">
        <f>IF(Calcul!$G89="SA",'Sound Power'!AY84,'Sound Power'!P84)</f>
        <v>#DIV/0!</v>
      </c>
      <c r="F84" s="67" t="e">
        <f>IF(Calcul!$G89="SA",'Sound Power'!AZ84,'Sound Power'!Q84)</f>
        <v>#DIV/0!</v>
      </c>
      <c r="G84" s="67" t="e">
        <f>IF(Calcul!$G89="SA",'Sound Power'!BA84,'Sound Power'!R84)</f>
        <v>#DIV/0!</v>
      </c>
      <c r="H84" s="67" t="e">
        <f>IF(Calcul!$G89="SA",'Sound Power'!BB84,'Sound Power'!S84)</f>
        <v>#DIV/0!</v>
      </c>
      <c r="I84" s="67" t="e">
        <f>IF(Calcul!$G89="SA",'Sound Power'!BC84,'Sound Power'!T84)</f>
        <v>#DIV/0!</v>
      </c>
      <c r="J84" s="67" t="e">
        <f>IF(Calcul!$G89="SA",'Sound Power'!BD84,'Sound Power'!U84)</f>
        <v>#DIV/0!</v>
      </c>
      <c r="K84" s="67" t="e">
        <f>IF(Calcul!$G89="SA",'Sound Power'!BE84,'Sound Power'!V84)</f>
        <v>#DIV/0!</v>
      </c>
      <c r="L84" s="67" t="e">
        <f>IF(Calcul!$G89="SA",'Sound Power'!BF84,'Sound Power'!W84)</f>
        <v>#DIV/0!</v>
      </c>
      <c r="M84" s="67" t="e">
        <f>'Sound Power'!BY84</f>
        <v>#DIV/0!</v>
      </c>
      <c r="N84" s="67" t="e">
        <f>'Sound Power'!BZ84</f>
        <v>#DIV/0!</v>
      </c>
      <c r="O84" s="67" t="e">
        <f>'Sound Power'!CA84</f>
        <v>#DIV/0!</v>
      </c>
      <c r="P84" s="67" t="e">
        <f>'Sound Power'!CB84</f>
        <v>#DIV/0!</v>
      </c>
      <c r="Q84" s="67" t="e">
        <f>'Sound Power'!CC84</f>
        <v>#DIV/0!</v>
      </c>
      <c r="R84" s="67" t="e">
        <f>'Sound Power'!CD84</f>
        <v>#DIV/0!</v>
      </c>
      <c r="S84" s="67" t="e">
        <f>'Sound Power'!CE84</f>
        <v>#DIV/0!</v>
      </c>
      <c r="T84" s="67" t="e">
        <f>'Sound Power'!CF84</f>
        <v>#DIV/0!</v>
      </c>
      <c r="U84" s="64">
        <f t="shared" si="26"/>
        <v>0</v>
      </c>
      <c r="V84" s="64">
        <f t="shared" si="27"/>
        <v>0</v>
      </c>
      <c r="W84" s="67" t="e">
        <f>('ModelParams Lp'!B$4*10^'ModelParams Lp'!B$5*($U84/$V84)^'ModelParams Lp'!B$6)*3</f>
        <v>#DIV/0!</v>
      </c>
      <c r="X84" s="67" t="e">
        <f>('ModelParams Lp'!C$4*10^'ModelParams Lp'!C$5*($U84/$V84)^'ModelParams Lp'!C$6)*3</f>
        <v>#DIV/0!</v>
      </c>
      <c r="Y84" s="67" t="e">
        <f>('ModelParams Lp'!D$4*10^'ModelParams Lp'!D$5*($U84/$V84)^'ModelParams Lp'!D$6)*3</f>
        <v>#DIV/0!</v>
      </c>
      <c r="Z84" s="67" t="e">
        <f>('ModelParams Lp'!E$4*10^'ModelParams Lp'!E$5*($U84/$V84)^'ModelParams Lp'!E$6)*3</f>
        <v>#DIV/0!</v>
      </c>
      <c r="AA84" s="67" t="e">
        <f>('ModelParams Lp'!F$4*10^'ModelParams Lp'!F$5*($U84/$V84)^'ModelParams Lp'!F$6)*3</f>
        <v>#DIV/0!</v>
      </c>
      <c r="AB84" s="67" t="e">
        <f>('ModelParams Lp'!G$4*10^'ModelParams Lp'!G$5*($U84/$V84)^'ModelParams Lp'!G$6)*3</f>
        <v>#DIV/0!</v>
      </c>
      <c r="AC84" s="67" t="e">
        <f>('ModelParams Lp'!H$4*10^'ModelParams Lp'!H$5*($U84/$V84)^'ModelParams Lp'!H$6)*3</f>
        <v>#DIV/0!</v>
      </c>
      <c r="AD84" s="67" t="e">
        <f>('ModelParams Lp'!I$4*10^'ModelParams Lp'!I$5*($U84/$V84)^'ModelParams Lp'!I$6)*3</f>
        <v>#DIV/0!</v>
      </c>
      <c r="AE84" s="53" t="e">
        <f t="shared" si="28"/>
        <v>#DIV/0!</v>
      </c>
      <c r="AF84" s="53" t="e">
        <f>IF(AE84&lt;'ModelParams Lp'!$B$16,-1,IF(AE84&lt;'ModelParams Lp'!$C$16,0,IF(AE84&lt;'ModelParams Lp'!$D$16,1,IF(AE84&lt;'ModelParams Lp'!$E$16,2,IF(AE84&lt;'ModelParams Lp'!$F$16,3,IF(AE84&lt;'ModelParams Lp'!$G$16,4,IF(AE84&lt;'ModelParams Lp'!$H$16,5,6)))))))</f>
        <v>#DIV/0!</v>
      </c>
      <c r="AG84" s="67" t="e">
        <f ca="1">IF($AF84&gt;1,0,OFFSET('ModelParams Lp'!$C$12,0,-'Sound Pressure'!$AF84))</f>
        <v>#DIV/0!</v>
      </c>
      <c r="AH84" s="67" t="e">
        <f ca="1">IF($AF84&gt;2,0,OFFSET('ModelParams Lp'!$D$12,0,-'Sound Pressure'!$AF84))</f>
        <v>#DIV/0!</v>
      </c>
      <c r="AI84" s="67" t="e">
        <f ca="1">IF($AF84&gt;3,0,OFFSET('ModelParams Lp'!$E$12,0,-'Sound Pressure'!$AF84))</f>
        <v>#DIV/0!</v>
      </c>
      <c r="AJ84" s="67" t="e">
        <f ca="1">IF($AF84&gt;4,0,OFFSET('ModelParams Lp'!$F$12,0,-'Sound Pressure'!$AF84))</f>
        <v>#DIV/0!</v>
      </c>
      <c r="AK84" s="67" t="e">
        <f ca="1">IF($AF84&gt;3,0,OFFSET('ModelParams Lp'!$G$12,0,-'Sound Pressure'!$AF84))</f>
        <v>#DIV/0!</v>
      </c>
      <c r="AL84" s="67" t="e">
        <f ca="1">IF($AF84&gt;5,0,OFFSET('ModelParams Lp'!$H$12,0,-'Sound Pressure'!$AF84))</f>
        <v>#DIV/0!</v>
      </c>
      <c r="AM84" s="67" t="e">
        <f ca="1">IF($AF84&gt;6,0,OFFSET('ModelParams Lp'!$I$12,0,-'Sound Pressure'!$AF84))</f>
        <v>#DIV/0!</v>
      </c>
      <c r="AN84" s="67" t="e">
        <f ca="1">IF($AF84&gt;7,0,IF($AF$4&lt;0,3,OFFSET('ModelParams Lp'!$J$12,0,-'Sound Pressure'!$AF84)))</f>
        <v>#DIV/0!</v>
      </c>
      <c r="AO84" s="67" t="e">
        <f t="shared" si="48"/>
        <v>#DIV/0!</v>
      </c>
      <c r="AP84" s="67" t="e">
        <f t="shared" si="47"/>
        <v>#DIV/0!</v>
      </c>
      <c r="AQ84" s="67" t="e">
        <f t="shared" si="47"/>
        <v>#DIV/0!</v>
      </c>
      <c r="AR84" s="67" t="e">
        <f t="shared" si="47"/>
        <v>#DIV/0!</v>
      </c>
      <c r="AS84" s="67" t="e">
        <f t="shared" si="47"/>
        <v>#DIV/0!</v>
      </c>
      <c r="AT84" s="67" t="e">
        <f t="shared" si="47"/>
        <v>#DIV/0!</v>
      </c>
      <c r="AU84" s="67" t="e">
        <f t="shared" si="47"/>
        <v>#DIV/0!</v>
      </c>
      <c r="AV84" s="67" t="e">
        <f t="shared" si="47"/>
        <v>#DIV/0!</v>
      </c>
      <c r="AW84" s="67">
        <f>'ModelParams Lp'!B$22</f>
        <v>4</v>
      </c>
      <c r="AX84" s="67">
        <f>'ModelParams Lp'!C$22</f>
        <v>2</v>
      </c>
      <c r="AY84" s="67">
        <f>'ModelParams Lp'!D$22</f>
        <v>1</v>
      </c>
      <c r="AZ84" s="67">
        <f>'ModelParams Lp'!E$22</f>
        <v>0</v>
      </c>
      <c r="BA84" s="67">
        <f>'ModelParams Lp'!F$22</f>
        <v>0</v>
      </c>
      <c r="BB84" s="67">
        <f>'ModelParams Lp'!G$22</f>
        <v>0</v>
      </c>
      <c r="BC84" s="67">
        <f>'ModelParams Lp'!H$22</f>
        <v>0</v>
      </c>
      <c r="BD84" s="67">
        <f>'ModelParams Lp'!I$22</f>
        <v>0</v>
      </c>
      <c r="BE84" s="67" t="e">
        <f>-10*LOG(2/(4*PI()*2^2)+4/(0.163*(Calcul!$K89*Calcul!$L89)/VLOOKUP(Calcul!$I89,'ModelParams Lp'!$E$37:$F$39,2,0)))</f>
        <v>#N/A</v>
      </c>
      <c r="BF84" s="67" t="e">
        <f>-10*LOG(2/(4*PI()*2^2)+4/(0.163*(Calcul!$K89*Calcul!$L89)/VLOOKUP(Calcul!$I89,'ModelParams Lp'!$E$37:$F$39,2,0)))</f>
        <v>#N/A</v>
      </c>
      <c r="BG84" s="67" t="e">
        <f>-10*LOG(2/(4*PI()*2^2)+4/(0.163*(Calcul!$K89*Calcul!$L89)/VLOOKUP(Calcul!$I89,'ModelParams Lp'!$E$37:$F$39,2,0)))</f>
        <v>#N/A</v>
      </c>
      <c r="BH84" s="67" t="e">
        <f>-10*LOG(2/(4*PI()*2^2)+4/(0.163*(Calcul!$K89*Calcul!$L89)/VLOOKUP(Calcul!$I89,'ModelParams Lp'!$E$37:$F$39,2,0)))</f>
        <v>#N/A</v>
      </c>
      <c r="BI84" s="67" t="e">
        <f>-10*LOG(2/(4*PI()*2^2)+4/(0.163*(Calcul!$K89*Calcul!$L89)/VLOOKUP(Calcul!$I89,'ModelParams Lp'!$E$37:$F$39,2,0)))</f>
        <v>#N/A</v>
      </c>
      <c r="BJ84" s="67" t="e">
        <f>-10*LOG(2/(4*PI()*2^2)+4/(0.163*(Calcul!$K89*Calcul!$L89)/VLOOKUP(Calcul!$I89,'ModelParams Lp'!$E$37:$F$39,2,0)))</f>
        <v>#N/A</v>
      </c>
      <c r="BK84" s="67" t="e">
        <f>-10*LOG(2/(4*PI()*2^2)+4/(0.163*(Calcul!$K89*Calcul!$L89)/VLOOKUP(Calcul!$I89,'ModelParams Lp'!$E$37:$F$39,2,0)))</f>
        <v>#N/A</v>
      </c>
      <c r="BL84" s="67" t="e">
        <f>-10*LOG(2/(4*PI()*2^2)+4/(0.163*(Calcul!$K89*Calcul!$L89)/VLOOKUP(Calcul!$I89,'ModelParams Lp'!$E$37:$F$39,2,0)))</f>
        <v>#N/A</v>
      </c>
      <c r="BM84" s="67" t="e">
        <f>VLOOKUP(Calcul!$J89,'ModelParams Lp'!$D$28:$O$32,5,0)+BE84</f>
        <v>#N/A</v>
      </c>
      <c r="BN84" s="67" t="e">
        <f>VLOOKUP(Calcul!$J89,'ModelParams Lp'!$D$28:$O$32,6,0)+BF84</f>
        <v>#N/A</v>
      </c>
      <c r="BO84" s="67" t="e">
        <f>VLOOKUP(Calcul!$J89,'ModelParams Lp'!$D$28:$O$32,7,0)+BG84</f>
        <v>#N/A</v>
      </c>
      <c r="BP84" s="67" t="e">
        <f>VLOOKUP(Calcul!$J89,'ModelParams Lp'!$D$28:$O$32,8,0)+BH84</f>
        <v>#N/A</v>
      </c>
      <c r="BQ84" s="67" t="e">
        <f>VLOOKUP(Calcul!$J89,'ModelParams Lp'!$D$28:$O$32,9,0)+BI84</f>
        <v>#N/A</v>
      </c>
      <c r="BR84" s="67" t="e">
        <f>VLOOKUP(Calcul!$J89,'ModelParams Lp'!$D$28:$O$32,10,0)+BJ84</f>
        <v>#N/A</v>
      </c>
      <c r="BS84" s="67" t="e">
        <f>VLOOKUP(Calcul!$J89,'ModelParams Lp'!$D$28:$O$32,11,0)+BK84</f>
        <v>#N/A</v>
      </c>
      <c r="BT84" s="67" t="e">
        <f>VLOOKUP(Calcul!$J89,'ModelParams Lp'!$D$28:$O$32,12,0)+BL84</f>
        <v>#N/A</v>
      </c>
      <c r="BU84" s="66" t="e">
        <f t="shared" ca="1" si="29"/>
        <v>#DIV/0!</v>
      </c>
      <c r="BV84" s="66" t="e">
        <f t="shared" ca="1" si="30"/>
        <v>#DIV/0!</v>
      </c>
      <c r="BW84" s="66" t="e">
        <f t="shared" ca="1" si="31"/>
        <v>#DIV/0!</v>
      </c>
      <c r="BX84" s="66" t="e">
        <f t="shared" ca="1" si="32"/>
        <v>#DIV/0!</v>
      </c>
      <c r="BY84" s="66" t="e">
        <f t="shared" ca="1" si="33"/>
        <v>#DIV/0!</v>
      </c>
      <c r="BZ84" s="66" t="e">
        <f t="shared" ca="1" si="34"/>
        <v>#DIV/0!</v>
      </c>
      <c r="CA84" s="66" t="e">
        <f t="shared" ca="1" si="35"/>
        <v>#DIV/0!</v>
      </c>
      <c r="CB84" s="66" t="e">
        <f t="shared" ca="1" si="36"/>
        <v>#DIV/0!</v>
      </c>
      <c r="CC84" s="24" t="e">
        <f ca="1">10*LOG10(IF(BU84="",0,POWER(10,((BU84+'ModelParams Lw'!$O$4)/10))) +IF(BV84="",0,POWER(10,((BV84+'ModelParams Lw'!$P$4)/10))) +IF(BW84="",0,POWER(10,((BW84+'ModelParams Lw'!$Q$4)/10))) +IF(BX84="",0,POWER(10,((BX84+'ModelParams Lw'!$R$4)/10))) +IF(BY84="",0,POWER(10,((BY84+'ModelParams Lw'!$S$4)/10))) +IF(BZ84="",0,POWER(10,((BZ84+'ModelParams Lw'!$T$4)/10))) +IF(CA84="",0,POWER(10,((CA84+'ModelParams Lw'!$U$4)/10)))+IF(CB84="",0,POWER(10,((CB84+'ModelParams Lw'!$V$4)/10))))</f>
        <v>#DIV/0!</v>
      </c>
      <c r="CD84" s="24" t="e">
        <f t="shared" ca="1" si="37"/>
        <v>#DIV/0!</v>
      </c>
      <c r="CE84" s="24" t="e">
        <f ca="1">(BU84-'ModelParams Lw'!O$10)/'ModelParams Lw'!O$11</f>
        <v>#DIV/0!</v>
      </c>
      <c r="CF84" s="24" t="e">
        <f ca="1">(BV84-'ModelParams Lw'!P$10)/'ModelParams Lw'!P$11</f>
        <v>#DIV/0!</v>
      </c>
      <c r="CG84" s="24" t="e">
        <f ca="1">(BW84-'ModelParams Lw'!Q$10)/'ModelParams Lw'!Q$11</f>
        <v>#DIV/0!</v>
      </c>
      <c r="CH84" s="24" t="e">
        <f ca="1">(BX84-'ModelParams Lw'!R$10)/'ModelParams Lw'!R$11</f>
        <v>#DIV/0!</v>
      </c>
      <c r="CI84" s="24" t="e">
        <f ca="1">(BY84-'ModelParams Lw'!S$10)/'ModelParams Lw'!S$11</f>
        <v>#DIV/0!</v>
      </c>
      <c r="CJ84" s="24" t="e">
        <f ca="1">(BZ84-'ModelParams Lw'!T$10)/'ModelParams Lw'!T$11</f>
        <v>#DIV/0!</v>
      </c>
      <c r="CK84" s="24" t="e">
        <f ca="1">(CA84-'ModelParams Lw'!U$10)/'ModelParams Lw'!U$11</f>
        <v>#DIV/0!</v>
      </c>
      <c r="CL84" s="24" t="e">
        <f ca="1">(CB84-'ModelParams Lw'!V$10)/'ModelParams Lw'!V$11</f>
        <v>#DIV/0!</v>
      </c>
      <c r="CM84" s="66" t="e">
        <f t="shared" si="38"/>
        <v>#DIV/0!</v>
      </c>
      <c r="CN84" s="66" t="e">
        <f t="shared" si="39"/>
        <v>#DIV/0!</v>
      </c>
      <c r="CO84" s="66" t="e">
        <f t="shared" si="40"/>
        <v>#DIV/0!</v>
      </c>
      <c r="CP84" s="66" t="e">
        <f t="shared" si="41"/>
        <v>#DIV/0!</v>
      </c>
      <c r="CQ84" s="66" t="e">
        <f t="shared" si="42"/>
        <v>#DIV/0!</v>
      </c>
      <c r="CR84" s="66" t="e">
        <f t="shared" si="43"/>
        <v>#DIV/0!</v>
      </c>
      <c r="CS84" s="66" t="e">
        <f t="shared" si="44"/>
        <v>#DIV/0!</v>
      </c>
      <c r="CT84" s="66" t="e">
        <f t="shared" si="45"/>
        <v>#DIV/0!</v>
      </c>
      <c r="CU84" s="24" t="e">
        <f>10*LOG10(IF(CM84="",0,POWER(10,((CM84+'ModelParams Lw'!$O$4)/10))) +IF(CN84="",0,POWER(10,((CN84+'ModelParams Lw'!$P$4)/10))) +IF(CO84="",0,POWER(10,((CO84+'ModelParams Lw'!$Q$4)/10))) +IF(CP84="",0,POWER(10,((CP84+'ModelParams Lw'!$R$4)/10))) +IF(CQ84="",0,POWER(10,((CQ84+'ModelParams Lw'!$S$4)/10))) +IF(CR84="",0,POWER(10,((CR84+'ModelParams Lw'!$T$4)/10))) +IF(CS84="",0,POWER(10,((CS84+'ModelParams Lw'!$U$4)/10)))+IF(CT84="",0,POWER(10,((CT84+'ModelParams Lw'!$V$4)/10))))</f>
        <v>#DIV/0!</v>
      </c>
      <c r="CV84" s="24" t="e">
        <f t="shared" si="46"/>
        <v>#DIV/0!</v>
      </c>
      <c r="CW84" s="24" t="e">
        <f>(CM84-'ModelParams Lw'!O$10)/'ModelParams Lw'!O$11</f>
        <v>#DIV/0!</v>
      </c>
      <c r="CX84" s="24" t="e">
        <f>(CN84-'ModelParams Lw'!P$10)/'ModelParams Lw'!P$11</f>
        <v>#DIV/0!</v>
      </c>
      <c r="CY84" s="24" t="e">
        <f>(CO84-'ModelParams Lw'!Q$10)/'ModelParams Lw'!Q$11</f>
        <v>#DIV/0!</v>
      </c>
      <c r="CZ84" s="24" t="e">
        <f>(CP84-'ModelParams Lw'!R$10)/'ModelParams Lw'!R$11</f>
        <v>#DIV/0!</v>
      </c>
      <c r="DA84" s="24" t="e">
        <f>(CQ84-'ModelParams Lw'!S$10)/'ModelParams Lw'!S$11</f>
        <v>#DIV/0!</v>
      </c>
      <c r="DB84" s="24" t="e">
        <f>(CR84-'ModelParams Lw'!T$10)/'ModelParams Lw'!T$11</f>
        <v>#DIV/0!</v>
      </c>
      <c r="DC84" s="24" t="e">
        <f>(CS84-'ModelParams Lw'!U$10)/'ModelParams Lw'!U$11</f>
        <v>#DIV/0!</v>
      </c>
      <c r="DD84" s="24" t="e">
        <f>(CT84-'ModelParams Lw'!V$10)/'ModelParams Lw'!V$11</f>
        <v>#DIV/0!</v>
      </c>
    </row>
    <row r="85" spans="1:108" x14ac:dyDescent="0.25">
      <c r="A85" s="12">
        <f>'Sound Power'!B85</f>
        <v>0</v>
      </c>
      <c r="B85" s="12">
        <f>'Sound Power'!D85</f>
        <v>0</v>
      </c>
      <c r="C85" s="12">
        <f>'Sound Power'!E85</f>
        <v>0</v>
      </c>
      <c r="D85" s="12">
        <f>'Sound Power'!F85</f>
        <v>0</v>
      </c>
      <c r="E85" s="67" t="e">
        <f>IF(Calcul!$G90="SA",'Sound Power'!AY85,'Sound Power'!P85)</f>
        <v>#DIV/0!</v>
      </c>
      <c r="F85" s="67" t="e">
        <f>IF(Calcul!$G90="SA",'Sound Power'!AZ85,'Sound Power'!Q85)</f>
        <v>#DIV/0!</v>
      </c>
      <c r="G85" s="67" t="e">
        <f>IF(Calcul!$G90="SA",'Sound Power'!BA85,'Sound Power'!R85)</f>
        <v>#DIV/0!</v>
      </c>
      <c r="H85" s="67" t="e">
        <f>IF(Calcul!$G90="SA",'Sound Power'!BB85,'Sound Power'!S85)</f>
        <v>#DIV/0!</v>
      </c>
      <c r="I85" s="67" t="e">
        <f>IF(Calcul!$G90="SA",'Sound Power'!BC85,'Sound Power'!T85)</f>
        <v>#DIV/0!</v>
      </c>
      <c r="J85" s="67" t="e">
        <f>IF(Calcul!$G90="SA",'Sound Power'!BD85,'Sound Power'!U85)</f>
        <v>#DIV/0!</v>
      </c>
      <c r="K85" s="67" t="e">
        <f>IF(Calcul!$G90="SA",'Sound Power'!BE85,'Sound Power'!V85)</f>
        <v>#DIV/0!</v>
      </c>
      <c r="L85" s="67" t="e">
        <f>IF(Calcul!$G90="SA",'Sound Power'!BF85,'Sound Power'!W85)</f>
        <v>#DIV/0!</v>
      </c>
      <c r="M85" s="67" t="e">
        <f>'Sound Power'!BY85</f>
        <v>#DIV/0!</v>
      </c>
      <c r="N85" s="67" t="e">
        <f>'Sound Power'!BZ85</f>
        <v>#DIV/0!</v>
      </c>
      <c r="O85" s="67" t="e">
        <f>'Sound Power'!CA85</f>
        <v>#DIV/0!</v>
      </c>
      <c r="P85" s="67" t="e">
        <f>'Sound Power'!CB85</f>
        <v>#DIV/0!</v>
      </c>
      <c r="Q85" s="67" t="e">
        <f>'Sound Power'!CC85</f>
        <v>#DIV/0!</v>
      </c>
      <c r="R85" s="67" t="e">
        <f>'Sound Power'!CD85</f>
        <v>#DIV/0!</v>
      </c>
      <c r="S85" s="67" t="e">
        <f>'Sound Power'!CE85</f>
        <v>#DIV/0!</v>
      </c>
      <c r="T85" s="67" t="e">
        <f>'Sound Power'!CF85</f>
        <v>#DIV/0!</v>
      </c>
      <c r="U85" s="64">
        <f t="shared" si="26"/>
        <v>0</v>
      </c>
      <c r="V85" s="64">
        <f t="shared" si="27"/>
        <v>0</v>
      </c>
      <c r="W85" s="67" t="e">
        <f>('ModelParams Lp'!B$4*10^'ModelParams Lp'!B$5*($U85/$V85)^'ModelParams Lp'!B$6)*3</f>
        <v>#DIV/0!</v>
      </c>
      <c r="X85" s="67" t="e">
        <f>('ModelParams Lp'!C$4*10^'ModelParams Lp'!C$5*($U85/$V85)^'ModelParams Lp'!C$6)*3</f>
        <v>#DIV/0!</v>
      </c>
      <c r="Y85" s="67" t="e">
        <f>('ModelParams Lp'!D$4*10^'ModelParams Lp'!D$5*($U85/$V85)^'ModelParams Lp'!D$6)*3</f>
        <v>#DIV/0!</v>
      </c>
      <c r="Z85" s="67" t="e">
        <f>('ModelParams Lp'!E$4*10^'ModelParams Lp'!E$5*($U85/$V85)^'ModelParams Lp'!E$6)*3</f>
        <v>#DIV/0!</v>
      </c>
      <c r="AA85" s="67" t="e">
        <f>('ModelParams Lp'!F$4*10^'ModelParams Lp'!F$5*($U85/$V85)^'ModelParams Lp'!F$6)*3</f>
        <v>#DIV/0!</v>
      </c>
      <c r="AB85" s="67" t="e">
        <f>('ModelParams Lp'!G$4*10^'ModelParams Lp'!G$5*($U85/$V85)^'ModelParams Lp'!G$6)*3</f>
        <v>#DIV/0!</v>
      </c>
      <c r="AC85" s="67" t="e">
        <f>('ModelParams Lp'!H$4*10^'ModelParams Lp'!H$5*($U85/$V85)^'ModelParams Lp'!H$6)*3</f>
        <v>#DIV/0!</v>
      </c>
      <c r="AD85" s="67" t="e">
        <f>('ModelParams Lp'!I$4*10^'ModelParams Lp'!I$5*($U85/$V85)^'ModelParams Lp'!I$6)*3</f>
        <v>#DIV/0!</v>
      </c>
      <c r="AE85" s="53" t="e">
        <f t="shared" si="28"/>
        <v>#DIV/0!</v>
      </c>
      <c r="AF85" s="53" t="e">
        <f>IF(AE85&lt;'ModelParams Lp'!$B$16,-1,IF(AE85&lt;'ModelParams Lp'!$C$16,0,IF(AE85&lt;'ModelParams Lp'!$D$16,1,IF(AE85&lt;'ModelParams Lp'!$E$16,2,IF(AE85&lt;'ModelParams Lp'!$F$16,3,IF(AE85&lt;'ModelParams Lp'!$G$16,4,IF(AE85&lt;'ModelParams Lp'!$H$16,5,6)))))))</f>
        <v>#DIV/0!</v>
      </c>
      <c r="AG85" s="67" t="e">
        <f ca="1">IF($AF85&gt;1,0,OFFSET('ModelParams Lp'!$C$12,0,-'Sound Pressure'!$AF85))</f>
        <v>#DIV/0!</v>
      </c>
      <c r="AH85" s="67" t="e">
        <f ca="1">IF($AF85&gt;2,0,OFFSET('ModelParams Lp'!$D$12,0,-'Sound Pressure'!$AF85))</f>
        <v>#DIV/0!</v>
      </c>
      <c r="AI85" s="67" t="e">
        <f ca="1">IF($AF85&gt;3,0,OFFSET('ModelParams Lp'!$E$12,0,-'Sound Pressure'!$AF85))</f>
        <v>#DIV/0!</v>
      </c>
      <c r="AJ85" s="67" t="e">
        <f ca="1">IF($AF85&gt;4,0,OFFSET('ModelParams Lp'!$F$12,0,-'Sound Pressure'!$AF85))</f>
        <v>#DIV/0!</v>
      </c>
      <c r="AK85" s="67" t="e">
        <f ca="1">IF($AF85&gt;3,0,OFFSET('ModelParams Lp'!$G$12,0,-'Sound Pressure'!$AF85))</f>
        <v>#DIV/0!</v>
      </c>
      <c r="AL85" s="67" t="e">
        <f ca="1">IF($AF85&gt;5,0,OFFSET('ModelParams Lp'!$H$12,0,-'Sound Pressure'!$AF85))</f>
        <v>#DIV/0!</v>
      </c>
      <c r="AM85" s="67" t="e">
        <f ca="1">IF($AF85&gt;6,0,OFFSET('ModelParams Lp'!$I$12,0,-'Sound Pressure'!$AF85))</f>
        <v>#DIV/0!</v>
      </c>
      <c r="AN85" s="67" t="e">
        <f ca="1">IF($AF85&gt;7,0,IF($AF$4&lt;0,3,OFFSET('ModelParams Lp'!$J$12,0,-'Sound Pressure'!$AF85)))</f>
        <v>#DIV/0!</v>
      </c>
      <c r="AO85" s="67" t="e">
        <f t="shared" si="48"/>
        <v>#DIV/0!</v>
      </c>
      <c r="AP85" s="67" t="e">
        <f t="shared" si="47"/>
        <v>#DIV/0!</v>
      </c>
      <c r="AQ85" s="67" t="e">
        <f t="shared" si="47"/>
        <v>#DIV/0!</v>
      </c>
      <c r="AR85" s="67" t="e">
        <f t="shared" si="47"/>
        <v>#DIV/0!</v>
      </c>
      <c r="AS85" s="67" t="e">
        <f t="shared" si="47"/>
        <v>#DIV/0!</v>
      </c>
      <c r="AT85" s="67" t="e">
        <f t="shared" si="47"/>
        <v>#DIV/0!</v>
      </c>
      <c r="AU85" s="67" t="e">
        <f t="shared" si="47"/>
        <v>#DIV/0!</v>
      </c>
      <c r="AV85" s="67" t="e">
        <f t="shared" si="47"/>
        <v>#DIV/0!</v>
      </c>
      <c r="AW85" s="67">
        <f>'ModelParams Lp'!B$22</f>
        <v>4</v>
      </c>
      <c r="AX85" s="67">
        <f>'ModelParams Lp'!C$22</f>
        <v>2</v>
      </c>
      <c r="AY85" s="67">
        <f>'ModelParams Lp'!D$22</f>
        <v>1</v>
      </c>
      <c r="AZ85" s="67">
        <f>'ModelParams Lp'!E$22</f>
        <v>0</v>
      </c>
      <c r="BA85" s="67">
        <f>'ModelParams Lp'!F$22</f>
        <v>0</v>
      </c>
      <c r="BB85" s="67">
        <f>'ModelParams Lp'!G$22</f>
        <v>0</v>
      </c>
      <c r="BC85" s="67">
        <f>'ModelParams Lp'!H$22</f>
        <v>0</v>
      </c>
      <c r="BD85" s="67">
        <f>'ModelParams Lp'!I$22</f>
        <v>0</v>
      </c>
      <c r="BE85" s="67" t="e">
        <f>-10*LOG(2/(4*PI()*2^2)+4/(0.163*(Calcul!$K90*Calcul!$L90)/VLOOKUP(Calcul!$I90,'ModelParams Lp'!$E$37:$F$39,2,0)))</f>
        <v>#N/A</v>
      </c>
      <c r="BF85" s="67" t="e">
        <f>-10*LOG(2/(4*PI()*2^2)+4/(0.163*(Calcul!$K90*Calcul!$L90)/VLOOKUP(Calcul!$I90,'ModelParams Lp'!$E$37:$F$39,2,0)))</f>
        <v>#N/A</v>
      </c>
      <c r="BG85" s="67" t="e">
        <f>-10*LOG(2/(4*PI()*2^2)+4/(0.163*(Calcul!$K90*Calcul!$L90)/VLOOKUP(Calcul!$I90,'ModelParams Lp'!$E$37:$F$39,2,0)))</f>
        <v>#N/A</v>
      </c>
      <c r="BH85" s="67" t="e">
        <f>-10*LOG(2/(4*PI()*2^2)+4/(0.163*(Calcul!$K90*Calcul!$L90)/VLOOKUP(Calcul!$I90,'ModelParams Lp'!$E$37:$F$39,2,0)))</f>
        <v>#N/A</v>
      </c>
      <c r="BI85" s="67" t="e">
        <f>-10*LOG(2/(4*PI()*2^2)+4/(0.163*(Calcul!$K90*Calcul!$L90)/VLOOKUP(Calcul!$I90,'ModelParams Lp'!$E$37:$F$39,2,0)))</f>
        <v>#N/A</v>
      </c>
      <c r="BJ85" s="67" t="e">
        <f>-10*LOG(2/(4*PI()*2^2)+4/(0.163*(Calcul!$K90*Calcul!$L90)/VLOOKUP(Calcul!$I90,'ModelParams Lp'!$E$37:$F$39,2,0)))</f>
        <v>#N/A</v>
      </c>
      <c r="BK85" s="67" t="e">
        <f>-10*LOG(2/(4*PI()*2^2)+4/(0.163*(Calcul!$K90*Calcul!$L90)/VLOOKUP(Calcul!$I90,'ModelParams Lp'!$E$37:$F$39,2,0)))</f>
        <v>#N/A</v>
      </c>
      <c r="BL85" s="67" t="e">
        <f>-10*LOG(2/(4*PI()*2^2)+4/(0.163*(Calcul!$K90*Calcul!$L90)/VLOOKUP(Calcul!$I90,'ModelParams Lp'!$E$37:$F$39,2,0)))</f>
        <v>#N/A</v>
      </c>
      <c r="BM85" s="67" t="e">
        <f>VLOOKUP(Calcul!$J90,'ModelParams Lp'!$D$28:$O$32,5,0)+BE85</f>
        <v>#N/A</v>
      </c>
      <c r="BN85" s="67" t="e">
        <f>VLOOKUP(Calcul!$J90,'ModelParams Lp'!$D$28:$O$32,6,0)+BF85</f>
        <v>#N/A</v>
      </c>
      <c r="BO85" s="67" t="e">
        <f>VLOOKUP(Calcul!$J90,'ModelParams Lp'!$D$28:$O$32,7,0)+BG85</f>
        <v>#N/A</v>
      </c>
      <c r="BP85" s="67" t="e">
        <f>VLOOKUP(Calcul!$J90,'ModelParams Lp'!$D$28:$O$32,8,0)+BH85</f>
        <v>#N/A</v>
      </c>
      <c r="BQ85" s="67" t="e">
        <f>VLOOKUP(Calcul!$J90,'ModelParams Lp'!$D$28:$O$32,9,0)+BI85</f>
        <v>#N/A</v>
      </c>
      <c r="BR85" s="67" t="e">
        <f>VLOOKUP(Calcul!$J90,'ModelParams Lp'!$D$28:$O$32,10,0)+BJ85</f>
        <v>#N/A</v>
      </c>
      <c r="BS85" s="67" t="e">
        <f>VLOOKUP(Calcul!$J90,'ModelParams Lp'!$D$28:$O$32,11,0)+BK85</f>
        <v>#N/A</v>
      </c>
      <c r="BT85" s="67" t="e">
        <f>VLOOKUP(Calcul!$J90,'ModelParams Lp'!$D$28:$O$32,12,0)+BL85</f>
        <v>#N/A</v>
      </c>
      <c r="BU85" s="66" t="e">
        <f t="shared" ca="1" si="29"/>
        <v>#DIV/0!</v>
      </c>
      <c r="BV85" s="66" t="e">
        <f t="shared" ca="1" si="30"/>
        <v>#DIV/0!</v>
      </c>
      <c r="BW85" s="66" t="e">
        <f t="shared" ca="1" si="31"/>
        <v>#DIV/0!</v>
      </c>
      <c r="BX85" s="66" t="e">
        <f t="shared" ca="1" si="32"/>
        <v>#DIV/0!</v>
      </c>
      <c r="BY85" s="66" t="e">
        <f t="shared" ca="1" si="33"/>
        <v>#DIV/0!</v>
      </c>
      <c r="BZ85" s="66" t="e">
        <f t="shared" ca="1" si="34"/>
        <v>#DIV/0!</v>
      </c>
      <c r="CA85" s="66" t="e">
        <f t="shared" ca="1" si="35"/>
        <v>#DIV/0!</v>
      </c>
      <c r="CB85" s="66" t="e">
        <f t="shared" ca="1" si="36"/>
        <v>#DIV/0!</v>
      </c>
      <c r="CC85" s="24" t="e">
        <f ca="1">10*LOG10(IF(BU85="",0,POWER(10,((BU85+'ModelParams Lw'!$O$4)/10))) +IF(BV85="",0,POWER(10,((BV85+'ModelParams Lw'!$P$4)/10))) +IF(BW85="",0,POWER(10,((BW85+'ModelParams Lw'!$Q$4)/10))) +IF(BX85="",0,POWER(10,((BX85+'ModelParams Lw'!$R$4)/10))) +IF(BY85="",0,POWER(10,((BY85+'ModelParams Lw'!$S$4)/10))) +IF(BZ85="",0,POWER(10,((BZ85+'ModelParams Lw'!$T$4)/10))) +IF(CA85="",0,POWER(10,((CA85+'ModelParams Lw'!$U$4)/10)))+IF(CB85="",0,POWER(10,((CB85+'ModelParams Lw'!$V$4)/10))))</f>
        <v>#DIV/0!</v>
      </c>
      <c r="CD85" s="24" t="e">
        <f t="shared" ca="1" si="37"/>
        <v>#DIV/0!</v>
      </c>
      <c r="CE85" s="24" t="e">
        <f ca="1">(BU85-'ModelParams Lw'!O$10)/'ModelParams Lw'!O$11</f>
        <v>#DIV/0!</v>
      </c>
      <c r="CF85" s="24" t="e">
        <f ca="1">(BV85-'ModelParams Lw'!P$10)/'ModelParams Lw'!P$11</f>
        <v>#DIV/0!</v>
      </c>
      <c r="CG85" s="24" t="e">
        <f ca="1">(BW85-'ModelParams Lw'!Q$10)/'ModelParams Lw'!Q$11</f>
        <v>#DIV/0!</v>
      </c>
      <c r="CH85" s="24" t="e">
        <f ca="1">(BX85-'ModelParams Lw'!R$10)/'ModelParams Lw'!R$11</f>
        <v>#DIV/0!</v>
      </c>
      <c r="CI85" s="24" t="e">
        <f ca="1">(BY85-'ModelParams Lw'!S$10)/'ModelParams Lw'!S$11</f>
        <v>#DIV/0!</v>
      </c>
      <c r="CJ85" s="24" t="e">
        <f ca="1">(BZ85-'ModelParams Lw'!T$10)/'ModelParams Lw'!T$11</f>
        <v>#DIV/0!</v>
      </c>
      <c r="CK85" s="24" t="e">
        <f ca="1">(CA85-'ModelParams Lw'!U$10)/'ModelParams Lw'!U$11</f>
        <v>#DIV/0!</v>
      </c>
      <c r="CL85" s="24" t="e">
        <f ca="1">(CB85-'ModelParams Lw'!V$10)/'ModelParams Lw'!V$11</f>
        <v>#DIV/0!</v>
      </c>
      <c r="CM85" s="66" t="e">
        <f t="shared" si="38"/>
        <v>#DIV/0!</v>
      </c>
      <c r="CN85" s="66" t="e">
        <f t="shared" si="39"/>
        <v>#DIV/0!</v>
      </c>
      <c r="CO85" s="66" t="e">
        <f t="shared" si="40"/>
        <v>#DIV/0!</v>
      </c>
      <c r="CP85" s="66" t="e">
        <f t="shared" si="41"/>
        <v>#DIV/0!</v>
      </c>
      <c r="CQ85" s="66" t="e">
        <f t="shared" si="42"/>
        <v>#DIV/0!</v>
      </c>
      <c r="CR85" s="66" t="e">
        <f t="shared" si="43"/>
        <v>#DIV/0!</v>
      </c>
      <c r="CS85" s="66" t="e">
        <f t="shared" si="44"/>
        <v>#DIV/0!</v>
      </c>
      <c r="CT85" s="66" t="e">
        <f t="shared" si="45"/>
        <v>#DIV/0!</v>
      </c>
      <c r="CU85" s="24" t="e">
        <f>10*LOG10(IF(CM85="",0,POWER(10,((CM85+'ModelParams Lw'!$O$4)/10))) +IF(CN85="",0,POWER(10,((CN85+'ModelParams Lw'!$P$4)/10))) +IF(CO85="",0,POWER(10,((CO85+'ModelParams Lw'!$Q$4)/10))) +IF(CP85="",0,POWER(10,((CP85+'ModelParams Lw'!$R$4)/10))) +IF(CQ85="",0,POWER(10,((CQ85+'ModelParams Lw'!$S$4)/10))) +IF(CR85="",0,POWER(10,((CR85+'ModelParams Lw'!$T$4)/10))) +IF(CS85="",0,POWER(10,((CS85+'ModelParams Lw'!$U$4)/10)))+IF(CT85="",0,POWER(10,((CT85+'ModelParams Lw'!$V$4)/10))))</f>
        <v>#DIV/0!</v>
      </c>
      <c r="CV85" s="24" t="e">
        <f t="shared" si="46"/>
        <v>#DIV/0!</v>
      </c>
      <c r="CW85" s="24" t="e">
        <f>(CM85-'ModelParams Lw'!O$10)/'ModelParams Lw'!O$11</f>
        <v>#DIV/0!</v>
      </c>
      <c r="CX85" s="24" t="e">
        <f>(CN85-'ModelParams Lw'!P$10)/'ModelParams Lw'!P$11</f>
        <v>#DIV/0!</v>
      </c>
      <c r="CY85" s="24" t="e">
        <f>(CO85-'ModelParams Lw'!Q$10)/'ModelParams Lw'!Q$11</f>
        <v>#DIV/0!</v>
      </c>
      <c r="CZ85" s="24" t="e">
        <f>(CP85-'ModelParams Lw'!R$10)/'ModelParams Lw'!R$11</f>
        <v>#DIV/0!</v>
      </c>
      <c r="DA85" s="24" t="e">
        <f>(CQ85-'ModelParams Lw'!S$10)/'ModelParams Lw'!S$11</f>
        <v>#DIV/0!</v>
      </c>
      <c r="DB85" s="24" t="e">
        <f>(CR85-'ModelParams Lw'!T$10)/'ModelParams Lw'!T$11</f>
        <v>#DIV/0!</v>
      </c>
      <c r="DC85" s="24" t="e">
        <f>(CS85-'ModelParams Lw'!U$10)/'ModelParams Lw'!U$11</f>
        <v>#DIV/0!</v>
      </c>
      <c r="DD85" s="24" t="e">
        <f>(CT85-'ModelParams Lw'!V$10)/'ModelParams Lw'!V$11</f>
        <v>#DIV/0!</v>
      </c>
    </row>
    <row r="86" spans="1:108" x14ac:dyDescent="0.25">
      <c r="A86" s="12">
        <f>'Sound Power'!B86</f>
        <v>0</v>
      </c>
      <c r="B86" s="12">
        <f>'Sound Power'!D86</f>
        <v>0</v>
      </c>
      <c r="C86" s="12">
        <f>'Sound Power'!E86</f>
        <v>0</v>
      </c>
      <c r="D86" s="12">
        <f>'Sound Power'!F86</f>
        <v>0</v>
      </c>
      <c r="E86" s="67" t="e">
        <f>IF(Calcul!$G91="SA",'Sound Power'!AY86,'Sound Power'!P86)</f>
        <v>#DIV/0!</v>
      </c>
      <c r="F86" s="67" t="e">
        <f>IF(Calcul!$G91="SA",'Sound Power'!AZ86,'Sound Power'!Q86)</f>
        <v>#DIV/0!</v>
      </c>
      <c r="G86" s="67" t="e">
        <f>IF(Calcul!$G91="SA",'Sound Power'!BA86,'Sound Power'!R86)</f>
        <v>#DIV/0!</v>
      </c>
      <c r="H86" s="67" t="e">
        <f>IF(Calcul!$G91="SA",'Sound Power'!BB86,'Sound Power'!S86)</f>
        <v>#DIV/0!</v>
      </c>
      <c r="I86" s="67" t="e">
        <f>IF(Calcul!$G91="SA",'Sound Power'!BC86,'Sound Power'!T86)</f>
        <v>#DIV/0!</v>
      </c>
      <c r="J86" s="67" t="e">
        <f>IF(Calcul!$G91="SA",'Sound Power'!BD86,'Sound Power'!U86)</f>
        <v>#DIV/0!</v>
      </c>
      <c r="K86" s="67" t="e">
        <f>IF(Calcul!$G91="SA",'Sound Power'!BE86,'Sound Power'!V86)</f>
        <v>#DIV/0!</v>
      </c>
      <c r="L86" s="67" t="e">
        <f>IF(Calcul!$G91="SA",'Sound Power'!BF86,'Sound Power'!W86)</f>
        <v>#DIV/0!</v>
      </c>
      <c r="M86" s="67" t="e">
        <f>'Sound Power'!BY86</f>
        <v>#DIV/0!</v>
      </c>
      <c r="N86" s="67" t="e">
        <f>'Sound Power'!BZ86</f>
        <v>#DIV/0!</v>
      </c>
      <c r="O86" s="67" t="e">
        <f>'Sound Power'!CA86</f>
        <v>#DIV/0!</v>
      </c>
      <c r="P86" s="67" t="e">
        <f>'Sound Power'!CB86</f>
        <v>#DIV/0!</v>
      </c>
      <c r="Q86" s="67" t="e">
        <f>'Sound Power'!CC86</f>
        <v>#DIV/0!</v>
      </c>
      <c r="R86" s="67" t="e">
        <f>'Sound Power'!CD86</f>
        <v>#DIV/0!</v>
      </c>
      <c r="S86" s="67" t="e">
        <f>'Sound Power'!CE86</f>
        <v>#DIV/0!</v>
      </c>
      <c r="T86" s="67" t="e">
        <f>'Sound Power'!CF86</f>
        <v>#DIV/0!</v>
      </c>
      <c r="U86" s="64">
        <f t="shared" si="26"/>
        <v>0</v>
      </c>
      <c r="V86" s="64">
        <f t="shared" si="27"/>
        <v>0</v>
      </c>
      <c r="W86" s="67" t="e">
        <f>('ModelParams Lp'!B$4*10^'ModelParams Lp'!B$5*($U86/$V86)^'ModelParams Lp'!B$6)*3</f>
        <v>#DIV/0!</v>
      </c>
      <c r="X86" s="67" t="e">
        <f>('ModelParams Lp'!C$4*10^'ModelParams Lp'!C$5*($U86/$V86)^'ModelParams Lp'!C$6)*3</f>
        <v>#DIV/0!</v>
      </c>
      <c r="Y86" s="67" t="e">
        <f>('ModelParams Lp'!D$4*10^'ModelParams Lp'!D$5*($U86/$V86)^'ModelParams Lp'!D$6)*3</f>
        <v>#DIV/0!</v>
      </c>
      <c r="Z86" s="67" t="e">
        <f>('ModelParams Lp'!E$4*10^'ModelParams Lp'!E$5*($U86/$V86)^'ModelParams Lp'!E$6)*3</f>
        <v>#DIV/0!</v>
      </c>
      <c r="AA86" s="67" t="e">
        <f>('ModelParams Lp'!F$4*10^'ModelParams Lp'!F$5*($U86/$V86)^'ModelParams Lp'!F$6)*3</f>
        <v>#DIV/0!</v>
      </c>
      <c r="AB86" s="67" t="e">
        <f>('ModelParams Lp'!G$4*10^'ModelParams Lp'!G$5*($U86/$V86)^'ModelParams Lp'!G$6)*3</f>
        <v>#DIV/0!</v>
      </c>
      <c r="AC86" s="67" t="e">
        <f>('ModelParams Lp'!H$4*10^'ModelParams Lp'!H$5*($U86/$V86)^'ModelParams Lp'!H$6)*3</f>
        <v>#DIV/0!</v>
      </c>
      <c r="AD86" s="67" t="e">
        <f>('ModelParams Lp'!I$4*10^'ModelParams Lp'!I$5*($U86/$V86)^'ModelParams Lp'!I$6)*3</f>
        <v>#DIV/0!</v>
      </c>
      <c r="AE86" s="53" t="e">
        <f t="shared" si="28"/>
        <v>#DIV/0!</v>
      </c>
      <c r="AF86" s="53" t="e">
        <f>IF(AE86&lt;'ModelParams Lp'!$B$16,-1,IF(AE86&lt;'ModelParams Lp'!$C$16,0,IF(AE86&lt;'ModelParams Lp'!$D$16,1,IF(AE86&lt;'ModelParams Lp'!$E$16,2,IF(AE86&lt;'ModelParams Lp'!$F$16,3,IF(AE86&lt;'ModelParams Lp'!$G$16,4,IF(AE86&lt;'ModelParams Lp'!$H$16,5,6)))))))</f>
        <v>#DIV/0!</v>
      </c>
      <c r="AG86" s="67" t="e">
        <f ca="1">IF($AF86&gt;1,0,OFFSET('ModelParams Lp'!$C$12,0,-'Sound Pressure'!$AF86))</f>
        <v>#DIV/0!</v>
      </c>
      <c r="AH86" s="67" t="e">
        <f ca="1">IF($AF86&gt;2,0,OFFSET('ModelParams Lp'!$D$12,0,-'Sound Pressure'!$AF86))</f>
        <v>#DIV/0!</v>
      </c>
      <c r="AI86" s="67" t="e">
        <f ca="1">IF($AF86&gt;3,0,OFFSET('ModelParams Lp'!$E$12,0,-'Sound Pressure'!$AF86))</f>
        <v>#DIV/0!</v>
      </c>
      <c r="AJ86" s="67" t="e">
        <f ca="1">IF($AF86&gt;4,0,OFFSET('ModelParams Lp'!$F$12,0,-'Sound Pressure'!$AF86))</f>
        <v>#DIV/0!</v>
      </c>
      <c r="AK86" s="67" t="e">
        <f ca="1">IF($AF86&gt;3,0,OFFSET('ModelParams Lp'!$G$12,0,-'Sound Pressure'!$AF86))</f>
        <v>#DIV/0!</v>
      </c>
      <c r="AL86" s="67" t="e">
        <f ca="1">IF($AF86&gt;5,0,OFFSET('ModelParams Lp'!$H$12,0,-'Sound Pressure'!$AF86))</f>
        <v>#DIV/0!</v>
      </c>
      <c r="AM86" s="67" t="e">
        <f ca="1">IF($AF86&gt;6,0,OFFSET('ModelParams Lp'!$I$12,0,-'Sound Pressure'!$AF86))</f>
        <v>#DIV/0!</v>
      </c>
      <c r="AN86" s="67" t="e">
        <f ca="1">IF($AF86&gt;7,0,IF($AF$4&lt;0,3,OFFSET('ModelParams Lp'!$J$12,0,-'Sound Pressure'!$AF86)))</f>
        <v>#DIV/0!</v>
      </c>
      <c r="AO86" s="67" t="e">
        <f t="shared" si="48"/>
        <v>#DIV/0!</v>
      </c>
      <c r="AP86" s="67" t="e">
        <f t="shared" si="47"/>
        <v>#DIV/0!</v>
      </c>
      <c r="AQ86" s="67" t="e">
        <f t="shared" si="47"/>
        <v>#DIV/0!</v>
      </c>
      <c r="AR86" s="67" t="e">
        <f t="shared" si="47"/>
        <v>#DIV/0!</v>
      </c>
      <c r="AS86" s="67" t="e">
        <f t="shared" si="47"/>
        <v>#DIV/0!</v>
      </c>
      <c r="AT86" s="67" t="e">
        <f t="shared" si="47"/>
        <v>#DIV/0!</v>
      </c>
      <c r="AU86" s="67" t="e">
        <f t="shared" si="47"/>
        <v>#DIV/0!</v>
      </c>
      <c r="AV86" s="67" t="e">
        <f t="shared" si="47"/>
        <v>#DIV/0!</v>
      </c>
      <c r="AW86" s="67">
        <f>'ModelParams Lp'!B$22</f>
        <v>4</v>
      </c>
      <c r="AX86" s="67">
        <f>'ModelParams Lp'!C$22</f>
        <v>2</v>
      </c>
      <c r="AY86" s="67">
        <f>'ModelParams Lp'!D$22</f>
        <v>1</v>
      </c>
      <c r="AZ86" s="67">
        <f>'ModelParams Lp'!E$22</f>
        <v>0</v>
      </c>
      <c r="BA86" s="67">
        <f>'ModelParams Lp'!F$22</f>
        <v>0</v>
      </c>
      <c r="BB86" s="67">
        <f>'ModelParams Lp'!G$22</f>
        <v>0</v>
      </c>
      <c r="BC86" s="67">
        <f>'ModelParams Lp'!H$22</f>
        <v>0</v>
      </c>
      <c r="BD86" s="67">
        <f>'ModelParams Lp'!I$22</f>
        <v>0</v>
      </c>
      <c r="BE86" s="67" t="e">
        <f>-10*LOG(2/(4*PI()*2^2)+4/(0.163*(Calcul!$K91*Calcul!$L91)/VLOOKUP(Calcul!$I91,'ModelParams Lp'!$E$37:$F$39,2,0)))</f>
        <v>#N/A</v>
      </c>
      <c r="BF86" s="67" t="e">
        <f>-10*LOG(2/(4*PI()*2^2)+4/(0.163*(Calcul!$K91*Calcul!$L91)/VLOOKUP(Calcul!$I91,'ModelParams Lp'!$E$37:$F$39,2,0)))</f>
        <v>#N/A</v>
      </c>
      <c r="BG86" s="67" t="e">
        <f>-10*LOG(2/(4*PI()*2^2)+4/(0.163*(Calcul!$K91*Calcul!$L91)/VLOOKUP(Calcul!$I91,'ModelParams Lp'!$E$37:$F$39,2,0)))</f>
        <v>#N/A</v>
      </c>
      <c r="BH86" s="67" t="e">
        <f>-10*LOG(2/(4*PI()*2^2)+4/(0.163*(Calcul!$K91*Calcul!$L91)/VLOOKUP(Calcul!$I91,'ModelParams Lp'!$E$37:$F$39,2,0)))</f>
        <v>#N/A</v>
      </c>
      <c r="BI86" s="67" t="e">
        <f>-10*LOG(2/(4*PI()*2^2)+4/(0.163*(Calcul!$K91*Calcul!$L91)/VLOOKUP(Calcul!$I91,'ModelParams Lp'!$E$37:$F$39,2,0)))</f>
        <v>#N/A</v>
      </c>
      <c r="BJ86" s="67" t="e">
        <f>-10*LOG(2/(4*PI()*2^2)+4/(0.163*(Calcul!$K91*Calcul!$L91)/VLOOKUP(Calcul!$I91,'ModelParams Lp'!$E$37:$F$39,2,0)))</f>
        <v>#N/A</v>
      </c>
      <c r="BK86" s="67" t="e">
        <f>-10*LOG(2/(4*PI()*2^2)+4/(0.163*(Calcul!$K91*Calcul!$L91)/VLOOKUP(Calcul!$I91,'ModelParams Lp'!$E$37:$F$39,2,0)))</f>
        <v>#N/A</v>
      </c>
      <c r="BL86" s="67" t="e">
        <f>-10*LOG(2/(4*PI()*2^2)+4/(0.163*(Calcul!$K91*Calcul!$L91)/VLOOKUP(Calcul!$I91,'ModelParams Lp'!$E$37:$F$39,2,0)))</f>
        <v>#N/A</v>
      </c>
      <c r="BM86" s="67" t="e">
        <f>VLOOKUP(Calcul!$J91,'ModelParams Lp'!$D$28:$O$32,5,0)+BE86</f>
        <v>#N/A</v>
      </c>
      <c r="BN86" s="67" t="e">
        <f>VLOOKUP(Calcul!$J91,'ModelParams Lp'!$D$28:$O$32,6,0)+BF86</f>
        <v>#N/A</v>
      </c>
      <c r="BO86" s="67" t="e">
        <f>VLOOKUP(Calcul!$J91,'ModelParams Lp'!$D$28:$O$32,7,0)+BG86</f>
        <v>#N/A</v>
      </c>
      <c r="BP86" s="67" t="e">
        <f>VLOOKUP(Calcul!$J91,'ModelParams Lp'!$D$28:$O$32,8,0)+BH86</f>
        <v>#N/A</v>
      </c>
      <c r="BQ86" s="67" t="e">
        <f>VLOOKUP(Calcul!$J91,'ModelParams Lp'!$D$28:$O$32,9,0)+BI86</f>
        <v>#N/A</v>
      </c>
      <c r="BR86" s="67" t="e">
        <f>VLOOKUP(Calcul!$J91,'ModelParams Lp'!$D$28:$O$32,10,0)+BJ86</f>
        <v>#N/A</v>
      </c>
      <c r="BS86" s="67" t="e">
        <f>VLOOKUP(Calcul!$J91,'ModelParams Lp'!$D$28:$O$32,11,0)+BK86</f>
        <v>#N/A</v>
      </c>
      <c r="BT86" s="67" t="e">
        <f>VLOOKUP(Calcul!$J91,'ModelParams Lp'!$D$28:$O$32,12,0)+BL86</f>
        <v>#N/A</v>
      </c>
      <c r="BU86" s="66" t="e">
        <f t="shared" ca="1" si="29"/>
        <v>#DIV/0!</v>
      </c>
      <c r="BV86" s="66" t="e">
        <f t="shared" ca="1" si="30"/>
        <v>#DIV/0!</v>
      </c>
      <c r="BW86" s="66" t="e">
        <f t="shared" ca="1" si="31"/>
        <v>#DIV/0!</v>
      </c>
      <c r="BX86" s="66" t="e">
        <f t="shared" ca="1" si="32"/>
        <v>#DIV/0!</v>
      </c>
      <c r="BY86" s="66" t="e">
        <f t="shared" ca="1" si="33"/>
        <v>#DIV/0!</v>
      </c>
      <c r="BZ86" s="66" t="e">
        <f t="shared" ca="1" si="34"/>
        <v>#DIV/0!</v>
      </c>
      <c r="CA86" s="66" t="e">
        <f t="shared" ca="1" si="35"/>
        <v>#DIV/0!</v>
      </c>
      <c r="CB86" s="66" t="e">
        <f t="shared" ca="1" si="36"/>
        <v>#DIV/0!</v>
      </c>
      <c r="CC86" s="24" t="e">
        <f ca="1">10*LOG10(IF(BU86="",0,POWER(10,((BU86+'ModelParams Lw'!$O$4)/10))) +IF(BV86="",0,POWER(10,((BV86+'ModelParams Lw'!$P$4)/10))) +IF(BW86="",0,POWER(10,((BW86+'ModelParams Lw'!$Q$4)/10))) +IF(BX86="",0,POWER(10,((BX86+'ModelParams Lw'!$R$4)/10))) +IF(BY86="",0,POWER(10,((BY86+'ModelParams Lw'!$S$4)/10))) +IF(BZ86="",0,POWER(10,((BZ86+'ModelParams Lw'!$T$4)/10))) +IF(CA86="",0,POWER(10,((CA86+'ModelParams Lw'!$U$4)/10)))+IF(CB86="",0,POWER(10,((CB86+'ModelParams Lw'!$V$4)/10))))</f>
        <v>#DIV/0!</v>
      </c>
      <c r="CD86" s="24" t="e">
        <f t="shared" ca="1" si="37"/>
        <v>#DIV/0!</v>
      </c>
      <c r="CE86" s="24" t="e">
        <f ca="1">(BU86-'ModelParams Lw'!O$10)/'ModelParams Lw'!O$11</f>
        <v>#DIV/0!</v>
      </c>
      <c r="CF86" s="24" t="e">
        <f ca="1">(BV86-'ModelParams Lw'!P$10)/'ModelParams Lw'!P$11</f>
        <v>#DIV/0!</v>
      </c>
      <c r="CG86" s="24" t="e">
        <f ca="1">(BW86-'ModelParams Lw'!Q$10)/'ModelParams Lw'!Q$11</f>
        <v>#DIV/0!</v>
      </c>
      <c r="CH86" s="24" t="e">
        <f ca="1">(BX86-'ModelParams Lw'!R$10)/'ModelParams Lw'!R$11</f>
        <v>#DIV/0!</v>
      </c>
      <c r="CI86" s="24" t="e">
        <f ca="1">(BY86-'ModelParams Lw'!S$10)/'ModelParams Lw'!S$11</f>
        <v>#DIV/0!</v>
      </c>
      <c r="CJ86" s="24" t="e">
        <f ca="1">(BZ86-'ModelParams Lw'!T$10)/'ModelParams Lw'!T$11</f>
        <v>#DIV/0!</v>
      </c>
      <c r="CK86" s="24" t="e">
        <f ca="1">(CA86-'ModelParams Lw'!U$10)/'ModelParams Lw'!U$11</f>
        <v>#DIV/0!</v>
      </c>
      <c r="CL86" s="24" t="e">
        <f ca="1">(CB86-'ModelParams Lw'!V$10)/'ModelParams Lw'!V$11</f>
        <v>#DIV/0!</v>
      </c>
      <c r="CM86" s="66" t="e">
        <f t="shared" si="38"/>
        <v>#DIV/0!</v>
      </c>
      <c r="CN86" s="66" t="e">
        <f t="shared" si="39"/>
        <v>#DIV/0!</v>
      </c>
      <c r="CO86" s="66" t="e">
        <f t="shared" si="40"/>
        <v>#DIV/0!</v>
      </c>
      <c r="CP86" s="66" t="e">
        <f t="shared" si="41"/>
        <v>#DIV/0!</v>
      </c>
      <c r="CQ86" s="66" t="e">
        <f t="shared" si="42"/>
        <v>#DIV/0!</v>
      </c>
      <c r="CR86" s="66" t="e">
        <f t="shared" si="43"/>
        <v>#DIV/0!</v>
      </c>
      <c r="CS86" s="66" t="e">
        <f t="shared" si="44"/>
        <v>#DIV/0!</v>
      </c>
      <c r="CT86" s="66" t="e">
        <f t="shared" si="45"/>
        <v>#DIV/0!</v>
      </c>
      <c r="CU86" s="24" t="e">
        <f>10*LOG10(IF(CM86="",0,POWER(10,((CM86+'ModelParams Lw'!$O$4)/10))) +IF(CN86="",0,POWER(10,((CN86+'ModelParams Lw'!$P$4)/10))) +IF(CO86="",0,POWER(10,((CO86+'ModelParams Lw'!$Q$4)/10))) +IF(CP86="",0,POWER(10,((CP86+'ModelParams Lw'!$R$4)/10))) +IF(CQ86="",0,POWER(10,((CQ86+'ModelParams Lw'!$S$4)/10))) +IF(CR86="",0,POWER(10,((CR86+'ModelParams Lw'!$T$4)/10))) +IF(CS86="",0,POWER(10,((CS86+'ModelParams Lw'!$U$4)/10)))+IF(CT86="",0,POWER(10,((CT86+'ModelParams Lw'!$V$4)/10))))</f>
        <v>#DIV/0!</v>
      </c>
      <c r="CV86" s="24" t="e">
        <f t="shared" si="46"/>
        <v>#DIV/0!</v>
      </c>
      <c r="CW86" s="24" t="e">
        <f>(CM86-'ModelParams Lw'!O$10)/'ModelParams Lw'!O$11</f>
        <v>#DIV/0!</v>
      </c>
      <c r="CX86" s="24" t="e">
        <f>(CN86-'ModelParams Lw'!P$10)/'ModelParams Lw'!P$11</f>
        <v>#DIV/0!</v>
      </c>
      <c r="CY86" s="24" t="e">
        <f>(CO86-'ModelParams Lw'!Q$10)/'ModelParams Lw'!Q$11</f>
        <v>#DIV/0!</v>
      </c>
      <c r="CZ86" s="24" t="e">
        <f>(CP86-'ModelParams Lw'!R$10)/'ModelParams Lw'!R$11</f>
        <v>#DIV/0!</v>
      </c>
      <c r="DA86" s="24" t="e">
        <f>(CQ86-'ModelParams Lw'!S$10)/'ModelParams Lw'!S$11</f>
        <v>#DIV/0!</v>
      </c>
      <c r="DB86" s="24" t="e">
        <f>(CR86-'ModelParams Lw'!T$10)/'ModelParams Lw'!T$11</f>
        <v>#DIV/0!</v>
      </c>
      <c r="DC86" s="24" t="e">
        <f>(CS86-'ModelParams Lw'!U$10)/'ModelParams Lw'!U$11</f>
        <v>#DIV/0!</v>
      </c>
      <c r="DD86" s="24" t="e">
        <f>(CT86-'ModelParams Lw'!V$10)/'ModelParams Lw'!V$11</f>
        <v>#DIV/0!</v>
      </c>
    </row>
    <row r="87" spans="1:108" x14ac:dyDescent="0.25">
      <c r="A87" s="12">
        <f>'Sound Power'!B87</f>
        <v>0</v>
      </c>
      <c r="B87" s="12">
        <f>'Sound Power'!D87</f>
        <v>0</v>
      </c>
      <c r="C87" s="12">
        <f>'Sound Power'!E87</f>
        <v>0</v>
      </c>
      <c r="D87" s="12">
        <f>'Sound Power'!F87</f>
        <v>0</v>
      </c>
      <c r="E87" s="67" t="e">
        <f>IF(Calcul!$G92="SA",'Sound Power'!AY87,'Sound Power'!P87)</f>
        <v>#DIV/0!</v>
      </c>
      <c r="F87" s="67" t="e">
        <f>IF(Calcul!$G92="SA",'Sound Power'!AZ87,'Sound Power'!Q87)</f>
        <v>#DIV/0!</v>
      </c>
      <c r="G87" s="67" t="e">
        <f>IF(Calcul!$G92="SA",'Sound Power'!BA87,'Sound Power'!R87)</f>
        <v>#DIV/0!</v>
      </c>
      <c r="H87" s="67" t="e">
        <f>IF(Calcul!$G92="SA",'Sound Power'!BB87,'Sound Power'!S87)</f>
        <v>#DIV/0!</v>
      </c>
      <c r="I87" s="67" t="e">
        <f>IF(Calcul!$G92="SA",'Sound Power'!BC87,'Sound Power'!T87)</f>
        <v>#DIV/0!</v>
      </c>
      <c r="J87" s="67" t="e">
        <f>IF(Calcul!$G92="SA",'Sound Power'!BD87,'Sound Power'!U87)</f>
        <v>#DIV/0!</v>
      </c>
      <c r="K87" s="67" t="e">
        <f>IF(Calcul!$G92="SA",'Sound Power'!BE87,'Sound Power'!V87)</f>
        <v>#DIV/0!</v>
      </c>
      <c r="L87" s="67" t="e">
        <f>IF(Calcul!$G92="SA",'Sound Power'!BF87,'Sound Power'!W87)</f>
        <v>#DIV/0!</v>
      </c>
      <c r="M87" s="67" t="e">
        <f>'Sound Power'!BY87</f>
        <v>#DIV/0!</v>
      </c>
      <c r="N87" s="67" t="e">
        <f>'Sound Power'!BZ87</f>
        <v>#DIV/0!</v>
      </c>
      <c r="O87" s="67" t="e">
        <f>'Sound Power'!CA87</f>
        <v>#DIV/0!</v>
      </c>
      <c r="P87" s="67" t="e">
        <f>'Sound Power'!CB87</f>
        <v>#DIV/0!</v>
      </c>
      <c r="Q87" s="67" t="e">
        <f>'Sound Power'!CC87</f>
        <v>#DIV/0!</v>
      </c>
      <c r="R87" s="67" t="e">
        <f>'Sound Power'!CD87</f>
        <v>#DIV/0!</v>
      </c>
      <c r="S87" s="67" t="e">
        <f>'Sound Power'!CE87</f>
        <v>#DIV/0!</v>
      </c>
      <c r="T87" s="67" t="e">
        <f>'Sound Power'!CF87</f>
        <v>#DIV/0!</v>
      </c>
      <c r="U87" s="64">
        <f t="shared" si="26"/>
        <v>0</v>
      </c>
      <c r="V87" s="64">
        <f t="shared" si="27"/>
        <v>0</v>
      </c>
      <c r="W87" s="67" t="e">
        <f>('ModelParams Lp'!B$4*10^'ModelParams Lp'!B$5*($U87/$V87)^'ModelParams Lp'!B$6)*3</f>
        <v>#DIV/0!</v>
      </c>
      <c r="X87" s="67" t="e">
        <f>('ModelParams Lp'!C$4*10^'ModelParams Lp'!C$5*($U87/$V87)^'ModelParams Lp'!C$6)*3</f>
        <v>#DIV/0!</v>
      </c>
      <c r="Y87" s="67" t="e">
        <f>('ModelParams Lp'!D$4*10^'ModelParams Lp'!D$5*($U87/$V87)^'ModelParams Lp'!D$6)*3</f>
        <v>#DIV/0!</v>
      </c>
      <c r="Z87" s="67" t="e">
        <f>('ModelParams Lp'!E$4*10^'ModelParams Lp'!E$5*($U87/$V87)^'ModelParams Lp'!E$6)*3</f>
        <v>#DIV/0!</v>
      </c>
      <c r="AA87" s="67" t="e">
        <f>('ModelParams Lp'!F$4*10^'ModelParams Lp'!F$5*($U87/$V87)^'ModelParams Lp'!F$6)*3</f>
        <v>#DIV/0!</v>
      </c>
      <c r="AB87" s="67" t="e">
        <f>('ModelParams Lp'!G$4*10^'ModelParams Lp'!G$5*($U87/$V87)^'ModelParams Lp'!G$6)*3</f>
        <v>#DIV/0!</v>
      </c>
      <c r="AC87" s="67" t="e">
        <f>('ModelParams Lp'!H$4*10^'ModelParams Lp'!H$5*($U87/$V87)^'ModelParams Lp'!H$6)*3</f>
        <v>#DIV/0!</v>
      </c>
      <c r="AD87" s="67" t="e">
        <f>('ModelParams Lp'!I$4*10^'ModelParams Lp'!I$5*($U87/$V87)^'ModelParams Lp'!I$6)*3</f>
        <v>#DIV/0!</v>
      </c>
      <c r="AE87" s="53" t="e">
        <f t="shared" si="28"/>
        <v>#DIV/0!</v>
      </c>
      <c r="AF87" s="53" t="e">
        <f>IF(AE87&lt;'ModelParams Lp'!$B$16,-1,IF(AE87&lt;'ModelParams Lp'!$C$16,0,IF(AE87&lt;'ModelParams Lp'!$D$16,1,IF(AE87&lt;'ModelParams Lp'!$E$16,2,IF(AE87&lt;'ModelParams Lp'!$F$16,3,IF(AE87&lt;'ModelParams Lp'!$G$16,4,IF(AE87&lt;'ModelParams Lp'!$H$16,5,6)))))))</f>
        <v>#DIV/0!</v>
      </c>
      <c r="AG87" s="67" t="e">
        <f ca="1">IF($AF87&gt;1,0,OFFSET('ModelParams Lp'!$C$12,0,-'Sound Pressure'!$AF87))</f>
        <v>#DIV/0!</v>
      </c>
      <c r="AH87" s="67" t="e">
        <f ca="1">IF($AF87&gt;2,0,OFFSET('ModelParams Lp'!$D$12,0,-'Sound Pressure'!$AF87))</f>
        <v>#DIV/0!</v>
      </c>
      <c r="AI87" s="67" t="e">
        <f ca="1">IF($AF87&gt;3,0,OFFSET('ModelParams Lp'!$E$12,0,-'Sound Pressure'!$AF87))</f>
        <v>#DIV/0!</v>
      </c>
      <c r="AJ87" s="67" t="e">
        <f ca="1">IF($AF87&gt;4,0,OFFSET('ModelParams Lp'!$F$12,0,-'Sound Pressure'!$AF87))</f>
        <v>#DIV/0!</v>
      </c>
      <c r="AK87" s="67" t="e">
        <f ca="1">IF($AF87&gt;3,0,OFFSET('ModelParams Lp'!$G$12,0,-'Sound Pressure'!$AF87))</f>
        <v>#DIV/0!</v>
      </c>
      <c r="AL87" s="67" t="e">
        <f ca="1">IF($AF87&gt;5,0,OFFSET('ModelParams Lp'!$H$12,0,-'Sound Pressure'!$AF87))</f>
        <v>#DIV/0!</v>
      </c>
      <c r="AM87" s="67" t="e">
        <f ca="1">IF($AF87&gt;6,0,OFFSET('ModelParams Lp'!$I$12,0,-'Sound Pressure'!$AF87))</f>
        <v>#DIV/0!</v>
      </c>
      <c r="AN87" s="67" t="e">
        <f ca="1">IF($AF87&gt;7,0,IF($AF$4&lt;0,3,OFFSET('ModelParams Lp'!$J$12,0,-'Sound Pressure'!$AF87)))</f>
        <v>#DIV/0!</v>
      </c>
      <c r="AO87" s="67" t="e">
        <f t="shared" si="48"/>
        <v>#DIV/0!</v>
      </c>
      <c r="AP87" s="67" t="e">
        <f t="shared" si="47"/>
        <v>#DIV/0!</v>
      </c>
      <c r="AQ87" s="67" t="e">
        <f t="shared" si="47"/>
        <v>#DIV/0!</v>
      </c>
      <c r="AR87" s="67" t="e">
        <f t="shared" si="47"/>
        <v>#DIV/0!</v>
      </c>
      <c r="AS87" s="67" t="e">
        <f t="shared" si="47"/>
        <v>#DIV/0!</v>
      </c>
      <c r="AT87" s="67" t="e">
        <f t="shared" si="47"/>
        <v>#DIV/0!</v>
      </c>
      <c r="AU87" s="67" t="e">
        <f t="shared" si="47"/>
        <v>#DIV/0!</v>
      </c>
      <c r="AV87" s="67" t="e">
        <f t="shared" si="47"/>
        <v>#DIV/0!</v>
      </c>
      <c r="AW87" s="67">
        <f>'ModelParams Lp'!B$22</f>
        <v>4</v>
      </c>
      <c r="AX87" s="67">
        <f>'ModelParams Lp'!C$22</f>
        <v>2</v>
      </c>
      <c r="AY87" s="67">
        <f>'ModelParams Lp'!D$22</f>
        <v>1</v>
      </c>
      <c r="AZ87" s="67">
        <f>'ModelParams Lp'!E$22</f>
        <v>0</v>
      </c>
      <c r="BA87" s="67">
        <f>'ModelParams Lp'!F$22</f>
        <v>0</v>
      </c>
      <c r="BB87" s="67">
        <f>'ModelParams Lp'!G$22</f>
        <v>0</v>
      </c>
      <c r="BC87" s="67">
        <f>'ModelParams Lp'!H$22</f>
        <v>0</v>
      </c>
      <c r="BD87" s="67">
        <f>'ModelParams Lp'!I$22</f>
        <v>0</v>
      </c>
      <c r="BE87" s="67" t="e">
        <f>-10*LOG(2/(4*PI()*2^2)+4/(0.163*(Calcul!$K92*Calcul!$L92)/VLOOKUP(Calcul!$I92,'ModelParams Lp'!$E$37:$F$39,2,0)))</f>
        <v>#N/A</v>
      </c>
      <c r="BF87" s="67" t="e">
        <f>-10*LOG(2/(4*PI()*2^2)+4/(0.163*(Calcul!$K92*Calcul!$L92)/VLOOKUP(Calcul!$I92,'ModelParams Lp'!$E$37:$F$39,2,0)))</f>
        <v>#N/A</v>
      </c>
      <c r="BG87" s="67" t="e">
        <f>-10*LOG(2/(4*PI()*2^2)+4/(0.163*(Calcul!$K92*Calcul!$L92)/VLOOKUP(Calcul!$I92,'ModelParams Lp'!$E$37:$F$39,2,0)))</f>
        <v>#N/A</v>
      </c>
      <c r="BH87" s="67" t="e">
        <f>-10*LOG(2/(4*PI()*2^2)+4/(0.163*(Calcul!$K92*Calcul!$L92)/VLOOKUP(Calcul!$I92,'ModelParams Lp'!$E$37:$F$39,2,0)))</f>
        <v>#N/A</v>
      </c>
      <c r="BI87" s="67" t="e">
        <f>-10*LOG(2/(4*PI()*2^2)+4/(0.163*(Calcul!$K92*Calcul!$L92)/VLOOKUP(Calcul!$I92,'ModelParams Lp'!$E$37:$F$39,2,0)))</f>
        <v>#N/A</v>
      </c>
      <c r="BJ87" s="67" t="e">
        <f>-10*LOG(2/(4*PI()*2^2)+4/(0.163*(Calcul!$K92*Calcul!$L92)/VLOOKUP(Calcul!$I92,'ModelParams Lp'!$E$37:$F$39,2,0)))</f>
        <v>#N/A</v>
      </c>
      <c r="BK87" s="67" t="e">
        <f>-10*LOG(2/(4*PI()*2^2)+4/(0.163*(Calcul!$K92*Calcul!$L92)/VLOOKUP(Calcul!$I92,'ModelParams Lp'!$E$37:$F$39,2,0)))</f>
        <v>#N/A</v>
      </c>
      <c r="BL87" s="67" t="e">
        <f>-10*LOG(2/(4*PI()*2^2)+4/(0.163*(Calcul!$K92*Calcul!$L92)/VLOOKUP(Calcul!$I92,'ModelParams Lp'!$E$37:$F$39,2,0)))</f>
        <v>#N/A</v>
      </c>
      <c r="BM87" s="67" t="e">
        <f>VLOOKUP(Calcul!$J92,'ModelParams Lp'!$D$28:$O$32,5,0)+BE87</f>
        <v>#N/A</v>
      </c>
      <c r="BN87" s="67" t="e">
        <f>VLOOKUP(Calcul!$J92,'ModelParams Lp'!$D$28:$O$32,6,0)+BF87</f>
        <v>#N/A</v>
      </c>
      <c r="BO87" s="67" t="e">
        <f>VLOOKUP(Calcul!$J92,'ModelParams Lp'!$D$28:$O$32,7,0)+BG87</f>
        <v>#N/A</v>
      </c>
      <c r="BP87" s="67" t="e">
        <f>VLOOKUP(Calcul!$J92,'ModelParams Lp'!$D$28:$O$32,8,0)+BH87</f>
        <v>#N/A</v>
      </c>
      <c r="BQ87" s="67" t="e">
        <f>VLOOKUP(Calcul!$J92,'ModelParams Lp'!$D$28:$O$32,9,0)+BI87</f>
        <v>#N/A</v>
      </c>
      <c r="BR87" s="67" t="e">
        <f>VLOOKUP(Calcul!$J92,'ModelParams Lp'!$D$28:$O$32,10,0)+BJ87</f>
        <v>#N/A</v>
      </c>
      <c r="BS87" s="67" t="e">
        <f>VLOOKUP(Calcul!$J92,'ModelParams Lp'!$D$28:$O$32,11,0)+BK87</f>
        <v>#N/A</v>
      </c>
      <c r="BT87" s="67" t="e">
        <f>VLOOKUP(Calcul!$J92,'ModelParams Lp'!$D$28:$O$32,12,0)+BL87</f>
        <v>#N/A</v>
      </c>
      <c r="BU87" s="66" t="e">
        <f t="shared" ca="1" si="29"/>
        <v>#DIV/0!</v>
      </c>
      <c r="BV87" s="66" t="e">
        <f t="shared" ca="1" si="30"/>
        <v>#DIV/0!</v>
      </c>
      <c r="BW87" s="66" t="e">
        <f t="shared" ca="1" si="31"/>
        <v>#DIV/0!</v>
      </c>
      <c r="BX87" s="66" t="e">
        <f t="shared" ca="1" si="32"/>
        <v>#DIV/0!</v>
      </c>
      <c r="BY87" s="66" t="e">
        <f t="shared" ca="1" si="33"/>
        <v>#DIV/0!</v>
      </c>
      <c r="BZ87" s="66" t="e">
        <f t="shared" ca="1" si="34"/>
        <v>#DIV/0!</v>
      </c>
      <c r="CA87" s="66" t="e">
        <f t="shared" ca="1" si="35"/>
        <v>#DIV/0!</v>
      </c>
      <c r="CB87" s="66" t="e">
        <f t="shared" ca="1" si="36"/>
        <v>#DIV/0!</v>
      </c>
      <c r="CC87" s="24" t="e">
        <f ca="1">10*LOG10(IF(BU87="",0,POWER(10,((BU87+'ModelParams Lw'!$O$4)/10))) +IF(BV87="",0,POWER(10,((BV87+'ModelParams Lw'!$P$4)/10))) +IF(BW87="",0,POWER(10,((BW87+'ModelParams Lw'!$Q$4)/10))) +IF(BX87="",0,POWER(10,((BX87+'ModelParams Lw'!$R$4)/10))) +IF(BY87="",0,POWER(10,((BY87+'ModelParams Lw'!$S$4)/10))) +IF(BZ87="",0,POWER(10,((BZ87+'ModelParams Lw'!$T$4)/10))) +IF(CA87="",0,POWER(10,((CA87+'ModelParams Lw'!$U$4)/10)))+IF(CB87="",0,POWER(10,((CB87+'ModelParams Lw'!$V$4)/10))))</f>
        <v>#DIV/0!</v>
      </c>
      <c r="CD87" s="24" t="e">
        <f t="shared" ca="1" si="37"/>
        <v>#DIV/0!</v>
      </c>
      <c r="CE87" s="24" t="e">
        <f ca="1">(BU87-'ModelParams Lw'!O$10)/'ModelParams Lw'!O$11</f>
        <v>#DIV/0!</v>
      </c>
      <c r="CF87" s="24" t="e">
        <f ca="1">(BV87-'ModelParams Lw'!P$10)/'ModelParams Lw'!P$11</f>
        <v>#DIV/0!</v>
      </c>
      <c r="CG87" s="24" t="e">
        <f ca="1">(BW87-'ModelParams Lw'!Q$10)/'ModelParams Lw'!Q$11</f>
        <v>#DIV/0!</v>
      </c>
      <c r="CH87" s="24" t="e">
        <f ca="1">(BX87-'ModelParams Lw'!R$10)/'ModelParams Lw'!R$11</f>
        <v>#DIV/0!</v>
      </c>
      <c r="CI87" s="24" t="e">
        <f ca="1">(BY87-'ModelParams Lw'!S$10)/'ModelParams Lw'!S$11</f>
        <v>#DIV/0!</v>
      </c>
      <c r="CJ87" s="24" t="e">
        <f ca="1">(BZ87-'ModelParams Lw'!T$10)/'ModelParams Lw'!T$11</f>
        <v>#DIV/0!</v>
      </c>
      <c r="CK87" s="24" t="e">
        <f ca="1">(CA87-'ModelParams Lw'!U$10)/'ModelParams Lw'!U$11</f>
        <v>#DIV/0!</v>
      </c>
      <c r="CL87" s="24" t="e">
        <f ca="1">(CB87-'ModelParams Lw'!V$10)/'ModelParams Lw'!V$11</f>
        <v>#DIV/0!</v>
      </c>
      <c r="CM87" s="66" t="e">
        <f t="shared" si="38"/>
        <v>#DIV/0!</v>
      </c>
      <c r="CN87" s="66" t="e">
        <f t="shared" si="39"/>
        <v>#DIV/0!</v>
      </c>
      <c r="CO87" s="66" t="e">
        <f t="shared" si="40"/>
        <v>#DIV/0!</v>
      </c>
      <c r="CP87" s="66" t="e">
        <f t="shared" si="41"/>
        <v>#DIV/0!</v>
      </c>
      <c r="CQ87" s="66" t="e">
        <f t="shared" si="42"/>
        <v>#DIV/0!</v>
      </c>
      <c r="CR87" s="66" t="e">
        <f t="shared" si="43"/>
        <v>#DIV/0!</v>
      </c>
      <c r="CS87" s="66" t="e">
        <f t="shared" si="44"/>
        <v>#DIV/0!</v>
      </c>
      <c r="CT87" s="66" t="e">
        <f t="shared" si="45"/>
        <v>#DIV/0!</v>
      </c>
      <c r="CU87" s="24" t="e">
        <f>10*LOG10(IF(CM87="",0,POWER(10,((CM87+'ModelParams Lw'!$O$4)/10))) +IF(CN87="",0,POWER(10,((CN87+'ModelParams Lw'!$P$4)/10))) +IF(CO87="",0,POWER(10,((CO87+'ModelParams Lw'!$Q$4)/10))) +IF(CP87="",0,POWER(10,((CP87+'ModelParams Lw'!$R$4)/10))) +IF(CQ87="",0,POWER(10,((CQ87+'ModelParams Lw'!$S$4)/10))) +IF(CR87="",0,POWER(10,((CR87+'ModelParams Lw'!$T$4)/10))) +IF(CS87="",0,POWER(10,((CS87+'ModelParams Lw'!$U$4)/10)))+IF(CT87="",0,POWER(10,((CT87+'ModelParams Lw'!$V$4)/10))))</f>
        <v>#DIV/0!</v>
      </c>
      <c r="CV87" s="24" t="e">
        <f t="shared" si="46"/>
        <v>#DIV/0!</v>
      </c>
      <c r="CW87" s="24" t="e">
        <f>(CM87-'ModelParams Lw'!O$10)/'ModelParams Lw'!O$11</f>
        <v>#DIV/0!</v>
      </c>
      <c r="CX87" s="24" t="e">
        <f>(CN87-'ModelParams Lw'!P$10)/'ModelParams Lw'!P$11</f>
        <v>#DIV/0!</v>
      </c>
      <c r="CY87" s="24" t="e">
        <f>(CO87-'ModelParams Lw'!Q$10)/'ModelParams Lw'!Q$11</f>
        <v>#DIV/0!</v>
      </c>
      <c r="CZ87" s="24" t="e">
        <f>(CP87-'ModelParams Lw'!R$10)/'ModelParams Lw'!R$11</f>
        <v>#DIV/0!</v>
      </c>
      <c r="DA87" s="24" t="e">
        <f>(CQ87-'ModelParams Lw'!S$10)/'ModelParams Lw'!S$11</f>
        <v>#DIV/0!</v>
      </c>
      <c r="DB87" s="24" t="e">
        <f>(CR87-'ModelParams Lw'!T$10)/'ModelParams Lw'!T$11</f>
        <v>#DIV/0!</v>
      </c>
      <c r="DC87" s="24" t="e">
        <f>(CS87-'ModelParams Lw'!U$10)/'ModelParams Lw'!U$11</f>
        <v>#DIV/0!</v>
      </c>
      <c r="DD87" s="24" t="e">
        <f>(CT87-'ModelParams Lw'!V$10)/'ModelParams Lw'!V$11</f>
        <v>#DIV/0!</v>
      </c>
    </row>
    <row r="88" spans="1:108" x14ac:dyDescent="0.25">
      <c r="A88" s="12">
        <f>'Sound Power'!B88</f>
        <v>0</v>
      </c>
      <c r="B88" s="12">
        <f>'Sound Power'!D88</f>
        <v>0</v>
      </c>
      <c r="C88" s="12">
        <f>'Sound Power'!E88</f>
        <v>0</v>
      </c>
      <c r="D88" s="12">
        <f>'Sound Power'!F88</f>
        <v>0</v>
      </c>
      <c r="E88" s="67" t="e">
        <f>IF(Calcul!$G93="SA",'Sound Power'!AY88,'Sound Power'!P88)</f>
        <v>#DIV/0!</v>
      </c>
      <c r="F88" s="67" t="e">
        <f>IF(Calcul!$G93="SA",'Sound Power'!AZ88,'Sound Power'!Q88)</f>
        <v>#DIV/0!</v>
      </c>
      <c r="G88" s="67" t="e">
        <f>IF(Calcul!$G93="SA",'Sound Power'!BA88,'Sound Power'!R88)</f>
        <v>#DIV/0!</v>
      </c>
      <c r="H88" s="67" t="e">
        <f>IF(Calcul!$G93="SA",'Sound Power'!BB88,'Sound Power'!S88)</f>
        <v>#DIV/0!</v>
      </c>
      <c r="I88" s="67" t="e">
        <f>IF(Calcul!$G93="SA",'Sound Power'!BC88,'Sound Power'!T88)</f>
        <v>#DIV/0!</v>
      </c>
      <c r="J88" s="67" t="e">
        <f>IF(Calcul!$G93="SA",'Sound Power'!BD88,'Sound Power'!U88)</f>
        <v>#DIV/0!</v>
      </c>
      <c r="K88" s="67" t="e">
        <f>IF(Calcul!$G93="SA",'Sound Power'!BE88,'Sound Power'!V88)</f>
        <v>#DIV/0!</v>
      </c>
      <c r="L88" s="67" t="e">
        <f>IF(Calcul!$G93="SA",'Sound Power'!BF88,'Sound Power'!W88)</f>
        <v>#DIV/0!</v>
      </c>
      <c r="M88" s="67" t="e">
        <f>'Sound Power'!BY88</f>
        <v>#DIV/0!</v>
      </c>
      <c r="N88" s="67" t="e">
        <f>'Sound Power'!BZ88</f>
        <v>#DIV/0!</v>
      </c>
      <c r="O88" s="67" t="e">
        <f>'Sound Power'!CA88</f>
        <v>#DIV/0!</v>
      </c>
      <c r="P88" s="67" t="e">
        <f>'Sound Power'!CB88</f>
        <v>#DIV/0!</v>
      </c>
      <c r="Q88" s="67" t="e">
        <f>'Sound Power'!CC88</f>
        <v>#DIV/0!</v>
      </c>
      <c r="R88" s="67" t="e">
        <f>'Sound Power'!CD88</f>
        <v>#DIV/0!</v>
      </c>
      <c r="S88" s="67" t="e">
        <f>'Sound Power'!CE88</f>
        <v>#DIV/0!</v>
      </c>
      <c r="T88" s="67" t="e">
        <f>'Sound Power'!CF88</f>
        <v>#DIV/0!</v>
      </c>
      <c r="U88" s="64">
        <f t="shared" si="26"/>
        <v>0</v>
      </c>
      <c r="V88" s="64">
        <f t="shared" si="27"/>
        <v>0</v>
      </c>
      <c r="W88" s="67" t="e">
        <f>('ModelParams Lp'!B$4*10^'ModelParams Lp'!B$5*($U88/$V88)^'ModelParams Lp'!B$6)*3</f>
        <v>#DIV/0!</v>
      </c>
      <c r="X88" s="67" t="e">
        <f>('ModelParams Lp'!C$4*10^'ModelParams Lp'!C$5*($U88/$V88)^'ModelParams Lp'!C$6)*3</f>
        <v>#DIV/0!</v>
      </c>
      <c r="Y88" s="67" t="e">
        <f>('ModelParams Lp'!D$4*10^'ModelParams Lp'!D$5*($U88/$V88)^'ModelParams Lp'!D$6)*3</f>
        <v>#DIV/0!</v>
      </c>
      <c r="Z88" s="67" t="e">
        <f>('ModelParams Lp'!E$4*10^'ModelParams Lp'!E$5*($U88/$V88)^'ModelParams Lp'!E$6)*3</f>
        <v>#DIV/0!</v>
      </c>
      <c r="AA88" s="67" t="e">
        <f>('ModelParams Lp'!F$4*10^'ModelParams Lp'!F$5*($U88/$V88)^'ModelParams Lp'!F$6)*3</f>
        <v>#DIV/0!</v>
      </c>
      <c r="AB88" s="67" t="e">
        <f>('ModelParams Lp'!G$4*10^'ModelParams Lp'!G$5*($U88/$V88)^'ModelParams Lp'!G$6)*3</f>
        <v>#DIV/0!</v>
      </c>
      <c r="AC88" s="67" t="e">
        <f>('ModelParams Lp'!H$4*10^'ModelParams Lp'!H$5*($U88/$V88)^'ModelParams Lp'!H$6)*3</f>
        <v>#DIV/0!</v>
      </c>
      <c r="AD88" s="67" t="e">
        <f>('ModelParams Lp'!I$4*10^'ModelParams Lp'!I$5*($U88/$V88)^'ModelParams Lp'!I$6)*3</f>
        <v>#DIV/0!</v>
      </c>
      <c r="AE88" s="53" t="e">
        <f t="shared" si="28"/>
        <v>#DIV/0!</v>
      </c>
      <c r="AF88" s="53" t="e">
        <f>IF(AE88&lt;'ModelParams Lp'!$B$16,-1,IF(AE88&lt;'ModelParams Lp'!$C$16,0,IF(AE88&lt;'ModelParams Lp'!$D$16,1,IF(AE88&lt;'ModelParams Lp'!$E$16,2,IF(AE88&lt;'ModelParams Lp'!$F$16,3,IF(AE88&lt;'ModelParams Lp'!$G$16,4,IF(AE88&lt;'ModelParams Lp'!$H$16,5,6)))))))</f>
        <v>#DIV/0!</v>
      </c>
      <c r="AG88" s="67" t="e">
        <f ca="1">IF($AF88&gt;1,0,OFFSET('ModelParams Lp'!$C$12,0,-'Sound Pressure'!$AF88))</f>
        <v>#DIV/0!</v>
      </c>
      <c r="AH88" s="67" t="e">
        <f ca="1">IF($AF88&gt;2,0,OFFSET('ModelParams Lp'!$D$12,0,-'Sound Pressure'!$AF88))</f>
        <v>#DIV/0!</v>
      </c>
      <c r="AI88" s="67" t="e">
        <f ca="1">IF($AF88&gt;3,0,OFFSET('ModelParams Lp'!$E$12,0,-'Sound Pressure'!$AF88))</f>
        <v>#DIV/0!</v>
      </c>
      <c r="AJ88" s="67" t="e">
        <f ca="1">IF($AF88&gt;4,0,OFFSET('ModelParams Lp'!$F$12,0,-'Sound Pressure'!$AF88))</f>
        <v>#DIV/0!</v>
      </c>
      <c r="AK88" s="67" t="e">
        <f ca="1">IF($AF88&gt;3,0,OFFSET('ModelParams Lp'!$G$12,0,-'Sound Pressure'!$AF88))</f>
        <v>#DIV/0!</v>
      </c>
      <c r="AL88" s="67" t="e">
        <f ca="1">IF($AF88&gt;5,0,OFFSET('ModelParams Lp'!$H$12,0,-'Sound Pressure'!$AF88))</f>
        <v>#DIV/0!</v>
      </c>
      <c r="AM88" s="67" t="e">
        <f ca="1">IF($AF88&gt;6,0,OFFSET('ModelParams Lp'!$I$12,0,-'Sound Pressure'!$AF88))</f>
        <v>#DIV/0!</v>
      </c>
      <c r="AN88" s="67" t="e">
        <f ca="1">IF($AF88&gt;7,0,IF($AF$4&lt;0,3,OFFSET('ModelParams Lp'!$J$12,0,-'Sound Pressure'!$AF88)))</f>
        <v>#DIV/0!</v>
      </c>
      <c r="AO88" s="67" t="e">
        <f t="shared" si="48"/>
        <v>#DIV/0!</v>
      </c>
      <c r="AP88" s="67" t="e">
        <f t="shared" si="47"/>
        <v>#DIV/0!</v>
      </c>
      <c r="AQ88" s="67" t="e">
        <f t="shared" si="47"/>
        <v>#DIV/0!</v>
      </c>
      <c r="AR88" s="67" t="e">
        <f t="shared" si="47"/>
        <v>#DIV/0!</v>
      </c>
      <c r="AS88" s="67" t="e">
        <f t="shared" si="47"/>
        <v>#DIV/0!</v>
      </c>
      <c r="AT88" s="67" t="e">
        <f t="shared" si="47"/>
        <v>#DIV/0!</v>
      </c>
      <c r="AU88" s="67" t="e">
        <f t="shared" si="47"/>
        <v>#DIV/0!</v>
      </c>
      <c r="AV88" s="67" t="e">
        <f t="shared" si="47"/>
        <v>#DIV/0!</v>
      </c>
      <c r="AW88" s="67">
        <f>'ModelParams Lp'!B$22</f>
        <v>4</v>
      </c>
      <c r="AX88" s="67">
        <f>'ModelParams Lp'!C$22</f>
        <v>2</v>
      </c>
      <c r="AY88" s="67">
        <f>'ModelParams Lp'!D$22</f>
        <v>1</v>
      </c>
      <c r="AZ88" s="67">
        <f>'ModelParams Lp'!E$22</f>
        <v>0</v>
      </c>
      <c r="BA88" s="67">
        <f>'ModelParams Lp'!F$22</f>
        <v>0</v>
      </c>
      <c r="BB88" s="67">
        <f>'ModelParams Lp'!G$22</f>
        <v>0</v>
      </c>
      <c r="BC88" s="67">
        <f>'ModelParams Lp'!H$22</f>
        <v>0</v>
      </c>
      <c r="BD88" s="67">
        <f>'ModelParams Lp'!I$22</f>
        <v>0</v>
      </c>
      <c r="BE88" s="67" t="e">
        <f>-10*LOG(2/(4*PI()*2^2)+4/(0.163*(Calcul!$K93*Calcul!$L93)/VLOOKUP(Calcul!$I93,'ModelParams Lp'!$E$37:$F$39,2,0)))</f>
        <v>#N/A</v>
      </c>
      <c r="BF88" s="67" t="e">
        <f>-10*LOG(2/(4*PI()*2^2)+4/(0.163*(Calcul!$K93*Calcul!$L93)/VLOOKUP(Calcul!$I93,'ModelParams Lp'!$E$37:$F$39,2,0)))</f>
        <v>#N/A</v>
      </c>
      <c r="BG88" s="67" t="e">
        <f>-10*LOG(2/(4*PI()*2^2)+4/(0.163*(Calcul!$K93*Calcul!$L93)/VLOOKUP(Calcul!$I93,'ModelParams Lp'!$E$37:$F$39,2,0)))</f>
        <v>#N/A</v>
      </c>
      <c r="BH88" s="67" t="e">
        <f>-10*LOG(2/(4*PI()*2^2)+4/(0.163*(Calcul!$K93*Calcul!$L93)/VLOOKUP(Calcul!$I93,'ModelParams Lp'!$E$37:$F$39,2,0)))</f>
        <v>#N/A</v>
      </c>
      <c r="BI88" s="67" t="e">
        <f>-10*LOG(2/(4*PI()*2^2)+4/(0.163*(Calcul!$K93*Calcul!$L93)/VLOOKUP(Calcul!$I93,'ModelParams Lp'!$E$37:$F$39,2,0)))</f>
        <v>#N/A</v>
      </c>
      <c r="BJ88" s="67" t="e">
        <f>-10*LOG(2/(4*PI()*2^2)+4/(0.163*(Calcul!$K93*Calcul!$L93)/VLOOKUP(Calcul!$I93,'ModelParams Lp'!$E$37:$F$39,2,0)))</f>
        <v>#N/A</v>
      </c>
      <c r="BK88" s="67" t="e">
        <f>-10*LOG(2/(4*PI()*2^2)+4/(0.163*(Calcul!$K93*Calcul!$L93)/VLOOKUP(Calcul!$I93,'ModelParams Lp'!$E$37:$F$39,2,0)))</f>
        <v>#N/A</v>
      </c>
      <c r="BL88" s="67" t="e">
        <f>-10*LOG(2/(4*PI()*2^2)+4/(0.163*(Calcul!$K93*Calcul!$L93)/VLOOKUP(Calcul!$I93,'ModelParams Lp'!$E$37:$F$39,2,0)))</f>
        <v>#N/A</v>
      </c>
      <c r="BM88" s="67" t="e">
        <f>VLOOKUP(Calcul!$J93,'ModelParams Lp'!$D$28:$O$32,5,0)+BE88</f>
        <v>#N/A</v>
      </c>
      <c r="BN88" s="67" t="e">
        <f>VLOOKUP(Calcul!$J93,'ModelParams Lp'!$D$28:$O$32,6,0)+BF88</f>
        <v>#N/A</v>
      </c>
      <c r="BO88" s="67" t="e">
        <f>VLOOKUP(Calcul!$J93,'ModelParams Lp'!$D$28:$O$32,7,0)+BG88</f>
        <v>#N/A</v>
      </c>
      <c r="BP88" s="67" t="e">
        <f>VLOOKUP(Calcul!$J93,'ModelParams Lp'!$D$28:$O$32,8,0)+BH88</f>
        <v>#N/A</v>
      </c>
      <c r="BQ88" s="67" t="e">
        <f>VLOOKUP(Calcul!$J93,'ModelParams Lp'!$D$28:$O$32,9,0)+BI88</f>
        <v>#N/A</v>
      </c>
      <c r="BR88" s="67" t="e">
        <f>VLOOKUP(Calcul!$J93,'ModelParams Lp'!$D$28:$O$32,10,0)+BJ88</f>
        <v>#N/A</v>
      </c>
      <c r="BS88" s="67" t="e">
        <f>VLOOKUP(Calcul!$J93,'ModelParams Lp'!$D$28:$O$32,11,0)+BK88</f>
        <v>#N/A</v>
      </c>
      <c r="BT88" s="67" t="e">
        <f>VLOOKUP(Calcul!$J93,'ModelParams Lp'!$D$28:$O$32,12,0)+BL88</f>
        <v>#N/A</v>
      </c>
      <c r="BU88" s="66" t="e">
        <f t="shared" ca="1" si="29"/>
        <v>#DIV/0!</v>
      </c>
      <c r="BV88" s="66" t="e">
        <f t="shared" ca="1" si="30"/>
        <v>#DIV/0!</v>
      </c>
      <c r="BW88" s="66" t="e">
        <f t="shared" ca="1" si="31"/>
        <v>#DIV/0!</v>
      </c>
      <c r="BX88" s="66" t="e">
        <f t="shared" ca="1" si="32"/>
        <v>#DIV/0!</v>
      </c>
      <c r="BY88" s="66" t="e">
        <f t="shared" ca="1" si="33"/>
        <v>#DIV/0!</v>
      </c>
      <c r="BZ88" s="66" t="e">
        <f t="shared" ca="1" si="34"/>
        <v>#DIV/0!</v>
      </c>
      <c r="CA88" s="66" t="e">
        <f t="shared" ca="1" si="35"/>
        <v>#DIV/0!</v>
      </c>
      <c r="CB88" s="66" t="e">
        <f t="shared" ca="1" si="36"/>
        <v>#DIV/0!</v>
      </c>
      <c r="CC88" s="24" t="e">
        <f ca="1">10*LOG10(IF(BU88="",0,POWER(10,((BU88+'ModelParams Lw'!$O$4)/10))) +IF(BV88="",0,POWER(10,((BV88+'ModelParams Lw'!$P$4)/10))) +IF(BW88="",0,POWER(10,((BW88+'ModelParams Lw'!$Q$4)/10))) +IF(BX88="",0,POWER(10,((BX88+'ModelParams Lw'!$R$4)/10))) +IF(BY88="",0,POWER(10,((BY88+'ModelParams Lw'!$S$4)/10))) +IF(BZ88="",0,POWER(10,((BZ88+'ModelParams Lw'!$T$4)/10))) +IF(CA88="",0,POWER(10,((CA88+'ModelParams Lw'!$U$4)/10)))+IF(CB88="",0,POWER(10,((CB88+'ModelParams Lw'!$V$4)/10))))</f>
        <v>#DIV/0!</v>
      </c>
      <c r="CD88" s="24" t="e">
        <f t="shared" ca="1" si="37"/>
        <v>#DIV/0!</v>
      </c>
      <c r="CE88" s="24" t="e">
        <f ca="1">(BU88-'ModelParams Lw'!O$10)/'ModelParams Lw'!O$11</f>
        <v>#DIV/0!</v>
      </c>
      <c r="CF88" s="24" t="e">
        <f ca="1">(BV88-'ModelParams Lw'!P$10)/'ModelParams Lw'!P$11</f>
        <v>#DIV/0!</v>
      </c>
      <c r="CG88" s="24" t="e">
        <f ca="1">(BW88-'ModelParams Lw'!Q$10)/'ModelParams Lw'!Q$11</f>
        <v>#DIV/0!</v>
      </c>
      <c r="CH88" s="24" t="e">
        <f ca="1">(BX88-'ModelParams Lw'!R$10)/'ModelParams Lw'!R$11</f>
        <v>#DIV/0!</v>
      </c>
      <c r="CI88" s="24" t="e">
        <f ca="1">(BY88-'ModelParams Lw'!S$10)/'ModelParams Lw'!S$11</f>
        <v>#DIV/0!</v>
      </c>
      <c r="CJ88" s="24" t="e">
        <f ca="1">(BZ88-'ModelParams Lw'!T$10)/'ModelParams Lw'!T$11</f>
        <v>#DIV/0!</v>
      </c>
      <c r="CK88" s="24" t="e">
        <f ca="1">(CA88-'ModelParams Lw'!U$10)/'ModelParams Lw'!U$11</f>
        <v>#DIV/0!</v>
      </c>
      <c r="CL88" s="24" t="e">
        <f ca="1">(CB88-'ModelParams Lw'!V$10)/'ModelParams Lw'!V$11</f>
        <v>#DIV/0!</v>
      </c>
      <c r="CM88" s="66" t="e">
        <f t="shared" si="38"/>
        <v>#DIV/0!</v>
      </c>
      <c r="CN88" s="66" t="e">
        <f t="shared" si="39"/>
        <v>#DIV/0!</v>
      </c>
      <c r="CO88" s="66" t="e">
        <f t="shared" si="40"/>
        <v>#DIV/0!</v>
      </c>
      <c r="CP88" s="66" t="e">
        <f t="shared" si="41"/>
        <v>#DIV/0!</v>
      </c>
      <c r="CQ88" s="66" t="e">
        <f t="shared" si="42"/>
        <v>#DIV/0!</v>
      </c>
      <c r="CR88" s="66" t="e">
        <f t="shared" si="43"/>
        <v>#DIV/0!</v>
      </c>
      <c r="CS88" s="66" t="e">
        <f t="shared" si="44"/>
        <v>#DIV/0!</v>
      </c>
      <c r="CT88" s="66" t="e">
        <f t="shared" si="45"/>
        <v>#DIV/0!</v>
      </c>
      <c r="CU88" s="24" t="e">
        <f>10*LOG10(IF(CM88="",0,POWER(10,((CM88+'ModelParams Lw'!$O$4)/10))) +IF(CN88="",0,POWER(10,((CN88+'ModelParams Lw'!$P$4)/10))) +IF(CO88="",0,POWER(10,((CO88+'ModelParams Lw'!$Q$4)/10))) +IF(CP88="",0,POWER(10,((CP88+'ModelParams Lw'!$R$4)/10))) +IF(CQ88="",0,POWER(10,((CQ88+'ModelParams Lw'!$S$4)/10))) +IF(CR88="",0,POWER(10,((CR88+'ModelParams Lw'!$T$4)/10))) +IF(CS88="",0,POWER(10,((CS88+'ModelParams Lw'!$U$4)/10)))+IF(CT88="",0,POWER(10,((CT88+'ModelParams Lw'!$V$4)/10))))</f>
        <v>#DIV/0!</v>
      </c>
      <c r="CV88" s="24" t="e">
        <f t="shared" si="46"/>
        <v>#DIV/0!</v>
      </c>
      <c r="CW88" s="24" t="e">
        <f>(CM88-'ModelParams Lw'!O$10)/'ModelParams Lw'!O$11</f>
        <v>#DIV/0!</v>
      </c>
      <c r="CX88" s="24" t="e">
        <f>(CN88-'ModelParams Lw'!P$10)/'ModelParams Lw'!P$11</f>
        <v>#DIV/0!</v>
      </c>
      <c r="CY88" s="24" t="e">
        <f>(CO88-'ModelParams Lw'!Q$10)/'ModelParams Lw'!Q$11</f>
        <v>#DIV/0!</v>
      </c>
      <c r="CZ88" s="24" t="e">
        <f>(CP88-'ModelParams Lw'!R$10)/'ModelParams Lw'!R$11</f>
        <v>#DIV/0!</v>
      </c>
      <c r="DA88" s="24" t="e">
        <f>(CQ88-'ModelParams Lw'!S$10)/'ModelParams Lw'!S$11</f>
        <v>#DIV/0!</v>
      </c>
      <c r="DB88" s="24" t="e">
        <f>(CR88-'ModelParams Lw'!T$10)/'ModelParams Lw'!T$11</f>
        <v>#DIV/0!</v>
      </c>
      <c r="DC88" s="24" t="e">
        <f>(CS88-'ModelParams Lw'!U$10)/'ModelParams Lw'!U$11</f>
        <v>#DIV/0!</v>
      </c>
      <c r="DD88" s="24" t="e">
        <f>(CT88-'ModelParams Lw'!V$10)/'ModelParams Lw'!V$11</f>
        <v>#DIV/0!</v>
      </c>
    </row>
    <row r="89" spans="1:108" x14ac:dyDescent="0.25">
      <c r="A89" s="12">
        <f>'Sound Power'!B89</f>
        <v>0</v>
      </c>
      <c r="B89" s="12">
        <f>'Sound Power'!D89</f>
        <v>0</v>
      </c>
      <c r="C89" s="12">
        <f>'Sound Power'!E89</f>
        <v>0</v>
      </c>
      <c r="D89" s="12">
        <f>'Sound Power'!F89</f>
        <v>0</v>
      </c>
      <c r="E89" s="67" t="e">
        <f>IF(Calcul!$G94="SA",'Sound Power'!AY89,'Sound Power'!P89)</f>
        <v>#DIV/0!</v>
      </c>
      <c r="F89" s="67" t="e">
        <f>IF(Calcul!$G94="SA",'Sound Power'!AZ89,'Sound Power'!Q89)</f>
        <v>#DIV/0!</v>
      </c>
      <c r="G89" s="67" t="e">
        <f>IF(Calcul!$G94="SA",'Sound Power'!BA89,'Sound Power'!R89)</f>
        <v>#DIV/0!</v>
      </c>
      <c r="H89" s="67" t="e">
        <f>IF(Calcul!$G94="SA",'Sound Power'!BB89,'Sound Power'!S89)</f>
        <v>#DIV/0!</v>
      </c>
      <c r="I89" s="67" t="e">
        <f>IF(Calcul!$G94="SA",'Sound Power'!BC89,'Sound Power'!T89)</f>
        <v>#DIV/0!</v>
      </c>
      <c r="J89" s="67" t="e">
        <f>IF(Calcul!$G94="SA",'Sound Power'!BD89,'Sound Power'!U89)</f>
        <v>#DIV/0!</v>
      </c>
      <c r="K89" s="67" t="e">
        <f>IF(Calcul!$G94="SA",'Sound Power'!BE89,'Sound Power'!V89)</f>
        <v>#DIV/0!</v>
      </c>
      <c r="L89" s="67" t="e">
        <f>IF(Calcul!$G94="SA",'Sound Power'!BF89,'Sound Power'!W89)</f>
        <v>#DIV/0!</v>
      </c>
      <c r="M89" s="67" t="e">
        <f>'Sound Power'!BY89</f>
        <v>#DIV/0!</v>
      </c>
      <c r="N89" s="67" t="e">
        <f>'Sound Power'!BZ89</f>
        <v>#DIV/0!</v>
      </c>
      <c r="O89" s="67" t="e">
        <f>'Sound Power'!CA89</f>
        <v>#DIV/0!</v>
      </c>
      <c r="P89" s="67" t="e">
        <f>'Sound Power'!CB89</f>
        <v>#DIV/0!</v>
      </c>
      <c r="Q89" s="67" t="e">
        <f>'Sound Power'!CC89</f>
        <v>#DIV/0!</v>
      </c>
      <c r="R89" s="67" t="e">
        <f>'Sound Power'!CD89</f>
        <v>#DIV/0!</v>
      </c>
      <c r="S89" s="67" t="e">
        <f>'Sound Power'!CE89</f>
        <v>#DIV/0!</v>
      </c>
      <c r="T89" s="67" t="e">
        <f>'Sound Power'!CF89</f>
        <v>#DIV/0!</v>
      </c>
      <c r="U89" s="64">
        <f t="shared" si="26"/>
        <v>0</v>
      </c>
      <c r="V89" s="64">
        <f t="shared" si="27"/>
        <v>0</v>
      </c>
      <c r="W89" s="67" t="e">
        <f>('ModelParams Lp'!B$4*10^'ModelParams Lp'!B$5*($U89/$V89)^'ModelParams Lp'!B$6)*3</f>
        <v>#DIV/0!</v>
      </c>
      <c r="X89" s="67" t="e">
        <f>('ModelParams Lp'!C$4*10^'ModelParams Lp'!C$5*($U89/$V89)^'ModelParams Lp'!C$6)*3</f>
        <v>#DIV/0!</v>
      </c>
      <c r="Y89" s="67" t="e">
        <f>('ModelParams Lp'!D$4*10^'ModelParams Lp'!D$5*($U89/$V89)^'ModelParams Lp'!D$6)*3</f>
        <v>#DIV/0!</v>
      </c>
      <c r="Z89" s="67" t="e">
        <f>('ModelParams Lp'!E$4*10^'ModelParams Lp'!E$5*($U89/$V89)^'ModelParams Lp'!E$6)*3</f>
        <v>#DIV/0!</v>
      </c>
      <c r="AA89" s="67" t="e">
        <f>('ModelParams Lp'!F$4*10^'ModelParams Lp'!F$5*($U89/$V89)^'ModelParams Lp'!F$6)*3</f>
        <v>#DIV/0!</v>
      </c>
      <c r="AB89" s="67" t="e">
        <f>('ModelParams Lp'!G$4*10^'ModelParams Lp'!G$5*($U89/$V89)^'ModelParams Lp'!G$6)*3</f>
        <v>#DIV/0!</v>
      </c>
      <c r="AC89" s="67" t="e">
        <f>('ModelParams Lp'!H$4*10^'ModelParams Lp'!H$5*($U89/$V89)^'ModelParams Lp'!H$6)*3</f>
        <v>#DIV/0!</v>
      </c>
      <c r="AD89" s="67" t="e">
        <f>('ModelParams Lp'!I$4*10^'ModelParams Lp'!I$5*($U89/$V89)^'ModelParams Lp'!I$6)*3</f>
        <v>#DIV/0!</v>
      </c>
      <c r="AE89" s="53" t="e">
        <f t="shared" si="28"/>
        <v>#DIV/0!</v>
      </c>
      <c r="AF89" s="53" t="e">
        <f>IF(AE89&lt;'ModelParams Lp'!$B$16,-1,IF(AE89&lt;'ModelParams Lp'!$C$16,0,IF(AE89&lt;'ModelParams Lp'!$D$16,1,IF(AE89&lt;'ModelParams Lp'!$E$16,2,IF(AE89&lt;'ModelParams Lp'!$F$16,3,IF(AE89&lt;'ModelParams Lp'!$G$16,4,IF(AE89&lt;'ModelParams Lp'!$H$16,5,6)))))))</f>
        <v>#DIV/0!</v>
      </c>
      <c r="AG89" s="67" t="e">
        <f ca="1">IF($AF89&gt;1,0,OFFSET('ModelParams Lp'!$C$12,0,-'Sound Pressure'!$AF89))</f>
        <v>#DIV/0!</v>
      </c>
      <c r="AH89" s="67" t="e">
        <f ca="1">IF($AF89&gt;2,0,OFFSET('ModelParams Lp'!$D$12,0,-'Sound Pressure'!$AF89))</f>
        <v>#DIV/0!</v>
      </c>
      <c r="AI89" s="67" t="e">
        <f ca="1">IF($AF89&gt;3,0,OFFSET('ModelParams Lp'!$E$12,0,-'Sound Pressure'!$AF89))</f>
        <v>#DIV/0!</v>
      </c>
      <c r="AJ89" s="67" t="e">
        <f ca="1">IF($AF89&gt;4,0,OFFSET('ModelParams Lp'!$F$12,0,-'Sound Pressure'!$AF89))</f>
        <v>#DIV/0!</v>
      </c>
      <c r="AK89" s="67" t="e">
        <f ca="1">IF($AF89&gt;3,0,OFFSET('ModelParams Lp'!$G$12,0,-'Sound Pressure'!$AF89))</f>
        <v>#DIV/0!</v>
      </c>
      <c r="AL89" s="67" t="e">
        <f ca="1">IF($AF89&gt;5,0,OFFSET('ModelParams Lp'!$H$12,0,-'Sound Pressure'!$AF89))</f>
        <v>#DIV/0!</v>
      </c>
      <c r="AM89" s="67" t="e">
        <f ca="1">IF($AF89&gt;6,0,OFFSET('ModelParams Lp'!$I$12,0,-'Sound Pressure'!$AF89))</f>
        <v>#DIV/0!</v>
      </c>
      <c r="AN89" s="67" t="e">
        <f ca="1">IF($AF89&gt;7,0,IF($AF$4&lt;0,3,OFFSET('ModelParams Lp'!$J$12,0,-'Sound Pressure'!$AF89)))</f>
        <v>#DIV/0!</v>
      </c>
      <c r="AO89" s="67" t="e">
        <f t="shared" si="48"/>
        <v>#DIV/0!</v>
      </c>
      <c r="AP89" s="67" t="e">
        <f t="shared" si="47"/>
        <v>#DIV/0!</v>
      </c>
      <c r="AQ89" s="67" t="e">
        <f t="shared" si="47"/>
        <v>#DIV/0!</v>
      </c>
      <c r="AR89" s="67" t="e">
        <f t="shared" si="47"/>
        <v>#DIV/0!</v>
      </c>
      <c r="AS89" s="67" t="e">
        <f t="shared" si="47"/>
        <v>#DIV/0!</v>
      </c>
      <c r="AT89" s="67" t="e">
        <f t="shared" si="47"/>
        <v>#DIV/0!</v>
      </c>
      <c r="AU89" s="67" t="e">
        <f t="shared" si="47"/>
        <v>#DIV/0!</v>
      </c>
      <c r="AV89" s="67" t="e">
        <f t="shared" si="47"/>
        <v>#DIV/0!</v>
      </c>
      <c r="AW89" s="67">
        <f>'ModelParams Lp'!B$22</f>
        <v>4</v>
      </c>
      <c r="AX89" s="67">
        <f>'ModelParams Lp'!C$22</f>
        <v>2</v>
      </c>
      <c r="AY89" s="67">
        <f>'ModelParams Lp'!D$22</f>
        <v>1</v>
      </c>
      <c r="AZ89" s="67">
        <f>'ModelParams Lp'!E$22</f>
        <v>0</v>
      </c>
      <c r="BA89" s="67">
        <f>'ModelParams Lp'!F$22</f>
        <v>0</v>
      </c>
      <c r="BB89" s="67">
        <f>'ModelParams Lp'!G$22</f>
        <v>0</v>
      </c>
      <c r="BC89" s="67">
        <f>'ModelParams Lp'!H$22</f>
        <v>0</v>
      </c>
      <c r="BD89" s="67">
        <f>'ModelParams Lp'!I$22</f>
        <v>0</v>
      </c>
      <c r="BE89" s="67" t="e">
        <f>-10*LOG(2/(4*PI()*2^2)+4/(0.163*(Calcul!$K94*Calcul!$L94)/VLOOKUP(Calcul!$I94,'ModelParams Lp'!$E$37:$F$39,2,0)))</f>
        <v>#N/A</v>
      </c>
      <c r="BF89" s="67" t="e">
        <f>-10*LOG(2/(4*PI()*2^2)+4/(0.163*(Calcul!$K94*Calcul!$L94)/VLOOKUP(Calcul!$I94,'ModelParams Lp'!$E$37:$F$39,2,0)))</f>
        <v>#N/A</v>
      </c>
      <c r="BG89" s="67" t="e">
        <f>-10*LOG(2/(4*PI()*2^2)+4/(0.163*(Calcul!$K94*Calcul!$L94)/VLOOKUP(Calcul!$I94,'ModelParams Lp'!$E$37:$F$39,2,0)))</f>
        <v>#N/A</v>
      </c>
      <c r="BH89" s="67" t="e">
        <f>-10*LOG(2/(4*PI()*2^2)+4/(0.163*(Calcul!$K94*Calcul!$L94)/VLOOKUP(Calcul!$I94,'ModelParams Lp'!$E$37:$F$39,2,0)))</f>
        <v>#N/A</v>
      </c>
      <c r="BI89" s="67" t="e">
        <f>-10*LOG(2/(4*PI()*2^2)+4/(0.163*(Calcul!$K94*Calcul!$L94)/VLOOKUP(Calcul!$I94,'ModelParams Lp'!$E$37:$F$39,2,0)))</f>
        <v>#N/A</v>
      </c>
      <c r="BJ89" s="67" t="e">
        <f>-10*LOG(2/(4*PI()*2^2)+4/(0.163*(Calcul!$K94*Calcul!$L94)/VLOOKUP(Calcul!$I94,'ModelParams Lp'!$E$37:$F$39,2,0)))</f>
        <v>#N/A</v>
      </c>
      <c r="BK89" s="67" t="e">
        <f>-10*LOG(2/(4*PI()*2^2)+4/(0.163*(Calcul!$K94*Calcul!$L94)/VLOOKUP(Calcul!$I94,'ModelParams Lp'!$E$37:$F$39,2,0)))</f>
        <v>#N/A</v>
      </c>
      <c r="BL89" s="67" t="e">
        <f>-10*LOG(2/(4*PI()*2^2)+4/(0.163*(Calcul!$K94*Calcul!$L94)/VLOOKUP(Calcul!$I94,'ModelParams Lp'!$E$37:$F$39,2,0)))</f>
        <v>#N/A</v>
      </c>
      <c r="BM89" s="67" t="e">
        <f>VLOOKUP(Calcul!$J94,'ModelParams Lp'!$D$28:$O$32,5,0)+BE89</f>
        <v>#N/A</v>
      </c>
      <c r="BN89" s="67" t="e">
        <f>VLOOKUP(Calcul!$J94,'ModelParams Lp'!$D$28:$O$32,6,0)+BF89</f>
        <v>#N/A</v>
      </c>
      <c r="BO89" s="67" t="e">
        <f>VLOOKUP(Calcul!$J94,'ModelParams Lp'!$D$28:$O$32,7,0)+BG89</f>
        <v>#N/A</v>
      </c>
      <c r="BP89" s="67" t="e">
        <f>VLOOKUP(Calcul!$J94,'ModelParams Lp'!$D$28:$O$32,8,0)+BH89</f>
        <v>#N/A</v>
      </c>
      <c r="BQ89" s="67" t="e">
        <f>VLOOKUP(Calcul!$J94,'ModelParams Lp'!$D$28:$O$32,9,0)+BI89</f>
        <v>#N/A</v>
      </c>
      <c r="BR89" s="67" t="e">
        <f>VLOOKUP(Calcul!$J94,'ModelParams Lp'!$D$28:$O$32,10,0)+BJ89</f>
        <v>#N/A</v>
      </c>
      <c r="BS89" s="67" t="e">
        <f>VLOOKUP(Calcul!$J94,'ModelParams Lp'!$D$28:$O$32,11,0)+BK89</f>
        <v>#N/A</v>
      </c>
      <c r="BT89" s="67" t="e">
        <f>VLOOKUP(Calcul!$J94,'ModelParams Lp'!$D$28:$O$32,12,0)+BL89</f>
        <v>#N/A</v>
      </c>
      <c r="BU89" s="66" t="e">
        <f t="shared" ca="1" si="29"/>
        <v>#DIV/0!</v>
      </c>
      <c r="BV89" s="66" t="e">
        <f t="shared" ca="1" si="30"/>
        <v>#DIV/0!</v>
      </c>
      <c r="BW89" s="66" t="e">
        <f t="shared" ca="1" si="31"/>
        <v>#DIV/0!</v>
      </c>
      <c r="BX89" s="66" t="e">
        <f t="shared" ca="1" si="32"/>
        <v>#DIV/0!</v>
      </c>
      <c r="BY89" s="66" t="e">
        <f t="shared" ca="1" si="33"/>
        <v>#DIV/0!</v>
      </c>
      <c r="BZ89" s="66" t="e">
        <f t="shared" ca="1" si="34"/>
        <v>#DIV/0!</v>
      </c>
      <c r="CA89" s="66" t="e">
        <f t="shared" ca="1" si="35"/>
        <v>#DIV/0!</v>
      </c>
      <c r="CB89" s="66" t="e">
        <f t="shared" ca="1" si="36"/>
        <v>#DIV/0!</v>
      </c>
      <c r="CC89" s="24" t="e">
        <f ca="1">10*LOG10(IF(BU89="",0,POWER(10,((BU89+'ModelParams Lw'!$O$4)/10))) +IF(BV89="",0,POWER(10,((BV89+'ModelParams Lw'!$P$4)/10))) +IF(BW89="",0,POWER(10,((BW89+'ModelParams Lw'!$Q$4)/10))) +IF(BX89="",0,POWER(10,((BX89+'ModelParams Lw'!$R$4)/10))) +IF(BY89="",0,POWER(10,((BY89+'ModelParams Lw'!$S$4)/10))) +IF(BZ89="",0,POWER(10,((BZ89+'ModelParams Lw'!$T$4)/10))) +IF(CA89="",0,POWER(10,((CA89+'ModelParams Lw'!$U$4)/10)))+IF(CB89="",0,POWER(10,((CB89+'ModelParams Lw'!$V$4)/10))))</f>
        <v>#DIV/0!</v>
      </c>
      <c r="CD89" s="24" t="e">
        <f t="shared" ca="1" si="37"/>
        <v>#DIV/0!</v>
      </c>
      <c r="CE89" s="24" t="e">
        <f ca="1">(BU89-'ModelParams Lw'!O$10)/'ModelParams Lw'!O$11</f>
        <v>#DIV/0!</v>
      </c>
      <c r="CF89" s="24" t="e">
        <f ca="1">(BV89-'ModelParams Lw'!P$10)/'ModelParams Lw'!P$11</f>
        <v>#DIV/0!</v>
      </c>
      <c r="CG89" s="24" t="e">
        <f ca="1">(BW89-'ModelParams Lw'!Q$10)/'ModelParams Lw'!Q$11</f>
        <v>#DIV/0!</v>
      </c>
      <c r="CH89" s="24" t="e">
        <f ca="1">(BX89-'ModelParams Lw'!R$10)/'ModelParams Lw'!R$11</f>
        <v>#DIV/0!</v>
      </c>
      <c r="CI89" s="24" t="e">
        <f ca="1">(BY89-'ModelParams Lw'!S$10)/'ModelParams Lw'!S$11</f>
        <v>#DIV/0!</v>
      </c>
      <c r="CJ89" s="24" t="e">
        <f ca="1">(BZ89-'ModelParams Lw'!T$10)/'ModelParams Lw'!T$11</f>
        <v>#DIV/0!</v>
      </c>
      <c r="CK89" s="24" t="e">
        <f ca="1">(CA89-'ModelParams Lw'!U$10)/'ModelParams Lw'!U$11</f>
        <v>#DIV/0!</v>
      </c>
      <c r="CL89" s="24" t="e">
        <f ca="1">(CB89-'ModelParams Lw'!V$10)/'ModelParams Lw'!V$11</f>
        <v>#DIV/0!</v>
      </c>
      <c r="CM89" s="66" t="e">
        <f t="shared" si="38"/>
        <v>#DIV/0!</v>
      </c>
      <c r="CN89" s="66" t="e">
        <f t="shared" si="39"/>
        <v>#DIV/0!</v>
      </c>
      <c r="CO89" s="66" t="e">
        <f t="shared" si="40"/>
        <v>#DIV/0!</v>
      </c>
      <c r="CP89" s="66" t="e">
        <f t="shared" si="41"/>
        <v>#DIV/0!</v>
      </c>
      <c r="CQ89" s="66" t="e">
        <f t="shared" si="42"/>
        <v>#DIV/0!</v>
      </c>
      <c r="CR89" s="66" t="e">
        <f t="shared" si="43"/>
        <v>#DIV/0!</v>
      </c>
      <c r="CS89" s="66" t="e">
        <f t="shared" si="44"/>
        <v>#DIV/0!</v>
      </c>
      <c r="CT89" s="66" t="e">
        <f t="shared" si="45"/>
        <v>#DIV/0!</v>
      </c>
      <c r="CU89" s="24" t="e">
        <f>10*LOG10(IF(CM89="",0,POWER(10,((CM89+'ModelParams Lw'!$O$4)/10))) +IF(CN89="",0,POWER(10,((CN89+'ModelParams Lw'!$P$4)/10))) +IF(CO89="",0,POWER(10,((CO89+'ModelParams Lw'!$Q$4)/10))) +IF(CP89="",0,POWER(10,((CP89+'ModelParams Lw'!$R$4)/10))) +IF(CQ89="",0,POWER(10,((CQ89+'ModelParams Lw'!$S$4)/10))) +IF(CR89="",0,POWER(10,((CR89+'ModelParams Lw'!$T$4)/10))) +IF(CS89="",0,POWER(10,((CS89+'ModelParams Lw'!$U$4)/10)))+IF(CT89="",0,POWER(10,((CT89+'ModelParams Lw'!$V$4)/10))))</f>
        <v>#DIV/0!</v>
      </c>
      <c r="CV89" s="24" t="e">
        <f t="shared" si="46"/>
        <v>#DIV/0!</v>
      </c>
      <c r="CW89" s="24" t="e">
        <f>(CM89-'ModelParams Lw'!O$10)/'ModelParams Lw'!O$11</f>
        <v>#DIV/0!</v>
      </c>
      <c r="CX89" s="24" t="e">
        <f>(CN89-'ModelParams Lw'!P$10)/'ModelParams Lw'!P$11</f>
        <v>#DIV/0!</v>
      </c>
      <c r="CY89" s="24" t="e">
        <f>(CO89-'ModelParams Lw'!Q$10)/'ModelParams Lw'!Q$11</f>
        <v>#DIV/0!</v>
      </c>
      <c r="CZ89" s="24" t="e">
        <f>(CP89-'ModelParams Lw'!R$10)/'ModelParams Lw'!R$11</f>
        <v>#DIV/0!</v>
      </c>
      <c r="DA89" s="24" t="e">
        <f>(CQ89-'ModelParams Lw'!S$10)/'ModelParams Lw'!S$11</f>
        <v>#DIV/0!</v>
      </c>
      <c r="DB89" s="24" t="e">
        <f>(CR89-'ModelParams Lw'!T$10)/'ModelParams Lw'!T$11</f>
        <v>#DIV/0!</v>
      </c>
      <c r="DC89" s="24" t="e">
        <f>(CS89-'ModelParams Lw'!U$10)/'ModelParams Lw'!U$11</f>
        <v>#DIV/0!</v>
      </c>
      <c r="DD89" s="24" t="e">
        <f>(CT89-'ModelParams Lw'!V$10)/'ModelParams Lw'!V$11</f>
        <v>#DIV/0!</v>
      </c>
    </row>
    <row r="90" spans="1:108" x14ac:dyDescent="0.25">
      <c r="A90" s="12">
        <f>'Sound Power'!B90</f>
        <v>0</v>
      </c>
      <c r="B90" s="12">
        <f>'Sound Power'!D90</f>
        <v>0</v>
      </c>
      <c r="C90" s="12">
        <f>'Sound Power'!E90</f>
        <v>0</v>
      </c>
      <c r="D90" s="12">
        <f>'Sound Power'!F90</f>
        <v>0</v>
      </c>
      <c r="E90" s="67" t="e">
        <f>IF(Calcul!$G95="SA",'Sound Power'!AY90,'Sound Power'!P90)</f>
        <v>#DIV/0!</v>
      </c>
      <c r="F90" s="67" t="e">
        <f>IF(Calcul!$G95="SA",'Sound Power'!AZ90,'Sound Power'!Q90)</f>
        <v>#DIV/0!</v>
      </c>
      <c r="G90" s="67" t="e">
        <f>IF(Calcul!$G95="SA",'Sound Power'!BA90,'Sound Power'!R90)</f>
        <v>#DIV/0!</v>
      </c>
      <c r="H90" s="67" t="e">
        <f>IF(Calcul!$G95="SA",'Sound Power'!BB90,'Sound Power'!S90)</f>
        <v>#DIV/0!</v>
      </c>
      <c r="I90" s="67" t="e">
        <f>IF(Calcul!$G95="SA",'Sound Power'!BC90,'Sound Power'!T90)</f>
        <v>#DIV/0!</v>
      </c>
      <c r="J90" s="67" t="e">
        <f>IF(Calcul!$G95="SA",'Sound Power'!BD90,'Sound Power'!U90)</f>
        <v>#DIV/0!</v>
      </c>
      <c r="K90" s="67" t="e">
        <f>IF(Calcul!$G95="SA",'Sound Power'!BE90,'Sound Power'!V90)</f>
        <v>#DIV/0!</v>
      </c>
      <c r="L90" s="67" t="e">
        <f>IF(Calcul!$G95="SA",'Sound Power'!BF90,'Sound Power'!W90)</f>
        <v>#DIV/0!</v>
      </c>
      <c r="M90" s="67" t="e">
        <f>'Sound Power'!BY90</f>
        <v>#DIV/0!</v>
      </c>
      <c r="N90" s="67" t="e">
        <f>'Sound Power'!BZ90</f>
        <v>#DIV/0!</v>
      </c>
      <c r="O90" s="67" t="e">
        <f>'Sound Power'!CA90</f>
        <v>#DIV/0!</v>
      </c>
      <c r="P90" s="67" t="e">
        <f>'Sound Power'!CB90</f>
        <v>#DIV/0!</v>
      </c>
      <c r="Q90" s="67" t="e">
        <f>'Sound Power'!CC90</f>
        <v>#DIV/0!</v>
      </c>
      <c r="R90" s="67" t="e">
        <f>'Sound Power'!CD90</f>
        <v>#DIV/0!</v>
      </c>
      <c r="S90" s="67" t="e">
        <f>'Sound Power'!CE90</f>
        <v>#DIV/0!</v>
      </c>
      <c r="T90" s="67" t="e">
        <f>'Sound Power'!CF90</f>
        <v>#DIV/0!</v>
      </c>
      <c r="U90" s="64">
        <f t="shared" si="26"/>
        <v>0</v>
      </c>
      <c r="V90" s="64">
        <f t="shared" si="27"/>
        <v>0</v>
      </c>
      <c r="W90" s="67" t="e">
        <f>('ModelParams Lp'!B$4*10^'ModelParams Lp'!B$5*($U90/$V90)^'ModelParams Lp'!B$6)*3</f>
        <v>#DIV/0!</v>
      </c>
      <c r="X90" s="67" t="e">
        <f>('ModelParams Lp'!C$4*10^'ModelParams Lp'!C$5*($U90/$V90)^'ModelParams Lp'!C$6)*3</f>
        <v>#DIV/0!</v>
      </c>
      <c r="Y90" s="67" t="e">
        <f>('ModelParams Lp'!D$4*10^'ModelParams Lp'!D$5*($U90/$V90)^'ModelParams Lp'!D$6)*3</f>
        <v>#DIV/0!</v>
      </c>
      <c r="Z90" s="67" t="e">
        <f>('ModelParams Lp'!E$4*10^'ModelParams Lp'!E$5*($U90/$V90)^'ModelParams Lp'!E$6)*3</f>
        <v>#DIV/0!</v>
      </c>
      <c r="AA90" s="67" t="e">
        <f>('ModelParams Lp'!F$4*10^'ModelParams Lp'!F$5*($U90/$V90)^'ModelParams Lp'!F$6)*3</f>
        <v>#DIV/0!</v>
      </c>
      <c r="AB90" s="67" t="e">
        <f>('ModelParams Lp'!G$4*10^'ModelParams Lp'!G$5*($U90/$V90)^'ModelParams Lp'!G$6)*3</f>
        <v>#DIV/0!</v>
      </c>
      <c r="AC90" s="67" t="e">
        <f>('ModelParams Lp'!H$4*10^'ModelParams Lp'!H$5*($U90/$V90)^'ModelParams Lp'!H$6)*3</f>
        <v>#DIV/0!</v>
      </c>
      <c r="AD90" s="67" t="e">
        <f>('ModelParams Lp'!I$4*10^'ModelParams Lp'!I$5*($U90/$V90)^'ModelParams Lp'!I$6)*3</f>
        <v>#DIV/0!</v>
      </c>
      <c r="AE90" s="53" t="e">
        <f t="shared" si="28"/>
        <v>#DIV/0!</v>
      </c>
      <c r="AF90" s="53" t="e">
        <f>IF(AE90&lt;'ModelParams Lp'!$B$16,-1,IF(AE90&lt;'ModelParams Lp'!$C$16,0,IF(AE90&lt;'ModelParams Lp'!$D$16,1,IF(AE90&lt;'ModelParams Lp'!$E$16,2,IF(AE90&lt;'ModelParams Lp'!$F$16,3,IF(AE90&lt;'ModelParams Lp'!$G$16,4,IF(AE90&lt;'ModelParams Lp'!$H$16,5,6)))))))</f>
        <v>#DIV/0!</v>
      </c>
      <c r="AG90" s="67" t="e">
        <f ca="1">IF($AF90&gt;1,0,OFFSET('ModelParams Lp'!$C$12,0,-'Sound Pressure'!$AF90))</f>
        <v>#DIV/0!</v>
      </c>
      <c r="AH90" s="67" t="e">
        <f ca="1">IF($AF90&gt;2,0,OFFSET('ModelParams Lp'!$D$12,0,-'Sound Pressure'!$AF90))</f>
        <v>#DIV/0!</v>
      </c>
      <c r="AI90" s="67" t="e">
        <f ca="1">IF($AF90&gt;3,0,OFFSET('ModelParams Lp'!$E$12,0,-'Sound Pressure'!$AF90))</f>
        <v>#DIV/0!</v>
      </c>
      <c r="AJ90" s="67" t="e">
        <f ca="1">IF($AF90&gt;4,0,OFFSET('ModelParams Lp'!$F$12,0,-'Sound Pressure'!$AF90))</f>
        <v>#DIV/0!</v>
      </c>
      <c r="AK90" s="67" t="e">
        <f ca="1">IF($AF90&gt;3,0,OFFSET('ModelParams Lp'!$G$12,0,-'Sound Pressure'!$AF90))</f>
        <v>#DIV/0!</v>
      </c>
      <c r="AL90" s="67" t="e">
        <f ca="1">IF($AF90&gt;5,0,OFFSET('ModelParams Lp'!$H$12,0,-'Sound Pressure'!$AF90))</f>
        <v>#DIV/0!</v>
      </c>
      <c r="AM90" s="67" t="e">
        <f ca="1">IF($AF90&gt;6,0,OFFSET('ModelParams Lp'!$I$12,0,-'Sound Pressure'!$AF90))</f>
        <v>#DIV/0!</v>
      </c>
      <c r="AN90" s="67" t="e">
        <f ca="1">IF($AF90&gt;7,0,IF($AF$4&lt;0,3,OFFSET('ModelParams Lp'!$J$12,0,-'Sound Pressure'!$AF90)))</f>
        <v>#DIV/0!</v>
      </c>
      <c r="AO90" s="67" t="e">
        <f t="shared" si="48"/>
        <v>#DIV/0!</v>
      </c>
      <c r="AP90" s="67" t="e">
        <f t="shared" si="47"/>
        <v>#DIV/0!</v>
      </c>
      <c r="AQ90" s="67" t="e">
        <f t="shared" si="47"/>
        <v>#DIV/0!</v>
      </c>
      <c r="AR90" s="67" t="e">
        <f t="shared" si="47"/>
        <v>#DIV/0!</v>
      </c>
      <c r="AS90" s="67" t="e">
        <f t="shared" si="47"/>
        <v>#DIV/0!</v>
      </c>
      <c r="AT90" s="67" t="e">
        <f t="shared" si="47"/>
        <v>#DIV/0!</v>
      </c>
      <c r="AU90" s="67" t="e">
        <f t="shared" si="47"/>
        <v>#DIV/0!</v>
      </c>
      <c r="AV90" s="67" t="e">
        <f t="shared" si="47"/>
        <v>#DIV/0!</v>
      </c>
      <c r="AW90" s="67">
        <f>'ModelParams Lp'!B$22</f>
        <v>4</v>
      </c>
      <c r="AX90" s="67">
        <f>'ModelParams Lp'!C$22</f>
        <v>2</v>
      </c>
      <c r="AY90" s="67">
        <f>'ModelParams Lp'!D$22</f>
        <v>1</v>
      </c>
      <c r="AZ90" s="67">
        <f>'ModelParams Lp'!E$22</f>
        <v>0</v>
      </c>
      <c r="BA90" s="67">
        <f>'ModelParams Lp'!F$22</f>
        <v>0</v>
      </c>
      <c r="BB90" s="67">
        <f>'ModelParams Lp'!G$22</f>
        <v>0</v>
      </c>
      <c r="BC90" s="67">
        <f>'ModelParams Lp'!H$22</f>
        <v>0</v>
      </c>
      <c r="BD90" s="67">
        <f>'ModelParams Lp'!I$22</f>
        <v>0</v>
      </c>
      <c r="BE90" s="67" t="e">
        <f>-10*LOG(2/(4*PI()*2^2)+4/(0.163*(Calcul!$K95*Calcul!$L95)/VLOOKUP(Calcul!$I95,'ModelParams Lp'!$E$37:$F$39,2,0)))</f>
        <v>#N/A</v>
      </c>
      <c r="BF90" s="67" t="e">
        <f>-10*LOG(2/(4*PI()*2^2)+4/(0.163*(Calcul!$K95*Calcul!$L95)/VLOOKUP(Calcul!$I95,'ModelParams Lp'!$E$37:$F$39,2,0)))</f>
        <v>#N/A</v>
      </c>
      <c r="BG90" s="67" t="e">
        <f>-10*LOG(2/(4*PI()*2^2)+4/(0.163*(Calcul!$K95*Calcul!$L95)/VLOOKUP(Calcul!$I95,'ModelParams Lp'!$E$37:$F$39,2,0)))</f>
        <v>#N/A</v>
      </c>
      <c r="BH90" s="67" t="e">
        <f>-10*LOG(2/(4*PI()*2^2)+4/(0.163*(Calcul!$K95*Calcul!$L95)/VLOOKUP(Calcul!$I95,'ModelParams Lp'!$E$37:$F$39,2,0)))</f>
        <v>#N/A</v>
      </c>
      <c r="BI90" s="67" t="e">
        <f>-10*LOG(2/(4*PI()*2^2)+4/(0.163*(Calcul!$K95*Calcul!$L95)/VLOOKUP(Calcul!$I95,'ModelParams Lp'!$E$37:$F$39,2,0)))</f>
        <v>#N/A</v>
      </c>
      <c r="BJ90" s="67" t="e">
        <f>-10*LOG(2/(4*PI()*2^2)+4/(0.163*(Calcul!$K95*Calcul!$L95)/VLOOKUP(Calcul!$I95,'ModelParams Lp'!$E$37:$F$39,2,0)))</f>
        <v>#N/A</v>
      </c>
      <c r="BK90" s="67" t="e">
        <f>-10*LOG(2/(4*PI()*2^2)+4/(0.163*(Calcul!$K95*Calcul!$L95)/VLOOKUP(Calcul!$I95,'ModelParams Lp'!$E$37:$F$39,2,0)))</f>
        <v>#N/A</v>
      </c>
      <c r="BL90" s="67" t="e">
        <f>-10*LOG(2/(4*PI()*2^2)+4/(0.163*(Calcul!$K95*Calcul!$L95)/VLOOKUP(Calcul!$I95,'ModelParams Lp'!$E$37:$F$39,2,0)))</f>
        <v>#N/A</v>
      </c>
      <c r="BM90" s="67" t="e">
        <f>VLOOKUP(Calcul!$J95,'ModelParams Lp'!$D$28:$O$32,5,0)+BE90</f>
        <v>#N/A</v>
      </c>
      <c r="BN90" s="67" t="e">
        <f>VLOOKUP(Calcul!$J95,'ModelParams Lp'!$D$28:$O$32,6,0)+BF90</f>
        <v>#N/A</v>
      </c>
      <c r="BO90" s="67" t="e">
        <f>VLOOKUP(Calcul!$J95,'ModelParams Lp'!$D$28:$O$32,7,0)+BG90</f>
        <v>#N/A</v>
      </c>
      <c r="BP90" s="67" t="e">
        <f>VLOOKUP(Calcul!$J95,'ModelParams Lp'!$D$28:$O$32,8,0)+BH90</f>
        <v>#N/A</v>
      </c>
      <c r="BQ90" s="67" t="e">
        <f>VLOOKUP(Calcul!$J95,'ModelParams Lp'!$D$28:$O$32,9,0)+BI90</f>
        <v>#N/A</v>
      </c>
      <c r="BR90" s="67" t="e">
        <f>VLOOKUP(Calcul!$J95,'ModelParams Lp'!$D$28:$O$32,10,0)+BJ90</f>
        <v>#N/A</v>
      </c>
      <c r="BS90" s="67" t="e">
        <f>VLOOKUP(Calcul!$J95,'ModelParams Lp'!$D$28:$O$32,11,0)+BK90</f>
        <v>#N/A</v>
      </c>
      <c r="BT90" s="67" t="e">
        <f>VLOOKUP(Calcul!$J95,'ModelParams Lp'!$D$28:$O$32,12,0)+BL90</f>
        <v>#N/A</v>
      </c>
      <c r="BU90" s="66" t="e">
        <f t="shared" ca="1" si="29"/>
        <v>#DIV/0!</v>
      </c>
      <c r="BV90" s="66" t="e">
        <f t="shared" ca="1" si="30"/>
        <v>#DIV/0!</v>
      </c>
      <c r="BW90" s="66" t="e">
        <f t="shared" ca="1" si="31"/>
        <v>#DIV/0!</v>
      </c>
      <c r="BX90" s="66" t="e">
        <f t="shared" ca="1" si="32"/>
        <v>#DIV/0!</v>
      </c>
      <c r="BY90" s="66" t="e">
        <f t="shared" ca="1" si="33"/>
        <v>#DIV/0!</v>
      </c>
      <c r="BZ90" s="66" t="e">
        <f t="shared" ca="1" si="34"/>
        <v>#DIV/0!</v>
      </c>
      <c r="CA90" s="66" t="e">
        <f t="shared" ca="1" si="35"/>
        <v>#DIV/0!</v>
      </c>
      <c r="CB90" s="66" t="e">
        <f t="shared" ca="1" si="36"/>
        <v>#DIV/0!</v>
      </c>
      <c r="CC90" s="24" t="e">
        <f ca="1">10*LOG10(IF(BU90="",0,POWER(10,((BU90+'ModelParams Lw'!$O$4)/10))) +IF(BV90="",0,POWER(10,((BV90+'ModelParams Lw'!$P$4)/10))) +IF(BW90="",0,POWER(10,((BW90+'ModelParams Lw'!$Q$4)/10))) +IF(BX90="",0,POWER(10,((BX90+'ModelParams Lw'!$R$4)/10))) +IF(BY90="",0,POWER(10,((BY90+'ModelParams Lw'!$S$4)/10))) +IF(BZ90="",0,POWER(10,((BZ90+'ModelParams Lw'!$T$4)/10))) +IF(CA90="",0,POWER(10,((CA90+'ModelParams Lw'!$U$4)/10)))+IF(CB90="",0,POWER(10,((CB90+'ModelParams Lw'!$V$4)/10))))</f>
        <v>#DIV/0!</v>
      </c>
      <c r="CD90" s="24" t="e">
        <f t="shared" ca="1" si="37"/>
        <v>#DIV/0!</v>
      </c>
      <c r="CE90" s="24" t="e">
        <f ca="1">(BU90-'ModelParams Lw'!O$10)/'ModelParams Lw'!O$11</f>
        <v>#DIV/0!</v>
      </c>
      <c r="CF90" s="24" t="e">
        <f ca="1">(BV90-'ModelParams Lw'!P$10)/'ModelParams Lw'!P$11</f>
        <v>#DIV/0!</v>
      </c>
      <c r="CG90" s="24" t="e">
        <f ca="1">(BW90-'ModelParams Lw'!Q$10)/'ModelParams Lw'!Q$11</f>
        <v>#DIV/0!</v>
      </c>
      <c r="CH90" s="24" t="e">
        <f ca="1">(BX90-'ModelParams Lw'!R$10)/'ModelParams Lw'!R$11</f>
        <v>#DIV/0!</v>
      </c>
      <c r="CI90" s="24" t="e">
        <f ca="1">(BY90-'ModelParams Lw'!S$10)/'ModelParams Lw'!S$11</f>
        <v>#DIV/0!</v>
      </c>
      <c r="CJ90" s="24" t="e">
        <f ca="1">(BZ90-'ModelParams Lw'!T$10)/'ModelParams Lw'!T$11</f>
        <v>#DIV/0!</v>
      </c>
      <c r="CK90" s="24" t="e">
        <f ca="1">(CA90-'ModelParams Lw'!U$10)/'ModelParams Lw'!U$11</f>
        <v>#DIV/0!</v>
      </c>
      <c r="CL90" s="24" t="e">
        <f ca="1">(CB90-'ModelParams Lw'!V$10)/'ModelParams Lw'!V$11</f>
        <v>#DIV/0!</v>
      </c>
      <c r="CM90" s="66" t="e">
        <f t="shared" si="38"/>
        <v>#DIV/0!</v>
      </c>
      <c r="CN90" s="66" t="e">
        <f t="shared" si="39"/>
        <v>#DIV/0!</v>
      </c>
      <c r="CO90" s="66" t="e">
        <f t="shared" si="40"/>
        <v>#DIV/0!</v>
      </c>
      <c r="CP90" s="66" t="e">
        <f t="shared" si="41"/>
        <v>#DIV/0!</v>
      </c>
      <c r="CQ90" s="66" t="e">
        <f t="shared" si="42"/>
        <v>#DIV/0!</v>
      </c>
      <c r="CR90" s="66" t="e">
        <f t="shared" si="43"/>
        <v>#DIV/0!</v>
      </c>
      <c r="CS90" s="66" t="e">
        <f t="shared" si="44"/>
        <v>#DIV/0!</v>
      </c>
      <c r="CT90" s="66" t="e">
        <f t="shared" si="45"/>
        <v>#DIV/0!</v>
      </c>
      <c r="CU90" s="24" t="e">
        <f>10*LOG10(IF(CM90="",0,POWER(10,((CM90+'ModelParams Lw'!$O$4)/10))) +IF(CN90="",0,POWER(10,((CN90+'ModelParams Lw'!$P$4)/10))) +IF(CO90="",0,POWER(10,((CO90+'ModelParams Lw'!$Q$4)/10))) +IF(CP90="",0,POWER(10,((CP90+'ModelParams Lw'!$R$4)/10))) +IF(CQ90="",0,POWER(10,((CQ90+'ModelParams Lw'!$S$4)/10))) +IF(CR90="",0,POWER(10,((CR90+'ModelParams Lw'!$T$4)/10))) +IF(CS90="",0,POWER(10,((CS90+'ModelParams Lw'!$U$4)/10)))+IF(CT90="",0,POWER(10,((CT90+'ModelParams Lw'!$V$4)/10))))</f>
        <v>#DIV/0!</v>
      </c>
      <c r="CV90" s="24" t="e">
        <f t="shared" si="46"/>
        <v>#DIV/0!</v>
      </c>
      <c r="CW90" s="24" t="e">
        <f>(CM90-'ModelParams Lw'!O$10)/'ModelParams Lw'!O$11</f>
        <v>#DIV/0!</v>
      </c>
      <c r="CX90" s="24" t="e">
        <f>(CN90-'ModelParams Lw'!P$10)/'ModelParams Lw'!P$11</f>
        <v>#DIV/0!</v>
      </c>
      <c r="CY90" s="24" t="e">
        <f>(CO90-'ModelParams Lw'!Q$10)/'ModelParams Lw'!Q$11</f>
        <v>#DIV/0!</v>
      </c>
      <c r="CZ90" s="24" t="e">
        <f>(CP90-'ModelParams Lw'!R$10)/'ModelParams Lw'!R$11</f>
        <v>#DIV/0!</v>
      </c>
      <c r="DA90" s="24" t="e">
        <f>(CQ90-'ModelParams Lw'!S$10)/'ModelParams Lw'!S$11</f>
        <v>#DIV/0!</v>
      </c>
      <c r="DB90" s="24" t="e">
        <f>(CR90-'ModelParams Lw'!T$10)/'ModelParams Lw'!T$11</f>
        <v>#DIV/0!</v>
      </c>
      <c r="DC90" s="24" t="e">
        <f>(CS90-'ModelParams Lw'!U$10)/'ModelParams Lw'!U$11</f>
        <v>#DIV/0!</v>
      </c>
      <c r="DD90" s="24" t="e">
        <f>(CT90-'ModelParams Lw'!V$10)/'ModelParams Lw'!V$11</f>
        <v>#DIV/0!</v>
      </c>
    </row>
    <row r="91" spans="1:108" x14ac:dyDescent="0.25">
      <c r="A91" s="12">
        <f>'Sound Power'!B91</f>
        <v>0</v>
      </c>
      <c r="B91" s="12">
        <f>'Sound Power'!D91</f>
        <v>0</v>
      </c>
      <c r="C91" s="12">
        <f>'Sound Power'!E91</f>
        <v>0</v>
      </c>
      <c r="D91" s="12">
        <f>'Sound Power'!F91</f>
        <v>0</v>
      </c>
      <c r="E91" s="67" t="e">
        <f>IF(Calcul!$G96="SA",'Sound Power'!AY91,'Sound Power'!P91)</f>
        <v>#DIV/0!</v>
      </c>
      <c r="F91" s="67" t="e">
        <f>IF(Calcul!$G96="SA",'Sound Power'!AZ91,'Sound Power'!Q91)</f>
        <v>#DIV/0!</v>
      </c>
      <c r="G91" s="67" t="e">
        <f>IF(Calcul!$G96="SA",'Sound Power'!BA91,'Sound Power'!R91)</f>
        <v>#DIV/0!</v>
      </c>
      <c r="H91" s="67" t="e">
        <f>IF(Calcul!$G96="SA",'Sound Power'!BB91,'Sound Power'!S91)</f>
        <v>#DIV/0!</v>
      </c>
      <c r="I91" s="67" t="e">
        <f>IF(Calcul!$G96="SA",'Sound Power'!BC91,'Sound Power'!T91)</f>
        <v>#DIV/0!</v>
      </c>
      <c r="J91" s="67" t="e">
        <f>IF(Calcul!$G96="SA",'Sound Power'!BD91,'Sound Power'!U91)</f>
        <v>#DIV/0!</v>
      </c>
      <c r="K91" s="67" t="e">
        <f>IF(Calcul!$G96="SA",'Sound Power'!BE91,'Sound Power'!V91)</f>
        <v>#DIV/0!</v>
      </c>
      <c r="L91" s="67" t="e">
        <f>IF(Calcul!$G96="SA",'Sound Power'!BF91,'Sound Power'!W91)</f>
        <v>#DIV/0!</v>
      </c>
      <c r="M91" s="67" t="e">
        <f>'Sound Power'!BY91</f>
        <v>#DIV/0!</v>
      </c>
      <c r="N91" s="67" t="e">
        <f>'Sound Power'!BZ91</f>
        <v>#DIV/0!</v>
      </c>
      <c r="O91" s="67" t="e">
        <f>'Sound Power'!CA91</f>
        <v>#DIV/0!</v>
      </c>
      <c r="P91" s="67" t="e">
        <f>'Sound Power'!CB91</f>
        <v>#DIV/0!</v>
      </c>
      <c r="Q91" s="67" t="e">
        <f>'Sound Power'!CC91</f>
        <v>#DIV/0!</v>
      </c>
      <c r="R91" s="67" t="e">
        <f>'Sound Power'!CD91</f>
        <v>#DIV/0!</v>
      </c>
      <c r="S91" s="67" t="e">
        <f>'Sound Power'!CE91</f>
        <v>#DIV/0!</v>
      </c>
      <c r="T91" s="67" t="e">
        <f>'Sound Power'!CF91</f>
        <v>#DIV/0!</v>
      </c>
      <c r="U91" s="64">
        <f t="shared" si="26"/>
        <v>0</v>
      </c>
      <c r="V91" s="64">
        <f t="shared" si="27"/>
        <v>0</v>
      </c>
      <c r="W91" s="67" t="e">
        <f>('ModelParams Lp'!B$4*10^'ModelParams Lp'!B$5*($U91/$V91)^'ModelParams Lp'!B$6)*3</f>
        <v>#DIV/0!</v>
      </c>
      <c r="X91" s="67" t="e">
        <f>('ModelParams Lp'!C$4*10^'ModelParams Lp'!C$5*($U91/$V91)^'ModelParams Lp'!C$6)*3</f>
        <v>#DIV/0!</v>
      </c>
      <c r="Y91" s="67" t="e">
        <f>('ModelParams Lp'!D$4*10^'ModelParams Lp'!D$5*($U91/$V91)^'ModelParams Lp'!D$6)*3</f>
        <v>#DIV/0!</v>
      </c>
      <c r="Z91" s="67" t="e">
        <f>('ModelParams Lp'!E$4*10^'ModelParams Lp'!E$5*($U91/$V91)^'ModelParams Lp'!E$6)*3</f>
        <v>#DIV/0!</v>
      </c>
      <c r="AA91" s="67" t="e">
        <f>('ModelParams Lp'!F$4*10^'ModelParams Lp'!F$5*($U91/$V91)^'ModelParams Lp'!F$6)*3</f>
        <v>#DIV/0!</v>
      </c>
      <c r="AB91" s="67" t="e">
        <f>('ModelParams Lp'!G$4*10^'ModelParams Lp'!G$5*($U91/$V91)^'ModelParams Lp'!G$6)*3</f>
        <v>#DIV/0!</v>
      </c>
      <c r="AC91" s="67" t="e">
        <f>('ModelParams Lp'!H$4*10^'ModelParams Lp'!H$5*($U91/$V91)^'ModelParams Lp'!H$6)*3</f>
        <v>#DIV/0!</v>
      </c>
      <c r="AD91" s="67" t="e">
        <f>('ModelParams Lp'!I$4*10^'ModelParams Lp'!I$5*($U91/$V91)^'ModelParams Lp'!I$6)*3</f>
        <v>#DIV/0!</v>
      </c>
      <c r="AE91" s="53" t="e">
        <f t="shared" si="28"/>
        <v>#DIV/0!</v>
      </c>
      <c r="AF91" s="53" t="e">
        <f>IF(AE91&lt;'ModelParams Lp'!$B$16,-1,IF(AE91&lt;'ModelParams Lp'!$C$16,0,IF(AE91&lt;'ModelParams Lp'!$D$16,1,IF(AE91&lt;'ModelParams Lp'!$E$16,2,IF(AE91&lt;'ModelParams Lp'!$F$16,3,IF(AE91&lt;'ModelParams Lp'!$G$16,4,IF(AE91&lt;'ModelParams Lp'!$H$16,5,6)))))))</f>
        <v>#DIV/0!</v>
      </c>
      <c r="AG91" s="67" t="e">
        <f ca="1">IF($AF91&gt;1,0,OFFSET('ModelParams Lp'!$C$12,0,-'Sound Pressure'!$AF91))</f>
        <v>#DIV/0!</v>
      </c>
      <c r="AH91" s="67" t="e">
        <f ca="1">IF($AF91&gt;2,0,OFFSET('ModelParams Lp'!$D$12,0,-'Sound Pressure'!$AF91))</f>
        <v>#DIV/0!</v>
      </c>
      <c r="AI91" s="67" t="e">
        <f ca="1">IF($AF91&gt;3,0,OFFSET('ModelParams Lp'!$E$12,0,-'Sound Pressure'!$AF91))</f>
        <v>#DIV/0!</v>
      </c>
      <c r="AJ91" s="67" t="e">
        <f ca="1">IF($AF91&gt;4,0,OFFSET('ModelParams Lp'!$F$12,0,-'Sound Pressure'!$AF91))</f>
        <v>#DIV/0!</v>
      </c>
      <c r="AK91" s="67" t="e">
        <f ca="1">IF($AF91&gt;3,0,OFFSET('ModelParams Lp'!$G$12,0,-'Sound Pressure'!$AF91))</f>
        <v>#DIV/0!</v>
      </c>
      <c r="AL91" s="67" t="e">
        <f ca="1">IF($AF91&gt;5,0,OFFSET('ModelParams Lp'!$H$12,0,-'Sound Pressure'!$AF91))</f>
        <v>#DIV/0!</v>
      </c>
      <c r="AM91" s="67" t="e">
        <f ca="1">IF($AF91&gt;6,0,OFFSET('ModelParams Lp'!$I$12,0,-'Sound Pressure'!$AF91))</f>
        <v>#DIV/0!</v>
      </c>
      <c r="AN91" s="67" t="e">
        <f ca="1">IF($AF91&gt;7,0,IF($AF$4&lt;0,3,OFFSET('ModelParams Lp'!$J$12,0,-'Sound Pressure'!$AF91)))</f>
        <v>#DIV/0!</v>
      </c>
      <c r="AO91" s="67" t="e">
        <f t="shared" si="48"/>
        <v>#DIV/0!</v>
      </c>
      <c r="AP91" s="67" t="e">
        <f t="shared" si="47"/>
        <v>#DIV/0!</v>
      </c>
      <c r="AQ91" s="67" t="e">
        <f t="shared" si="47"/>
        <v>#DIV/0!</v>
      </c>
      <c r="AR91" s="67" t="e">
        <f t="shared" si="47"/>
        <v>#DIV/0!</v>
      </c>
      <c r="AS91" s="67" t="e">
        <f t="shared" si="47"/>
        <v>#DIV/0!</v>
      </c>
      <c r="AT91" s="67" t="e">
        <f t="shared" si="47"/>
        <v>#DIV/0!</v>
      </c>
      <c r="AU91" s="67" t="e">
        <f t="shared" si="47"/>
        <v>#DIV/0!</v>
      </c>
      <c r="AV91" s="67" t="e">
        <f t="shared" si="47"/>
        <v>#DIV/0!</v>
      </c>
      <c r="AW91" s="67">
        <f>'ModelParams Lp'!B$22</f>
        <v>4</v>
      </c>
      <c r="AX91" s="67">
        <f>'ModelParams Lp'!C$22</f>
        <v>2</v>
      </c>
      <c r="AY91" s="67">
        <f>'ModelParams Lp'!D$22</f>
        <v>1</v>
      </c>
      <c r="AZ91" s="67">
        <f>'ModelParams Lp'!E$22</f>
        <v>0</v>
      </c>
      <c r="BA91" s="67">
        <f>'ModelParams Lp'!F$22</f>
        <v>0</v>
      </c>
      <c r="BB91" s="67">
        <f>'ModelParams Lp'!G$22</f>
        <v>0</v>
      </c>
      <c r="BC91" s="67">
        <f>'ModelParams Lp'!H$22</f>
        <v>0</v>
      </c>
      <c r="BD91" s="67">
        <f>'ModelParams Lp'!I$22</f>
        <v>0</v>
      </c>
      <c r="BE91" s="67" t="e">
        <f>-10*LOG(2/(4*PI()*2^2)+4/(0.163*(Calcul!$K96*Calcul!$L96)/VLOOKUP(Calcul!$I96,'ModelParams Lp'!$E$37:$F$39,2,0)))</f>
        <v>#N/A</v>
      </c>
      <c r="BF91" s="67" t="e">
        <f>-10*LOG(2/(4*PI()*2^2)+4/(0.163*(Calcul!$K96*Calcul!$L96)/VLOOKUP(Calcul!$I96,'ModelParams Lp'!$E$37:$F$39,2,0)))</f>
        <v>#N/A</v>
      </c>
      <c r="BG91" s="67" t="e">
        <f>-10*LOG(2/(4*PI()*2^2)+4/(0.163*(Calcul!$K96*Calcul!$L96)/VLOOKUP(Calcul!$I96,'ModelParams Lp'!$E$37:$F$39,2,0)))</f>
        <v>#N/A</v>
      </c>
      <c r="BH91" s="67" t="e">
        <f>-10*LOG(2/(4*PI()*2^2)+4/(0.163*(Calcul!$K96*Calcul!$L96)/VLOOKUP(Calcul!$I96,'ModelParams Lp'!$E$37:$F$39,2,0)))</f>
        <v>#N/A</v>
      </c>
      <c r="BI91" s="67" t="e">
        <f>-10*LOG(2/(4*PI()*2^2)+4/(0.163*(Calcul!$K96*Calcul!$L96)/VLOOKUP(Calcul!$I96,'ModelParams Lp'!$E$37:$F$39,2,0)))</f>
        <v>#N/A</v>
      </c>
      <c r="BJ91" s="67" t="e">
        <f>-10*LOG(2/(4*PI()*2^2)+4/(0.163*(Calcul!$K96*Calcul!$L96)/VLOOKUP(Calcul!$I96,'ModelParams Lp'!$E$37:$F$39,2,0)))</f>
        <v>#N/A</v>
      </c>
      <c r="BK91" s="67" t="e">
        <f>-10*LOG(2/(4*PI()*2^2)+4/(0.163*(Calcul!$K96*Calcul!$L96)/VLOOKUP(Calcul!$I96,'ModelParams Lp'!$E$37:$F$39,2,0)))</f>
        <v>#N/A</v>
      </c>
      <c r="BL91" s="67" t="e">
        <f>-10*LOG(2/(4*PI()*2^2)+4/(0.163*(Calcul!$K96*Calcul!$L96)/VLOOKUP(Calcul!$I96,'ModelParams Lp'!$E$37:$F$39,2,0)))</f>
        <v>#N/A</v>
      </c>
      <c r="BM91" s="67" t="e">
        <f>VLOOKUP(Calcul!$J96,'ModelParams Lp'!$D$28:$O$32,5,0)+BE91</f>
        <v>#N/A</v>
      </c>
      <c r="BN91" s="67" t="e">
        <f>VLOOKUP(Calcul!$J96,'ModelParams Lp'!$D$28:$O$32,6,0)+BF91</f>
        <v>#N/A</v>
      </c>
      <c r="BO91" s="67" t="e">
        <f>VLOOKUP(Calcul!$J96,'ModelParams Lp'!$D$28:$O$32,7,0)+BG91</f>
        <v>#N/A</v>
      </c>
      <c r="BP91" s="67" t="e">
        <f>VLOOKUP(Calcul!$J96,'ModelParams Lp'!$D$28:$O$32,8,0)+BH91</f>
        <v>#N/A</v>
      </c>
      <c r="BQ91" s="67" t="e">
        <f>VLOOKUP(Calcul!$J96,'ModelParams Lp'!$D$28:$O$32,9,0)+BI91</f>
        <v>#N/A</v>
      </c>
      <c r="BR91" s="67" t="e">
        <f>VLOOKUP(Calcul!$J96,'ModelParams Lp'!$D$28:$O$32,10,0)+BJ91</f>
        <v>#N/A</v>
      </c>
      <c r="BS91" s="67" t="e">
        <f>VLOOKUP(Calcul!$J96,'ModelParams Lp'!$D$28:$O$32,11,0)+BK91</f>
        <v>#N/A</v>
      </c>
      <c r="BT91" s="67" t="e">
        <f>VLOOKUP(Calcul!$J96,'ModelParams Lp'!$D$28:$O$32,12,0)+BL91</f>
        <v>#N/A</v>
      </c>
      <c r="BU91" s="66" t="e">
        <f t="shared" ca="1" si="29"/>
        <v>#DIV/0!</v>
      </c>
      <c r="BV91" s="66" t="e">
        <f t="shared" ca="1" si="30"/>
        <v>#DIV/0!</v>
      </c>
      <c r="BW91" s="66" t="e">
        <f t="shared" ca="1" si="31"/>
        <v>#DIV/0!</v>
      </c>
      <c r="BX91" s="66" t="e">
        <f t="shared" ca="1" si="32"/>
        <v>#DIV/0!</v>
      </c>
      <c r="BY91" s="66" t="e">
        <f t="shared" ca="1" si="33"/>
        <v>#DIV/0!</v>
      </c>
      <c r="BZ91" s="66" t="e">
        <f t="shared" ca="1" si="34"/>
        <v>#DIV/0!</v>
      </c>
      <c r="CA91" s="66" t="e">
        <f t="shared" ca="1" si="35"/>
        <v>#DIV/0!</v>
      </c>
      <c r="CB91" s="66" t="e">
        <f t="shared" ca="1" si="36"/>
        <v>#DIV/0!</v>
      </c>
      <c r="CC91" s="24" t="e">
        <f ca="1">10*LOG10(IF(BU91="",0,POWER(10,((BU91+'ModelParams Lw'!$O$4)/10))) +IF(BV91="",0,POWER(10,((BV91+'ModelParams Lw'!$P$4)/10))) +IF(BW91="",0,POWER(10,((BW91+'ModelParams Lw'!$Q$4)/10))) +IF(BX91="",0,POWER(10,((BX91+'ModelParams Lw'!$R$4)/10))) +IF(BY91="",0,POWER(10,((BY91+'ModelParams Lw'!$S$4)/10))) +IF(BZ91="",0,POWER(10,((BZ91+'ModelParams Lw'!$T$4)/10))) +IF(CA91="",0,POWER(10,((CA91+'ModelParams Lw'!$U$4)/10)))+IF(CB91="",0,POWER(10,((CB91+'ModelParams Lw'!$V$4)/10))))</f>
        <v>#DIV/0!</v>
      </c>
      <c r="CD91" s="24" t="e">
        <f t="shared" ca="1" si="37"/>
        <v>#DIV/0!</v>
      </c>
      <c r="CE91" s="24" t="e">
        <f ca="1">(BU91-'ModelParams Lw'!O$10)/'ModelParams Lw'!O$11</f>
        <v>#DIV/0!</v>
      </c>
      <c r="CF91" s="24" t="e">
        <f ca="1">(BV91-'ModelParams Lw'!P$10)/'ModelParams Lw'!P$11</f>
        <v>#DIV/0!</v>
      </c>
      <c r="CG91" s="24" t="e">
        <f ca="1">(BW91-'ModelParams Lw'!Q$10)/'ModelParams Lw'!Q$11</f>
        <v>#DIV/0!</v>
      </c>
      <c r="CH91" s="24" t="e">
        <f ca="1">(BX91-'ModelParams Lw'!R$10)/'ModelParams Lw'!R$11</f>
        <v>#DIV/0!</v>
      </c>
      <c r="CI91" s="24" t="e">
        <f ca="1">(BY91-'ModelParams Lw'!S$10)/'ModelParams Lw'!S$11</f>
        <v>#DIV/0!</v>
      </c>
      <c r="CJ91" s="24" t="e">
        <f ca="1">(BZ91-'ModelParams Lw'!T$10)/'ModelParams Lw'!T$11</f>
        <v>#DIV/0!</v>
      </c>
      <c r="CK91" s="24" t="e">
        <f ca="1">(CA91-'ModelParams Lw'!U$10)/'ModelParams Lw'!U$11</f>
        <v>#DIV/0!</v>
      </c>
      <c r="CL91" s="24" t="e">
        <f ca="1">(CB91-'ModelParams Lw'!V$10)/'ModelParams Lw'!V$11</f>
        <v>#DIV/0!</v>
      </c>
      <c r="CM91" s="66" t="e">
        <f t="shared" si="38"/>
        <v>#DIV/0!</v>
      </c>
      <c r="CN91" s="66" t="e">
        <f t="shared" si="39"/>
        <v>#DIV/0!</v>
      </c>
      <c r="CO91" s="66" t="e">
        <f t="shared" si="40"/>
        <v>#DIV/0!</v>
      </c>
      <c r="CP91" s="66" t="e">
        <f t="shared" si="41"/>
        <v>#DIV/0!</v>
      </c>
      <c r="CQ91" s="66" t="e">
        <f t="shared" si="42"/>
        <v>#DIV/0!</v>
      </c>
      <c r="CR91" s="66" t="e">
        <f t="shared" si="43"/>
        <v>#DIV/0!</v>
      </c>
      <c r="CS91" s="66" t="e">
        <f t="shared" si="44"/>
        <v>#DIV/0!</v>
      </c>
      <c r="CT91" s="66" t="e">
        <f t="shared" si="45"/>
        <v>#DIV/0!</v>
      </c>
      <c r="CU91" s="24" t="e">
        <f>10*LOG10(IF(CM91="",0,POWER(10,((CM91+'ModelParams Lw'!$O$4)/10))) +IF(CN91="",0,POWER(10,((CN91+'ModelParams Lw'!$P$4)/10))) +IF(CO91="",0,POWER(10,((CO91+'ModelParams Lw'!$Q$4)/10))) +IF(CP91="",0,POWER(10,((CP91+'ModelParams Lw'!$R$4)/10))) +IF(CQ91="",0,POWER(10,((CQ91+'ModelParams Lw'!$S$4)/10))) +IF(CR91="",0,POWER(10,((CR91+'ModelParams Lw'!$T$4)/10))) +IF(CS91="",0,POWER(10,((CS91+'ModelParams Lw'!$U$4)/10)))+IF(CT91="",0,POWER(10,((CT91+'ModelParams Lw'!$V$4)/10))))</f>
        <v>#DIV/0!</v>
      </c>
      <c r="CV91" s="24" t="e">
        <f t="shared" si="46"/>
        <v>#DIV/0!</v>
      </c>
      <c r="CW91" s="24" t="e">
        <f>(CM91-'ModelParams Lw'!O$10)/'ModelParams Lw'!O$11</f>
        <v>#DIV/0!</v>
      </c>
      <c r="CX91" s="24" t="e">
        <f>(CN91-'ModelParams Lw'!P$10)/'ModelParams Lw'!P$11</f>
        <v>#DIV/0!</v>
      </c>
      <c r="CY91" s="24" t="e">
        <f>(CO91-'ModelParams Lw'!Q$10)/'ModelParams Lw'!Q$11</f>
        <v>#DIV/0!</v>
      </c>
      <c r="CZ91" s="24" t="e">
        <f>(CP91-'ModelParams Lw'!R$10)/'ModelParams Lw'!R$11</f>
        <v>#DIV/0!</v>
      </c>
      <c r="DA91" s="24" t="e">
        <f>(CQ91-'ModelParams Lw'!S$10)/'ModelParams Lw'!S$11</f>
        <v>#DIV/0!</v>
      </c>
      <c r="DB91" s="24" t="e">
        <f>(CR91-'ModelParams Lw'!T$10)/'ModelParams Lw'!T$11</f>
        <v>#DIV/0!</v>
      </c>
      <c r="DC91" s="24" t="e">
        <f>(CS91-'ModelParams Lw'!U$10)/'ModelParams Lw'!U$11</f>
        <v>#DIV/0!</v>
      </c>
      <c r="DD91" s="24" t="e">
        <f>(CT91-'ModelParams Lw'!V$10)/'ModelParams Lw'!V$11</f>
        <v>#DIV/0!</v>
      </c>
    </row>
    <row r="92" spans="1:108" x14ac:dyDescent="0.25">
      <c r="A92" s="12">
        <f>'Sound Power'!B92</f>
        <v>0</v>
      </c>
      <c r="B92" s="12">
        <f>'Sound Power'!D92</f>
        <v>0</v>
      </c>
      <c r="C92" s="12">
        <f>'Sound Power'!E92</f>
        <v>0</v>
      </c>
      <c r="D92" s="12">
        <f>'Sound Power'!F92</f>
        <v>0</v>
      </c>
      <c r="E92" s="67" t="e">
        <f>IF(Calcul!$G97="SA",'Sound Power'!AY92,'Sound Power'!P92)</f>
        <v>#DIV/0!</v>
      </c>
      <c r="F92" s="67" t="e">
        <f>IF(Calcul!$G97="SA",'Sound Power'!AZ92,'Sound Power'!Q92)</f>
        <v>#DIV/0!</v>
      </c>
      <c r="G92" s="67" t="e">
        <f>IF(Calcul!$G97="SA",'Sound Power'!BA92,'Sound Power'!R92)</f>
        <v>#DIV/0!</v>
      </c>
      <c r="H92" s="67" t="e">
        <f>IF(Calcul!$G97="SA",'Sound Power'!BB92,'Sound Power'!S92)</f>
        <v>#DIV/0!</v>
      </c>
      <c r="I92" s="67" t="e">
        <f>IF(Calcul!$G97="SA",'Sound Power'!BC92,'Sound Power'!T92)</f>
        <v>#DIV/0!</v>
      </c>
      <c r="J92" s="67" t="e">
        <f>IF(Calcul!$G97="SA",'Sound Power'!BD92,'Sound Power'!U92)</f>
        <v>#DIV/0!</v>
      </c>
      <c r="K92" s="67" t="e">
        <f>IF(Calcul!$G97="SA",'Sound Power'!BE92,'Sound Power'!V92)</f>
        <v>#DIV/0!</v>
      </c>
      <c r="L92" s="67" t="e">
        <f>IF(Calcul!$G97="SA",'Sound Power'!BF92,'Sound Power'!W92)</f>
        <v>#DIV/0!</v>
      </c>
      <c r="M92" s="67" t="e">
        <f>'Sound Power'!BY92</f>
        <v>#DIV/0!</v>
      </c>
      <c r="N92" s="67" t="e">
        <f>'Sound Power'!BZ92</f>
        <v>#DIV/0!</v>
      </c>
      <c r="O92" s="67" t="e">
        <f>'Sound Power'!CA92</f>
        <v>#DIV/0!</v>
      </c>
      <c r="P92" s="67" t="e">
        <f>'Sound Power'!CB92</f>
        <v>#DIV/0!</v>
      </c>
      <c r="Q92" s="67" t="e">
        <f>'Sound Power'!CC92</f>
        <v>#DIV/0!</v>
      </c>
      <c r="R92" s="67" t="e">
        <f>'Sound Power'!CD92</f>
        <v>#DIV/0!</v>
      </c>
      <c r="S92" s="67" t="e">
        <f>'Sound Power'!CE92</f>
        <v>#DIV/0!</v>
      </c>
      <c r="T92" s="67" t="e">
        <f>'Sound Power'!CF92</f>
        <v>#DIV/0!</v>
      </c>
      <c r="U92" s="64">
        <f t="shared" si="26"/>
        <v>0</v>
      </c>
      <c r="V92" s="64">
        <f t="shared" si="27"/>
        <v>0</v>
      </c>
      <c r="W92" s="67" t="e">
        <f>('ModelParams Lp'!B$4*10^'ModelParams Lp'!B$5*($U92/$V92)^'ModelParams Lp'!B$6)*3</f>
        <v>#DIV/0!</v>
      </c>
      <c r="X92" s="67" t="e">
        <f>('ModelParams Lp'!C$4*10^'ModelParams Lp'!C$5*($U92/$V92)^'ModelParams Lp'!C$6)*3</f>
        <v>#DIV/0!</v>
      </c>
      <c r="Y92" s="67" t="e">
        <f>('ModelParams Lp'!D$4*10^'ModelParams Lp'!D$5*($U92/$V92)^'ModelParams Lp'!D$6)*3</f>
        <v>#DIV/0!</v>
      </c>
      <c r="Z92" s="67" t="e">
        <f>('ModelParams Lp'!E$4*10^'ModelParams Lp'!E$5*($U92/$V92)^'ModelParams Lp'!E$6)*3</f>
        <v>#DIV/0!</v>
      </c>
      <c r="AA92" s="67" t="e">
        <f>('ModelParams Lp'!F$4*10^'ModelParams Lp'!F$5*($U92/$V92)^'ModelParams Lp'!F$6)*3</f>
        <v>#DIV/0!</v>
      </c>
      <c r="AB92" s="67" t="e">
        <f>('ModelParams Lp'!G$4*10^'ModelParams Lp'!G$5*($U92/$V92)^'ModelParams Lp'!G$6)*3</f>
        <v>#DIV/0!</v>
      </c>
      <c r="AC92" s="67" t="e">
        <f>('ModelParams Lp'!H$4*10^'ModelParams Lp'!H$5*($U92/$V92)^'ModelParams Lp'!H$6)*3</f>
        <v>#DIV/0!</v>
      </c>
      <c r="AD92" s="67" t="e">
        <f>('ModelParams Lp'!I$4*10^'ModelParams Lp'!I$5*($U92/$V92)^'ModelParams Lp'!I$6)*3</f>
        <v>#DIV/0!</v>
      </c>
      <c r="AE92" s="53" t="e">
        <f t="shared" si="28"/>
        <v>#DIV/0!</v>
      </c>
      <c r="AF92" s="53" t="e">
        <f>IF(AE92&lt;'ModelParams Lp'!$B$16,-1,IF(AE92&lt;'ModelParams Lp'!$C$16,0,IF(AE92&lt;'ModelParams Lp'!$D$16,1,IF(AE92&lt;'ModelParams Lp'!$E$16,2,IF(AE92&lt;'ModelParams Lp'!$F$16,3,IF(AE92&lt;'ModelParams Lp'!$G$16,4,IF(AE92&lt;'ModelParams Lp'!$H$16,5,6)))))))</f>
        <v>#DIV/0!</v>
      </c>
      <c r="AG92" s="67" t="e">
        <f ca="1">IF($AF92&gt;1,0,OFFSET('ModelParams Lp'!$C$12,0,-'Sound Pressure'!$AF92))</f>
        <v>#DIV/0!</v>
      </c>
      <c r="AH92" s="67" t="e">
        <f ca="1">IF($AF92&gt;2,0,OFFSET('ModelParams Lp'!$D$12,0,-'Sound Pressure'!$AF92))</f>
        <v>#DIV/0!</v>
      </c>
      <c r="AI92" s="67" t="e">
        <f ca="1">IF($AF92&gt;3,0,OFFSET('ModelParams Lp'!$E$12,0,-'Sound Pressure'!$AF92))</f>
        <v>#DIV/0!</v>
      </c>
      <c r="AJ92" s="67" t="e">
        <f ca="1">IF($AF92&gt;4,0,OFFSET('ModelParams Lp'!$F$12,0,-'Sound Pressure'!$AF92))</f>
        <v>#DIV/0!</v>
      </c>
      <c r="AK92" s="67" t="e">
        <f ca="1">IF($AF92&gt;3,0,OFFSET('ModelParams Lp'!$G$12,0,-'Sound Pressure'!$AF92))</f>
        <v>#DIV/0!</v>
      </c>
      <c r="AL92" s="67" t="e">
        <f ca="1">IF($AF92&gt;5,0,OFFSET('ModelParams Lp'!$H$12,0,-'Sound Pressure'!$AF92))</f>
        <v>#DIV/0!</v>
      </c>
      <c r="AM92" s="67" t="e">
        <f ca="1">IF($AF92&gt;6,0,OFFSET('ModelParams Lp'!$I$12,0,-'Sound Pressure'!$AF92))</f>
        <v>#DIV/0!</v>
      </c>
      <c r="AN92" s="67" t="e">
        <f ca="1">IF($AF92&gt;7,0,IF($AF$4&lt;0,3,OFFSET('ModelParams Lp'!$J$12,0,-'Sound Pressure'!$AF92)))</f>
        <v>#DIV/0!</v>
      </c>
      <c r="AO92" s="67" t="e">
        <f t="shared" si="48"/>
        <v>#DIV/0!</v>
      </c>
      <c r="AP92" s="67" t="e">
        <f t="shared" si="47"/>
        <v>#DIV/0!</v>
      </c>
      <c r="AQ92" s="67" t="e">
        <f t="shared" si="47"/>
        <v>#DIV/0!</v>
      </c>
      <c r="AR92" s="67" t="e">
        <f t="shared" si="47"/>
        <v>#DIV/0!</v>
      </c>
      <c r="AS92" s="67" t="e">
        <f t="shared" si="47"/>
        <v>#DIV/0!</v>
      </c>
      <c r="AT92" s="67" t="e">
        <f t="shared" si="47"/>
        <v>#DIV/0!</v>
      </c>
      <c r="AU92" s="67" t="e">
        <f t="shared" si="47"/>
        <v>#DIV/0!</v>
      </c>
      <c r="AV92" s="67" t="e">
        <f t="shared" si="47"/>
        <v>#DIV/0!</v>
      </c>
      <c r="AW92" s="67">
        <f>'ModelParams Lp'!B$22</f>
        <v>4</v>
      </c>
      <c r="AX92" s="67">
        <f>'ModelParams Lp'!C$22</f>
        <v>2</v>
      </c>
      <c r="AY92" s="67">
        <f>'ModelParams Lp'!D$22</f>
        <v>1</v>
      </c>
      <c r="AZ92" s="67">
        <f>'ModelParams Lp'!E$22</f>
        <v>0</v>
      </c>
      <c r="BA92" s="67">
        <f>'ModelParams Lp'!F$22</f>
        <v>0</v>
      </c>
      <c r="BB92" s="67">
        <f>'ModelParams Lp'!G$22</f>
        <v>0</v>
      </c>
      <c r="BC92" s="67">
        <f>'ModelParams Lp'!H$22</f>
        <v>0</v>
      </c>
      <c r="BD92" s="67">
        <f>'ModelParams Lp'!I$22</f>
        <v>0</v>
      </c>
      <c r="BE92" s="67" t="e">
        <f>-10*LOG(2/(4*PI()*2^2)+4/(0.163*(Calcul!$K97*Calcul!$L97)/VLOOKUP(Calcul!$I97,'ModelParams Lp'!$E$37:$F$39,2,0)))</f>
        <v>#N/A</v>
      </c>
      <c r="BF92" s="67" t="e">
        <f>-10*LOG(2/(4*PI()*2^2)+4/(0.163*(Calcul!$K97*Calcul!$L97)/VLOOKUP(Calcul!$I97,'ModelParams Lp'!$E$37:$F$39,2,0)))</f>
        <v>#N/A</v>
      </c>
      <c r="BG92" s="67" t="e">
        <f>-10*LOG(2/(4*PI()*2^2)+4/(0.163*(Calcul!$K97*Calcul!$L97)/VLOOKUP(Calcul!$I97,'ModelParams Lp'!$E$37:$F$39,2,0)))</f>
        <v>#N/A</v>
      </c>
      <c r="BH92" s="67" t="e">
        <f>-10*LOG(2/(4*PI()*2^2)+4/(0.163*(Calcul!$K97*Calcul!$L97)/VLOOKUP(Calcul!$I97,'ModelParams Lp'!$E$37:$F$39,2,0)))</f>
        <v>#N/A</v>
      </c>
      <c r="BI92" s="67" t="e">
        <f>-10*LOG(2/(4*PI()*2^2)+4/(0.163*(Calcul!$K97*Calcul!$L97)/VLOOKUP(Calcul!$I97,'ModelParams Lp'!$E$37:$F$39,2,0)))</f>
        <v>#N/A</v>
      </c>
      <c r="BJ92" s="67" t="e">
        <f>-10*LOG(2/(4*PI()*2^2)+4/(0.163*(Calcul!$K97*Calcul!$L97)/VLOOKUP(Calcul!$I97,'ModelParams Lp'!$E$37:$F$39,2,0)))</f>
        <v>#N/A</v>
      </c>
      <c r="BK92" s="67" t="e">
        <f>-10*LOG(2/(4*PI()*2^2)+4/(0.163*(Calcul!$K97*Calcul!$L97)/VLOOKUP(Calcul!$I97,'ModelParams Lp'!$E$37:$F$39,2,0)))</f>
        <v>#N/A</v>
      </c>
      <c r="BL92" s="67" t="e">
        <f>-10*LOG(2/(4*PI()*2^2)+4/(0.163*(Calcul!$K97*Calcul!$L97)/VLOOKUP(Calcul!$I97,'ModelParams Lp'!$E$37:$F$39,2,0)))</f>
        <v>#N/A</v>
      </c>
      <c r="BM92" s="67" t="e">
        <f>VLOOKUP(Calcul!$J97,'ModelParams Lp'!$D$28:$O$32,5,0)+BE92</f>
        <v>#N/A</v>
      </c>
      <c r="BN92" s="67" t="e">
        <f>VLOOKUP(Calcul!$J97,'ModelParams Lp'!$D$28:$O$32,6,0)+BF92</f>
        <v>#N/A</v>
      </c>
      <c r="BO92" s="67" t="e">
        <f>VLOOKUP(Calcul!$J97,'ModelParams Lp'!$D$28:$O$32,7,0)+BG92</f>
        <v>#N/A</v>
      </c>
      <c r="BP92" s="67" t="e">
        <f>VLOOKUP(Calcul!$J97,'ModelParams Lp'!$D$28:$O$32,8,0)+BH92</f>
        <v>#N/A</v>
      </c>
      <c r="BQ92" s="67" t="e">
        <f>VLOOKUP(Calcul!$J97,'ModelParams Lp'!$D$28:$O$32,9,0)+BI92</f>
        <v>#N/A</v>
      </c>
      <c r="BR92" s="67" t="e">
        <f>VLOOKUP(Calcul!$J97,'ModelParams Lp'!$D$28:$O$32,10,0)+BJ92</f>
        <v>#N/A</v>
      </c>
      <c r="BS92" s="67" t="e">
        <f>VLOOKUP(Calcul!$J97,'ModelParams Lp'!$D$28:$O$32,11,0)+BK92</f>
        <v>#N/A</v>
      </c>
      <c r="BT92" s="67" t="e">
        <f>VLOOKUP(Calcul!$J97,'ModelParams Lp'!$D$28:$O$32,12,0)+BL92</f>
        <v>#N/A</v>
      </c>
      <c r="BU92" s="66" t="e">
        <f t="shared" ca="1" si="29"/>
        <v>#DIV/0!</v>
      </c>
      <c r="BV92" s="66" t="e">
        <f t="shared" ca="1" si="30"/>
        <v>#DIV/0!</v>
      </c>
      <c r="BW92" s="66" t="e">
        <f t="shared" ca="1" si="31"/>
        <v>#DIV/0!</v>
      </c>
      <c r="BX92" s="66" t="e">
        <f t="shared" ca="1" si="32"/>
        <v>#DIV/0!</v>
      </c>
      <c r="BY92" s="66" t="e">
        <f t="shared" ca="1" si="33"/>
        <v>#DIV/0!</v>
      </c>
      <c r="BZ92" s="66" t="e">
        <f t="shared" ca="1" si="34"/>
        <v>#DIV/0!</v>
      </c>
      <c r="CA92" s="66" t="e">
        <f t="shared" ca="1" si="35"/>
        <v>#DIV/0!</v>
      </c>
      <c r="CB92" s="66" t="e">
        <f t="shared" ca="1" si="36"/>
        <v>#DIV/0!</v>
      </c>
      <c r="CC92" s="24" t="e">
        <f ca="1">10*LOG10(IF(BU92="",0,POWER(10,((BU92+'ModelParams Lw'!$O$4)/10))) +IF(BV92="",0,POWER(10,((BV92+'ModelParams Lw'!$P$4)/10))) +IF(BW92="",0,POWER(10,((BW92+'ModelParams Lw'!$Q$4)/10))) +IF(BX92="",0,POWER(10,((BX92+'ModelParams Lw'!$R$4)/10))) +IF(BY92="",0,POWER(10,((BY92+'ModelParams Lw'!$S$4)/10))) +IF(BZ92="",0,POWER(10,((BZ92+'ModelParams Lw'!$T$4)/10))) +IF(CA92="",0,POWER(10,((CA92+'ModelParams Lw'!$U$4)/10)))+IF(CB92="",0,POWER(10,((CB92+'ModelParams Lw'!$V$4)/10))))</f>
        <v>#DIV/0!</v>
      </c>
      <c r="CD92" s="24" t="e">
        <f t="shared" ca="1" si="37"/>
        <v>#DIV/0!</v>
      </c>
      <c r="CE92" s="24" t="e">
        <f ca="1">(BU92-'ModelParams Lw'!O$10)/'ModelParams Lw'!O$11</f>
        <v>#DIV/0!</v>
      </c>
      <c r="CF92" s="24" t="e">
        <f ca="1">(BV92-'ModelParams Lw'!P$10)/'ModelParams Lw'!P$11</f>
        <v>#DIV/0!</v>
      </c>
      <c r="CG92" s="24" t="e">
        <f ca="1">(BW92-'ModelParams Lw'!Q$10)/'ModelParams Lw'!Q$11</f>
        <v>#DIV/0!</v>
      </c>
      <c r="CH92" s="24" t="e">
        <f ca="1">(BX92-'ModelParams Lw'!R$10)/'ModelParams Lw'!R$11</f>
        <v>#DIV/0!</v>
      </c>
      <c r="CI92" s="24" t="e">
        <f ca="1">(BY92-'ModelParams Lw'!S$10)/'ModelParams Lw'!S$11</f>
        <v>#DIV/0!</v>
      </c>
      <c r="CJ92" s="24" t="e">
        <f ca="1">(BZ92-'ModelParams Lw'!T$10)/'ModelParams Lw'!T$11</f>
        <v>#DIV/0!</v>
      </c>
      <c r="CK92" s="24" t="e">
        <f ca="1">(CA92-'ModelParams Lw'!U$10)/'ModelParams Lw'!U$11</f>
        <v>#DIV/0!</v>
      </c>
      <c r="CL92" s="24" t="e">
        <f ca="1">(CB92-'ModelParams Lw'!V$10)/'ModelParams Lw'!V$11</f>
        <v>#DIV/0!</v>
      </c>
      <c r="CM92" s="66" t="e">
        <f t="shared" si="38"/>
        <v>#DIV/0!</v>
      </c>
      <c r="CN92" s="66" t="e">
        <f t="shared" si="39"/>
        <v>#DIV/0!</v>
      </c>
      <c r="CO92" s="66" t="e">
        <f t="shared" si="40"/>
        <v>#DIV/0!</v>
      </c>
      <c r="CP92" s="66" t="e">
        <f t="shared" si="41"/>
        <v>#DIV/0!</v>
      </c>
      <c r="CQ92" s="66" t="e">
        <f t="shared" si="42"/>
        <v>#DIV/0!</v>
      </c>
      <c r="CR92" s="66" t="e">
        <f t="shared" si="43"/>
        <v>#DIV/0!</v>
      </c>
      <c r="CS92" s="66" t="e">
        <f t="shared" si="44"/>
        <v>#DIV/0!</v>
      </c>
      <c r="CT92" s="66" t="e">
        <f t="shared" si="45"/>
        <v>#DIV/0!</v>
      </c>
      <c r="CU92" s="24" t="e">
        <f>10*LOG10(IF(CM92="",0,POWER(10,((CM92+'ModelParams Lw'!$O$4)/10))) +IF(CN92="",0,POWER(10,((CN92+'ModelParams Lw'!$P$4)/10))) +IF(CO92="",0,POWER(10,((CO92+'ModelParams Lw'!$Q$4)/10))) +IF(CP92="",0,POWER(10,((CP92+'ModelParams Lw'!$R$4)/10))) +IF(CQ92="",0,POWER(10,((CQ92+'ModelParams Lw'!$S$4)/10))) +IF(CR92="",0,POWER(10,((CR92+'ModelParams Lw'!$T$4)/10))) +IF(CS92="",0,POWER(10,((CS92+'ModelParams Lw'!$U$4)/10)))+IF(CT92="",0,POWER(10,((CT92+'ModelParams Lw'!$V$4)/10))))</f>
        <v>#DIV/0!</v>
      </c>
      <c r="CV92" s="24" t="e">
        <f t="shared" si="46"/>
        <v>#DIV/0!</v>
      </c>
      <c r="CW92" s="24" t="e">
        <f>(CM92-'ModelParams Lw'!O$10)/'ModelParams Lw'!O$11</f>
        <v>#DIV/0!</v>
      </c>
      <c r="CX92" s="24" t="e">
        <f>(CN92-'ModelParams Lw'!P$10)/'ModelParams Lw'!P$11</f>
        <v>#DIV/0!</v>
      </c>
      <c r="CY92" s="24" t="e">
        <f>(CO92-'ModelParams Lw'!Q$10)/'ModelParams Lw'!Q$11</f>
        <v>#DIV/0!</v>
      </c>
      <c r="CZ92" s="24" t="e">
        <f>(CP92-'ModelParams Lw'!R$10)/'ModelParams Lw'!R$11</f>
        <v>#DIV/0!</v>
      </c>
      <c r="DA92" s="24" t="e">
        <f>(CQ92-'ModelParams Lw'!S$10)/'ModelParams Lw'!S$11</f>
        <v>#DIV/0!</v>
      </c>
      <c r="DB92" s="24" t="e">
        <f>(CR92-'ModelParams Lw'!T$10)/'ModelParams Lw'!T$11</f>
        <v>#DIV/0!</v>
      </c>
      <c r="DC92" s="24" t="e">
        <f>(CS92-'ModelParams Lw'!U$10)/'ModelParams Lw'!U$11</f>
        <v>#DIV/0!</v>
      </c>
      <c r="DD92" s="24" t="e">
        <f>(CT92-'ModelParams Lw'!V$10)/'ModelParams Lw'!V$11</f>
        <v>#DIV/0!</v>
      </c>
    </row>
    <row r="93" spans="1:108" x14ac:dyDescent="0.25">
      <c r="A93" s="12">
        <f>'Sound Power'!B93</f>
        <v>0</v>
      </c>
      <c r="B93" s="12">
        <f>'Sound Power'!D93</f>
        <v>0</v>
      </c>
      <c r="C93" s="12">
        <f>'Sound Power'!E93</f>
        <v>0</v>
      </c>
      <c r="D93" s="12">
        <f>'Sound Power'!F93</f>
        <v>0</v>
      </c>
      <c r="E93" s="67" t="e">
        <f>IF(Calcul!$G98="SA",'Sound Power'!AY93,'Sound Power'!P93)</f>
        <v>#DIV/0!</v>
      </c>
      <c r="F93" s="67" t="e">
        <f>IF(Calcul!$G98="SA",'Sound Power'!AZ93,'Sound Power'!Q93)</f>
        <v>#DIV/0!</v>
      </c>
      <c r="G93" s="67" t="e">
        <f>IF(Calcul!$G98="SA",'Sound Power'!BA93,'Sound Power'!R93)</f>
        <v>#DIV/0!</v>
      </c>
      <c r="H93" s="67" t="e">
        <f>IF(Calcul!$G98="SA",'Sound Power'!BB93,'Sound Power'!S93)</f>
        <v>#DIV/0!</v>
      </c>
      <c r="I93" s="67" t="e">
        <f>IF(Calcul!$G98="SA",'Sound Power'!BC93,'Sound Power'!T93)</f>
        <v>#DIV/0!</v>
      </c>
      <c r="J93" s="67" t="e">
        <f>IF(Calcul!$G98="SA",'Sound Power'!BD93,'Sound Power'!U93)</f>
        <v>#DIV/0!</v>
      </c>
      <c r="K93" s="67" t="e">
        <f>IF(Calcul!$G98="SA",'Sound Power'!BE93,'Sound Power'!V93)</f>
        <v>#DIV/0!</v>
      </c>
      <c r="L93" s="67" t="e">
        <f>IF(Calcul!$G98="SA",'Sound Power'!BF93,'Sound Power'!W93)</f>
        <v>#DIV/0!</v>
      </c>
      <c r="M93" s="67" t="e">
        <f>'Sound Power'!BY93</f>
        <v>#DIV/0!</v>
      </c>
      <c r="N93" s="67" t="e">
        <f>'Sound Power'!BZ93</f>
        <v>#DIV/0!</v>
      </c>
      <c r="O93" s="67" t="e">
        <f>'Sound Power'!CA93</f>
        <v>#DIV/0!</v>
      </c>
      <c r="P93" s="67" t="e">
        <f>'Sound Power'!CB93</f>
        <v>#DIV/0!</v>
      </c>
      <c r="Q93" s="67" t="e">
        <f>'Sound Power'!CC93</f>
        <v>#DIV/0!</v>
      </c>
      <c r="R93" s="67" t="e">
        <f>'Sound Power'!CD93</f>
        <v>#DIV/0!</v>
      </c>
      <c r="S93" s="67" t="e">
        <f>'Sound Power'!CE93</f>
        <v>#DIV/0!</v>
      </c>
      <c r="T93" s="67" t="e">
        <f>'Sound Power'!CF93</f>
        <v>#DIV/0!</v>
      </c>
      <c r="U93" s="64">
        <f t="shared" si="26"/>
        <v>0</v>
      </c>
      <c r="V93" s="64">
        <f t="shared" si="27"/>
        <v>0</v>
      </c>
      <c r="W93" s="67" t="e">
        <f>('ModelParams Lp'!B$4*10^'ModelParams Lp'!B$5*($U93/$V93)^'ModelParams Lp'!B$6)*3</f>
        <v>#DIV/0!</v>
      </c>
      <c r="X93" s="67" t="e">
        <f>('ModelParams Lp'!C$4*10^'ModelParams Lp'!C$5*($U93/$V93)^'ModelParams Lp'!C$6)*3</f>
        <v>#DIV/0!</v>
      </c>
      <c r="Y93" s="67" t="e">
        <f>('ModelParams Lp'!D$4*10^'ModelParams Lp'!D$5*($U93/$V93)^'ModelParams Lp'!D$6)*3</f>
        <v>#DIV/0!</v>
      </c>
      <c r="Z93" s="67" t="e">
        <f>('ModelParams Lp'!E$4*10^'ModelParams Lp'!E$5*($U93/$V93)^'ModelParams Lp'!E$6)*3</f>
        <v>#DIV/0!</v>
      </c>
      <c r="AA93" s="67" t="e">
        <f>('ModelParams Lp'!F$4*10^'ModelParams Lp'!F$5*($U93/$V93)^'ModelParams Lp'!F$6)*3</f>
        <v>#DIV/0!</v>
      </c>
      <c r="AB93" s="67" t="e">
        <f>('ModelParams Lp'!G$4*10^'ModelParams Lp'!G$5*($U93/$V93)^'ModelParams Lp'!G$6)*3</f>
        <v>#DIV/0!</v>
      </c>
      <c r="AC93" s="67" t="e">
        <f>('ModelParams Lp'!H$4*10^'ModelParams Lp'!H$5*($U93/$V93)^'ModelParams Lp'!H$6)*3</f>
        <v>#DIV/0!</v>
      </c>
      <c r="AD93" s="67" t="e">
        <f>('ModelParams Lp'!I$4*10^'ModelParams Lp'!I$5*($U93/$V93)^'ModelParams Lp'!I$6)*3</f>
        <v>#DIV/0!</v>
      </c>
      <c r="AE93" s="53" t="e">
        <f t="shared" si="28"/>
        <v>#DIV/0!</v>
      </c>
      <c r="AF93" s="53" t="e">
        <f>IF(AE93&lt;'ModelParams Lp'!$B$16,-1,IF(AE93&lt;'ModelParams Lp'!$C$16,0,IF(AE93&lt;'ModelParams Lp'!$D$16,1,IF(AE93&lt;'ModelParams Lp'!$E$16,2,IF(AE93&lt;'ModelParams Lp'!$F$16,3,IF(AE93&lt;'ModelParams Lp'!$G$16,4,IF(AE93&lt;'ModelParams Lp'!$H$16,5,6)))))))</f>
        <v>#DIV/0!</v>
      </c>
      <c r="AG93" s="67" t="e">
        <f ca="1">IF($AF93&gt;1,0,OFFSET('ModelParams Lp'!$C$12,0,-'Sound Pressure'!$AF93))</f>
        <v>#DIV/0!</v>
      </c>
      <c r="AH93" s="67" t="e">
        <f ca="1">IF($AF93&gt;2,0,OFFSET('ModelParams Lp'!$D$12,0,-'Sound Pressure'!$AF93))</f>
        <v>#DIV/0!</v>
      </c>
      <c r="AI93" s="67" t="e">
        <f ca="1">IF($AF93&gt;3,0,OFFSET('ModelParams Lp'!$E$12,0,-'Sound Pressure'!$AF93))</f>
        <v>#DIV/0!</v>
      </c>
      <c r="AJ93" s="67" t="e">
        <f ca="1">IF($AF93&gt;4,0,OFFSET('ModelParams Lp'!$F$12,0,-'Sound Pressure'!$AF93))</f>
        <v>#DIV/0!</v>
      </c>
      <c r="AK93" s="67" t="e">
        <f ca="1">IF($AF93&gt;3,0,OFFSET('ModelParams Lp'!$G$12,0,-'Sound Pressure'!$AF93))</f>
        <v>#DIV/0!</v>
      </c>
      <c r="AL93" s="67" t="e">
        <f ca="1">IF($AF93&gt;5,0,OFFSET('ModelParams Lp'!$H$12,0,-'Sound Pressure'!$AF93))</f>
        <v>#DIV/0!</v>
      </c>
      <c r="AM93" s="67" t="e">
        <f ca="1">IF($AF93&gt;6,0,OFFSET('ModelParams Lp'!$I$12,0,-'Sound Pressure'!$AF93))</f>
        <v>#DIV/0!</v>
      </c>
      <c r="AN93" s="67" t="e">
        <f ca="1">IF($AF93&gt;7,0,IF($AF$4&lt;0,3,OFFSET('ModelParams Lp'!$J$12,0,-'Sound Pressure'!$AF93)))</f>
        <v>#DIV/0!</v>
      </c>
      <c r="AO93" s="67" t="e">
        <f t="shared" si="48"/>
        <v>#DIV/0!</v>
      </c>
      <c r="AP93" s="67" t="e">
        <f t="shared" si="47"/>
        <v>#DIV/0!</v>
      </c>
      <c r="AQ93" s="67" t="e">
        <f t="shared" si="47"/>
        <v>#DIV/0!</v>
      </c>
      <c r="AR93" s="67" t="e">
        <f t="shared" si="47"/>
        <v>#DIV/0!</v>
      </c>
      <c r="AS93" s="67" t="e">
        <f t="shared" si="47"/>
        <v>#DIV/0!</v>
      </c>
      <c r="AT93" s="67" t="e">
        <f t="shared" si="47"/>
        <v>#DIV/0!</v>
      </c>
      <c r="AU93" s="67" t="e">
        <f t="shared" si="47"/>
        <v>#DIV/0!</v>
      </c>
      <c r="AV93" s="67" t="e">
        <f t="shared" si="47"/>
        <v>#DIV/0!</v>
      </c>
      <c r="AW93" s="67">
        <f>'ModelParams Lp'!B$22</f>
        <v>4</v>
      </c>
      <c r="AX93" s="67">
        <f>'ModelParams Lp'!C$22</f>
        <v>2</v>
      </c>
      <c r="AY93" s="67">
        <f>'ModelParams Lp'!D$22</f>
        <v>1</v>
      </c>
      <c r="AZ93" s="67">
        <f>'ModelParams Lp'!E$22</f>
        <v>0</v>
      </c>
      <c r="BA93" s="67">
        <f>'ModelParams Lp'!F$22</f>
        <v>0</v>
      </c>
      <c r="BB93" s="67">
        <f>'ModelParams Lp'!G$22</f>
        <v>0</v>
      </c>
      <c r="BC93" s="67">
        <f>'ModelParams Lp'!H$22</f>
        <v>0</v>
      </c>
      <c r="BD93" s="67">
        <f>'ModelParams Lp'!I$22</f>
        <v>0</v>
      </c>
      <c r="BE93" s="67" t="e">
        <f>-10*LOG(2/(4*PI()*2^2)+4/(0.163*(Calcul!$K98*Calcul!$L98)/VLOOKUP(Calcul!$I98,'ModelParams Lp'!$E$37:$F$39,2,0)))</f>
        <v>#N/A</v>
      </c>
      <c r="BF93" s="67" t="e">
        <f>-10*LOG(2/(4*PI()*2^2)+4/(0.163*(Calcul!$K98*Calcul!$L98)/VLOOKUP(Calcul!$I98,'ModelParams Lp'!$E$37:$F$39,2,0)))</f>
        <v>#N/A</v>
      </c>
      <c r="BG93" s="67" t="e">
        <f>-10*LOG(2/(4*PI()*2^2)+4/(0.163*(Calcul!$K98*Calcul!$L98)/VLOOKUP(Calcul!$I98,'ModelParams Lp'!$E$37:$F$39,2,0)))</f>
        <v>#N/A</v>
      </c>
      <c r="BH93" s="67" t="e">
        <f>-10*LOG(2/(4*PI()*2^2)+4/(0.163*(Calcul!$K98*Calcul!$L98)/VLOOKUP(Calcul!$I98,'ModelParams Lp'!$E$37:$F$39,2,0)))</f>
        <v>#N/A</v>
      </c>
      <c r="BI93" s="67" t="e">
        <f>-10*LOG(2/(4*PI()*2^2)+4/(0.163*(Calcul!$K98*Calcul!$L98)/VLOOKUP(Calcul!$I98,'ModelParams Lp'!$E$37:$F$39,2,0)))</f>
        <v>#N/A</v>
      </c>
      <c r="BJ93" s="67" t="e">
        <f>-10*LOG(2/(4*PI()*2^2)+4/(0.163*(Calcul!$K98*Calcul!$L98)/VLOOKUP(Calcul!$I98,'ModelParams Lp'!$E$37:$F$39,2,0)))</f>
        <v>#N/A</v>
      </c>
      <c r="BK93" s="67" t="e">
        <f>-10*LOG(2/(4*PI()*2^2)+4/(0.163*(Calcul!$K98*Calcul!$L98)/VLOOKUP(Calcul!$I98,'ModelParams Lp'!$E$37:$F$39,2,0)))</f>
        <v>#N/A</v>
      </c>
      <c r="BL93" s="67" t="e">
        <f>-10*LOG(2/(4*PI()*2^2)+4/(0.163*(Calcul!$K98*Calcul!$L98)/VLOOKUP(Calcul!$I98,'ModelParams Lp'!$E$37:$F$39,2,0)))</f>
        <v>#N/A</v>
      </c>
      <c r="BM93" s="67" t="e">
        <f>VLOOKUP(Calcul!$J98,'ModelParams Lp'!$D$28:$O$32,5,0)+BE93</f>
        <v>#N/A</v>
      </c>
      <c r="BN93" s="67" t="e">
        <f>VLOOKUP(Calcul!$J98,'ModelParams Lp'!$D$28:$O$32,6,0)+BF93</f>
        <v>#N/A</v>
      </c>
      <c r="BO93" s="67" t="e">
        <f>VLOOKUP(Calcul!$J98,'ModelParams Lp'!$D$28:$O$32,7,0)+BG93</f>
        <v>#N/A</v>
      </c>
      <c r="BP93" s="67" t="e">
        <f>VLOOKUP(Calcul!$J98,'ModelParams Lp'!$D$28:$O$32,8,0)+BH93</f>
        <v>#N/A</v>
      </c>
      <c r="BQ93" s="67" t="e">
        <f>VLOOKUP(Calcul!$J98,'ModelParams Lp'!$D$28:$O$32,9,0)+BI93</f>
        <v>#N/A</v>
      </c>
      <c r="BR93" s="67" t="e">
        <f>VLOOKUP(Calcul!$J98,'ModelParams Lp'!$D$28:$O$32,10,0)+BJ93</f>
        <v>#N/A</v>
      </c>
      <c r="BS93" s="67" t="e">
        <f>VLOOKUP(Calcul!$J98,'ModelParams Lp'!$D$28:$O$32,11,0)+BK93</f>
        <v>#N/A</v>
      </c>
      <c r="BT93" s="67" t="e">
        <f>VLOOKUP(Calcul!$J98,'ModelParams Lp'!$D$28:$O$32,12,0)+BL93</f>
        <v>#N/A</v>
      </c>
      <c r="BU93" s="66" t="e">
        <f t="shared" ca="1" si="29"/>
        <v>#DIV/0!</v>
      </c>
      <c r="BV93" s="66" t="e">
        <f t="shared" ca="1" si="30"/>
        <v>#DIV/0!</v>
      </c>
      <c r="BW93" s="66" t="e">
        <f t="shared" ca="1" si="31"/>
        <v>#DIV/0!</v>
      </c>
      <c r="BX93" s="66" t="e">
        <f t="shared" ca="1" si="32"/>
        <v>#DIV/0!</v>
      </c>
      <c r="BY93" s="66" t="e">
        <f t="shared" ca="1" si="33"/>
        <v>#DIV/0!</v>
      </c>
      <c r="BZ93" s="66" t="e">
        <f t="shared" ca="1" si="34"/>
        <v>#DIV/0!</v>
      </c>
      <c r="CA93" s="66" t="e">
        <f t="shared" ca="1" si="35"/>
        <v>#DIV/0!</v>
      </c>
      <c r="CB93" s="66" t="e">
        <f t="shared" ca="1" si="36"/>
        <v>#DIV/0!</v>
      </c>
      <c r="CC93" s="24" t="e">
        <f ca="1">10*LOG10(IF(BU93="",0,POWER(10,((BU93+'ModelParams Lw'!$O$4)/10))) +IF(BV93="",0,POWER(10,((BV93+'ModelParams Lw'!$P$4)/10))) +IF(BW93="",0,POWER(10,((BW93+'ModelParams Lw'!$Q$4)/10))) +IF(BX93="",0,POWER(10,((BX93+'ModelParams Lw'!$R$4)/10))) +IF(BY93="",0,POWER(10,((BY93+'ModelParams Lw'!$S$4)/10))) +IF(BZ93="",0,POWER(10,((BZ93+'ModelParams Lw'!$T$4)/10))) +IF(CA93="",0,POWER(10,((CA93+'ModelParams Lw'!$U$4)/10)))+IF(CB93="",0,POWER(10,((CB93+'ModelParams Lw'!$V$4)/10))))</f>
        <v>#DIV/0!</v>
      </c>
      <c r="CD93" s="24" t="e">
        <f t="shared" ca="1" si="37"/>
        <v>#DIV/0!</v>
      </c>
      <c r="CE93" s="24" t="e">
        <f ca="1">(BU93-'ModelParams Lw'!O$10)/'ModelParams Lw'!O$11</f>
        <v>#DIV/0!</v>
      </c>
      <c r="CF93" s="24" t="e">
        <f ca="1">(BV93-'ModelParams Lw'!P$10)/'ModelParams Lw'!P$11</f>
        <v>#DIV/0!</v>
      </c>
      <c r="CG93" s="24" t="e">
        <f ca="1">(BW93-'ModelParams Lw'!Q$10)/'ModelParams Lw'!Q$11</f>
        <v>#DIV/0!</v>
      </c>
      <c r="CH93" s="24" t="e">
        <f ca="1">(BX93-'ModelParams Lw'!R$10)/'ModelParams Lw'!R$11</f>
        <v>#DIV/0!</v>
      </c>
      <c r="CI93" s="24" t="e">
        <f ca="1">(BY93-'ModelParams Lw'!S$10)/'ModelParams Lw'!S$11</f>
        <v>#DIV/0!</v>
      </c>
      <c r="CJ93" s="24" t="e">
        <f ca="1">(BZ93-'ModelParams Lw'!T$10)/'ModelParams Lw'!T$11</f>
        <v>#DIV/0!</v>
      </c>
      <c r="CK93" s="24" t="e">
        <f ca="1">(CA93-'ModelParams Lw'!U$10)/'ModelParams Lw'!U$11</f>
        <v>#DIV/0!</v>
      </c>
      <c r="CL93" s="24" t="e">
        <f ca="1">(CB93-'ModelParams Lw'!V$10)/'ModelParams Lw'!V$11</f>
        <v>#DIV/0!</v>
      </c>
      <c r="CM93" s="66" t="e">
        <f t="shared" si="38"/>
        <v>#DIV/0!</v>
      </c>
      <c r="CN93" s="66" t="e">
        <f t="shared" si="39"/>
        <v>#DIV/0!</v>
      </c>
      <c r="CO93" s="66" t="e">
        <f t="shared" si="40"/>
        <v>#DIV/0!</v>
      </c>
      <c r="CP93" s="66" t="e">
        <f t="shared" si="41"/>
        <v>#DIV/0!</v>
      </c>
      <c r="CQ93" s="66" t="e">
        <f t="shared" si="42"/>
        <v>#DIV/0!</v>
      </c>
      <c r="CR93" s="66" t="e">
        <f t="shared" si="43"/>
        <v>#DIV/0!</v>
      </c>
      <c r="CS93" s="66" t="e">
        <f t="shared" si="44"/>
        <v>#DIV/0!</v>
      </c>
      <c r="CT93" s="66" t="e">
        <f t="shared" si="45"/>
        <v>#DIV/0!</v>
      </c>
      <c r="CU93" s="24" t="e">
        <f>10*LOG10(IF(CM93="",0,POWER(10,((CM93+'ModelParams Lw'!$O$4)/10))) +IF(CN93="",0,POWER(10,((CN93+'ModelParams Lw'!$P$4)/10))) +IF(CO93="",0,POWER(10,((CO93+'ModelParams Lw'!$Q$4)/10))) +IF(CP93="",0,POWER(10,((CP93+'ModelParams Lw'!$R$4)/10))) +IF(CQ93="",0,POWER(10,((CQ93+'ModelParams Lw'!$S$4)/10))) +IF(CR93="",0,POWER(10,((CR93+'ModelParams Lw'!$T$4)/10))) +IF(CS93="",0,POWER(10,((CS93+'ModelParams Lw'!$U$4)/10)))+IF(CT93="",0,POWER(10,((CT93+'ModelParams Lw'!$V$4)/10))))</f>
        <v>#DIV/0!</v>
      </c>
      <c r="CV93" s="24" t="e">
        <f t="shared" si="46"/>
        <v>#DIV/0!</v>
      </c>
      <c r="CW93" s="24" t="e">
        <f>(CM93-'ModelParams Lw'!O$10)/'ModelParams Lw'!O$11</f>
        <v>#DIV/0!</v>
      </c>
      <c r="CX93" s="24" t="e">
        <f>(CN93-'ModelParams Lw'!P$10)/'ModelParams Lw'!P$11</f>
        <v>#DIV/0!</v>
      </c>
      <c r="CY93" s="24" t="e">
        <f>(CO93-'ModelParams Lw'!Q$10)/'ModelParams Lw'!Q$11</f>
        <v>#DIV/0!</v>
      </c>
      <c r="CZ93" s="24" t="e">
        <f>(CP93-'ModelParams Lw'!R$10)/'ModelParams Lw'!R$11</f>
        <v>#DIV/0!</v>
      </c>
      <c r="DA93" s="24" t="e">
        <f>(CQ93-'ModelParams Lw'!S$10)/'ModelParams Lw'!S$11</f>
        <v>#DIV/0!</v>
      </c>
      <c r="DB93" s="24" t="e">
        <f>(CR93-'ModelParams Lw'!T$10)/'ModelParams Lw'!T$11</f>
        <v>#DIV/0!</v>
      </c>
      <c r="DC93" s="24" t="e">
        <f>(CS93-'ModelParams Lw'!U$10)/'ModelParams Lw'!U$11</f>
        <v>#DIV/0!</v>
      </c>
      <c r="DD93" s="24" t="e">
        <f>(CT93-'ModelParams Lw'!V$10)/'ModelParams Lw'!V$11</f>
        <v>#DIV/0!</v>
      </c>
    </row>
    <row r="94" spans="1:108" x14ac:dyDescent="0.25">
      <c r="A94" s="12">
        <f>'Sound Power'!B94</f>
        <v>0</v>
      </c>
      <c r="B94" s="12">
        <f>'Sound Power'!D94</f>
        <v>0</v>
      </c>
      <c r="C94" s="12">
        <f>'Sound Power'!E94</f>
        <v>0</v>
      </c>
      <c r="D94" s="12">
        <f>'Sound Power'!F94</f>
        <v>0</v>
      </c>
      <c r="E94" s="67" t="e">
        <f>IF(Calcul!$G99="SA",'Sound Power'!AY94,'Sound Power'!P94)</f>
        <v>#DIV/0!</v>
      </c>
      <c r="F94" s="67" t="e">
        <f>IF(Calcul!$G99="SA",'Sound Power'!AZ94,'Sound Power'!Q94)</f>
        <v>#DIV/0!</v>
      </c>
      <c r="G94" s="67" t="e">
        <f>IF(Calcul!$G99="SA",'Sound Power'!BA94,'Sound Power'!R94)</f>
        <v>#DIV/0!</v>
      </c>
      <c r="H94" s="67" t="e">
        <f>IF(Calcul!$G99="SA",'Sound Power'!BB94,'Sound Power'!S94)</f>
        <v>#DIV/0!</v>
      </c>
      <c r="I94" s="67" t="e">
        <f>IF(Calcul!$G99="SA",'Sound Power'!BC94,'Sound Power'!T94)</f>
        <v>#DIV/0!</v>
      </c>
      <c r="J94" s="67" t="e">
        <f>IF(Calcul!$G99="SA",'Sound Power'!BD94,'Sound Power'!U94)</f>
        <v>#DIV/0!</v>
      </c>
      <c r="K94" s="67" t="e">
        <f>IF(Calcul!$G99="SA",'Sound Power'!BE94,'Sound Power'!V94)</f>
        <v>#DIV/0!</v>
      </c>
      <c r="L94" s="67" t="e">
        <f>IF(Calcul!$G99="SA",'Sound Power'!BF94,'Sound Power'!W94)</f>
        <v>#DIV/0!</v>
      </c>
      <c r="M94" s="67" t="e">
        <f>'Sound Power'!BY94</f>
        <v>#DIV/0!</v>
      </c>
      <c r="N94" s="67" t="e">
        <f>'Sound Power'!BZ94</f>
        <v>#DIV/0!</v>
      </c>
      <c r="O94" s="67" t="e">
        <f>'Sound Power'!CA94</f>
        <v>#DIV/0!</v>
      </c>
      <c r="P94" s="67" t="e">
        <f>'Sound Power'!CB94</f>
        <v>#DIV/0!</v>
      </c>
      <c r="Q94" s="67" t="e">
        <f>'Sound Power'!CC94</f>
        <v>#DIV/0!</v>
      </c>
      <c r="R94" s="67" t="e">
        <f>'Sound Power'!CD94</f>
        <v>#DIV/0!</v>
      </c>
      <c r="S94" s="67" t="e">
        <f>'Sound Power'!CE94</f>
        <v>#DIV/0!</v>
      </c>
      <c r="T94" s="67" t="e">
        <f>'Sound Power'!CF94</f>
        <v>#DIV/0!</v>
      </c>
      <c r="U94" s="64">
        <f t="shared" si="26"/>
        <v>0</v>
      </c>
      <c r="V94" s="64">
        <f t="shared" si="27"/>
        <v>0</v>
      </c>
      <c r="W94" s="67" t="e">
        <f>('ModelParams Lp'!B$4*10^'ModelParams Lp'!B$5*($U94/$V94)^'ModelParams Lp'!B$6)*3</f>
        <v>#DIV/0!</v>
      </c>
      <c r="X94" s="67" t="e">
        <f>('ModelParams Lp'!C$4*10^'ModelParams Lp'!C$5*($U94/$V94)^'ModelParams Lp'!C$6)*3</f>
        <v>#DIV/0!</v>
      </c>
      <c r="Y94" s="67" t="e">
        <f>('ModelParams Lp'!D$4*10^'ModelParams Lp'!D$5*($U94/$V94)^'ModelParams Lp'!D$6)*3</f>
        <v>#DIV/0!</v>
      </c>
      <c r="Z94" s="67" t="e">
        <f>('ModelParams Lp'!E$4*10^'ModelParams Lp'!E$5*($U94/$V94)^'ModelParams Lp'!E$6)*3</f>
        <v>#DIV/0!</v>
      </c>
      <c r="AA94" s="67" t="e">
        <f>('ModelParams Lp'!F$4*10^'ModelParams Lp'!F$5*($U94/$V94)^'ModelParams Lp'!F$6)*3</f>
        <v>#DIV/0!</v>
      </c>
      <c r="AB94" s="67" t="e">
        <f>('ModelParams Lp'!G$4*10^'ModelParams Lp'!G$5*($U94/$V94)^'ModelParams Lp'!G$6)*3</f>
        <v>#DIV/0!</v>
      </c>
      <c r="AC94" s="67" t="e">
        <f>('ModelParams Lp'!H$4*10^'ModelParams Lp'!H$5*($U94/$V94)^'ModelParams Lp'!H$6)*3</f>
        <v>#DIV/0!</v>
      </c>
      <c r="AD94" s="67" t="e">
        <f>('ModelParams Lp'!I$4*10^'ModelParams Lp'!I$5*($U94/$V94)^'ModelParams Lp'!I$6)*3</f>
        <v>#DIV/0!</v>
      </c>
      <c r="AE94" s="53" t="e">
        <f t="shared" si="28"/>
        <v>#DIV/0!</v>
      </c>
      <c r="AF94" s="53" t="e">
        <f>IF(AE94&lt;'ModelParams Lp'!$B$16,-1,IF(AE94&lt;'ModelParams Lp'!$C$16,0,IF(AE94&lt;'ModelParams Lp'!$D$16,1,IF(AE94&lt;'ModelParams Lp'!$E$16,2,IF(AE94&lt;'ModelParams Lp'!$F$16,3,IF(AE94&lt;'ModelParams Lp'!$G$16,4,IF(AE94&lt;'ModelParams Lp'!$H$16,5,6)))))))</f>
        <v>#DIV/0!</v>
      </c>
      <c r="AG94" s="67" t="e">
        <f ca="1">IF($AF94&gt;1,0,OFFSET('ModelParams Lp'!$C$12,0,-'Sound Pressure'!$AF94))</f>
        <v>#DIV/0!</v>
      </c>
      <c r="AH94" s="67" t="e">
        <f ca="1">IF($AF94&gt;2,0,OFFSET('ModelParams Lp'!$D$12,0,-'Sound Pressure'!$AF94))</f>
        <v>#DIV/0!</v>
      </c>
      <c r="AI94" s="67" t="e">
        <f ca="1">IF($AF94&gt;3,0,OFFSET('ModelParams Lp'!$E$12,0,-'Sound Pressure'!$AF94))</f>
        <v>#DIV/0!</v>
      </c>
      <c r="AJ94" s="67" t="e">
        <f ca="1">IF($AF94&gt;4,0,OFFSET('ModelParams Lp'!$F$12,0,-'Sound Pressure'!$AF94))</f>
        <v>#DIV/0!</v>
      </c>
      <c r="AK94" s="67" t="e">
        <f ca="1">IF($AF94&gt;3,0,OFFSET('ModelParams Lp'!$G$12,0,-'Sound Pressure'!$AF94))</f>
        <v>#DIV/0!</v>
      </c>
      <c r="AL94" s="67" t="e">
        <f ca="1">IF($AF94&gt;5,0,OFFSET('ModelParams Lp'!$H$12,0,-'Sound Pressure'!$AF94))</f>
        <v>#DIV/0!</v>
      </c>
      <c r="AM94" s="67" t="e">
        <f ca="1">IF($AF94&gt;6,0,OFFSET('ModelParams Lp'!$I$12,0,-'Sound Pressure'!$AF94))</f>
        <v>#DIV/0!</v>
      </c>
      <c r="AN94" s="67" t="e">
        <f ca="1">IF($AF94&gt;7,0,IF($AF$4&lt;0,3,OFFSET('ModelParams Lp'!$J$12,0,-'Sound Pressure'!$AF94)))</f>
        <v>#DIV/0!</v>
      </c>
      <c r="AO94" s="67" t="e">
        <f t="shared" si="48"/>
        <v>#DIV/0!</v>
      </c>
      <c r="AP94" s="67" t="e">
        <f t="shared" si="47"/>
        <v>#DIV/0!</v>
      </c>
      <c r="AQ94" s="67" t="e">
        <f t="shared" si="47"/>
        <v>#DIV/0!</v>
      </c>
      <c r="AR94" s="67" t="e">
        <f t="shared" si="47"/>
        <v>#DIV/0!</v>
      </c>
      <c r="AS94" s="67" t="e">
        <f t="shared" si="47"/>
        <v>#DIV/0!</v>
      </c>
      <c r="AT94" s="67" t="e">
        <f t="shared" si="47"/>
        <v>#DIV/0!</v>
      </c>
      <c r="AU94" s="67" t="e">
        <f t="shared" si="47"/>
        <v>#DIV/0!</v>
      </c>
      <c r="AV94" s="67" t="e">
        <f t="shared" si="47"/>
        <v>#DIV/0!</v>
      </c>
      <c r="AW94" s="67">
        <f>'ModelParams Lp'!B$22</f>
        <v>4</v>
      </c>
      <c r="AX94" s="67">
        <f>'ModelParams Lp'!C$22</f>
        <v>2</v>
      </c>
      <c r="AY94" s="67">
        <f>'ModelParams Lp'!D$22</f>
        <v>1</v>
      </c>
      <c r="AZ94" s="67">
        <f>'ModelParams Lp'!E$22</f>
        <v>0</v>
      </c>
      <c r="BA94" s="67">
        <f>'ModelParams Lp'!F$22</f>
        <v>0</v>
      </c>
      <c r="BB94" s="67">
        <f>'ModelParams Lp'!G$22</f>
        <v>0</v>
      </c>
      <c r="BC94" s="67">
        <f>'ModelParams Lp'!H$22</f>
        <v>0</v>
      </c>
      <c r="BD94" s="67">
        <f>'ModelParams Lp'!I$22</f>
        <v>0</v>
      </c>
      <c r="BE94" s="67" t="e">
        <f>-10*LOG(2/(4*PI()*2^2)+4/(0.163*(Calcul!$K99*Calcul!$L99)/VLOOKUP(Calcul!$I99,'ModelParams Lp'!$E$37:$F$39,2,0)))</f>
        <v>#N/A</v>
      </c>
      <c r="BF94" s="67" t="e">
        <f>-10*LOG(2/(4*PI()*2^2)+4/(0.163*(Calcul!$K99*Calcul!$L99)/VLOOKUP(Calcul!$I99,'ModelParams Lp'!$E$37:$F$39,2,0)))</f>
        <v>#N/A</v>
      </c>
      <c r="BG94" s="67" t="e">
        <f>-10*LOG(2/(4*PI()*2^2)+4/(0.163*(Calcul!$K99*Calcul!$L99)/VLOOKUP(Calcul!$I99,'ModelParams Lp'!$E$37:$F$39,2,0)))</f>
        <v>#N/A</v>
      </c>
      <c r="BH94" s="67" t="e">
        <f>-10*LOG(2/(4*PI()*2^2)+4/(0.163*(Calcul!$K99*Calcul!$L99)/VLOOKUP(Calcul!$I99,'ModelParams Lp'!$E$37:$F$39,2,0)))</f>
        <v>#N/A</v>
      </c>
      <c r="BI94" s="67" t="e">
        <f>-10*LOG(2/(4*PI()*2^2)+4/(0.163*(Calcul!$K99*Calcul!$L99)/VLOOKUP(Calcul!$I99,'ModelParams Lp'!$E$37:$F$39,2,0)))</f>
        <v>#N/A</v>
      </c>
      <c r="BJ94" s="67" t="e">
        <f>-10*LOG(2/(4*PI()*2^2)+4/(0.163*(Calcul!$K99*Calcul!$L99)/VLOOKUP(Calcul!$I99,'ModelParams Lp'!$E$37:$F$39,2,0)))</f>
        <v>#N/A</v>
      </c>
      <c r="BK94" s="67" t="e">
        <f>-10*LOG(2/(4*PI()*2^2)+4/(0.163*(Calcul!$K99*Calcul!$L99)/VLOOKUP(Calcul!$I99,'ModelParams Lp'!$E$37:$F$39,2,0)))</f>
        <v>#N/A</v>
      </c>
      <c r="BL94" s="67" t="e">
        <f>-10*LOG(2/(4*PI()*2^2)+4/(0.163*(Calcul!$K99*Calcul!$L99)/VLOOKUP(Calcul!$I99,'ModelParams Lp'!$E$37:$F$39,2,0)))</f>
        <v>#N/A</v>
      </c>
      <c r="BM94" s="67" t="e">
        <f>VLOOKUP(Calcul!$J99,'ModelParams Lp'!$D$28:$O$32,5,0)+BE94</f>
        <v>#N/A</v>
      </c>
      <c r="BN94" s="67" t="e">
        <f>VLOOKUP(Calcul!$J99,'ModelParams Lp'!$D$28:$O$32,6,0)+BF94</f>
        <v>#N/A</v>
      </c>
      <c r="BO94" s="67" t="e">
        <f>VLOOKUP(Calcul!$J99,'ModelParams Lp'!$D$28:$O$32,7,0)+BG94</f>
        <v>#N/A</v>
      </c>
      <c r="BP94" s="67" t="e">
        <f>VLOOKUP(Calcul!$J99,'ModelParams Lp'!$D$28:$O$32,8,0)+BH94</f>
        <v>#N/A</v>
      </c>
      <c r="BQ94" s="67" t="e">
        <f>VLOOKUP(Calcul!$J99,'ModelParams Lp'!$D$28:$O$32,9,0)+BI94</f>
        <v>#N/A</v>
      </c>
      <c r="BR94" s="67" t="e">
        <f>VLOOKUP(Calcul!$J99,'ModelParams Lp'!$D$28:$O$32,10,0)+BJ94</f>
        <v>#N/A</v>
      </c>
      <c r="BS94" s="67" t="e">
        <f>VLOOKUP(Calcul!$J99,'ModelParams Lp'!$D$28:$O$32,11,0)+BK94</f>
        <v>#N/A</v>
      </c>
      <c r="BT94" s="67" t="e">
        <f>VLOOKUP(Calcul!$J99,'ModelParams Lp'!$D$28:$O$32,12,0)+BL94</f>
        <v>#N/A</v>
      </c>
      <c r="BU94" s="66" t="e">
        <f t="shared" ca="1" si="29"/>
        <v>#DIV/0!</v>
      </c>
      <c r="BV94" s="66" t="e">
        <f t="shared" ca="1" si="30"/>
        <v>#DIV/0!</v>
      </c>
      <c r="BW94" s="66" t="e">
        <f t="shared" ca="1" si="31"/>
        <v>#DIV/0!</v>
      </c>
      <c r="BX94" s="66" t="e">
        <f t="shared" ca="1" si="32"/>
        <v>#DIV/0!</v>
      </c>
      <c r="BY94" s="66" t="e">
        <f t="shared" ca="1" si="33"/>
        <v>#DIV/0!</v>
      </c>
      <c r="BZ94" s="66" t="e">
        <f t="shared" ca="1" si="34"/>
        <v>#DIV/0!</v>
      </c>
      <c r="CA94" s="66" t="e">
        <f t="shared" ca="1" si="35"/>
        <v>#DIV/0!</v>
      </c>
      <c r="CB94" s="66" t="e">
        <f t="shared" ca="1" si="36"/>
        <v>#DIV/0!</v>
      </c>
      <c r="CC94" s="24" t="e">
        <f ca="1">10*LOG10(IF(BU94="",0,POWER(10,((BU94+'ModelParams Lw'!$O$4)/10))) +IF(BV94="",0,POWER(10,((BV94+'ModelParams Lw'!$P$4)/10))) +IF(BW94="",0,POWER(10,((BW94+'ModelParams Lw'!$Q$4)/10))) +IF(BX94="",0,POWER(10,((BX94+'ModelParams Lw'!$R$4)/10))) +IF(BY94="",0,POWER(10,((BY94+'ModelParams Lw'!$S$4)/10))) +IF(BZ94="",0,POWER(10,((BZ94+'ModelParams Lw'!$T$4)/10))) +IF(CA94="",0,POWER(10,((CA94+'ModelParams Lw'!$U$4)/10)))+IF(CB94="",0,POWER(10,((CB94+'ModelParams Lw'!$V$4)/10))))</f>
        <v>#DIV/0!</v>
      </c>
      <c r="CD94" s="24" t="e">
        <f t="shared" ca="1" si="37"/>
        <v>#DIV/0!</v>
      </c>
      <c r="CE94" s="24" t="e">
        <f ca="1">(BU94-'ModelParams Lw'!O$10)/'ModelParams Lw'!O$11</f>
        <v>#DIV/0!</v>
      </c>
      <c r="CF94" s="24" t="e">
        <f ca="1">(BV94-'ModelParams Lw'!P$10)/'ModelParams Lw'!P$11</f>
        <v>#DIV/0!</v>
      </c>
      <c r="CG94" s="24" t="e">
        <f ca="1">(BW94-'ModelParams Lw'!Q$10)/'ModelParams Lw'!Q$11</f>
        <v>#DIV/0!</v>
      </c>
      <c r="CH94" s="24" t="e">
        <f ca="1">(BX94-'ModelParams Lw'!R$10)/'ModelParams Lw'!R$11</f>
        <v>#DIV/0!</v>
      </c>
      <c r="CI94" s="24" t="e">
        <f ca="1">(BY94-'ModelParams Lw'!S$10)/'ModelParams Lw'!S$11</f>
        <v>#DIV/0!</v>
      </c>
      <c r="CJ94" s="24" t="e">
        <f ca="1">(BZ94-'ModelParams Lw'!T$10)/'ModelParams Lw'!T$11</f>
        <v>#DIV/0!</v>
      </c>
      <c r="CK94" s="24" t="e">
        <f ca="1">(CA94-'ModelParams Lw'!U$10)/'ModelParams Lw'!U$11</f>
        <v>#DIV/0!</v>
      </c>
      <c r="CL94" s="24" t="e">
        <f ca="1">(CB94-'ModelParams Lw'!V$10)/'ModelParams Lw'!V$11</f>
        <v>#DIV/0!</v>
      </c>
      <c r="CM94" s="66" t="e">
        <f t="shared" si="38"/>
        <v>#DIV/0!</v>
      </c>
      <c r="CN94" s="66" t="e">
        <f t="shared" si="39"/>
        <v>#DIV/0!</v>
      </c>
      <c r="CO94" s="66" t="e">
        <f t="shared" si="40"/>
        <v>#DIV/0!</v>
      </c>
      <c r="CP94" s="66" t="e">
        <f t="shared" si="41"/>
        <v>#DIV/0!</v>
      </c>
      <c r="CQ94" s="66" t="e">
        <f t="shared" si="42"/>
        <v>#DIV/0!</v>
      </c>
      <c r="CR94" s="66" t="e">
        <f t="shared" si="43"/>
        <v>#DIV/0!</v>
      </c>
      <c r="CS94" s="66" t="e">
        <f t="shared" si="44"/>
        <v>#DIV/0!</v>
      </c>
      <c r="CT94" s="66" t="e">
        <f t="shared" si="45"/>
        <v>#DIV/0!</v>
      </c>
      <c r="CU94" s="24" t="e">
        <f>10*LOG10(IF(CM94="",0,POWER(10,((CM94+'ModelParams Lw'!$O$4)/10))) +IF(CN94="",0,POWER(10,((CN94+'ModelParams Lw'!$P$4)/10))) +IF(CO94="",0,POWER(10,((CO94+'ModelParams Lw'!$Q$4)/10))) +IF(CP94="",0,POWER(10,((CP94+'ModelParams Lw'!$R$4)/10))) +IF(CQ94="",0,POWER(10,((CQ94+'ModelParams Lw'!$S$4)/10))) +IF(CR94="",0,POWER(10,((CR94+'ModelParams Lw'!$T$4)/10))) +IF(CS94="",0,POWER(10,((CS94+'ModelParams Lw'!$U$4)/10)))+IF(CT94="",0,POWER(10,((CT94+'ModelParams Lw'!$V$4)/10))))</f>
        <v>#DIV/0!</v>
      </c>
      <c r="CV94" s="24" t="e">
        <f t="shared" si="46"/>
        <v>#DIV/0!</v>
      </c>
      <c r="CW94" s="24" t="e">
        <f>(CM94-'ModelParams Lw'!O$10)/'ModelParams Lw'!O$11</f>
        <v>#DIV/0!</v>
      </c>
      <c r="CX94" s="24" t="e">
        <f>(CN94-'ModelParams Lw'!P$10)/'ModelParams Lw'!P$11</f>
        <v>#DIV/0!</v>
      </c>
      <c r="CY94" s="24" t="e">
        <f>(CO94-'ModelParams Lw'!Q$10)/'ModelParams Lw'!Q$11</f>
        <v>#DIV/0!</v>
      </c>
      <c r="CZ94" s="24" t="e">
        <f>(CP94-'ModelParams Lw'!R$10)/'ModelParams Lw'!R$11</f>
        <v>#DIV/0!</v>
      </c>
      <c r="DA94" s="24" t="e">
        <f>(CQ94-'ModelParams Lw'!S$10)/'ModelParams Lw'!S$11</f>
        <v>#DIV/0!</v>
      </c>
      <c r="DB94" s="24" t="e">
        <f>(CR94-'ModelParams Lw'!T$10)/'ModelParams Lw'!T$11</f>
        <v>#DIV/0!</v>
      </c>
      <c r="DC94" s="24" t="e">
        <f>(CS94-'ModelParams Lw'!U$10)/'ModelParams Lw'!U$11</f>
        <v>#DIV/0!</v>
      </c>
      <c r="DD94" s="24" t="e">
        <f>(CT94-'ModelParams Lw'!V$10)/'ModelParams Lw'!V$11</f>
        <v>#DIV/0!</v>
      </c>
    </row>
    <row r="95" spans="1:108" x14ac:dyDescent="0.25">
      <c r="A95" s="12">
        <f>'Sound Power'!B95</f>
        <v>0</v>
      </c>
      <c r="B95" s="12">
        <f>'Sound Power'!D95</f>
        <v>0</v>
      </c>
      <c r="C95" s="12">
        <f>'Sound Power'!E95</f>
        <v>0</v>
      </c>
      <c r="D95" s="12">
        <f>'Sound Power'!F95</f>
        <v>0</v>
      </c>
      <c r="E95" s="67" t="e">
        <f>IF(Calcul!$G100="SA",'Sound Power'!AY95,'Sound Power'!P95)</f>
        <v>#DIV/0!</v>
      </c>
      <c r="F95" s="67" t="e">
        <f>IF(Calcul!$G100="SA",'Sound Power'!AZ95,'Sound Power'!Q95)</f>
        <v>#DIV/0!</v>
      </c>
      <c r="G95" s="67" t="e">
        <f>IF(Calcul!$G100="SA",'Sound Power'!BA95,'Sound Power'!R95)</f>
        <v>#DIV/0!</v>
      </c>
      <c r="H95" s="67" t="e">
        <f>IF(Calcul!$G100="SA",'Sound Power'!BB95,'Sound Power'!S95)</f>
        <v>#DIV/0!</v>
      </c>
      <c r="I95" s="67" t="e">
        <f>IF(Calcul!$G100="SA",'Sound Power'!BC95,'Sound Power'!T95)</f>
        <v>#DIV/0!</v>
      </c>
      <c r="J95" s="67" t="e">
        <f>IF(Calcul!$G100="SA",'Sound Power'!BD95,'Sound Power'!U95)</f>
        <v>#DIV/0!</v>
      </c>
      <c r="K95" s="67" t="e">
        <f>IF(Calcul!$G100="SA",'Sound Power'!BE95,'Sound Power'!V95)</f>
        <v>#DIV/0!</v>
      </c>
      <c r="L95" s="67" t="e">
        <f>IF(Calcul!$G100="SA",'Sound Power'!BF95,'Sound Power'!W95)</f>
        <v>#DIV/0!</v>
      </c>
      <c r="M95" s="67" t="e">
        <f>'Sound Power'!BY95</f>
        <v>#DIV/0!</v>
      </c>
      <c r="N95" s="67" t="e">
        <f>'Sound Power'!BZ95</f>
        <v>#DIV/0!</v>
      </c>
      <c r="O95" s="67" t="e">
        <f>'Sound Power'!CA95</f>
        <v>#DIV/0!</v>
      </c>
      <c r="P95" s="67" t="e">
        <f>'Sound Power'!CB95</f>
        <v>#DIV/0!</v>
      </c>
      <c r="Q95" s="67" t="e">
        <f>'Sound Power'!CC95</f>
        <v>#DIV/0!</v>
      </c>
      <c r="R95" s="67" t="e">
        <f>'Sound Power'!CD95</f>
        <v>#DIV/0!</v>
      </c>
      <c r="S95" s="67" t="e">
        <f>'Sound Power'!CE95</f>
        <v>#DIV/0!</v>
      </c>
      <c r="T95" s="67" t="e">
        <f>'Sound Power'!CF95</f>
        <v>#DIV/0!</v>
      </c>
      <c r="U95" s="64">
        <f t="shared" si="26"/>
        <v>0</v>
      </c>
      <c r="V95" s="64">
        <f t="shared" si="27"/>
        <v>0</v>
      </c>
      <c r="W95" s="67" t="e">
        <f>('ModelParams Lp'!B$4*10^'ModelParams Lp'!B$5*($U95/$V95)^'ModelParams Lp'!B$6)*3</f>
        <v>#DIV/0!</v>
      </c>
      <c r="X95" s="67" t="e">
        <f>('ModelParams Lp'!C$4*10^'ModelParams Lp'!C$5*($U95/$V95)^'ModelParams Lp'!C$6)*3</f>
        <v>#DIV/0!</v>
      </c>
      <c r="Y95" s="67" t="e">
        <f>('ModelParams Lp'!D$4*10^'ModelParams Lp'!D$5*($U95/$V95)^'ModelParams Lp'!D$6)*3</f>
        <v>#DIV/0!</v>
      </c>
      <c r="Z95" s="67" t="e">
        <f>('ModelParams Lp'!E$4*10^'ModelParams Lp'!E$5*($U95/$V95)^'ModelParams Lp'!E$6)*3</f>
        <v>#DIV/0!</v>
      </c>
      <c r="AA95" s="67" t="e">
        <f>('ModelParams Lp'!F$4*10^'ModelParams Lp'!F$5*($U95/$V95)^'ModelParams Lp'!F$6)*3</f>
        <v>#DIV/0!</v>
      </c>
      <c r="AB95" s="67" t="e">
        <f>('ModelParams Lp'!G$4*10^'ModelParams Lp'!G$5*($U95/$V95)^'ModelParams Lp'!G$6)*3</f>
        <v>#DIV/0!</v>
      </c>
      <c r="AC95" s="67" t="e">
        <f>('ModelParams Lp'!H$4*10^'ModelParams Lp'!H$5*($U95/$V95)^'ModelParams Lp'!H$6)*3</f>
        <v>#DIV/0!</v>
      </c>
      <c r="AD95" s="67" t="e">
        <f>('ModelParams Lp'!I$4*10^'ModelParams Lp'!I$5*($U95/$V95)^'ModelParams Lp'!I$6)*3</f>
        <v>#DIV/0!</v>
      </c>
      <c r="AE95" s="53" t="e">
        <f t="shared" si="28"/>
        <v>#DIV/0!</v>
      </c>
      <c r="AF95" s="53" t="e">
        <f>IF(AE95&lt;'ModelParams Lp'!$B$16,-1,IF(AE95&lt;'ModelParams Lp'!$C$16,0,IF(AE95&lt;'ModelParams Lp'!$D$16,1,IF(AE95&lt;'ModelParams Lp'!$E$16,2,IF(AE95&lt;'ModelParams Lp'!$F$16,3,IF(AE95&lt;'ModelParams Lp'!$G$16,4,IF(AE95&lt;'ModelParams Lp'!$H$16,5,6)))))))</f>
        <v>#DIV/0!</v>
      </c>
      <c r="AG95" s="67" t="e">
        <f ca="1">IF($AF95&gt;1,0,OFFSET('ModelParams Lp'!$C$12,0,-'Sound Pressure'!$AF95))</f>
        <v>#DIV/0!</v>
      </c>
      <c r="AH95" s="67" t="e">
        <f ca="1">IF($AF95&gt;2,0,OFFSET('ModelParams Lp'!$D$12,0,-'Sound Pressure'!$AF95))</f>
        <v>#DIV/0!</v>
      </c>
      <c r="AI95" s="67" t="e">
        <f ca="1">IF($AF95&gt;3,0,OFFSET('ModelParams Lp'!$E$12,0,-'Sound Pressure'!$AF95))</f>
        <v>#DIV/0!</v>
      </c>
      <c r="AJ95" s="67" t="e">
        <f ca="1">IF($AF95&gt;4,0,OFFSET('ModelParams Lp'!$F$12,0,-'Sound Pressure'!$AF95))</f>
        <v>#DIV/0!</v>
      </c>
      <c r="AK95" s="67" t="e">
        <f ca="1">IF($AF95&gt;3,0,OFFSET('ModelParams Lp'!$G$12,0,-'Sound Pressure'!$AF95))</f>
        <v>#DIV/0!</v>
      </c>
      <c r="AL95" s="67" t="e">
        <f ca="1">IF($AF95&gt;5,0,OFFSET('ModelParams Lp'!$H$12,0,-'Sound Pressure'!$AF95))</f>
        <v>#DIV/0!</v>
      </c>
      <c r="AM95" s="67" t="e">
        <f ca="1">IF($AF95&gt;6,0,OFFSET('ModelParams Lp'!$I$12,0,-'Sound Pressure'!$AF95))</f>
        <v>#DIV/0!</v>
      </c>
      <c r="AN95" s="67" t="e">
        <f ca="1">IF($AF95&gt;7,0,IF($AF$4&lt;0,3,OFFSET('ModelParams Lp'!$J$12,0,-'Sound Pressure'!$AF95)))</f>
        <v>#DIV/0!</v>
      </c>
      <c r="AO95" s="67" t="e">
        <f t="shared" si="48"/>
        <v>#DIV/0!</v>
      </c>
      <c r="AP95" s="67" t="e">
        <f t="shared" si="47"/>
        <v>#DIV/0!</v>
      </c>
      <c r="AQ95" s="67" t="e">
        <f t="shared" si="47"/>
        <v>#DIV/0!</v>
      </c>
      <c r="AR95" s="67" t="e">
        <f t="shared" si="47"/>
        <v>#DIV/0!</v>
      </c>
      <c r="AS95" s="67" t="e">
        <f t="shared" si="47"/>
        <v>#DIV/0!</v>
      </c>
      <c r="AT95" s="67" t="e">
        <f t="shared" si="47"/>
        <v>#DIV/0!</v>
      </c>
      <c r="AU95" s="67" t="e">
        <f t="shared" si="47"/>
        <v>#DIV/0!</v>
      </c>
      <c r="AV95" s="67" t="e">
        <f t="shared" si="47"/>
        <v>#DIV/0!</v>
      </c>
      <c r="AW95" s="67">
        <f>'ModelParams Lp'!B$22</f>
        <v>4</v>
      </c>
      <c r="AX95" s="67">
        <f>'ModelParams Lp'!C$22</f>
        <v>2</v>
      </c>
      <c r="AY95" s="67">
        <f>'ModelParams Lp'!D$22</f>
        <v>1</v>
      </c>
      <c r="AZ95" s="67">
        <f>'ModelParams Lp'!E$22</f>
        <v>0</v>
      </c>
      <c r="BA95" s="67">
        <f>'ModelParams Lp'!F$22</f>
        <v>0</v>
      </c>
      <c r="BB95" s="67">
        <f>'ModelParams Lp'!G$22</f>
        <v>0</v>
      </c>
      <c r="BC95" s="67">
        <f>'ModelParams Lp'!H$22</f>
        <v>0</v>
      </c>
      <c r="BD95" s="67">
        <f>'ModelParams Lp'!I$22</f>
        <v>0</v>
      </c>
      <c r="BE95" s="67" t="e">
        <f>-10*LOG(2/(4*PI()*2^2)+4/(0.163*(Calcul!$K100*Calcul!$L100)/VLOOKUP(Calcul!$I100,'ModelParams Lp'!$E$37:$F$39,2,0)))</f>
        <v>#N/A</v>
      </c>
      <c r="BF95" s="67" t="e">
        <f>-10*LOG(2/(4*PI()*2^2)+4/(0.163*(Calcul!$K100*Calcul!$L100)/VLOOKUP(Calcul!$I100,'ModelParams Lp'!$E$37:$F$39,2,0)))</f>
        <v>#N/A</v>
      </c>
      <c r="BG95" s="67" t="e">
        <f>-10*LOG(2/(4*PI()*2^2)+4/(0.163*(Calcul!$K100*Calcul!$L100)/VLOOKUP(Calcul!$I100,'ModelParams Lp'!$E$37:$F$39,2,0)))</f>
        <v>#N/A</v>
      </c>
      <c r="BH95" s="67" t="e">
        <f>-10*LOG(2/(4*PI()*2^2)+4/(0.163*(Calcul!$K100*Calcul!$L100)/VLOOKUP(Calcul!$I100,'ModelParams Lp'!$E$37:$F$39,2,0)))</f>
        <v>#N/A</v>
      </c>
      <c r="BI95" s="67" t="e">
        <f>-10*LOG(2/(4*PI()*2^2)+4/(0.163*(Calcul!$K100*Calcul!$L100)/VLOOKUP(Calcul!$I100,'ModelParams Lp'!$E$37:$F$39,2,0)))</f>
        <v>#N/A</v>
      </c>
      <c r="BJ95" s="67" t="e">
        <f>-10*LOG(2/(4*PI()*2^2)+4/(0.163*(Calcul!$K100*Calcul!$L100)/VLOOKUP(Calcul!$I100,'ModelParams Lp'!$E$37:$F$39,2,0)))</f>
        <v>#N/A</v>
      </c>
      <c r="BK95" s="67" t="e">
        <f>-10*LOG(2/(4*PI()*2^2)+4/(0.163*(Calcul!$K100*Calcul!$L100)/VLOOKUP(Calcul!$I100,'ModelParams Lp'!$E$37:$F$39,2,0)))</f>
        <v>#N/A</v>
      </c>
      <c r="BL95" s="67" t="e">
        <f>-10*LOG(2/(4*PI()*2^2)+4/(0.163*(Calcul!$K100*Calcul!$L100)/VLOOKUP(Calcul!$I100,'ModelParams Lp'!$E$37:$F$39,2,0)))</f>
        <v>#N/A</v>
      </c>
      <c r="BM95" s="67" t="e">
        <f>VLOOKUP(Calcul!$J100,'ModelParams Lp'!$D$28:$O$32,5,0)+BE95</f>
        <v>#N/A</v>
      </c>
      <c r="BN95" s="67" t="e">
        <f>VLOOKUP(Calcul!$J100,'ModelParams Lp'!$D$28:$O$32,6,0)+BF95</f>
        <v>#N/A</v>
      </c>
      <c r="BO95" s="67" t="e">
        <f>VLOOKUP(Calcul!$J100,'ModelParams Lp'!$D$28:$O$32,7,0)+BG95</f>
        <v>#N/A</v>
      </c>
      <c r="BP95" s="67" t="e">
        <f>VLOOKUP(Calcul!$J100,'ModelParams Lp'!$D$28:$O$32,8,0)+BH95</f>
        <v>#N/A</v>
      </c>
      <c r="BQ95" s="67" t="e">
        <f>VLOOKUP(Calcul!$J100,'ModelParams Lp'!$D$28:$O$32,9,0)+BI95</f>
        <v>#N/A</v>
      </c>
      <c r="BR95" s="67" t="e">
        <f>VLOOKUP(Calcul!$J100,'ModelParams Lp'!$D$28:$O$32,10,0)+BJ95</f>
        <v>#N/A</v>
      </c>
      <c r="BS95" s="67" t="e">
        <f>VLOOKUP(Calcul!$J100,'ModelParams Lp'!$D$28:$O$32,11,0)+BK95</f>
        <v>#N/A</v>
      </c>
      <c r="BT95" s="67" t="e">
        <f>VLOOKUP(Calcul!$J100,'ModelParams Lp'!$D$28:$O$32,12,0)+BL95</f>
        <v>#N/A</v>
      </c>
      <c r="BU95" s="66" t="e">
        <f t="shared" ca="1" si="29"/>
        <v>#DIV/0!</v>
      </c>
      <c r="BV95" s="66" t="e">
        <f t="shared" ca="1" si="30"/>
        <v>#DIV/0!</v>
      </c>
      <c r="BW95" s="66" t="e">
        <f t="shared" ca="1" si="31"/>
        <v>#DIV/0!</v>
      </c>
      <c r="BX95" s="66" t="e">
        <f t="shared" ca="1" si="32"/>
        <v>#DIV/0!</v>
      </c>
      <c r="BY95" s="66" t="e">
        <f t="shared" ca="1" si="33"/>
        <v>#DIV/0!</v>
      </c>
      <c r="BZ95" s="66" t="e">
        <f t="shared" ca="1" si="34"/>
        <v>#DIV/0!</v>
      </c>
      <c r="CA95" s="66" t="e">
        <f t="shared" ca="1" si="35"/>
        <v>#DIV/0!</v>
      </c>
      <c r="CB95" s="66" t="e">
        <f t="shared" ca="1" si="36"/>
        <v>#DIV/0!</v>
      </c>
      <c r="CC95" s="24" t="e">
        <f ca="1">10*LOG10(IF(BU95="",0,POWER(10,((BU95+'ModelParams Lw'!$O$4)/10))) +IF(BV95="",0,POWER(10,((BV95+'ModelParams Lw'!$P$4)/10))) +IF(BW95="",0,POWER(10,((BW95+'ModelParams Lw'!$Q$4)/10))) +IF(BX95="",0,POWER(10,((BX95+'ModelParams Lw'!$R$4)/10))) +IF(BY95="",0,POWER(10,((BY95+'ModelParams Lw'!$S$4)/10))) +IF(BZ95="",0,POWER(10,((BZ95+'ModelParams Lw'!$T$4)/10))) +IF(CA95="",0,POWER(10,((CA95+'ModelParams Lw'!$U$4)/10)))+IF(CB95="",0,POWER(10,((CB95+'ModelParams Lw'!$V$4)/10))))</f>
        <v>#DIV/0!</v>
      </c>
      <c r="CD95" s="24" t="e">
        <f t="shared" ca="1" si="37"/>
        <v>#DIV/0!</v>
      </c>
      <c r="CE95" s="24" t="e">
        <f ca="1">(BU95-'ModelParams Lw'!O$10)/'ModelParams Lw'!O$11</f>
        <v>#DIV/0!</v>
      </c>
      <c r="CF95" s="24" t="e">
        <f ca="1">(BV95-'ModelParams Lw'!P$10)/'ModelParams Lw'!P$11</f>
        <v>#DIV/0!</v>
      </c>
      <c r="CG95" s="24" t="e">
        <f ca="1">(BW95-'ModelParams Lw'!Q$10)/'ModelParams Lw'!Q$11</f>
        <v>#DIV/0!</v>
      </c>
      <c r="CH95" s="24" t="e">
        <f ca="1">(BX95-'ModelParams Lw'!R$10)/'ModelParams Lw'!R$11</f>
        <v>#DIV/0!</v>
      </c>
      <c r="CI95" s="24" t="e">
        <f ca="1">(BY95-'ModelParams Lw'!S$10)/'ModelParams Lw'!S$11</f>
        <v>#DIV/0!</v>
      </c>
      <c r="CJ95" s="24" t="e">
        <f ca="1">(BZ95-'ModelParams Lw'!T$10)/'ModelParams Lw'!T$11</f>
        <v>#DIV/0!</v>
      </c>
      <c r="CK95" s="24" t="e">
        <f ca="1">(CA95-'ModelParams Lw'!U$10)/'ModelParams Lw'!U$11</f>
        <v>#DIV/0!</v>
      </c>
      <c r="CL95" s="24" t="e">
        <f ca="1">(CB95-'ModelParams Lw'!V$10)/'ModelParams Lw'!V$11</f>
        <v>#DIV/0!</v>
      </c>
      <c r="CM95" s="66" t="e">
        <f t="shared" si="38"/>
        <v>#DIV/0!</v>
      </c>
      <c r="CN95" s="66" t="e">
        <f t="shared" si="39"/>
        <v>#DIV/0!</v>
      </c>
      <c r="CO95" s="66" t="e">
        <f t="shared" si="40"/>
        <v>#DIV/0!</v>
      </c>
      <c r="CP95" s="66" t="e">
        <f t="shared" si="41"/>
        <v>#DIV/0!</v>
      </c>
      <c r="CQ95" s="66" t="e">
        <f t="shared" si="42"/>
        <v>#DIV/0!</v>
      </c>
      <c r="CR95" s="66" t="e">
        <f t="shared" si="43"/>
        <v>#DIV/0!</v>
      </c>
      <c r="CS95" s="66" t="e">
        <f t="shared" si="44"/>
        <v>#DIV/0!</v>
      </c>
      <c r="CT95" s="66" t="e">
        <f t="shared" si="45"/>
        <v>#DIV/0!</v>
      </c>
      <c r="CU95" s="24" t="e">
        <f>10*LOG10(IF(CM95="",0,POWER(10,((CM95+'ModelParams Lw'!$O$4)/10))) +IF(CN95="",0,POWER(10,((CN95+'ModelParams Lw'!$P$4)/10))) +IF(CO95="",0,POWER(10,((CO95+'ModelParams Lw'!$Q$4)/10))) +IF(CP95="",0,POWER(10,((CP95+'ModelParams Lw'!$R$4)/10))) +IF(CQ95="",0,POWER(10,((CQ95+'ModelParams Lw'!$S$4)/10))) +IF(CR95="",0,POWER(10,((CR95+'ModelParams Lw'!$T$4)/10))) +IF(CS95="",0,POWER(10,((CS95+'ModelParams Lw'!$U$4)/10)))+IF(CT95="",0,POWER(10,((CT95+'ModelParams Lw'!$V$4)/10))))</f>
        <v>#DIV/0!</v>
      </c>
      <c r="CV95" s="24" t="e">
        <f t="shared" si="46"/>
        <v>#DIV/0!</v>
      </c>
      <c r="CW95" s="24" t="e">
        <f>(CM95-'ModelParams Lw'!O$10)/'ModelParams Lw'!O$11</f>
        <v>#DIV/0!</v>
      </c>
      <c r="CX95" s="24" t="e">
        <f>(CN95-'ModelParams Lw'!P$10)/'ModelParams Lw'!P$11</f>
        <v>#DIV/0!</v>
      </c>
      <c r="CY95" s="24" t="e">
        <f>(CO95-'ModelParams Lw'!Q$10)/'ModelParams Lw'!Q$11</f>
        <v>#DIV/0!</v>
      </c>
      <c r="CZ95" s="24" t="e">
        <f>(CP95-'ModelParams Lw'!R$10)/'ModelParams Lw'!R$11</f>
        <v>#DIV/0!</v>
      </c>
      <c r="DA95" s="24" t="e">
        <f>(CQ95-'ModelParams Lw'!S$10)/'ModelParams Lw'!S$11</f>
        <v>#DIV/0!</v>
      </c>
      <c r="DB95" s="24" t="e">
        <f>(CR95-'ModelParams Lw'!T$10)/'ModelParams Lw'!T$11</f>
        <v>#DIV/0!</v>
      </c>
      <c r="DC95" s="24" t="e">
        <f>(CS95-'ModelParams Lw'!U$10)/'ModelParams Lw'!U$11</f>
        <v>#DIV/0!</v>
      </c>
      <c r="DD95" s="24" t="e">
        <f>(CT95-'ModelParams Lw'!V$10)/'ModelParams Lw'!V$11</f>
        <v>#DIV/0!</v>
      </c>
    </row>
    <row r="96" spans="1:108" x14ac:dyDescent="0.25">
      <c r="A96" s="12">
        <f>'Sound Power'!B96</f>
        <v>0</v>
      </c>
      <c r="B96" s="12">
        <f>'Sound Power'!D96</f>
        <v>0</v>
      </c>
      <c r="C96" s="12">
        <f>'Sound Power'!E96</f>
        <v>0</v>
      </c>
      <c r="D96" s="12">
        <f>'Sound Power'!F96</f>
        <v>0</v>
      </c>
      <c r="E96" s="67" t="e">
        <f>IF(Calcul!$G101="SA",'Sound Power'!AY96,'Sound Power'!P96)</f>
        <v>#DIV/0!</v>
      </c>
      <c r="F96" s="67" t="e">
        <f>IF(Calcul!$G101="SA",'Sound Power'!AZ96,'Sound Power'!Q96)</f>
        <v>#DIV/0!</v>
      </c>
      <c r="G96" s="67" t="e">
        <f>IF(Calcul!$G101="SA",'Sound Power'!BA96,'Sound Power'!R96)</f>
        <v>#DIV/0!</v>
      </c>
      <c r="H96" s="67" t="e">
        <f>IF(Calcul!$G101="SA",'Sound Power'!BB96,'Sound Power'!S96)</f>
        <v>#DIV/0!</v>
      </c>
      <c r="I96" s="67" t="e">
        <f>IF(Calcul!$G101="SA",'Sound Power'!BC96,'Sound Power'!T96)</f>
        <v>#DIV/0!</v>
      </c>
      <c r="J96" s="67" t="e">
        <f>IF(Calcul!$G101="SA",'Sound Power'!BD96,'Sound Power'!U96)</f>
        <v>#DIV/0!</v>
      </c>
      <c r="K96" s="67" t="e">
        <f>IF(Calcul!$G101="SA",'Sound Power'!BE96,'Sound Power'!V96)</f>
        <v>#DIV/0!</v>
      </c>
      <c r="L96" s="67" t="e">
        <f>IF(Calcul!$G101="SA",'Sound Power'!BF96,'Sound Power'!W96)</f>
        <v>#DIV/0!</v>
      </c>
      <c r="M96" s="67" t="e">
        <f>'Sound Power'!BY96</f>
        <v>#DIV/0!</v>
      </c>
      <c r="N96" s="67" t="e">
        <f>'Sound Power'!BZ96</f>
        <v>#DIV/0!</v>
      </c>
      <c r="O96" s="67" t="e">
        <f>'Sound Power'!CA96</f>
        <v>#DIV/0!</v>
      </c>
      <c r="P96" s="67" t="e">
        <f>'Sound Power'!CB96</f>
        <v>#DIV/0!</v>
      </c>
      <c r="Q96" s="67" t="e">
        <f>'Sound Power'!CC96</f>
        <v>#DIV/0!</v>
      </c>
      <c r="R96" s="67" t="e">
        <f>'Sound Power'!CD96</f>
        <v>#DIV/0!</v>
      </c>
      <c r="S96" s="67" t="e">
        <f>'Sound Power'!CE96</f>
        <v>#DIV/0!</v>
      </c>
      <c r="T96" s="67" t="e">
        <f>'Sound Power'!CF96</f>
        <v>#DIV/0!</v>
      </c>
      <c r="U96" s="64">
        <f t="shared" si="26"/>
        <v>0</v>
      </c>
      <c r="V96" s="64">
        <f t="shared" si="27"/>
        <v>0</v>
      </c>
      <c r="W96" s="67" t="e">
        <f>('ModelParams Lp'!B$4*10^'ModelParams Lp'!B$5*($U96/$V96)^'ModelParams Lp'!B$6)*3</f>
        <v>#DIV/0!</v>
      </c>
      <c r="X96" s="67" t="e">
        <f>('ModelParams Lp'!C$4*10^'ModelParams Lp'!C$5*($U96/$V96)^'ModelParams Lp'!C$6)*3</f>
        <v>#DIV/0!</v>
      </c>
      <c r="Y96" s="67" t="e">
        <f>('ModelParams Lp'!D$4*10^'ModelParams Lp'!D$5*($U96/$V96)^'ModelParams Lp'!D$6)*3</f>
        <v>#DIV/0!</v>
      </c>
      <c r="Z96" s="67" t="e">
        <f>('ModelParams Lp'!E$4*10^'ModelParams Lp'!E$5*($U96/$V96)^'ModelParams Lp'!E$6)*3</f>
        <v>#DIV/0!</v>
      </c>
      <c r="AA96" s="67" t="e">
        <f>('ModelParams Lp'!F$4*10^'ModelParams Lp'!F$5*($U96/$V96)^'ModelParams Lp'!F$6)*3</f>
        <v>#DIV/0!</v>
      </c>
      <c r="AB96" s="67" t="e">
        <f>('ModelParams Lp'!G$4*10^'ModelParams Lp'!G$5*($U96/$V96)^'ModelParams Lp'!G$6)*3</f>
        <v>#DIV/0!</v>
      </c>
      <c r="AC96" s="67" t="e">
        <f>('ModelParams Lp'!H$4*10^'ModelParams Lp'!H$5*($U96/$V96)^'ModelParams Lp'!H$6)*3</f>
        <v>#DIV/0!</v>
      </c>
      <c r="AD96" s="67" t="e">
        <f>('ModelParams Lp'!I$4*10^'ModelParams Lp'!I$5*($U96/$V96)^'ModelParams Lp'!I$6)*3</f>
        <v>#DIV/0!</v>
      </c>
      <c r="AE96" s="53" t="e">
        <f t="shared" si="28"/>
        <v>#DIV/0!</v>
      </c>
      <c r="AF96" s="53" t="e">
        <f>IF(AE96&lt;'ModelParams Lp'!$B$16,-1,IF(AE96&lt;'ModelParams Lp'!$C$16,0,IF(AE96&lt;'ModelParams Lp'!$D$16,1,IF(AE96&lt;'ModelParams Lp'!$E$16,2,IF(AE96&lt;'ModelParams Lp'!$F$16,3,IF(AE96&lt;'ModelParams Lp'!$G$16,4,IF(AE96&lt;'ModelParams Lp'!$H$16,5,6)))))))</f>
        <v>#DIV/0!</v>
      </c>
      <c r="AG96" s="67" t="e">
        <f ca="1">IF($AF96&gt;1,0,OFFSET('ModelParams Lp'!$C$12,0,-'Sound Pressure'!$AF96))</f>
        <v>#DIV/0!</v>
      </c>
      <c r="AH96" s="67" t="e">
        <f ca="1">IF($AF96&gt;2,0,OFFSET('ModelParams Lp'!$D$12,0,-'Sound Pressure'!$AF96))</f>
        <v>#DIV/0!</v>
      </c>
      <c r="AI96" s="67" t="e">
        <f ca="1">IF($AF96&gt;3,0,OFFSET('ModelParams Lp'!$E$12,0,-'Sound Pressure'!$AF96))</f>
        <v>#DIV/0!</v>
      </c>
      <c r="AJ96" s="67" t="e">
        <f ca="1">IF($AF96&gt;4,0,OFFSET('ModelParams Lp'!$F$12,0,-'Sound Pressure'!$AF96))</f>
        <v>#DIV/0!</v>
      </c>
      <c r="AK96" s="67" t="e">
        <f ca="1">IF($AF96&gt;3,0,OFFSET('ModelParams Lp'!$G$12,0,-'Sound Pressure'!$AF96))</f>
        <v>#DIV/0!</v>
      </c>
      <c r="AL96" s="67" t="e">
        <f ca="1">IF($AF96&gt;5,0,OFFSET('ModelParams Lp'!$H$12,0,-'Sound Pressure'!$AF96))</f>
        <v>#DIV/0!</v>
      </c>
      <c r="AM96" s="67" t="e">
        <f ca="1">IF($AF96&gt;6,0,OFFSET('ModelParams Lp'!$I$12,0,-'Sound Pressure'!$AF96))</f>
        <v>#DIV/0!</v>
      </c>
      <c r="AN96" s="67" t="e">
        <f ca="1">IF($AF96&gt;7,0,IF($AF$4&lt;0,3,OFFSET('ModelParams Lp'!$J$12,0,-'Sound Pressure'!$AF96)))</f>
        <v>#DIV/0!</v>
      </c>
      <c r="AO96" s="67" t="e">
        <f t="shared" si="48"/>
        <v>#DIV/0!</v>
      </c>
      <c r="AP96" s="67" t="e">
        <f t="shared" si="47"/>
        <v>#DIV/0!</v>
      </c>
      <c r="AQ96" s="67" t="e">
        <f t="shared" si="47"/>
        <v>#DIV/0!</v>
      </c>
      <c r="AR96" s="67" t="e">
        <f t="shared" si="47"/>
        <v>#DIV/0!</v>
      </c>
      <c r="AS96" s="67" t="e">
        <f t="shared" si="47"/>
        <v>#DIV/0!</v>
      </c>
      <c r="AT96" s="67" t="e">
        <f t="shared" si="47"/>
        <v>#DIV/0!</v>
      </c>
      <c r="AU96" s="67" t="e">
        <f t="shared" si="47"/>
        <v>#DIV/0!</v>
      </c>
      <c r="AV96" s="67" t="e">
        <f t="shared" si="47"/>
        <v>#DIV/0!</v>
      </c>
      <c r="AW96" s="67">
        <f>'ModelParams Lp'!B$22</f>
        <v>4</v>
      </c>
      <c r="AX96" s="67">
        <f>'ModelParams Lp'!C$22</f>
        <v>2</v>
      </c>
      <c r="AY96" s="67">
        <f>'ModelParams Lp'!D$22</f>
        <v>1</v>
      </c>
      <c r="AZ96" s="67">
        <f>'ModelParams Lp'!E$22</f>
        <v>0</v>
      </c>
      <c r="BA96" s="67">
        <f>'ModelParams Lp'!F$22</f>
        <v>0</v>
      </c>
      <c r="BB96" s="67">
        <f>'ModelParams Lp'!G$22</f>
        <v>0</v>
      </c>
      <c r="BC96" s="67">
        <f>'ModelParams Lp'!H$22</f>
        <v>0</v>
      </c>
      <c r="BD96" s="67">
        <f>'ModelParams Lp'!I$22</f>
        <v>0</v>
      </c>
      <c r="BE96" s="67" t="e">
        <f>-10*LOG(2/(4*PI()*2^2)+4/(0.163*(Calcul!$K101*Calcul!$L101)/VLOOKUP(Calcul!$I101,'ModelParams Lp'!$E$37:$F$39,2,0)))</f>
        <v>#N/A</v>
      </c>
      <c r="BF96" s="67" t="e">
        <f>-10*LOG(2/(4*PI()*2^2)+4/(0.163*(Calcul!$K101*Calcul!$L101)/VLOOKUP(Calcul!$I101,'ModelParams Lp'!$E$37:$F$39,2,0)))</f>
        <v>#N/A</v>
      </c>
      <c r="BG96" s="67" t="e">
        <f>-10*LOG(2/(4*PI()*2^2)+4/(0.163*(Calcul!$K101*Calcul!$L101)/VLOOKUP(Calcul!$I101,'ModelParams Lp'!$E$37:$F$39,2,0)))</f>
        <v>#N/A</v>
      </c>
      <c r="BH96" s="67" t="e">
        <f>-10*LOG(2/(4*PI()*2^2)+4/(0.163*(Calcul!$K101*Calcul!$L101)/VLOOKUP(Calcul!$I101,'ModelParams Lp'!$E$37:$F$39,2,0)))</f>
        <v>#N/A</v>
      </c>
      <c r="BI96" s="67" t="e">
        <f>-10*LOG(2/(4*PI()*2^2)+4/(0.163*(Calcul!$K101*Calcul!$L101)/VLOOKUP(Calcul!$I101,'ModelParams Lp'!$E$37:$F$39,2,0)))</f>
        <v>#N/A</v>
      </c>
      <c r="BJ96" s="67" t="e">
        <f>-10*LOG(2/(4*PI()*2^2)+4/(0.163*(Calcul!$K101*Calcul!$L101)/VLOOKUP(Calcul!$I101,'ModelParams Lp'!$E$37:$F$39,2,0)))</f>
        <v>#N/A</v>
      </c>
      <c r="BK96" s="67" t="e">
        <f>-10*LOG(2/(4*PI()*2^2)+4/(0.163*(Calcul!$K101*Calcul!$L101)/VLOOKUP(Calcul!$I101,'ModelParams Lp'!$E$37:$F$39,2,0)))</f>
        <v>#N/A</v>
      </c>
      <c r="BL96" s="67" t="e">
        <f>-10*LOG(2/(4*PI()*2^2)+4/(0.163*(Calcul!$K101*Calcul!$L101)/VLOOKUP(Calcul!$I101,'ModelParams Lp'!$E$37:$F$39,2,0)))</f>
        <v>#N/A</v>
      </c>
      <c r="BM96" s="67" t="e">
        <f>VLOOKUP(Calcul!$J101,'ModelParams Lp'!$D$28:$O$32,5,0)+BE96</f>
        <v>#N/A</v>
      </c>
      <c r="BN96" s="67" t="e">
        <f>VLOOKUP(Calcul!$J101,'ModelParams Lp'!$D$28:$O$32,6,0)+BF96</f>
        <v>#N/A</v>
      </c>
      <c r="BO96" s="67" t="e">
        <f>VLOOKUP(Calcul!$J101,'ModelParams Lp'!$D$28:$O$32,7,0)+BG96</f>
        <v>#N/A</v>
      </c>
      <c r="BP96" s="67" t="e">
        <f>VLOOKUP(Calcul!$J101,'ModelParams Lp'!$D$28:$O$32,8,0)+BH96</f>
        <v>#N/A</v>
      </c>
      <c r="BQ96" s="67" t="e">
        <f>VLOOKUP(Calcul!$J101,'ModelParams Lp'!$D$28:$O$32,9,0)+BI96</f>
        <v>#N/A</v>
      </c>
      <c r="BR96" s="67" t="e">
        <f>VLOOKUP(Calcul!$J101,'ModelParams Lp'!$D$28:$O$32,10,0)+BJ96</f>
        <v>#N/A</v>
      </c>
      <c r="BS96" s="67" t="e">
        <f>VLOOKUP(Calcul!$J101,'ModelParams Lp'!$D$28:$O$32,11,0)+BK96</f>
        <v>#N/A</v>
      </c>
      <c r="BT96" s="67" t="e">
        <f>VLOOKUP(Calcul!$J101,'ModelParams Lp'!$D$28:$O$32,12,0)+BL96</f>
        <v>#N/A</v>
      </c>
      <c r="BU96" s="66" t="e">
        <f t="shared" ca="1" si="29"/>
        <v>#DIV/0!</v>
      </c>
      <c r="BV96" s="66" t="e">
        <f t="shared" ca="1" si="30"/>
        <v>#DIV/0!</v>
      </c>
      <c r="BW96" s="66" t="e">
        <f t="shared" ca="1" si="31"/>
        <v>#DIV/0!</v>
      </c>
      <c r="BX96" s="66" t="e">
        <f t="shared" ca="1" si="32"/>
        <v>#DIV/0!</v>
      </c>
      <c r="BY96" s="66" t="e">
        <f t="shared" ca="1" si="33"/>
        <v>#DIV/0!</v>
      </c>
      <c r="BZ96" s="66" t="e">
        <f t="shared" ca="1" si="34"/>
        <v>#DIV/0!</v>
      </c>
      <c r="CA96" s="66" t="e">
        <f t="shared" ca="1" si="35"/>
        <v>#DIV/0!</v>
      </c>
      <c r="CB96" s="66" t="e">
        <f t="shared" ca="1" si="36"/>
        <v>#DIV/0!</v>
      </c>
      <c r="CC96" s="24" t="e">
        <f ca="1">10*LOG10(IF(BU96="",0,POWER(10,((BU96+'ModelParams Lw'!$O$4)/10))) +IF(BV96="",0,POWER(10,((BV96+'ModelParams Lw'!$P$4)/10))) +IF(BW96="",0,POWER(10,((BW96+'ModelParams Lw'!$Q$4)/10))) +IF(BX96="",0,POWER(10,((BX96+'ModelParams Lw'!$R$4)/10))) +IF(BY96="",0,POWER(10,((BY96+'ModelParams Lw'!$S$4)/10))) +IF(BZ96="",0,POWER(10,((BZ96+'ModelParams Lw'!$T$4)/10))) +IF(CA96="",0,POWER(10,((CA96+'ModelParams Lw'!$U$4)/10)))+IF(CB96="",0,POWER(10,((CB96+'ModelParams Lw'!$V$4)/10))))</f>
        <v>#DIV/0!</v>
      </c>
      <c r="CD96" s="24" t="e">
        <f t="shared" ca="1" si="37"/>
        <v>#DIV/0!</v>
      </c>
      <c r="CE96" s="24" t="e">
        <f ca="1">(BU96-'ModelParams Lw'!O$10)/'ModelParams Lw'!O$11</f>
        <v>#DIV/0!</v>
      </c>
      <c r="CF96" s="24" t="e">
        <f ca="1">(BV96-'ModelParams Lw'!P$10)/'ModelParams Lw'!P$11</f>
        <v>#DIV/0!</v>
      </c>
      <c r="CG96" s="24" t="e">
        <f ca="1">(BW96-'ModelParams Lw'!Q$10)/'ModelParams Lw'!Q$11</f>
        <v>#DIV/0!</v>
      </c>
      <c r="CH96" s="24" t="e">
        <f ca="1">(BX96-'ModelParams Lw'!R$10)/'ModelParams Lw'!R$11</f>
        <v>#DIV/0!</v>
      </c>
      <c r="CI96" s="24" t="e">
        <f ca="1">(BY96-'ModelParams Lw'!S$10)/'ModelParams Lw'!S$11</f>
        <v>#DIV/0!</v>
      </c>
      <c r="CJ96" s="24" t="e">
        <f ca="1">(BZ96-'ModelParams Lw'!T$10)/'ModelParams Lw'!T$11</f>
        <v>#DIV/0!</v>
      </c>
      <c r="CK96" s="24" t="e">
        <f ca="1">(CA96-'ModelParams Lw'!U$10)/'ModelParams Lw'!U$11</f>
        <v>#DIV/0!</v>
      </c>
      <c r="CL96" s="24" t="e">
        <f ca="1">(CB96-'ModelParams Lw'!V$10)/'ModelParams Lw'!V$11</f>
        <v>#DIV/0!</v>
      </c>
      <c r="CM96" s="66" t="e">
        <f t="shared" si="38"/>
        <v>#DIV/0!</v>
      </c>
      <c r="CN96" s="66" t="e">
        <f t="shared" si="39"/>
        <v>#DIV/0!</v>
      </c>
      <c r="CO96" s="66" t="e">
        <f t="shared" si="40"/>
        <v>#DIV/0!</v>
      </c>
      <c r="CP96" s="66" t="e">
        <f t="shared" si="41"/>
        <v>#DIV/0!</v>
      </c>
      <c r="CQ96" s="66" t="e">
        <f t="shared" si="42"/>
        <v>#DIV/0!</v>
      </c>
      <c r="CR96" s="66" t="e">
        <f t="shared" si="43"/>
        <v>#DIV/0!</v>
      </c>
      <c r="CS96" s="66" t="e">
        <f t="shared" si="44"/>
        <v>#DIV/0!</v>
      </c>
      <c r="CT96" s="66" t="e">
        <f t="shared" si="45"/>
        <v>#DIV/0!</v>
      </c>
      <c r="CU96" s="24" t="e">
        <f>10*LOG10(IF(CM96="",0,POWER(10,((CM96+'ModelParams Lw'!$O$4)/10))) +IF(CN96="",0,POWER(10,((CN96+'ModelParams Lw'!$P$4)/10))) +IF(CO96="",0,POWER(10,((CO96+'ModelParams Lw'!$Q$4)/10))) +IF(CP96="",0,POWER(10,((CP96+'ModelParams Lw'!$R$4)/10))) +IF(CQ96="",0,POWER(10,((CQ96+'ModelParams Lw'!$S$4)/10))) +IF(CR96="",0,POWER(10,((CR96+'ModelParams Lw'!$T$4)/10))) +IF(CS96="",0,POWER(10,((CS96+'ModelParams Lw'!$U$4)/10)))+IF(CT96="",0,POWER(10,((CT96+'ModelParams Lw'!$V$4)/10))))</f>
        <v>#DIV/0!</v>
      </c>
      <c r="CV96" s="24" t="e">
        <f t="shared" si="46"/>
        <v>#DIV/0!</v>
      </c>
      <c r="CW96" s="24" t="e">
        <f>(CM96-'ModelParams Lw'!O$10)/'ModelParams Lw'!O$11</f>
        <v>#DIV/0!</v>
      </c>
      <c r="CX96" s="24" t="e">
        <f>(CN96-'ModelParams Lw'!P$10)/'ModelParams Lw'!P$11</f>
        <v>#DIV/0!</v>
      </c>
      <c r="CY96" s="24" t="e">
        <f>(CO96-'ModelParams Lw'!Q$10)/'ModelParams Lw'!Q$11</f>
        <v>#DIV/0!</v>
      </c>
      <c r="CZ96" s="24" t="e">
        <f>(CP96-'ModelParams Lw'!R$10)/'ModelParams Lw'!R$11</f>
        <v>#DIV/0!</v>
      </c>
      <c r="DA96" s="24" t="e">
        <f>(CQ96-'ModelParams Lw'!S$10)/'ModelParams Lw'!S$11</f>
        <v>#DIV/0!</v>
      </c>
      <c r="DB96" s="24" t="e">
        <f>(CR96-'ModelParams Lw'!T$10)/'ModelParams Lw'!T$11</f>
        <v>#DIV/0!</v>
      </c>
      <c r="DC96" s="24" t="e">
        <f>(CS96-'ModelParams Lw'!U$10)/'ModelParams Lw'!U$11</f>
        <v>#DIV/0!</v>
      </c>
      <c r="DD96" s="24" t="e">
        <f>(CT96-'ModelParams Lw'!V$10)/'ModelParams Lw'!V$11</f>
        <v>#DIV/0!</v>
      </c>
    </row>
    <row r="97" spans="1:108" x14ac:dyDescent="0.25">
      <c r="A97" s="12">
        <f>'Sound Power'!B97</f>
        <v>0</v>
      </c>
      <c r="B97" s="12">
        <f>'Sound Power'!D97</f>
        <v>0</v>
      </c>
      <c r="C97" s="12">
        <f>'Sound Power'!E97</f>
        <v>0</v>
      </c>
      <c r="D97" s="12">
        <f>'Sound Power'!F97</f>
        <v>0</v>
      </c>
      <c r="E97" s="67" t="e">
        <f>IF(Calcul!$G102="SA",'Sound Power'!AY97,'Sound Power'!P97)</f>
        <v>#DIV/0!</v>
      </c>
      <c r="F97" s="67" t="e">
        <f>IF(Calcul!$G102="SA",'Sound Power'!AZ97,'Sound Power'!Q97)</f>
        <v>#DIV/0!</v>
      </c>
      <c r="G97" s="67" t="e">
        <f>IF(Calcul!$G102="SA",'Sound Power'!BA97,'Sound Power'!R97)</f>
        <v>#DIV/0!</v>
      </c>
      <c r="H97" s="67" t="e">
        <f>IF(Calcul!$G102="SA",'Sound Power'!BB97,'Sound Power'!S97)</f>
        <v>#DIV/0!</v>
      </c>
      <c r="I97" s="67" t="e">
        <f>IF(Calcul!$G102="SA",'Sound Power'!BC97,'Sound Power'!T97)</f>
        <v>#DIV/0!</v>
      </c>
      <c r="J97" s="67" t="e">
        <f>IF(Calcul!$G102="SA",'Sound Power'!BD97,'Sound Power'!U97)</f>
        <v>#DIV/0!</v>
      </c>
      <c r="K97" s="67" t="e">
        <f>IF(Calcul!$G102="SA",'Sound Power'!BE97,'Sound Power'!V97)</f>
        <v>#DIV/0!</v>
      </c>
      <c r="L97" s="67" t="e">
        <f>IF(Calcul!$G102="SA",'Sound Power'!BF97,'Sound Power'!W97)</f>
        <v>#DIV/0!</v>
      </c>
      <c r="M97" s="67" t="e">
        <f>'Sound Power'!BY97</f>
        <v>#DIV/0!</v>
      </c>
      <c r="N97" s="67" t="e">
        <f>'Sound Power'!BZ97</f>
        <v>#DIV/0!</v>
      </c>
      <c r="O97" s="67" t="e">
        <f>'Sound Power'!CA97</f>
        <v>#DIV/0!</v>
      </c>
      <c r="P97" s="67" t="e">
        <f>'Sound Power'!CB97</f>
        <v>#DIV/0!</v>
      </c>
      <c r="Q97" s="67" t="e">
        <f>'Sound Power'!CC97</f>
        <v>#DIV/0!</v>
      </c>
      <c r="R97" s="67" t="e">
        <f>'Sound Power'!CD97</f>
        <v>#DIV/0!</v>
      </c>
      <c r="S97" s="67" t="e">
        <f>'Sound Power'!CE97</f>
        <v>#DIV/0!</v>
      </c>
      <c r="T97" s="67" t="e">
        <f>'Sound Power'!CF97</f>
        <v>#DIV/0!</v>
      </c>
      <c r="U97" s="64">
        <f t="shared" si="26"/>
        <v>0</v>
      </c>
      <c r="V97" s="64">
        <f t="shared" si="27"/>
        <v>0</v>
      </c>
      <c r="W97" s="67" t="e">
        <f>('ModelParams Lp'!B$4*10^'ModelParams Lp'!B$5*($U97/$V97)^'ModelParams Lp'!B$6)*3</f>
        <v>#DIV/0!</v>
      </c>
      <c r="X97" s="67" t="e">
        <f>('ModelParams Lp'!C$4*10^'ModelParams Lp'!C$5*($U97/$V97)^'ModelParams Lp'!C$6)*3</f>
        <v>#DIV/0!</v>
      </c>
      <c r="Y97" s="67" t="e">
        <f>('ModelParams Lp'!D$4*10^'ModelParams Lp'!D$5*($U97/$V97)^'ModelParams Lp'!D$6)*3</f>
        <v>#DIV/0!</v>
      </c>
      <c r="Z97" s="67" t="e">
        <f>('ModelParams Lp'!E$4*10^'ModelParams Lp'!E$5*($U97/$V97)^'ModelParams Lp'!E$6)*3</f>
        <v>#DIV/0!</v>
      </c>
      <c r="AA97" s="67" t="e">
        <f>('ModelParams Lp'!F$4*10^'ModelParams Lp'!F$5*($U97/$V97)^'ModelParams Lp'!F$6)*3</f>
        <v>#DIV/0!</v>
      </c>
      <c r="AB97" s="67" t="e">
        <f>('ModelParams Lp'!G$4*10^'ModelParams Lp'!G$5*($U97/$V97)^'ModelParams Lp'!G$6)*3</f>
        <v>#DIV/0!</v>
      </c>
      <c r="AC97" s="67" t="e">
        <f>('ModelParams Lp'!H$4*10^'ModelParams Lp'!H$5*($U97/$V97)^'ModelParams Lp'!H$6)*3</f>
        <v>#DIV/0!</v>
      </c>
      <c r="AD97" s="67" t="e">
        <f>('ModelParams Lp'!I$4*10^'ModelParams Lp'!I$5*($U97/$V97)^'ModelParams Lp'!I$6)*3</f>
        <v>#DIV/0!</v>
      </c>
      <c r="AE97" s="53" t="e">
        <f t="shared" si="28"/>
        <v>#DIV/0!</v>
      </c>
      <c r="AF97" s="53" t="e">
        <f>IF(AE97&lt;'ModelParams Lp'!$B$16,-1,IF(AE97&lt;'ModelParams Lp'!$C$16,0,IF(AE97&lt;'ModelParams Lp'!$D$16,1,IF(AE97&lt;'ModelParams Lp'!$E$16,2,IF(AE97&lt;'ModelParams Lp'!$F$16,3,IF(AE97&lt;'ModelParams Lp'!$G$16,4,IF(AE97&lt;'ModelParams Lp'!$H$16,5,6)))))))</f>
        <v>#DIV/0!</v>
      </c>
      <c r="AG97" s="67" t="e">
        <f ca="1">IF($AF97&gt;1,0,OFFSET('ModelParams Lp'!$C$12,0,-'Sound Pressure'!$AF97))</f>
        <v>#DIV/0!</v>
      </c>
      <c r="AH97" s="67" t="e">
        <f ca="1">IF($AF97&gt;2,0,OFFSET('ModelParams Lp'!$D$12,0,-'Sound Pressure'!$AF97))</f>
        <v>#DIV/0!</v>
      </c>
      <c r="AI97" s="67" t="e">
        <f ca="1">IF($AF97&gt;3,0,OFFSET('ModelParams Lp'!$E$12,0,-'Sound Pressure'!$AF97))</f>
        <v>#DIV/0!</v>
      </c>
      <c r="AJ97" s="67" t="e">
        <f ca="1">IF($AF97&gt;4,0,OFFSET('ModelParams Lp'!$F$12,0,-'Sound Pressure'!$AF97))</f>
        <v>#DIV/0!</v>
      </c>
      <c r="AK97" s="67" t="e">
        <f ca="1">IF($AF97&gt;3,0,OFFSET('ModelParams Lp'!$G$12,0,-'Sound Pressure'!$AF97))</f>
        <v>#DIV/0!</v>
      </c>
      <c r="AL97" s="67" t="e">
        <f ca="1">IF($AF97&gt;5,0,OFFSET('ModelParams Lp'!$H$12,0,-'Sound Pressure'!$AF97))</f>
        <v>#DIV/0!</v>
      </c>
      <c r="AM97" s="67" t="e">
        <f ca="1">IF($AF97&gt;6,0,OFFSET('ModelParams Lp'!$I$12,0,-'Sound Pressure'!$AF97))</f>
        <v>#DIV/0!</v>
      </c>
      <c r="AN97" s="67" t="e">
        <f ca="1">IF($AF97&gt;7,0,IF($AF$4&lt;0,3,OFFSET('ModelParams Lp'!$J$12,0,-'Sound Pressure'!$AF97)))</f>
        <v>#DIV/0!</v>
      </c>
      <c r="AO97" s="67" t="e">
        <f t="shared" si="48"/>
        <v>#DIV/0!</v>
      </c>
      <c r="AP97" s="67" t="e">
        <f t="shared" si="47"/>
        <v>#DIV/0!</v>
      </c>
      <c r="AQ97" s="67" t="e">
        <f t="shared" si="47"/>
        <v>#DIV/0!</v>
      </c>
      <c r="AR97" s="67" t="e">
        <f t="shared" si="47"/>
        <v>#DIV/0!</v>
      </c>
      <c r="AS97" s="67" t="e">
        <f t="shared" si="47"/>
        <v>#DIV/0!</v>
      </c>
      <c r="AT97" s="67" t="e">
        <f t="shared" si="47"/>
        <v>#DIV/0!</v>
      </c>
      <c r="AU97" s="67" t="e">
        <f t="shared" si="47"/>
        <v>#DIV/0!</v>
      </c>
      <c r="AV97" s="67" t="e">
        <f t="shared" si="47"/>
        <v>#DIV/0!</v>
      </c>
      <c r="AW97" s="67">
        <f>'ModelParams Lp'!B$22</f>
        <v>4</v>
      </c>
      <c r="AX97" s="67">
        <f>'ModelParams Lp'!C$22</f>
        <v>2</v>
      </c>
      <c r="AY97" s="67">
        <f>'ModelParams Lp'!D$22</f>
        <v>1</v>
      </c>
      <c r="AZ97" s="67">
        <f>'ModelParams Lp'!E$22</f>
        <v>0</v>
      </c>
      <c r="BA97" s="67">
        <f>'ModelParams Lp'!F$22</f>
        <v>0</v>
      </c>
      <c r="BB97" s="67">
        <f>'ModelParams Lp'!G$22</f>
        <v>0</v>
      </c>
      <c r="BC97" s="67">
        <f>'ModelParams Lp'!H$22</f>
        <v>0</v>
      </c>
      <c r="BD97" s="67">
        <f>'ModelParams Lp'!I$22</f>
        <v>0</v>
      </c>
      <c r="BE97" s="67" t="e">
        <f>-10*LOG(2/(4*PI()*2^2)+4/(0.163*(Calcul!$K102*Calcul!$L102)/VLOOKUP(Calcul!$I102,'ModelParams Lp'!$E$37:$F$39,2,0)))</f>
        <v>#N/A</v>
      </c>
      <c r="BF97" s="67" t="e">
        <f>-10*LOG(2/(4*PI()*2^2)+4/(0.163*(Calcul!$K102*Calcul!$L102)/VLOOKUP(Calcul!$I102,'ModelParams Lp'!$E$37:$F$39,2,0)))</f>
        <v>#N/A</v>
      </c>
      <c r="BG97" s="67" t="e">
        <f>-10*LOG(2/(4*PI()*2^2)+4/(0.163*(Calcul!$K102*Calcul!$L102)/VLOOKUP(Calcul!$I102,'ModelParams Lp'!$E$37:$F$39,2,0)))</f>
        <v>#N/A</v>
      </c>
      <c r="BH97" s="67" t="e">
        <f>-10*LOG(2/(4*PI()*2^2)+4/(0.163*(Calcul!$K102*Calcul!$L102)/VLOOKUP(Calcul!$I102,'ModelParams Lp'!$E$37:$F$39,2,0)))</f>
        <v>#N/A</v>
      </c>
      <c r="BI97" s="67" t="e">
        <f>-10*LOG(2/(4*PI()*2^2)+4/(0.163*(Calcul!$K102*Calcul!$L102)/VLOOKUP(Calcul!$I102,'ModelParams Lp'!$E$37:$F$39,2,0)))</f>
        <v>#N/A</v>
      </c>
      <c r="BJ97" s="67" t="e">
        <f>-10*LOG(2/(4*PI()*2^2)+4/(0.163*(Calcul!$K102*Calcul!$L102)/VLOOKUP(Calcul!$I102,'ModelParams Lp'!$E$37:$F$39,2,0)))</f>
        <v>#N/A</v>
      </c>
      <c r="BK97" s="67" t="e">
        <f>-10*LOG(2/(4*PI()*2^2)+4/(0.163*(Calcul!$K102*Calcul!$L102)/VLOOKUP(Calcul!$I102,'ModelParams Lp'!$E$37:$F$39,2,0)))</f>
        <v>#N/A</v>
      </c>
      <c r="BL97" s="67" t="e">
        <f>-10*LOG(2/(4*PI()*2^2)+4/(0.163*(Calcul!$K102*Calcul!$L102)/VLOOKUP(Calcul!$I102,'ModelParams Lp'!$E$37:$F$39,2,0)))</f>
        <v>#N/A</v>
      </c>
      <c r="BM97" s="67" t="e">
        <f>VLOOKUP(Calcul!$J102,'ModelParams Lp'!$D$28:$O$32,5,0)+BE97</f>
        <v>#N/A</v>
      </c>
      <c r="BN97" s="67" t="e">
        <f>VLOOKUP(Calcul!$J102,'ModelParams Lp'!$D$28:$O$32,6,0)+BF97</f>
        <v>#N/A</v>
      </c>
      <c r="BO97" s="67" t="e">
        <f>VLOOKUP(Calcul!$J102,'ModelParams Lp'!$D$28:$O$32,7,0)+BG97</f>
        <v>#N/A</v>
      </c>
      <c r="BP97" s="67" t="e">
        <f>VLOOKUP(Calcul!$J102,'ModelParams Lp'!$D$28:$O$32,8,0)+BH97</f>
        <v>#N/A</v>
      </c>
      <c r="BQ97" s="67" t="e">
        <f>VLOOKUP(Calcul!$J102,'ModelParams Lp'!$D$28:$O$32,9,0)+BI97</f>
        <v>#N/A</v>
      </c>
      <c r="BR97" s="67" t="e">
        <f>VLOOKUP(Calcul!$J102,'ModelParams Lp'!$D$28:$O$32,10,0)+BJ97</f>
        <v>#N/A</v>
      </c>
      <c r="BS97" s="67" t="e">
        <f>VLOOKUP(Calcul!$J102,'ModelParams Lp'!$D$28:$O$32,11,0)+BK97</f>
        <v>#N/A</v>
      </c>
      <c r="BT97" s="67" t="e">
        <f>VLOOKUP(Calcul!$J102,'ModelParams Lp'!$D$28:$O$32,12,0)+BL97</f>
        <v>#N/A</v>
      </c>
      <c r="BU97" s="66" t="e">
        <f t="shared" ca="1" si="29"/>
        <v>#DIV/0!</v>
      </c>
      <c r="BV97" s="66" t="e">
        <f t="shared" ca="1" si="30"/>
        <v>#DIV/0!</v>
      </c>
      <c r="BW97" s="66" t="e">
        <f t="shared" ca="1" si="31"/>
        <v>#DIV/0!</v>
      </c>
      <c r="BX97" s="66" t="e">
        <f t="shared" ca="1" si="32"/>
        <v>#DIV/0!</v>
      </c>
      <c r="BY97" s="66" t="e">
        <f t="shared" ca="1" si="33"/>
        <v>#DIV/0!</v>
      </c>
      <c r="BZ97" s="66" t="e">
        <f t="shared" ca="1" si="34"/>
        <v>#DIV/0!</v>
      </c>
      <c r="CA97" s="66" t="e">
        <f t="shared" ca="1" si="35"/>
        <v>#DIV/0!</v>
      </c>
      <c r="CB97" s="66" t="e">
        <f t="shared" ca="1" si="36"/>
        <v>#DIV/0!</v>
      </c>
      <c r="CC97" s="24" t="e">
        <f ca="1">10*LOG10(IF(BU97="",0,POWER(10,((BU97+'ModelParams Lw'!$O$4)/10))) +IF(BV97="",0,POWER(10,((BV97+'ModelParams Lw'!$P$4)/10))) +IF(BW97="",0,POWER(10,((BW97+'ModelParams Lw'!$Q$4)/10))) +IF(BX97="",0,POWER(10,((BX97+'ModelParams Lw'!$R$4)/10))) +IF(BY97="",0,POWER(10,((BY97+'ModelParams Lw'!$S$4)/10))) +IF(BZ97="",0,POWER(10,((BZ97+'ModelParams Lw'!$T$4)/10))) +IF(CA97="",0,POWER(10,((CA97+'ModelParams Lw'!$U$4)/10)))+IF(CB97="",0,POWER(10,((CB97+'ModelParams Lw'!$V$4)/10))))</f>
        <v>#DIV/0!</v>
      </c>
      <c r="CD97" s="24" t="e">
        <f t="shared" ca="1" si="37"/>
        <v>#DIV/0!</v>
      </c>
      <c r="CE97" s="24" t="e">
        <f ca="1">(BU97-'ModelParams Lw'!O$10)/'ModelParams Lw'!O$11</f>
        <v>#DIV/0!</v>
      </c>
      <c r="CF97" s="24" t="e">
        <f ca="1">(BV97-'ModelParams Lw'!P$10)/'ModelParams Lw'!P$11</f>
        <v>#DIV/0!</v>
      </c>
      <c r="CG97" s="24" t="e">
        <f ca="1">(BW97-'ModelParams Lw'!Q$10)/'ModelParams Lw'!Q$11</f>
        <v>#DIV/0!</v>
      </c>
      <c r="CH97" s="24" t="e">
        <f ca="1">(BX97-'ModelParams Lw'!R$10)/'ModelParams Lw'!R$11</f>
        <v>#DIV/0!</v>
      </c>
      <c r="CI97" s="24" t="e">
        <f ca="1">(BY97-'ModelParams Lw'!S$10)/'ModelParams Lw'!S$11</f>
        <v>#DIV/0!</v>
      </c>
      <c r="CJ97" s="24" t="e">
        <f ca="1">(BZ97-'ModelParams Lw'!T$10)/'ModelParams Lw'!T$11</f>
        <v>#DIV/0!</v>
      </c>
      <c r="CK97" s="24" t="e">
        <f ca="1">(CA97-'ModelParams Lw'!U$10)/'ModelParams Lw'!U$11</f>
        <v>#DIV/0!</v>
      </c>
      <c r="CL97" s="24" t="e">
        <f ca="1">(CB97-'ModelParams Lw'!V$10)/'ModelParams Lw'!V$11</f>
        <v>#DIV/0!</v>
      </c>
      <c r="CM97" s="66" t="e">
        <f t="shared" si="38"/>
        <v>#DIV/0!</v>
      </c>
      <c r="CN97" s="66" t="e">
        <f t="shared" si="39"/>
        <v>#DIV/0!</v>
      </c>
      <c r="CO97" s="66" t="e">
        <f t="shared" si="40"/>
        <v>#DIV/0!</v>
      </c>
      <c r="CP97" s="66" t="e">
        <f t="shared" si="41"/>
        <v>#DIV/0!</v>
      </c>
      <c r="CQ97" s="66" t="e">
        <f t="shared" si="42"/>
        <v>#DIV/0!</v>
      </c>
      <c r="CR97" s="66" t="e">
        <f t="shared" si="43"/>
        <v>#DIV/0!</v>
      </c>
      <c r="CS97" s="66" t="e">
        <f t="shared" si="44"/>
        <v>#DIV/0!</v>
      </c>
      <c r="CT97" s="66" t="e">
        <f t="shared" si="45"/>
        <v>#DIV/0!</v>
      </c>
      <c r="CU97" s="24" t="e">
        <f>10*LOG10(IF(CM97="",0,POWER(10,((CM97+'ModelParams Lw'!$O$4)/10))) +IF(CN97="",0,POWER(10,((CN97+'ModelParams Lw'!$P$4)/10))) +IF(CO97="",0,POWER(10,((CO97+'ModelParams Lw'!$Q$4)/10))) +IF(CP97="",0,POWER(10,((CP97+'ModelParams Lw'!$R$4)/10))) +IF(CQ97="",0,POWER(10,((CQ97+'ModelParams Lw'!$S$4)/10))) +IF(CR97="",0,POWER(10,((CR97+'ModelParams Lw'!$T$4)/10))) +IF(CS97="",0,POWER(10,((CS97+'ModelParams Lw'!$U$4)/10)))+IF(CT97="",0,POWER(10,((CT97+'ModelParams Lw'!$V$4)/10))))</f>
        <v>#DIV/0!</v>
      </c>
      <c r="CV97" s="24" t="e">
        <f t="shared" si="46"/>
        <v>#DIV/0!</v>
      </c>
      <c r="CW97" s="24" t="e">
        <f>(CM97-'ModelParams Lw'!O$10)/'ModelParams Lw'!O$11</f>
        <v>#DIV/0!</v>
      </c>
      <c r="CX97" s="24" t="e">
        <f>(CN97-'ModelParams Lw'!P$10)/'ModelParams Lw'!P$11</f>
        <v>#DIV/0!</v>
      </c>
      <c r="CY97" s="24" t="e">
        <f>(CO97-'ModelParams Lw'!Q$10)/'ModelParams Lw'!Q$11</f>
        <v>#DIV/0!</v>
      </c>
      <c r="CZ97" s="24" t="e">
        <f>(CP97-'ModelParams Lw'!R$10)/'ModelParams Lw'!R$11</f>
        <v>#DIV/0!</v>
      </c>
      <c r="DA97" s="24" t="e">
        <f>(CQ97-'ModelParams Lw'!S$10)/'ModelParams Lw'!S$11</f>
        <v>#DIV/0!</v>
      </c>
      <c r="DB97" s="24" t="e">
        <f>(CR97-'ModelParams Lw'!T$10)/'ModelParams Lw'!T$11</f>
        <v>#DIV/0!</v>
      </c>
      <c r="DC97" s="24" t="e">
        <f>(CS97-'ModelParams Lw'!U$10)/'ModelParams Lw'!U$11</f>
        <v>#DIV/0!</v>
      </c>
      <c r="DD97" s="24" t="e">
        <f>(CT97-'ModelParams Lw'!V$10)/'ModelParams Lw'!V$11</f>
        <v>#DIV/0!</v>
      </c>
    </row>
    <row r="98" spans="1:108" x14ac:dyDescent="0.25">
      <c r="A98" s="12">
        <f>'Sound Power'!B98</f>
        <v>0</v>
      </c>
      <c r="B98" s="12">
        <f>'Sound Power'!D98</f>
        <v>0</v>
      </c>
      <c r="C98" s="12">
        <f>'Sound Power'!E98</f>
        <v>0</v>
      </c>
      <c r="D98" s="12">
        <f>'Sound Power'!F98</f>
        <v>0</v>
      </c>
      <c r="E98" s="67" t="e">
        <f>IF(Calcul!$G103="SA",'Sound Power'!AY98,'Sound Power'!P98)</f>
        <v>#DIV/0!</v>
      </c>
      <c r="F98" s="67" t="e">
        <f>IF(Calcul!$G103="SA",'Sound Power'!AZ98,'Sound Power'!Q98)</f>
        <v>#DIV/0!</v>
      </c>
      <c r="G98" s="67" t="e">
        <f>IF(Calcul!$G103="SA",'Sound Power'!BA98,'Sound Power'!R98)</f>
        <v>#DIV/0!</v>
      </c>
      <c r="H98" s="67" t="e">
        <f>IF(Calcul!$G103="SA",'Sound Power'!BB98,'Sound Power'!S98)</f>
        <v>#DIV/0!</v>
      </c>
      <c r="I98" s="67" t="e">
        <f>IF(Calcul!$G103="SA",'Sound Power'!BC98,'Sound Power'!T98)</f>
        <v>#DIV/0!</v>
      </c>
      <c r="J98" s="67" t="e">
        <f>IF(Calcul!$G103="SA",'Sound Power'!BD98,'Sound Power'!U98)</f>
        <v>#DIV/0!</v>
      </c>
      <c r="K98" s="67" t="e">
        <f>IF(Calcul!$G103="SA",'Sound Power'!BE98,'Sound Power'!V98)</f>
        <v>#DIV/0!</v>
      </c>
      <c r="L98" s="67" t="e">
        <f>IF(Calcul!$G103="SA",'Sound Power'!BF98,'Sound Power'!W98)</f>
        <v>#DIV/0!</v>
      </c>
      <c r="M98" s="67" t="e">
        <f>'Sound Power'!BY98</f>
        <v>#DIV/0!</v>
      </c>
      <c r="N98" s="67" t="e">
        <f>'Sound Power'!BZ98</f>
        <v>#DIV/0!</v>
      </c>
      <c r="O98" s="67" t="e">
        <f>'Sound Power'!CA98</f>
        <v>#DIV/0!</v>
      </c>
      <c r="P98" s="67" t="e">
        <f>'Sound Power'!CB98</f>
        <v>#DIV/0!</v>
      </c>
      <c r="Q98" s="67" t="e">
        <f>'Sound Power'!CC98</f>
        <v>#DIV/0!</v>
      </c>
      <c r="R98" s="67" t="e">
        <f>'Sound Power'!CD98</f>
        <v>#DIV/0!</v>
      </c>
      <c r="S98" s="67" t="e">
        <f>'Sound Power'!CE98</f>
        <v>#DIV/0!</v>
      </c>
      <c r="T98" s="67" t="e">
        <f>'Sound Power'!CF98</f>
        <v>#DIV/0!</v>
      </c>
      <c r="U98" s="64">
        <f t="shared" si="26"/>
        <v>0</v>
      </c>
      <c r="V98" s="64">
        <f t="shared" si="27"/>
        <v>0</v>
      </c>
      <c r="W98" s="67" t="e">
        <f>('ModelParams Lp'!B$4*10^'ModelParams Lp'!B$5*($U98/$V98)^'ModelParams Lp'!B$6)*3</f>
        <v>#DIV/0!</v>
      </c>
      <c r="X98" s="67" t="e">
        <f>('ModelParams Lp'!C$4*10^'ModelParams Lp'!C$5*($U98/$V98)^'ModelParams Lp'!C$6)*3</f>
        <v>#DIV/0!</v>
      </c>
      <c r="Y98" s="67" t="e">
        <f>('ModelParams Lp'!D$4*10^'ModelParams Lp'!D$5*($U98/$V98)^'ModelParams Lp'!D$6)*3</f>
        <v>#DIV/0!</v>
      </c>
      <c r="Z98" s="67" t="e">
        <f>('ModelParams Lp'!E$4*10^'ModelParams Lp'!E$5*($U98/$V98)^'ModelParams Lp'!E$6)*3</f>
        <v>#DIV/0!</v>
      </c>
      <c r="AA98" s="67" t="e">
        <f>('ModelParams Lp'!F$4*10^'ModelParams Lp'!F$5*($U98/$V98)^'ModelParams Lp'!F$6)*3</f>
        <v>#DIV/0!</v>
      </c>
      <c r="AB98" s="67" t="e">
        <f>('ModelParams Lp'!G$4*10^'ModelParams Lp'!G$5*($U98/$V98)^'ModelParams Lp'!G$6)*3</f>
        <v>#DIV/0!</v>
      </c>
      <c r="AC98" s="67" t="e">
        <f>('ModelParams Lp'!H$4*10^'ModelParams Lp'!H$5*($U98/$V98)^'ModelParams Lp'!H$6)*3</f>
        <v>#DIV/0!</v>
      </c>
      <c r="AD98" s="67" t="e">
        <f>('ModelParams Lp'!I$4*10^'ModelParams Lp'!I$5*($U98/$V98)^'ModelParams Lp'!I$6)*3</f>
        <v>#DIV/0!</v>
      </c>
      <c r="AE98" s="53" t="e">
        <f t="shared" si="28"/>
        <v>#DIV/0!</v>
      </c>
      <c r="AF98" s="53" t="e">
        <f>IF(AE98&lt;'ModelParams Lp'!$B$16,-1,IF(AE98&lt;'ModelParams Lp'!$C$16,0,IF(AE98&lt;'ModelParams Lp'!$D$16,1,IF(AE98&lt;'ModelParams Lp'!$E$16,2,IF(AE98&lt;'ModelParams Lp'!$F$16,3,IF(AE98&lt;'ModelParams Lp'!$G$16,4,IF(AE98&lt;'ModelParams Lp'!$H$16,5,6)))))))</f>
        <v>#DIV/0!</v>
      </c>
      <c r="AG98" s="67" t="e">
        <f ca="1">IF($AF98&gt;1,0,OFFSET('ModelParams Lp'!$C$12,0,-'Sound Pressure'!$AF98))</f>
        <v>#DIV/0!</v>
      </c>
      <c r="AH98" s="67" t="e">
        <f ca="1">IF($AF98&gt;2,0,OFFSET('ModelParams Lp'!$D$12,0,-'Sound Pressure'!$AF98))</f>
        <v>#DIV/0!</v>
      </c>
      <c r="AI98" s="67" t="e">
        <f ca="1">IF($AF98&gt;3,0,OFFSET('ModelParams Lp'!$E$12,0,-'Sound Pressure'!$AF98))</f>
        <v>#DIV/0!</v>
      </c>
      <c r="AJ98" s="67" t="e">
        <f ca="1">IF($AF98&gt;4,0,OFFSET('ModelParams Lp'!$F$12,0,-'Sound Pressure'!$AF98))</f>
        <v>#DIV/0!</v>
      </c>
      <c r="AK98" s="67" t="e">
        <f ca="1">IF($AF98&gt;3,0,OFFSET('ModelParams Lp'!$G$12,0,-'Sound Pressure'!$AF98))</f>
        <v>#DIV/0!</v>
      </c>
      <c r="AL98" s="67" t="e">
        <f ca="1">IF($AF98&gt;5,0,OFFSET('ModelParams Lp'!$H$12,0,-'Sound Pressure'!$AF98))</f>
        <v>#DIV/0!</v>
      </c>
      <c r="AM98" s="67" t="e">
        <f ca="1">IF($AF98&gt;6,0,OFFSET('ModelParams Lp'!$I$12,0,-'Sound Pressure'!$AF98))</f>
        <v>#DIV/0!</v>
      </c>
      <c r="AN98" s="67" t="e">
        <f ca="1">IF($AF98&gt;7,0,IF($AF$4&lt;0,3,OFFSET('ModelParams Lp'!$J$12,0,-'Sound Pressure'!$AF98)))</f>
        <v>#DIV/0!</v>
      </c>
      <c r="AO98" s="67" t="e">
        <f t="shared" si="48"/>
        <v>#DIV/0!</v>
      </c>
      <c r="AP98" s="67" t="e">
        <f t="shared" si="47"/>
        <v>#DIV/0!</v>
      </c>
      <c r="AQ98" s="67" t="e">
        <f t="shared" si="47"/>
        <v>#DIV/0!</v>
      </c>
      <c r="AR98" s="67" t="e">
        <f t="shared" si="47"/>
        <v>#DIV/0!</v>
      </c>
      <c r="AS98" s="67" t="e">
        <f t="shared" si="47"/>
        <v>#DIV/0!</v>
      </c>
      <c r="AT98" s="67" t="e">
        <f t="shared" si="47"/>
        <v>#DIV/0!</v>
      </c>
      <c r="AU98" s="67" t="e">
        <f t="shared" si="47"/>
        <v>#DIV/0!</v>
      </c>
      <c r="AV98" s="67" t="e">
        <f t="shared" si="47"/>
        <v>#DIV/0!</v>
      </c>
      <c r="AW98" s="67">
        <f>'ModelParams Lp'!B$22</f>
        <v>4</v>
      </c>
      <c r="AX98" s="67">
        <f>'ModelParams Lp'!C$22</f>
        <v>2</v>
      </c>
      <c r="AY98" s="67">
        <f>'ModelParams Lp'!D$22</f>
        <v>1</v>
      </c>
      <c r="AZ98" s="67">
        <f>'ModelParams Lp'!E$22</f>
        <v>0</v>
      </c>
      <c r="BA98" s="67">
        <f>'ModelParams Lp'!F$22</f>
        <v>0</v>
      </c>
      <c r="BB98" s="67">
        <f>'ModelParams Lp'!G$22</f>
        <v>0</v>
      </c>
      <c r="BC98" s="67">
        <f>'ModelParams Lp'!H$22</f>
        <v>0</v>
      </c>
      <c r="BD98" s="67">
        <f>'ModelParams Lp'!I$22</f>
        <v>0</v>
      </c>
      <c r="BE98" s="67" t="e">
        <f>-10*LOG(2/(4*PI()*2^2)+4/(0.163*(Calcul!$K103*Calcul!$L103)/VLOOKUP(Calcul!$I103,'ModelParams Lp'!$E$37:$F$39,2,0)))</f>
        <v>#N/A</v>
      </c>
      <c r="BF98" s="67" t="e">
        <f>-10*LOG(2/(4*PI()*2^2)+4/(0.163*(Calcul!$K103*Calcul!$L103)/VLOOKUP(Calcul!$I103,'ModelParams Lp'!$E$37:$F$39,2,0)))</f>
        <v>#N/A</v>
      </c>
      <c r="BG98" s="67" t="e">
        <f>-10*LOG(2/(4*PI()*2^2)+4/(0.163*(Calcul!$K103*Calcul!$L103)/VLOOKUP(Calcul!$I103,'ModelParams Lp'!$E$37:$F$39,2,0)))</f>
        <v>#N/A</v>
      </c>
      <c r="BH98" s="67" t="e">
        <f>-10*LOG(2/(4*PI()*2^2)+4/(0.163*(Calcul!$K103*Calcul!$L103)/VLOOKUP(Calcul!$I103,'ModelParams Lp'!$E$37:$F$39,2,0)))</f>
        <v>#N/A</v>
      </c>
      <c r="BI98" s="67" t="e">
        <f>-10*LOG(2/(4*PI()*2^2)+4/(0.163*(Calcul!$K103*Calcul!$L103)/VLOOKUP(Calcul!$I103,'ModelParams Lp'!$E$37:$F$39,2,0)))</f>
        <v>#N/A</v>
      </c>
      <c r="BJ98" s="67" t="e">
        <f>-10*LOG(2/(4*PI()*2^2)+4/(0.163*(Calcul!$K103*Calcul!$L103)/VLOOKUP(Calcul!$I103,'ModelParams Lp'!$E$37:$F$39,2,0)))</f>
        <v>#N/A</v>
      </c>
      <c r="BK98" s="67" t="e">
        <f>-10*LOG(2/(4*PI()*2^2)+4/(0.163*(Calcul!$K103*Calcul!$L103)/VLOOKUP(Calcul!$I103,'ModelParams Lp'!$E$37:$F$39,2,0)))</f>
        <v>#N/A</v>
      </c>
      <c r="BL98" s="67" t="e">
        <f>-10*LOG(2/(4*PI()*2^2)+4/(0.163*(Calcul!$K103*Calcul!$L103)/VLOOKUP(Calcul!$I103,'ModelParams Lp'!$E$37:$F$39,2,0)))</f>
        <v>#N/A</v>
      </c>
      <c r="BM98" s="67" t="e">
        <f>VLOOKUP(Calcul!$J103,'ModelParams Lp'!$D$28:$O$32,5,0)+BE98</f>
        <v>#N/A</v>
      </c>
      <c r="BN98" s="67" t="e">
        <f>VLOOKUP(Calcul!$J103,'ModelParams Lp'!$D$28:$O$32,6,0)+BF98</f>
        <v>#N/A</v>
      </c>
      <c r="BO98" s="67" t="e">
        <f>VLOOKUP(Calcul!$J103,'ModelParams Lp'!$D$28:$O$32,7,0)+BG98</f>
        <v>#N/A</v>
      </c>
      <c r="BP98" s="67" t="e">
        <f>VLOOKUP(Calcul!$J103,'ModelParams Lp'!$D$28:$O$32,8,0)+BH98</f>
        <v>#N/A</v>
      </c>
      <c r="BQ98" s="67" t="e">
        <f>VLOOKUP(Calcul!$J103,'ModelParams Lp'!$D$28:$O$32,9,0)+BI98</f>
        <v>#N/A</v>
      </c>
      <c r="BR98" s="67" t="e">
        <f>VLOOKUP(Calcul!$J103,'ModelParams Lp'!$D$28:$O$32,10,0)+BJ98</f>
        <v>#N/A</v>
      </c>
      <c r="BS98" s="67" t="e">
        <f>VLOOKUP(Calcul!$J103,'ModelParams Lp'!$D$28:$O$32,11,0)+BK98</f>
        <v>#N/A</v>
      </c>
      <c r="BT98" s="67" t="e">
        <f>VLOOKUP(Calcul!$J103,'ModelParams Lp'!$D$28:$O$32,12,0)+BL98</f>
        <v>#N/A</v>
      </c>
      <c r="BU98" s="66" t="e">
        <f t="shared" ca="1" si="29"/>
        <v>#DIV/0!</v>
      </c>
      <c r="BV98" s="66" t="e">
        <f t="shared" ca="1" si="30"/>
        <v>#DIV/0!</v>
      </c>
      <c r="BW98" s="66" t="e">
        <f t="shared" ca="1" si="31"/>
        <v>#DIV/0!</v>
      </c>
      <c r="BX98" s="66" t="e">
        <f t="shared" ca="1" si="32"/>
        <v>#DIV/0!</v>
      </c>
      <c r="BY98" s="66" t="e">
        <f t="shared" ca="1" si="33"/>
        <v>#DIV/0!</v>
      </c>
      <c r="BZ98" s="66" t="e">
        <f t="shared" ca="1" si="34"/>
        <v>#DIV/0!</v>
      </c>
      <c r="CA98" s="66" t="e">
        <f t="shared" ca="1" si="35"/>
        <v>#DIV/0!</v>
      </c>
      <c r="CB98" s="66" t="e">
        <f t="shared" ca="1" si="36"/>
        <v>#DIV/0!</v>
      </c>
      <c r="CC98" s="24" t="e">
        <f ca="1">10*LOG10(IF(BU98="",0,POWER(10,((BU98+'ModelParams Lw'!$O$4)/10))) +IF(BV98="",0,POWER(10,((BV98+'ModelParams Lw'!$P$4)/10))) +IF(BW98="",0,POWER(10,((BW98+'ModelParams Lw'!$Q$4)/10))) +IF(BX98="",0,POWER(10,((BX98+'ModelParams Lw'!$R$4)/10))) +IF(BY98="",0,POWER(10,((BY98+'ModelParams Lw'!$S$4)/10))) +IF(BZ98="",0,POWER(10,((BZ98+'ModelParams Lw'!$T$4)/10))) +IF(CA98="",0,POWER(10,((CA98+'ModelParams Lw'!$U$4)/10)))+IF(CB98="",0,POWER(10,((CB98+'ModelParams Lw'!$V$4)/10))))</f>
        <v>#DIV/0!</v>
      </c>
      <c r="CD98" s="24" t="e">
        <f t="shared" ca="1" si="37"/>
        <v>#DIV/0!</v>
      </c>
      <c r="CE98" s="24" t="e">
        <f ca="1">(BU98-'ModelParams Lw'!O$10)/'ModelParams Lw'!O$11</f>
        <v>#DIV/0!</v>
      </c>
      <c r="CF98" s="24" t="e">
        <f ca="1">(BV98-'ModelParams Lw'!P$10)/'ModelParams Lw'!P$11</f>
        <v>#DIV/0!</v>
      </c>
      <c r="CG98" s="24" t="e">
        <f ca="1">(BW98-'ModelParams Lw'!Q$10)/'ModelParams Lw'!Q$11</f>
        <v>#DIV/0!</v>
      </c>
      <c r="CH98" s="24" t="e">
        <f ca="1">(BX98-'ModelParams Lw'!R$10)/'ModelParams Lw'!R$11</f>
        <v>#DIV/0!</v>
      </c>
      <c r="CI98" s="24" t="e">
        <f ca="1">(BY98-'ModelParams Lw'!S$10)/'ModelParams Lw'!S$11</f>
        <v>#DIV/0!</v>
      </c>
      <c r="CJ98" s="24" t="e">
        <f ca="1">(BZ98-'ModelParams Lw'!T$10)/'ModelParams Lw'!T$11</f>
        <v>#DIV/0!</v>
      </c>
      <c r="CK98" s="24" t="e">
        <f ca="1">(CA98-'ModelParams Lw'!U$10)/'ModelParams Lw'!U$11</f>
        <v>#DIV/0!</v>
      </c>
      <c r="CL98" s="24" t="e">
        <f ca="1">(CB98-'ModelParams Lw'!V$10)/'ModelParams Lw'!V$11</f>
        <v>#DIV/0!</v>
      </c>
      <c r="CM98" s="66" t="e">
        <f t="shared" si="38"/>
        <v>#DIV/0!</v>
      </c>
      <c r="CN98" s="66" t="e">
        <f t="shared" si="39"/>
        <v>#DIV/0!</v>
      </c>
      <c r="CO98" s="66" t="e">
        <f t="shared" si="40"/>
        <v>#DIV/0!</v>
      </c>
      <c r="CP98" s="66" t="e">
        <f t="shared" si="41"/>
        <v>#DIV/0!</v>
      </c>
      <c r="CQ98" s="66" t="e">
        <f t="shared" si="42"/>
        <v>#DIV/0!</v>
      </c>
      <c r="CR98" s="66" t="e">
        <f t="shared" si="43"/>
        <v>#DIV/0!</v>
      </c>
      <c r="CS98" s="66" t="e">
        <f t="shared" si="44"/>
        <v>#DIV/0!</v>
      </c>
      <c r="CT98" s="66" t="e">
        <f t="shared" si="45"/>
        <v>#DIV/0!</v>
      </c>
      <c r="CU98" s="24" t="e">
        <f>10*LOG10(IF(CM98="",0,POWER(10,((CM98+'ModelParams Lw'!$O$4)/10))) +IF(CN98="",0,POWER(10,((CN98+'ModelParams Lw'!$P$4)/10))) +IF(CO98="",0,POWER(10,((CO98+'ModelParams Lw'!$Q$4)/10))) +IF(CP98="",0,POWER(10,((CP98+'ModelParams Lw'!$R$4)/10))) +IF(CQ98="",0,POWER(10,((CQ98+'ModelParams Lw'!$S$4)/10))) +IF(CR98="",0,POWER(10,((CR98+'ModelParams Lw'!$T$4)/10))) +IF(CS98="",0,POWER(10,((CS98+'ModelParams Lw'!$U$4)/10)))+IF(CT98="",0,POWER(10,((CT98+'ModelParams Lw'!$V$4)/10))))</f>
        <v>#DIV/0!</v>
      </c>
      <c r="CV98" s="24" t="e">
        <f t="shared" si="46"/>
        <v>#DIV/0!</v>
      </c>
      <c r="CW98" s="24" t="e">
        <f>(CM98-'ModelParams Lw'!O$10)/'ModelParams Lw'!O$11</f>
        <v>#DIV/0!</v>
      </c>
      <c r="CX98" s="24" t="e">
        <f>(CN98-'ModelParams Lw'!P$10)/'ModelParams Lw'!P$11</f>
        <v>#DIV/0!</v>
      </c>
      <c r="CY98" s="24" t="e">
        <f>(CO98-'ModelParams Lw'!Q$10)/'ModelParams Lw'!Q$11</f>
        <v>#DIV/0!</v>
      </c>
      <c r="CZ98" s="24" t="e">
        <f>(CP98-'ModelParams Lw'!R$10)/'ModelParams Lw'!R$11</f>
        <v>#DIV/0!</v>
      </c>
      <c r="DA98" s="24" t="e">
        <f>(CQ98-'ModelParams Lw'!S$10)/'ModelParams Lw'!S$11</f>
        <v>#DIV/0!</v>
      </c>
      <c r="DB98" s="24" t="e">
        <f>(CR98-'ModelParams Lw'!T$10)/'ModelParams Lw'!T$11</f>
        <v>#DIV/0!</v>
      </c>
      <c r="DC98" s="24" t="e">
        <f>(CS98-'ModelParams Lw'!U$10)/'ModelParams Lw'!U$11</f>
        <v>#DIV/0!</v>
      </c>
      <c r="DD98" s="24" t="e">
        <f>(CT98-'ModelParams Lw'!V$10)/'ModelParams Lw'!V$11</f>
        <v>#DIV/0!</v>
      </c>
    </row>
    <row r="99" spans="1:108" x14ac:dyDescent="0.25">
      <c r="A99" s="12">
        <f>'Sound Power'!B99</f>
        <v>0</v>
      </c>
      <c r="B99" s="12">
        <f>'Sound Power'!D99</f>
        <v>0</v>
      </c>
      <c r="C99" s="12">
        <f>'Sound Power'!E99</f>
        <v>0</v>
      </c>
      <c r="D99" s="12">
        <f>'Sound Power'!F99</f>
        <v>0</v>
      </c>
      <c r="E99" s="67" t="e">
        <f>IF(Calcul!$G104="SA",'Sound Power'!AY99,'Sound Power'!P99)</f>
        <v>#DIV/0!</v>
      </c>
      <c r="F99" s="67" t="e">
        <f>IF(Calcul!$G104="SA",'Sound Power'!AZ99,'Sound Power'!Q99)</f>
        <v>#DIV/0!</v>
      </c>
      <c r="G99" s="67" t="e">
        <f>IF(Calcul!$G104="SA",'Sound Power'!BA99,'Sound Power'!R99)</f>
        <v>#DIV/0!</v>
      </c>
      <c r="H99" s="67" t="e">
        <f>IF(Calcul!$G104="SA",'Sound Power'!BB99,'Sound Power'!S99)</f>
        <v>#DIV/0!</v>
      </c>
      <c r="I99" s="67" t="e">
        <f>IF(Calcul!$G104="SA",'Sound Power'!BC99,'Sound Power'!T99)</f>
        <v>#DIV/0!</v>
      </c>
      <c r="J99" s="67" t="e">
        <f>IF(Calcul!$G104="SA",'Sound Power'!BD99,'Sound Power'!U99)</f>
        <v>#DIV/0!</v>
      </c>
      <c r="K99" s="67" t="e">
        <f>IF(Calcul!$G104="SA",'Sound Power'!BE99,'Sound Power'!V99)</f>
        <v>#DIV/0!</v>
      </c>
      <c r="L99" s="67" t="e">
        <f>IF(Calcul!$G104="SA",'Sound Power'!BF99,'Sound Power'!W99)</f>
        <v>#DIV/0!</v>
      </c>
      <c r="M99" s="67" t="e">
        <f>'Sound Power'!BY99</f>
        <v>#DIV/0!</v>
      </c>
      <c r="N99" s="67" t="e">
        <f>'Sound Power'!BZ99</f>
        <v>#DIV/0!</v>
      </c>
      <c r="O99" s="67" t="e">
        <f>'Sound Power'!CA99</f>
        <v>#DIV/0!</v>
      </c>
      <c r="P99" s="67" t="e">
        <f>'Sound Power'!CB99</f>
        <v>#DIV/0!</v>
      </c>
      <c r="Q99" s="67" t="e">
        <f>'Sound Power'!CC99</f>
        <v>#DIV/0!</v>
      </c>
      <c r="R99" s="67" t="e">
        <f>'Sound Power'!CD99</f>
        <v>#DIV/0!</v>
      </c>
      <c r="S99" s="67" t="e">
        <f>'Sound Power'!CE99</f>
        <v>#DIV/0!</v>
      </c>
      <c r="T99" s="67" t="e">
        <f>'Sound Power'!CF99</f>
        <v>#DIV/0!</v>
      </c>
      <c r="U99" s="64">
        <f t="shared" si="26"/>
        <v>0</v>
      </c>
      <c r="V99" s="64">
        <f t="shared" si="27"/>
        <v>0</v>
      </c>
      <c r="W99" s="67" t="e">
        <f>('ModelParams Lp'!B$4*10^'ModelParams Lp'!B$5*($U99/$V99)^'ModelParams Lp'!B$6)*3</f>
        <v>#DIV/0!</v>
      </c>
      <c r="X99" s="67" t="e">
        <f>('ModelParams Lp'!C$4*10^'ModelParams Lp'!C$5*($U99/$V99)^'ModelParams Lp'!C$6)*3</f>
        <v>#DIV/0!</v>
      </c>
      <c r="Y99" s="67" t="e">
        <f>('ModelParams Lp'!D$4*10^'ModelParams Lp'!D$5*($U99/$V99)^'ModelParams Lp'!D$6)*3</f>
        <v>#DIV/0!</v>
      </c>
      <c r="Z99" s="67" t="e">
        <f>('ModelParams Lp'!E$4*10^'ModelParams Lp'!E$5*($U99/$V99)^'ModelParams Lp'!E$6)*3</f>
        <v>#DIV/0!</v>
      </c>
      <c r="AA99" s="67" t="e">
        <f>('ModelParams Lp'!F$4*10^'ModelParams Lp'!F$5*($U99/$V99)^'ModelParams Lp'!F$6)*3</f>
        <v>#DIV/0!</v>
      </c>
      <c r="AB99" s="67" t="e">
        <f>('ModelParams Lp'!G$4*10^'ModelParams Lp'!G$5*($U99/$V99)^'ModelParams Lp'!G$6)*3</f>
        <v>#DIV/0!</v>
      </c>
      <c r="AC99" s="67" t="e">
        <f>('ModelParams Lp'!H$4*10^'ModelParams Lp'!H$5*($U99/$V99)^'ModelParams Lp'!H$6)*3</f>
        <v>#DIV/0!</v>
      </c>
      <c r="AD99" s="67" t="e">
        <f>('ModelParams Lp'!I$4*10^'ModelParams Lp'!I$5*($U99/$V99)^'ModelParams Lp'!I$6)*3</f>
        <v>#DIV/0!</v>
      </c>
      <c r="AE99" s="53" t="e">
        <f t="shared" si="28"/>
        <v>#DIV/0!</v>
      </c>
      <c r="AF99" s="53" t="e">
        <f>IF(AE99&lt;'ModelParams Lp'!$B$16,-1,IF(AE99&lt;'ModelParams Lp'!$C$16,0,IF(AE99&lt;'ModelParams Lp'!$D$16,1,IF(AE99&lt;'ModelParams Lp'!$E$16,2,IF(AE99&lt;'ModelParams Lp'!$F$16,3,IF(AE99&lt;'ModelParams Lp'!$G$16,4,IF(AE99&lt;'ModelParams Lp'!$H$16,5,6)))))))</f>
        <v>#DIV/0!</v>
      </c>
      <c r="AG99" s="67" t="e">
        <f ca="1">IF($AF99&gt;1,0,OFFSET('ModelParams Lp'!$C$12,0,-'Sound Pressure'!$AF99))</f>
        <v>#DIV/0!</v>
      </c>
      <c r="AH99" s="67" t="e">
        <f ca="1">IF($AF99&gt;2,0,OFFSET('ModelParams Lp'!$D$12,0,-'Sound Pressure'!$AF99))</f>
        <v>#DIV/0!</v>
      </c>
      <c r="AI99" s="67" t="e">
        <f ca="1">IF($AF99&gt;3,0,OFFSET('ModelParams Lp'!$E$12,0,-'Sound Pressure'!$AF99))</f>
        <v>#DIV/0!</v>
      </c>
      <c r="AJ99" s="67" t="e">
        <f ca="1">IF($AF99&gt;4,0,OFFSET('ModelParams Lp'!$F$12,0,-'Sound Pressure'!$AF99))</f>
        <v>#DIV/0!</v>
      </c>
      <c r="AK99" s="67" t="e">
        <f ca="1">IF($AF99&gt;3,0,OFFSET('ModelParams Lp'!$G$12,0,-'Sound Pressure'!$AF99))</f>
        <v>#DIV/0!</v>
      </c>
      <c r="AL99" s="67" t="e">
        <f ca="1">IF($AF99&gt;5,0,OFFSET('ModelParams Lp'!$H$12,0,-'Sound Pressure'!$AF99))</f>
        <v>#DIV/0!</v>
      </c>
      <c r="AM99" s="67" t="e">
        <f ca="1">IF($AF99&gt;6,0,OFFSET('ModelParams Lp'!$I$12,0,-'Sound Pressure'!$AF99))</f>
        <v>#DIV/0!</v>
      </c>
      <c r="AN99" s="67" t="e">
        <f ca="1">IF($AF99&gt;7,0,IF($AF$4&lt;0,3,OFFSET('ModelParams Lp'!$J$12,0,-'Sound Pressure'!$AF99)))</f>
        <v>#DIV/0!</v>
      </c>
      <c r="AO99" s="67" t="e">
        <f t="shared" si="48"/>
        <v>#DIV/0!</v>
      </c>
      <c r="AP99" s="67" t="e">
        <f t="shared" si="47"/>
        <v>#DIV/0!</v>
      </c>
      <c r="AQ99" s="67" t="e">
        <f t="shared" si="47"/>
        <v>#DIV/0!</v>
      </c>
      <c r="AR99" s="67" t="e">
        <f t="shared" si="47"/>
        <v>#DIV/0!</v>
      </c>
      <c r="AS99" s="67" t="e">
        <f t="shared" si="47"/>
        <v>#DIV/0!</v>
      </c>
      <c r="AT99" s="67" t="e">
        <f t="shared" si="47"/>
        <v>#DIV/0!</v>
      </c>
      <c r="AU99" s="67" t="e">
        <f t="shared" si="47"/>
        <v>#DIV/0!</v>
      </c>
      <c r="AV99" s="67" t="e">
        <f t="shared" si="47"/>
        <v>#DIV/0!</v>
      </c>
      <c r="AW99" s="67">
        <f>'ModelParams Lp'!B$22</f>
        <v>4</v>
      </c>
      <c r="AX99" s="67">
        <f>'ModelParams Lp'!C$22</f>
        <v>2</v>
      </c>
      <c r="AY99" s="67">
        <f>'ModelParams Lp'!D$22</f>
        <v>1</v>
      </c>
      <c r="AZ99" s="67">
        <f>'ModelParams Lp'!E$22</f>
        <v>0</v>
      </c>
      <c r="BA99" s="67">
        <f>'ModelParams Lp'!F$22</f>
        <v>0</v>
      </c>
      <c r="BB99" s="67">
        <f>'ModelParams Lp'!G$22</f>
        <v>0</v>
      </c>
      <c r="BC99" s="67">
        <f>'ModelParams Lp'!H$22</f>
        <v>0</v>
      </c>
      <c r="BD99" s="67">
        <f>'ModelParams Lp'!I$22</f>
        <v>0</v>
      </c>
      <c r="BE99" s="67" t="e">
        <f>-10*LOG(2/(4*PI()*2^2)+4/(0.163*(Calcul!$K104*Calcul!$L104)/VLOOKUP(Calcul!$I104,'ModelParams Lp'!$E$37:$F$39,2,0)))</f>
        <v>#N/A</v>
      </c>
      <c r="BF99" s="67" t="e">
        <f>-10*LOG(2/(4*PI()*2^2)+4/(0.163*(Calcul!$K104*Calcul!$L104)/VLOOKUP(Calcul!$I104,'ModelParams Lp'!$E$37:$F$39,2,0)))</f>
        <v>#N/A</v>
      </c>
      <c r="BG99" s="67" t="e">
        <f>-10*LOG(2/(4*PI()*2^2)+4/(0.163*(Calcul!$K104*Calcul!$L104)/VLOOKUP(Calcul!$I104,'ModelParams Lp'!$E$37:$F$39,2,0)))</f>
        <v>#N/A</v>
      </c>
      <c r="BH99" s="67" t="e">
        <f>-10*LOG(2/(4*PI()*2^2)+4/(0.163*(Calcul!$K104*Calcul!$L104)/VLOOKUP(Calcul!$I104,'ModelParams Lp'!$E$37:$F$39,2,0)))</f>
        <v>#N/A</v>
      </c>
      <c r="BI99" s="67" t="e">
        <f>-10*LOG(2/(4*PI()*2^2)+4/(0.163*(Calcul!$K104*Calcul!$L104)/VLOOKUP(Calcul!$I104,'ModelParams Lp'!$E$37:$F$39,2,0)))</f>
        <v>#N/A</v>
      </c>
      <c r="BJ99" s="67" t="e">
        <f>-10*LOG(2/(4*PI()*2^2)+4/(0.163*(Calcul!$K104*Calcul!$L104)/VLOOKUP(Calcul!$I104,'ModelParams Lp'!$E$37:$F$39,2,0)))</f>
        <v>#N/A</v>
      </c>
      <c r="BK99" s="67" t="e">
        <f>-10*LOG(2/(4*PI()*2^2)+4/(0.163*(Calcul!$K104*Calcul!$L104)/VLOOKUP(Calcul!$I104,'ModelParams Lp'!$E$37:$F$39,2,0)))</f>
        <v>#N/A</v>
      </c>
      <c r="BL99" s="67" t="e">
        <f>-10*LOG(2/(4*PI()*2^2)+4/(0.163*(Calcul!$K104*Calcul!$L104)/VLOOKUP(Calcul!$I104,'ModelParams Lp'!$E$37:$F$39,2,0)))</f>
        <v>#N/A</v>
      </c>
      <c r="BM99" s="67" t="e">
        <f>VLOOKUP(Calcul!$J104,'ModelParams Lp'!$D$28:$O$32,5,0)+BE99</f>
        <v>#N/A</v>
      </c>
      <c r="BN99" s="67" t="e">
        <f>VLOOKUP(Calcul!$J104,'ModelParams Lp'!$D$28:$O$32,6,0)+BF99</f>
        <v>#N/A</v>
      </c>
      <c r="BO99" s="67" t="e">
        <f>VLOOKUP(Calcul!$J104,'ModelParams Lp'!$D$28:$O$32,7,0)+BG99</f>
        <v>#N/A</v>
      </c>
      <c r="BP99" s="67" t="e">
        <f>VLOOKUP(Calcul!$J104,'ModelParams Lp'!$D$28:$O$32,8,0)+BH99</f>
        <v>#N/A</v>
      </c>
      <c r="BQ99" s="67" t="e">
        <f>VLOOKUP(Calcul!$J104,'ModelParams Lp'!$D$28:$O$32,9,0)+BI99</f>
        <v>#N/A</v>
      </c>
      <c r="BR99" s="67" t="e">
        <f>VLOOKUP(Calcul!$J104,'ModelParams Lp'!$D$28:$O$32,10,0)+BJ99</f>
        <v>#N/A</v>
      </c>
      <c r="BS99" s="67" t="e">
        <f>VLOOKUP(Calcul!$J104,'ModelParams Lp'!$D$28:$O$32,11,0)+BK99</f>
        <v>#N/A</v>
      </c>
      <c r="BT99" s="67" t="e">
        <f>VLOOKUP(Calcul!$J104,'ModelParams Lp'!$D$28:$O$32,12,0)+BL99</f>
        <v>#N/A</v>
      </c>
      <c r="BU99" s="66" t="e">
        <f t="shared" ca="1" si="29"/>
        <v>#DIV/0!</v>
      </c>
      <c r="BV99" s="66" t="e">
        <f t="shared" ca="1" si="30"/>
        <v>#DIV/0!</v>
      </c>
      <c r="BW99" s="66" t="e">
        <f t="shared" ca="1" si="31"/>
        <v>#DIV/0!</v>
      </c>
      <c r="BX99" s="66" t="e">
        <f t="shared" ca="1" si="32"/>
        <v>#DIV/0!</v>
      </c>
      <c r="BY99" s="66" t="e">
        <f t="shared" ca="1" si="33"/>
        <v>#DIV/0!</v>
      </c>
      <c r="BZ99" s="66" t="e">
        <f t="shared" ca="1" si="34"/>
        <v>#DIV/0!</v>
      </c>
      <c r="CA99" s="66" t="e">
        <f t="shared" ca="1" si="35"/>
        <v>#DIV/0!</v>
      </c>
      <c r="CB99" s="66" t="e">
        <f t="shared" ca="1" si="36"/>
        <v>#DIV/0!</v>
      </c>
      <c r="CC99" s="24" t="e">
        <f ca="1">10*LOG10(IF(BU99="",0,POWER(10,((BU99+'ModelParams Lw'!$O$4)/10))) +IF(BV99="",0,POWER(10,((BV99+'ModelParams Lw'!$P$4)/10))) +IF(BW99="",0,POWER(10,((BW99+'ModelParams Lw'!$Q$4)/10))) +IF(BX99="",0,POWER(10,((BX99+'ModelParams Lw'!$R$4)/10))) +IF(BY99="",0,POWER(10,((BY99+'ModelParams Lw'!$S$4)/10))) +IF(BZ99="",0,POWER(10,((BZ99+'ModelParams Lw'!$T$4)/10))) +IF(CA99="",0,POWER(10,((CA99+'ModelParams Lw'!$U$4)/10)))+IF(CB99="",0,POWER(10,((CB99+'ModelParams Lw'!$V$4)/10))))</f>
        <v>#DIV/0!</v>
      </c>
      <c r="CD99" s="24" t="e">
        <f t="shared" ca="1" si="37"/>
        <v>#DIV/0!</v>
      </c>
      <c r="CE99" s="24" t="e">
        <f ca="1">(BU99-'ModelParams Lw'!O$10)/'ModelParams Lw'!O$11</f>
        <v>#DIV/0!</v>
      </c>
      <c r="CF99" s="24" t="e">
        <f ca="1">(BV99-'ModelParams Lw'!P$10)/'ModelParams Lw'!P$11</f>
        <v>#DIV/0!</v>
      </c>
      <c r="CG99" s="24" t="e">
        <f ca="1">(BW99-'ModelParams Lw'!Q$10)/'ModelParams Lw'!Q$11</f>
        <v>#DIV/0!</v>
      </c>
      <c r="CH99" s="24" t="e">
        <f ca="1">(BX99-'ModelParams Lw'!R$10)/'ModelParams Lw'!R$11</f>
        <v>#DIV/0!</v>
      </c>
      <c r="CI99" s="24" t="e">
        <f ca="1">(BY99-'ModelParams Lw'!S$10)/'ModelParams Lw'!S$11</f>
        <v>#DIV/0!</v>
      </c>
      <c r="CJ99" s="24" t="e">
        <f ca="1">(BZ99-'ModelParams Lw'!T$10)/'ModelParams Lw'!T$11</f>
        <v>#DIV/0!</v>
      </c>
      <c r="CK99" s="24" t="e">
        <f ca="1">(CA99-'ModelParams Lw'!U$10)/'ModelParams Lw'!U$11</f>
        <v>#DIV/0!</v>
      </c>
      <c r="CL99" s="24" t="e">
        <f ca="1">(CB99-'ModelParams Lw'!V$10)/'ModelParams Lw'!V$11</f>
        <v>#DIV/0!</v>
      </c>
      <c r="CM99" s="66" t="e">
        <f t="shared" si="38"/>
        <v>#DIV/0!</v>
      </c>
      <c r="CN99" s="66" t="e">
        <f t="shared" si="39"/>
        <v>#DIV/0!</v>
      </c>
      <c r="CO99" s="66" t="e">
        <f t="shared" si="40"/>
        <v>#DIV/0!</v>
      </c>
      <c r="CP99" s="66" t="e">
        <f t="shared" si="41"/>
        <v>#DIV/0!</v>
      </c>
      <c r="CQ99" s="66" t="e">
        <f t="shared" si="42"/>
        <v>#DIV/0!</v>
      </c>
      <c r="CR99" s="66" t="e">
        <f t="shared" si="43"/>
        <v>#DIV/0!</v>
      </c>
      <c r="CS99" s="66" t="e">
        <f t="shared" si="44"/>
        <v>#DIV/0!</v>
      </c>
      <c r="CT99" s="66" t="e">
        <f t="shared" si="45"/>
        <v>#DIV/0!</v>
      </c>
      <c r="CU99" s="24" t="e">
        <f>10*LOG10(IF(CM99="",0,POWER(10,((CM99+'ModelParams Lw'!$O$4)/10))) +IF(CN99="",0,POWER(10,((CN99+'ModelParams Lw'!$P$4)/10))) +IF(CO99="",0,POWER(10,((CO99+'ModelParams Lw'!$Q$4)/10))) +IF(CP99="",0,POWER(10,((CP99+'ModelParams Lw'!$R$4)/10))) +IF(CQ99="",0,POWER(10,((CQ99+'ModelParams Lw'!$S$4)/10))) +IF(CR99="",0,POWER(10,((CR99+'ModelParams Lw'!$T$4)/10))) +IF(CS99="",0,POWER(10,((CS99+'ModelParams Lw'!$U$4)/10)))+IF(CT99="",0,POWER(10,((CT99+'ModelParams Lw'!$V$4)/10))))</f>
        <v>#DIV/0!</v>
      </c>
      <c r="CV99" s="24" t="e">
        <f t="shared" si="46"/>
        <v>#DIV/0!</v>
      </c>
      <c r="CW99" s="24" t="e">
        <f>(CM99-'ModelParams Lw'!O$10)/'ModelParams Lw'!O$11</f>
        <v>#DIV/0!</v>
      </c>
      <c r="CX99" s="24" t="e">
        <f>(CN99-'ModelParams Lw'!P$10)/'ModelParams Lw'!P$11</f>
        <v>#DIV/0!</v>
      </c>
      <c r="CY99" s="24" t="e">
        <f>(CO99-'ModelParams Lw'!Q$10)/'ModelParams Lw'!Q$11</f>
        <v>#DIV/0!</v>
      </c>
      <c r="CZ99" s="24" t="e">
        <f>(CP99-'ModelParams Lw'!R$10)/'ModelParams Lw'!R$11</f>
        <v>#DIV/0!</v>
      </c>
      <c r="DA99" s="24" t="e">
        <f>(CQ99-'ModelParams Lw'!S$10)/'ModelParams Lw'!S$11</f>
        <v>#DIV/0!</v>
      </c>
      <c r="DB99" s="24" t="e">
        <f>(CR99-'ModelParams Lw'!T$10)/'ModelParams Lw'!T$11</f>
        <v>#DIV/0!</v>
      </c>
      <c r="DC99" s="24" t="e">
        <f>(CS99-'ModelParams Lw'!U$10)/'ModelParams Lw'!U$11</f>
        <v>#DIV/0!</v>
      </c>
      <c r="DD99" s="24" t="e">
        <f>(CT99-'ModelParams Lw'!V$10)/'ModelParams Lw'!V$11</f>
        <v>#DIV/0!</v>
      </c>
    </row>
    <row r="100" spans="1:108" x14ac:dyDescent="0.25">
      <c r="A100" s="12">
        <f>'Sound Power'!B100</f>
        <v>0</v>
      </c>
      <c r="B100" s="12">
        <f>'Sound Power'!D100</f>
        <v>0</v>
      </c>
      <c r="C100" s="12">
        <f>'Sound Power'!E100</f>
        <v>0</v>
      </c>
      <c r="D100" s="12">
        <f>'Sound Power'!F100</f>
        <v>0</v>
      </c>
      <c r="E100" s="67" t="e">
        <f>IF(Calcul!$G105="SA",'Sound Power'!AY100,'Sound Power'!P100)</f>
        <v>#DIV/0!</v>
      </c>
      <c r="F100" s="67" t="e">
        <f>IF(Calcul!$G105="SA",'Sound Power'!AZ100,'Sound Power'!Q100)</f>
        <v>#DIV/0!</v>
      </c>
      <c r="G100" s="67" t="e">
        <f>IF(Calcul!$G105="SA",'Sound Power'!BA100,'Sound Power'!R100)</f>
        <v>#DIV/0!</v>
      </c>
      <c r="H100" s="67" t="e">
        <f>IF(Calcul!$G105="SA",'Sound Power'!BB100,'Sound Power'!S100)</f>
        <v>#DIV/0!</v>
      </c>
      <c r="I100" s="67" t="e">
        <f>IF(Calcul!$G105="SA",'Sound Power'!BC100,'Sound Power'!T100)</f>
        <v>#DIV/0!</v>
      </c>
      <c r="J100" s="67" t="e">
        <f>IF(Calcul!$G105="SA",'Sound Power'!BD100,'Sound Power'!U100)</f>
        <v>#DIV/0!</v>
      </c>
      <c r="K100" s="67" t="e">
        <f>IF(Calcul!$G105="SA",'Sound Power'!BE100,'Sound Power'!V100)</f>
        <v>#DIV/0!</v>
      </c>
      <c r="L100" s="67" t="e">
        <f>IF(Calcul!$G105="SA",'Sound Power'!BF100,'Sound Power'!W100)</f>
        <v>#DIV/0!</v>
      </c>
      <c r="M100" s="67" t="e">
        <f>'Sound Power'!BY100</f>
        <v>#DIV/0!</v>
      </c>
      <c r="N100" s="67" t="e">
        <f>'Sound Power'!BZ100</f>
        <v>#DIV/0!</v>
      </c>
      <c r="O100" s="67" t="e">
        <f>'Sound Power'!CA100</f>
        <v>#DIV/0!</v>
      </c>
      <c r="P100" s="67" t="e">
        <f>'Sound Power'!CB100</f>
        <v>#DIV/0!</v>
      </c>
      <c r="Q100" s="67" t="e">
        <f>'Sound Power'!CC100</f>
        <v>#DIV/0!</v>
      </c>
      <c r="R100" s="67" t="e">
        <f>'Sound Power'!CD100</f>
        <v>#DIV/0!</v>
      </c>
      <c r="S100" s="67" t="e">
        <f>'Sound Power'!CE100</f>
        <v>#DIV/0!</v>
      </c>
      <c r="T100" s="67" t="e">
        <f>'Sound Power'!CF100</f>
        <v>#DIV/0!</v>
      </c>
      <c r="U100" s="64">
        <f t="shared" si="26"/>
        <v>0</v>
      </c>
      <c r="V100" s="64">
        <f t="shared" si="27"/>
        <v>0</v>
      </c>
      <c r="W100" s="67" t="e">
        <f>('ModelParams Lp'!B$4*10^'ModelParams Lp'!B$5*($U100/$V100)^'ModelParams Lp'!B$6)*3</f>
        <v>#DIV/0!</v>
      </c>
      <c r="X100" s="67" t="e">
        <f>('ModelParams Lp'!C$4*10^'ModelParams Lp'!C$5*($U100/$V100)^'ModelParams Lp'!C$6)*3</f>
        <v>#DIV/0!</v>
      </c>
      <c r="Y100" s="67" t="e">
        <f>('ModelParams Lp'!D$4*10^'ModelParams Lp'!D$5*($U100/$V100)^'ModelParams Lp'!D$6)*3</f>
        <v>#DIV/0!</v>
      </c>
      <c r="Z100" s="67" t="e">
        <f>('ModelParams Lp'!E$4*10^'ModelParams Lp'!E$5*($U100/$V100)^'ModelParams Lp'!E$6)*3</f>
        <v>#DIV/0!</v>
      </c>
      <c r="AA100" s="67" t="e">
        <f>('ModelParams Lp'!F$4*10^'ModelParams Lp'!F$5*($U100/$V100)^'ModelParams Lp'!F$6)*3</f>
        <v>#DIV/0!</v>
      </c>
      <c r="AB100" s="67" t="e">
        <f>('ModelParams Lp'!G$4*10^'ModelParams Lp'!G$5*($U100/$V100)^'ModelParams Lp'!G$6)*3</f>
        <v>#DIV/0!</v>
      </c>
      <c r="AC100" s="67" t="e">
        <f>('ModelParams Lp'!H$4*10^'ModelParams Lp'!H$5*($U100/$V100)^'ModelParams Lp'!H$6)*3</f>
        <v>#DIV/0!</v>
      </c>
      <c r="AD100" s="67" t="e">
        <f>('ModelParams Lp'!I$4*10^'ModelParams Lp'!I$5*($U100/$V100)^'ModelParams Lp'!I$6)*3</f>
        <v>#DIV/0!</v>
      </c>
      <c r="AE100" s="53" t="e">
        <f t="shared" si="28"/>
        <v>#DIV/0!</v>
      </c>
      <c r="AF100" s="53" t="e">
        <f>IF(AE100&lt;'ModelParams Lp'!$B$16,-1,IF(AE100&lt;'ModelParams Lp'!$C$16,0,IF(AE100&lt;'ModelParams Lp'!$D$16,1,IF(AE100&lt;'ModelParams Lp'!$E$16,2,IF(AE100&lt;'ModelParams Lp'!$F$16,3,IF(AE100&lt;'ModelParams Lp'!$G$16,4,IF(AE100&lt;'ModelParams Lp'!$H$16,5,6)))))))</f>
        <v>#DIV/0!</v>
      </c>
      <c r="AG100" s="67" t="e">
        <f ca="1">IF($AF100&gt;1,0,OFFSET('ModelParams Lp'!$C$12,0,-'Sound Pressure'!$AF100))</f>
        <v>#DIV/0!</v>
      </c>
      <c r="AH100" s="67" t="e">
        <f ca="1">IF($AF100&gt;2,0,OFFSET('ModelParams Lp'!$D$12,0,-'Sound Pressure'!$AF100))</f>
        <v>#DIV/0!</v>
      </c>
      <c r="AI100" s="67" t="e">
        <f ca="1">IF($AF100&gt;3,0,OFFSET('ModelParams Lp'!$E$12,0,-'Sound Pressure'!$AF100))</f>
        <v>#DIV/0!</v>
      </c>
      <c r="AJ100" s="67" t="e">
        <f ca="1">IF($AF100&gt;4,0,OFFSET('ModelParams Lp'!$F$12,0,-'Sound Pressure'!$AF100))</f>
        <v>#DIV/0!</v>
      </c>
      <c r="AK100" s="67" t="e">
        <f ca="1">IF($AF100&gt;3,0,OFFSET('ModelParams Lp'!$G$12,0,-'Sound Pressure'!$AF100))</f>
        <v>#DIV/0!</v>
      </c>
      <c r="AL100" s="67" t="e">
        <f ca="1">IF($AF100&gt;5,0,OFFSET('ModelParams Lp'!$H$12,0,-'Sound Pressure'!$AF100))</f>
        <v>#DIV/0!</v>
      </c>
      <c r="AM100" s="67" t="e">
        <f ca="1">IF($AF100&gt;6,0,OFFSET('ModelParams Lp'!$I$12,0,-'Sound Pressure'!$AF100))</f>
        <v>#DIV/0!</v>
      </c>
      <c r="AN100" s="67" t="e">
        <f ca="1">IF($AF100&gt;7,0,IF($AF$4&lt;0,3,OFFSET('ModelParams Lp'!$J$12,0,-'Sound Pressure'!$AF100)))</f>
        <v>#DIV/0!</v>
      </c>
      <c r="AO100" s="67" t="e">
        <f t="shared" si="48"/>
        <v>#DIV/0!</v>
      </c>
      <c r="AP100" s="67" t="e">
        <f t="shared" si="47"/>
        <v>#DIV/0!</v>
      </c>
      <c r="AQ100" s="67" t="e">
        <f t="shared" si="47"/>
        <v>#DIV/0!</v>
      </c>
      <c r="AR100" s="67" t="e">
        <f t="shared" si="47"/>
        <v>#DIV/0!</v>
      </c>
      <c r="AS100" s="67" t="e">
        <f t="shared" si="47"/>
        <v>#DIV/0!</v>
      </c>
      <c r="AT100" s="67" t="e">
        <f t="shared" si="47"/>
        <v>#DIV/0!</v>
      </c>
      <c r="AU100" s="67" t="e">
        <f t="shared" si="47"/>
        <v>#DIV/0!</v>
      </c>
      <c r="AV100" s="67" t="e">
        <f t="shared" si="47"/>
        <v>#DIV/0!</v>
      </c>
      <c r="AW100" s="67">
        <f>'ModelParams Lp'!B$22</f>
        <v>4</v>
      </c>
      <c r="AX100" s="67">
        <f>'ModelParams Lp'!C$22</f>
        <v>2</v>
      </c>
      <c r="AY100" s="67">
        <f>'ModelParams Lp'!D$22</f>
        <v>1</v>
      </c>
      <c r="AZ100" s="67">
        <f>'ModelParams Lp'!E$22</f>
        <v>0</v>
      </c>
      <c r="BA100" s="67">
        <f>'ModelParams Lp'!F$22</f>
        <v>0</v>
      </c>
      <c r="BB100" s="67">
        <f>'ModelParams Lp'!G$22</f>
        <v>0</v>
      </c>
      <c r="BC100" s="67">
        <f>'ModelParams Lp'!H$22</f>
        <v>0</v>
      </c>
      <c r="BD100" s="67">
        <f>'ModelParams Lp'!I$22</f>
        <v>0</v>
      </c>
      <c r="BE100" s="67" t="e">
        <f>-10*LOG(2/(4*PI()*2^2)+4/(0.163*(Calcul!$K105*Calcul!$L105)/VLOOKUP(Calcul!$I105,'ModelParams Lp'!$E$37:$F$39,2,0)))</f>
        <v>#N/A</v>
      </c>
      <c r="BF100" s="67" t="e">
        <f>-10*LOG(2/(4*PI()*2^2)+4/(0.163*(Calcul!$K105*Calcul!$L105)/VLOOKUP(Calcul!$I105,'ModelParams Lp'!$E$37:$F$39,2,0)))</f>
        <v>#N/A</v>
      </c>
      <c r="BG100" s="67" t="e">
        <f>-10*LOG(2/(4*PI()*2^2)+4/(0.163*(Calcul!$K105*Calcul!$L105)/VLOOKUP(Calcul!$I105,'ModelParams Lp'!$E$37:$F$39,2,0)))</f>
        <v>#N/A</v>
      </c>
      <c r="BH100" s="67" t="e">
        <f>-10*LOG(2/(4*PI()*2^2)+4/(0.163*(Calcul!$K105*Calcul!$L105)/VLOOKUP(Calcul!$I105,'ModelParams Lp'!$E$37:$F$39,2,0)))</f>
        <v>#N/A</v>
      </c>
      <c r="BI100" s="67" t="e">
        <f>-10*LOG(2/(4*PI()*2^2)+4/(0.163*(Calcul!$K105*Calcul!$L105)/VLOOKUP(Calcul!$I105,'ModelParams Lp'!$E$37:$F$39,2,0)))</f>
        <v>#N/A</v>
      </c>
      <c r="BJ100" s="67" t="e">
        <f>-10*LOG(2/(4*PI()*2^2)+4/(0.163*(Calcul!$K105*Calcul!$L105)/VLOOKUP(Calcul!$I105,'ModelParams Lp'!$E$37:$F$39,2,0)))</f>
        <v>#N/A</v>
      </c>
      <c r="BK100" s="67" t="e">
        <f>-10*LOG(2/(4*PI()*2^2)+4/(0.163*(Calcul!$K105*Calcul!$L105)/VLOOKUP(Calcul!$I105,'ModelParams Lp'!$E$37:$F$39,2,0)))</f>
        <v>#N/A</v>
      </c>
      <c r="BL100" s="67" t="e">
        <f>-10*LOG(2/(4*PI()*2^2)+4/(0.163*(Calcul!$K105*Calcul!$L105)/VLOOKUP(Calcul!$I105,'ModelParams Lp'!$E$37:$F$39,2,0)))</f>
        <v>#N/A</v>
      </c>
      <c r="BM100" s="67" t="e">
        <f>VLOOKUP(Calcul!$J105,'ModelParams Lp'!$D$28:$O$32,5,0)+BE100</f>
        <v>#N/A</v>
      </c>
      <c r="BN100" s="67" t="e">
        <f>VLOOKUP(Calcul!$J105,'ModelParams Lp'!$D$28:$O$32,6,0)+BF100</f>
        <v>#N/A</v>
      </c>
      <c r="BO100" s="67" t="e">
        <f>VLOOKUP(Calcul!$J105,'ModelParams Lp'!$D$28:$O$32,7,0)+BG100</f>
        <v>#N/A</v>
      </c>
      <c r="BP100" s="67" t="e">
        <f>VLOOKUP(Calcul!$J105,'ModelParams Lp'!$D$28:$O$32,8,0)+BH100</f>
        <v>#N/A</v>
      </c>
      <c r="BQ100" s="67" t="e">
        <f>VLOOKUP(Calcul!$J105,'ModelParams Lp'!$D$28:$O$32,9,0)+BI100</f>
        <v>#N/A</v>
      </c>
      <c r="BR100" s="67" t="e">
        <f>VLOOKUP(Calcul!$J105,'ModelParams Lp'!$D$28:$O$32,10,0)+BJ100</f>
        <v>#N/A</v>
      </c>
      <c r="BS100" s="67" t="e">
        <f>VLOOKUP(Calcul!$J105,'ModelParams Lp'!$D$28:$O$32,11,0)+BK100</f>
        <v>#N/A</v>
      </c>
      <c r="BT100" s="67" t="e">
        <f>VLOOKUP(Calcul!$J105,'ModelParams Lp'!$D$28:$O$32,12,0)+BL100</f>
        <v>#N/A</v>
      </c>
      <c r="BU100" s="66" t="e">
        <f t="shared" ca="1" si="29"/>
        <v>#DIV/0!</v>
      </c>
      <c r="BV100" s="66" t="e">
        <f t="shared" ca="1" si="30"/>
        <v>#DIV/0!</v>
      </c>
      <c r="BW100" s="66" t="e">
        <f t="shared" ca="1" si="31"/>
        <v>#DIV/0!</v>
      </c>
      <c r="BX100" s="66" t="e">
        <f t="shared" ca="1" si="32"/>
        <v>#DIV/0!</v>
      </c>
      <c r="BY100" s="66" t="e">
        <f t="shared" ca="1" si="33"/>
        <v>#DIV/0!</v>
      </c>
      <c r="BZ100" s="66" t="e">
        <f t="shared" ca="1" si="34"/>
        <v>#DIV/0!</v>
      </c>
      <c r="CA100" s="66" t="e">
        <f t="shared" ca="1" si="35"/>
        <v>#DIV/0!</v>
      </c>
      <c r="CB100" s="66" t="e">
        <f t="shared" ca="1" si="36"/>
        <v>#DIV/0!</v>
      </c>
      <c r="CC100" s="24" t="e">
        <f ca="1">10*LOG10(IF(BU100="",0,POWER(10,((BU100+'ModelParams Lw'!$O$4)/10))) +IF(BV100="",0,POWER(10,((BV100+'ModelParams Lw'!$P$4)/10))) +IF(BW100="",0,POWER(10,((BW100+'ModelParams Lw'!$Q$4)/10))) +IF(BX100="",0,POWER(10,((BX100+'ModelParams Lw'!$R$4)/10))) +IF(BY100="",0,POWER(10,((BY100+'ModelParams Lw'!$S$4)/10))) +IF(BZ100="",0,POWER(10,((BZ100+'ModelParams Lw'!$T$4)/10))) +IF(CA100="",0,POWER(10,((CA100+'ModelParams Lw'!$U$4)/10)))+IF(CB100="",0,POWER(10,((CB100+'ModelParams Lw'!$V$4)/10))))</f>
        <v>#DIV/0!</v>
      </c>
      <c r="CD100" s="24" t="e">
        <f t="shared" ca="1" si="37"/>
        <v>#DIV/0!</v>
      </c>
      <c r="CE100" s="24" t="e">
        <f ca="1">(BU100-'ModelParams Lw'!O$10)/'ModelParams Lw'!O$11</f>
        <v>#DIV/0!</v>
      </c>
      <c r="CF100" s="24" t="e">
        <f ca="1">(BV100-'ModelParams Lw'!P$10)/'ModelParams Lw'!P$11</f>
        <v>#DIV/0!</v>
      </c>
      <c r="CG100" s="24" t="e">
        <f ca="1">(BW100-'ModelParams Lw'!Q$10)/'ModelParams Lw'!Q$11</f>
        <v>#DIV/0!</v>
      </c>
      <c r="CH100" s="24" t="e">
        <f ca="1">(BX100-'ModelParams Lw'!R$10)/'ModelParams Lw'!R$11</f>
        <v>#DIV/0!</v>
      </c>
      <c r="CI100" s="24" t="e">
        <f ca="1">(BY100-'ModelParams Lw'!S$10)/'ModelParams Lw'!S$11</f>
        <v>#DIV/0!</v>
      </c>
      <c r="CJ100" s="24" t="e">
        <f ca="1">(BZ100-'ModelParams Lw'!T$10)/'ModelParams Lw'!T$11</f>
        <v>#DIV/0!</v>
      </c>
      <c r="CK100" s="24" t="e">
        <f ca="1">(CA100-'ModelParams Lw'!U$10)/'ModelParams Lw'!U$11</f>
        <v>#DIV/0!</v>
      </c>
      <c r="CL100" s="24" t="e">
        <f ca="1">(CB100-'ModelParams Lw'!V$10)/'ModelParams Lw'!V$11</f>
        <v>#DIV/0!</v>
      </c>
      <c r="CM100" s="66" t="e">
        <f t="shared" si="38"/>
        <v>#DIV/0!</v>
      </c>
      <c r="CN100" s="66" t="e">
        <f t="shared" si="39"/>
        <v>#DIV/0!</v>
      </c>
      <c r="CO100" s="66" t="e">
        <f t="shared" si="40"/>
        <v>#DIV/0!</v>
      </c>
      <c r="CP100" s="66" t="e">
        <f t="shared" si="41"/>
        <v>#DIV/0!</v>
      </c>
      <c r="CQ100" s="66" t="e">
        <f t="shared" si="42"/>
        <v>#DIV/0!</v>
      </c>
      <c r="CR100" s="66" t="e">
        <f t="shared" si="43"/>
        <v>#DIV/0!</v>
      </c>
      <c r="CS100" s="66" t="e">
        <f t="shared" si="44"/>
        <v>#DIV/0!</v>
      </c>
      <c r="CT100" s="66" t="e">
        <f t="shared" si="45"/>
        <v>#DIV/0!</v>
      </c>
      <c r="CU100" s="24" t="e">
        <f>10*LOG10(IF(CM100="",0,POWER(10,((CM100+'ModelParams Lw'!$O$4)/10))) +IF(CN100="",0,POWER(10,((CN100+'ModelParams Lw'!$P$4)/10))) +IF(CO100="",0,POWER(10,((CO100+'ModelParams Lw'!$Q$4)/10))) +IF(CP100="",0,POWER(10,((CP100+'ModelParams Lw'!$R$4)/10))) +IF(CQ100="",0,POWER(10,((CQ100+'ModelParams Lw'!$S$4)/10))) +IF(CR100="",0,POWER(10,((CR100+'ModelParams Lw'!$T$4)/10))) +IF(CS100="",0,POWER(10,((CS100+'ModelParams Lw'!$U$4)/10)))+IF(CT100="",0,POWER(10,((CT100+'ModelParams Lw'!$V$4)/10))))</f>
        <v>#DIV/0!</v>
      </c>
      <c r="CV100" s="24" t="e">
        <f t="shared" si="46"/>
        <v>#DIV/0!</v>
      </c>
      <c r="CW100" s="24" t="e">
        <f>(CM100-'ModelParams Lw'!O$10)/'ModelParams Lw'!O$11</f>
        <v>#DIV/0!</v>
      </c>
      <c r="CX100" s="24" t="e">
        <f>(CN100-'ModelParams Lw'!P$10)/'ModelParams Lw'!P$11</f>
        <v>#DIV/0!</v>
      </c>
      <c r="CY100" s="24" t="e">
        <f>(CO100-'ModelParams Lw'!Q$10)/'ModelParams Lw'!Q$11</f>
        <v>#DIV/0!</v>
      </c>
      <c r="CZ100" s="24" t="e">
        <f>(CP100-'ModelParams Lw'!R$10)/'ModelParams Lw'!R$11</f>
        <v>#DIV/0!</v>
      </c>
      <c r="DA100" s="24" t="e">
        <f>(CQ100-'ModelParams Lw'!S$10)/'ModelParams Lw'!S$11</f>
        <v>#DIV/0!</v>
      </c>
      <c r="DB100" s="24" t="e">
        <f>(CR100-'ModelParams Lw'!T$10)/'ModelParams Lw'!T$11</f>
        <v>#DIV/0!</v>
      </c>
      <c r="DC100" s="24" t="e">
        <f>(CS100-'ModelParams Lw'!U$10)/'ModelParams Lw'!U$11</f>
        <v>#DIV/0!</v>
      </c>
      <c r="DD100" s="24" t="e">
        <f>(CT100-'ModelParams Lw'!V$10)/'ModelParams Lw'!V$11</f>
        <v>#DIV/0!</v>
      </c>
    </row>
    <row r="101" spans="1:108" x14ac:dyDescent="0.25">
      <c r="A101" s="12">
        <f>'Sound Power'!B101</f>
        <v>0</v>
      </c>
      <c r="B101" s="12">
        <f>'Sound Power'!D101</f>
        <v>0</v>
      </c>
      <c r="C101" s="12">
        <f>'Sound Power'!E101</f>
        <v>0</v>
      </c>
      <c r="D101" s="12">
        <f>'Sound Power'!F101</f>
        <v>0</v>
      </c>
      <c r="E101" s="67" t="e">
        <f>IF(Calcul!$G106="SA",'Sound Power'!AY101,'Sound Power'!P101)</f>
        <v>#DIV/0!</v>
      </c>
      <c r="F101" s="67" t="e">
        <f>IF(Calcul!$G106="SA",'Sound Power'!AZ101,'Sound Power'!Q101)</f>
        <v>#DIV/0!</v>
      </c>
      <c r="G101" s="67" t="e">
        <f>IF(Calcul!$G106="SA",'Sound Power'!BA101,'Sound Power'!R101)</f>
        <v>#DIV/0!</v>
      </c>
      <c r="H101" s="67" t="e">
        <f>IF(Calcul!$G106="SA",'Sound Power'!BB101,'Sound Power'!S101)</f>
        <v>#DIV/0!</v>
      </c>
      <c r="I101" s="67" t="e">
        <f>IF(Calcul!$G106="SA",'Sound Power'!BC101,'Sound Power'!T101)</f>
        <v>#DIV/0!</v>
      </c>
      <c r="J101" s="67" t="e">
        <f>IF(Calcul!$G106="SA",'Sound Power'!BD101,'Sound Power'!U101)</f>
        <v>#DIV/0!</v>
      </c>
      <c r="K101" s="67" t="e">
        <f>IF(Calcul!$G106="SA",'Sound Power'!BE101,'Sound Power'!V101)</f>
        <v>#DIV/0!</v>
      </c>
      <c r="L101" s="67" t="e">
        <f>IF(Calcul!$G106="SA",'Sound Power'!BF101,'Sound Power'!W101)</f>
        <v>#DIV/0!</v>
      </c>
      <c r="M101" s="67" t="e">
        <f>'Sound Power'!BY101</f>
        <v>#DIV/0!</v>
      </c>
      <c r="N101" s="67" t="e">
        <f>'Sound Power'!BZ101</f>
        <v>#DIV/0!</v>
      </c>
      <c r="O101" s="67" t="e">
        <f>'Sound Power'!CA101</f>
        <v>#DIV/0!</v>
      </c>
      <c r="P101" s="67" t="e">
        <f>'Sound Power'!CB101</f>
        <v>#DIV/0!</v>
      </c>
      <c r="Q101" s="67" t="e">
        <f>'Sound Power'!CC101</f>
        <v>#DIV/0!</v>
      </c>
      <c r="R101" s="67" t="e">
        <f>'Sound Power'!CD101</f>
        <v>#DIV/0!</v>
      </c>
      <c r="S101" s="67" t="e">
        <f>'Sound Power'!CE101</f>
        <v>#DIV/0!</v>
      </c>
      <c r="T101" s="67" t="e">
        <f>'Sound Power'!CF101</f>
        <v>#DIV/0!</v>
      </c>
      <c r="U101" s="64">
        <f t="shared" si="26"/>
        <v>0</v>
      </c>
      <c r="V101" s="64">
        <f t="shared" si="27"/>
        <v>0</v>
      </c>
      <c r="W101" s="67" t="e">
        <f>('ModelParams Lp'!B$4*10^'ModelParams Lp'!B$5*($U101/$V101)^'ModelParams Lp'!B$6)*3</f>
        <v>#DIV/0!</v>
      </c>
      <c r="X101" s="67" t="e">
        <f>('ModelParams Lp'!C$4*10^'ModelParams Lp'!C$5*($U101/$V101)^'ModelParams Lp'!C$6)*3</f>
        <v>#DIV/0!</v>
      </c>
      <c r="Y101" s="67" t="e">
        <f>('ModelParams Lp'!D$4*10^'ModelParams Lp'!D$5*($U101/$V101)^'ModelParams Lp'!D$6)*3</f>
        <v>#DIV/0!</v>
      </c>
      <c r="Z101" s="67" t="e">
        <f>('ModelParams Lp'!E$4*10^'ModelParams Lp'!E$5*($U101/$V101)^'ModelParams Lp'!E$6)*3</f>
        <v>#DIV/0!</v>
      </c>
      <c r="AA101" s="67" t="e">
        <f>('ModelParams Lp'!F$4*10^'ModelParams Lp'!F$5*($U101/$V101)^'ModelParams Lp'!F$6)*3</f>
        <v>#DIV/0!</v>
      </c>
      <c r="AB101" s="67" t="e">
        <f>('ModelParams Lp'!G$4*10^'ModelParams Lp'!G$5*($U101/$V101)^'ModelParams Lp'!G$6)*3</f>
        <v>#DIV/0!</v>
      </c>
      <c r="AC101" s="67" t="e">
        <f>('ModelParams Lp'!H$4*10^'ModelParams Lp'!H$5*($U101/$V101)^'ModelParams Lp'!H$6)*3</f>
        <v>#DIV/0!</v>
      </c>
      <c r="AD101" s="67" t="e">
        <f>('ModelParams Lp'!I$4*10^'ModelParams Lp'!I$5*($U101/$V101)^'ModelParams Lp'!I$6)*3</f>
        <v>#DIV/0!</v>
      </c>
      <c r="AE101" s="53" t="e">
        <f t="shared" si="28"/>
        <v>#DIV/0!</v>
      </c>
      <c r="AF101" s="53" t="e">
        <f>IF(AE101&lt;'ModelParams Lp'!$B$16,-1,IF(AE101&lt;'ModelParams Lp'!$C$16,0,IF(AE101&lt;'ModelParams Lp'!$D$16,1,IF(AE101&lt;'ModelParams Lp'!$E$16,2,IF(AE101&lt;'ModelParams Lp'!$F$16,3,IF(AE101&lt;'ModelParams Lp'!$G$16,4,IF(AE101&lt;'ModelParams Lp'!$H$16,5,6)))))))</f>
        <v>#DIV/0!</v>
      </c>
      <c r="AG101" s="67" t="e">
        <f ca="1">IF($AF101&gt;1,0,OFFSET('ModelParams Lp'!$C$12,0,-'Sound Pressure'!$AF101))</f>
        <v>#DIV/0!</v>
      </c>
      <c r="AH101" s="67" t="e">
        <f ca="1">IF($AF101&gt;2,0,OFFSET('ModelParams Lp'!$D$12,0,-'Sound Pressure'!$AF101))</f>
        <v>#DIV/0!</v>
      </c>
      <c r="AI101" s="67" t="e">
        <f ca="1">IF($AF101&gt;3,0,OFFSET('ModelParams Lp'!$E$12,0,-'Sound Pressure'!$AF101))</f>
        <v>#DIV/0!</v>
      </c>
      <c r="AJ101" s="67" t="e">
        <f ca="1">IF($AF101&gt;4,0,OFFSET('ModelParams Lp'!$F$12,0,-'Sound Pressure'!$AF101))</f>
        <v>#DIV/0!</v>
      </c>
      <c r="AK101" s="67" t="e">
        <f ca="1">IF($AF101&gt;3,0,OFFSET('ModelParams Lp'!$G$12,0,-'Sound Pressure'!$AF101))</f>
        <v>#DIV/0!</v>
      </c>
      <c r="AL101" s="67" t="e">
        <f ca="1">IF($AF101&gt;5,0,OFFSET('ModelParams Lp'!$H$12,0,-'Sound Pressure'!$AF101))</f>
        <v>#DIV/0!</v>
      </c>
      <c r="AM101" s="67" t="e">
        <f ca="1">IF($AF101&gt;6,0,OFFSET('ModelParams Lp'!$I$12,0,-'Sound Pressure'!$AF101))</f>
        <v>#DIV/0!</v>
      </c>
      <c r="AN101" s="67" t="e">
        <f ca="1">IF($AF101&gt;7,0,IF($AF$4&lt;0,3,OFFSET('ModelParams Lp'!$J$12,0,-'Sound Pressure'!$AF101)))</f>
        <v>#DIV/0!</v>
      </c>
      <c r="AO101" s="67" t="e">
        <f t="shared" si="48"/>
        <v>#DIV/0!</v>
      </c>
      <c r="AP101" s="67" t="e">
        <f t="shared" si="47"/>
        <v>#DIV/0!</v>
      </c>
      <c r="AQ101" s="67" t="e">
        <f t="shared" si="47"/>
        <v>#DIV/0!</v>
      </c>
      <c r="AR101" s="67" t="e">
        <f t="shared" si="47"/>
        <v>#DIV/0!</v>
      </c>
      <c r="AS101" s="67" t="e">
        <f t="shared" si="47"/>
        <v>#DIV/0!</v>
      </c>
      <c r="AT101" s="67" t="e">
        <f t="shared" si="47"/>
        <v>#DIV/0!</v>
      </c>
      <c r="AU101" s="67" t="e">
        <f t="shared" si="47"/>
        <v>#DIV/0!</v>
      </c>
      <c r="AV101" s="67" t="e">
        <f t="shared" si="47"/>
        <v>#DIV/0!</v>
      </c>
      <c r="AW101" s="67">
        <f>'ModelParams Lp'!B$22</f>
        <v>4</v>
      </c>
      <c r="AX101" s="67">
        <f>'ModelParams Lp'!C$22</f>
        <v>2</v>
      </c>
      <c r="AY101" s="67">
        <f>'ModelParams Lp'!D$22</f>
        <v>1</v>
      </c>
      <c r="AZ101" s="67">
        <f>'ModelParams Lp'!E$22</f>
        <v>0</v>
      </c>
      <c r="BA101" s="67">
        <f>'ModelParams Lp'!F$22</f>
        <v>0</v>
      </c>
      <c r="BB101" s="67">
        <f>'ModelParams Lp'!G$22</f>
        <v>0</v>
      </c>
      <c r="BC101" s="67">
        <f>'ModelParams Lp'!H$22</f>
        <v>0</v>
      </c>
      <c r="BD101" s="67">
        <f>'ModelParams Lp'!I$22</f>
        <v>0</v>
      </c>
      <c r="BE101" s="67" t="e">
        <f>-10*LOG(2/(4*PI()*2^2)+4/(0.163*(Calcul!$K106*Calcul!$L106)/VLOOKUP(Calcul!$I106,'ModelParams Lp'!$E$37:$F$39,2,0)))</f>
        <v>#N/A</v>
      </c>
      <c r="BF101" s="67" t="e">
        <f>-10*LOG(2/(4*PI()*2^2)+4/(0.163*(Calcul!$K106*Calcul!$L106)/VLOOKUP(Calcul!$I106,'ModelParams Lp'!$E$37:$F$39,2,0)))</f>
        <v>#N/A</v>
      </c>
      <c r="BG101" s="67" t="e">
        <f>-10*LOG(2/(4*PI()*2^2)+4/(0.163*(Calcul!$K106*Calcul!$L106)/VLOOKUP(Calcul!$I106,'ModelParams Lp'!$E$37:$F$39,2,0)))</f>
        <v>#N/A</v>
      </c>
      <c r="BH101" s="67" t="e">
        <f>-10*LOG(2/(4*PI()*2^2)+4/(0.163*(Calcul!$K106*Calcul!$L106)/VLOOKUP(Calcul!$I106,'ModelParams Lp'!$E$37:$F$39,2,0)))</f>
        <v>#N/A</v>
      </c>
      <c r="BI101" s="67" t="e">
        <f>-10*LOG(2/(4*PI()*2^2)+4/(0.163*(Calcul!$K106*Calcul!$L106)/VLOOKUP(Calcul!$I106,'ModelParams Lp'!$E$37:$F$39,2,0)))</f>
        <v>#N/A</v>
      </c>
      <c r="BJ101" s="67" t="e">
        <f>-10*LOG(2/(4*PI()*2^2)+4/(0.163*(Calcul!$K106*Calcul!$L106)/VLOOKUP(Calcul!$I106,'ModelParams Lp'!$E$37:$F$39,2,0)))</f>
        <v>#N/A</v>
      </c>
      <c r="BK101" s="67" t="e">
        <f>-10*LOG(2/(4*PI()*2^2)+4/(0.163*(Calcul!$K106*Calcul!$L106)/VLOOKUP(Calcul!$I106,'ModelParams Lp'!$E$37:$F$39,2,0)))</f>
        <v>#N/A</v>
      </c>
      <c r="BL101" s="67" t="e">
        <f>-10*LOG(2/(4*PI()*2^2)+4/(0.163*(Calcul!$K106*Calcul!$L106)/VLOOKUP(Calcul!$I106,'ModelParams Lp'!$E$37:$F$39,2,0)))</f>
        <v>#N/A</v>
      </c>
      <c r="BM101" s="67" t="e">
        <f>VLOOKUP(Calcul!$J106,'ModelParams Lp'!$D$28:$O$32,5,0)+BE101</f>
        <v>#N/A</v>
      </c>
      <c r="BN101" s="67" t="e">
        <f>VLOOKUP(Calcul!$J106,'ModelParams Lp'!$D$28:$O$32,6,0)+BF101</f>
        <v>#N/A</v>
      </c>
      <c r="BO101" s="67" t="e">
        <f>VLOOKUP(Calcul!$J106,'ModelParams Lp'!$D$28:$O$32,7,0)+BG101</f>
        <v>#N/A</v>
      </c>
      <c r="BP101" s="67" t="e">
        <f>VLOOKUP(Calcul!$J106,'ModelParams Lp'!$D$28:$O$32,8,0)+BH101</f>
        <v>#N/A</v>
      </c>
      <c r="BQ101" s="67" t="e">
        <f>VLOOKUP(Calcul!$J106,'ModelParams Lp'!$D$28:$O$32,9,0)+BI101</f>
        <v>#N/A</v>
      </c>
      <c r="BR101" s="67" t="e">
        <f>VLOOKUP(Calcul!$J106,'ModelParams Lp'!$D$28:$O$32,10,0)+BJ101</f>
        <v>#N/A</v>
      </c>
      <c r="BS101" s="67" t="e">
        <f>VLOOKUP(Calcul!$J106,'ModelParams Lp'!$D$28:$O$32,11,0)+BK101</f>
        <v>#N/A</v>
      </c>
      <c r="BT101" s="67" t="e">
        <f>VLOOKUP(Calcul!$J106,'ModelParams Lp'!$D$28:$O$32,12,0)+BL101</f>
        <v>#N/A</v>
      </c>
      <c r="BU101" s="66" t="e">
        <f t="shared" ca="1" si="29"/>
        <v>#DIV/0!</v>
      </c>
      <c r="BV101" s="66" t="e">
        <f t="shared" ca="1" si="30"/>
        <v>#DIV/0!</v>
      </c>
      <c r="BW101" s="66" t="e">
        <f t="shared" ca="1" si="31"/>
        <v>#DIV/0!</v>
      </c>
      <c r="BX101" s="66" t="e">
        <f t="shared" ca="1" si="32"/>
        <v>#DIV/0!</v>
      </c>
      <c r="BY101" s="66" t="e">
        <f t="shared" ca="1" si="33"/>
        <v>#DIV/0!</v>
      </c>
      <c r="BZ101" s="66" t="e">
        <f t="shared" ca="1" si="34"/>
        <v>#DIV/0!</v>
      </c>
      <c r="CA101" s="66" t="e">
        <f t="shared" ca="1" si="35"/>
        <v>#DIV/0!</v>
      </c>
      <c r="CB101" s="66" t="e">
        <f t="shared" ca="1" si="36"/>
        <v>#DIV/0!</v>
      </c>
      <c r="CC101" s="24" t="e">
        <f ca="1">10*LOG10(IF(BU101="",0,POWER(10,((BU101+'ModelParams Lw'!$O$4)/10))) +IF(BV101="",0,POWER(10,((BV101+'ModelParams Lw'!$P$4)/10))) +IF(BW101="",0,POWER(10,((BW101+'ModelParams Lw'!$Q$4)/10))) +IF(BX101="",0,POWER(10,((BX101+'ModelParams Lw'!$R$4)/10))) +IF(BY101="",0,POWER(10,((BY101+'ModelParams Lw'!$S$4)/10))) +IF(BZ101="",0,POWER(10,((BZ101+'ModelParams Lw'!$T$4)/10))) +IF(CA101="",0,POWER(10,((CA101+'ModelParams Lw'!$U$4)/10)))+IF(CB101="",0,POWER(10,((CB101+'ModelParams Lw'!$V$4)/10))))</f>
        <v>#DIV/0!</v>
      </c>
      <c r="CD101" s="24" t="e">
        <f t="shared" ca="1" si="37"/>
        <v>#DIV/0!</v>
      </c>
      <c r="CE101" s="24" t="e">
        <f ca="1">(BU101-'ModelParams Lw'!O$10)/'ModelParams Lw'!O$11</f>
        <v>#DIV/0!</v>
      </c>
      <c r="CF101" s="24" t="e">
        <f ca="1">(BV101-'ModelParams Lw'!P$10)/'ModelParams Lw'!P$11</f>
        <v>#DIV/0!</v>
      </c>
      <c r="CG101" s="24" t="e">
        <f ca="1">(BW101-'ModelParams Lw'!Q$10)/'ModelParams Lw'!Q$11</f>
        <v>#DIV/0!</v>
      </c>
      <c r="CH101" s="24" t="e">
        <f ca="1">(BX101-'ModelParams Lw'!R$10)/'ModelParams Lw'!R$11</f>
        <v>#DIV/0!</v>
      </c>
      <c r="CI101" s="24" t="e">
        <f ca="1">(BY101-'ModelParams Lw'!S$10)/'ModelParams Lw'!S$11</f>
        <v>#DIV/0!</v>
      </c>
      <c r="CJ101" s="24" t="e">
        <f ca="1">(BZ101-'ModelParams Lw'!T$10)/'ModelParams Lw'!T$11</f>
        <v>#DIV/0!</v>
      </c>
      <c r="CK101" s="24" t="e">
        <f ca="1">(CA101-'ModelParams Lw'!U$10)/'ModelParams Lw'!U$11</f>
        <v>#DIV/0!</v>
      </c>
      <c r="CL101" s="24" t="e">
        <f ca="1">(CB101-'ModelParams Lw'!V$10)/'ModelParams Lw'!V$11</f>
        <v>#DIV/0!</v>
      </c>
      <c r="CM101" s="66" t="e">
        <f t="shared" si="38"/>
        <v>#DIV/0!</v>
      </c>
      <c r="CN101" s="66" t="e">
        <f t="shared" si="39"/>
        <v>#DIV/0!</v>
      </c>
      <c r="CO101" s="66" t="e">
        <f t="shared" si="40"/>
        <v>#DIV/0!</v>
      </c>
      <c r="CP101" s="66" t="e">
        <f t="shared" si="41"/>
        <v>#DIV/0!</v>
      </c>
      <c r="CQ101" s="66" t="e">
        <f t="shared" si="42"/>
        <v>#DIV/0!</v>
      </c>
      <c r="CR101" s="66" t="e">
        <f t="shared" si="43"/>
        <v>#DIV/0!</v>
      </c>
      <c r="CS101" s="66" t="e">
        <f t="shared" si="44"/>
        <v>#DIV/0!</v>
      </c>
      <c r="CT101" s="66" t="e">
        <f t="shared" si="45"/>
        <v>#DIV/0!</v>
      </c>
      <c r="CU101" s="24" t="e">
        <f>10*LOG10(IF(CM101="",0,POWER(10,((CM101+'ModelParams Lw'!$O$4)/10))) +IF(CN101="",0,POWER(10,((CN101+'ModelParams Lw'!$P$4)/10))) +IF(CO101="",0,POWER(10,((CO101+'ModelParams Lw'!$Q$4)/10))) +IF(CP101="",0,POWER(10,((CP101+'ModelParams Lw'!$R$4)/10))) +IF(CQ101="",0,POWER(10,((CQ101+'ModelParams Lw'!$S$4)/10))) +IF(CR101="",0,POWER(10,((CR101+'ModelParams Lw'!$T$4)/10))) +IF(CS101="",0,POWER(10,((CS101+'ModelParams Lw'!$U$4)/10)))+IF(CT101="",0,POWER(10,((CT101+'ModelParams Lw'!$V$4)/10))))</f>
        <v>#DIV/0!</v>
      </c>
      <c r="CV101" s="24" t="e">
        <f t="shared" si="46"/>
        <v>#DIV/0!</v>
      </c>
      <c r="CW101" s="24" t="e">
        <f>(CM101-'ModelParams Lw'!O$10)/'ModelParams Lw'!O$11</f>
        <v>#DIV/0!</v>
      </c>
      <c r="CX101" s="24" t="e">
        <f>(CN101-'ModelParams Lw'!P$10)/'ModelParams Lw'!P$11</f>
        <v>#DIV/0!</v>
      </c>
      <c r="CY101" s="24" t="e">
        <f>(CO101-'ModelParams Lw'!Q$10)/'ModelParams Lw'!Q$11</f>
        <v>#DIV/0!</v>
      </c>
      <c r="CZ101" s="24" t="e">
        <f>(CP101-'ModelParams Lw'!R$10)/'ModelParams Lw'!R$11</f>
        <v>#DIV/0!</v>
      </c>
      <c r="DA101" s="24" t="e">
        <f>(CQ101-'ModelParams Lw'!S$10)/'ModelParams Lw'!S$11</f>
        <v>#DIV/0!</v>
      </c>
      <c r="DB101" s="24" t="e">
        <f>(CR101-'ModelParams Lw'!T$10)/'ModelParams Lw'!T$11</f>
        <v>#DIV/0!</v>
      </c>
      <c r="DC101" s="24" t="e">
        <f>(CS101-'ModelParams Lw'!U$10)/'ModelParams Lw'!U$11</f>
        <v>#DIV/0!</v>
      </c>
      <c r="DD101" s="24" t="e">
        <f>(CT101-'ModelParams Lw'!V$10)/'ModelParams Lw'!V$11</f>
        <v>#DIV/0!</v>
      </c>
    </row>
    <row r="102" spans="1:108" x14ac:dyDescent="0.25">
      <c r="A102" s="12">
        <f>'Sound Power'!B102</f>
        <v>0</v>
      </c>
      <c r="B102" s="12">
        <f>'Sound Power'!D102</f>
        <v>0</v>
      </c>
      <c r="C102" s="12">
        <f>'Sound Power'!E102</f>
        <v>0</v>
      </c>
      <c r="D102" s="12">
        <f>'Sound Power'!F102</f>
        <v>0</v>
      </c>
      <c r="E102" s="67" t="e">
        <f>IF(Calcul!$G107="SA",'Sound Power'!AY102,'Sound Power'!P102)</f>
        <v>#DIV/0!</v>
      </c>
      <c r="F102" s="67" t="e">
        <f>IF(Calcul!$G107="SA",'Sound Power'!AZ102,'Sound Power'!Q102)</f>
        <v>#DIV/0!</v>
      </c>
      <c r="G102" s="67" t="e">
        <f>IF(Calcul!$G107="SA",'Sound Power'!BA102,'Sound Power'!R102)</f>
        <v>#DIV/0!</v>
      </c>
      <c r="H102" s="67" t="e">
        <f>IF(Calcul!$G107="SA",'Sound Power'!BB102,'Sound Power'!S102)</f>
        <v>#DIV/0!</v>
      </c>
      <c r="I102" s="67" t="e">
        <f>IF(Calcul!$G107="SA",'Sound Power'!BC102,'Sound Power'!T102)</f>
        <v>#DIV/0!</v>
      </c>
      <c r="J102" s="67" t="e">
        <f>IF(Calcul!$G107="SA",'Sound Power'!BD102,'Sound Power'!U102)</f>
        <v>#DIV/0!</v>
      </c>
      <c r="K102" s="67" t="e">
        <f>IF(Calcul!$G107="SA",'Sound Power'!BE102,'Sound Power'!V102)</f>
        <v>#DIV/0!</v>
      </c>
      <c r="L102" s="67" t="e">
        <f>IF(Calcul!$G107="SA",'Sound Power'!BF102,'Sound Power'!W102)</f>
        <v>#DIV/0!</v>
      </c>
      <c r="M102" s="67" t="e">
        <f>'Sound Power'!BY102</f>
        <v>#DIV/0!</v>
      </c>
      <c r="N102" s="67" t="e">
        <f>'Sound Power'!BZ102</f>
        <v>#DIV/0!</v>
      </c>
      <c r="O102" s="67" t="e">
        <f>'Sound Power'!CA102</f>
        <v>#DIV/0!</v>
      </c>
      <c r="P102" s="67" t="e">
        <f>'Sound Power'!CB102</f>
        <v>#DIV/0!</v>
      </c>
      <c r="Q102" s="67" t="e">
        <f>'Sound Power'!CC102</f>
        <v>#DIV/0!</v>
      </c>
      <c r="R102" s="67" t="e">
        <f>'Sound Power'!CD102</f>
        <v>#DIV/0!</v>
      </c>
      <c r="S102" s="67" t="e">
        <f>'Sound Power'!CE102</f>
        <v>#DIV/0!</v>
      </c>
      <c r="T102" s="67" t="e">
        <f>'Sound Power'!CF102</f>
        <v>#DIV/0!</v>
      </c>
      <c r="U102" s="64">
        <f t="shared" si="26"/>
        <v>0</v>
      </c>
      <c r="V102" s="64">
        <f t="shared" si="27"/>
        <v>0</v>
      </c>
      <c r="W102" s="67" t="e">
        <f>('ModelParams Lp'!B$4*10^'ModelParams Lp'!B$5*($U102/$V102)^'ModelParams Lp'!B$6)*3</f>
        <v>#DIV/0!</v>
      </c>
      <c r="X102" s="67" t="e">
        <f>('ModelParams Lp'!C$4*10^'ModelParams Lp'!C$5*($U102/$V102)^'ModelParams Lp'!C$6)*3</f>
        <v>#DIV/0!</v>
      </c>
      <c r="Y102" s="67" t="e">
        <f>('ModelParams Lp'!D$4*10^'ModelParams Lp'!D$5*($U102/$V102)^'ModelParams Lp'!D$6)*3</f>
        <v>#DIV/0!</v>
      </c>
      <c r="Z102" s="67" t="e">
        <f>('ModelParams Lp'!E$4*10^'ModelParams Lp'!E$5*($U102/$V102)^'ModelParams Lp'!E$6)*3</f>
        <v>#DIV/0!</v>
      </c>
      <c r="AA102" s="67" t="e">
        <f>('ModelParams Lp'!F$4*10^'ModelParams Lp'!F$5*($U102/$V102)^'ModelParams Lp'!F$6)*3</f>
        <v>#DIV/0!</v>
      </c>
      <c r="AB102" s="67" t="e">
        <f>('ModelParams Lp'!G$4*10^'ModelParams Lp'!G$5*($U102/$V102)^'ModelParams Lp'!G$6)*3</f>
        <v>#DIV/0!</v>
      </c>
      <c r="AC102" s="67" t="e">
        <f>('ModelParams Lp'!H$4*10^'ModelParams Lp'!H$5*($U102/$V102)^'ModelParams Lp'!H$6)*3</f>
        <v>#DIV/0!</v>
      </c>
      <c r="AD102" s="67" t="e">
        <f>('ModelParams Lp'!I$4*10^'ModelParams Lp'!I$5*($U102/$V102)^'ModelParams Lp'!I$6)*3</f>
        <v>#DIV/0!</v>
      </c>
      <c r="AE102" s="53" t="e">
        <f t="shared" si="28"/>
        <v>#DIV/0!</v>
      </c>
      <c r="AF102" s="53" t="e">
        <f>IF(AE102&lt;'ModelParams Lp'!$B$16,-1,IF(AE102&lt;'ModelParams Lp'!$C$16,0,IF(AE102&lt;'ModelParams Lp'!$D$16,1,IF(AE102&lt;'ModelParams Lp'!$E$16,2,IF(AE102&lt;'ModelParams Lp'!$F$16,3,IF(AE102&lt;'ModelParams Lp'!$G$16,4,IF(AE102&lt;'ModelParams Lp'!$H$16,5,6)))))))</f>
        <v>#DIV/0!</v>
      </c>
      <c r="AG102" s="67" t="e">
        <f ca="1">IF($AF102&gt;1,0,OFFSET('ModelParams Lp'!$C$12,0,-'Sound Pressure'!$AF102))</f>
        <v>#DIV/0!</v>
      </c>
      <c r="AH102" s="67" t="e">
        <f ca="1">IF($AF102&gt;2,0,OFFSET('ModelParams Lp'!$D$12,0,-'Sound Pressure'!$AF102))</f>
        <v>#DIV/0!</v>
      </c>
      <c r="AI102" s="67" t="e">
        <f ca="1">IF($AF102&gt;3,0,OFFSET('ModelParams Lp'!$E$12,0,-'Sound Pressure'!$AF102))</f>
        <v>#DIV/0!</v>
      </c>
      <c r="AJ102" s="67" t="e">
        <f ca="1">IF($AF102&gt;4,0,OFFSET('ModelParams Lp'!$F$12,0,-'Sound Pressure'!$AF102))</f>
        <v>#DIV/0!</v>
      </c>
      <c r="AK102" s="67" t="e">
        <f ca="1">IF($AF102&gt;3,0,OFFSET('ModelParams Lp'!$G$12,0,-'Sound Pressure'!$AF102))</f>
        <v>#DIV/0!</v>
      </c>
      <c r="AL102" s="67" t="e">
        <f ca="1">IF($AF102&gt;5,0,OFFSET('ModelParams Lp'!$H$12,0,-'Sound Pressure'!$AF102))</f>
        <v>#DIV/0!</v>
      </c>
      <c r="AM102" s="67" t="e">
        <f ca="1">IF($AF102&gt;6,0,OFFSET('ModelParams Lp'!$I$12,0,-'Sound Pressure'!$AF102))</f>
        <v>#DIV/0!</v>
      </c>
      <c r="AN102" s="67" t="e">
        <f ca="1">IF($AF102&gt;7,0,IF($AF$4&lt;0,3,OFFSET('ModelParams Lp'!$J$12,0,-'Sound Pressure'!$AF102)))</f>
        <v>#DIV/0!</v>
      </c>
      <c r="AO102" s="67" t="e">
        <f t="shared" si="48"/>
        <v>#DIV/0!</v>
      </c>
      <c r="AP102" s="67" t="e">
        <f t="shared" si="47"/>
        <v>#DIV/0!</v>
      </c>
      <c r="AQ102" s="67" t="e">
        <f t="shared" si="47"/>
        <v>#DIV/0!</v>
      </c>
      <c r="AR102" s="67" t="e">
        <f t="shared" si="47"/>
        <v>#DIV/0!</v>
      </c>
      <c r="AS102" s="67" t="e">
        <f t="shared" si="47"/>
        <v>#DIV/0!</v>
      </c>
      <c r="AT102" s="67" t="e">
        <f t="shared" si="47"/>
        <v>#DIV/0!</v>
      </c>
      <c r="AU102" s="67" t="e">
        <f t="shared" si="47"/>
        <v>#DIV/0!</v>
      </c>
      <c r="AV102" s="67" t="e">
        <f t="shared" si="47"/>
        <v>#DIV/0!</v>
      </c>
      <c r="AW102" s="67">
        <f>'ModelParams Lp'!B$22</f>
        <v>4</v>
      </c>
      <c r="AX102" s="67">
        <f>'ModelParams Lp'!C$22</f>
        <v>2</v>
      </c>
      <c r="AY102" s="67">
        <f>'ModelParams Lp'!D$22</f>
        <v>1</v>
      </c>
      <c r="AZ102" s="67">
        <f>'ModelParams Lp'!E$22</f>
        <v>0</v>
      </c>
      <c r="BA102" s="67">
        <f>'ModelParams Lp'!F$22</f>
        <v>0</v>
      </c>
      <c r="BB102" s="67">
        <f>'ModelParams Lp'!G$22</f>
        <v>0</v>
      </c>
      <c r="BC102" s="67">
        <f>'ModelParams Lp'!H$22</f>
        <v>0</v>
      </c>
      <c r="BD102" s="67">
        <f>'ModelParams Lp'!I$22</f>
        <v>0</v>
      </c>
      <c r="BE102" s="67" t="e">
        <f>-10*LOG(2/(4*PI()*2^2)+4/(0.163*(Calcul!$K107*Calcul!$L107)/VLOOKUP(Calcul!$I107,'ModelParams Lp'!$E$37:$F$39,2,0)))</f>
        <v>#N/A</v>
      </c>
      <c r="BF102" s="67" t="e">
        <f>-10*LOG(2/(4*PI()*2^2)+4/(0.163*(Calcul!$K107*Calcul!$L107)/VLOOKUP(Calcul!$I107,'ModelParams Lp'!$E$37:$F$39,2,0)))</f>
        <v>#N/A</v>
      </c>
      <c r="BG102" s="67" t="e">
        <f>-10*LOG(2/(4*PI()*2^2)+4/(0.163*(Calcul!$K107*Calcul!$L107)/VLOOKUP(Calcul!$I107,'ModelParams Lp'!$E$37:$F$39,2,0)))</f>
        <v>#N/A</v>
      </c>
      <c r="BH102" s="67" t="e">
        <f>-10*LOG(2/(4*PI()*2^2)+4/(0.163*(Calcul!$K107*Calcul!$L107)/VLOOKUP(Calcul!$I107,'ModelParams Lp'!$E$37:$F$39,2,0)))</f>
        <v>#N/A</v>
      </c>
      <c r="BI102" s="67" t="e">
        <f>-10*LOG(2/(4*PI()*2^2)+4/(0.163*(Calcul!$K107*Calcul!$L107)/VLOOKUP(Calcul!$I107,'ModelParams Lp'!$E$37:$F$39,2,0)))</f>
        <v>#N/A</v>
      </c>
      <c r="BJ102" s="67" t="e">
        <f>-10*LOG(2/(4*PI()*2^2)+4/(0.163*(Calcul!$K107*Calcul!$L107)/VLOOKUP(Calcul!$I107,'ModelParams Lp'!$E$37:$F$39,2,0)))</f>
        <v>#N/A</v>
      </c>
      <c r="BK102" s="67" t="e">
        <f>-10*LOG(2/(4*PI()*2^2)+4/(0.163*(Calcul!$K107*Calcul!$L107)/VLOOKUP(Calcul!$I107,'ModelParams Lp'!$E$37:$F$39,2,0)))</f>
        <v>#N/A</v>
      </c>
      <c r="BL102" s="67" t="e">
        <f>-10*LOG(2/(4*PI()*2^2)+4/(0.163*(Calcul!$K107*Calcul!$L107)/VLOOKUP(Calcul!$I107,'ModelParams Lp'!$E$37:$F$39,2,0)))</f>
        <v>#N/A</v>
      </c>
      <c r="BM102" s="67" t="e">
        <f>VLOOKUP(Calcul!$J107,'ModelParams Lp'!$D$28:$O$32,5,0)+BE102</f>
        <v>#N/A</v>
      </c>
      <c r="BN102" s="67" t="e">
        <f>VLOOKUP(Calcul!$J107,'ModelParams Lp'!$D$28:$O$32,6,0)+BF102</f>
        <v>#N/A</v>
      </c>
      <c r="BO102" s="67" t="e">
        <f>VLOOKUP(Calcul!$J107,'ModelParams Lp'!$D$28:$O$32,7,0)+BG102</f>
        <v>#N/A</v>
      </c>
      <c r="BP102" s="67" t="e">
        <f>VLOOKUP(Calcul!$J107,'ModelParams Lp'!$D$28:$O$32,8,0)+BH102</f>
        <v>#N/A</v>
      </c>
      <c r="BQ102" s="67" t="e">
        <f>VLOOKUP(Calcul!$J107,'ModelParams Lp'!$D$28:$O$32,9,0)+BI102</f>
        <v>#N/A</v>
      </c>
      <c r="BR102" s="67" t="e">
        <f>VLOOKUP(Calcul!$J107,'ModelParams Lp'!$D$28:$O$32,10,0)+BJ102</f>
        <v>#N/A</v>
      </c>
      <c r="BS102" s="67" t="e">
        <f>VLOOKUP(Calcul!$J107,'ModelParams Lp'!$D$28:$O$32,11,0)+BK102</f>
        <v>#N/A</v>
      </c>
      <c r="BT102" s="67" t="e">
        <f>VLOOKUP(Calcul!$J107,'ModelParams Lp'!$D$28:$O$32,12,0)+BL102</f>
        <v>#N/A</v>
      </c>
      <c r="BU102" s="66" t="e">
        <f t="shared" ca="1" si="29"/>
        <v>#DIV/0!</v>
      </c>
      <c r="BV102" s="66" t="e">
        <f t="shared" ca="1" si="30"/>
        <v>#DIV/0!</v>
      </c>
      <c r="BW102" s="66" t="e">
        <f t="shared" ca="1" si="31"/>
        <v>#DIV/0!</v>
      </c>
      <c r="BX102" s="66" t="e">
        <f t="shared" ca="1" si="32"/>
        <v>#DIV/0!</v>
      </c>
      <c r="BY102" s="66" t="e">
        <f t="shared" ca="1" si="33"/>
        <v>#DIV/0!</v>
      </c>
      <c r="BZ102" s="66" t="e">
        <f t="shared" ca="1" si="34"/>
        <v>#DIV/0!</v>
      </c>
      <c r="CA102" s="66" t="e">
        <f t="shared" ca="1" si="35"/>
        <v>#DIV/0!</v>
      </c>
      <c r="CB102" s="66" t="e">
        <f t="shared" ca="1" si="36"/>
        <v>#DIV/0!</v>
      </c>
      <c r="CC102" s="24" t="e">
        <f ca="1">10*LOG10(IF(BU102="",0,POWER(10,((BU102+'ModelParams Lw'!$O$4)/10))) +IF(BV102="",0,POWER(10,((BV102+'ModelParams Lw'!$P$4)/10))) +IF(BW102="",0,POWER(10,((BW102+'ModelParams Lw'!$Q$4)/10))) +IF(BX102="",0,POWER(10,((BX102+'ModelParams Lw'!$R$4)/10))) +IF(BY102="",0,POWER(10,((BY102+'ModelParams Lw'!$S$4)/10))) +IF(BZ102="",0,POWER(10,((BZ102+'ModelParams Lw'!$T$4)/10))) +IF(CA102="",0,POWER(10,((CA102+'ModelParams Lw'!$U$4)/10)))+IF(CB102="",0,POWER(10,((CB102+'ModelParams Lw'!$V$4)/10))))</f>
        <v>#DIV/0!</v>
      </c>
      <c r="CD102" s="24" t="e">
        <f t="shared" ca="1" si="37"/>
        <v>#DIV/0!</v>
      </c>
      <c r="CE102" s="24" t="e">
        <f ca="1">(BU102-'ModelParams Lw'!O$10)/'ModelParams Lw'!O$11</f>
        <v>#DIV/0!</v>
      </c>
      <c r="CF102" s="24" t="e">
        <f ca="1">(BV102-'ModelParams Lw'!P$10)/'ModelParams Lw'!P$11</f>
        <v>#DIV/0!</v>
      </c>
      <c r="CG102" s="24" t="e">
        <f ca="1">(BW102-'ModelParams Lw'!Q$10)/'ModelParams Lw'!Q$11</f>
        <v>#DIV/0!</v>
      </c>
      <c r="CH102" s="24" t="e">
        <f ca="1">(BX102-'ModelParams Lw'!R$10)/'ModelParams Lw'!R$11</f>
        <v>#DIV/0!</v>
      </c>
      <c r="CI102" s="24" t="e">
        <f ca="1">(BY102-'ModelParams Lw'!S$10)/'ModelParams Lw'!S$11</f>
        <v>#DIV/0!</v>
      </c>
      <c r="CJ102" s="24" t="e">
        <f ca="1">(BZ102-'ModelParams Lw'!T$10)/'ModelParams Lw'!T$11</f>
        <v>#DIV/0!</v>
      </c>
      <c r="CK102" s="24" t="e">
        <f ca="1">(CA102-'ModelParams Lw'!U$10)/'ModelParams Lw'!U$11</f>
        <v>#DIV/0!</v>
      </c>
      <c r="CL102" s="24" t="e">
        <f ca="1">(CB102-'ModelParams Lw'!V$10)/'ModelParams Lw'!V$11</f>
        <v>#DIV/0!</v>
      </c>
      <c r="CM102" s="66" t="e">
        <f t="shared" si="38"/>
        <v>#DIV/0!</v>
      </c>
      <c r="CN102" s="66" t="e">
        <f t="shared" si="39"/>
        <v>#DIV/0!</v>
      </c>
      <c r="CO102" s="66" t="e">
        <f t="shared" si="40"/>
        <v>#DIV/0!</v>
      </c>
      <c r="CP102" s="66" t="e">
        <f t="shared" si="41"/>
        <v>#DIV/0!</v>
      </c>
      <c r="CQ102" s="66" t="e">
        <f t="shared" si="42"/>
        <v>#DIV/0!</v>
      </c>
      <c r="CR102" s="66" t="e">
        <f t="shared" si="43"/>
        <v>#DIV/0!</v>
      </c>
      <c r="CS102" s="66" t="e">
        <f t="shared" si="44"/>
        <v>#DIV/0!</v>
      </c>
      <c r="CT102" s="66" t="e">
        <f t="shared" si="45"/>
        <v>#DIV/0!</v>
      </c>
      <c r="CU102" s="24" t="e">
        <f>10*LOG10(IF(CM102="",0,POWER(10,((CM102+'ModelParams Lw'!$O$4)/10))) +IF(CN102="",0,POWER(10,((CN102+'ModelParams Lw'!$P$4)/10))) +IF(CO102="",0,POWER(10,((CO102+'ModelParams Lw'!$Q$4)/10))) +IF(CP102="",0,POWER(10,((CP102+'ModelParams Lw'!$R$4)/10))) +IF(CQ102="",0,POWER(10,((CQ102+'ModelParams Lw'!$S$4)/10))) +IF(CR102="",0,POWER(10,((CR102+'ModelParams Lw'!$T$4)/10))) +IF(CS102="",0,POWER(10,((CS102+'ModelParams Lw'!$U$4)/10)))+IF(CT102="",0,POWER(10,((CT102+'ModelParams Lw'!$V$4)/10))))</f>
        <v>#DIV/0!</v>
      </c>
      <c r="CV102" s="24" t="e">
        <f t="shared" si="46"/>
        <v>#DIV/0!</v>
      </c>
      <c r="CW102" s="24" t="e">
        <f>(CM102-'ModelParams Lw'!O$10)/'ModelParams Lw'!O$11</f>
        <v>#DIV/0!</v>
      </c>
      <c r="CX102" s="24" t="e">
        <f>(CN102-'ModelParams Lw'!P$10)/'ModelParams Lw'!P$11</f>
        <v>#DIV/0!</v>
      </c>
      <c r="CY102" s="24" t="e">
        <f>(CO102-'ModelParams Lw'!Q$10)/'ModelParams Lw'!Q$11</f>
        <v>#DIV/0!</v>
      </c>
      <c r="CZ102" s="24" t="e">
        <f>(CP102-'ModelParams Lw'!R$10)/'ModelParams Lw'!R$11</f>
        <v>#DIV/0!</v>
      </c>
      <c r="DA102" s="24" t="e">
        <f>(CQ102-'ModelParams Lw'!S$10)/'ModelParams Lw'!S$11</f>
        <v>#DIV/0!</v>
      </c>
      <c r="DB102" s="24" t="e">
        <f>(CR102-'ModelParams Lw'!T$10)/'ModelParams Lw'!T$11</f>
        <v>#DIV/0!</v>
      </c>
      <c r="DC102" s="24" t="e">
        <f>(CS102-'ModelParams Lw'!U$10)/'ModelParams Lw'!U$11</f>
        <v>#DIV/0!</v>
      </c>
      <c r="DD102" s="24" t="e">
        <f>(CT102-'ModelParams Lw'!V$10)/'ModelParams Lw'!V$11</f>
        <v>#DIV/0!</v>
      </c>
    </row>
    <row r="103" spans="1:108" x14ac:dyDescent="0.25">
      <c r="A103" s="12">
        <f>'Sound Power'!B103</f>
        <v>0</v>
      </c>
      <c r="B103" s="12">
        <f>'Sound Power'!D103</f>
        <v>0</v>
      </c>
      <c r="C103" s="12">
        <f>'Sound Power'!E103</f>
        <v>0</v>
      </c>
      <c r="D103" s="12">
        <f>'Sound Power'!F103</f>
        <v>0</v>
      </c>
      <c r="E103" s="67" t="e">
        <f>IF(Calcul!$G108="SA",'Sound Power'!AY103,'Sound Power'!P103)</f>
        <v>#DIV/0!</v>
      </c>
      <c r="F103" s="67" t="e">
        <f>IF(Calcul!$G108="SA",'Sound Power'!AZ103,'Sound Power'!Q103)</f>
        <v>#DIV/0!</v>
      </c>
      <c r="G103" s="67" t="e">
        <f>IF(Calcul!$G108="SA",'Sound Power'!BA103,'Sound Power'!R103)</f>
        <v>#DIV/0!</v>
      </c>
      <c r="H103" s="67" t="e">
        <f>IF(Calcul!$G108="SA",'Sound Power'!BB103,'Sound Power'!S103)</f>
        <v>#DIV/0!</v>
      </c>
      <c r="I103" s="67" t="e">
        <f>IF(Calcul!$G108="SA",'Sound Power'!BC103,'Sound Power'!T103)</f>
        <v>#DIV/0!</v>
      </c>
      <c r="J103" s="67" t="e">
        <f>IF(Calcul!$G108="SA",'Sound Power'!BD103,'Sound Power'!U103)</f>
        <v>#DIV/0!</v>
      </c>
      <c r="K103" s="67" t="e">
        <f>IF(Calcul!$G108="SA",'Sound Power'!BE103,'Sound Power'!V103)</f>
        <v>#DIV/0!</v>
      </c>
      <c r="L103" s="67" t="e">
        <f>IF(Calcul!$G108="SA",'Sound Power'!BF103,'Sound Power'!W103)</f>
        <v>#DIV/0!</v>
      </c>
      <c r="M103" s="67" t="e">
        <f>'Sound Power'!BY103</f>
        <v>#DIV/0!</v>
      </c>
      <c r="N103" s="67" t="e">
        <f>'Sound Power'!BZ103</f>
        <v>#DIV/0!</v>
      </c>
      <c r="O103" s="67" t="e">
        <f>'Sound Power'!CA103</f>
        <v>#DIV/0!</v>
      </c>
      <c r="P103" s="67" t="e">
        <f>'Sound Power'!CB103</f>
        <v>#DIV/0!</v>
      </c>
      <c r="Q103" s="67" t="e">
        <f>'Sound Power'!CC103</f>
        <v>#DIV/0!</v>
      </c>
      <c r="R103" s="67" t="e">
        <f>'Sound Power'!CD103</f>
        <v>#DIV/0!</v>
      </c>
      <c r="S103" s="67" t="e">
        <f>'Sound Power'!CE103</f>
        <v>#DIV/0!</v>
      </c>
      <c r="T103" s="67" t="e">
        <f>'Sound Power'!CF103</f>
        <v>#DIV/0!</v>
      </c>
      <c r="U103" s="64">
        <f t="shared" si="26"/>
        <v>0</v>
      </c>
      <c r="V103" s="64">
        <f t="shared" si="27"/>
        <v>0</v>
      </c>
      <c r="W103" s="67" t="e">
        <f>('ModelParams Lp'!B$4*10^'ModelParams Lp'!B$5*($U103/$V103)^'ModelParams Lp'!B$6)*3</f>
        <v>#DIV/0!</v>
      </c>
      <c r="X103" s="67" t="e">
        <f>('ModelParams Lp'!C$4*10^'ModelParams Lp'!C$5*($U103/$V103)^'ModelParams Lp'!C$6)*3</f>
        <v>#DIV/0!</v>
      </c>
      <c r="Y103" s="67" t="e">
        <f>('ModelParams Lp'!D$4*10^'ModelParams Lp'!D$5*($U103/$V103)^'ModelParams Lp'!D$6)*3</f>
        <v>#DIV/0!</v>
      </c>
      <c r="Z103" s="67" t="e">
        <f>('ModelParams Lp'!E$4*10^'ModelParams Lp'!E$5*($U103/$V103)^'ModelParams Lp'!E$6)*3</f>
        <v>#DIV/0!</v>
      </c>
      <c r="AA103" s="67" t="e">
        <f>('ModelParams Lp'!F$4*10^'ModelParams Lp'!F$5*($U103/$V103)^'ModelParams Lp'!F$6)*3</f>
        <v>#DIV/0!</v>
      </c>
      <c r="AB103" s="67" t="e">
        <f>('ModelParams Lp'!G$4*10^'ModelParams Lp'!G$5*($U103/$V103)^'ModelParams Lp'!G$6)*3</f>
        <v>#DIV/0!</v>
      </c>
      <c r="AC103" s="67" t="e">
        <f>('ModelParams Lp'!H$4*10^'ModelParams Lp'!H$5*($U103/$V103)^'ModelParams Lp'!H$6)*3</f>
        <v>#DIV/0!</v>
      </c>
      <c r="AD103" s="67" t="e">
        <f>('ModelParams Lp'!I$4*10^'ModelParams Lp'!I$5*($U103/$V103)^'ModelParams Lp'!I$6)*3</f>
        <v>#DIV/0!</v>
      </c>
      <c r="AE103" s="53" t="e">
        <f t="shared" si="28"/>
        <v>#DIV/0!</v>
      </c>
      <c r="AF103" s="53" t="e">
        <f>IF(AE103&lt;'ModelParams Lp'!$B$16,-1,IF(AE103&lt;'ModelParams Lp'!$C$16,0,IF(AE103&lt;'ModelParams Lp'!$D$16,1,IF(AE103&lt;'ModelParams Lp'!$E$16,2,IF(AE103&lt;'ModelParams Lp'!$F$16,3,IF(AE103&lt;'ModelParams Lp'!$G$16,4,IF(AE103&lt;'ModelParams Lp'!$H$16,5,6)))))))</f>
        <v>#DIV/0!</v>
      </c>
      <c r="AG103" s="67" t="e">
        <f ca="1">IF($AF103&gt;1,0,OFFSET('ModelParams Lp'!$C$12,0,-'Sound Pressure'!$AF103))</f>
        <v>#DIV/0!</v>
      </c>
      <c r="AH103" s="67" t="e">
        <f ca="1">IF($AF103&gt;2,0,OFFSET('ModelParams Lp'!$D$12,0,-'Sound Pressure'!$AF103))</f>
        <v>#DIV/0!</v>
      </c>
      <c r="AI103" s="67" t="e">
        <f ca="1">IF($AF103&gt;3,0,OFFSET('ModelParams Lp'!$E$12,0,-'Sound Pressure'!$AF103))</f>
        <v>#DIV/0!</v>
      </c>
      <c r="AJ103" s="67" t="e">
        <f ca="1">IF($AF103&gt;4,0,OFFSET('ModelParams Lp'!$F$12,0,-'Sound Pressure'!$AF103))</f>
        <v>#DIV/0!</v>
      </c>
      <c r="AK103" s="67" t="e">
        <f ca="1">IF($AF103&gt;3,0,OFFSET('ModelParams Lp'!$G$12,0,-'Sound Pressure'!$AF103))</f>
        <v>#DIV/0!</v>
      </c>
      <c r="AL103" s="67" t="e">
        <f ca="1">IF($AF103&gt;5,0,OFFSET('ModelParams Lp'!$H$12,0,-'Sound Pressure'!$AF103))</f>
        <v>#DIV/0!</v>
      </c>
      <c r="AM103" s="67" t="e">
        <f ca="1">IF($AF103&gt;6,0,OFFSET('ModelParams Lp'!$I$12,0,-'Sound Pressure'!$AF103))</f>
        <v>#DIV/0!</v>
      </c>
      <c r="AN103" s="67" t="e">
        <f ca="1">IF($AF103&gt;7,0,IF($AF$4&lt;0,3,OFFSET('ModelParams Lp'!$J$12,0,-'Sound Pressure'!$AF103)))</f>
        <v>#DIV/0!</v>
      </c>
      <c r="AO103" s="67" t="e">
        <f t="shared" si="48"/>
        <v>#DIV/0!</v>
      </c>
      <c r="AP103" s="67" t="e">
        <f t="shared" si="47"/>
        <v>#DIV/0!</v>
      </c>
      <c r="AQ103" s="67" t="e">
        <f t="shared" si="47"/>
        <v>#DIV/0!</v>
      </c>
      <c r="AR103" s="67" t="e">
        <f t="shared" si="47"/>
        <v>#DIV/0!</v>
      </c>
      <c r="AS103" s="67" t="e">
        <f t="shared" si="47"/>
        <v>#DIV/0!</v>
      </c>
      <c r="AT103" s="67" t="e">
        <f t="shared" si="47"/>
        <v>#DIV/0!</v>
      </c>
      <c r="AU103" s="67" t="e">
        <f t="shared" si="47"/>
        <v>#DIV/0!</v>
      </c>
      <c r="AV103" s="67" t="e">
        <f t="shared" si="47"/>
        <v>#DIV/0!</v>
      </c>
      <c r="AW103" s="67">
        <f>'ModelParams Lp'!B$22</f>
        <v>4</v>
      </c>
      <c r="AX103" s="67">
        <f>'ModelParams Lp'!C$22</f>
        <v>2</v>
      </c>
      <c r="AY103" s="67">
        <f>'ModelParams Lp'!D$22</f>
        <v>1</v>
      </c>
      <c r="AZ103" s="67">
        <f>'ModelParams Lp'!E$22</f>
        <v>0</v>
      </c>
      <c r="BA103" s="67">
        <f>'ModelParams Lp'!F$22</f>
        <v>0</v>
      </c>
      <c r="BB103" s="67">
        <f>'ModelParams Lp'!G$22</f>
        <v>0</v>
      </c>
      <c r="BC103" s="67">
        <f>'ModelParams Lp'!H$22</f>
        <v>0</v>
      </c>
      <c r="BD103" s="67">
        <f>'ModelParams Lp'!I$22</f>
        <v>0</v>
      </c>
      <c r="BE103" s="67" t="e">
        <f>-10*LOG(2/(4*PI()*2^2)+4/(0.163*(Calcul!$K108*Calcul!$L108)/VLOOKUP(Calcul!$I108,'ModelParams Lp'!$E$37:$F$39,2,0)))</f>
        <v>#N/A</v>
      </c>
      <c r="BF103" s="67" t="e">
        <f>-10*LOG(2/(4*PI()*2^2)+4/(0.163*(Calcul!$K108*Calcul!$L108)/VLOOKUP(Calcul!$I108,'ModelParams Lp'!$E$37:$F$39,2,0)))</f>
        <v>#N/A</v>
      </c>
      <c r="BG103" s="67" t="e">
        <f>-10*LOG(2/(4*PI()*2^2)+4/(0.163*(Calcul!$K108*Calcul!$L108)/VLOOKUP(Calcul!$I108,'ModelParams Lp'!$E$37:$F$39,2,0)))</f>
        <v>#N/A</v>
      </c>
      <c r="BH103" s="67" t="e">
        <f>-10*LOG(2/(4*PI()*2^2)+4/(0.163*(Calcul!$K108*Calcul!$L108)/VLOOKUP(Calcul!$I108,'ModelParams Lp'!$E$37:$F$39,2,0)))</f>
        <v>#N/A</v>
      </c>
      <c r="BI103" s="67" t="e">
        <f>-10*LOG(2/(4*PI()*2^2)+4/(0.163*(Calcul!$K108*Calcul!$L108)/VLOOKUP(Calcul!$I108,'ModelParams Lp'!$E$37:$F$39,2,0)))</f>
        <v>#N/A</v>
      </c>
      <c r="BJ103" s="67" t="e">
        <f>-10*LOG(2/(4*PI()*2^2)+4/(0.163*(Calcul!$K108*Calcul!$L108)/VLOOKUP(Calcul!$I108,'ModelParams Lp'!$E$37:$F$39,2,0)))</f>
        <v>#N/A</v>
      </c>
      <c r="BK103" s="67" t="e">
        <f>-10*LOG(2/(4*PI()*2^2)+4/(0.163*(Calcul!$K108*Calcul!$L108)/VLOOKUP(Calcul!$I108,'ModelParams Lp'!$E$37:$F$39,2,0)))</f>
        <v>#N/A</v>
      </c>
      <c r="BL103" s="67" t="e">
        <f>-10*LOG(2/(4*PI()*2^2)+4/(0.163*(Calcul!$K108*Calcul!$L108)/VLOOKUP(Calcul!$I108,'ModelParams Lp'!$E$37:$F$39,2,0)))</f>
        <v>#N/A</v>
      </c>
      <c r="BM103" s="67" t="e">
        <f>VLOOKUP(Calcul!$J108,'ModelParams Lp'!$D$28:$O$32,5,0)+BE103</f>
        <v>#N/A</v>
      </c>
      <c r="BN103" s="67" t="e">
        <f>VLOOKUP(Calcul!$J108,'ModelParams Lp'!$D$28:$O$32,6,0)+BF103</f>
        <v>#N/A</v>
      </c>
      <c r="BO103" s="67" t="e">
        <f>VLOOKUP(Calcul!$J108,'ModelParams Lp'!$D$28:$O$32,7,0)+BG103</f>
        <v>#N/A</v>
      </c>
      <c r="BP103" s="67" t="e">
        <f>VLOOKUP(Calcul!$J108,'ModelParams Lp'!$D$28:$O$32,8,0)+BH103</f>
        <v>#N/A</v>
      </c>
      <c r="BQ103" s="67" t="e">
        <f>VLOOKUP(Calcul!$J108,'ModelParams Lp'!$D$28:$O$32,9,0)+BI103</f>
        <v>#N/A</v>
      </c>
      <c r="BR103" s="67" t="e">
        <f>VLOOKUP(Calcul!$J108,'ModelParams Lp'!$D$28:$O$32,10,0)+BJ103</f>
        <v>#N/A</v>
      </c>
      <c r="BS103" s="67" t="e">
        <f>VLOOKUP(Calcul!$J108,'ModelParams Lp'!$D$28:$O$32,11,0)+BK103</f>
        <v>#N/A</v>
      </c>
      <c r="BT103" s="67" t="e">
        <f>VLOOKUP(Calcul!$J108,'ModelParams Lp'!$D$28:$O$32,12,0)+BL103</f>
        <v>#N/A</v>
      </c>
      <c r="BU103" s="66" t="e">
        <f t="shared" ca="1" si="29"/>
        <v>#DIV/0!</v>
      </c>
      <c r="BV103" s="66" t="e">
        <f t="shared" ca="1" si="30"/>
        <v>#DIV/0!</v>
      </c>
      <c r="BW103" s="66" t="e">
        <f t="shared" ca="1" si="31"/>
        <v>#DIV/0!</v>
      </c>
      <c r="BX103" s="66" t="e">
        <f t="shared" ca="1" si="32"/>
        <v>#DIV/0!</v>
      </c>
      <c r="BY103" s="66" t="e">
        <f t="shared" ca="1" si="33"/>
        <v>#DIV/0!</v>
      </c>
      <c r="BZ103" s="66" t="e">
        <f t="shared" ca="1" si="34"/>
        <v>#DIV/0!</v>
      </c>
      <c r="CA103" s="66" t="e">
        <f t="shared" ca="1" si="35"/>
        <v>#DIV/0!</v>
      </c>
      <c r="CB103" s="66" t="e">
        <f t="shared" ca="1" si="36"/>
        <v>#DIV/0!</v>
      </c>
      <c r="CC103" s="24" t="e">
        <f ca="1">10*LOG10(IF(BU103="",0,POWER(10,((BU103+'ModelParams Lw'!$O$4)/10))) +IF(BV103="",0,POWER(10,((BV103+'ModelParams Lw'!$P$4)/10))) +IF(BW103="",0,POWER(10,((BW103+'ModelParams Lw'!$Q$4)/10))) +IF(BX103="",0,POWER(10,((BX103+'ModelParams Lw'!$R$4)/10))) +IF(BY103="",0,POWER(10,((BY103+'ModelParams Lw'!$S$4)/10))) +IF(BZ103="",0,POWER(10,((BZ103+'ModelParams Lw'!$T$4)/10))) +IF(CA103="",0,POWER(10,((CA103+'ModelParams Lw'!$U$4)/10)))+IF(CB103="",0,POWER(10,((CB103+'ModelParams Lw'!$V$4)/10))))</f>
        <v>#DIV/0!</v>
      </c>
      <c r="CD103" s="24" t="e">
        <f t="shared" ca="1" si="37"/>
        <v>#DIV/0!</v>
      </c>
      <c r="CE103" s="24" t="e">
        <f ca="1">(BU103-'ModelParams Lw'!O$10)/'ModelParams Lw'!O$11</f>
        <v>#DIV/0!</v>
      </c>
      <c r="CF103" s="24" t="e">
        <f ca="1">(BV103-'ModelParams Lw'!P$10)/'ModelParams Lw'!P$11</f>
        <v>#DIV/0!</v>
      </c>
      <c r="CG103" s="24" t="e">
        <f ca="1">(BW103-'ModelParams Lw'!Q$10)/'ModelParams Lw'!Q$11</f>
        <v>#DIV/0!</v>
      </c>
      <c r="CH103" s="24" t="e">
        <f ca="1">(BX103-'ModelParams Lw'!R$10)/'ModelParams Lw'!R$11</f>
        <v>#DIV/0!</v>
      </c>
      <c r="CI103" s="24" t="e">
        <f ca="1">(BY103-'ModelParams Lw'!S$10)/'ModelParams Lw'!S$11</f>
        <v>#DIV/0!</v>
      </c>
      <c r="CJ103" s="24" t="e">
        <f ca="1">(BZ103-'ModelParams Lw'!T$10)/'ModelParams Lw'!T$11</f>
        <v>#DIV/0!</v>
      </c>
      <c r="CK103" s="24" t="e">
        <f ca="1">(CA103-'ModelParams Lw'!U$10)/'ModelParams Lw'!U$11</f>
        <v>#DIV/0!</v>
      </c>
      <c r="CL103" s="24" t="e">
        <f ca="1">(CB103-'ModelParams Lw'!V$10)/'ModelParams Lw'!V$11</f>
        <v>#DIV/0!</v>
      </c>
      <c r="CM103" s="66" t="e">
        <f t="shared" si="38"/>
        <v>#DIV/0!</v>
      </c>
      <c r="CN103" s="66" t="e">
        <f t="shared" si="39"/>
        <v>#DIV/0!</v>
      </c>
      <c r="CO103" s="66" t="e">
        <f t="shared" si="40"/>
        <v>#DIV/0!</v>
      </c>
      <c r="CP103" s="66" t="e">
        <f t="shared" si="41"/>
        <v>#DIV/0!</v>
      </c>
      <c r="CQ103" s="66" t="e">
        <f t="shared" si="42"/>
        <v>#DIV/0!</v>
      </c>
      <c r="CR103" s="66" t="e">
        <f t="shared" si="43"/>
        <v>#DIV/0!</v>
      </c>
      <c r="CS103" s="66" t="e">
        <f t="shared" si="44"/>
        <v>#DIV/0!</v>
      </c>
      <c r="CT103" s="66" t="e">
        <f t="shared" si="45"/>
        <v>#DIV/0!</v>
      </c>
      <c r="CU103" s="24" t="e">
        <f>10*LOG10(IF(CM103="",0,POWER(10,((CM103+'ModelParams Lw'!$O$4)/10))) +IF(CN103="",0,POWER(10,((CN103+'ModelParams Lw'!$P$4)/10))) +IF(CO103="",0,POWER(10,((CO103+'ModelParams Lw'!$Q$4)/10))) +IF(CP103="",0,POWER(10,((CP103+'ModelParams Lw'!$R$4)/10))) +IF(CQ103="",0,POWER(10,((CQ103+'ModelParams Lw'!$S$4)/10))) +IF(CR103="",0,POWER(10,((CR103+'ModelParams Lw'!$T$4)/10))) +IF(CS103="",0,POWER(10,((CS103+'ModelParams Lw'!$U$4)/10)))+IF(CT103="",0,POWER(10,((CT103+'ModelParams Lw'!$V$4)/10))))</f>
        <v>#DIV/0!</v>
      </c>
      <c r="CV103" s="24" t="e">
        <f t="shared" si="46"/>
        <v>#DIV/0!</v>
      </c>
      <c r="CW103" s="24" t="e">
        <f>(CM103-'ModelParams Lw'!O$10)/'ModelParams Lw'!O$11</f>
        <v>#DIV/0!</v>
      </c>
      <c r="CX103" s="24" t="e">
        <f>(CN103-'ModelParams Lw'!P$10)/'ModelParams Lw'!P$11</f>
        <v>#DIV/0!</v>
      </c>
      <c r="CY103" s="24" t="e">
        <f>(CO103-'ModelParams Lw'!Q$10)/'ModelParams Lw'!Q$11</f>
        <v>#DIV/0!</v>
      </c>
      <c r="CZ103" s="24" t="e">
        <f>(CP103-'ModelParams Lw'!R$10)/'ModelParams Lw'!R$11</f>
        <v>#DIV/0!</v>
      </c>
      <c r="DA103" s="24" t="e">
        <f>(CQ103-'ModelParams Lw'!S$10)/'ModelParams Lw'!S$11</f>
        <v>#DIV/0!</v>
      </c>
      <c r="DB103" s="24" t="e">
        <f>(CR103-'ModelParams Lw'!T$10)/'ModelParams Lw'!T$11</f>
        <v>#DIV/0!</v>
      </c>
      <c r="DC103" s="24" t="e">
        <f>(CS103-'ModelParams Lw'!U$10)/'ModelParams Lw'!U$11</f>
        <v>#DIV/0!</v>
      </c>
      <c r="DD103" s="24" t="e">
        <f>(CT103-'ModelParams Lw'!V$10)/'ModelParams Lw'!V$11</f>
        <v>#DIV/0!</v>
      </c>
    </row>
    <row r="104" spans="1:108" x14ac:dyDescent="0.25">
      <c r="A104" s="12">
        <f>'Sound Power'!B104</f>
        <v>0</v>
      </c>
      <c r="B104" s="12">
        <f>'Sound Power'!D104</f>
        <v>0</v>
      </c>
      <c r="C104" s="12">
        <f>'Sound Power'!E104</f>
        <v>0</v>
      </c>
      <c r="D104" s="12">
        <f>'Sound Power'!F104</f>
        <v>0</v>
      </c>
      <c r="E104" s="67" t="e">
        <f>IF(Calcul!$G109="SA",'Sound Power'!AY104,'Sound Power'!P104)</f>
        <v>#DIV/0!</v>
      </c>
      <c r="F104" s="67" t="e">
        <f>IF(Calcul!$G109="SA",'Sound Power'!AZ104,'Sound Power'!Q104)</f>
        <v>#DIV/0!</v>
      </c>
      <c r="G104" s="67" t="e">
        <f>IF(Calcul!$G109="SA",'Sound Power'!BA104,'Sound Power'!R104)</f>
        <v>#DIV/0!</v>
      </c>
      <c r="H104" s="67" t="e">
        <f>IF(Calcul!$G109="SA",'Sound Power'!BB104,'Sound Power'!S104)</f>
        <v>#DIV/0!</v>
      </c>
      <c r="I104" s="67" t="e">
        <f>IF(Calcul!$G109="SA",'Sound Power'!BC104,'Sound Power'!T104)</f>
        <v>#DIV/0!</v>
      </c>
      <c r="J104" s="67" t="e">
        <f>IF(Calcul!$G109="SA",'Sound Power'!BD104,'Sound Power'!U104)</f>
        <v>#DIV/0!</v>
      </c>
      <c r="K104" s="67" t="e">
        <f>IF(Calcul!$G109="SA",'Sound Power'!BE104,'Sound Power'!V104)</f>
        <v>#DIV/0!</v>
      </c>
      <c r="L104" s="67" t="e">
        <f>IF(Calcul!$G109="SA",'Sound Power'!BF104,'Sound Power'!W104)</f>
        <v>#DIV/0!</v>
      </c>
      <c r="M104" s="67" t="e">
        <f>'Sound Power'!BY104</f>
        <v>#DIV/0!</v>
      </c>
      <c r="N104" s="67" t="e">
        <f>'Sound Power'!BZ104</f>
        <v>#DIV/0!</v>
      </c>
      <c r="O104" s="67" t="e">
        <f>'Sound Power'!CA104</f>
        <v>#DIV/0!</v>
      </c>
      <c r="P104" s="67" t="e">
        <f>'Sound Power'!CB104</f>
        <v>#DIV/0!</v>
      </c>
      <c r="Q104" s="67" t="e">
        <f>'Sound Power'!CC104</f>
        <v>#DIV/0!</v>
      </c>
      <c r="R104" s="67" t="e">
        <f>'Sound Power'!CD104</f>
        <v>#DIV/0!</v>
      </c>
      <c r="S104" s="67" t="e">
        <f>'Sound Power'!CE104</f>
        <v>#DIV/0!</v>
      </c>
      <c r="T104" s="67" t="e">
        <f>'Sound Power'!CF104</f>
        <v>#DIV/0!</v>
      </c>
      <c r="U104" s="64">
        <f t="shared" si="26"/>
        <v>0</v>
      </c>
      <c r="V104" s="64">
        <f t="shared" si="27"/>
        <v>0</v>
      </c>
      <c r="W104" s="67" t="e">
        <f>('ModelParams Lp'!B$4*10^'ModelParams Lp'!B$5*($U104/$V104)^'ModelParams Lp'!B$6)*3</f>
        <v>#DIV/0!</v>
      </c>
      <c r="X104" s="67" t="e">
        <f>('ModelParams Lp'!C$4*10^'ModelParams Lp'!C$5*($U104/$V104)^'ModelParams Lp'!C$6)*3</f>
        <v>#DIV/0!</v>
      </c>
      <c r="Y104" s="67" t="e">
        <f>('ModelParams Lp'!D$4*10^'ModelParams Lp'!D$5*($U104/$V104)^'ModelParams Lp'!D$6)*3</f>
        <v>#DIV/0!</v>
      </c>
      <c r="Z104" s="67" t="e">
        <f>('ModelParams Lp'!E$4*10^'ModelParams Lp'!E$5*($U104/$V104)^'ModelParams Lp'!E$6)*3</f>
        <v>#DIV/0!</v>
      </c>
      <c r="AA104" s="67" t="e">
        <f>('ModelParams Lp'!F$4*10^'ModelParams Lp'!F$5*($U104/$V104)^'ModelParams Lp'!F$6)*3</f>
        <v>#DIV/0!</v>
      </c>
      <c r="AB104" s="67" t="e">
        <f>('ModelParams Lp'!G$4*10^'ModelParams Lp'!G$5*($U104/$V104)^'ModelParams Lp'!G$6)*3</f>
        <v>#DIV/0!</v>
      </c>
      <c r="AC104" s="67" t="e">
        <f>('ModelParams Lp'!H$4*10^'ModelParams Lp'!H$5*($U104/$V104)^'ModelParams Lp'!H$6)*3</f>
        <v>#DIV/0!</v>
      </c>
      <c r="AD104" s="67" t="e">
        <f>('ModelParams Lp'!I$4*10^'ModelParams Lp'!I$5*($U104/$V104)^'ModelParams Lp'!I$6)*3</f>
        <v>#DIV/0!</v>
      </c>
      <c r="AE104" s="53" t="e">
        <f t="shared" si="28"/>
        <v>#DIV/0!</v>
      </c>
      <c r="AF104" s="53" t="e">
        <f>IF(AE104&lt;'ModelParams Lp'!$B$16,-1,IF(AE104&lt;'ModelParams Lp'!$C$16,0,IF(AE104&lt;'ModelParams Lp'!$D$16,1,IF(AE104&lt;'ModelParams Lp'!$E$16,2,IF(AE104&lt;'ModelParams Lp'!$F$16,3,IF(AE104&lt;'ModelParams Lp'!$G$16,4,IF(AE104&lt;'ModelParams Lp'!$H$16,5,6)))))))</f>
        <v>#DIV/0!</v>
      </c>
      <c r="AG104" s="67" t="e">
        <f ca="1">IF($AF104&gt;1,0,OFFSET('ModelParams Lp'!$C$12,0,-'Sound Pressure'!$AF104))</f>
        <v>#DIV/0!</v>
      </c>
      <c r="AH104" s="67" t="e">
        <f ca="1">IF($AF104&gt;2,0,OFFSET('ModelParams Lp'!$D$12,0,-'Sound Pressure'!$AF104))</f>
        <v>#DIV/0!</v>
      </c>
      <c r="AI104" s="67" t="e">
        <f ca="1">IF($AF104&gt;3,0,OFFSET('ModelParams Lp'!$E$12,0,-'Sound Pressure'!$AF104))</f>
        <v>#DIV/0!</v>
      </c>
      <c r="AJ104" s="67" t="e">
        <f ca="1">IF($AF104&gt;4,0,OFFSET('ModelParams Lp'!$F$12,0,-'Sound Pressure'!$AF104))</f>
        <v>#DIV/0!</v>
      </c>
      <c r="AK104" s="67" t="e">
        <f ca="1">IF($AF104&gt;3,0,OFFSET('ModelParams Lp'!$G$12,0,-'Sound Pressure'!$AF104))</f>
        <v>#DIV/0!</v>
      </c>
      <c r="AL104" s="67" t="e">
        <f ca="1">IF($AF104&gt;5,0,OFFSET('ModelParams Lp'!$H$12,0,-'Sound Pressure'!$AF104))</f>
        <v>#DIV/0!</v>
      </c>
      <c r="AM104" s="67" t="e">
        <f ca="1">IF($AF104&gt;6,0,OFFSET('ModelParams Lp'!$I$12,0,-'Sound Pressure'!$AF104))</f>
        <v>#DIV/0!</v>
      </c>
      <c r="AN104" s="67" t="e">
        <f ca="1">IF($AF104&gt;7,0,IF($AF$4&lt;0,3,OFFSET('ModelParams Lp'!$J$12,0,-'Sound Pressure'!$AF104)))</f>
        <v>#DIV/0!</v>
      </c>
      <c r="AO104" s="67" t="e">
        <f t="shared" si="48"/>
        <v>#DIV/0!</v>
      </c>
      <c r="AP104" s="67" t="e">
        <f t="shared" si="47"/>
        <v>#DIV/0!</v>
      </c>
      <c r="AQ104" s="67" t="e">
        <f t="shared" si="47"/>
        <v>#DIV/0!</v>
      </c>
      <c r="AR104" s="67" t="e">
        <f t="shared" si="47"/>
        <v>#DIV/0!</v>
      </c>
      <c r="AS104" s="67" t="e">
        <f t="shared" si="47"/>
        <v>#DIV/0!</v>
      </c>
      <c r="AT104" s="67" t="e">
        <f t="shared" si="47"/>
        <v>#DIV/0!</v>
      </c>
      <c r="AU104" s="67" t="e">
        <f t="shared" si="47"/>
        <v>#DIV/0!</v>
      </c>
      <c r="AV104" s="67" t="e">
        <f t="shared" si="47"/>
        <v>#DIV/0!</v>
      </c>
      <c r="AW104" s="67">
        <f>'ModelParams Lp'!B$22</f>
        <v>4</v>
      </c>
      <c r="AX104" s="67">
        <f>'ModelParams Lp'!C$22</f>
        <v>2</v>
      </c>
      <c r="AY104" s="67">
        <f>'ModelParams Lp'!D$22</f>
        <v>1</v>
      </c>
      <c r="AZ104" s="67">
        <f>'ModelParams Lp'!E$22</f>
        <v>0</v>
      </c>
      <c r="BA104" s="67">
        <f>'ModelParams Lp'!F$22</f>
        <v>0</v>
      </c>
      <c r="BB104" s="67">
        <f>'ModelParams Lp'!G$22</f>
        <v>0</v>
      </c>
      <c r="BC104" s="67">
        <f>'ModelParams Lp'!H$22</f>
        <v>0</v>
      </c>
      <c r="BD104" s="67">
        <f>'ModelParams Lp'!I$22</f>
        <v>0</v>
      </c>
      <c r="BE104" s="67" t="e">
        <f>-10*LOG(2/(4*PI()*2^2)+4/(0.163*(Calcul!$K109*Calcul!$L109)/VLOOKUP(Calcul!$I109,'ModelParams Lp'!$E$37:$F$39,2,0)))</f>
        <v>#N/A</v>
      </c>
      <c r="BF104" s="67" t="e">
        <f>-10*LOG(2/(4*PI()*2^2)+4/(0.163*(Calcul!$K109*Calcul!$L109)/VLOOKUP(Calcul!$I109,'ModelParams Lp'!$E$37:$F$39,2,0)))</f>
        <v>#N/A</v>
      </c>
      <c r="BG104" s="67" t="e">
        <f>-10*LOG(2/(4*PI()*2^2)+4/(0.163*(Calcul!$K109*Calcul!$L109)/VLOOKUP(Calcul!$I109,'ModelParams Lp'!$E$37:$F$39,2,0)))</f>
        <v>#N/A</v>
      </c>
      <c r="BH104" s="67" t="e">
        <f>-10*LOG(2/(4*PI()*2^2)+4/(0.163*(Calcul!$K109*Calcul!$L109)/VLOOKUP(Calcul!$I109,'ModelParams Lp'!$E$37:$F$39,2,0)))</f>
        <v>#N/A</v>
      </c>
      <c r="BI104" s="67" t="e">
        <f>-10*LOG(2/(4*PI()*2^2)+4/(0.163*(Calcul!$K109*Calcul!$L109)/VLOOKUP(Calcul!$I109,'ModelParams Lp'!$E$37:$F$39,2,0)))</f>
        <v>#N/A</v>
      </c>
      <c r="BJ104" s="67" t="e">
        <f>-10*LOG(2/(4*PI()*2^2)+4/(0.163*(Calcul!$K109*Calcul!$L109)/VLOOKUP(Calcul!$I109,'ModelParams Lp'!$E$37:$F$39,2,0)))</f>
        <v>#N/A</v>
      </c>
      <c r="BK104" s="67" t="e">
        <f>-10*LOG(2/(4*PI()*2^2)+4/(0.163*(Calcul!$K109*Calcul!$L109)/VLOOKUP(Calcul!$I109,'ModelParams Lp'!$E$37:$F$39,2,0)))</f>
        <v>#N/A</v>
      </c>
      <c r="BL104" s="67" t="e">
        <f>-10*LOG(2/(4*PI()*2^2)+4/(0.163*(Calcul!$K109*Calcul!$L109)/VLOOKUP(Calcul!$I109,'ModelParams Lp'!$E$37:$F$39,2,0)))</f>
        <v>#N/A</v>
      </c>
      <c r="BM104" s="67" t="e">
        <f>VLOOKUP(Calcul!$J109,'ModelParams Lp'!$D$28:$O$32,5,0)+BE104</f>
        <v>#N/A</v>
      </c>
      <c r="BN104" s="67" t="e">
        <f>VLOOKUP(Calcul!$J109,'ModelParams Lp'!$D$28:$O$32,6,0)+BF104</f>
        <v>#N/A</v>
      </c>
      <c r="BO104" s="67" t="e">
        <f>VLOOKUP(Calcul!$J109,'ModelParams Lp'!$D$28:$O$32,7,0)+BG104</f>
        <v>#N/A</v>
      </c>
      <c r="BP104" s="67" t="e">
        <f>VLOOKUP(Calcul!$J109,'ModelParams Lp'!$D$28:$O$32,8,0)+BH104</f>
        <v>#N/A</v>
      </c>
      <c r="BQ104" s="67" t="e">
        <f>VLOOKUP(Calcul!$J109,'ModelParams Lp'!$D$28:$O$32,9,0)+BI104</f>
        <v>#N/A</v>
      </c>
      <c r="BR104" s="67" t="e">
        <f>VLOOKUP(Calcul!$J109,'ModelParams Lp'!$D$28:$O$32,10,0)+BJ104</f>
        <v>#N/A</v>
      </c>
      <c r="BS104" s="67" t="e">
        <f>VLOOKUP(Calcul!$J109,'ModelParams Lp'!$D$28:$O$32,11,0)+BK104</f>
        <v>#N/A</v>
      </c>
      <c r="BT104" s="67" t="e">
        <f>VLOOKUP(Calcul!$J109,'ModelParams Lp'!$D$28:$O$32,12,0)+BL104</f>
        <v>#N/A</v>
      </c>
      <c r="BU104" s="66" t="e">
        <f t="shared" ca="1" si="29"/>
        <v>#DIV/0!</v>
      </c>
      <c r="BV104" s="66" t="e">
        <f t="shared" ca="1" si="30"/>
        <v>#DIV/0!</v>
      </c>
      <c r="BW104" s="66" t="e">
        <f t="shared" ca="1" si="31"/>
        <v>#DIV/0!</v>
      </c>
      <c r="BX104" s="66" t="e">
        <f t="shared" ca="1" si="32"/>
        <v>#DIV/0!</v>
      </c>
      <c r="BY104" s="66" t="e">
        <f t="shared" ca="1" si="33"/>
        <v>#DIV/0!</v>
      </c>
      <c r="BZ104" s="66" t="e">
        <f t="shared" ca="1" si="34"/>
        <v>#DIV/0!</v>
      </c>
      <c r="CA104" s="66" t="e">
        <f t="shared" ca="1" si="35"/>
        <v>#DIV/0!</v>
      </c>
      <c r="CB104" s="66" t="e">
        <f t="shared" ca="1" si="36"/>
        <v>#DIV/0!</v>
      </c>
      <c r="CC104" s="24" t="e">
        <f ca="1">10*LOG10(IF(BU104="",0,POWER(10,((BU104+'ModelParams Lw'!$O$4)/10))) +IF(BV104="",0,POWER(10,((BV104+'ModelParams Lw'!$P$4)/10))) +IF(BW104="",0,POWER(10,((BW104+'ModelParams Lw'!$Q$4)/10))) +IF(BX104="",0,POWER(10,((BX104+'ModelParams Lw'!$R$4)/10))) +IF(BY104="",0,POWER(10,((BY104+'ModelParams Lw'!$S$4)/10))) +IF(BZ104="",0,POWER(10,((BZ104+'ModelParams Lw'!$T$4)/10))) +IF(CA104="",0,POWER(10,((CA104+'ModelParams Lw'!$U$4)/10)))+IF(CB104="",0,POWER(10,((CB104+'ModelParams Lw'!$V$4)/10))))</f>
        <v>#DIV/0!</v>
      </c>
      <c r="CD104" s="24" t="e">
        <f t="shared" ca="1" si="37"/>
        <v>#DIV/0!</v>
      </c>
      <c r="CE104" s="24" t="e">
        <f ca="1">(BU104-'ModelParams Lw'!O$10)/'ModelParams Lw'!O$11</f>
        <v>#DIV/0!</v>
      </c>
      <c r="CF104" s="24" t="e">
        <f ca="1">(BV104-'ModelParams Lw'!P$10)/'ModelParams Lw'!P$11</f>
        <v>#DIV/0!</v>
      </c>
      <c r="CG104" s="24" t="e">
        <f ca="1">(BW104-'ModelParams Lw'!Q$10)/'ModelParams Lw'!Q$11</f>
        <v>#DIV/0!</v>
      </c>
      <c r="CH104" s="24" t="e">
        <f ca="1">(BX104-'ModelParams Lw'!R$10)/'ModelParams Lw'!R$11</f>
        <v>#DIV/0!</v>
      </c>
      <c r="CI104" s="24" t="e">
        <f ca="1">(BY104-'ModelParams Lw'!S$10)/'ModelParams Lw'!S$11</f>
        <v>#DIV/0!</v>
      </c>
      <c r="CJ104" s="24" t="e">
        <f ca="1">(BZ104-'ModelParams Lw'!T$10)/'ModelParams Lw'!T$11</f>
        <v>#DIV/0!</v>
      </c>
      <c r="CK104" s="24" t="e">
        <f ca="1">(CA104-'ModelParams Lw'!U$10)/'ModelParams Lw'!U$11</f>
        <v>#DIV/0!</v>
      </c>
      <c r="CL104" s="24" t="e">
        <f ca="1">(CB104-'ModelParams Lw'!V$10)/'ModelParams Lw'!V$11</f>
        <v>#DIV/0!</v>
      </c>
      <c r="CM104" s="66" t="e">
        <f t="shared" si="38"/>
        <v>#DIV/0!</v>
      </c>
      <c r="CN104" s="66" t="e">
        <f t="shared" si="39"/>
        <v>#DIV/0!</v>
      </c>
      <c r="CO104" s="66" t="e">
        <f t="shared" si="40"/>
        <v>#DIV/0!</v>
      </c>
      <c r="CP104" s="66" t="e">
        <f t="shared" si="41"/>
        <v>#DIV/0!</v>
      </c>
      <c r="CQ104" s="66" t="e">
        <f t="shared" si="42"/>
        <v>#DIV/0!</v>
      </c>
      <c r="CR104" s="66" t="e">
        <f t="shared" si="43"/>
        <v>#DIV/0!</v>
      </c>
      <c r="CS104" s="66" t="e">
        <f t="shared" si="44"/>
        <v>#DIV/0!</v>
      </c>
      <c r="CT104" s="66" t="e">
        <f t="shared" si="45"/>
        <v>#DIV/0!</v>
      </c>
      <c r="CU104" s="24" t="e">
        <f>10*LOG10(IF(CM104="",0,POWER(10,((CM104+'ModelParams Lw'!$O$4)/10))) +IF(CN104="",0,POWER(10,((CN104+'ModelParams Lw'!$P$4)/10))) +IF(CO104="",0,POWER(10,((CO104+'ModelParams Lw'!$Q$4)/10))) +IF(CP104="",0,POWER(10,((CP104+'ModelParams Lw'!$R$4)/10))) +IF(CQ104="",0,POWER(10,((CQ104+'ModelParams Lw'!$S$4)/10))) +IF(CR104="",0,POWER(10,((CR104+'ModelParams Lw'!$T$4)/10))) +IF(CS104="",0,POWER(10,((CS104+'ModelParams Lw'!$U$4)/10)))+IF(CT104="",0,POWER(10,((CT104+'ModelParams Lw'!$V$4)/10))))</f>
        <v>#DIV/0!</v>
      </c>
      <c r="CV104" s="24" t="e">
        <f t="shared" si="46"/>
        <v>#DIV/0!</v>
      </c>
      <c r="CW104" s="24" t="e">
        <f>(CM104-'ModelParams Lw'!O$10)/'ModelParams Lw'!O$11</f>
        <v>#DIV/0!</v>
      </c>
      <c r="CX104" s="24" t="e">
        <f>(CN104-'ModelParams Lw'!P$10)/'ModelParams Lw'!P$11</f>
        <v>#DIV/0!</v>
      </c>
      <c r="CY104" s="24" t="e">
        <f>(CO104-'ModelParams Lw'!Q$10)/'ModelParams Lw'!Q$11</f>
        <v>#DIV/0!</v>
      </c>
      <c r="CZ104" s="24" t="e">
        <f>(CP104-'ModelParams Lw'!R$10)/'ModelParams Lw'!R$11</f>
        <v>#DIV/0!</v>
      </c>
      <c r="DA104" s="24" t="e">
        <f>(CQ104-'ModelParams Lw'!S$10)/'ModelParams Lw'!S$11</f>
        <v>#DIV/0!</v>
      </c>
      <c r="DB104" s="24" t="e">
        <f>(CR104-'ModelParams Lw'!T$10)/'ModelParams Lw'!T$11</f>
        <v>#DIV/0!</v>
      </c>
      <c r="DC104" s="24" t="e">
        <f>(CS104-'ModelParams Lw'!U$10)/'ModelParams Lw'!U$11</f>
        <v>#DIV/0!</v>
      </c>
      <c r="DD104" s="24" t="e">
        <f>(CT104-'ModelParams Lw'!V$10)/'ModelParams Lw'!V$11</f>
        <v>#DIV/0!</v>
      </c>
    </row>
    <row r="105" spans="1:108" x14ac:dyDescent="0.25">
      <c r="A105" s="12">
        <f>'Sound Power'!B105</f>
        <v>0</v>
      </c>
      <c r="B105" s="12">
        <f>'Sound Power'!D105</f>
        <v>0</v>
      </c>
      <c r="C105" s="12">
        <f>'Sound Power'!E105</f>
        <v>0</v>
      </c>
      <c r="D105" s="12">
        <f>'Sound Power'!F105</f>
        <v>0</v>
      </c>
      <c r="E105" s="67" t="e">
        <f>IF(Calcul!$G110="SA",'Sound Power'!AY105,'Sound Power'!P105)</f>
        <v>#DIV/0!</v>
      </c>
      <c r="F105" s="67" t="e">
        <f>IF(Calcul!$G110="SA",'Sound Power'!AZ105,'Sound Power'!Q105)</f>
        <v>#DIV/0!</v>
      </c>
      <c r="G105" s="67" t="e">
        <f>IF(Calcul!$G110="SA",'Sound Power'!BA105,'Sound Power'!R105)</f>
        <v>#DIV/0!</v>
      </c>
      <c r="H105" s="67" t="e">
        <f>IF(Calcul!$G110="SA",'Sound Power'!BB105,'Sound Power'!S105)</f>
        <v>#DIV/0!</v>
      </c>
      <c r="I105" s="67" t="e">
        <f>IF(Calcul!$G110="SA",'Sound Power'!BC105,'Sound Power'!T105)</f>
        <v>#DIV/0!</v>
      </c>
      <c r="J105" s="67" t="e">
        <f>IF(Calcul!$G110="SA",'Sound Power'!BD105,'Sound Power'!U105)</f>
        <v>#DIV/0!</v>
      </c>
      <c r="K105" s="67" t="e">
        <f>IF(Calcul!$G110="SA",'Sound Power'!BE105,'Sound Power'!V105)</f>
        <v>#DIV/0!</v>
      </c>
      <c r="L105" s="67" t="e">
        <f>IF(Calcul!$G110="SA",'Sound Power'!BF105,'Sound Power'!W105)</f>
        <v>#DIV/0!</v>
      </c>
      <c r="M105" s="67" t="e">
        <f>'Sound Power'!BY105</f>
        <v>#DIV/0!</v>
      </c>
      <c r="N105" s="67" t="e">
        <f>'Sound Power'!BZ105</f>
        <v>#DIV/0!</v>
      </c>
      <c r="O105" s="67" t="e">
        <f>'Sound Power'!CA105</f>
        <v>#DIV/0!</v>
      </c>
      <c r="P105" s="67" t="e">
        <f>'Sound Power'!CB105</f>
        <v>#DIV/0!</v>
      </c>
      <c r="Q105" s="67" t="e">
        <f>'Sound Power'!CC105</f>
        <v>#DIV/0!</v>
      </c>
      <c r="R105" s="67" t="e">
        <f>'Sound Power'!CD105</f>
        <v>#DIV/0!</v>
      </c>
      <c r="S105" s="67" t="e">
        <f>'Sound Power'!CE105</f>
        <v>#DIV/0!</v>
      </c>
      <c r="T105" s="67" t="e">
        <f>'Sound Power'!CF105</f>
        <v>#DIV/0!</v>
      </c>
      <c r="U105" s="64">
        <f t="shared" si="26"/>
        <v>0</v>
      </c>
      <c r="V105" s="64">
        <f t="shared" si="27"/>
        <v>0</v>
      </c>
      <c r="W105" s="67" t="e">
        <f>('ModelParams Lp'!B$4*10^'ModelParams Lp'!B$5*($U105/$V105)^'ModelParams Lp'!B$6)*3</f>
        <v>#DIV/0!</v>
      </c>
      <c r="X105" s="67" t="e">
        <f>('ModelParams Lp'!C$4*10^'ModelParams Lp'!C$5*($U105/$V105)^'ModelParams Lp'!C$6)*3</f>
        <v>#DIV/0!</v>
      </c>
      <c r="Y105" s="67" t="e">
        <f>('ModelParams Lp'!D$4*10^'ModelParams Lp'!D$5*($U105/$V105)^'ModelParams Lp'!D$6)*3</f>
        <v>#DIV/0!</v>
      </c>
      <c r="Z105" s="67" t="e">
        <f>('ModelParams Lp'!E$4*10^'ModelParams Lp'!E$5*($U105/$V105)^'ModelParams Lp'!E$6)*3</f>
        <v>#DIV/0!</v>
      </c>
      <c r="AA105" s="67" t="e">
        <f>('ModelParams Lp'!F$4*10^'ModelParams Lp'!F$5*($U105/$V105)^'ModelParams Lp'!F$6)*3</f>
        <v>#DIV/0!</v>
      </c>
      <c r="AB105" s="67" t="e">
        <f>('ModelParams Lp'!G$4*10^'ModelParams Lp'!G$5*($U105/$V105)^'ModelParams Lp'!G$6)*3</f>
        <v>#DIV/0!</v>
      </c>
      <c r="AC105" s="67" t="e">
        <f>('ModelParams Lp'!H$4*10^'ModelParams Lp'!H$5*($U105/$V105)^'ModelParams Lp'!H$6)*3</f>
        <v>#DIV/0!</v>
      </c>
      <c r="AD105" s="67" t="e">
        <f>('ModelParams Lp'!I$4*10^'ModelParams Lp'!I$5*($U105/$V105)^'ModelParams Lp'!I$6)*3</f>
        <v>#DIV/0!</v>
      </c>
      <c r="AE105" s="53" t="e">
        <f t="shared" si="28"/>
        <v>#DIV/0!</v>
      </c>
      <c r="AF105" s="53" t="e">
        <f>IF(AE105&lt;'ModelParams Lp'!$B$16,-1,IF(AE105&lt;'ModelParams Lp'!$C$16,0,IF(AE105&lt;'ModelParams Lp'!$D$16,1,IF(AE105&lt;'ModelParams Lp'!$E$16,2,IF(AE105&lt;'ModelParams Lp'!$F$16,3,IF(AE105&lt;'ModelParams Lp'!$G$16,4,IF(AE105&lt;'ModelParams Lp'!$H$16,5,6)))))))</f>
        <v>#DIV/0!</v>
      </c>
      <c r="AG105" s="67" t="e">
        <f ca="1">IF($AF105&gt;1,0,OFFSET('ModelParams Lp'!$C$12,0,-'Sound Pressure'!$AF105))</f>
        <v>#DIV/0!</v>
      </c>
      <c r="AH105" s="67" t="e">
        <f ca="1">IF($AF105&gt;2,0,OFFSET('ModelParams Lp'!$D$12,0,-'Sound Pressure'!$AF105))</f>
        <v>#DIV/0!</v>
      </c>
      <c r="AI105" s="67" t="e">
        <f ca="1">IF($AF105&gt;3,0,OFFSET('ModelParams Lp'!$E$12,0,-'Sound Pressure'!$AF105))</f>
        <v>#DIV/0!</v>
      </c>
      <c r="AJ105" s="67" t="e">
        <f ca="1">IF($AF105&gt;4,0,OFFSET('ModelParams Lp'!$F$12,0,-'Sound Pressure'!$AF105))</f>
        <v>#DIV/0!</v>
      </c>
      <c r="AK105" s="67" t="e">
        <f ca="1">IF($AF105&gt;3,0,OFFSET('ModelParams Lp'!$G$12,0,-'Sound Pressure'!$AF105))</f>
        <v>#DIV/0!</v>
      </c>
      <c r="AL105" s="67" t="e">
        <f ca="1">IF($AF105&gt;5,0,OFFSET('ModelParams Lp'!$H$12,0,-'Sound Pressure'!$AF105))</f>
        <v>#DIV/0!</v>
      </c>
      <c r="AM105" s="67" t="e">
        <f ca="1">IF($AF105&gt;6,0,OFFSET('ModelParams Lp'!$I$12,0,-'Sound Pressure'!$AF105))</f>
        <v>#DIV/0!</v>
      </c>
      <c r="AN105" s="67" t="e">
        <f ca="1">IF($AF105&gt;7,0,IF($AF$4&lt;0,3,OFFSET('ModelParams Lp'!$J$12,0,-'Sound Pressure'!$AF105)))</f>
        <v>#DIV/0!</v>
      </c>
      <c r="AO105" s="67" t="e">
        <f t="shared" si="48"/>
        <v>#DIV/0!</v>
      </c>
      <c r="AP105" s="67" t="e">
        <f t="shared" si="47"/>
        <v>#DIV/0!</v>
      </c>
      <c r="AQ105" s="67" t="e">
        <f t="shared" si="47"/>
        <v>#DIV/0!</v>
      </c>
      <c r="AR105" s="67" t="e">
        <f t="shared" si="47"/>
        <v>#DIV/0!</v>
      </c>
      <c r="AS105" s="67" t="e">
        <f t="shared" si="47"/>
        <v>#DIV/0!</v>
      </c>
      <c r="AT105" s="67" t="e">
        <f t="shared" si="47"/>
        <v>#DIV/0!</v>
      </c>
      <c r="AU105" s="67" t="e">
        <f t="shared" si="47"/>
        <v>#DIV/0!</v>
      </c>
      <c r="AV105" s="67" t="e">
        <f t="shared" si="47"/>
        <v>#DIV/0!</v>
      </c>
      <c r="AW105" s="67">
        <f>'ModelParams Lp'!B$22</f>
        <v>4</v>
      </c>
      <c r="AX105" s="67">
        <f>'ModelParams Lp'!C$22</f>
        <v>2</v>
      </c>
      <c r="AY105" s="67">
        <f>'ModelParams Lp'!D$22</f>
        <v>1</v>
      </c>
      <c r="AZ105" s="67">
        <f>'ModelParams Lp'!E$22</f>
        <v>0</v>
      </c>
      <c r="BA105" s="67">
        <f>'ModelParams Lp'!F$22</f>
        <v>0</v>
      </c>
      <c r="BB105" s="67">
        <f>'ModelParams Lp'!G$22</f>
        <v>0</v>
      </c>
      <c r="BC105" s="67">
        <f>'ModelParams Lp'!H$22</f>
        <v>0</v>
      </c>
      <c r="BD105" s="67">
        <f>'ModelParams Lp'!I$22</f>
        <v>0</v>
      </c>
      <c r="BE105" s="67" t="e">
        <f>-10*LOG(2/(4*PI()*2^2)+4/(0.163*(Calcul!$K110*Calcul!$L110)/VLOOKUP(Calcul!$I110,'ModelParams Lp'!$E$37:$F$39,2,0)))</f>
        <v>#N/A</v>
      </c>
      <c r="BF105" s="67" t="e">
        <f>-10*LOG(2/(4*PI()*2^2)+4/(0.163*(Calcul!$K110*Calcul!$L110)/VLOOKUP(Calcul!$I110,'ModelParams Lp'!$E$37:$F$39,2,0)))</f>
        <v>#N/A</v>
      </c>
      <c r="BG105" s="67" t="e">
        <f>-10*LOG(2/(4*PI()*2^2)+4/(0.163*(Calcul!$K110*Calcul!$L110)/VLOOKUP(Calcul!$I110,'ModelParams Lp'!$E$37:$F$39,2,0)))</f>
        <v>#N/A</v>
      </c>
      <c r="BH105" s="67" t="e">
        <f>-10*LOG(2/(4*PI()*2^2)+4/(0.163*(Calcul!$K110*Calcul!$L110)/VLOOKUP(Calcul!$I110,'ModelParams Lp'!$E$37:$F$39,2,0)))</f>
        <v>#N/A</v>
      </c>
      <c r="BI105" s="67" t="e">
        <f>-10*LOG(2/(4*PI()*2^2)+4/(0.163*(Calcul!$K110*Calcul!$L110)/VLOOKUP(Calcul!$I110,'ModelParams Lp'!$E$37:$F$39,2,0)))</f>
        <v>#N/A</v>
      </c>
      <c r="BJ105" s="67" t="e">
        <f>-10*LOG(2/(4*PI()*2^2)+4/(0.163*(Calcul!$K110*Calcul!$L110)/VLOOKUP(Calcul!$I110,'ModelParams Lp'!$E$37:$F$39,2,0)))</f>
        <v>#N/A</v>
      </c>
      <c r="BK105" s="67" t="e">
        <f>-10*LOG(2/(4*PI()*2^2)+4/(0.163*(Calcul!$K110*Calcul!$L110)/VLOOKUP(Calcul!$I110,'ModelParams Lp'!$E$37:$F$39,2,0)))</f>
        <v>#N/A</v>
      </c>
      <c r="BL105" s="67" t="e">
        <f>-10*LOG(2/(4*PI()*2^2)+4/(0.163*(Calcul!$K110*Calcul!$L110)/VLOOKUP(Calcul!$I110,'ModelParams Lp'!$E$37:$F$39,2,0)))</f>
        <v>#N/A</v>
      </c>
      <c r="BM105" s="67" t="e">
        <f>VLOOKUP(Calcul!$J110,'ModelParams Lp'!$D$28:$O$32,5,0)+BE105</f>
        <v>#N/A</v>
      </c>
      <c r="BN105" s="67" t="e">
        <f>VLOOKUP(Calcul!$J110,'ModelParams Lp'!$D$28:$O$32,6,0)+BF105</f>
        <v>#N/A</v>
      </c>
      <c r="BO105" s="67" t="e">
        <f>VLOOKUP(Calcul!$J110,'ModelParams Lp'!$D$28:$O$32,7,0)+BG105</f>
        <v>#N/A</v>
      </c>
      <c r="BP105" s="67" t="e">
        <f>VLOOKUP(Calcul!$J110,'ModelParams Lp'!$D$28:$O$32,8,0)+BH105</f>
        <v>#N/A</v>
      </c>
      <c r="BQ105" s="67" t="e">
        <f>VLOOKUP(Calcul!$J110,'ModelParams Lp'!$D$28:$O$32,9,0)+BI105</f>
        <v>#N/A</v>
      </c>
      <c r="BR105" s="67" t="e">
        <f>VLOOKUP(Calcul!$J110,'ModelParams Lp'!$D$28:$O$32,10,0)+BJ105</f>
        <v>#N/A</v>
      </c>
      <c r="BS105" s="67" t="e">
        <f>VLOOKUP(Calcul!$J110,'ModelParams Lp'!$D$28:$O$32,11,0)+BK105</f>
        <v>#N/A</v>
      </c>
      <c r="BT105" s="67" t="e">
        <f>VLOOKUP(Calcul!$J110,'ModelParams Lp'!$D$28:$O$32,12,0)+BL105</f>
        <v>#N/A</v>
      </c>
      <c r="BU105" s="66" t="e">
        <f t="shared" ca="1" si="29"/>
        <v>#DIV/0!</v>
      </c>
      <c r="BV105" s="66" t="e">
        <f t="shared" ca="1" si="30"/>
        <v>#DIV/0!</v>
      </c>
      <c r="BW105" s="66" t="e">
        <f t="shared" ca="1" si="31"/>
        <v>#DIV/0!</v>
      </c>
      <c r="BX105" s="66" t="e">
        <f t="shared" ca="1" si="32"/>
        <v>#DIV/0!</v>
      </c>
      <c r="BY105" s="66" t="e">
        <f t="shared" ca="1" si="33"/>
        <v>#DIV/0!</v>
      </c>
      <c r="BZ105" s="66" t="e">
        <f t="shared" ca="1" si="34"/>
        <v>#DIV/0!</v>
      </c>
      <c r="CA105" s="66" t="e">
        <f t="shared" ca="1" si="35"/>
        <v>#DIV/0!</v>
      </c>
      <c r="CB105" s="66" t="e">
        <f t="shared" ca="1" si="36"/>
        <v>#DIV/0!</v>
      </c>
      <c r="CC105" s="24" t="e">
        <f ca="1">10*LOG10(IF(BU105="",0,POWER(10,((BU105+'ModelParams Lw'!$O$4)/10))) +IF(BV105="",0,POWER(10,((BV105+'ModelParams Lw'!$P$4)/10))) +IF(BW105="",0,POWER(10,((BW105+'ModelParams Lw'!$Q$4)/10))) +IF(BX105="",0,POWER(10,((BX105+'ModelParams Lw'!$R$4)/10))) +IF(BY105="",0,POWER(10,((BY105+'ModelParams Lw'!$S$4)/10))) +IF(BZ105="",0,POWER(10,((BZ105+'ModelParams Lw'!$T$4)/10))) +IF(CA105="",0,POWER(10,((CA105+'ModelParams Lw'!$U$4)/10)))+IF(CB105="",0,POWER(10,((CB105+'ModelParams Lw'!$V$4)/10))))</f>
        <v>#DIV/0!</v>
      </c>
      <c r="CD105" s="24" t="e">
        <f t="shared" ca="1" si="37"/>
        <v>#DIV/0!</v>
      </c>
      <c r="CE105" s="24" t="e">
        <f ca="1">(BU105-'ModelParams Lw'!O$10)/'ModelParams Lw'!O$11</f>
        <v>#DIV/0!</v>
      </c>
      <c r="CF105" s="24" t="e">
        <f ca="1">(BV105-'ModelParams Lw'!P$10)/'ModelParams Lw'!P$11</f>
        <v>#DIV/0!</v>
      </c>
      <c r="CG105" s="24" t="e">
        <f ca="1">(BW105-'ModelParams Lw'!Q$10)/'ModelParams Lw'!Q$11</f>
        <v>#DIV/0!</v>
      </c>
      <c r="CH105" s="24" t="e">
        <f ca="1">(BX105-'ModelParams Lw'!R$10)/'ModelParams Lw'!R$11</f>
        <v>#DIV/0!</v>
      </c>
      <c r="CI105" s="24" t="e">
        <f ca="1">(BY105-'ModelParams Lw'!S$10)/'ModelParams Lw'!S$11</f>
        <v>#DIV/0!</v>
      </c>
      <c r="CJ105" s="24" t="e">
        <f ca="1">(BZ105-'ModelParams Lw'!T$10)/'ModelParams Lw'!T$11</f>
        <v>#DIV/0!</v>
      </c>
      <c r="CK105" s="24" t="e">
        <f ca="1">(CA105-'ModelParams Lw'!U$10)/'ModelParams Lw'!U$11</f>
        <v>#DIV/0!</v>
      </c>
      <c r="CL105" s="24" t="e">
        <f ca="1">(CB105-'ModelParams Lw'!V$10)/'ModelParams Lw'!V$11</f>
        <v>#DIV/0!</v>
      </c>
      <c r="CM105" s="66" t="e">
        <f t="shared" si="38"/>
        <v>#DIV/0!</v>
      </c>
      <c r="CN105" s="66" t="e">
        <f t="shared" si="39"/>
        <v>#DIV/0!</v>
      </c>
      <c r="CO105" s="66" t="e">
        <f t="shared" si="40"/>
        <v>#DIV/0!</v>
      </c>
      <c r="CP105" s="66" t="e">
        <f t="shared" si="41"/>
        <v>#DIV/0!</v>
      </c>
      <c r="CQ105" s="66" t="e">
        <f t="shared" si="42"/>
        <v>#DIV/0!</v>
      </c>
      <c r="CR105" s="66" t="e">
        <f t="shared" si="43"/>
        <v>#DIV/0!</v>
      </c>
      <c r="CS105" s="66" t="e">
        <f t="shared" si="44"/>
        <v>#DIV/0!</v>
      </c>
      <c r="CT105" s="66" t="e">
        <f t="shared" si="45"/>
        <v>#DIV/0!</v>
      </c>
      <c r="CU105" s="24" t="e">
        <f>10*LOG10(IF(CM105="",0,POWER(10,((CM105+'ModelParams Lw'!$O$4)/10))) +IF(CN105="",0,POWER(10,((CN105+'ModelParams Lw'!$P$4)/10))) +IF(CO105="",0,POWER(10,((CO105+'ModelParams Lw'!$Q$4)/10))) +IF(CP105="",0,POWER(10,((CP105+'ModelParams Lw'!$R$4)/10))) +IF(CQ105="",0,POWER(10,((CQ105+'ModelParams Lw'!$S$4)/10))) +IF(CR105="",0,POWER(10,((CR105+'ModelParams Lw'!$T$4)/10))) +IF(CS105="",0,POWER(10,((CS105+'ModelParams Lw'!$U$4)/10)))+IF(CT105="",0,POWER(10,((CT105+'ModelParams Lw'!$V$4)/10))))</f>
        <v>#DIV/0!</v>
      </c>
      <c r="CV105" s="24" t="e">
        <f t="shared" si="46"/>
        <v>#DIV/0!</v>
      </c>
      <c r="CW105" s="24" t="e">
        <f>(CM105-'ModelParams Lw'!O$10)/'ModelParams Lw'!O$11</f>
        <v>#DIV/0!</v>
      </c>
      <c r="CX105" s="24" t="e">
        <f>(CN105-'ModelParams Lw'!P$10)/'ModelParams Lw'!P$11</f>
        <v>#DIV/0!</v>
      </c>
      <c r="CY105" s="24" t="e">
        <f>(CO105-'ModelParams Lw'!Q$10)/'ModelParams Lw'!Q$11</f>
        <v>#DIV/0!</v>
      </c>
      <c r="CZ105" s="24" t="e">
        <f>(CP105-'ModelParams Lw'!R$10)/'ModelParams Lw'!R$11</f>
        <v>#DIV/0!</v>
      </c>
      <c r="DA105" s="24" t="e">
        <f>(CQ105-'ModelParams Lw'!S$10)/'ModelParams Lw'!S$11</f>
        <v>#DIV/0!</v>
      </c>
      <c r="DB105" s="24" t="e">
        <f>(CR105-'ModelParams Lw'!T$10)/'ModelParams Lw'!T$11</f>
        <v>#DIV/0!</v>
      </c>
      <c r="DC105" s="24" t="e">
        <f>(CS105-'ModelParams Lw'!U$10)/'ModelParams Lw'!U$11</f>
        <v>#DIV/0!</v>
      </c>
      <c r="DD105" s="24" t="e">
        <f>(CT105-'ModelParams Lw'!V$10)/'ModelParams Lw'!V$11</f>
        <v>#DIV/0!</v>
      </c>
    </row>
    <row r="106" spans="1:108" x14ac:dyDescent="0.25">
      <c r="A106" s="12">
        <f>'Sound Power'!B106</f>
        <v>0</v>
      </c>
      <c r="B106" s="12">
        <f>'Sound Power'!D106</f>
        <v>0</v>
      </c>
      <c r="C106" s="12">
        <f>'Sound Power'!E106</f>
        <v>0</v>
      </c>
      <c r="D106" s="12">
        <f>'Sound Power'!F106</f>
        <v>0</v>
      </c>
      <c r="E106" s="67" t="e">
        <f>IF(Calcul!$G111="SA",'Sound Power'!AY106,'Sound Power'!P106)</f>
        <v>#DIV/0!</v>
      </c>
      <c r="F106" s="67" t="e">
        <f>IF(Calcul!$G111="SA",'Sound Power'!AZ106,'Sound Power'!Q106)</f>
        <v>#DIV/0!</v>
      </c>
      <c r="G106" s="67" t="e">
        <f>IF(Calcul!$G111="SA",'Sound Power'!BA106,'Sound Power'!R106)</f>
        <v>#DIV/0!</v>
      </c>
      <c r="H106" s="67" t="e">
        <f>IF(Calcul!$G111="SA",'Sound Power'!BB106,'Sound Power'!S106)</f>
        <v>#DIV/0!</v>
      </c>
      <c r="I106" s="67" t="e">
        <f>IF(Calcul!$G111="SA",'Sound Power'!BC106,'Sound Power'!T106)</f>
        <v>#DIV/0!</v>
      </c>
      <c r="J106" s="67" t="e">
        <f>IF(Calcul!$G111="SA",'Sound Power'!BD106,'Sound Power'!U106)</f>
        <v>#DIV/0!</v>
      </c>
      <c r="K106" s="67" t="e">
        <f>IF(Calcul!$G111="SA",'Sound Power'!BE106,'Sound Power'!V106)</f>
        <v>#DIV/0!</v>
      </c>
      <c r="L106" s="67" t="e">
        <f>IF(Calcul!$G111="SA",'Sound Power'!BF106,'Sound Power'!W106)</f>
        <v>#DIV/0!</v>
      </c>
      <c r="M106" s="67" t="e">
        <f>'Sound Power'!BY106</f>
        <v>#DIV/0!</v>
      </c>
      <c r="N106" s="67" t="e">
        <f>'Sound Power'!BZ106</f>
        <v>#DIV/0!</v>
      </c>
      <c r="O106" s="67" t="e">
        <f>'Sound Power'!CA106</f>
        <v>#DIV/0!</v>
      </c>
      <c r="P106" s="67" t="e">
        <f>'Sound Power'!CB106</f>
        <v>#DIV/0!</v>
      </c>
      <c r="Q106" s="67" t="e">
        <f>'Sound Power'!CC106</f>
        <v>#DIV/0!</v>
      </c>
      <c r="R106" s="67" t="e">
        <f>'Sound Power'!CD106</f>
        <v>#DIV/0!</v>
      </c>
      <c r="S106" s="67" t="e">
        <f>'Sound Power'!CE106</f>
        <v>#DIV/0!</v>
      </c>
      <c r="T106" s="67" t="e">
        <f>'Sound Power'!CF106</f>
        <v>#DIV/0!</v>
      </c>
      <c r="U106" s="64">
        <f t="shared" si="26"/>
        <v>0</v>
      </c>
      <c r="V106" s="64">
        <f t="shared" si="27"/>
        <v>0</v>
      </c>
      <c r="W106" s="67" t="e">
        <f>('ModelParams Lp'!B$4*10^'ModelParams Lp'!B$5*($U106/$V106)^'ModelParams Lp'!B$6)*3</f>
        <v>#DIV/0!</v>
      </c>
      <c r="X106" s="67" t="e">
        <f>('ModelParams Lp'!C$4*10^'ModelParams Lp'!C$5*($U106/$V106)^'ModelParams Lp'!C$6)*3</f>
        <v>#DIV/0!</v>
      </c>
      <c r="Y106" s="67" t="e">
        <f>('ModelParams Lp'!D$4*10^'ModelParams Lp'!D$5*($U106/$V106)^'ModelParams Lp'!D$6)*3</f>
        <v>#DIV/0!</v>
      </c>
      <c r="Z106" s="67" t="e">
        <f>('ModelParams Lp'!E$4*10^'ModelParams Lp'!E$5*($U106/$V106)^'ModelParams Lp'!E$6)*3</f>
        <v>#DIV/0!</v>
      </c>
      <c r="AA106" s="67" t="e">
        <f>('ModelParams Lp'!F$4*10^'ModelParams Lp'!F$5*($U106/$V106)^'ModelParams Lp'!F$6)*3</f>
        <v>#DIV/0!</v>
      </c>
      <c r="AB106" s="67" t="e">
        <f>('ModelParams Lp'!G$4*10^'ModelParams Lp'!G$5*($U106/$V106)^'ModelParams Lp'!G$6)*3</f>
        <v>#DIV/0!</v>
      </c>
      <c r="AC106" s="67" t="e">
        <f>('ModelParams Lp'!H$4*10^'ModelParams Lp'!H$5*($U106/$V106)^'ModelParams Lp'!H$6)*3</f>
        <v>#DIV/0!</v>
      </c>
      <c r="AD106" s="67" t="e">
        <f>('ModelParams Lp'!I$4*10^'ModelParams Lp'!I$5*($U106/$V106)^'ModelParams Lp'!I$6)*3</f>
        <v>#DIV/0!</v>
      </c>
      <c r="AE106" s="53" t="e">
        <f t="shared" si="28"/>
        <v>#DIV/0!</v>
      </c>
      <c r="AF106" s="53" t="e">
        <f>IF(AE106&lt;'ModelParams Lp'!$B$16,-1,IF(AE106&lt;'ModelParams Lp'!$C$16,0,IF(AE106&lt;'ModelParams Lp'!$D$16,1,IF(AE106&lt;'ModelParams Lp'!$E$16,2,IF(AE106&lt;'ModelParams Lp'!$F$16,3,IF(AE106&lt;'ModelParams Lp'!$G$16,4,IF(AE106&lt;'ModelParams Lp'!$H$16,5,6)))))))</f>
        <v>#DIV/0!</v>
      </c>
      <c r="AG106" s="67" t="e">
        <f ca="1">IF($AF106&gt;1,0,OFFSET('ModelParams Lp'!$C$12,0,-'Sound Pressure'!$AF106))</f>
        <v>#DIV/0!</v>
      </c>
      <c r="AH106" s="67" t="e">
        <f ca="1">IF($AF106&gt;2,0,OFFSET('ModelParams Lp'!$D$12,0,-'Sound Pressure'!$AF106))</f>
        <v>#DIV/0!</v>
      </c>
      <c r="AI106" s="67" t="e">
        <f ca="1">IF($AF106&gt;3,0,OFFSET('ModelParams Lp'!$E$12,0,-'Sound Pressure'!$AF106))</f>
        <v>#DIV/0!</v>
      </c>
      <c r="AJ106" s="67" t="e">
        <f ca="1">IF($AF106&gt;4,0,OFFSET('ModelParams Lp'!$F$12,0,-'Sound Pressure'!$AF106))</f>
        <v>#DIV/0!</v>
      </c>
      <c r="AK106" s="67" t="e">
        <f ca="1">IF($AF106&gt;3,0,OFFSET('ModelParams Lp'!$G$12,0,-'Sound Pressure'!$AF106))</f>
        <v>#DIV/0!</v>
      </c>
      <c r="AL106" s="67" t="e">
        <f ca="1">IF($AF106&gt;5,0,OFFSET('ModelParams Lp'!$H$12,0,-'Sound Pressure'!$AF106))</f>
        <v>#DIV/0!</v>
      </c>
      <c r="AM106" s="67" t="e">
        <f ca="1">IF($AF106&gt;6,0,OFFSET('ModelParams Lp'!$I$12,0,-'Sound Pressure'!$AF106))</f>
        <v>#DIV/0!</v>
      </c>
      <c r="AN106" s="67" t="e">
        <f ca="1">IF($AF106&gt;7,0,IF($AF$4&lt;0,3,OFFSET('ModelParams Lp'!$J$12,0,-'Sound Pressure'!$AF106)))</f>
        <v>#DIV/0!</v>
      </c>
      <c r="AO106" s="67" t="e">
        <f t="shared" si="48"/>
        <v>#DIV/0!</v>
      </c>
      <c r="AP106" s="67" t="e">
        <f t="shared" si="47"/>
        <v>#DIV/0!</v>
      </c>
      <c r="AQ106" s="67" t="e">
        <f t="shared" si="47"/>
        <v>#DIV/0!</v>
      </c>
      <c r="AR106" s="67" t="e">
        <f t="shared" si="47"/>
        <v>#DIV/0!</v>
      </c>
      <c r="AS106" s="67" t="e">
        <f t="shared" si="47"/>
        <v>#DIV/0!</v>
      </c>
      <c r="AT106" s="67" t="e">
        <f t="shared" si="47"/>
        <v>#DIV/0!</v>
      </c>
      <c r="AU106" s="67" t="e">
        <f t="shared" si="47"/>
        <v>#DIV/0!</v>
      </c>
      <c r="AV106" s="67" t="e">
        <f t="shared" si="47"/>
        <v>#DIV/0!</v>
      </c>
      <c r="AW106" s="67">
        <f>'ModelParams Lp'!B$22</f>
        <v>4</v>
      </c>
      <c r="AX106" s="67">
        <f>'ModelParams Lp'!C$22</f>
        <v>2</v>
      </c>
      <c r="AY106" s="67">
        <f>'ModelParams Lp'!D$22</f>
        <v>1</v>
      </c>
      <c r="AZ106" s="67">
        <f>'ModelParams Lp'!E$22</f>
        <v>0</v>
      </c>
      <c r="BA106" s="67">
        <f>'ModelParams Lp'!F$22</f>
        <v>0</v>
      </c>
      <c r="BB106" s="67">
        <f>'ModelParams Lp'!G$22</f>
        <v>0</v>
      </c>
      <c r="BC106" s="67">
        <f>'ModelParams Lp'!H$22</f>
        <v>0</v>
      </c>
      <c r="BD106" s="67">
        <f>'ModelParams Lp'!I$22</f>
        <v>0</v>
      </c>
      <c r="BE106" s="67" t="e">
        <f>-10*LOG(2/(4*PI()*2^2)+4/(0.163*(Calcul!$K111*Calcul!$L111)/VLOOKUP(Calcul!$I111,'ModelParams Lp'!$E$37:$F$39,2,0)))</f>
        <v>#N/A</v>
      </c>
      <c r="BF106" s="67" t="e">
        <f>-10*LOG(2/(4*PI()*2^2)+4/(0.163*(Calcul!$K111*Calcul!$L111)/VLOOKUP(Calcul!$I111,'ModelParams Lp'!$E$37:$F$39,2,0)))</f>
        <v>#N/A</v>
      </c>
      <c r="BG106" s="67" t="e">
        <f>-10*LOG(2/(4*PI()*2^2)+4/(0.163*(Calcul!$K111*Calcul!$L111)/VLOOKUP(Calcul!$I111,'ModelParams Lp'!$E$37:$F$39,2,0)))</f>
        <v>#N/A</v>
      </c>
      <c r="BH106" s="67" t="e">
        <f>-10*LOG(2/(4*PI()*2^2)+4/(0.163*(Calcul!$K111*Calcul!$L111)/VLOOKUP(Calcul!$I111,'ModelParams Lp'!$E$37:$F$39,2,0)))</f>
        <v>#N/A</v>
      </c>
      <c r="BI106" s="67" t="e">
        <f>-10*LOG(2/(4*PI()*2^2)+4/(0.163*(Calcul!$K111*Calcul!$L111)/VLOOKUP(Calcul!$I111,'ModelParams Lp'!$E$37:$F$39,2,0)))</f>
        <v>#N/A</v>
      </c>
      <c r="BJ106" s="67" t="e">
        <f>-10*LOG(2/(4*PI()*2^2)+4/(0.163*(Calcul!$K111*Calcul!$L111)/VLOOKUP(Calcul!$I111,'ModelParams Lp'!$E$37:$F$39,2,0)))</f>
        <v>#N/A</v>
      </c>
      <c r="BK106" s="67" t="e">
        <f>-10*LOG(2/(4*PI()*2^2)+4/(0.163*(Calcul!$K111*Calcul!$L111)/VLOOKUP(Calcul!$I111,'ModelParams Lp'!$E$37:$F$39,2,0)))</f>
        <v>#N/A</v>
      </c>
      <c r="BL106" s="67" t="e">
        <f>-10*LOG(2/(4*PI()*2^2)+4/(0.163*(Calcul!$K111*Calcul!$L111)/VLOOKUP(Calcul!$I111,'ModelParams Lp'!$E$37:$F$39,2,0)))</f>
        <v>#N/A</v>
      </c>
      <c r="BM106" s="67" t="e">
        <f>VLOOKUP(Calcul!$J111,'ModelParams Lp'!$D$28:$O$32,5,0)+BE106</f>
        <v>#N/A</v>
      </c>
      <c r="BN106" s="67" t="e">
        <f>VLOOKUP(Calcul!$J111,'ModelParams Lp'!$D$28:$O$32,6,0)+BF106</f>
        <v>#N/A</v>
      </c>
      <c r="BO106" s="67" t="e">
        <f>VLOOKUP(Calcul!$J111,'ModelParams Lp'!$D$28:$O$32,7,0)+BG106</f>
        <v>#N/A</v>
      </c>
      <c r="BP106" s="67" t="e">
        <f>VLOOKUP(Calcul!$J111,'ModelParams Lp'!$D$28:$O$32,8,0)+BH106</f>
        <v>#N/A</v>
      </c>
      <c r="BQ106" s="67" t="e">
        <f>VLOOKUP(Calcul!$J111,'ModelParams Lp'!$D$28:$O$32,9,0)+BI106</f>
        <v>#N/A</v>
      </c>
      <c r="BR106" s="67" t="e">
        <f>VLOOKUP(Calcul!$J111,'ModelParams Lp'!$D$28:$O$32,10,0)+BJ106</f>
        <v>#N/A</v>
      </c>
      <c r="BS106" s="67" t="e">
        <f>VLOOKUP(Calcul!$J111,'ModelParams Lp'!$D$28:$O$32,11,0)+BK106</f>
        <v>#N/A</v>
      </c>
      <c r="BT106" s="67" t="e">
        <f>VLOOKUP(Calcul!$J111,'ModelParams Lp'!$D$28:$O$32,12,0)+BL106</f>
        <v>#N/A</v>
      </c>
      <c r="BU106" s="66" t="e">
        <f t="shared" ca="1" si="29"/>
        <v>#DIV/0!</v>
      </c>
      <c r="BV106" s="66" t="e">
        <f t="shared" ca="1" si="30"/>
        <v>#DIV/0!</v>
      </c>
      <c r="BW106" s="66" t="e">
        <f t="shared" ca="1" si="31"/>
        <v>#DIV/0!</v>
      </c>
      <c r="BX106" s="66" t="e">
        <f t="shared" ca="1" si="32"/>
        <v>#DIV/0!</v>
      </c>
      <c r="BY106" s="66" t="e">
        <f t="shared" ca="1" si="33"/>
        <v>#DIV/0!</v>
      </c>
      <c r="BZ106" s="66" t="e">
        <f t="shared" ca="1" si="34"/>
        <v>#DIV/0!</v>
      </c>
      <c r="CA106" s="66" t="e">
        <f t="shared" ca="1" si="35"/>
        <v>#DIV/0!</v>
      </c>
      <c r="CB106" s="66" t="e">
        <f t="shared" ca="1" si="36"/>
        <v>#DIV/0!</v>
      </c>
      <c r="CC106" s="24" t="e">
        <f ca="1">10*LOG10(IF(BU106="",0,POWER(10,((BU106+'ModelParams Lw'!$O$4)/10))) +IF(BV106="",0,POWER(10,((BV106+'ModelParams Lw'!$P$4)/10))) +IF(BW106="",0,POWER(10,((BW106+'ModelParams Lw'!$Q$4)/10))) +IF(BX106="",0,POWER(10,((BX106+'ModelParams Lw'!$R$4)/10))) +IF(BY106="",0,POWER(10,((BY106+'ModelParams Lw'!$S$4)/10))) +IF(BZ106="",0,POWER(10,((BZ106+'ModelParams Lw'!$T$4)/10))) +IF(CA106="",0,POWER(10,((CA106+'ModelParams Lw'!$U$4)/10)))+IF(CB106="",0,POWER(10,((CB106+'ModelParams Lw'!$V$4)/10))))</f>
        <v>#DIV/0!</v>
      </c>
      <c r="CD106" s="24" t="e">
        <f t="shared" ca="1" si="37"/>
        <v>#DIV/0!</v>
      </c>
      <c r="CE106" s="24" t="e">
        <f ca="1">(BU106-'ModelParams Lw'!O$10)/'ModelParams Lw'!O$11</f>
        <v>#DIV/0!</v>
      </c>
      <c r="CF106" s="24" t="e">
        <f ca="1">(BV106-'ModelParams Lw'!P$10)/'ModelParams Lw'!P$11</f>
        <v>#DIV/0!</v>
      </c>
      <c r="CG106" s="24" t="e">
        <f ca="1">(BW106-'ModelParams Lw'!Q$10)/'ModelParams Lw'!Q$11</f>
        <v>#DIV/0!</v>
      </c>
      <c r="CH106" s="24" t="e">
        <f ca="1">(BX106-'ModelParams Lw'!R$10)/'ModelParams Lw'!R$11</f>
        <v>#DIV/0!</v>
      </c>
      <c r="CI106" s="24" t="e">
        <f ca="1">(BY106-'ModelParams Lw'!S$10)/'ModelParams Lw'!S$11</f>
        <v>#DIV/0!</v>
      </c>
      <c r="CJ106" s="24" t="e">
        <f ca="1">(BZ106-'ModelParams Lw'!T$10)/'ModelParams Lw'!T$11</f>
        <v>#DIV/0!</v>
      </c>
      <c r="CK106" s="24" t="e">
        <f ca="1">(CA106-'ModelParams Lw'!U$10)/'ModelParams Lw'!U$11</f>
        <v>#DIV/0!</v>
      </c>
      <c r="CL106" s="24" t="e">
        <f ca="1">(CB106-'ModelParams Lw'!V$10)/'ModelParams Lw'!V$11</f>
        <v>#DIV/0!</v>
      </c>
      <c r="CM106" s="66" t="e">
        <f t="shared" si="38"/>
        <v>#DIV/0!</v>
      </c>
      <c r="CN106" s="66" t="e">
        <f t="shared" si="39"/>
        <v>#DIV/0!</v>
      </c>
      <c r="CO106" s="66" t="e">
        <f t="shared" si="40"/>
        <v>#DIV/0!</v>
      </c>
      <c r="CP106" s="66" t="e">
        <f t="shared" si="41"/>
        <v>#DIV/0!</v>
      </c>
      <c r="CQ106" s="66" t="e">
        <f t="shared" si="42"/>
        <v>#DIV/0!</v>
      </c>
      <c r="CR106" s="66" t="e">
        <f t="shared" si="43"/>
        <v>#DIV/0!</v>
      </c>
      <c r="CS106" s="66" t="e">
        <f t="shared" si="44"/>
        <v>#DIV/0!</v>
      </c>
      <c r="CT106" s="66" t="e">
        <f t="shared" si="45"/>
        <v>#DIV/0!</v>
      </c>
      <c r="CU106" s="24" t="e">
        <f>10*LOG10(IF(CM106="",0,POWER(10,((CM106+'ModelParams Lw'!$O$4)/10))) +IF(CN106="",0,POWER(10,((CN106+'ModelParams Lw'!$P$4)/10))) +IF(CO106="",0,POWER(10,((CO106+'ModelParams Lw'!$Q$4)/10))) +IF(CP106="",0,POWER(10,((CP106+'ModelParams Lw'!$R$4)/10))) +IF(CQ106="",0,POWER(10,((CQ106+'ModelParams Lw'!$S$4)/10))) +IF(CR106="",0,POWER(10,((CR106+'ModelParams Lw'!$T$4)/10))) +IF(CS106="",0,POWER(10,((CS106+'ModelParams Lw'!$U$4)/10)))+IF(CT106="",0,POWER(10,((CT106+'ModelParams Lw'!$V$4)/10))))</f>
        <v>#DIV/0!</v>
      </c>
      <c r="CV106" s="24" t="e">
        <f t="shared" si="46"/>
        <v>#DIV/0!</v>
      </c>
      <c r="CW106" s="24" t="e">
        <f>(CM106-'ModelParams Lw'!O$10)/'ModelParams Lw'!O$11</f>
        <v>#DIV/0!</v>
      </c>
      <c r="CX106" s="24" t="e">
        <f>(CN106-'ModelParams Lw'!P$10)/'ModelParams Lw'!P$11</f>
        <v>#DIV/0!</v>
      </c>
      <c r="CY106" s="24" t="e">
        <f>(CO106-'ModelParams Lw'!Q$10)/'ModelParams Lw'!Q$11</f>
        <v>#DIV/0!</v>
      </c>
      <c r="CZ106" s="24" t="e">
        <f>(CP106-'ModelParams Lw'!R$10)/'ModelParams Lw'!R$11</f>
        <v>#DIV/0!</v>
      </c>
      <c r="DA106" s="24" t="e">
        <f>(CQ106-'ModelParams Lw'!S$10)/'ModelParams Lw'!S$11</f>
        <v>#DIV/0!</v>
      </c>
      <c r="DB106" s="24" t="e">
        <f>(CR106-'ModelParams Lw'!T$10)/'ModelParams Lw'!T$11</f>
        <v>#DIV/0!</v>
      </c>
      <c r="DC106" s="24" t="e">
        <f>(CS106-'ModelParams Lw'!U$10)/'ModelParams Lw'!U$11</f>
        <v>#DIV/0!</v>
      </c>
      <c r="DD106" s="24" t="e">
        <f>(CT106-'ModelParams Lw'!V$10)/'ModelParams Lw'!V$11</f>
        <v>#DIV/0!</v>
      </c>
    </row>
    <row r="107" spans="1:108" x14ac:dyDescent="0.25">
      <c r="A107" s="12">
        <f>'Sound Power'!B107</f>
        <v>0</v>
      </c>
      <c r="B107" s="12">
        <f>'Sound Power'!D107</f>
        <v>0</v>
      </c>
      <c r="C107" s="12">
        <f>'Sound Power'!E107</f>
        <v>0</v>
      </c>
      <c r="D107" s="12">
        <f>'Sound Power'!F107</f>
        <v>0</v>
      </c>
      <c r="E107" s="67" t="e">
        <f>IF(Calcul!$G112="SA",'Sound Power'!AY107,'Sound Power'!P107)</f>
        <v>#DIV/0!</v>
      </c>
      <c r="F107" s="67" t="e">
        <f>IF(Calcul!$G112="SA",'Sound Power'!AZ107,'Sound Power'!Q107)</f>
        <v>#DIV/0!</v>
      </c>
      <c r="G107" s="67" t="e">
        <f>IF(Calcul!$G112="SA",'Sound Power'!BA107,'Sound Power'!R107)</f>
        <v>#DIV/0!</v>
      </c>
      <c r="H107" s="67" t="e">
        <f>IF(Calcul!$G112="SA",'Sound Power'!BB107,'Sound Power'!S107)</f>
        <v>#DIV/0!</v>
      </c>
      <c r="I107" s="67" t="e">
        <f>IF(Calcul!$G112="SA",'Sound Power'!BC107,'Sound Power'!T107)</f>
        <v>#DIV/0!</v>
      </c>
      <c r="J107" s="67" t="e">
        <f>IF(Calcul!$G112="SA",'Sound Power'!BD107,'Sound Power'!U107)</f>
        <v>#DIV/0!</v>
      </c>
      <c r="K107" s="67" t="e">
        <f>IF(Calcul!$G112="SA",'Sound Power'!BE107,'Sound Power'!V107)</f>
        <v>#DIV/0!</v>
      </c>
      <c r="L107" s="67" t="e">
        <f>IF(Calcul!$G112="SA",'Sound Power'!BF107,'Sound Power'!W107)</f>
        <v>#DIV/0!</v>
      </c>
      <c r="M107" s="67" t="e">
        <f>'Sound Power'!BY107</f>
        <v>#DIV/0!</v>
      </c>
      <c r="N107" s="67" t="e">
        <f>'Sound Power'!BZ107</f>
        <v>#DIV/0!</v>
      </c>
      <c r="O107" s="67" t="e">
        <f>'Sound Power'!CA107</f>
        <v>#DIV/0!</v>
      </c>
      <c r="P107" s="67" t="e">
        <f>'Sound Power'!CB107</f>
        <v>#DIV/0!</v>
      </c>
      <c r="Q107" s="67" t="e">
        <f>'Sound Power'!CC107</f>
        <v>#DIV/0!</v>
      </c>
      <c r="R107" s="67" t="e">
        <f>'Sound Power'!CD107</f>
        <v>#DIV/0!</v>
      </c>
      <c r="S107" s="67" t="e">
        <f>'Sound Power'!CE107</f>
        <v>#DIV/0!</v>
      </c>
      <c r="T107" s="67" t="e">
        <f>'Sound Power'!CF107</f>
        <v>#DIV/0!</v>
      </c>
      <c r="U107" s="64">
        <f t="shared" si="26"/>
        <v>0</v>
      </c>
      <c r="V107" s="64">
        <f t="shared" si="27"/>
        <v>0</v>
      </c>
      <c r="W107" s="67" t="e">
        <f>('ModelParams Lp'!B$4*10^'ModelParams Lp'!B$5*($U107/$V107)^'ModelParams Lp'!B$6)*3</f>
        <v>#DIV/0!</v>
      </c>
      <c r="X107" s="67" t="e">
        <f>('ModelParams Lp'!C$4*10^'ModelParams Lp'!C$5*($U107/$V107)^'ModelParams Lp'!C$6)*3</f>
        <v>#DIV/0!</v>
      </c>
      <c r="Y107" s="67" t="e">
        <f>('ModelParams Lp'!D$4*10^'ModelParams Lp'!D$5*($U107/$V107)^'ModelParams Lp'!D$6)*3</f>
        <v>#DIV/0!</v>
      </c>
      <c r="Z107" s="67" t="e">
        <f>('ModelParams Lp'!E$4*10^'ModelParams Lp'!E$5*($U107/$V107)^'ModelParams Lp'!E$6)*3</f>
        <v>#DIV/0!</v>
      </c>
      <c r="AA107" s="67" t="e">
        <f>('ModelParams Lp'!F$4*10^'ModelParams Lp'!F$5*($U107/$V107)^'ModelParams Lp'!F$6)*3</f>
        <v>#DIV/0!</v>
      </c>
      <c r="AB107" s="67" t="e">
        <f>('ModelParams Lp'!G$4*10^'ModelParams Lp'!G$5*($U107/$V107)^'ModelParams Lp'!G$6)*3</f>
        <v>#DIV/0!</v>
      </c>
      <c r="AC107" s="67" t="e">
        <f>('ModelParams Lp'!H$4*10^'ModelParams Lp'!H$5*($U107/$V107)^'ModelParams Lp'!H$6)*3</f>
        <v>#DIV/0!</v>
      </c>
      <c r="AD107" s="67" t="e">
        <f>('ModelParams Lp'!I$4*10^'ModelParams Lp'!I$5*($U107/$V107)^'ModelParams Lp'!I$6)*3</f>
        <v>#DIV/0!</v>
      </c>
      <c r="AE107" s="53" t="e">
        <f t="shared" si="28"/>
        <v>#DIV/0!</v>
      </c>
      <c r="AF107" s="53" t="e">
        <f>IF(AE107&lt;'ModelParams Lp'!$B$16,-1,IF(AE107&lt;'ModelParams Lp'!$C$16,0,IF(AE107&lt;'ModelParams Lp'!$D$16,1,IF(AE107&lt;'ModelParams Lp'!$E$16,2,IF(AE107&lt;'ModelParams Lp'!$F$16,3,IF(AE107&lt;'ModelParams Lp'!$G$16,4,IF(AE107&lt;'ModelParams Lp'!$H$16,5,6)))))))</f>
        <v>#DIV/0!</v>
      </c>
      <c r="AG107" s="67" t="e">
        <f ca="1">IF($AF107&gt;1,0,OFFSET('ModelParams Lp'!$C$12,0,-'Sound Pressure'!$AF107))</f>
        <v>#DIV/0!</v>
      </c>
      <c r="AH107" s="67" t="e">
        <f ca="1">IF($AF107&gt;2,0,OFFSET('ModelParams Lp'!$D$12,0,-'Sound Pressure'!$AF107))</f>
        <v>#DIV/0!</v>
      </c>
      <c r="AI107" s="67" t="e">
        <f ca="1">IF($AF107&gt;3,0,OFFSET('ModelParams Lp'!$E$12,0,-'Sound Pressure'!$AF107))</f>
        <v>#DIV/0!</v>
      </c>
      <c r="AJ107" s="67" t="e">
        <f ca="1">IF($AF107&gt;4,0,OFFSET('ModelParams Lp'!$F$12,0,-'Sound Pressure'!$AF107))</f>
        <v>#DIV/0!</v>
      </c>
      <c r="AK107" s="67" t="e">
        <f ca="1">IF($AF107&gt;3,0,OFFSET('ModelParams Lp'!$G$12,0,-'Sound Pressure'!$AF107))</f>
        <v>#DIV/0!</v>
      </c>
      <c r="AL107" s="67" t="e">
        <f ca="1">IF($AF107&gt;5,0,OFFSET('ModelParams Lp'!$H$12,0,-'Sound Pressure'!$AF107))</f>
        <v>#DIV/0!</v>
      </c>
      <c r="AM107" s="67" t="e">
        <f ca="1">IF($AF107&gt;6,0,OFFSET('ModelParams Lp'!$I$12,0,-'Sound Pressure'!$AF107))</f>
        <v>#DIV/0!</v>
      </c>
      <c r="AN107" s="67" t="e">
        <f ca="1">IF($AF107&gt;7,0,IF($AF$4&lt;0,3,OFFSET('ModelParams Lp'!$J$12,0,-'Sound Pressure'!$AF107)))</f>
        <v>#DIV/0!</v>
      </c>
      <c r="AO107" s="67" t="e">
        <f t="shared" si="48"/>
        <v>#DIV/0!</v>
      </c>
      <c r="AP107" s="67" t="e">
        <f t="shared" si="47"/>
        <v>#DIV/0!</v>
      </c>
      <c r="AQ107" s="67" t="e">
        <f t="shared" si="47"/>
        <v>#DIV/0!</v>
      </c>
      <c r="AR107" s="67" t="e">
        <f t="shared" si="47"/>
        <v>#DIV/0!</v>
      </c>
      <c r="AS107" s="67" t="e">
        <f t="shared" si="47"/>
        <v>#DIV/0!</v>
      </c>
      <c r="AT107" s="67" t="e">
        <f t="shared" si="47"/>
        <v>#DIV/0!</v>
      </c>
      <c r="AU107" s="67" t="e">
        <f t="shared" si="47"/>
        <v>#DIV/0!</v>
      </c>
      <c r="AV107" s="67" t="e">
        <f t="shared" si="47"/>
        <v>#DIV/0!</v>
      </c>
      <c r="AW107" s="67">
        <f>'ModelParams Lp'!B$22</f>
        <v>4</v>
      </c>
      <c r="AX107" s="67">
        <f>'ModelParams Lp'!C$22</f>
        <v>2</v>
      </c>
      <c r="AY107" s="67">
        <f>'ModelParams Lp'!D$22</f>
        <v>1</v>
      </c>
      <c r="AZ107" s="67">
        <f>'ModelParams Lp'!E$22</f>
        <v>0</v>
      </c>
      <c r="BA107" s="67">
        <f>'ModelParams Lp'!F$22</f>
        <v>0</v>
      </c>
      <c r="BB107" s="67">
        <f>'ModelParams Lp'!G$22</f>
        <v>0</v>
      </c>
      <c r="BC107" s="67">
        <f>'ModelParams Lp'!H$22</f>
        <v>0</v>
      </c>
      <c r="BD107" s="67">
        <f>'ModelParams Lp'!I$22</f>
        <v>0</v>
      </c>
      <c r="BE107" s="67" t="e">
        <f>-10*LOG(2/(4*PI()*2^2)+4/(0.163*(Calcul!$K112*Calcul!$L112)/VLOOKUP(Calcul!$I112,'ModelParams Lp'!$E$37:$F$39,2,0)))</f>
        <v>#N/A</v>
      </c>
      <c r="BF107" s="67" t="e">
        <f>-10*LOG(2/(4*PI()*2^2)+4/(0.163*(Calcul!$K112*Calcul!$L112)/VLOOKUP(Calcul!$I112,'ModelParams Lp'!$E$37:$F$39,2,0)))</f>
        <v>#N/A</v>
      </c>
      <c r="BG107" s="67" t="e">
        <f>-10*LOG(2/(4*PI()*2^2)+4/(0.163*(Calcul!$K112*Calcul!$L112)/VLOOKUP(Calcul!$I112,'ModelParams Lp'!$E$37:$F$39,2,0)))</f>
        <v>#N/A</v>
      </c>
      <c r="BH107" s="67" t="e">
        <f>-10*LOG(2/(4*PI()*2^2)+4/(0.163*(Calcul!$K112*Calcul!$L112)/VLOOKUP(Calcul!$I112,'ModelParams Lp'!$E$37:$F$39,2,0)))</f>
        <v>#N/A</v>
      </c>
      <c r="BI107" s="67" t="e">
        <f>-10*LOG(2/(4*PI()*2^2)+4/(0.163*(Calcul!$K112*Calcul!$L112)/VLOOKUP(Calcul!$I112,'ModelParams Lp'!$E$37:$F$39,2,0)))</f>
        <v>#N/A</v>
      </c>
      <c r="BJ107" s="67" t="e">
        <f>-10*LOG(2/(4*PI()*2^2)+4/(0.163*(Calcul!$K112*Calcul!$L112)/VLOOKUP(Calcul!$I112,'ModelParams Lp'!$E$37:$F$39,2,0)))</f>
        <v>#N/A</v>
      </c>
      <c r="BK107" s="67" t="e">
        <f>-10*LOG(2/(4*PI()*2^2)+4/(0.163*(Calcul!$K112*Calcul!$L112)/VLOOKUP(Calcul!$I112,'ModelParams Lp'!$E$37:$F$39,2,0)))</f>
        <v>#N/A</v>
      </c>
      <c r="BL107" s="67" t="e">
        <f>-10*LOG(2/(4*PI()*2^2)+4/(0.163*(Calcul!$K112*Calcul!$L112)/VLOOKUP(Calcul!$I112,'ModelParams Lp'!$E$37:$F$39,2,0)))</f>
        <v>#N/A</v>
      </c>
      <c r="BM107" s="67" t="e">
        <f>VLOOKUP(Calcul!$J112,'ModelParams Lp'!$D$28:$O$32,5,0)+BE107</f>
        <v>#N/A</v>
      </c>
      <c r="BN107" s="67" t="e">
        <f>VLOOKUP(Calcul!$J112,'ModelParams Lp'!$D$28:$O$32,6,0)+BF107</f>
        <v>#N/A</v>
      </c>
      <c r="BO107" s="67" t="e">
        <f>VLOOKUP(Calcul!$J112,'ModelParams Lp'!$D$28:$O$32,7,0)+BG107</f>
        <v>#N/A</v>
      </c>
      <c r="BP107" s="67" t="e">
        <f>VLOOKUP(Calcul!$J112,'ModelParams Lp'!$D$28:$O$32,8,0)+BH107</f>
        <v>#N/A</v>
      </c>
      <c r="BQ107" s="67" t="e">
        <f>VLOOKUP(Calcul!$J112,'ModelParams Lp'!$D$28:$O$32,9,0)+BI107</f>
        <v>#N/A</v>
      </c>
      <c r="BR107" s="67" t="e">
        <f>VLOOKUP(Calcul!$J112,'ModelParams Lp'!$D$28:$O$32,10,0)+BJ107</f>
        <v>#N/A</v>
      </c>
      <c r="BS107" s="67" t="e">
        <f>VLOOKUP(Calcul!$J112,'ModelParams Lp'!$D$28:$O$32,11,0)+BK107</f>
        <v>#N/A</v>
      </c>
      <c r="BT107" s="67" t="e">
        <f>VLOOKUP(Calcul!$J112,'ModelParams Lp'!$D$28:$O$32,12,0)+BL107</f>
        <v>#N/A</v>
      </c>
      <c r="BU107" s="66" t="e">
        <f t="shared" ca="1" si="29"/>
        <v>#DIV/0!</v>
      </c>
      <c r="BV107" s="66" t="e">
        <f t="shared" ca="1" si="30"/>
        <v>#DIV/0!</v>
      </c>
      <c r="BW107" s="66" t="e">
        <f t="shared" ca="1" si="31"/>
        <v>#DIV/0!</v>
      </c>
      <c r="BX107" s="66" t="e">
        <f t="shared" ca="1" si="32"/>
        <v>#DIV/0!</v>
      </c>
      <c r="BY107" s="66" t="e">
        <f t="shared" ca="1" si="33"/>
        <v>#DIV/0!</v>
      </c>
      <c r="BZ107" s="66" t="e">
        <f t="shared" ca="1" si="34"/>
        <v>#DIV/0!</v>
      </c>
      <c r="CA107" s="66" t="e">
        <f t="shared" ca="1" si="35"/>
        <v>#DIV/0!</v>
      </c>
      <c r="CB107" s="66" t="e">
        <f t="shared" ca="1" si="36"/>
        <v>#DIV/0!</v>
      </c>
      <c r="CC107" s="24" t="e">
        <f ca="1">10*LOG10(IF(BU107="",0,POWER(10,((BU107+'ModelParams Lw'!$O$4)/10))) +IF(BV107="",0,POWER(10,((BV107+'ModelParams Lw'!$P$4)/10))) +IF(BW107="",0,POWER(10,((BW107+'ModelParams Lw'!$Q$4)/10))) +IF(BX107="",0,POWER(10,((BX107+'ModelParams Lw'!$R$4)/10))) +IF(BY107="",0,POWER(10,((BY107+'ModelParams Lw'!$S$4)/10))) +IF(BZ107="",0,POWER(10,((BZ107+'ModelParams Lw'!$T$4)/10))) +IF(CA107="",0,POWER(10,((CA107+'ModelParams Lw'!$U$4)/10)))+IF(CB107="",0,POWER(10,((CB107+'ModelParams Lw'!$V$4)/10))))</f>
        <v>#DIV/0!</v>
      </c>
      <c r="CD107" s="24" t="e">
        <f t="shared" ca="1" si="37"/>
        <v>#DIV/0!</v>
      </c>
      <c r="CE107" s="24" t="e">
        <f ca="1">(BU107-'ModelParams Lw'!O$10)/'ModelParams Lw'!O$11</f>
        <v>#DIV/0!</v>
      </c>
      <c r="CF107" s="24" t="e">
        <f ca="1">(BV107-'ModelParams Lw'!P$10)/'ModelParams Lw'!P$11</f>
        <v>#DIV/0!</v>
      </c>
      <c r="CG107" s="24" t="e">
        <f ca="1">(BW107-'ModelParams Lw'!Q$10)/'ModelParams Lw'!Q$11</f>
        <v>#DIV/0!</v>
      </c>
      <c r="CH107" s="24" t="e">
        <f ca="1">(BX107-'ModelParams Lw'!R$10)/'ModelParams Lw'!R$11</f>
        <v>#DIV/0!</v>
      </c>
      <c r="CI107" s="24" t="e">
        <f ca="1">(BY107-'ModelParams Lw'!S$10)/'ModelParams Lw'!S$11</f>
        <v>#DIV/0!</v>
      </c>
      <c r="CJ107" s="24" t="e">
        <f ca="1">(BZ107-'ModelParams Lw'!T$10)/'ModelParams Lw'!T$11</f>
        <v>#DIV/0!</v>
      </c>
      <c r="CK107" s="24" t="e">
        <f ca="1">(CA107-'ModelParams Lw'!U$10)/'ModelParams Lw'!U$11</f>
        <v>#DIV/0!</v>
      </c>
      <c r="CL107" s="24" t="e">
        <f ca="1">(CB107-'ModelParams Lw'!V$10)/'ModelParams Lw'!V$11</f>
        <v>#DIV/0!</v>
      </c>
      <c r="CM107" s="66" t="e">
        <f t="shared" si="38"/>
        <v>#DIV/0!</v>
      </c>
      <c r="CN107" s="66" t="e">
        <f t="shared" si="39"/>
        <v>#DIV/0!</v>
      </c>
      <c r="CO107" s="66" t="e">
        <f t="shared" si="40"/>
        <v>#DIV/0!</v>
      </c>
      <c r="CP107" s="66" t="e">
        <f t="shared" si="41"/>
        <v>#DIV/0!</v>
      </c>
      <c r="CQ107" s="66" t="e">
        <f t="shared" si="42"/>
        <v>#DIV/0!</v>
      </c>
      <c r="CR107" s="66" t="e">
        <f t="shared" si="43"/>
        <v>#DIV/0!</v>
      </c>
      <c r="CS107" s="66" t="e">
        <f t="shared" si="44"/>
        <v>#DIV/0!</v>
      </c>
      <c r="CT107" s="66" t="e">
        <f t="shared" si="45"/>
        <v>#DIV/0!</v>
      </c>
      <c r="CU107" s="24" t="e">
        <f>10*LOG10(IF(CM107="",0,POWER(10,((CM107+'ModelParams Lw'!$O$4)/10))) +IF(CN107="",0,POWER(10,((CN107+'ModelParams Lw'!$P$4)/10))) +IF(CO107="",0,POWER(10,((CO107+'ModelParams Lw'!$Q$4)/10))) +IF(CP107="",0,POWER(10,((CP107+'ModelParams Lw'!$R$4)/10))) +IF(CQ107="",0,POWER(10,((CQ107+'ModelParams Lw'!$S$4)/10))) +IF(CR107="",0,POWER(10,((CR107+'ModelParams Lw'!$T$4)/10))) +IF(CS107="",0,POWER(10,((CS107+'ModelParams Lw'!$U$4)/10)))+IF(CT107="",0,POWER(10,((CT107+'ModelParams Lw'!$V$4)/10))))</f>
        <v>#DIV/0!</v>
      </c>
      <c r="CV107" s="24" t="e">
        <f t="shared" si="46"/>
        <v>#DIV/0!</v>
      </c>
      <c r="CW107" s="24" t="e">
        <f>(CM107-'ModelParams Lw'!O$10)/'ModelParams Lw'!O$11</f>
        <v>#DIV/0!</v>
      </c>
      <c r="CX107" s="24" t="e">
        <f>(CN107-'ModelParams Lw'!P$10)/'ModelParams Lw'!P$11</f>
        <v>#DIV/0!</v>
      </c>
      <c r="CY107" s="24" t="e">
        <f>(CO107-'ModelParams Lw'!Q$10)/'ModelParams Lw'!Q$11</f>
        <v>#DIV/0!</v>
      </c>
      <c r="CZ107" s="24" t="e">
        <f>(CP107-'ModelParams Lw'!R$10)/'ModelParams Lw'!R$11</f>
        <v>#DIV/0!</v>
      </c>
      <c r="DA107" s="24" t="e">
        <f>(CQ107-'ModelParams Lw'!S$10)/'ModelParams Lw'!S$11</f>
        <v>#DIV/0!</v>
      </c>
      <c r="DB107" s="24" t="e">
        <f>(CR107-'ModelParams Lw'!T$10)/'ModelParams Lw'!T$11</f>
        <v>#DIV/0!</v>
      </c>
      <c r="DC107" s="24" t="e">
        <f>(CS107-'ModelParams Lw'!U$10)/'ModelParams Lw'!U$11</f>
        <v>#DIV/0!</v>
      </c>
      <c r="DD107" s="24" t="e">
        <f>(CT107-'ModelParams Lw'!V$10)/'ModelParams Lw'!V$11</f>
        <v>#DIV/0!</v>
      </c>
    </row>
    <row r="108" spans="1:108" x14ac:dyDescent="0.25">
      <c r="A108" s="12">
        <f>'Sound Power'!B108</f>
        <v>0</v>
      </c>
      <c r="B108" s="12">
        <f>'Sound Power'!D108</f>
        <v>0</v>
      </c>
      <c r="C108" s="12">
        <f>'Sound Power'!E108</f>
        <v>0</v>
      </c>
      <c r="D108" s="12">
        <f>'Sound Power'!F108</f>
        <v>0</v>
      </c>
      <c r="E108" s="67" t="e">
        <f>IF(Calcul!$G113="SA",'Sound Power'!AY108,'Sound Power'!P108)</f>
        <v>#DIV/0!</v>
      </c>
      <c r="F108" s="67" t="e">
        <f>IF(Calcul!$G113="SA",'Sound Power'!AZ108,'Sound Power'!Q108)</f>
        <v>#DIV/0!</v>
      </c>
      <c r="G108" s="67" t="e">
        <f>IF(Calcul!$G113="SA",'Sound Power'!BA108,'Sound Power'!R108)</f>
        <v>#DIV/0!</v>
      </c>
      <c r="H108" s="67" t="e">
        <f>IF(Calcul!$G113="SA",'Sound Power'!BB108,'Sound Power'!S108)</f>
        <v>#DIV/0!</v>
      </c>
      <c r="I108" s="67" t="e">
        <f>IF(Calcul!$G113="SA",'Sound Power'!BC108,'Sound Power'!T108)</f>
        <v>#DIV/0!</v>
      </c>
      <c r="J108" s="67" t="e">
        <f>IF(Calcul!$G113="SA",'Sound Power'!BD108,'Sound Power'!U108)</f>
        <v>#DIV/0!</v>
      </c>
      <c r="K108" s="67" t="e">
        <f>IF(Calcul!$G113="SA",'Sound Power'!BE108,'Sound Power'!V108)</f>
        <v>#DIV/0!</v>
      </c>
      <c r="L108" s="67" t="e">
        <f>IF(Calcul!$G113="SA",'Sound Power'!BF108,'Sound Power'!W108)</f>
        <v>#DIV/0!</v>
      </c>
      <c r="M108" s="67" t="e">
        <f>'Sound Power'!BY108</f>
        <v>#DIV/0!</v>
      </c>
      <c r="N108" s="67" t="e">
        <f>'Sound Power'!BZ108</f>
        <v>#DIV/0!</v>
      </c>
      <c r="O108" s="67" t="e">
        <f>'Sound Power'!CA108</f>
        <v>#DIV/0!</v>
      </c>
      <c r="P108" s="67" t="e">
        <f>'Sound Power'!CB108</f>
        <v>#DIV/0!</v>
      </c>
      <c r="Q108" s="67" t="e">
        <f>'Sound Power'!CC108</f>
        <v>#DIV/0!</v>
      </c>
      <c r="R108" s="67" t="e">
        <f>'Sound Power'!CD108</f>
        <v>#DIV/0!</v>
      </c>
      <c r="S108" s="67" t="e">
        <f>'Sound Power'!CE108</f>
        <v>#DIV/0!</v>
      </c>
      <c r="T108" s="67" t="e">
        <f>'Sound Power'!CF108</f>
        <v>#DIV/0!</v>
      </c>
      <c r="U108" s="64">
        <f t="shared" si="26"/>
        <v>0</v>
      </c>
      <c r="V108" s="64">
        <f t="shared" si="27"/>
        <v>0</v>
      </c>
      <c r="W108" s="67" t="e">
        <f>('ModelParams Lp'!B$4*10^'ModelParams Lp'!B$5*($U108/$V108)^'ModelParams Lp'!B$6)*3</f>
        <v>#DIV/0!</v>
      </c>
      <c r="X108" s="67" t="e">
        <f>('ModelParams Lp'!C$4*10^'ModelParams Lp'!C$5*($U108/$V108)^'ModelParams Lp'!C$6)*3</f>
        <v>#DIV/0!</v>
      </c>
      <c r="Y108" s="67" t="e">
        <f>('ModelParams Lp'!D$4*10^'ModelParams Lp'!D$5*($U108/$V108)^'ModelParams Lp'!D$6)*3</f>
        <v>#DIV/0!</v>
      </c>
      <c r="Z108" s="67" t="e">
        <f>('ModelParams Lp'!E$4*10^'ModelParams Lp'!E$5*($U108/$V108)^'ModelParams Lp'!E$6)*3</f>
        <v>#DIV/0!</v>
      </c>
      <c r="AA108" s="67" t="e">
        <f>('ModelParams Lp'!F$4*10^'ModelParams Lp'!F$5*($U108/$V108)^'ModelParams Lp'!F$6)*3</f>
        <v>#DIV/0!</v>
      </c>
      <c r="AB108" s="67" t="e">
        <f>('ModelParams Lp'!G$4*10^'ModelParams Lp'!G$5*($U108/$V108)^'ModelParams Lp'!G$6)*3</f>
        <v>#DIV/0!</v>
      </c>
      <c r="AC108" s="67" t="e">
        <f>('ModelParams Lp'!H$4*10^'ModelParams Lp'!H$5*($U108/$V108)^'ModelParams Lp'!H$6)*3</f>
        <v>#DIV/0!</v>
      </c>
      <c r="AD108" s="67" t="e">
        <f>('ModelParams Lp'!I$4*10^'ModelParams Lp'!I$5*($U108/$V108)^'ModelParams Lp'!I$6)*3</f>
        <v>#DIV/0!</v>
      </c>
      <c r="AE108" s="53" t="e">
        <f t="shared" si="28"/>
        <v>#DIV/0!</v>
      </c>
      <c r="AF108" s="53" t="e">
        <f>IF(AE108&lt;'ModelParams Lp'!$B$16,-1,IF(AE108&lt;'ModelParams Lp'!$C$16,0,IF(AE108&lt;'ModelParams Lp'!$D$16,1,IF(AE108&lt;'ModelParams Lp'!$E$16,2,IF(AE108&lt;'ModelParams Lp'!$F$16,3,IF(AE108&lt;'ModelParams Lp'!$G$16,4,IF(AE108&lt;'ModelParams Lp'!$H$16,5,6)))))))</f>
        <v>#DIV/0!</v>
      </c>
      <c r="AG108" s="67" t="e">
        <f ca="1">IF($AF108&gt;1,0,OFFSET('ModelParams Lp'!$C$12,0,-'Sound Pressure'!$AF108))</f>
        <v>#DIV/0!</v>
      </c>
      <c r="AH108" s="67" t="e">
        <f ca="1">IF($AF108&gt;2,0,OFFSET('ModelParams Lp'!$D$12,0,-'Sound Pressure'!$AF108))</f>
        <v>#DIV/0!</v>
      </c>
      <c r="AI108" s="67" t="e">
        <f ca="1">IF($AF108&gt;3,0,OFFSET('ModelParams Lp'!$E$12,0,-'Sound Pressure'!$AF108))</f>
        <v>#DIV/0!</v>
      </c>
      <c r="AJ108" s="67" t="e">
        <f ca="1">IF($AF108&gt;4,0,OFFSET('ModelParams Lp'!$F$12,0,-'Sound Pressure'!$AF108))</f>
        <v>#DIV/0!</v>
      </c>
      <c r="AK108" s="67" t="e">
        <f ca="1">IF($AF108&gt;3,0,OFFSET('ModelParams Lp'!$G$12,0,-'Sound Pressure'!$AF108))</f>
        <v>#DIV/0!</v>
      </c>
      <c r="AL108" s="67" t="e">
        <f ca="1">IF($AF108&gt;5,0,OFFSET('ModelParams Lp'!$H$12,0,-'Sound Pressure'!$AF108))</f>
        <v>#DIV/0!</v>
      </c>
      <c r="AM108" s="67" t="e">
        <f ca="1">IF($AF108&gt;6,0,OFFSET('ModelParams Lp'!$I$12,0,-'Sound Pressure'!$AF108))</f>
        <v>#DIV/0!</v>
      </c>
      <c r="AN108" s="67" t="e">
        <f ca="1">IF($AF108&gt;7,0,IF($AF$4&lt;0,3,OFFSET('ModelParams Lp'!$J$12,0,-'Sound Pressure'!$AF108)))</f>
        <v>#DIV/0!</v>
      </c>
      <c r="AO108" s="67" t="e">
        <f t="shared" si="48"/>
        <v>#DIV/0!</v>
      </c>
      <c r="AP108" s="67" t="e">
        <f t="shared" si="47"/>
        <v>#DIV/0!</v>
      </c>
      <c r="AQ108" s="67" t="e">
        <f t="shared" si="47"/>
        <v>#DIV/0!</v>
      </c>
      <c r="AR108" s="67" t="e">
        <f t="shared" si="47"/>
        <v>#DIV/0!</v>
      </c>
      <c r="AS108" s="67" t="e">
        <f t="shared" si="47"/>
        <v>#DIV/0!</v>
      </c>
      <c r="AT108" s="67" t="e">
        <f t="shared" si="47"/>
        <v>#DIV/0!</v>
      </c>
      <c r="AU108" s="67" t="e">
        <f t="shared" si="47"/>
        <v>#DIV/0!</v>
      </c>
      <c r="AV108" s="67" t="e">
        <f t="shared" si="47"/>
        <v>#DIV/0!</v>
      </c>
      <c r="AW108" s="67">
        <f>'ModelParams Lp'!B$22</f>
        <v>4</v>
      </c>
      <c r="AX108" s="67">
        <f>'ModelParams Lp'!C$22</f>
        <v>2</v>
      </c>
      <c r="AY108" s="67">
        <f>'ModelParams Lp'!D$22</f>
        <v>1</v>
      </c>
      <c r="AZ108" s="67">
        <f>'ModelParams Lp'!E$22</f>
        <v>0</v>
      </c>
      <c r="BA108" s="67">
        <f>'ModelParams Lp'!F$22</f>
        <v>0</v>
      </c>
      <c r="BB108" s="67">
        <f>'ModelParams Lp'!G$22</f>
        <v>0</v>
      </c>
      <c r="BC108" s="67">
        <f>'ModelParams Lp'!H$22</f>
        <v>0</v>
      </c>
      <c r="BD108" s="67">
        <f>'ModelParams Lp'!I$22</f>
        <v>0</v>
      </c>
      <c r="BE108" s="67" t="e">
        <f>-10*LOG(2/(4*PI()*2^2)+4/(0.163*(Calcul!$K113*Calcul!$L113)/VLOOKUP(Calcul!$I113,'ModelParams Lp'!$E$37:$F$39,2,0)))</f>
        <v>#N/A</v>
      </c>
      <c r="BF108" s="67" t="e">
        <f>-10*LOG(2/(4*PI()*2^2)+4/(0.163*(Calcul!$K113*Calcul!$L113)/VLOOKUP(Calcul!$I113,'ModelParams Lp'!$E$37:$F$39,2,0)))</f>
        <v>#N/A</v>
      </c>
      <c r="BG108" s="67" t="e">
        <f>-10*LOG(2/(4*PI()*2^2)+4/(0.163*(Calcul!$K113*Calcul!$L113)/VLOOKUP(Calcul!$I113,'ModelParams Lp'!$E$37:$F$39,2,0)))</f>
        <v>#N/A</v>
      </c>
      <c r="BH108" s="67" t="e">
        <f>-10*LOG(2/(4*PI()*2^2)+4/(0.163*(Calcul!$K113*Calcul!$L113)/VLOOKUP(Calcul!$I113,'ModelParams Lp'!$E$37:$F$39,2,0)))</f>
        <v>#N/A</v>
      </c>
      <c r="BI108" s="67" t="e">
        <f>-10*LOG(2/(4*PI()*2^2)+4/(0.163*(Calcul!$K113*Calcul!$L113)/VLOOKUP(Calcul!$I113,'ModelParams Lp'!$E$37:$F$39,2,0)))</f>
        <v>#N/A</v>
      </c>
      <c r="BJ108" s="67" t="e">
        <f>-10*LOG(2/(4*PI()*2^2)+4/(0.163*(Calcul!$K113*Calcul!$L113)/VLOOKUP(Calcul!$I113,'ModelParams Lp'!$E$37:$F$39,2,0)))</f>
        <v>#N/A</v>
      </c>
      <c r="BK108" s="67" t="e">
        <f>-10*LOG(2/(4*PI()*2^2)+4/(0.163*(Calcul!$K113*Calcul!$L113)/VLOOKUP(Calcul!$I113,'ModelParams Lp'!$E$37:$F$39,2,0)))</f>
        <v>#N/A</v>
      </c>
      <c r="BL108" s="67" t="e">
        <f>-10*LOG(2/(4*PI()*2^2)+4/(0.163*(Calcul!$K113*Calcul!$L113)/VLOOKUP(Calcul!$I113,'ModelParams Lp'!$E$37:$F$39,2,0)))</f>
        <v>#N/A</v>
      </c>
      <c r="BM108" s="67" t="e">
        <f>VLOOKUP(Calcul!$J113,'ModelParams Lp'!$D$28:$O$32,5,0)+BE108</f>
        <v>#N/A</v>
      </c>
      <c r="BN108" s="67" t="e">
        <f>VLOOKUP(Calcul!$J113,'ModelParams Lp'!$D$28:$O$32,6,0)+BF108</f>
        <v>#N/A</v>
      </c>
      <c r="BO108" s="67" t="e">
        <f>VLOOKUP(Calcul!$J113,'ModelParams Lp'!$D$28:$O$32,7,0)+BG108</f>
        <v>#N/A</v>
      </c>
      <c r="BP108" s="67" t="e">
        <f>VLOOKUP(Calcul!$J113,'ModelParams Lp'!$D$28:$O$32,8,0)+BH108</f>
        <v>#N/A</v>
      </c>
      <c r="BQ108" s="67" t="e">
        <f>VLOOKUP(Calcul!$J113,'ModelParams Lp'!$D$28:$O$32,9,0)+BI108</f>
        <v>#N/A</v>
      </c>
      <c r="BR108" s="67" t="e">
        <f>VLOOKUP(Calcul!$J113,'ModelParams Lp'!$D$28:$O$32,10,0)+BJ108</f>
        <v>#N/A</v>
      </c>
      <c r="BS108" s="67" t="e">
        <f>VLOOKUP(Calcul!$J113,'ModelParams Lp'!$D$28:$O$32,11,0)+BK108</f>
        <v>#N/A</v>
      </c>
      <c r="BT108" s="67" t="e">
        <f>VLOOKUP(Calcul!$J113,'ModelParams Lp'!$D$28:$O$32,12,0)+BL108</f>
        <v>#N/A</v>
      </c>
      <c r="BU108" s="66" t="e">
        <f t="shared" ca="1" si="29"/>
        <v>#DIV/0!</v>
      </c>
      <c r="BV108" s="66" t="e">
        <f t="shared" ca="1" si="30"/>
        <v>#DIV/0!</v>
      </c>
      <c r="BW108" s="66" t="e">
        <f t="shared" ca="1" si="31"/>
        <v>#DIV/0!</v>
      </c>
      <c r="BX108" s="66" t="e">
        <f t="shared" ca="1" si="32"/>
        <v>#DIV/0!</v>
      </c>
      <c r="BY108" s="66" t="e">
        <f t="shared" ca="1" si="33"/>
        <v>#DIV/0!</v>
      </c>
      <c r="BZ108" s="66" t="e">
        <f t="shared" ca="1" si="34"/>
        <v>#DIV/0!</v>
      </c>
      <c r="CA108" s="66" t="e">
        <f t="shared" ca="1" si="35"/>
        <v>#DIV/0!</v>
      </c>
      <c r="CB108" s="66" t="e">
        <f t="shared" ca="1" si="36"/>
        <v>#DIV/0!</v>
      </c>
      <c r="CC108" s="24" t="e">
        <f ca="1">10*LOG10(IF(BU108="",0,POWER(10,((BU108+'ModelParams Lw'!$O$4)/10))) +IF(BV108="",0,POWER(10,((BV108+'ModelParams Lw'!$P$4)/10))) +IF(BW108="",0,POWER(10,((BW108+'ModelParams Lw'!$Q$4)/10))) +IF(BX108="",0,POWER(10,((BX108+'ModelParams Lw'!$R$4)/10))) +IF(BY108="",0,POWER(10,((BY108+'ModelParams Lw'!$S$4)/10))) +IF(BZ108="",0,POWER(10,((BZ108+'ModelParams Lw'!$T$4)/10))) +IF(CA108="",0,POWER(10,((CA108+'ModelParams Lw'!$U$4)/10)))+IF(CB108="",0,POWER(10,((CB108+'ModelParams Lw'!$V$4)/10))))</f>
        <v>#DIV/0!</v>
      </c>
      <c r="CD108" s="24" t="e">
        <f t="shared" ca="1" si="37"/>
        <v>#DIV/0!</v>
      </c>
      <c r="CE108" s="24" t="e">
        <f ca="1">(BU108-'ModelParams Lw'!O$10)/'ModelParams Lw'!O$11</f>
        <v>#DIV/0!</v>
      </c>
      <c r="CF108" s="24" t="e">
        <f ca="1">(BV108-'ModelParams Lw'!P$10)/'ModelParams Lw'!P$11</f>
        <v>#DIV/0!</v>
      </c>
      <c r="CG108" s="24" t="e">
        <f ca="1">(BW108-'ModelParams Lw'!Q$10)/'ModelParams Lw'!Q$11</f>
        <v>#DIV/0!</v>
      </c>
      <c r="CH108" s="24" t="e">
        <f ca="1">(BX108-'ModelParams Lw'!R$10)/'ModelParams Lw'!R$11</f>
        <v>#DIV/0!</v>
      </c>
      <c r="CI108" s="24" t="e">
        <f ca="1">(BY108-'ModelParams Lw'!S$10)/'ModelParams Lw'!S$11</f>
        <v>#DIV/0!</v>
      </c>
      <c r="CJ108" s="24" t="e">
        <f ca="1">(BZ108-'ModelParams Lw'!T$10)/'ModelParams Lw'!T$11</f>
        <v>#DIV/0!</v>
      </c>
      <c r="CK108" s="24" t="e">
        <f ca="1">(CA108-'ModelParams Lw'!U$10)/'ModelParams Lw'!U$11</f>
        <v>#DIV/0!</v>
      </c>
      <c r="CL108" s="24" t="e">
        <f ca="1">(CB108-'ModelParams Lw'!V$10)/'ModelParams Lw'!V$11</f>
        <v>#DIV/0!</v>
      </c>
      <c r="CM108" s="66" t="e">
        <f t="shared" si="38"/>
        <v>#DIV/0!</v>
      </c>
      <c r="CN108" s="66" t="e">
        <f t="shared" si="39"/>
        <v>#DIV/0!</v>
      </c>
      <c r="CO108" s="66" t="e">
        <f t="shared" si="40"/>
        <v>#DIV/0!</v>
      </c>
      <c r="CP108" s="66" t="e">
        <f t="shared" si="41"/>
        <v>#DIV/0!</v>
      </c>
      <c r="CQ108" s="66" t="e">
        <f t="shared" si="42"/>
        <v>#DIV/0!</v>
      </c>
      <c r="CR108" s="66" t="e">
        <f t="shared" si="43"/>
        <v>#DIV/0!</v>
      </c>
      <c r="CS108" s="66" t="e">
        <f t="shared" si="44"/>
        <v>#DIV/0!</v>
      </c>
      <c r="CT108" s="66" t="e">
        <f t="shared" si="45"/>
        <v>#DIV/0!</v>
      </c>
      <c r="CU108" s="24" t="e">
        <f>10*LOG10(IF(CM108="",0,POWER(10,((CM108+'ModelParams Lw'!$O$4)/10))) +IF(CN108="",0,POWER(10,((CN108+'ModelParams Lw'!$P$4)/10))) +IF(CO108="",0,POWER(10,((CO108+'ModelParams Lw'!$Q$4)/10))) +IF(CP108="",0,POWER(10,((CP108+'ModelParams Lw'!$R$4)/10))) +IF(CQ108="",0,POWER(10,((CQ108+'ModelParams Lw'!$S$4)/10))) +IF(CR108="",0,POWER(10,((CR108+'ModelParams Lw'!$T$4)/10))) +IF(CS108="",0,POWER(10,((CS108+'ModelParams Lw'!$U$4)/10)))+IF(CT108="",0,POWER(10,((CT108+'ModelParams Lw'!$V$4)/10))))</f>
        <v>#DIV/0!</v>
      </c>
      <c r="CV108" s="24" t="e">
        <f t="shared" si="46"/>
        <v>#DIV/0!</v>
      </c>
      <c r="CW108" s="24" t="e">
        <f>(CM108-'ModelParams Lw'!O$10)/'ModelParams Lw'!O$11</f>
        <v>#DIV/0!</v>
      </c>
      <c r="CX108" s="24" t="e">
        <f>(CN108-'ModelParams Lw'!P$10)/'ModelParams Lw'!P$11</f>
        <v>#DIV/0!</v>
      </c>
      <c r="CY108" s="24" t="e">
        <f>(CO108-'ModelParams Lw'!Q$10)/'ModelParams Lw'!Q$11</f>
        <v>#DIV/0!</v>
      </c>
      <c r="CZ108" s="24" t="e">
        <f>(CP108-'ModelParams Lw'!R$10)/'ModelParams Lw'!R$11</f>
        <v>#DIV/0!</v>
      </c>
      <c r="DA108" s="24" t="e">
        <f>(CQ108-'ModelParams Lw'!S$10)/'ModelParams Lw'!S$11</f>
        <v>#DIV/0!</v>
      </c>
      <c r="DB108" s="24" t="e">
        <f>(CR108-'ModelParams Lw'!T$10)/'ModelParams Lw'!T$11</f>
        <v>#DIV/0!</v>
      </c>
      <c r="DC108" s="24" t="e">
        <f>(CS108-'ModelParams Lw'!U$10)/'ModelParams Lw'!U$11</f>
        <v>#DIV/0!</v>
      </c>
      <c r="DD108" s="24" t="e">
        <f>(CT108-'ModelParams Lw'!V$10)/'ModelParams Lw'!V$11</f>
        <v>#DIV/0!</v>
      </c>
    </row>
    <row r="109" spans="1:108" x14ac:dyDescent="0.25">
      <c r="A109" s="12">
        <f>'Sound Power'!B109</f>
        <v>0</v>
      </c>
      <c r="B109" s="12">
        <f>'Sound Power'!D109</f>
        <v>0</v>
      </c>
      <c r="C109" s="12">
        <f>'Sound Power'!E109</f>
        <v>0</v>
      </c>
      <c r="D109" s="12">
        <f>'Sound Power'!F109</f>
        <v>0</v>
      </c>
      <c r="E109" s="67" t="e">
        <f>IF(Calcul!$G114="SA",'Sound Power'!AY109,'Sound Power'!P109)</f>
        <v>#DIV/0!</v>
      </c>
      <c r="F109" s="67" t="e">
        <f>IF(Calcul!$G114="SA",'Sound Power'!AZ109,'Sound Power'!Q109)</f>
        <v>#DIV/0!</v>
      </c>
      <c r="G109" s="67" t="e">
        <f>IF(Calcul!$G114="SA",'Sound Power'!BA109,'Sound Power'!R109)</f>
        <v>#DIV/0!</v>
      </c>
      <c r="H109" s="67" t="e">
        <f>IF(Calcul!$G114="SA",'Sound Power'!BB109,'Sound Power'!S109)</f>
        <v>#DIV/0!</v>
      </c>
      <c r="I109" s="67" t="e">
        <f>IF(Calcul!$G114="SA",'Sound Power'!BC109,'Sound Power'!T109)</f>
        <v>#DIV/0!</v>
      </c>
      <c r="J109" s="67" t="e">
        <f>IF(Calcul!$G114="SA",'Sound Power'!BD109,'Sound Power'!U109)</f>
        <v>#DIV/0!</v>
      </c>
      <c r="K109" s="67" t="e">
        <f>IF(Calcul!$G114="SA",'Sound Power'!BE109,'Sound Power'!V109)</f>
        <v>#DIV/0!</v>
      </c>
      <c r="L109" s="67" t="e">
        <f>IF(Calcul!$G114="SA",'Sound Power'!BF109,'Sound Power'!W109)</f>
        <v>#DIV/0!</v>
      </c>
      <c r="M109" s="67" t="e">
        <f>'Sound Power'!BY109</f>
        <v>#DIV/0!</v>
      </c>
      <c r="N109" s="67" t="e">
        <f>'Sound Power'!BZ109</f>
        <v>#DIV/0!</v>
      </c>
      <c r="O109" s="67" t="e">
        <f>'Sound Power'!CA109</f>
        <v>#DIV/0!</v>
      </c>
      <c r="P109" s="67" t="e">
        <f>'Sound Power'!CB109</f>
        <v>#DIV/0!</v>
      </c>
      <c r="Q109" s="67" t="e">
        <f>'Sound Power'!CC109</f>
        <v>#DIV/0!</v>
      </c>
      <c r="R109" s="67" t="e">
        <f>'Sound Power'!CD109</f>
        <v>#DIV/0!</v>
      </c>
      <c r="S109" s="67" t="e">
        <f>'Sound Power'!CE109</f>
        <v>#DIV/0!</v>
      </c>
      <c r="T109" s="67" t="e">
        <f>'Sound Power'!CF109</f>
        <v>#DIV/0!</v>
      </c>
      <c r="U109" s="64">
        <f t="shared" si="26"/>
        <v>0</v>
      </c>
      <c r="V109" s="64">
        <f t="shared" si="27"/>
        <v>0</v>
      </c>
      <c r="W109" s="67" t="e">
        <f>('ModelParams Lp'!B$4*10^'ModelParams Lp'!B$5*($U109/$V109)^'ModelParams Lp'!B$6)*3</f>
        <v>#DIV/0!</v>
      </c>
      <c r="X109" s="67" t="e">
        <f>('ModelParams Lp'!C$4*10^'ModelParams Lp'!C$5*($U109/$V109)^'ModelParams Lp'!C$6)*3</f>
        <v>#DIV/0!</v>
      </c>
      <c r="Y109" s="67" t="e">
        <f>('ModelParams Lp'!D$4*10^'ModelParams Lp'!D$5*($U109/$V109)^'ModelParams Lp'!D$6)*3</f>
        <v>#DIV/0!</v>
      </c>
      <c r="Z109" s="67" t="e">
        <f>('ModelParams Lp'!E$4*10^'ModelParams Lp'!E$5*($U109/$V109)^'ModelParams Lp'!E$6)*3</f>
        <v>#DIV/0!</v>
      </c>
      <c r="AA109" s="67" t="e">
        <f>('ModelParams Lp'!F$4*10^'ModelParams Lp'!F$5*($U109/$V109)^'ModelParams Lp'!F$6)*3</f>
        <v>#DIV/0!</v>
      </c>
      <c r="AB109" s="67" t="e">
        <f>('ModelParams Lp'!G$4*10^'ModelParams Lp'!G$5*($U109/$V109)^'ModelParams Lp'!G$6)*3</f>
        <v>#DIV/0!</v>
      </c>
      <c r="AC109" s="67" t="e">
        <f>('ModelParams Lp'!H$4*10^'ModelParams Lp'!H$5*($U109/$V109)^'ModelParams Lp'!H$6)*3</f>
        <v>#DIV/0!</v>
      </c>
      <c r="AD109" s="67" t="e">
        <f>('ModelParams Lp'!I$4*10^'ModelParams Lp'!I$5*($U109/$V109)^'ModelParams Lp'!I$6)*3</f>
        <v>#DIV/0!</v>
      </c>
      <c r="AE109" s="53" t="e">
        <f t="shared" si="28"/>
        <v>#DIV/0!</v>
      </c>
      <c r="AF109" s="53" t="e">
        <f>IF(AE109&lt;'ModelParams Lp'!$B$16,-1,IF(AE109&lt;'ModelParams Lp'!$C$16,0,IF(AE109&lt;'ModelParams Lp'!$D$16,1,IF(AE109&lt;'ModelParams Lp'!$E$16,2,IF(AE109&lt;'ModelParams Lp'!$F$16,3,IF(AE109&lt;'ModelParams Lp'!$G$16,4,IF(AE109&lt;'ModelParams Lp'!$H$16,5,6)))))))</f>
        <v>#DIV/0!</v>
      </c>
      <c r="AG109" s="67" t="e">
        <f ca="1">IF($AF109&gt;1,0,OFFSET('ModelParams Lp'!$C$12,0,-'Sound Pressure'!$AF109))</f>
        <v>#DIV/0!</v>
      </c>
      <c r="AH109" s="67" t="e">
        <f ca="1">IF($AF109&gt;2,0,OFFSET('ModelParams Lp'!$D$12,0,-'Sound Pressure'!$AF109))</f>
        <v>#DIV/0!</v>
      </c>
      <c r="AI109" s="67" t="e">
        <f ca="1">IF($AF109&gt;3,0,OFFSET('ModelParams Lp'!$E$12,0,-'Sound Pressure'!$AF109))</f>
        <v>#DIV/0!</v>
      </c>
      <c r="AJ109" s="67" t="e">
        <f ca="1">IF($AF109&gt;4,0,OFFSET('ModelParams Lp'!$F$12,0,-'Sound Pressure'!$AF109))</f>
        <v>#DIV/0!</v>
      </c>
      <c r="AK109" s="67" t="e">
        <f ca="1">IF($AF109&gt;3,0,OFFSET('ModelParams Lp'!$G$12,0,-'Sound Pressure'!$AF109))</f>
        <v>#DIV/0!</v>
      </c>
      <c r="AL109" s="67" t="e">
        <f ca="1">IF($AF109&gt;5,0,OFFSET('ModelParams Lp'!$H$12,0,-'Sound Pressure'!$AF109))</f>
        <v>#DIV/0!</v>
      </c>
      <c r="AM109" s="67" t="e">
        <f ca="1">IF($AF109&gt;6,0,OFFSET('ModelParams Lp'!$I$12,0,-'Sound Pressure'!$AF109))</f>
        <v>#DIV/0!</v>
      </c>
      <c r="AN109" s="67" t="e">
        <f ca="1">IF($AF109&gt;7,0,IF($AF$4&lt;0,3,OFFSET('ModelParams Lp'!$J$12,0,-'Sound Pressure'!$AF109)))</f>
        <v>#DIV/0!</v>
      </c>
      <c r="AO109" s="67" t="e">
        <f t="shared" si="48"/>
        <v>#DIV/0!</v>
      </c>
      <c r="AP109" s="67" t="e">
        <f t="shared" si="47"/>
        <v>#DIV/0!</v>
      </c>
      <c r="AQ109" s="67" t="e">
        <f t="shared" si="47"/>
        <v>#DIV/0!</v>
      </c>
      <c r="AR109" s="67" t="e">
        <f t="shared" si="47"/>
        <v>#DIV/0!</v>
      </c>
      <c r="AS109" s="67" t="e">
        <f t="shared" si="47"/>
        <v>#DIV/0!</v>
      </c>
      <c r="AT109" s="67" t="e">
        <f t="shared" si="47"/>
        <v>#DIV/0!</v>
      </c>
      <c r="AU109" s="67" t="e">
        <f t="shared" si="47"/>
        <v>#DIV/0!</v>
      </c>
      <c r="AV109" s="67" t="e">
        <f t="shared" si="47"/>
        <v>#DIV/0!</v>
      </c>
      <c r="AW109" s="67">
        <f>'ModelParams Lp'!B$22</f>
        <v>4</v>
      </c>
      <c r="AX109" s="67">
        <f>'ModelParams Lp'!C$22</f>
        <v>2</v>
      </c>
      <c r="AY109" s="67">
        <f>'ModelParams Lp'!D$22</f>
        <v>1</v>
      </c>
      <c r="AZ109" s="67">
        <f>'ModelParams Lp'!E$22</f>
        <v>0</v>
      </c>
      <c r="BA109" s="67">
        <f>'ModelParams Lp'!F$22</f>
        <v>0</v>
      </c>
      <c r="BB109" s="67">
        <f>'ModelParams Lp'!G$22</f>
        <v>0</v>
      </c>
      <c r="BC109" s="67">
        <f>'ModelParams Lp'!H$22</f>
        <v>0</v>
      </c>
      <c r="BD109" s="67">
        <f>'ModelParams Lp'!I$22</f>
        <v>0</v>
      </c>
      <c r="BE109" s="67" t="e">
        <f>-10*LOG(2/(4*PI()*2^2)+4/(0.163*(Calcul!$K114*Calcul!$L114)/VLOOKUP(Calcul!$I114,'ModelParams Lp'!$E$37:$F$39,2,0)))</f>
        <v>#N/A</v>
      </c>
      <c r="BF109" s="67" t="e">
        <f>-10*LOG(2/(4*PI()*2^2)+4/(0.163*(Calcul!$K114*Calcul!$L114)/VLOOKUP(Calcul!$I114,'ModelParams Lp'!$E$37:$F$39,2,0)))</f>
        <v>#N/A</v>
      </c>
      <c r="BG109" s="67" t="e">
        <f>-10*LOG(2/(4*PI()*2^2)+4/(0.163*(Calcul!$K114*Calcul!$L114)/VLOOKUP(Calcul!$I114,'ModelParams Lp'!$E$37:$F$39,2,0)))</f>
        <v>#N/A</v>
      </c>
      <c r="BH109" s="67" t="e">
        <f>-10*LOG(2/(4*PI()*2^2)+4/(0.163*(Calcul!$K114*Calcul!$L114)/VLOOKUP(Calcul!$I114,'ModelParams Lp'!$E$37:$F$39,2,0)))</f>
        <v>#N/A</v>
      </c>
      <c r="BI109" s="67" t="e">
        <f>-10*LOG(2/(4*PI()*2^2)+4/(0.163*(Calcul!$K114*Calcul!$L114)/VLOOKUP(Calcul!$I114,'ModelParams Lp'!$E$37:$F$39,2,0)))</f>
        <v>#N/A</v>
      </c>
      <c r="BJ109" s="67" t="e">
        <f>-10*LOG(2/(4*PI()*2^2)+4/(0.163*(Calcul!$K114*Calcul!$L114)/VLOOKUP(Calcul!$I114,'ModelParams Lp'!$E$37:$F$39,2,0)))</f>
        <v>#N/A</v>
      </c>
      <c r="BK109" s="67" t="e">
        <f>-10*LOG(2/(4*PI()*2^2)+4/(0.163*(Calcul!$K114*Calcul!$L114)/VLOOKUP(Calcul!$I114,'ModelParams Lp'!$E$37:$F$39,2,0)))</f>
        <v>#N/A</v>
      </c>
      <c r="BL109" s="67" t="e">
        <f>-10*LOG(2/(4*PI()*2^2)+4/(0.163*(Calcul!$K114*Calcul!$L114)/VLOOKUP(Calcul!$I114,'ModelParams Lp'!$E$37:$F$39,2,0)))</f>
        <v>#N/A</v>
      </c>
      <c r="BM109" s="67" t="e">
        <f>VLOOKUP(Calcul!$J114,'ModelParams Lp'!$D$28:$O$32,5,0)+BE109</f>
        <v>#N/A</v>
      </c>
      <c r="BN109" s="67" t="e">
        <f>VLOOKUP(Calcul!$J114,'ModelParams Lp'!$D$28:$O$32,6,0)+BF109</f>
        <v>#N/A</v>
      </c>
      <c r="BO109" s="67" t="e">
        <f>VLOOKUP(Calcul!$J114,'ModelParams Lp'!$D$28:$O$32,7,0)+BG109</f>
        <v>#N/A</v>
      </c>
      <c r="BP109" s="67" t="e">
        <f>VLOOKUP(Calcul!$J114,'ModelParams Lp'!$D$28:$O$32,8,0)+BH109</f>
        <v>#N/A</v>
      </c>
      <c r="BQ109" s="67" t="e">
        <f>VLOOKUP(Calcul!$J114,'ModelParams Lp'!$D$28:$O$32,9,0)+BI109</f>
        <v>#N/A</v>
      </c>
      <c r="BR109" s="67" t="e">
        <f>VLOOKUP(Calcul!$J114,'ModelParams Lp'!$D$28:$O$32,10,0)+BJ109</f>
        <v>#N/A</v>
      </c>
      <c r="BS109" s="67" t="e">
        <f>VLOOKUP(Calcul!$J114,'ModelParams Lp'!$D$28:$O$32,11,0)+BK109</f>
        <v>#N/A</v>
      </c>
      <c r="BT109" s="67" t="e">
        <f>VLOOKUP(Calcul!$J114,'ModelParams Lp'!$D$28:$O$32,12,0)+BL109</f>
        <v>#N/A</v>
      </c>
      <c r="BU109" s="66" t="e">
        <f t="shared" ca="1" si="29"/>
        <v>#DIV/0!</v>
      </c>
      <c r="BV109" s="66" t="e">
        <f t="shared" ca="1" si="30"/>
        <v>#DIV/0!</v>
      </c>
      <c r="BW109" s="66" t="e">
        <f t="shared" ca="1" si="31"/>
        <v>#DIV/0!</v>
      </c>
      <c r="BX109" s="66" t="e">
        <f t="shared" ca="1" si="32"/>
        <v>#DIV/0!</v>
      </c>
      <c r="BY109" s="66" t="e">
        <f t="shared" ca="1" si="33"/>
        <v>#DIV/0!</v>
      </c>
      <c r="BZ109" s="66" t="e">
        <f t="shared" ca="1" si="34"/>
        <v>#DIV/0!</v>
      </c>
      <c r="CA109" s="66" t="e">
        <f t="shared" ca="1" si="35"/>
        <v>#DIV/0!</v>
      </c>
      <c r="CB109" s="66" t="e">
        <f t="shared" ca="1" si="36"/>
        <v>#DIV/0!</v>
      </c>
      <c r="CC109" s="24" t="e">
        <f ca="1">10*LOG10(IF(BU109="",0,POWER(10,((BU109+'ModelParams Lw'!$O$4)/10))) +IF(BV109="",0,POWER(10,((BV109+'ModelParams Lw'!$P$4)/10))) +IF(BW109="",0,POWER(10,((BW109+'ModelParams Lw'!$Q$4)/10))) +IF(BX109="",0,POWER(10,((BX109+'ModelParams Lw'!$R$4)/10))) +IF(BY109="",0,POWER(10,((BY109+'ModelParams Lw'!$S$4)/10))) +IF(BZ109="",0,POWER(10,((BZ109+'ModelParams Lw'!$T$4)/10))) +IF(CA109="",0,POWER(10,((CA109+'ModelParams Lw'!$U$4)/10)))+IF(CB109="",0,POWER(10,((CB109+'ModelParams Lw'!$V$4)/10))))</f>
        <v>#DIV/0!</v>
      </c>
      <c r="CD109" s="24" t="e">
        <f t="shared" ca="1" si="37"/>
        <v>#DIV/0!</v>
      </c>
      <c r="CE109" s="24" t="e">
        <f ca="1">(BU109-'ModelParams Lw'!O$10)/'ModelParams Lw'!O$11</f>
        <v>#DIV/0!</v>
      </c>
      <c r="CF109" s="24" t="e">
        <f ca="1">(BV109-'ModelParams Lw'!P$10)/'ModelParams Lw'!P$11</f>
        <v>#DIV/0!</v>
      </c>
      <c r="CG109" s="24" t="e">
        <f ca="1">(BW109-'ModelParams Lw'!Q$10)/'ModelParams Lw'!Q$11</f>
        <v>#DIV/0!</v>
      </c>
      <c r="CH109" s="24" t="e">
        <f ca="1">(BX109-'ModelParams Lw'!R$10)/'ModelParams Lw'!R$11</f>
        <v>#DIV/0!</v>
      </c>
      <c r="CI109" s="24" t="e">
        <f ca="1">(BY109-'ModelParams Lw'!S$10)/'ModelParams Lw'!S$11</f>
        <v>#DIV/0!</v>
      </c>
      <c r="CJ109" s="24" t="e">
        <f ca="1">(BZ109-'ModelParams Lw'!T$10)/'ModelParams Lw'!T$11</f>
        <v>#DIV/0!</v>
      </c>
      <c r="CK109" s="24" t="e">
        <f ca="1">(CA109-'ModelParams Lw'!U$10)/'ModelParams Lw'!U$11</f>
        <v>#DIV/0!</v>
      </c>
      <c r="CL109" s="24" t="e">
        <f ca="1">(CB109-'ModelParams Lw'!V$10)/'ModelParams Lw'!V$11</f>
        <v>#DIV/0!</v>
      </c>
      <c r="CM109" s="66" t="e">
        <f t="shared" si="38"/>
        <v>#DIV/0!</v>
      </c>
      <c r="CN109" s="66" t="e">
        <f t="shared" si="39"/>
        <v>#DIV/0!</v>
      </c>
      <c r="CO109" s="66" t="e">
        <f t="shared" si="40"/>
        <v>#DIV/0!</v>
      </c>
      <c r="CP109" s="66" t="e">
        <f t="shared" si="41"/>
        <v>#DIV/0!</v>
      </c>
      <c r="CQ109" s="66" t="e">
        <f t="shared" si="42"/>
        <v>#DIV/0!</v>
      </c>
      <c r="CR109" s="66" t="e">
        <f t="shared" si="43"/>
        <v>#DIV/0!</v>
      </c>
      <c r="CS109" s="66" t="e">
        <f t="shared" si="44"/>
        <v>#DIV/0!</v>
      </c>
      <c r="CT109" s="66" t="e">
        <f t="shared" si="45"/>
        <v>#DIV/0!</v>
      </c>
      <c r="CU109" s="24" t="e">
        <f>10*LOG10(IF(CM109="",0,POWER(10,((CM109+'ModelParams Lw'!$O$4)/10))) +IF(CN109="",0,POWER(10,((CN109+'ModelParams Lw'!$P$4)/10))) +IF(CO109="",0,POWER(10,((CO109+'ModelParams Lw'!$Q$4)/10))) +IF(CP109="",0,POWER(10,((CP109+'ModelParams Lw'!$R$4)/10))) +IF(CQ109="",0,POWER(10,((CQ109+'ModelParams Lw'!$S$4)/10))) +IF(CR109="",0,POWER(10,((CR109+'ModelParams Lw'!$T$4)/10))) +IF(CS109="",0,POWER(10,((CS109+'ModelParams Lw'!$U$4)/10)))+IF(CT109="",0,POWER(10,((CT109+'ModelParams Lw'!$V$4)/10))))</f>
        <v>#DIV/0!</v>
      </c>
      <c r="CV109" s="24" t="e">
        <f t="shared" si="46"/>
        <v>#DIV/0!</v>
      </c>
      <c r="CW109" s="24" t="e">
        <f>(CM109-'ModelParams Lw'!O$10)/'ModelParams Lw'!O$11</f>
        <v>#DIV/0!</v>
      </c>
      <c r="CX109" s="24" t="e">
        <f>(CN109-'ModelParams Lw'!P$10)/'ModelParams Lw'!P$11</f>
        <v>#DIV/0!</v>
      </c>
      <c r="CY109" s="24" t="e">
        <f>(CO109-'ModelParams Lw'!Q$10)/'ModelParams Lw'!Q$11</f>
        <v>#DIV/0!</v>
      </c>
      <c r="CZ109" s="24" t="e">
        <f>(CP109-'ModelParams Lw'!R$10)/'ModelParams Lw'!R$11</f>
        <v>#DIV/0!</v>
      </c>
      <c r="DA109" s="24" t="e">
        <f>(CQ109-'ModelParams Lw'!S$10)/'ModelParams Lw'!S$11</f>
        <v>#DIV/0!</v>
      </c>
      <c r="DB109" s="24" t="e">
        <f>(CR109-'ModelParams Lw'!T$10)/'ModelParams Lw'!T$11</f>
        <v>#DIV/0!</v>
      </c>
      <c r="DC109" s="24" t="e">
        <f>(CS109-'ModelParams Lw'!U$10)/'ModelParams Lw'!U$11</f>
        <v>#DIV/0!</v>
      </c>
      <c r="DD109" s="24" t="e">
        <f>(CT109-'ModelParams Lw'!V$10)/'ModelParams Lw'!V$11</f>
        <v>#DIV/0!</v>
      </c>
    </row>
    <row r="110" spans="1:108" x14ac:dyDescent="0.25">
      <c r="A110" s="12">
        <f>'Sound Power'!B110</f>
        <v>0</v>
      </c>
      <c r="B110" s="12">
        <f>'Sound Power'!D110</f>
        <v>0</v>
      </c>
      <c r="C110" s="12">
        <f>'Sound Power'!E110</f>
        <v>0</v>
      </c>
      <c r="D110" s="12">
        <f>'Sound Power'!F110</f>
        <v>0</v>
      </c>
      <c r="E110" s="67" t="e">
        <f>IF(Calcul!$G115="SA",'Sound Power'!AY110,'Sound Power'!P110)</f>
        <v>#DIV/0!</v>
      </c>
      <c r="F110" s="67" t="e">
        <f>IF(Calcul!$G115="SA",'Sound Power'!AZ110,'Sound Power'!Q110)</f>
        <v>#DIV/0!</v>
      </c>
      <c r="G110" s="67" t="e">
        <f>IF(Calcul!$G115="SA",'Sound Power'!BA110,'Sound Power'!R110)</f>
        <v>#DIV/0!</v>
      </c>
      <c r="H110" s="67" t="e">
        <f>IF(Calcul!$G115="SA",'Sound Power'!BB110,'Sound Power'!S110)</f>
        <v>#DIV/0!</v>
      </c>
      <c r="I110" s="67" t="e">
        <f>IF(Calcul!$G115="SA",'Sound Power'!BC110,'Sound Power'!T110)</f>
        <v>#DIV/0!</v>
      </c>
      <c r="J110" s="67" t="e">
        <f>IF(Calcul!$G115="SA",'Sound Power'!BD110,'Sound Power'!U110)</f>
        <v>#DIV/0!</v>
      </c>
      <c r="K110" s="67" t="e">
        <f>IF(Calcul!$G115="SA",'Sound Power'!BE110,'Sound Power'!V110)</f>
        <v>#DIV/0!</v>
      </c>
      <c r="L110" s="67" t="e">
        <f>IF(Calcul!$G115="SA",'Sound Power'!BF110,'Sound Power'!W110)</f>
        <v>#DIV/0!</v>
      </c>
      <c r="M110" s="67" t="e">
        <f>'Sound Power'!BY110</f>
        <v>#DIV/0!</v>
      </c>
      <c r="N110" s="67" t="e">
        <f>'Sound Power'!BZ110</f>
        <v>#DIV/0!</v>
      </c>
      <c r="O110" s="67" t="e">
        <f>'Sound Power'!CA110</f>
        <v>#DIV/0!</v>
      </c>
      <c r="P110" s="67" t="e">
        <f>'Sound Power'!CB110</f>
        <v>#DIV/0!</v>
      </c>
      <c r="Q110" s="67" t="e">
        <f>'Sound Power'!CC110</f>
        <v>#DIV/0!</v>
      </c>
      <c r="R110" s="67" t="e">
        <f>'Sound Power'!CD110</f>
        <v>#DIV/0!</v>
      </c>
      <c r="S110" s="67" t="e">
        <f>'Sound Power'!CE110</f>
        <v>#DIV/0!</v>
      </c>
      <c r="T110" s="67" t="e">
        <f>'Sound Power'!CF110</f>
        <v>#DIV/0!</v>
      </c>
      <c r="U110" s="64">
        <f t="shared" si="26"/>
        <v>0</v>
      </c>
      <c r="V110" s="64">
        <f t="shared" si="27"/>
        <v>0</v>
      </c>
      <c r="W110" s="67" t="e">
        <f>('ModelParams Lp'!B$4*10^'ModelParams Lp'!B$5*($U110/$V110)^'ModelParams Lp'!B$6)*3</f>
        <v>#DIV/0!</v>
      </c>
      <c r="X110" s="67" t="e">
        <f>('ModelParams Lp'!C$4*10^'ModelParams Lp'!C$5*($U110/$V110)^'ModelParams Lp'!C$6)*3</f>
        <v>#DIV/0!</v>
      </c>
      <c r="Y110" s="67" t="e">
        <f>('ModelParams Lp'!D$4*10^'ModelParams Lp'!D$5*($U110/$V110)^'ModelParams Lp'!D$6)*3</f>
        <v>#DIV/0!</v>
      </c>
      <c r="Z110" s="67" t="e">
        <f>('ModelParams Lp'!E$4*10^'ModelParams Lp'!E$5*($U110/$V110)^'ModelParams Lp'!E$6)*3</f>
        <v>#DIV/0!</v>
      </c>
      <c r="AA110" s="67" t="e">
        <f>('ModelParams Lp'!F$4*10^'ModelParams Lp'!F$5*($U110/$V110)^'ModelParams Lp'!F$6)*3</f>
        <v>#DIV/0!</v>
      </c>
      <c r="AB110" s="67" t="e">
        <f>('ModelParams Lp'!G$4*10^'ModelParams Lp'!G$5*($U110/$V110)^'ModelParams Lp'!G$6)*3</f>
        <v>#DIV/0!</v>
      </c>
      <c r="AC110" s="67" t="e">
        <f>('ModelParams Lp'!H$4*10^'ModelParams Lp'!H$5*($U110/$V110)^'ModelParams Lp'!H$6)*3</f>
        <v>#DIV/0!</v>
      </c>
      <c r="AD110" s="67" t="e">
        <f>('ModelParams Lp'!I$4*10^'ModelParams Lp'!I$5*($U110/$V110)^'ModelParams Lp'!I$6)*3</f>
        <v>#DIV/0!</v>
      </c>
      <c r="AE110" s="53" t="e">
        <f t="shared" si="28"/>
        <v>#DIV/0!</v>
      </c>
      <c r="AF110" s="53" t="e">
        <f>IF(AE110&lt;'ModelParams Lp'!$B$16,-1,IF(AE110&lt;'ModelParams Lp'!$C$16,0,IF(AE110&lt;'ModelParams Lp'!$D$16,1,IF(AE110&lt;'ModelParams Lp'!$E$16,2,IF(AE110&lt;'ModelParams Lp'!$F$16,3,IF(AE110&lt;'ModelParams Lp'!$G$16,4,IF(AE110&lt;'ModelParams Lp'!$H$16,5,6)))))))</f>
        <v>#DIV/0!</v>
      </c>
      <c r="AG110" s="67" t="e">
        <f ca="1">IF($AF110&gt;1,0,OFFSET('ModelParams Lp'!$C$12,0,-'Sound Pressure'!$AF110))</f>
        <v>#DIV/0!</v>
      </c>
      <c r="AH110" s="67" t="e">
        <f ca="1">IF($AF110&gt;2,0,OFFSET('ModelParams Lp'!$D$12,0,-'Sound Pressure'!$AF110))</f>
        <v>#DIV/0!</v>
      </c>
      <c r="AI110" s="67" t="e">
        <f ca="1">IF($AF110&gt;3,0,OFFSET('ModelParams Lp'!$E$12,0,-'Sound Pressure'!$AF110))</f>
        <v>#DIV/0!</v>
      </c>
      <c r="AJ110" s="67" t="e">
        <f ca="1">IF($AF110&gt;4,0,OFFSET('ModelParams Lp'!$F$12,0,-'Sound Pressure'!$AF110))</f>
        <v>#DIV/0!</v>
      </c>
      <c r="AK110" s="67" t="e">
        <f ca="1">IF($AF110&gt;3,0,OFFSET('ModelParams Lp'!$G$12,0,-'Sound Pressure'!$AF110))</f>
        <v>#DIV/0!</v>
      </c>
      <c r="AL110" s="67" t="e">
        <f ca="1">IF($AF110&gt;5,0,OFFSET('ModelParams Lp'!$H$12,0,-'Sound Pressure'!$AF110))</f>
        <v>#DIV/0!</v>
      </c>
      <c r="AM110" s="67" t="e">
        <f ca="1">IF($AF110&gt;6,0,OFFSET('ModelParams Lp'!$I$12,0,-'Sound Pressure'!$AF110))</f>
        <v>#DIV/0!</v>
      </c>
      <c r="AN110" s="67" t="e">
        <f ca="1">IF($AF110&gt;7,0,IF($AF$4&lt;0,3,OFFSET('ModelParams Lp'!$J$12,0,-'Sound Pressure'!$AF110)))</f>
        <v>#DIV/0!</v>
      </c>
      <c r="AO110" s="67" t="e">
        <f t="shared" si="48"/>
        <v>#DIV/0!</v>
      </c>
      <c r="AP110" s="67" t="e">
        <f t="shared" si="47"/>
        <v>#DIV/0!</v>
      </c>
      <c r="AQ110" s="67" t="e">
        <f t="shared" si="47"/>
        <v>#DIV/0!</v>
      </c>
      <c r="AR110" s="67" t="e">
        <f t="shared" si="47"/>
        <v>#DIV/0!</v>
      </c>
      <c r="AS110" s="67" t="e">
        <f t="shared" si="47"/>
        <v>#DIV/0!</v>
      </c>
      <c r="AT110" s="67" t="e">
        <f t="shared" si="47"/>
        <v>#DIV/0!</v>
      </c>
      <c r="AU110" s="67" t="e">
        <f t="shared" si="47"/>
        <v>#DIV/0!</v>
      </c>
      <c r="AV110" s="67" t="e">
        <f t="shared" si="47"/>
        <v>#DIV/0!</v>
      </c>
      <c r="AW110" s="67">
        <f>'ModelParams Lp'!B$22</f>
        <v>4</v>
      </c>
      <c r="AX110" s="67">
        <f>'ModelParams Lp'!C$22</f>
        <v>2</v>
      </c>
      <c r="AY110" s="67">
        <f>'ModelParams Lp'!D$22</f>
        <v>1</v>
      </c>
      <c r="AZ110" s="67">
        <f>'ModelParams Lp'!E$22</f>
        <v>0</v>
      </c>
      <c r="BA110" s="67">
        <f>'ModelParams Lp'!F$22</f>
        <v>0</v>
      </c>
      <c r="BB110" s="67">
        <f>'ModelParams Lp'!G$22</f>
        <v>0</v>
      </c>
      <c r="BC110" s="67">
        <f>'ModelParams Lp'!H$22</f>
        <v>0</v>
      </c>
      <c r="BD110" s="67">
        <f>'ModelParams Lp'!I$22</f>
        <v>0</v>
      </c>
      <c r="BE110" s="67" t="e">
        <f>-10*LOG(2/(4*PI()*2^2)+4/(0.163*(Calcul!$K115*Calcul!$L115)/VLOOKUP(Calcul!$I115,'ModelParams Lp'!$E$37:$F$39,2,0)))</f>
        <v>#N/A</v>
      </c>
      <c r="BF110" s="67" t="e">
        <f>-10*LOG(2/(4*PI()*2^2)+4/(0.163*(Calcul!$K115*Calcul!$L115)/VLOOKUP(Calcul!$I115,'ModelParams Lp'!$E$37:$F$39,2,0)))</f>
        <v>#N/A</v>
      </c>
      <c r="BG110" s="67" t="e">
        <f>-10*LOG(2/(4*PI()*2^2)+4/(0.163*(Calcul!$K115*Calcul!$L115)/VLOOKUP(Calcul!$I115,'ModelParams Lp'!$E$37:$F$39,2,0)))</f>
        <v>#N/A</v>
      </c>
      <c r="BH110" s="67" t="e">
        <f>-10*LOG(2/(4*PI()*2^2)+4/(0.163*(Calcul!$K115*Calcul!$L115)/VLOOKUP(Calcul!$I115,'ModelParams Lp'!$E$37:$F$39,2,0)))</f>
        <v>#N/A</v>
      </c>
      <c r="BI110" s="67" t="e">
        <f>-10*LOG(2/(4*PI()*2^2)+4/(0.163*(Calcul!$K115*Calcul!$L115)/VLOOKUP(Calcul!$I115,'ModelParams Lp'!$E$37:$F$39,2,0)))</f>
        <v>#N/A</v>
      </c>
      <c r="BJ110" s="67" t="e">
        <f>-10*LOG(2/(4*PI()*2^2)+4/(0.163*(Calcul!$K115*Calcul!$L115)/VLOOKUP(Calcul!$I115,'ModelParams Lp'!$E$37:$F$39,2,0)))</f>
        <v>#N/A</v>
      </c>
      <c r="BK110" s="67" t="e">
        <f>-10*LOG(2/(4*PI()*2^2)+4/(0.163*(Calcul!$K115*Calcul!$L115)/VLOOKUP(Calcul!$I115,'ModelParams Lp'!$E$37:$F$39,2,0)))</f>
        <v>#N/A</v>
      </c>
      <c r="BL110" s="67" t="e">
        <f>-10*LOG(2/(4*PI()*2^2)+4/(0.163*(Calcul!$K115*Calcul!$L115)/VLOOKUP(Calcul!$I115,'ModelParams Lp'!$E$37:$F$39,2,0)))</f>
        <v>#N/A</v>
      </c>
      <c r="BM110" s="67" t="e">
        <f>VLOOKUP(Calcul!$J115,'ModelParams Lp'!$D$28:$O$32,5,0)+BE110</f>
        <v>#N/A</v>
      </c>
      <c r="BN110" s="67" t="e">
        <f>VLOOKUP(Calcul!$J115,'ModelParams Lp'!$D$28:$O$32,6,0)+BF110</f>
        <v>#N/A</v>
      </c>
      <c r="BO110" s="67" t="e">
        <f>VLOOKUP(Calcul!$J115,'ModelParams Lp'!$D$28:$O$32,7,0)+BG110</f>
        <v>#N/A</v>
      </c>
      <c r="BP110" s="67" t="e">
        <f>VLOOKUP(Calcul!$J115,'ModelParams Lp'!$D$28:$O$32,8,0)+BH110</f>
        <v>#N/A</v>
      </c>
      <c r="BQ110" s="67" t="e">
        <f>VLOOKUP(Calcul!$J115,'ModelParams Lp'!$D$28:$O$32,9,0)+BI110</f>
        <v>#N/A</v>
      </c>
      <c r="BR110" s="67" t="e">
        <f>VLOOKUP(Calcul!$J115,'ModelParams Lp'!$D$28:$O$32,10,0)+BJ110</f>
        <v>#N/A</v>
      </c>
      <c r="BS110" s="67" t="e">
        <f>VLOOKUP(Calcul!$J115,'ModelParams Lp'!$D$28:$O$32,11,0)+BK110</f>
        <v>#N/A</v>
      </c>
      <c r="BT110" s="67" t="e">
        <f>VLOOKUP(Calcul!$J115,'ModelParams Lp'!$D$28:$O$32,12,0)+BL110</f>
        <v>#N/A</v>
      </c>
      <c r="BU110" s="66" t="e">
        <f t="shared" ca="1" si="29"/>
        <v>#DIV/0!</v>
      </c>
      <c r="BV110" s="66" t="e">
        <f t="shared" ca="1" si="30"/>
        <v>#DIV/0!</v>
      </c>
      <c r="BW110" s="66" t="e">
        <f t="shared" ca="1" si="31"/>
        <v>#DIV/0!</v>
      </c>
      <c r="BX110" s="66" t="e">
        <f t="shared" ca="1" si="32"/>
        <v>#DIV/0!</v>
      </c>
      <c r="BY110" s="66" t="e">
        <f t="shared" ca="1" si="33"/>
        <v>#DIV/0!</v>
      </c>
      <c r="BZ110" s="66" t="e">
        <f t="shared" ca="1" si="34"/>
        <v>#DIV/0!</v>
      </c>
      <c r="CA110" s="66" t="e">
        <f t="shared" ca="1" si="35"/>
        <v>#DIV/0!</v>
      </c>
      <c r="CB110" s="66" t="e">
        <f t="shared" ca="1" si="36"/>
        <v>#DIV/0!</v>
      </c>
      <c r="CC110" s="24" t="e">
        <f ca="1">10*LOG10(IF(BU110="",0,POWER(10,((BU110+'ModelParams Lw'!$O$4)/10))) +IF(BV110="",0,POWER(10,((BV110+'ModelParams Lw'!$P$4)/10))) +IF(BW110="",0,POWER(10,((BW110+'ModelParams Lw'!$Q$4)/10))) +IF(BX110="",0,POWER(10,((BX110+'ModelParams Lw'!$R$4)/10))) +IF(BY110="",0,POWER(10,((BY110+'ModelParams Lw'!$S$4)/10))) +IF(BZ110="",0,POWER(10,((BZ110+'ModelParams Lw'!$T$4)/10))) +IF(CA110="",0,POWER(10,((CA110+'ModelParams Lw'!$U$4)/10)))+IF(CB110="",0,POWER(10,((CB110+'ModelParams Lw'!$V$4)/10))))</f>
        <v>#DIV/0!</v>
      </c>
      <c r="CD110" s="24" t="e">
        <f t="shared" ca="1" si="37"/>
        <v>#DIV/0!</v>
      </c>
      <c r="CE110" s="24" t="e">
        <f ca="1">(BU110-'ModelParams Lw'!O$10)/'ModelParams Lw'!O$11</f>
        <v>#DIV/0!</v>
      </c>
      <c r="CF110" s="24" t="e">
        <f ca="1">(BV110-'ModelParams Lw'!P$10)/'ModelParams Lw'!P$11</f>
        <v>#DIV/0!</v>
      </c>
      <c r="CG110" s="24" t="e">
        <f ca="1">(BW110-'ModelParams Lw'!Q$10)/'ModelParams Lw'!Q$11</f>
        <v>#DIV/0!</v>
      </c>
      <c r="CH110" s="24" t="e">
        <f ca="1">(BX110-'ModelParams Lw'!R$10)/'ModelParams Lw'!R$11</f>
        <v>#DIV/0!</v>
      </c>
      <c r="CI110" s="24" t="e">
        <f ca="1">(BY110-'ModelParams Lw'!S$10)/'ModelParams Lw'!S$11</f>
        <v>#DIV/0!</v>
      </c>
      <c r="CJ110" s="24" t="e">
        <f ca="1">(BZ110-'ModelParams Lw'!T$10)/'ModelParams Lw'!T$11</f>
        <v>#DIV/0!</v>
      </c>
      <c r="CK110" s="24" t="e">
        <f ca="1">(CA110-'ModelParams Lw'!U$10)/'ModelParams Lw'!U$11</f>
        <v>#DIV/0!</v>
      </c>
      <c r="CL110" s="24" t="e">
        <f ca="1">(CB110-'ModelParams Lw'!V$10)/'ModelParams Lw'!V$11</f>
        <v>#DIV/0!</v>
      </c>
      <c r="CM110" s="66" t="e">
        <f t="shared" si="38"/>
        <v>#DIV/0!</v>
      </c>
      <c r="CN110" s="66" t="e">
        <f t="shared" si="39"/>
        <v>#DIV/0!</v>
      </c>
      <c r="CO110" s="66" t="e">
        <f t="shared" si="40"/>
        <v>#DIV/0!</v>
      </c>
      <c r="CP110" s="66" t="e">
        <f t="shared" si="41"/>
        <v>#DIV/0!</v>
      </c>
      <c r="CQ110" s="66" t="e">
        <f t="shared" si="42"/>
        <v>#DIV/0!</v>
      </c>
      <c r="CR110" s="66" t="e">
        <f t="shared" si="43"/>
        <v>#DIV/0!</v>
      </c>
      <c r="CS110" s="66" t="e">
        <f t="shared" si="44"/>
        <v>#DIV/0!</v>
      </c>
      <c r="CT110" s="66" t="e">
        <f t="shared" si="45"/>
        <v>#DIV/0!</v>
      </c>
      <c r="CU110" s="24" t="e">
        <f>10*LOG10(IF(CM110="",0,POWER(10,((CM110+'ModelParams Lw'!$O$4)/10))) +IF(CN110="",0,POWER(10,((CN110+'ModelParams Lw'!$P$4)/10))) +IF(CO110="",0,POWER(10,((CO110+'ModelParams Lw'!$Q$4)/10))) +IF(CP110="",0,POWER(10,((CP110+'ModelParams Lw'!$R$4)/10))) +IF(CQ110="",0,POWER(10,((CQ110+'ModelParams Lw'!$S$4)/10))) +IF(CR110="",0,POWER(10,((CR110+'ModelParams Lw'!$T$4)/10))) +IF(CS110="",0,POWER(10,((CS110+'ModelParams Lw'!$U$4)/10)))+IF(CT110="",0,POWER(10,((CT110+'ModelParams Lw'!$V$4)/10))))</f>
        <v>#DIV/0!</v>
      </c>
      <c r="CV110" s="24" t="e">
        <f t="shared" si="46"/>
        <v>#DIV/0!</v>
      </c>
      <c r="CW110" s="24" t="e">
        <f>(CM110-'ModelParams Lw'!O$10)/'ModelParams Lw'!O$11</f>
        <v>#DIV/0!</v>
      </c>
      <c r="CX110" s="24" t="e">
        <f>(CN110-'ModelParams Lw'!P$10)/'ModelParams Lw'!P$11</f>
        <v>#DIV/0!</v>
      </c>
      <c r="CY110" s="24" t="e">
        <f>(CO110-'ModelParams Lw'!Q$10)/'ModelParams Lw'!Q$11</f>
        <v>#DIV/0!</v>
      </c>
      <c r="CZ110" s="24" t="e">
        <f>(CP110-'ModelParams Lw'!R$10)/'ModelParams Lw'!R$11</f>
        <v>#DIV/0!</v>
      </c>
      <c r="DA110" s="24" t="e">
        <f>(CQ110-'ModelParams Lw'!S$10)/'ModelParams Lw'!S$11</f>
        <v>#DIV/0!</v>
      </c>
      <c r="DB110" s="24" t="e">
        <f>(CR110-'ModelParams Lw'!T$10)/'ModelParams Lw'!T$11</f>
        <v>#DIV/0!</v>
      </c>
      <c r="DC110" s="24" t="e">
        <f>(CS110-'ModelParams Lw'!U$10)/'ModelParams Lw'!U$11</f>
        <v>#DIV/0!</v>
      </c>
      <c r="DD110" s="24" t="e">
        <f>(CT110-'ModelParams Lw'!V$10)/'ModelParams Lw'!V$11</f>
        <v>#DIV/0!</v>
      </c>
    </row>
    <row r="111" spans="1:108" x14ac:dyDescent="0.25">
      <c r="A111" s="12">
        <f>'Sound Power'!B111</f>
        <v>0</v>
      </c>
      <c r="B111" s="12">
        <f>'Sound Power'!D111</f>
        <v>0</v>
      </c>
      <c r="C111" s="12">
        <f>'Sound Power'!E111</f>
        <v>0</v>
      </c>
      <c r="D111" s="12">
        <f>'Sound Power'!F111</f>
        <v>0</v>
      </c>
      <c r="E111" s="67" t="e">
        <f>IF(Calcul!$G116="SA",'Sound Power'!AY111,'Sound Power'!P111)</f>
        <v>#DIV/0!</v>
      </c>
      <c r="F111" s="67" t="e">
        <f>IF(Calcul!$G116="SA",'Sound Power'!AZ111,'Sound Power'!Q111)</f>
        <v>#DIV/0!</v>
      </c>
      <c r="G111" s="67" t="e">
        <f>IF(Calcul!$G116="SA",'Sound Power'!BA111,'Sound Power'!R111)</f>
        <v>#DIV/0!</v>
      </c>
      <c r="H111" s="67" t="e">
        <f>IF(Calcul!$G116="SA",'Sound Power'!BB111,'Sound Power'!S111)</f>
        <v>#DIV/0!</v>
      </c>
      <c r="I111" s="67" t="e">
        <f>IF(Calcul!$G116="SA",'Sound Power'!BC111,'Sound Power'!T111)</f>
        <v>#DIV/0!</v>
      </c>
      <c r="J111" s="67" t="e">
        <f>IF(Calcul!$G116="SA",'Sound Power'!BD111,'Sound Power'!U111)</f>
        <v>#DIV/0!</v>
      </c>
      <c r="K111" s="67" t="e">
        <f>IF(Calcul!$G116="SA",'Sound Power'!BE111,'Sound Power'!V111)</f>
        <v>#DIV/0!</v>
      </c>
      <c r="L111" s="67" t="e">
        <f>IF(Calcul!$G116="SA",'Sound Power'!BF111,'Sound Power'!W111)</f>
        <v>#DIV/0!</v>
      </c>
      <c r="M111" s="67" t="e">
        <f>'Sound Power'!BY111</f>
        <v>#DIV/0!</v>
      </c>
      <c r="N111" s="67" t="e">
        <f>'Sound Power'!BZ111</f>
        <v>#DIV/0!</v>
      </c>
      <c r="O111" s="67" t="e">
        <f>'Sound Power'!CA111</f>
        <v>#DIV/0!</v>
      </c>
      <c r="P111" s="67" t="e">
        <f>'Sound Power'!CB111</f>
        <v>#DIV/0!</v>
      </c>
      <c r="Q111" s="67" t="e">
        <f>'Sound Power'!CC111</f>
        <v>#DIV/0!</v>
      </c>
      <c r="R111" s="67" t="e">
        <f>'Sound Power'!CD111</f>
        <v>#DIV/0!</v>
      </c>
      <c r="S111" s="67" t="e">
        <f>'Sound Power'!CE111</f>
        <v>#DIV/0!</v>
      </c>
      <c r="T111" s="67" t="e">
        <f>'Sound Power'!CF111</f>
        <v>#DIV/0!</v>
      </c>
      <c r="U111" s="64">
        <f t="shared" si="26"/>
        <v>0</v>
      </c>
      <c r="V111" s="64">
        <f t="shared" si="27"/>
        <v>0</v>
      </c>
      <c r="W111" s="67" t="e">
        <f>('ModelParams Lp'!B$4*10^'ModelParams Lp'!B$5*($U111/$V111)^'ModelParams Lp'!B$6)*3</f>
        <v>#DIV/0!</v>
      </c>
      <c r="X111" s="67" t="e">
        <f>('ModelParams Lp'!C$4*10^'ModelParams Lp'!C$5*($U111/$V111)^'ModelParams Lp'!C$6)*3</f>
        <v>#DIV/0!</v>
      </c>
      <c r="Y111" s="67" t="e">
        <f>('ModelParams Lp'!D$4*10^'ModelParams Lp'!D$5*($U111/$V111)^'ModelParams Lp'!D$6)*3</f>
        <v>#DIV/0!</v>
      </c>
      <c r="Z111" s="67" t="e">
        <f>('ModelParams Lp'!E$4*10^'ModelParams Lp'!E$5*($U111/$V111)^'ModelParams Lp'!E$6)*3</f>
        <v>#DIV/0!</v>
      </c>
      <c r="AA111" s="67" t="e">
        <f>('ModelParams Lp'!F$4*10^'ModelParams Lp'!F$5*($U111/$V111)^'ModelParams Lp'!F$6)*3</f>
        <v>#DIV/0!</v>
      </c>
      <c r="AB111" s="67" t="e">
        <f>('ModelParams Lp'!G$4*10^'ModelParams Lp'!G$5*($U111/$V111)^'ModelParams Lp'!G$6)*3</f>
        <v>#DIV/0!</v>
      </c>
      <c r="AC111" s="67" t="e">
        <f>('ModelParams Lp'!H$4*10^'ModelParams Lp'!H$5*($U111/$V111)^'ModelParams Lp'!H$6)*3</f>
        <v>#DIV/0!</v>
      </c>
      <c r="AD111" s="67" t="e">
        <f>('ModelParams Lp'!I$4*10^'ModelParams Lp'!I$5*($U111/$V111)^'ModelParams Lp'!I$6)*3</f>
        <v>#DIV/0!</v>
      </c>
      <c r="AE111" s="53" t="e">
        <f t="shared" si="28"/>
        <v>#DIV/0!</v>
      </c>
      <c r="AF111" s="53" t="e">
        <f>IF(AE111&lt;'ModelParams Lp'!$B$16,-1,IF(AE111&lt;'ModelParams Lp'!$C$16,0,IF(AE111&lt;'ModelParams Lp'!$D$16,1,IF(AE111&lt;'ModelParams Lp'!$E$16,2,IF(AE111&lt;'ModelParams Lp'!$F$16,3,IF(AE111&lt;'ModelParams Lp'!$G$16,4,IF(AE111&lt;'ModelParams Lp'!$H$16,5,6)))))))</f>
        <v>#DIV/0!</v>
      </c>
      <c r="AG111" s="67" t="e">
        <f ca="1">IF($AF111&gt;1,0,OFFSET('ModelParams Lp'!$C$12,0,-'Sound Pressure'!$AF111))</f>
        <v>#DIV/0!</v>
      </c>
      <c r="AH111" s="67" t="e">
        <f ca="1">IF($AF111&gt;2,0,OFFSET('ModelParams Lp'!$D$12,0,-'Sound Pressure'!$AF111))</f>
        <v>#DIV/0!</v>
      </c>
      <c r="AI111" s="67" t="e">
        <f ca="1">IF($AF111&gt;3,0,OFFSET('ModelParams Lp'!$E$12,0,-'Sound Pressure'!$AF111))</f>
        <v>#DIV/0!</v>
      </c>
      <c r="AJ111" s="67" t="e">
        <f ca="1">IF($AF111&gt;4,0,OFFSET('ModelParams Lp'!$F$12,0,-'Sound Pressure'!$AF111))</f>
        <v>#DIV/0!</v>
      </c>
      <c r="AK111" s="67" t="e">
        <f ca="1">IF($AF111&gt;3,0,OFFSET('ModelParams Lp'!$G$12,0,-'Sound Pressure'!$AF111))</f>
        <v>#DIV/0!</v>
      </c>
      <c r="AL111" s="67" t="e">
        <f ca="1">IF($AF111&gt;5,0,OFFSET('ModelParams Lp'!$H$12,0,-'Sound Pressure'!$AF111))</f>
        <v>#DIV/0!</v>
      </c>
      <c r="AM111" s="67" t="e">
        <f ca="1">IF($AF111&gt;6,0,OFFSET('ModelParams Lp'!$I$12,0,-'Sound Pressure'!$AF111))</f>
        <v>#DIV/0!</v>
      </c>
      <c r="AN111" s="67" t="e">
        <f ca="1">IF($AF111&gt;7,0,IF($AF$4&lt;0,3,OFFSET('ModelParams Lp'!$J$12,0,-'Sound Pressure'!$AF111)))</f>
        <v>#DIV/0!</v>
      </c>
      <c r="AO111" s="67" t="e">
        <f t="shared" si="48"/>
        <v>#DIV/0!</v>
      </c>
      <c r="AP111" s="67" t="e">
        <f t="shared" si="47"/>
        <v>#DIV/0!</v>
      </c>
      <c r="AQ111" s="67" t="e">
        <f t="shared" si="47"/>
        <v>#DIV/0!</v>
      </c>
      <c r="AR111" s="67" t="e">
        <f t="shared" si="47"/>
        <v>#DIV/0!</v>
      </c>
      <c r="AS111" s="67" t="e">
        <f t="shared" si="47"/>
        <v>#DIV/0!</v>
      </c>
      <c r="AT111" s="67" t="e">
        <f t="shared" si="47"/>
        <v>#DIV/0!</v>
      </c>
      <c r="AU111" s="67" t="e">
        <f t="shared" si="47"/>
        <v>#DIV/0!</v>
      </c>
      <c r="AV111" s="67" t="e">
        <f t="shared" si="47"/>
        <v>#DIV/0!</v>
      </c>
      <c r="AW111" s="67">
        <f>'ModelParams Lp'!B$22</f>
        <v>4</v>
      </c>
      <c r="AX111" s="67">
        <f>'ModelParams Lp'!C$22</f>
        <v>2</v>
      </c>
      <c r="AY111" s="67">
        <f>'ModelParams Lp'!D$22</f>
        <v>1</v>
      </c>
      <c r="AZ111" s="67">
        <f>'ModelParams Lp'!E$22</f>
        <v>0</v>
      </c>
      <c r="BA111" s="67">
        <f>'ModelParams Lp'!F$22</f>
        <v>0</v>
      </c>
      <c r="BB111" s="67">
        <f>'ModelParams Lp'!G$22</f>
        <v>0</v>
      </c>
      <c r="BC111" s="67">
        <f>'ModelParams Lp'!H$22</f>
        <v>0</v>
      </c>
      <c r="BD111" s="67">
        <f>'ModelParams Lp'!I$22</f>
        <v>0</v>
      </c>
      <c r="BE111" s="67" t="e">
        <f>-10*LOG(2/(4*PI()*2^2)+4/(0.163*(Calcul!$K116*Calcul!$L116)/VLOOKUP(Calcul!$I116,'ModelParams Lp'!$E$37:$F$39,2,0)))</f>
        <v>#N/A</v>
      </c>
      <c r="BF111" s="67" t="e">
        <f>-10*LOG(2/(4*PI()*2^2)+4/(0.163*(Calcul!$K116*Calcul!$L116)/VLOOKUP(Calcul!$I116,'ModelParams Lp'!$E$37:$F$39,2,0)))</f>
        <v>#N/A</v>
      </c>
      <c r="BG111" s="67" t="e">
        <f>-10*LOG(2/(4*PI()*2^2)+4/(0.163*(Calcul!$K116*Calcul!$L116)/VLOOKUP(Calcul!$I116,'ModelParams Lp'!$E$37:$F$39,2,0)))</f>
        <v>#N/A</v>
      </c>
      <c r="BH111" s="67" t="e">
        <f>-10*LOG(2/(4*PI()*2^2)+4/(0.163*(Calcul!$K116*Calcul!$L116)/VLOOKUP(Calcul!$I116,'ModelParams Lp'!$E$37:$F$39,2,0)))</f>
        <v>#N/A</v>
      </c>
      <c r="BI111" s="67" t="e">
        <f>-10*LOG(2/(4*PI()*2^2)+4/(0.163*(Calcul!$K116*Calcul!$L116)/VLOOKUP(Calcul!$I116,'ModelParams Lp'!$E$37:$F$39,2,0)))</f>
        <v>#N/A</v>
      </c>
      <c r="BJ111" s="67" t="e">
        <f>-10*LOG(2/(4*PI()*2^2)+4/(0.163*(Calcul!$K116*Calcul!$L116)/VLOOKUP(Calcul!$I116,'ModelParams Lp'!$E$37:$F$39,2,0)))</f>
        <v>#N/A</v>
      </c>
      <c r="BK111" s="67" t="e">
        <f>-10*LOG(2/(4*PI()*2^2)+4/(0.163*(Calcul!$K116*Calcul!$L116)/VLOOKUP(Calcul!$I116,'ModelParams Lp'!$E$37:$F$39,2,0)))</f>
        <v>#N/A</v>
      </c>
      <c r="BL111" s="67" t="e">
        <f>-10*LOG(2/(4*PI()*2^2)+4/(0.163*(Calcul!$K116*Calcul!$L116)/VLOOKUP(Calcul!$I116,'ModelParams Lp'!$E$37:$F$39,2,0)))</f>
        <v>#N/A</v>
      </c>
      <c r="BM111" s="67" t="e">
        <f>VLOOKUP(Calcul!$J116,'ModelParams Lp'!$D$28:$O$32,5,0)+BE111</f>
        <v>#N/A</v>
      </c>
      <c r="BN111" s="67" t="e">
        <f>VLOOKUP(Calcul!$J116,'ModelParams Lp'!$D$28:$O$32,6,0)+BF111</f>
        <v>#N/A</v>
      </c>
      <c r="BO111" s="67" t="e">
        <f>VLOOKUP(Calcul!$J116,'ModelParams Lp'!$D$28:$O$32,7,0)+BG111</f>
        <v>#N/A</v>
      </c>
      <c r="BP111" s="67" t="e">
        <f>VLOOKUP(Calcul!$J116,'ModelParams Lp'!$D$28:$O$32,8,0)+BH111</f>
        <v>#N/A</v>
      </c>
      <c r="BQ111" s="67" t="e">
        <f>VLOOKUP(Calcul!$J116,'ModelParams Lp'!$D$28:$O$32,9,0)+BI111</f>
        <v>#N/A</v>
      </c>
      <c r="BR111" s="67" t="e">
        <f>VLOOKUP(Calcul!$J116,'ModelParams Lp'!$D$28:$O$32,10,0)+BJ111</f>
        <v>#N/A</v>
      </c>
      <c r="BS111" s="67" t="e">
        <f>VLOOKUP(Calcul!$J116,'ModelParams Lp'!$D$28:$O$32,11,0)+BK111</f>
        <v>#N/A</v>
      </c>
      <c r="BT111" s="67" t="e">
        <f>VLOOKUP(Calcul!$J116,'ModelParams Lp'!$D$28:$O$32,12,0)+BL111</f>
        <v>#N/A</v>
      </c>
      <c r="BU111" s="66" t="e">
        <f t="shared" ca="1" si="29"/>
        <v>#DIV/0!</v>
      </c>
      <c r="BV111" s="66" t="e">
        <f t="shared" ca="1" si="30"/>
        <v>#DIV/0!</v>
      </c>
      <c r="BW111" s="66" t="e">
        <f t="shared" ca="1" si="31"/>
        <v>#DIV/0!</v>
      </c>
      <c r="BX111" s="66" t="e">
        <f t="shared" ca="1" si="32"/>
        <v>#DIV/0!</v>
      </c>
      <c r="BY111" s="66" t="e">
        <f t="shared" ca="1" si="33"/>
        <v>#DIV/0!</v>
      </c>
      <c r="BZ111" s="66" t="e">
        <f t="shared" ca="1" si="34"/>
        <v>#DIV/0!</v>
      </c>
      <c r="CA111" s="66" t="e">
        <f t="shared" ca="1" si="35"/>
        <v>#DIV/0!</v>
      </c>
      <c r="CB111" s="66" t="e">
        <f t="shared" ca="1" si="36"/>
        <v>#DIV/0!</v>
      </c>
      <c r="CC111" s="24" t="e">
        <f ca="1">10*LOG10(IF(BU111="",0,POWER(10,((BU111+'ModelParams Lw'!$O$4)/10))) +IF(BV111="",0,POWER(10,((BV111+'ModelParams Lw'!$P$4)/10))) +IF(BW111="",0,POWER(10,((BW111+'ModelParams Lw'!$Q$4)/10))) +IF(BX111="",0,POWER(10,((BX111+'ModelParams Lw'!$R$4)/10))) +IF(BY111="",0,POWER(10,((BY111+'ModelParams Lw'!$S$4)/10))) +IF(BZ111="",0,POWER(10,((BZ111+'ModelParams Lw'!$T$4)/10))) +IF(CA111="",0,POWER(10,((CA111+'ModelParams Lw'!$U$4)/10)))+IF(CB111="",0,POWER(10,((CB111+'ModelParams Lw'!$V$4)/10))))</f>
        <v>#DIV/0!</v>
      </c>
      <c r="CD111" s="24" t="e">
        <f t="shared" ca="1" si="37"/>
        <v>#DIV/0!</v>
      </c>
      <c r="CE111" s="24" t="e">
        <f ca="1">(BU111-'ModelParams Lw'!O$10)/'ModelParams Lw'!O$11</f>
        <v>#DIV/0!</v>
      </c>
      <c r="CF111" s="24" t="e">
        <f ca="1">(BV111-'ModelParams Lw'!P$10)/'ModelParams Lw'!P$11</f>
        <v>#DIV/0!</v>
      </c>
      <c r="CG111" s="24" t="e">
        <f ca="1">(BW111-'ModelParams Lw'!Q$10)/'ModelParams Lw'!Q$11</f>
        <v>#DIV/0!</v>
      </c>
      <c r="CH111" s="24" t="e">
        <f ca="1">(BX111-'ModelParams Lw'!R$10)/'ModelParams Lw'!R$11</f>
        <v>#DIV/0!</v>
      </c>
      <c r="CI111" s="24" t="e">
        <f ca="1">(BY111-'ModelParams Lw'!S$10)/'ModelParams Lw'!S$11</f>
        <v>#DIV/0!</v>
      </c>
      <c r="CJ111" s="24" t="e">
        <f ca="1">(BZ111-'ModelParams Lw'!T$10)/'ModelParams Lw'!T$11</f>
        <v>#DIV/0!</v>
      </c>
      <c r="CK111" s="24" t="e">
        <f ca="1">(CA111-'ModelParams Lw'!U$10)/'ModelParams Lw'!U$11</f>
        <v>#DIV/0!</v>
      </c>
      <c r="CL111" s="24" t="e">
        <f ca="1">(CB111-'ModelParams Lw'!V$10)/'ModelParams Lw'!V$11</f>
        <v>#DIV/0!</v>
      </c>
      <c r="CM111" s="66" t="e">
        <f t="shared" si="38"/>
        <v>#DIV/0!</v>
      </c>
      <c r="CN111" s="66" t="e">
        <f t="shared" si="39"/>
        <v>#DIV/0!</v>
      </c>
      <c r="CO111" s="66" t="e">
        <f t="shared" si="40"/>
        <v>#DIV/0!</v>
      </c>
      <c r="CP111" s="66" t="e">
        <f t="shared" si="41"/>
        <v>#DIV/0!</v>
      </c>
      <c r="CQ111" s="66" t="e">
        <f t="shared" si="42"/>
        <v>#DIV/0!</v>
      </c>
      <c r="CR111" s="66" t="e">
        <f t="shared" si="43"/>
        <v>#DIV/0!</v>
      </c>
      <c r="CS111" s="66" t="e">
        <f t="shared" si="44"/>
        <v>#DIV/0!</v>
      </c>
      <c r="CT111" s="66" t="e">
        <f t="shared" si="45"/>
        <v>#DIV/0!</v>
      </c>
      <c r="CU111" s="24" t="e">
        <f>10*LOG10(IF(CM111="",0,POWER(10,((CM111+'ModelParams Lw'!$O$4)/10))) +IF(CN111="",0,POWER(10,((CN111+'ModelParams Lw'!$P$4)/10))) +IF(CO111="",0,POWER(10,((CO111+'ModelParams Lw'!$Q$4)/10))) +IF(CP111="",0,POWER(10,((CP111+'ModelParams Lw'!$R$4)/10))) +IF(CQ111="",0,POWER(10,((CQ111+'ModelParams Lw'!$S$4)/10))) +IF(CR111="",0,POWER(10,((CR111+'ModelParams Lw'!$T$4)/10))) +IF(CS111="",0,POWER(10,((CS111+'ModelParams Lw'!$U$4)/10)))+IF(CT111="",0,POWER(10,((CT111+'ModelParams Lw'!$V$4)/10))))</f>
        <v>#DIV/0!</v>
      </c>
      <c r="CV111" s="24" t="e">
        <f t="shared" si="46"/>
        <v>#DIV/0!</v>
      </c>
      <c r="CW111" s="24" t="e">
        <f>(CM111-'ModelParams Lw'!O$10)/'ModelParams Lw'!O$11</f>
        <v>#DIV/0!</v>
      </c>
      <c r="CX111" s="24" t="e">
        <f>(CN111-'ModelParams Lw'!P$10)/'ModelParams Lw'!P$11</f>
        <v>#DIV/0!</v>
      </c>
      <c r="CY111" s="24" t="e">
        <f>(CO111-'ModelParams Lw'!Q$10)/'ModelParams Lw'!Q$11</f>
        <v>#DIV/0!</v>
      </c>
      <c r="CZ111" s="24" t="e">
        <f>(CP111-'ModelParams Lw'!R$10)/'ModelParams Lw'!R$11</f>
        <v>#DIV/0!</v>
      </c>
      <c r="DA111" s="24" t="e">
        <f>(CQ111-'ModelParams Lw'!S$10)/'ModelParams Lw'!S$11</f>
        <v>#DIV/0!</v>
      </c>
      <c r="DB111" s="24" t="e">
        <f>(CR111-'ModelParams Lw'!T$10)/'ModelParams Lw'!T$11</f>
        <v>#DIV/0!</v>
      </c>
      <c r="DC111" s="24" t="e">
        <f>(CS111-'ModelParams Lw'!U$10)/'ModelParams Lw'!U$11</f>
        <v>#DIV/0!</v>
      </c>
      <c r="DD111" s="24" t="e">
        <f>(CT111-'ModelParams Lw'!V$10)/'ModelParams Lw'!V$11</f>
        <v>#DIV/0!</v>
      </c>
    </row>
    <row r="112" spans="1:108" x14ac:dyDescent="0.25">
      <c r="A112" s="12">
        <f>'Sound Power'!B112</f>
        <v>0</v>
      </c>
      <c r="B112" s="12">
        <f>'Sound Power'!D112</f>
        <v>0</v>
      </c>
      <c r="C112" s="12">
        <f>'Sound Power'!E112</f>
        <v>0</v>
      </c>
      <c r="D112" s="12">
        <f>'Sound Power'!F112</f>
        <v>0</v>
      </c>
      <c r="E112" s="67" t="e">
        <f>IF(Calcul!$G117="SA",'Sound Power'!AY112,'Sound Power'!P112)</f>
        <v>#DIV/0!</v>
      </c>
      <c r="F112" s="67" t="e">
        <f>IF(Calcul!$G117="SA",'Sound Power'!AZ112,'Sound Power'!Q112)</f>
        <v>#DIV/0!</v>
      </c>
      <c r="G112" s="67" t="e">
        <f>IF(Calcul!$G117="SA",'Sound Power'!BA112,'Sound Power'!R112)</f>
        <v>#DIV/0!</v>
      </c>
      <c r="H112" s="67" t="e">
        <f>IF(Calcul!$G117="SA",'Sound Power'!BB112,'Sound Power'!S112)</f>
        <v>#DIV/0!</v>
      </c>
      <c r="I112" s="67" t="e">
        <f>IF(Calcul!$G117="SA",'Sound Power'!BC112,'Sound Power'!T112)</f>
        <v>#DIV/0!</v>
      </c>
      <c r="J112" s="67" t="e">
        <f>IF(Calcul!$G117="SA",'Sound Power'!BD112,'Sound Power'!U112)</f>
        <v>#DIV/0!</v>
      </c>
      <c r="K112" s="67" t="e">
        <f>IF(Calcul!$G117="SA",'Sound Power'!BE112,'Sound Power'!V112)</f>
        <v>#DIV/0!</v>
      </c>
      <c r="L112" s="67" t="e">
        <f>IF(Calcul!$G117="SA",'Sound Power'!BF112,'Sound Power'!W112)</f>
        <v>#DIV/0!</v>
      </c>
      <c r="M112" s="67" t="e">
        <f>'Sound Power'!BY112</f>
        <v>#DIV/0!</v>
      </c>
      <c r="N112" s="67" t="e">
        <f>'Sound Power'!BZ112</f>
        <v>#DIV/0!</v>
      </c>
      <c r="O112" s="67" t="e">
        <f>'Sound Power'!CA112</f>
        <v>#DIV/0!</v>
      </c>
      <c r="P112" s="67" t="e">
        <f>'Sound Power'!CB112</f>
        <v>#DIV/0!</v>
      </c>
      <c r="Q112" s="67" t="e">
        <f>'Sound Power'!CC112</f>
        <v>#DIV/0!</v>
      </c>
      <c r="R112" s="67" t="e">
        <f>'Sound Power'!CD112</f>
        <v>#DIV/0!</v>
      </c>
      <c r="S112" s="67" t="e">
        <f>'Sound Power'!CE112</f>
        <v>#DIV/0!</v>
      </c>
      <c r="T112" s="67" t="e">
        <f>'Sound Power'!CF112</f>
        <v>#DIV/0!</v>
      </c>
      <c r="U112" s="64">
        <f t="shared" si="26"/>
        <v>0</v>
      </c>
      <c r="V112" s="64">
        <f t="shared" si="27"/>
        <v>0</v>
      </c>
      <c r="W112" s="67" t="e">
        <f>('ModelParams Lp'!B$4*10^'ModelParams Lp'!B$5*($U112/$V112)^'ModelParams Lp'!B$6)*3</f>
        <v>#DIV/0!</v>
      </c>
      <c r="X112" s="67" t="e">
        <f>('ModelParams Lp'!C$4*10^'ModelParams Lp'!C$5*($U112/$V112)^'ModelParams Lp'!C$6)*3</f>
        <v>#DIV/0!</v>
      </c>
      <c r="Y112" s="67" t="e">
        <f>('ModelParams Lp'!D$4*10^'ModelParams Lp'!D$5*($U112/$V112)^'ModelParams Lp'!D$6)*3</f>
        <v>#DIV/0!</v>
      </c>
      <c r="Z112" s="67" t="e">
        <f>('ModelParams Lp'!E$4*10^'ModelParams Lp'!E$5*($U112/$V112)^'ModelParams Lp'!E$6)*3</f>
        <v>#DIV/0!</v>
      </c>
      <c r="AA112" s="67" t="e">
        <f>('ModelParams Lp'!F$4*10^'ModelParams Lp'!F$5*($U112/$V112)^'ModelParams Lp'!F$6)*3</f>
        <v>#DIV/0!</v>
      </c>
      <c r="AB112" s="67" t="e">
        <f>('ModelParams Lp'!G$4*10^'ModelParams Lp'!G$5*($U112/$V112)^'ModelParams Lp'!G$6)*3</f>
        <v>#DIV/0!</v>
      </c>
      <c r="AC112" s="67" t="e">
        <f>('ModelParams Lp'!H$4*10^'ModelParams Lp'!H$5*($U112/$V112)^'ModelParams Lp'!H$6)*3</f>
        <v>#DIV/0!</v>
      </c>
      <c r="AD112" s="67" t="e">
        <f>('ModelParams Lp'!I$4*10^'ModelParams Lp'!I$5*($U112/$V112)^'ModelParams Lp'!I$6)*3</f>
        <v>#DIV/0!</v>
      </c>
      <c r="AE112" s="53" t="e">
        <f t="shared" si="28"/>
        <v>#DIV/0!</v>
      </c>
      <c r="AF112" s="53" t="e">
        <f>IF(AE112&lt;'ModelParams Lp'!$B$16,-1,IF(AE112&lt;'ModelParams Lp'!$C$16,0,IF(AE112&lt;'ModelParams Lp'!$D$16,1,IF(AE112&lt;'ModelParams Lp'!$E$16,2,IF(AE112&lt;'ModelParams Lp'!$F$16,3,IF(AE112&lt;'ModelParams Lp'!$G$16,4,IF(AE112&lt;'ModelParams Lp'!$H$16,5,6)))))))</f>
        <v>#DIV/0!</v>
      </c>
      <c r="AG112" s="67" t="e">
        <f ca="1">IF($AF112&gt;1,0,OFFSET('ModelParams Lp'!$C$12,0,-'Sound Pressure'!$AF112))</f>
        <v>#DIV/0!</v>
      </c>
      <c r="AH112" s="67" t="e">
        <f ca="1">IF($AF112&gt;2,0,OFFSET('ModelParams Lp'!$D$12,0,-'Sound Pressure'!$AF112))</f>
        <v>#DIV/0!</v>
      </c>
      <c r="AI112" s="67" t="e">
        <f ca="1">IF($AF112&gt;3,0,OFFSET('ModelParams Lp'!$E$12,0,-'Sound Pressure'!$AF112))</f>
        <v>#DIV/0!</v>
      </c>
      <c r="AJ112" s="67" t="e">
        <f ca="1">IF($AF112&gt;4,0,OFFSET('ModelParams Lp'!$F$12,0,-'Sound Pressure'!$AF112))</f>
        <v>#DIV/0!</v>
      </c>
      <c r="AK112" s="67" t="e">
        <f ca="1">IF($AF112&gt;3,0,OFFSET('ModelParams Lp'!$G$12,0,-'Sound Pressure'!$AF112))</f>
        <v>#DIV/0!</v>
      </c>
      <c r="AL112" s="67" t="e">
        <f ca="1">IF($AF112&gt;5,0,OFFSET('ModelParams Lp'!$H$12,0,-'Sound Pressure'!$AF112))</f>
        <v>#DIV/0!</v>
      </c>
      <c r="AM112" s="67" t="e">
        <f ca="1">IF($AF112&gt;6,0,OFFSET('ModelParams Lp'!$I$12,0,-'Sound Pressure'!$AF112))</f>
        <v>#DIV/0!</v>
      </c>
      <c r="AN112" s="67" t="e">
        <f ca="1">IF($AF112&gt;7,0,IF($AF$4&lt;0,3,OFFSET('ModelParams Lp'!$J$12,0,-'Sound Pressure'!$AF112)))</f>
        <v>#DIV/0!</v>
      </c>
      <c r="AO112" s="67" t="e">
        <f t="shared" si="48"/>
        <v>#DIV/0!</v>
      </c>
      <c r="AP112" s="67" t="e">
        <f t="shared" si="47"/>
        <v>#DIV/0!</v>
      </c>
      <c r="AQ112" s="67" t="e">
        <f t="shared" si="47"/>
        <v>#DIV/0!</v>
      </c>
      <c r="AR112" s="67" t="e">
        <f t="shared" si="47"/>
        <v>#DIV/0!</v>
      </c>
      <c r="AS112" s="67" t="e">
        <f t="shared" si="47"/>
        <v>#DIV/0!</v>
      </c>
      <c r="AT112" s="67" t="e">
        <f t="shared" si="47"/>
        <v>#DIV/0!</v>
      </c>
      <c r="AU112" s="67" t="e">
        <f t="shared" si="47"/>
        <v>#DIV/0!</v>
      </c>
      <c r="AV112" s="67" t="e">
        <f t="shared" si="47"/>
        <v>#DIV/0!</v>
      </c>
      <c r="AW112" s="67">
        <f>'ModelParams Lp'!B$22</f>
        <v>4</v>
      </c>
      <c r="AX112" s="67">
        <f>'ModelParams Lp'!C$22</f>
        <v>2</v>
      </c>
      <c r="AY112" s="67">
        <f>'ModelParams Lp'!D$22</f>
        <v>1</v>
      </c>
      <c r="AZ112" s="67">
        <f>'ModelParams Lp'!E$22</f>
        <v>0</v>
      </c>
      <c r="BA112" s="67">
        <f>'ModelParams Lp'!F$22</f>
        <v>0</v>
      </c>
      <c r="BB112" s="67">
        <f>'ModelParams Lp'!G$22</f>
        <v>0</v>
      </c>
      <c r="BC112" s="67">
        <f>'ModelParams Lp'!H$22</f>
        <v>0</v>
      </c>
      <c r="BD112" s="67">
        <f>'ModelParams Lp'!I$22</f>
        <v>0</v>
      </c>
      <c r="BE112" s="67" t="e">
        <f>-10*LOG(2/(4*PI()*2^2)+4/(0.163*(Calcul!$K117*Calcul!$L117)/VLOOKUP(Calcul!$I117,'ModelParams Lp'!$E$37:$F$39,2,0)))</f>
        <v>#N/A</v>
      </c>
      <c r="BF112" s="67" t="e">
        <f>-10*LOG(2/(4*PI()*2^2)+4/(0.163*(Calcul!$K117*Calcul!$L117)/VLOOKUP(Calcul!$I117,'ModelParams Lp'!$E$37:$F$39,2,0)))</f>
        <v>#N/A</v>
      </c>
      <c r="BG112" s="67" t="e">
        <f>-10*LOG(2/(4*PI()*2^2)+4/(0.163*(Calcul!$K117*Calcul!$L117)/VLOOKUP(Calcul!$I117,'ModelParams Lp'!$E$37:$F$39,2,0)))</f>
        <v>#N/A</v>
      </c>
      <c r="BH112" s="67" t="e">
        <f>-10*LOG(2/(4*PI()*2^2)+4/(0.163*(Calcul!$K117*Calcul!$L117)/VLOOKUP(Calcul!$I117,'ModelParams Lp'!$E$37:$F$39,2,0)))</f>
        <v>#N/A</v>
      </c>
      <c r="BI112" s="67" t="e">
        <f>-10*LOG(2/(4*PI()*2^2)+4/(0.163*(Calcul!$K117*Calcul!$L117)/VLOOKUP(Calcul!$I117,'ModelParams Lp'!$E$37:$F$39,2,0)))</f>
        <v>#N/A</v>
      </c>
      <c r="BJ112" s="67" t="e">
        <f>-10*LOG(2/(4*PI()*2^2)+4/(0.163*(Calcul!$K117*Calcul!$L117)/VLOOKUP(Calcul!$I117,'ModelParams Lp'!$E$37:$F$39,2,0)))</f>
        <v>#N/A</v>
      </c>
      <c r="BK112" s="67" t="e">
        <f>-10*LOG(2/(4*PI()*2^2)+4/(0.163*(Calcul!$K117*Calcul!$L117)/VLOOKUP(Calcul!$I117,'ModelParams Lp'!$E$37:$F$39,2,0)))</f>
        <v>#N/A</v>
      </c>
      <c r="BL112" s="67" t="e">
        <f>-10*LOG(2/(4*PI()*2^2)+4/(0.163*(Calcul!$K117*Calcul!$L117)/VLOOKUP(Calcul!$I117,'ModelParams Lp'!$E$37:$F$39,2,0)))</f>
        <v>#N/A</v>
      </c>
      <c r="BM112" s="67" t="e">
        <f>VLOOKUP(Calcul!$J117,'ModelParams Lp'!$D$28:$O$32,5,0)+BE112</f>
        <v>#N/A</v>
      </c>
      <c r="BN112" s="67" t="e">
        <f>VLOOKUP(Calcul!$J117,'ModelParams Lp'!$D$28:$O$32,6,0)+BF112</f>
        <v>#N/A</v>
      </c>
      <c r="BO112" s="67" t="e">
        <f>VLOOKUP(Calcul!$J117,'ModelParams Lp'!$D$28:$O$32,7,0)+BG112</f>
        <v>#N/A</v>
      </c>
      <c r="BP112" s="67" t="e">
        <f>VLOOKUP(Calcul!$J117,'ModelParams Lp'!$D$28:$O$32,8,0)+BH112</f>
        <v>#N/A</v>
      </c>
      <c r="BQ112" s="67" t="e">
        <f>VLOOKUP(Calcul!$J117,'ModelParams Lp'!$D$28:$O$32,9,0)+BI112</f>
        <v>#N/A</v>
      </c>
      <c r="BR112" s="67" t="e">
        <f>VLOOKUP(Calcul!$J117,'ModelParams Lp'!$D$28:$O$32,10,0)+BJ112</f>
        <v>#N/A</v>
      </c>
      <c r="BS112" s="67" t="e">
        <f>VLOOKUP(Calcul!$J117,'ModelParams Lp'!$D$28:$O$32,11,0)+BK112</f>
        <v>#N/A</v>
      </c>
      <c r="BT112" s="67" t="e">
        <f>VLOOKUP(Calcul!$J117,'ModelParams Lp'!$D$28:$O$32,12,0)+BL112</f>
        <v>#N/A</v>
      </c>
      <c r="BU112" s="66" t="e">
        <f t="shared" ca="1" si="29"/>
        <v>#DIV/0!</v>
      </c>
      <c r="BV112" s="66" t="e">
        <f t="shared" ca="1" si="30"/>
        <v>#DIV/0!</v>
      </c>
      <c r="BW112" s="66" t="e">
        <f t="shared" ca="1" si="31"/>
        <v>#DIV/0!</v>
      </c>
      <c r="BX112" s="66" t="e">
        <f t="shared" ca="1" si="32"/>
        <v>#DIV/0!</v>
      </c>
      <c r="BY112" s="66" t="e">
        <f t="shared" ca="1" si="33"/>
        <v>#DIV/0!</v>
      </c>
      <c r="BZ112" s="66" t="e">
        <f t="shared" ca="1" si="34"/>
        <v>#DIV/0!</v>
      </c>
      <c r="CA112" s="66" t="e">
        <f t="shared" ca="1" si="35"/>
        <v>#DIV/0!</v>
      </c>
      <c r="CB112" s="66" t="e">
        <f t="shared" ca="1" si="36"/>
        <v>#DIV/0!</v>
      </c>
      <c r="CC112" s="24" t="e">
        <f ca="1">10*LOG10(IF(BU112="",0,POWER(10,((BU112+'ModelParams Lw'!$O$4)/10))) +IF(BV112="",0,POWER(10,((BV112+'ModelParams Lw'!$P$4)/10))) +IF(BW112="",0,POWER(10,((BW112+'ModelParams Lw'!$Q$4)/10))) +IF(BX112="",0,POWER(10,((BX112+'ModelParams Lw'!$R$4)/10))) +IF(BY112="",0,POWER(10,((BY112+'ModelParams Lw'!$S$4)/10))) +IF(BZ112="",0,POWER(10,((BZ112+'ModelParams Lw'!$T$4)/10))) +IF(CA112="",0,POWER(10,((CA112+'ModelParams Lw'!$U$4)/10)))+IF(CB112="",0,POWER(10,((CB112+'ModelParams Lw'!$V$4)/10))))</f>
        <v>#DIV/0!</v>
      </c>
      <c r="CD112" s="24" t="e">
        <f t="shared" ca="1" si="37"/>
        <v>#DIV/0!</v>
      </c>
      <c r="CE112" s="24" t="e">
        <f ca="1">(BU112-'ModelParams Lw'!O$10)/'ModelParams Lw'!O$11</f>
        <v>#DIV/0!</v>
      </c>
      <c r="CF112" s="24" t="e">
        <f ca="1">(BV112-'ModelParams Lw'!P$10)/'ModelParams Lw'!P$11</f>
        <v>#DIV/0!</v>
      </c>
      <c r="CG112" s="24" t="e">
        <f ca="1">(BW112-'ModelParams Lw'!Q$10)/'ModelParams Lw'!Q$11</f>
        <v>#DIV/0!</v>
      </c>
      <c r="CH112" s="24" t="e">
        <f ca="1">(BX112-'ModelParams Lw'!R$10)/'ModelParams Lw'!R$11</f>
        <v>#DIV/0!</v>
      </c>
      <c r="CI112" s="24" t="e">
        <f ca="1">(BY112-'ModelParams Lw'!S$10)/'ModelParams Lw'!S$11</f>
        <v>#DIV/0!</v>
      </c>
      <c r="CJ112" s="24" t="e">
        <f ca="1">(BZ112-'ModelParams Lw'!T$10)/'ModelParams Lw'!T$11</f>
        <v>#DIV/0!</v>
      </c>
      <c r="CK112" s="24" t="e">
        <f ca="1">(CA112-'ModelParams Lw'!U$10)/'ModelParams Lw'!U$11</f>
        <v>#DIV/0!</v>
      </c>
      <c r="CL112" s="24" t="e">
        <f ca="1">(CB112-'ModelParams Lw'!V$10)/'ModelParams Lw'!V$11</f>
        <v>#DIV/0!</v>
      </c>
      <c r="CM112" s="66" t="e">
        <f t="shared" si="38"/>
        <v>#DIV/0!</v>
      </c>
      <c r="CN112" s="66" t="e">
        <f t="shared" si="39"/>
        <v>#DIV/0!</v>
      </c>
      <c r="CO112" s="66" t="e">
        <f t="shared" si="40"/>
        <v>#DIV/0!</v>
      </c>
      <c r="CP112" s="66" t="e">
        <f t="shared" si="41"/>
        <v>#DIV/0!</v>
      </c>
      <c r="CQ112" s="66" t="e">
        <f t="shared" si="42"/>
        <v>#DIV/0!</v>
      </c>
      <c r="CR112" s="66" t="e">
        <f t="shared" si="43"/>
        <v>#DIV/0!</v>
      </c>
      <c r="CS112" s="66" t="e">
        <f t="shared" si="44"/>
        <v>#DIV/0!</v>
      </c>
      <c r="CT112" s="66" t="e">
        <f t="shared" si="45"/>
        <v>#DIV/0!</v>
      </c>
      <c r="CU112" s="24" t="e">
        <f>10*LOG10(IF(CM112="",0,POWER(10,((CM112+'ModelParams Lw'!$O$4)/10))) +IF(CN112="",0,POWER(10,((CN112+'ModelParams Lw'!$P$4)/10))) +IF(CO112="",0,POWER(10,((CO112+'ModelParams Lw'!$Q$4)/10))) +IF(CP112="",0,POWER(10,((CP112+'ModelParams Lw'!$R$4)/10))) +IF(CQ112="",0,POWER(10,((CQ112+'ModelParams Lw'!$S$4)/10))) +IF(CR112="",0,POWER(10,((CR112+'ModelParams Lw'!$T$4)/10))) +IF(CS112="",0,POWER(10,((CS112+'ModelParams Lw'!$U$4)/10)))+IF(CT112="",0,POWER(10,((CT112+'ModelParams Lw'!$V$4)/10))))</f>
        <v>#DIV/0!</v>
      </c>
      <c r="CV112" s="24" t="e">
        <f t="shared" si="46"/>
        <v>#DIV/0!</v>
      </c>
      <c r="CW112" s="24" t="e">
        <f>(CM112-'ModelParams Lw'!O$10)/'ModelParams Lw'!O$11</f>
        <v>#DIV/0!</v>
      </c>
      <c r="CX112" s="24" t="e">
        <f>(CN112-'ModelParams Lw'!P$10)/'ModelParams Lw'!P$11</f>
        <v>#DIV/0!</v>
      </c>
      <c r="CY112" s="24" t="e">
        <f>(CO112-'ModelParams Lw'!Q$10)/'ModelParams Lw'!Q$11</f>
        <v>#DIV/0!</v>
      </c>
      <c r="CZ112" s="24" t="e">
        <f>(CP112-'ModelParams Lw'!R$10)/'ModelParams Lw'!R$11</f>
        <v>#DIV/0!</v>
      </c>
      <c r="DA112" s="24" t="e">
        <f>(CQ112-'ModelParams Lw'!S$10)/'ModelParams Lw'!S$11</f>
        <v>#DIV/0!</v>
      </c>
      <c r="DB112" s="24" t="e">
        <f>(CR112-'ModelParams Lw'!T$10)/'ModelParams Lw'!T$11</f>
        <v>#DIV/0!</v>
      </c>
      <c r="DC112" s="24" t="e">
        <f>(CS112-'ModelParams Lw'!U$10)/'ModelParams Lw'!U$11</f>
        <v>#DIV/0!</v>
      </c>
      <c r="DD112" s="24" t="e">
        <f>(CT112-'ModelParams Lw'!V$10)/'ModelParams Lw'!V$11</f>
        <v>#DIV/0!</v>
      </c>
    </row>
    <row r="113" spans="1:108" x14ac:dyDescent="0.25">
      <c r="A113" s="12">
        <f>'Sound Power'!B113</f>
        <v>0</v>
      </c>
      <c r="B113" s="12">
        <f>'Sound Power'!D113</f>
        <v>0</v>
      </c>
      <c r="C113" s="12">
        <f>'Sound Power'!E113</f>
        <v>0</v>
      </c>
      <c r="D113" s="12">
        <f>'Sound Power'!F113</f>
        <v>0</v>
      </c>
      <c r="E113" s="67" t="e">
        <f>IF(Calcul!$G118="SA",'Sound Power'!AY113,'Sound Power'!P113)</f>
        <v>#DIV/0!</v>
      </c>
      <c r="F113" s="67" t="e">
        <f>IF(Calcul!$G118="SA",'Sound Power'!AZ113,'Sound Power'!Q113)</f>
        <v>#DIV/0!</v>
      </c>
      <c r="G113" s="67" t="e">
        <f>IF(Calcul!$G118="SA",'Sound Power'!BA113,'Sound Power'!R113)</f>
        <v>#DIV/0!</v>
      </c>
      <c r="H113" s="67" t="e">
        <f>IF(Calcul!$G118="SA",'Sound Power'!BB113,'Sound Power'!S113)</f>
        <v>#DIV/0!</v>
      </c>
      <c r="I113" s="67" t="e">
        <f>IF(Calcul!$G118="SA",'Sound Power'!BC113,'Sound Power'!T113)</f>
        <v>#DIV/0!</v>
      </c>
      <c r="J113" s="67" t="e">
        <f>IF(Calcul!$G118="SA",'Sound Power'!BD113,'Sound Power'!U113)</f>
        <v>#DIV/0!</v>
      </c>
      <c r="K113" s="67" t="e">
        <f>IF(Calcul!$G118="SA",'Sound Power'!BE113,'Sound Power'!V113)</f>
        <v>#DIV/0!</v>
      </c>
      <c r="L113" s="67" t="e">
        <f>IF(Calcul!$G118="SA",'Sound Power'!BF113,'Sound Power'!W113)</f>
        <v>#DIV/0!</v>
      </c>
      <c r="M113" s="67" t="e">
        <f>'Sound Power'!BY113</f>
        <v>#DIV/0!</v>
      </c>
      <c r="N113" s="67" t="e">
        <f>'Sound Power'!BZ113</f>
        <v>#DIV/0!</v>
      </c>
      <c r="O113" s="67" t="e">
        <f>'Sound Power'!CA113</f>
        <v>#DIV/0!</v>
      </c>
      <c r="P113" s="67" t="e">
        <f>'Sound Power'!CB113</f>
        <v>#DIV/0!</v>
      </c>
      <c r="Q113" s="67" t="e">
        <f>'Sound Power'!CC113</f>
        <v>#DIV/0!</v>
      </c>
      <c r="R113" s="67" t="e">
        <f>'Sound Power'!CD113</f>
        <v>#DIV/0!</v>
      </c>
      <c r="S113" s="67" t="e">
        <f>'Sound Power'!CE113</f>
        <v>#DIV/0!</v>
      </c>
      <c r="T113" s="67" t="e">
        <f>'Sound Power'!CF113</f>
        <v>#DIV/0!</v>
      </c>
      <c r="U113" s="64">
        <f t="shared" si="26"/>
        <v>0</v>
      </c>
      <c r="V113" s="64">
        <f t="shared" si="27"/>
        <v>0</v>
      </c>
      <c r="W113" s="67" t="e">
        <f>('ModelParams Lp'!B$4*10^'ModelParams Lp'!B$5*($U113/$V113)^'ModelParams Lp'!B$6)*3</f>
        <v>#DIV/0!</v>
      </c>
      <c r="X113" s="67" t="e">
        <f>('ModelParams Lp'!C$4*10^'ModelParams Lp'!C$5*($U113/$V113)^'ModelParams Lp'!C$6)*3</f>
        <v>#DIV/0!</v>
      </c>
      <c r="Y113" s="67" t="e">
        <f>('ModelParams Lp'!D$4*10^'ModelParams Lp'!D$5*($U113/$V113)^'ModelParams Lp'!D$6)*3</f>
        <v>#DIV/0!</v>
      </c>
      <c r="Z113" s="67" t="e">
        <f>('ModelParams Lp'!E$4*10^'ModelParams Lp'!E$5*($U113/$V113)^'ModelParams Lp'!E$6)*3</f>
        <v>#DIV/0!</v>
      </c>
      <c r="AA113" s="67" t="e">
        <f>('ModelParams Lp'!F$4*10^'ModelParams Lp'!F$5*($U113/$V113)^'ModelParams Lp'!F$6)*3</f>
        <v>#DIV/0!</v>
      </c>
      <c r="AB113" s="67" t="e">
        <f>('ModelParams Lp'!G$4*10^'ModelParams Lp'!G$5*($U113/$V113)^'ModelParams Lp'!G$6)*3</f>
        <v>#DIV/0!</v>
      </c>
      <c r="AC113" s="67" t="e">
        <f>('ModelParams Lp'!H$4*10^'ModelParams Lp'!H$5*($U113/$V113)^'ModelParams Lp'!H$6)*3</f>
        <v>#DIV/0!</v>
      </c>
      <c r="AD113" s="67" t="e">
        <f>('ModelParams Lp'!I$4*10^'ModelParams Lp'!I$5*($U113/$V113)^'ModelParams Lp'!I$6)*3</f>
        <v>#DIV/0!</v>
      </c>
      <c r="AE113" s="53" t="e">
        <f t="shared" si="28"/>
        <v>#DIV/0!</v>
      </c>
      <c r="AF113" s="53" t="e">
        <f>IF(AE113&lt;'ModelParams Lp'!$B$16,-1,IF(AE113&lt;'ModelParams Lp'!$C$16,0,IF(AE113&lt;'ModelParams Lp'!$D$16,1,IF(AE113&lt;'ModelParams Lp'!$E$16,2,IF(AE113&lt;'ModelParams Lp'!$F$16,3,IF(AE113&lt;'ModelParams Lp'!$G$16,4,IF(AE113&lt;'ModelParams Lp'!$H$16,5,6)))))))</f>
        <v>#DIV/0!</v>
      </c>
      <c r="AG113" s="67" t="e">
        <f ca="1">IF($AF113&gt;1,0,OFFSET('ModelParams Lp'!$C$12,0,-'Sound Pressure'!$AF113))</f>
        <v>#DIV/0!</v>
      </c>
      <c r="AH113" s="67" t="e">
        <f ca="1">IF($AF113&gt;2,0,OFFSET('ModelParams Lp'!$D$12,0,-'Sound Pressure'!$AF113))</f>
        <v>#DIV/0!</v>
      </c>
      <c r="AI113" s="67" t="e">
        <f ca="1">IF($AF113&gt;3,0,OFFSET('ModelParams Lp'!$E$12,0,-'Sound Pressure'!$AF113))</f>
        <v>#DIV/0!</v>
      </c>
      <c r="AJ113" s="67" t="e">
        <f ca="1">IF($AF113&gt;4,0,OFFSET('ModelParams Lp'!$F$12,0,-'Sound Pressure'!$AF113))</f>
        <v>#DIV/0!</v>
      </c>
      <c r="AK113" s="67" t="e">
        <f ca="1">IF($AF113&gt;3,0,OFFSET('ModelParams Lp'!$G$12,0,-'Sound Pressure'!$AF113))</f>
        <v>#DIV/0!</v>
      </c>
      <c r="AL113" s="67" t="e">
        <f ca="1">IF($AF113&gt;5,0,OFFSET('ModelParams Lp'!$H$12,0,-'Sound Pressure'!$AF113))</f>
        <v>#DIV/0!</v>
      </c>
      <c r="AM113" s="67" t="e">
        <f ca="1">IF($AF113&gt;6,0,OFFSET('ModelParams Lp'!$I$12,0,-'Sound Pressure'!$AF113))</f>
        <v>#DIV/0!</v>
      </c>
      <c r="AN113" s="67" t="e">
        <f ca="1">IF($AF113&gt;7,0,IF($AF$4&lt;0,3,OFFSET('ModelParams Lp'!$J$12,0,-'Sound Pressure'!$AF113)))</f>
        <v>#DIV/0!</v>
      </c>
      <c r="AO113" s="67" t="e">
        <f t="shared" si="48"/>
        <v>#DIV/0!</v>
      </c>
      <c r="AP113" s="67" t="e">
        <f t="shared" si="47"/>
        <v>#DIV/0!</v>
      </c>
      <c r="AQ113" s="67" t="e">
        <f t="shared" si="47"/>
        <v>#DIV/0!</v>
      </c>
      <c r="AR113" s="67" t="e">
        <f t="shared" si="47"/>
        <v>#DIV/0!</v>
      </c>
      <c r="AS113" s="67" t="e">
        <f t="shared" si="47"/>
        <v>#DIV/0!</v>
      </c>
      <c r="AT113" s="67" t="e">
        <f t="shared" si="47"/>
        <v>#DIV/0!</v>
      </c>
      <c r="AU113" s="67" t="e">
        <f t="shared" si="47"/>
        <v>#DIV/0!</v>
      </c>
      <c r="AV113" s="67" t="e">
        <f t="shared" si="47"/>
        <v>#DIV/0!</v>
      </c>
      <c r="AW113" s="67">
        <f>'ModelParams Lp'!B$22</f>
        <v>4</v>
      </c>
      <c r="AX113" s="67">
        <f>'ModelParams Lp'!C$22</f>
        <v>2</v>
      </c>
      <c r="AY113" s="67">
        <f>'ModelParams Lp'!D$22</f>
        <v>1</v>
      </c>
      <c r="AZ113" s="67">
        <f>'ModelParams Lp'!E$22</f>
        <v>0</v>
      </c>
      <c r="BA113" s="67">
        <f>'ModelParams Lp'!F$22</f>
        <v>0</v>
      </c>
      <c r="BB113" s="67">
        <f>'ModelParams Lp'!G$22</f>
        <v>0</v>
      </c>
      <c r="BC113" s="67">
        <f>'ModelParams Lp'!H$22</f>
        <v>0</v>
      </c>
      <c r="BD113" s="67">
        <f>'ModelParams Lp'!I$22</f>
        <v>0</v>
      </c>
      <c r="BE113" s="67" t="e">
        <f>-10*LOG(2/(4*PI()*2^2)+4/(0.163*(Calcul!$K118*Calcul!$L118)/VLOOKUP(Calcul!$I118,'ModelParams Lp'!$E$37:$F$39,2,0)))</f>
        <v>#N/A</v>
      </c>
      <c r="BF113" s="67" t="e">
        <f>-10*LOG(2/(4*PI()*2^2)+4/(0.163*(Calcul!$K118*Calcul!$L118)/VLOOKUP(Calcul!$I118,'ModelParams Lp'!$E$37:$F$39,2,0)))</f>
        <v>#N/A</v>
      </c>
      <c r="BG113" s="67" t="e">
        <f>-10*LOG(2/(4*PI()*2^2)+4/(0.163*(Calcul!$K118*Calcul!$L118)/VLOOKUP(Calcul!$I118,'ModelParams Lp'!$E$37:$F$39,2,0)))</f>
        <v>#N/A</v>
      </c>
      <c r="BH113" s="67" t="e">
        <f>-10*LOG(2/(4*PI()*2^2)+4/(0.163*(Calcul!$K118*Calcul!$L118)/VLOOKUP(Calcul!$I118,'ModelParams Lp'!$E$37:$F$39,2,0)))</f>
        <v>#N/A</v>
      </c>
      <c r="BI113" s="67" t="e">
        <f>-10*LOG(2/(4*PI()*2^2)+4/(0.163*(Calcul!$K118*Calcul!$L118)/VLOOKUP(Calcul!$I118,'ModelParams Lp'!$E$37:$F$39,2,0)))</f>
        <v>#N/A</v>
      </c>
      <c r="BJ113" s="67" t="e">
        <f>-10*LOG(2/(4*PI()*2^2)+4/(0.163*(Calcul!$K118*Calcul!$L118)/VLOOKUP(Calcul!$I118,'ModelParams Lp'!$E$37:$F$39,2,0)))</f>
        <v>#N/A</v>
      </c>
      <c r="BK113" s="67" t="e">
        <f>-10*LOG(2/(4*PI()*2^2)+4/(0.163*(Calcul!$K118*Calcul!$L118)/VLOOKUP(Calcul!$I118,'ModelParams Lp'!$E$37:$F$39,2,0)))</f>
        <v>#N/A</v>
      </c>
      <c r="BL113" s="67" t="e">
        <f>-10*LOG(2/(4*PI()*2^2)+4/(0.163*(Calcul!$K118*Calcul!$L118)/VLOOKUP(Calcul!$I118,'ModelParams Lp'!$E$37:$F$39,2,0)))</f>
        <v>#N/A</v>
      </c>
      <c r="BM113" s="67" t="e">
        <f>VLOOKUP(Calcul!$J118,'ModelParams Lp'!$D$28:$O$32,5,0)+BE113</f>
        <v>#N/A</v>
      </c>
      <c r="BN113" s="67" t="e">
        <f>VLOOKUP(Calcul!$J118,'ModelParams Lp'!$D$28:$O$32,6,0)+BF113</f>
        <v>#N/A</v>
      </c>
      <c r="BO113" s="67" t="e">
        <f>VLOOKUP(Calcul!$J118,'ModelParams Lp'!$D$28:$O$32,7,0)+BG113</f>
        <v>#N/A</v>
      </c>
      <c r="BP113" s="67" t="e">
        <f>VLOOKUP(Calcul!$J118,'ModelParams Lp'!$D$28:$O$32,8,0)+BH113</f>
        <v>#N/A</v>
      </c>
      <c r="BQ113" s="67" t="e">
        <f>VLOOKUP(Calcul!$J118,'ModelParams Lp'!$D$28:$O$32,9,0)+BI113</f>
        <v>#N/A</v>
      </c>
      <c r="BR113" s="67" t="e">
        <f>VLOOKUP(Calcul!$J118,'ModelParams Lp'!$D$28:$O$32,10,0)+BJ113</f>
        <v>#N/A</v>
      </c>
      <c r="BS113" s="67" t="e">
        <f>VLOOKUP(Calcul!$J118,'ModelParams Lp'!$D$28:$O$32,11,0)+BK113</f>
        <v>#N/A</v>
      </c>
      <c r="BT113" s="67" t="e">
        <f>VLOOKUP(Calcul!$J118,'ModelParams Lp'!$D$28:$O$32,12,0)+BL113</f>
        <v>#N/A</v>
      </c>
      <c r="BU113" s="66" t="e">
        <f t="shared" ca="1" si="29"/>
        <v>#DIV/0!</v>
      </c>
      <c r="BV113" s="66" t="e">
        <f t="shared" ca="1" si="30"/>
        <v>#DIV/0!</v>
      </c>
      <c r="BW113" s="66" t="e">
        <f t="shared" ca="1" si="31"/>
        <v>#DIV/0!</v>
      </c>
      <c r="BX113" s="66" t="e">
        <f t="shared" ca="1" si="32"/>
        <v>#DIV/0!</v>
      </c>
      <c r="BY113" s="66" t="e">
        <f t="shared" ca="1" si="33"/>
        <v>#DIV/0!</v>
      </c>
      <c r="BZ113" s="66" t="e">
        <f t="shared" ca="1" si="34"/>
        <v>#DIV/0!</v>
      </c>
      <c r="CA113" s="66" t="e">
        <f t="shared" ca="1" si="35"/>
        <v>#DIV/0!</v>
      </c>
      <c r="CB113" s="66" t="e">
        <f t="shared" ca="1" si="36"/>
        <v>#DIV/0!</v>
      </c>
      <c r="CC113" s="24" t="e">
        <f ca="1">10*LOG10(IF(BU113="",0,POWER(10,((BU113+'ModelParams Lw'!$O$4)/10))) +IF(BV113="",0,POWER(10,((BV113+'ModelParams Lw'!$P$4)/10))) +IF(BW113="",0,POWER(10,((BW113+'ModelParams Lw'!$Q$4)/10))) +IF(BX113="",0,POWER(10,((BX113+'ModelParams Lw'!$R$4)/10))) +IF(BY113="",0,POWER(10,((BY113+'ModelParams Lw'!$S$4)/10))) +IF(BZ113="",0,POWER(10,((BZ113+'ModelParams Lw'!$T$4)/10))) +IF(CA113="",0,POWER(10,((CA113+'ModelParams Lw'!$U$4)/10)))+IF(CB113="",0,POWER(10,((CB113+'ModelParams Lw'!$V$4)/10))))</f>
        <v>#DIV/0!</v>
      </c>
      <c r="CD113" s="24" t="e">
        <f t="shared" ca="1" si="37"/>
        <v>#DIV/0!</v>
      </c>
      <c r="CE113" s="24" t="e">
        <f ca="1">(BU113-'ModelParams Lw'!O$10)/'ModelParams Lw'!O$11</f>
        <v>#DIV/0!</v>
      </c>
      <c r="CF113" s="24" t="e">
        <f ca="1">(BV113-'ModelParams Lw'!P$10)/'ModelParams Lw'!P$11</f>
        <v>#DIV/0!</v>
      </c>
      <c r="CG113" s="24" t="e">
        <f ca="1">(BW113-'ModelParams Lw'!Q$10)/'ModelParams Lw'!Q$11</f>
        <v>#DIV/0!</v>
      </c>
      <c r="CH113" s="24" t="e">
        <f ca="1">(BX113-'ModelParams Lw'!R$10)/'ModelParams Lw'!R$11</f>
        <v>#DIV/0!</v>
      </c>
      <c r="CI113" s="24" t="e">
        <f ca="1">(BY113-'ModelParams Lw'!S$10)/'ModelParams Lw'!S$11</f>
        <v>#DIV/0!</v>
      </c>
      <c r="CJ113" s="24" t="e">
        <f ca="1">(BZ113-'ModelParams Lw'!T$10)/'ModelParams Lw'!T$11</f>
        <v>#DIV/0!</v>
      </c>
      <c r="CK113" s="24" t="e">
        <f ca="1">(CA113-'ModelParams Lw'!U$10)/'ModelParams Lw'!U$11</f>
        <v>#DIV/0!</v>
      </c>
      <c r="CL113" s="24" t="e">
        <f ca="1">(CB113-'ModelParams Lw'!V$10)/'ModelParams Lw'!V$11</f>
        <v>#DIV/0!</v>
      </c>
      <c r="CM113" s="66" t="e">
        <f t="shared" si="38"/>
        <v>#DIV/0!</v>
      </c>
      <c r="CN113" s="66" t="e">
        <f t="shared" si="39"/>
        <v>#DIV/0!</v>
      </c>
      <c r="CO113" s="66" t="e">
        <f t="shared" si="40"/>
        <v>#DIV/0!</v>
      </c>
      <c r="CP113" s="66" t="e">
        <f t="shared" si="41"/>
        <v>#DIV/0!</v>
      </c>
      <c r="CQ113" s="66" t="e">
        <f t="shared" si="42"/>
        <v>#DIV/0!</v>
      </c>
      <c r="CR113" s="66" t="e">
        <f t="shared" si="43"/>
        <v>#DIV/0!</v>
      </c>
      <c r="CS113" s="66" t="e">
        <f t="shared" si="44"/>
        <v>#DIV/0!</v>
      </c>
      <c r="CT113" s="66" t="e">
        <f t="shared" si="45"/>
        <v>#DIV/0!</v>
      </c>
      <c r="CU113" s="24" t="e">
        <f>10*LOG10(IF(CM113="",0,POWER(10,((CM113+'ModelParams Lw'!$O$4)/10))) +IF(CN113="",0,POWER(10,((CN113+'ModelParams Lw'!$P$4)/10))) +IF(CO113="",0,POWER(10,((CO113+'ModelParams Lw'!$Q$4)/10))) +IF(CP113="",0,POWER(10,((CP113+'ModelParams Lw'!$R$4)/10))) +IF(CQ113="",0,POWER(10,((CQ113+'ModelParams Lw'!$S$4)/10))) +IF(CR113="",0,POWER(10,((CR113+'ModelParams Lw'!$T$4)/10))) +IF(CS113="",0,POWER(10,((CS113+'ModelParams Lw'!$U$4)/10)))+IF(CT113="",0,POWER(10,((CT113+'ModelParams Lw'!$V$4)/10))))</f>
        <v>#DIV/0!</v>
      </c>
      <c r="CV113" s="24" t="e">
        <f t="shared" si="46"/>
        <v>#DIV/0!</v>
      </c>
      <c r="CW113" s="24" t="e">
        <f>(CM113-'ModelParams Lw'!O$10)/'ModelParams Lw'!O$11</f>
        <v>#DIV/0!</v>
      </c>
      <c r="CX113" s="24" t="e">
        <f>(CN113-'ModelParams Lw'!P$10)/'ModelParams Lw'!P$11</f>
        <v>#DIV/0!</v>
      </c>
      <c r="CY113" s="24" t="e">
        <f>(CO113-'ModelParams Lw'!Q$10)/'ModelParams Lw'!Q$11</f>
        <v>#DIV/0!</v>
      </c>
      <c r="CZ113" s="24" t="e">
        <f>(CP113-'ModelParams Lw'!R$10)/'ModelParams Lw'!R$11</f>
        <v>#DIV/0!</v>
      </c>
      <c r="DA113" s="24" t="e">
        <f>(CQ113-'ModelParams Lw'!S$10)/'ModelParams Lw'!S$11</f>
        <v>#DIV/0!</v>
      </c>
      <c r="DB113" s="24" t="e">
        <f>(CR113-'ModelParams Lw'!T$10)/'ModelParams Lw'!T$11</f>
        <v>#DIV/0!</v>
      </c>
      <c r="DC113" s="24" t="e">
        <f>(CS113-'ModelParams Lw'!U$10)/'ModelParams Lw'!U$11</f>
        <v>#DIV/0!</v>
      </c>
      <c r="DD113" s="24" t="e">
        <f>(CT113-'ModelParams Lw'!V$10)/'ModelParams Lw'!V$11</f>
        <v>#DIV/0!</v>
      </c>
    </row>
    <row r="114" spans="1:108" x14ac:dyDescent="0.25">
      <c r="A114" s="12">
        <f>'Sound Power'!B114</f>
        <v>0</v>
      </c>
      <c r="B114" s="12">
        <f>'Sound Power'!D114</f>
        <v>0</v>
      </c>
      <c r="C114" s="12">
        <f>'Sound Power'!E114</f>
        <v>0</v>
      </c>
      <c r="D114" s="12">
        <f>'Sound Power'!F114</f>
        <v>0</v>
      </c>
      <c r="E114" s="67" t="e">
        <f>IF(Calcul!$G119="SA",'Sound Power'!AY114,'Sound Power'!P114)</f>
        <v>#DIV/0!</v>
      </c>
      <c r="F114" s="67" t="e">
        <f>IF(Calcul!$G119="SA",'Sound Power'!AZ114,'Sound Power'!Q114)</f>
        <v>#DIV/0!</v>
      </c>
      <c r="G114" s="67" t="e">
        <f>IF(Calcul!$G119="SA",'Sound Power'!BA114,'Sound Power'!R114)</f>
        <v>#DIV/0!</v>
      </c>
      <c r="H114" s="67" t="e">
        <f>IF(Calcul!$G119="SA",'Sound Power'!BB114,'Sound Power'!S114)</f>
        <v>#DIV/0!</v>
      </c>
      <c r="I114" s="67" t="e">
        <f>IF(Calcul!$G119="SA",'Sound Power'!BC114,'Sound Power'!T114)</f>
        <v>#DIV/0!</v>
      </c>
      <c r="J114" s="67" t="e">
        <f>IF(Calcul!$G119="SA",'Sound Power'!BD114,'Sound Power'!U114)</f>
        <v>#DIV/0!</v>
      </c>
      <c r="K114" s="67" t="e">
        <f>IF(Calcul!$G119="SA",'Sound Power'!BE114,'Sound Power'!V114)</f>
        <v>#DIV/0!</v>
      </c>
      <c r="L114" s="67" t="e">
        <f>IF(Calcul!$G119="SA",'Sound Power'!BF114,'Sound Power'!W114)</f>
        <v>#DIV/0!</v>
      </c>
      <c r="M114" s="67" t="e">
        <f>'Sound Power'!BY114</f>
        <v>#DIV/0!</v>
      </c>
      <c r="N114" s="67" t="e">
        <f>'Sound Power'!BZ114</f>
        <v>#DIV/0!</v>
      </c>
      <c r="O114" s="67" t="e">
        <f>'Sound Power'!CA114</f>
        <v>#DIV/0!</v>
      </c>
      <c r="P114" s="67" t="e">
        <f>'Sound Power'!CB114</f>
        <v>#DIV/0!</v>
      </c>
      <c r="Q114" s="67" t="e">
        <f>'Sound Power'!CC114</f>
        <v>#DIV/0!</v>
      </c>
      <c r="R114" s="67" t="e">
        <f>'Sound Power'!CD114</f>
        <v>#DIV/0!</v>
      </c>
      <c r="S114" s="67" t="e">
        <f>'Sound Power'!CE114</f>
        <v>#DIV/0!</v>
      </c>
      <c r="T114" s="67" t="e">
        <f>'Sound Power'!CF114</f>
        <v>#DIV/0!</v>
      </c>
      <c r="U114" s="64">
        <f t="shared" si="26"/>
        <v>0</v>
      </c>
      <c r="V114" s="64">
        <f t="shared" si="27"/>
        <v>0</v>
      </c>
      <c r="W114" s="67" t="e">
        <f>('ModelParams Lp'!B$4*10^'ModelParams Lp'!B$5*($U114/$V114)^'ModelParams Lp'!B$6)*3</f>
        <v>#DIV/0!</v>
      </c>
      <c r="X114" s="67" t="e">
        <f>('ModelParams Lp'!C$4*10^'ModelParams Lp'!C$5*($U114/$V114)^'ModelParams Lp'!C$6)*3</f>
        <v>#DIV/0!</v>
      </c>
      <c r="Y114" s="67" t="e">
        <f>('ModelParams Lp'!D$4*10^'ModelParams Lp'!D$5*($U114/$V114)^'ModelParams Lp'!D$6)*3</f>
        <v>#DIV/0!</v>
      </c>
      <c r="Z114" s="67" t="e">
        <f>('ModelParams Lp'!E$4*10^'ModelParams Lp'!E$5*($U114/$V114)^'ModelParams Lp'!E$6)*3</f>
        <v>#DIV/0!</v>
      </c>
      <c r="AA114" s="67" t="e">
        <f>('ModelParams Lp'!F$4*10^'ModelParams Lp'!F$5*($U114/$V114)^'ModelParams Lp'!F$6)*3</f>
        <v>#DIV/0!</v>
      </c>
      <c r="AB114" s="67" t="e">
        <f>('ModelParams Lp'!G$4*10^'ModelParams Lp'!G$5*($U114/$V114)^'ModelParams Lp'!G$6)*3</f>
        <v>#DIV/0!</v>
      </c>
      <c r="AC114" s="67" t="e">
        <f>('ModelParams Lp'!H$4*10^'ModelParams Lp'!H$5*($U114/$V114)^'ModelParams Lp'!H$6)*3</f>
        <v>#DIV/0!</v>
      </c>
      <c r="AD114" s="67" t="e">
        <f>('ModelParams Lp'!I$4*10^'ModelParams Lp'!I$5*($U114/$V114)^'ModelParams Lp'!I$6)*3</f>
        <v>#DIV/0!</v>
      </c>
      <c r="AE114" s="53" t="e">
        <f t="shared" si="28"/>
        <v>#DIV/0!</v>
      </c>
      <c r="AF114" s="53" t="e">
        <f>IF(AE114&lt;'ModelParams Lp'!$B$16,-1,IF(AE114&lt;'ModelParams Lp'!$C$16,0,IF(AE114&lt;'ModelParams Lp'!$D$16,1,IF(AE114&lt;'ModelParams Lp'!$E$16,2,IF(AE114&lt;'ModelParams Lp'!$F$16,3,IF(AE114&lt;'ModelParams Lp'!$G$16,4,IF(AE114&lt;'ModelParams Lp'!$H$16,5,6)))))))</f>
        <v>#DIV/0!</v>
      </c>
      <c r="AG114" s="67" t="e">
        <f ca="1">IF($AF114&gt;1,0,OFFSET('ModelParams Lp'!$C$12,0,-'Sound Pressure'!$AF114))</f>
        <v>#DIV/0!</v>
      </c>
      <c r="AH114" s="67" t="e">
        <f ca="1">IF($AF114&gt;2,0,OFFSET('ModelParams Lp'!$D$12,0,-'Sound Pressure'!$AF114))</f>
        <v>#DIV/0!</v>
      </c>
      <c r="AI114" s="67" t="e">
        <f ca="1">IF($AF114&gt;3,0,OFFSET('ModelParams Lp'!$E$12,0,-'Sound Pressure'!$AF114))</f>
        <v>#DIV/0!</v>
      </c>
      <c r="AJ114" s="67" t="e">
        <f ca="1">IF($AF114&gt;4,0,OFFSET('ModelParams Lp'!$F$12,0,-'Sound Pressure'!$AF114))</f>
        <v>#DIV/0!</v>
      </c>
      <c r="AK114" s="67" t="e">
        <f ca="1">IF($AF114&gt;3,0,OFFSET('ModelParams Lp'!$G$12,0,-'Sound Pressure'!$AF114))</f>
        <v>#DIV/0!</v>
      </c>
      <c r="AL114" s="67" t="e">
        <f ca="1">IF($AF114&gt;5,0,OFFSET('ModelParams Lp'!$H$12,0,-'Sound Pressure'!$AF114))</f>
        <v>#DIV/0!</v>
      </c>
      <c r="AM114" s="67" t="e">
        <f ca="1">IF($AF114&gt;6,0,OFFSET('ModelParams Lp'!$I$12,0,-'Sound Pressure'!$AF114))</f>
        <v>#DIV/0!</v>
      </c>
      <c r="AN114" s="67" t="e">
        <f ca="1">IF($AF114&gt;7,0,IF($AF$4&lt;0,3,OFFSET('ModelParams Lp'!$J$12,0,-'Sound Pressure'!$AF114)))</f>
        <v>#DIV/0!</v>
      </c>
      <c r="AO114" s="67" t="e">
        <f t="shared" si="48"/>
        <v>#DIV/0!</v>
      </c>
      <c r="AP114" s="67" t="e">
        <f t="shared" si="47"/>
        <v>#DIV/0!</v>
      </c>
      <c r="AQ114" s="67" t="e">
        <f t="shared" si="47"/>
        <v>#DIV/0!</v>
      </c>
      <c r="AR114" s="67" t="e">
        <f t="shared" si="47"/>
        <v>#DIV/0!</v>
      </c>
      <c r="AS114" s="67" t="e">
        <f t="shared" si="47"/>
        <v>#DIV/0!</v>
      </c>
      <c r="AT114" s="67" t="e">
        <f t="shared" si="47"/>
        <v>#DIV/0!</v>
      </c>
      <c r="AU114" s="67" t="e">
        <f t="shared" si="47"/>
        <v>#DIV/0!</v>
      </c>
      <c r="AV114" s="67" t="e">
        <f t="shared" si="47"/>
        <v>#DIV/0!</v>
      </c>
      <c r="AW114" s="67">
        <f>'ModelParams Lp'!B$22</f>
        <v>4</v>
      </c>
      <c r="AX114" s="67">
        <f>'ModelParams Lp'!C$22</f>
        <v>2</v>
      </c>
      <c r="AY114" s="67">
        <f>'ModelParams Lp'!D$22</f>
        <v>1</v>
      </c>
      <c r="AZ114" s="67">
        <f>'ModelParams Lp'!E$22</f>
        <v>0</v>
      </c>
      <c r="BA114" s="67">
        <f>'ModelParams Lp'!F$22</f>
        <v>0</v>
      </c>
      <c r="BB114" s="67">
        <f>'ModelParams Lp'!G$22</f>
        <v>0</v>
      </c>
      <c r="BC114" s="67">
        <f>'ModelParams Lp'!H$22</f>
        <v>0</v>
      </c>
      <c r="BD114" s="67">
        <f>'ModelParams Lp'!I$22</f>
        <v>0</v>
      </c>
      <c r="BE114" s="67" t="e">
        <f>-10*LOG(2/(4*PI()*2^2)+4/(0.163*(Calcul!$K119*Calcul!$L119)/VLOOKUP(Calcul!$I119,'ModelParams Lp'!$E$37:$F$39,2,0)))</f>
        <v>#N/A</v>
      </c>
      <c r="BF114" s="67" t="e">
        <f>-10*LOG(2/(4*PI()*2^2)+4/(0.163*(Calcul!$K119*Calcul!$L119)/VLOOKUP(Calcul!$I119,'ModelParams Lp'!$E$37:$F$39,2,0)))</f>
        <v>#N/A</v>
      </c>
      <c r="BG114" s="67" t="e">
        <f>-10*LOG(2/(4*PI()*2^2)+4/(0.163*(Calcul!$K119*Calcul!$L119)/VLOOKUP(Calcul!$I119,'ModelParams Lp'!$E$37:$F$39,2,0)))</f>
        <v>#N/A</v>
      </c>
      <c r="BH114" s="67" t="e">
        <f>-10*LOG(2/(4*PI()*2^2)+4/(0.163*(Calcul!$K119*Calcul!$L119)/VLOOKUP(Calcul!$I119,'ModelParams Lp'!$E$37:$F$39,2,0)))</f>
        <v>#N/A</v>
      </c>
      <c r="BI114" s="67" t="e">
        <f>-10*LOG(2/(4*PI()*2^2)+4/(0.163*(Calcul!$K119*Calcul!$L119)/VLOOKUP(Calcul!$I119,'ModelParams Lp'!$E$37:$F$39,2,0)))</f>
        <v>#N/A</v>
      </c>
      <c r="BJ114" s="67" t="e">
        <f>-10*LOG(2/(4*PI()*2^2)+4/(0.163*(Calcul!$K119*Calcul!$L119)/VLOOKUP(Calcul!$I119,'ModelParams Lp'!$E$37:$F$39,2,0)))</f>
        <v>#N/A</v>
      </c>
      <c r="BK114" s="67" t="e">
        <f>-10*LOG(2/(4*PI()*2^2)+4/(0.163*(Calcul!$K119*Calcul!$L119)/VLOOKUP(Calcul!$I119,'ModelParams Lp'!$E$37:$F$39,2,0)))</f>
        <v>#N/A</v>
      </c>
      <c r="BL114" s="67" t="e">
        <f>-10*LOG(2/(4*PI()*2^2)+4/(0.163*(Calcul!$K119*Calcul!$L119)/VLOOKUP(Calcul!$I119,'ModelParams Lp'!$E$37:$F$39,2,0)))</f>
        <v>#N/A</v>
      </c>
      <c r="BM114" s="67" t="e">
        <f>VLOOKUP(Calcul!$J119,'ModelParams Lp'!$D$28:$O$32,5,0)+BE114</f>
        <v>#N/A</v>
      </c>
      <c r="BN114" s="67" t="e">
        <f>VLOOKUP(Calcul!$J119,'ModelParams Lp'!$D$28:$O$32,6,0)+BF114</f>
        <v>#N/A</v>
      </c>
      <c r="BO114" s="67" t="e">
        <f>VLOOKUP(Calcul!$J119,'ModelParams Lp'!$D$28:$O$32,7,0)+BG114</f>
        <v>#N/A</v>
      </c>
      <c r="BP114" s="67" t="e">
        <f>VLOOKUP(Calcul!$J119,'ModelParams Lp'!$D$28:$O$32,8,0)+BH114</f>
        <v>#N/A</v>
      </c>
      <c r="BQ114" s="67" t="e">
        <f>VLOOKUP(Calcul!$J119,'ModelParams Lp'!$D$28:$O$32,9,0)+BI114</f>
        <v>#N/A</v>
      </c>
      <c r="BR114" s="67" t="e">
        <f>VLOOKUP(Calcul!$J119,'ModelParams Lp'!$D$28:$O$32,10,0)+BJ114</f>
        <v>#N/A</v>
      </c>
      <c r="BS114" s="67" t="e">
        <f>VLOOKUP(Calcul!$J119,'ModelParams Lp'!$D$28:$O$32,11,0)+BK114</f>
        <v>#N/A</v>
      </c>
      <c r="BT114" s="67" t="e">
        <f>VLOOKUP(Calcul!$J119,'ModelParams Lp'!$D$28:$O$32,12,0)+BL114</f>
        <v>#N/A</v>
      </c>
      <c r="BU114" s="66" t="e">
        <f t="shared" ca="1" si="29"/>
        <v>#DIV/0!</v>
      </c>
      <c r="BV114" s="66" t="e">
        <f t="shared" ca="1" si="30"/>
        <v>#DIV/0!</v>
      </c>
      <c r="BW114" s="66" t="e">
        <f t="shared" ca="1" si="31"/>
        <v>#DIV/0!</v>
      </c>
      <c r="BX114" s="66" t="e">
        <f t="shared" ca="1" si="32"/>
        <v>#DIV/0!</v>
      </c>
      <c r="BY114" s="66" t="e">
        <f t="shared" ca="1" si="33"/>
        <v>#DIV/0!</v>
      </c>
      <c r="BZ114" s="66" t="e">
        <f t="shared" ca="1" si="34"/>
        <v>#DIV/0!</v>
      </c>
      <c r="CA114" s="66" t="e">
        <f t="shared" ca="1" si="35"/>
        <v>#DIV/0!</v>
      </c>
      <c r="CB114" s="66" t="e">
        <f t="shared" ca="1" si="36"/>
        <v>#DIV/0!</v>
      </c>
      <c r="CC114" s="24" t="e">
        <f ca="1">10*LOG10(IF(BU114="",0,POWER(10,((BU114+'ModelParams Lw'!$O$4)/10))) +IF(BV114="",0,POWER(10,((BV114+'ModelParams Lw'!$P$4)/10))) +IF(BW114="",0,POWER(10,((BW114+'ModelParams Lw'!$Q$4)/10))) +IF(BX114="",0,POWER(10,((BX114+'ModelParams Lw'!$R$4)/10))) +IF(BY114="",0,POWER(10,((BY114+'ModelParams Lw'!$S$4)/10))) +IF(BZ114="",0,POWER(10,((BZ114+'ModelParams Lw'!$T$4)/10))) +IF(CA114="",0,POWER(10,((CA114+'ModelParams Lw'!$U$4)/10)))+IF(CB114="",0,POWER(10,((CB114+'ModelParams Lw'!$V$4)/10))))</f>
        <v>#DIV/0!</v>
      </c>
      <c r="CD114" s="24" t="e">
        <f t="shared" ca="1" si="37"/>
        <v>#DIV/0!</v>
      </c>
      <c r="CE114" s="24" t="e">
        <f ca="1">(BU114-'ModelParams Lw'!O$10)/'ModelParams Lw'!O$11</f>
        <v>#DIV/0!</v>
      </c>
      <c r="CF114" s="24" t="e">
        <f ca="1">(BV114-'ModelParams Lw'!P$10)/'ModelParams Lw'!P$11</f>
        <v>#DIV/0!</v>
      </c>
      <c r="CG114" s="24" t="e">
        <f ca="1">(BW114-'ModelParams Lw'!Q$10)/'ModelParams Lw'!Q$11</f>
        <v>#DIV/0!</v>
      </c>
      <c r="CH114" s="24" t="e">
        <f ca="1">(BX114-'ModelParams Lw'!R$10)/'ModelParams Lw'!R$11</f>
        <v>#DIV/0!</v>
      </c>
      <c r="CI114" s="24" t="e">
        <f ca="1">(BY114-'ModelParams Lw'!S$10)/'ModelParams Lw'!S$11</f>
        <v>#DIV/0!</v>
      </c>
      <c r="CJ114" s="24" t="e">
        <f ca="1">(BZ114-'ModelParams Lw'!T$10)/'ModelParams Lw'!T$11</f>
        <v>#DIV/0!</v>
      </c>
      <c r="CK114" s="24" t="e">
        <f ca="1">(CA114-'ModelParams Lw'!U$10)/'ModelParams Lw'!U$11</f>
        <v>#DIV/0!</v>
      </c>
      <c r="CL114" s="24" t="e">
        <f ca="1">(CB114-'ModelParams Lw'!V$10)/'ModelParams Lw'!V$11</f>
        <v>#DIV/0!</v>
      </c>
      <c r="CM114" s="66" t="e">
        <f t="shared" si="38"/>
        <v>#DIV/0!</v>
      </c>
      <c r="CN114" s="66" t="e">
        <f t="shared" si="39"/>
        <v>#DIV/0!</v>
      </c>
      <c r="CO114" s="66" t="e">
        <f t="shared" si="40"/>
        <v>#DIV/0!</v>
      </c>
      <c r="CP114" s="66" t="e">
        <f t="shared" si="41"/>
        <v>#DIV/0!</v>
      </c>
      <c r="CQ114" s="66" t="e">
        <f t="shared" si="42"/>
        <v>#DIV/0!</v>
      </c>
      <c r="CR114" s="66" t="e">
        <f t="shared" si="43"/>
        <v>#DIV/0!</v>
      </c>
      <c r="CS114" s="66" t="e">
        <f t="shared" si="44"/>
        <v>#DIV/0!</v>
      </c>
      <c r="CT114" s="66" t="e">
        <f t="shared" si="45"/>
        <v>#DIV/0!</v>
      </c>
      <c r="CU114" s="24" t="e">
        <f>10*LOG10(IF(CM114="",0,POWER(10,((CM114+'ModelParams Lw'!$O$4)/10))) +IF(CN114="",0,POWER(10,((CN114+'ModelParams Lw'!$P$4)/10))) +IF(CO114="",0,POWER(10,((CO114+'ModelParams Lw'!$Q$4)/10))) +IF(CP114="",0,POWER(10,((CP114+'ModelParams Lw'!$R$4)/10))) +IF(CQ114="",0,POWER(10,((CQ114+'ModelParams Lw'!$S$4)/10))) +IF(CR114="",0,POWER(10,((CR114+'ModelParams Lw'!$T$4)/10))) +IF(CS114="",0,POWER(10,((CS114+'ModelParams Lw'!$U$4)/10)))+IF(CT114="",0,POWER(10,((CT114+'ModelParams Lw'!$V$4)/10))))</f>
        <v>#DIV/0!</v>
      </c>
      <c r="CV114" s="24" t="e">
        <f t="shared" si="46"/>
        <v>#DIV/0!</v>
      </c>
      <c r="CW114" s="24" t="e">
        <f>(CM114-'ModelParams Lw'!O$10)/'ModelParams Lw'!O$11</f>
        <v>#DIV/0!</v>
      </c>
      <c r="CX114" s="24" t="e">
        <f>(CN114-'ModelParams Lw'!P$10)/'ModelParams Lw'!P$11</f>
        <v>#DIV/0!</v>
      </c>
      <c r="CY114" s="24" t="e">
        <f>(CO114-'ModelParams Lw'!Q$10)/'ModelParams Lw'!Q$11</f>
        <v>#DIV/0!</v>
      </c>
      <c r="CZ114" s="24" t="e">
        <f>(CP114-'ModelParams Lw'!R$10)/'ModelParams Lw'!R$11</f>
        <v>#DIV/0!</v>
      </c>
      <c r="DA114" s="24" t="e">
        <f>(CQ114-'ModelParams Lw'!S$10)/'ModelParams Lw'!S$11</f>
        <v>#DIV/0!</v>
      </c>
      <c r="DB114" s="24" t="e">
        <f>(CR114-'ModelParams Lw'!T$10)/'ModelParams Lw'!T$11</f>
        <v>#DIV/0!</v>
      </c>
      <c r="DC114" s="24" t="e">
        <f>(CS114-'ModelParams Lw'!U$10)/'ModelParams Lw'!U$11</f>
        <v>#DIV/0!</v>
      </c>
      <c r="DD114" s="24" t="e">
        <f>(CT114-'ModelParams Lw'!V$10)/'ModelParams Lw'!V$11</f>
        <v>#DIV/0!</v>
      </c>
    </row>
    <row r="115" spans="1:108" x14ac:dyDescent="0.25">
      <c r="A115" s="12">
        <f>'Sound Power'!B115</f>
        <v>0</v>
      </c>
      <c r="B115" s="12">
        <f>'Sound Power'!D115</f>
        <v>0</v>
      </c>
      <c r="C115" s="12">
        <f>'Sound Power'!E115</f>
        <v>0</v>
      </c>
      <c r="D115" s="12">
        <f>'Sound Power'!F115</f>
        <v>0</v>
      </c>
      <c r="E115" s="67" t="e">
        <f>IF(Calcul!$G120="SA",'Sound Power'!AY115,'Sound Power'!P115)</f>
        <v>#DIV/0!</v>
      </c>
      <c r="F115" s="67" t="e">
        <f>IF(Calcul!$G120="SA",'Sound Power'!AZ115,'Sound Power'!Q115)</f>
        <v>#DIV/0!</v>
      </c>
      <c r="G115" s="67" t="e">
        <f>IF(Calcul!$G120="SA",'Sound Power'!BA115,'Sound Power'!R115)</f>
        <v>#DIV/0!</v>
      </c>
      <c r="H115" s="67" t="e">
        <f>IF(Calcul!$G120="SA",'Sound Power'!BB115,'Sound Power'!S115)</f>
        <v>#DIV/0!</v>
      </c>
      <c r="I115" s="67" t="e">
        <f>IF(Calcul!$G120="SA",'Sound Power'!BC115,'Sound Power'!T115)</f>
        <v>#DIV/0!</v>
      </c>
      <c r="J115" s="67" t="e">
        <f>IF(Calcul!$G120="SA",'Sound Power'!BD115,'Sound Power'!U115)</f>
        <v>#DIV/0!</v>
      </c>
      <c r="K115" s="67" t="e">
        <f>IF(Calcul!$G120="SA",'Sound Power'!BE115,'Sound Power'!V115)</f>
        <v>#DIV/0!</v>
      </c>
      <c r="L115" s="67" t="e">
        <f>IF(Calcul!$G120="SA",'Sound Power'!BF115,'Sound Power'!W115)</f>
        <v>#DIV/0!</v>
      </c>
      <c r="M115" s="67" t="e">
        <f>'Sound Power'!BY115</f>
        <v>#DIV/0!</v>
      </c>
      <c r="N115" s="67" t="e">
        <f>'Sound Power'!BZ115</f>
        <v>#DIV/0!</v>
      </c>
      <c r="O115" s="67" t="e">
        <f>'Sound Power'!CA115</f>
        <v>#DIV/0!</v>
      </c>
      <c r="P115" s="67" t="e">
        <f>'Sound Power'!CB115</f>
        <v>#DIV/0!</v>
      </c>
      <c r="Q115" s="67" t="e">
        <f>'Sound Power'!CC115</f>
        <v>#DIV/0!</v>
      </c>
      <c r="R115" s="67" t="e">
        <f>'Sound Power'!CD115</f>
        <v>#DIV/0!</v>
      </c>
      <c r="S115" s="67" t="e">
        <f>'Sound Power'!CE115</f>
        <v>#DIV/0!</v>
      </c>
      <c r="T115" s="67" t="e">
        <f>'Sound Power'!CF115</f>
        <v>#DIV/0!</v>
      </c>
      <c r="U115" s="64">
        <f t="shared" si="26"/>
        <v>0</v>
      </c>
      <c r="V115" s="64">
        <f t="shared" si="27"/>
        <v>0</v>
      </c>
      <c r="W115" s="67" t="e">
        <f>('ModelParams Lp'!B$4*10^'ModelParams Lp'!B$5*($U115/$V115)^'ModelParams Lp'!B$6)*3</f>
        <v>#DIV/0!</v>
      </c>
      <c r="X115" s="67" t="e">
        <f>('ModelParams Lp'!C$4*10^'ModelParams Lp'!C$5*($U115/$V115)^'ModelParams Lp'!C$6)*3</f>
        <v>#DIV/0!</v>
      </c>
      <c r="Y115" s="67" t="e">
        <f>('ModelParams Lp'!D$4*10^'ModelParams Lp'!D$5*($U115/$V115)^'ModelParams Lp'!D$6)*3</f>
        <v>#DIV/0!</v>
      </c>
      <c r="Z115" s="67" t="e">
        <f>('ModelParams Lp'!E$4*10^'ModelParams Lp'!E$5*($U115/$V115)^'ModelParams Lp'!E$6)*3</f>
        <v>#DIV/0!</v>
      </c>
      <c r="AA115" s="67" t="e">
        <f>('ModelParams Lp'!F$4*10^'ModelParams Lp'!F$5*($U115/$V115)^'ModelParams Lp'!F$6)*3</f>
        <v>#DIV/0!</v>
      </c>
      <c r="AB115" s="67" t="e">
        <f>('ModelParams Lp'!G$4*10^'ModelParams Lp'!G$5*($U115/$V115)^'ModelParams Lp'!G$6)*3</f>
        <v>#DIV/0!</v>
      </c>
      <c r="AC115" s="67" t="e">
        <f>('ModelParams Lp'!H$4*10^'ModelParams Lp'!H$5*($U115/$V115)^'ModelParams Lp'!H$6)*3</f>
        <v>#DIV/0!</v>
      </c>
      <c r="AD115" s="67" t="e">
        <f>('ModelParams Lp'!I$4*10^'ModelParams Lp'!I$5*($U115/$V115)^'ModelParams Lp'!I$6)*3</f>
        <v>#DIV/0!</v>
      </c>
      <c r="AE115" s="53" t="e">
        <f t="shared" si="28"/>
        <v>#DIV/0!</v>
      </c>
      <c r="AF115" s="53" t="e">
        <f>IF(AE115&lt;'ModelParams Lp'!$B$16,-1,IF(AE115&lt;'ModelParams Lp'!$C$16,0,IF(AE115&lt;'ModelParams Lp'!$D$16,1,IF(AE115&lt;'ModelParams Lp'!$E$16,2,IF(AE115&lt;'ModelParams Lp'!$F$16,3,IF(AE115&lt;'ModelParams Lp'!$G$16,4,IF(AE115&lt;'ModelParams Lp'!$H$16,5,6)))))))</f>
        <v>#DIV/0!</v>
      </c>
      <c r="AG115" s="67" t="e">
        <f ca="1">IF($AF115&gt;1,0,OFFSET('ModelParams Lp'!$C$12,0,-'Sound Pressure'!$AF115))</f>
        <v>#DIV/0!</v>
      </c>
      <c r="AH115" s="67" t="e">
        <f ca="1">IF($AF115&gt;2,0,OFFSET('ModelParams Lp'!$D$12,0,-'Sound Pressure'!$AF115))</f>
        <v>#DIV/0!</v>
      </c>
      <c r="AI115" s="67" t="e">
        <f ca="1">IF($AF115&gt;3,0,OFFSET('ModelParams Lp'!$E$12,0,-'Sound Pressure'!$AF115))</f>
        <v>#DIV/0!</v>
      </c>
      <c r="AJ115" s="67" t="e">
        <f ca="1">IF($AF115&gt;4,0,OFFSET('ModelParams Lp'!$F$12,0,-'Sound Pressure'!$AF115))</f>
        <v>#DIV/0!</v>
      </c>
      <c r="AK115" s="67" t="e">
        <f ca="1">IF($AF115&gt;3,0,OFFSET('ModelParams Lp'!$G$12,0,-'Sound Pressure'!$AF115))</f>
        <v>#DIV/0!</v>
      </c>
      <c r="AL115" s="67" t="e">
        <f ca="1">IF($AF115&gt;5,0,OFFSET('ModelParams Lp'!$H$12,0,-'Sound Pressure'!$AF115))</f>
        <v>#DIV/0!</v>
      </c>
      <c r="AM115" s="67" t="e">
        <f ca="1">IF($AF115&gt;6,0,OFFSET('ModelParams Lp'!$I$12,0,-'Sound Pressure'!$AF115))</f>
        <v>#DIV/0!</v>
      </c>
      <c r="AN115" s="67" t="e">
        <f ca="1">IF($AF115&gt;7,0,IF($AF$4&lt;0,3,OFFSET('ModelParams Lp'!$J$12,0,-'Sound Pressure'!$AF115)))</f>
        <v>#DIV/0!</v>
      </c>
      <c r="AO115" s="67" t="e">
        <f t="shared" si="48"/>
        <v>#DIV/0!</v>
      </c>
      <c r="AP115" s="67" t="e">
        <f t="shared" si="47"/>
        <v>#DIV/0!</v>
      </c>
      <c r="AQ115" s="67" t="e">
        <f t="shared" si="47"/>
        <v>#DIV/0!</v>
      </c>
      <c r="AR115" s="67" t="e">
        <f t="shared" si="47"/>
        <v>#DIV/0!</v>
      </c>
      <c r="AS115" s="67" t="e">
        <f t="shared" si="47"/>
        <v>#DIV/0!</v>
      </c>
      <c r="AT115" s="67" t="e">
        <f t="shared" si="47"/>
        <v>#DIV/0!</v>
      </c>
      <c r="AU115" s="67" t="e">
        <f t="shared" si="47"/>
        <v>#DIV/0!</v>
      </c>
      <c r="AV115" s="67" t="e">
        <f t="shared" si="47"/>
        <v>#DIV/0!</v>
      </c>
      <c r="AW115" s="67">
        <f>'ModelParams Lp'!B$22</f>
        <v>4</v>
      </c>
      <c r="AX115" s="67">
        <f>'ModelParams Lp'!C$22</f>
        <v>2</v>
      </c>
      <c r="AY115" s="67">
        <f>'ModelParams Lp'!D$22</f>
        <v>1</v>
      </c>
      <c r="AZ115" s="67">
        <f>'ModelParams Lp'!E$22</f>
        <v>0</v>
      </c>
      <c r="BA115" s="67">
        <f>'ModelParams Lp'!F$22</f>
        <v>0</v>
      </c>
      <c r="BB115" s="67">
        <f>'ModelParams Lp'!G$22</f>
        <v>0</v>
      </c>
      <c r="BC115" s="67">
        <f>'ModelParams Lp'!H$22</f>
        <v>0</v>
      </c>
      <c r="BD115" s="67">
        <f>'ModelParams Lp'!I$22</f>
        <v>0</v>
      </c>
      <c r="BE115" s="67" t="e">
        <f>-10*LOG(2/(4*PI()*2^2)+4/(0.163*(Calcul!$K120*Calcul!$L120)/VLOOKUP(Calcul!$I120,'ModelParams Lp'!$E$37:$F$39,2,0)))</f>
        <v>#N/A</v>
      </c>
      <c r="BF115" s="67" t="e">
        <f>-10*LOG(2/(4*PI()*2^2)+4/(0.163*(Calcul!$K120*Calcul!$L120)/VLOOKUP(Calcul!$I120,'ModelParams Lp'!$E$37:$F$39,2,0)))</f>
        <v>#N/A</v>
      </c>
      <c r="BG115" s="67" t="e">
        <f>-10*LOG(2/(4*PI()*2^2)+4/(0.163*(Calcul!$K120*Calcul!$L120)/VLOOKUP(Calcul!$I120,'ModelParams Lp'!$E$37:$F$39,2,0)))</f>
        <v>#N/A</v>
      </c>
      <c r="BH115" s="67" t="e">
        <f>-10*LOG(2/(4*PI()*2^2)+4/(0.163*(Calcul!$K120*Calcul!$L120)/VLOOKUP(Calcul!$I120,'ModelParams Lp'!$E$37:$F$39,2,0)))</f>
        <v>#N/A</v>
      </c>
      <c r="BI115" s="67" t="e">
        <f>-10*LOG(2/(4*PI()*2^2)+4/(0.163*(Calcul!$K120*Calcul!$L120)/VLOOKUP(Calcul!$I120,'ModelParams Lp'!$E$37:$F$39,2,0)))</f>
        <v>#N/A</v>
      </c>
      <c r="BJ115" s="67" t="e">
        <f>-10*LOG(2/(4*PI()*2^2)+4/(0.163*(Calcul!$K120*Calcul!$L120)/VLOOKUP(Calcul!$I120,'ModelParams Lp'!$E$37:$F$39,2,0)))</f>
        <v>#N/A</v>
      </c>
      <c r="BK115" s="67" t="e">
        <f>-10*LOG(2/(4*PI()*2^2)+4/(0.163*(Calcul!$K120*Calcul!$L120)/VLOOKUP(Calcul!$I120,'ModelParams Lp'!$E$37:$F$39,2,0)))</f>
        <v>#N/A</v>
      </c>
      <c r="BL115" s="67" t="e">
        <f>-10*LOG(2/(4*PI()*2^2)+4/(0.163*(Calcul!$K120*Calcul!$L120)/VLOOKUP(Calcul!$I120,'ModelParams Lp'!$E$37:$F$39,2,0)))</f>
        <v>#N/A</v>
      </c>
      <c r="BM115" s="67" t="e">
        <f>VLOOKUP(Calcul!$J120,'ModelParams Lp'!$D$28:$O$32,5,0)+BE115</f>
        <v>#N/A</v>
      </c>
      <c r="BN115" s="67" t="e">
        <f>VLOOKUP(Calcul!$J120,'ModelParams Lp'!$D$28:$O$32,6,0)+BF115</f>
        <v>#N/A</v>
      </c>
      <c r="BO115" s="67" t="e">
        <f>VLOOKUP(Calcul!$J120,'ModelParams Lp'!$D$28:$O$32,7,0)+BG115</f>
        <v>#N/A</v>
      </c>
      <c r="BP115" s="67" t="e">
        <f>VLOOKUP(Calcul!$J120,'ModelParams Lp'!$D$28:$O$32,8,0)+BH115</f>
        <v>#N/A</v>
      </c>
      <c r="BQ115" s="67" t="e">
        <f>VLOOKUP(Calcul!$J120,'ModelParams Lp'!$D$28:$O$32,9,0)+BI115</f>
        <v>#N/A</v>
      </c>
      <c r="BR115" s="67" t="e">
        <f>VLOOKUP(Calcul!$J120,'ModelParams Lp'!$D$28:$O$32,10,0)+BJ115</f>
        <v>#N/A</v>
      </c>
      <c r="BS115" s="67" t="e">
        <f>VLOOKUP(Calcul!$J120,'ModelParams Lp'!$D$28:$O$32,11,0)+BK115</f>
        <v>#N/A</v>
      </c>
      <c r="BT115" s="67" t="e">
        <f>VLOOKUP(Calcul!$J120,'ModelParams Lp'!$D$28:$O$32,12,0)+BL115</f>
        <v>#N/A</v>
      </c>
      <c r="BU115" s="66" t="e">
        <f t="shared" ca="1" si="29"/>
        <v>#DIV/0!</v>
      </c>
      <c r="BV115" s="66" t="e">
        <f t="shared" ca="1" si="30"/>
        <v>#DIV/0!</v>
      </c>
      <c r="BW115" s="66" t="e">
        <f t="shared" ca="1" si="31"/>
        <v>#DIV/0!</v>
      </c>
      <c r="BX115" s="66" t="e">
        <f t="shared" ca="1" si="32"/>
        <v>#DIV/0!</v>
      </c>
      <c r="BY115" s="66" t="e">
        <f t="shared" ca="1" si="33"/>
        <v>#DIV/0!</v>
      </c>
      <c r="BZ115" s="66" t="e">
        <f t="shared" ca="1" si="34"/>
        <v>#DIV/0!</v>
      </c>
      <c r="CA115" s="66" t="e">
        <f t="shared" ca="1" si="35"/>
        <v>#DIV/0!</v>
      </c>
      <c r="CB115" s="66" t="e">
        <f t="shared" ca="1" si="36"/>
        <v>#DIV/0!</v>
      </c>
      <c r="CC115" s="24" t="e">
        <f ca="1">10*LOG10(IF(BU115="",0,POWER(10,((BU115+'ModelParams Lw'!$O$4)/10))) +IF(BV115="",0,POWER(10,((BV115+'ModelParams Lw'!$P$4)/10))) +IF(BW115="",0,POWER(10,((BW115+'ModelParams Lw'!$Q$4)/10))) +IF(BX115="",0,POWER(10,((BX115+'ModelParams Lw'!$R$4)/10))) +IF(BY115="",0,POWER(10,((BY115+'ModelParams Lw'!$S$4)/10))) +IF(BZ115="",0,POWER(10,((BZ115+'ModelParams Lw'!$T$4)/10))) +IF(CA115="",0,POWER(10,((CA115+'ModelParams Lw'!$U$4)/10)))+IF(CB115="",0,POWER(10,((CB115+'ModelParams Lw'!$V$4)/10))))</f>
        <v>#DIV/0!</v>
      </c>
      <c r="CD115" s="24" t="e">
        <f t="shared" ca="1" si="37"/>
        <v>#DIV/0!</v>
      </c>
      <c r="CE115" s="24" t="e">
        <f ca="1">(BU115-'ModelParams Lw'!O$10)/'ModelParams Lw'!O$11</f>
        <v>#DIV/0!</v>
      </c>
      <c r="CF115" s="24" t="e">
        <f ca="1">(BV115-'ModelParams Lw'!P$10)/'ModelParams Lw'!P$11</f>
        <v>#DIV/0!</v>
      </c>
      <c r="CG115" s="24" t="e">
        <f ca="1">(BW115-'ModelParams Lw'!Q$10)/'ModelParams Lw'!Q$11</f>
        <v>#DIV/0!</v>
      </c>
      <c r="CH115" s="24" t="e">
        <f ca="1">(BX115-'ModelParams Lw'!R$10)/'ModelParams Lw'!R$11</f>
        <v>#DIV/0!</v>
      </c>
      <c r="CI115" s="24" t="e">
        <f ca="1">(BY115-'ModelParams Lw'!S$10)/'ModelParams Lw'!S$11</f>
        <v>#DIV/0!</v>
      </c>
      <c r="CJ115" s="24" t="e">
        <f ca="1">(BZ115-'ModelParams Lw'!T$10)/'ModelParams Lw'!T$11</f>
        <v>#DIV/0!</v>
      </c>
      <c r="CK115" s="24" t="e">
        <f ca="1">(CA115-'ModelParams Lw'!U$10)/'ModelParams Lw'!U$11</f>
        <v>#DIV/0!</v>
      </c>
      <c r="CL115" s="24" t="e">
        <f ca="1">(CB115-'ModelParams Lw'!V$10)/'ModelParams Lw'!V$11</f>
        <v>#DIV/0!</v>
      </c>
      <c r="CM115" s="66" t="e">
        <f t="shared" si="38"/>
        <v>#DIV/0!</v>
      </c>
      <c r="CN115" s="66" t="e">
        <f t="shared" si="39"/>
        <v>#DIV/0!</v>
      </c>
      <c r="CO115" s="66" t="e">
        <f t="shared" si="40"/>
        <v>#DIV/0!</v>
      </c>
      <c r="CP115" s="66" t="e">
        <f t="shared" si="41"/>
        <v>#DIV/0!</v>
      </c>
      <c r="CQ115" s="66" t="e">
        <f t="shared" si="42"/>
        <v>#DIV/0!</v>
      </c>
      <c r="CR115" s="66" t="e">
        <f t="shared" si="43"/>
        <v>#DIV/0!</v>
      </c>
      <c r="CS115" s="66" t="e">
        <f t="shared" si="44"/>
        <v>#DIV/0!</v>
      </c>
      <c r="CT115" s="66" t="e">
        <f t="shared" si="45"/>
        <v>#DIV/0!</v>
      </c>
      <c r="CU115" s="24" t="e">
        <f>10*LOG10(IF(CM115="",0,POWER(10,((CM115+'ModelParams Lw'!$O$4)/10))) +IF(CN115="",0,POWER(10,((CN115+'ModelParams Lw'!$P$4)/10))) +IF(CO115="",0,POWER(10,((CO115+'ModelParams Lw'!$Q$4)/10))) +IF(CP115="",0,POWER(10,((CP115+'ModelParams Lw'!$R$4)/10))) +IF(CQ115="",0,POWER(10,((CQ115+'ModelParams Lw'!$S$4)/10))) +IF(CR115="",0,POWER(10,((CR115+'ModelParams Lw'!$T$4)/10))) +IF(CS115="",0,POWER(10,((CS115+'ModelParams Lw'!$U$4)/10)))+IF(CT115="",0,POWER(10,((CT115+'ModelParams Lw'!$V$4)/10))))</f>
        <v>#DIV/0!</v>
      </c>
      <c r="CV115" s="24" t="e">
        <f t="shared" si="46"/>
        <v>#DIV/0!</v>
      </c>
      <c r="CW115" s="24" t="e">
        <f>(CM115-'ModelParams Lw'!O$10)/'ModelParams Lw'!O$11</f>
        <v>#DIV/0!</v>
      </c>
      <c r="CX115" s="24" t="e">
        <f>(CN115-'ModelParams Lw'!P$10)/'ModelParams Lw'!P$11</f>
        <v>#DIV/0!</v>
      </c>
      <c r="CY115" s="24" t="e">
        <f>(CO115-'ModelParams Lw'!Q$10)/'ModelParams Lw'!Q$11</f>
        <v>#DIV/0!</v>
      </c>
      <c r="CZ115" s="24" t="e">
        <f>(CP115-'ModelParams Lw'!R$10)/'ModelParams Lw'!R$11</f>
        <v>#DIV/0!</v>
      </c>
      <c r="DA115" s="24" t="e">
        <f>(CQ115-'ModelParams Lw'!S$10)/'ModelParams Lw'!S$11</f>
        <v>#DIV/0!</v>
      </c>
      <c r="DB115" s="24" t="e">
        <f>(CR115-'ModelParams Lw'!T$10)/'ModelParams Lw'!T$11</f>
        <v>#DIV/0!</v>
      </c>
      <c r="DC115" s="24" t="e">
        <f>(CS115-'ModelParams Lw'!U$10)/'ModelParams Lw'!U$11</f>
        <v>#DIV/0!</v>
      </c>
      <c r="DD115" s="24" t="e">
        <f>(CT115-'ModelParams Lw'!V$10)/'ModelParams Lw'!V$11</f>
        <v>#DIV/0!</v>
      </c>
    </row>
    <row r="116" spans="1:108" x14ac:dyDescent="0.25">
      <c r="A116" s="12">
        <f>'Sound Power'!B116</f>
        <v>0</v>
      </c>
      <c r="B116" s="12">
        <f>'Sound Power'!D116</f>
        <v>0</v>
      </c>
      <c r="C116" s="12">
        <f>'Sound Power'!E116</f>
        <v>0</v>
      </c>
      <c r="D116" s="12">
        <f>'Sound Power'!F116</f>
        <v>0</v>
      </c>
      <c r="E116" s="67" t="e">
        <f>IF(Calcul!$G121="SA",'Sound Power'!AY116,'Sound Power'!P116)</f>
        <v>#DIV/0!</v>
      </c>
      <c r="F116" s="67" t="e">
        <f>IF(Calcul!$G121="SA",'Sound Power'!AZ116,'Sound Power'!Q116)</f>
        <v>#DIV/0!</v>
      </c>
      <c r="G116" s="67" t="e">
        <f>IF(Calcul!$G121="SA",'Sound Power'!BA116,'Sound Power'!R116)</f>
        <v>#DIV/0!</v>
      </c>
      <c r="H116" s="67" t="e">
        <f>IF(Calcul!$G121="SA",'Sound Power'!BB116,'Sound Power'!S116)</f>
        <v>#DIV/0!</v>
      </c>
      <c r="I116" s="67" t="e">
        <f>IF(Calcul!$G121="SA",'Sound Power'!BC116,'Sound Power'!T116)</f>
        <v>#DIV/0!</v>
      </c>
      <c r="J116" s="67" t="e">
        <f>IF(Calcul!$G121="SA",'Sound Power'!BD116,'Sound Power'!U116)</f>
        <v>#DIV/0!</v>
      </c>
      <c r="K116" s="67" t="e">
        <f>IF(Calcul!$G121="SA",'Sound Power'!BE116,'Sound Power'!V116)</f>
        <v>#DIV/0!</v>
      </c>
      <c r="L116" s="67" t="e">
        <f>IF(Calcul!$G121="SA",'Sound Power'!BF116,'Sound Power'!W116)</f>
        <v>#DIV/0!</v>
      </c>
      <c r="M116" s="67" t="e">
        <f>'Sound Power'!BY116</f>
        <v>#DIV/0!</v>
      </c>
      <c r="N116" s="67" t="e">
        <f>'Sound Power'!BZ116</f>
        <v>#DIV/0!</v>
      </c>
      <c r="O116" s="67" t="e">
        <f>'Sound Power'!CA116</f>
        <v>#DIV/0!</v>
      </c>
      <c r="P116" s="67" t="e">
        <f>'Sound Power'!CB116</f>
        <v>#DIV/0!</v>
      </c>
      <c r="Q116" s="67" t="e">
        <f>'Sound Power'!CC116</f>
        <v>#DIV/0!</v>
      </c>
      <c r="R116" s="67" t="e">
        <f>'Sound Power'!CD116</f>
        <v>#DIV/0!</v>
      </c>
      <c r="S116" s="67" t="e">
        <f>'Sound Power'!CE116</f>
        <v>#DIV/0!</v>
      </c>
      <c r="T116" s="67" t="e">
        <f>'Sound Power'!CF116</f>
        <v>#DIV/0!</v>
      </c>
      <c r="U116" s="64">
        <f t="shared" si="26"/>
        <v>0</v>
      </c>
      <c r="V116" s="64">
        <f t="shared" si="27"/>
        <v>0</v>
      </c>
      <c r="W116" s="67" t="e">
        <f>('ModelParams Lp'!B$4*10^'ModelParams Lp'!B$5*($U116/$V116)^'ModelParams Lp'!B$6)*3</f>
        <v>#DIV/0!</v>
      </c>
      <c r="X116" s="67" t="e">
        <f>('ModelParams Lp'!C$4*10^'ModelParams Lp'!C$5*($U116/$V116)^'ModelParams Lp'!C$6)*3</f>
        <v>#DIV/0!</v>
      </c>
      <c r="Y116" s="67" t="e">
        <f>('ModelParams Lp'!D$4*10^'ModelParams Lp'!D$5*($U116/$V116)^'ModelParams Lp'!D$6)*3</f>
        <v>#DIV/0!</v>
      </c>
      <c r="Z116" s="67" t="e">
        <f>('ModelParams Lp'!E$4*10^'ModelParams Lp'!E$5*($U116/$V116)^'ModelParams Lp'!E$6)*3</f>
        <v>#DIV/0!</v>
      </c>
      <c r="AA116" s="67" t="e">
        <f>('ModelParams Lp'!F$4*10^'ModelParams Lp'!F$5*($U116/$V116)^'ModelParams Lp'!F$6)*3</f>
        <v>#DIV/0!</v>
      </c>
      <c r="AB116" s="67" t="e">
        <f>('ModelParams Lp'!G$4*10^'ModelParams Lp'!G$5*($U116/$V116)^'ModelParams Lp'!G$6)*3</f>
        <v>#DIV/0!</v>
      </c>
      <c r="AC116" s="67" t="e">
        <f>('ModelParams Lp'!H$4*10^'ModelParams Lp'!H$5*($U116/$V116)^'ModelParams Lp'!H$6)*3</f>
        <v>#DIV/0!</v>
      </c>
      <c r="AD116" s="67" t="e">
        <f>('ModelParams Lp'!I$4*10^'ModelParams Lp'!I$5*($U116/$V116)^'ModelParams Lp'!I$6)*3</f>
        <v>#DIV/0!</v>
      </c>
      <c r="AE116" s="53" t="e">
        <f t="shared" si="28"/>
        <v>#DIV/0!</v>
      </c>
      <c r="AF116" s="53" t="e">
        <f>IF(AE116&lt;'ModelParams Lp'!$B$16,-1,IF(AE116&lt;'ModelParams Lp'!$C$16,0,IF(AE116&lt;'ModelParams Lp'!$D$16,1,IF(AE116&lt;'ModelParams Lp'!$E$16,2,IF(AE116&lt;'ModelParams Lp'!$F$16,3,IF(AE116&lt;'ModelParams Lp'!$G$16,4,IF(AE116&lt;'ModelParams Lp'!$H$16,5,6)))))))</f>
        <v>#DIV/0!</v>
      </c>
      <c r="AG116" s="67" t="e">
        <f ca="1">IF($AF116&gt;1,0,OFFSET('ModelParams Lp'!$C$12,0,-'Sound Pressure'!$AF116))</f>
        <v>#DIV/0!</v>
      </c>
      <c r="AH116" s="67" t="e">
        <f ca="1">IF($AF116&gt;2,0,OFFSET('ModelParams Lp'!$D$12,0,-'Sound Pressure'!$AF116))</f>
        <v>#DIV/0!</v>
      </c>
      <c r="AI116" s="67" t="e">
        <f ca="1">IF($AF116&gt;3,0,OFFSET('ModelParams Lp'!$E$12,0,-'Sound Pressure'!$AF116))</f>
        <v>#DIV/0!</v>
      </c>
      <c r="AJ116" s="67" t="e">
        <f ca="1">IF($AF116&gt;4,0,OFFSET('ModelParams Lp'!$F$12,0,-'Sound Pressure'!$AF116))</f>
        <v>#DIV/0!</v>
      </c>
      <c r="AK116" s="67" t="e">
        <f ca="1">IF($AF116&gt;3,0,OFFSET('ModelParams Lp'!$G$12,0,-'Sound Pressure'!$AF116))</f>
        <v>#DIV/0!</v>
      </c>
      <c r="AL116" s="67" t="e">
        <f ca="1">IF($AF116&gt;5,0,OFFSET('ModelParams Lp'!$H$12,0,-'Sound Pressure'!$AF116))</f>
        <v>#DIV/0!</v>
      </c>
      <c r="AM116" s="67" t="e">
        <f ca="1">IF($AF116&gt;6,0,OFFSET('ModelParams Lp'!$I$12,0,-'Sound Pressure'!$AF116))</f>
        <v>#DIV/0!</v>
      </c>
      <c r="AN116" s="67" t="e">
        <f ca="1">IF($AF116&gt;7,0,IF($AF$4&lt;0,3,OFFSET('ModelParams Lp'!$J$12,0,-'Sound Pressure'!$AF116)))</f>
        <v>#DIV/0!</v>
      </c>
      <c r="AO116" s="67" t="e">
        <f t="shared" si="48"/>
        <v>#DIV/0!</v>
      </c>
      <c r="AP116" s="67" t="e">
        <f t="shared" si="47"/>
        <v>#DIV/0!</v>
      </c>
      <c r="AQ116" s="67" t="e">
        <f t="shared" si="47"/>
        <v>#DIV/0!</v>
      </c>
      <c r="AR116" s="67" t="e">
        <f t="shared" si="47"/>
        <v>#DIV/0!</v>
      </c>
      <c r="AS116" s="67" t="e">
        <f t="shared" si="47"/>
        <v>#DIV/0!</v>
      </c>
      <c r="AT116" s="67" t="e">
        <f t="shared" si="47"/>
        <v>#DIV/0!</v>
      </c>
      <c r="AU116" s="67" t="e">
        <f t="shared" si="47"/>
        <v>#DIV/0!</v>
      </c>
      <c r="AV116" s="67" t="e">
        <f t="shared" si="47"/>
        <v>#DIV/0!</v>
      </c>
      <c r="AW116" s="67">
        <f>'ModelParams Lp'!B$22</f>
        <v>4</v>
      </c>
      <c r="AX116" s="67">
        <f>'ModelParams Lp'!C$22</f>
        <v>2</v>
      </c>
      <c r="AY116" s="67">
        <f>'ModelParams Lp'!D$22</f>
        <v>1</v>
      </c>
      <c r="AZ116" s="67">
        <f>'ModelParams Lp'!E$22</f>
        <v>0</v>
      </c>
      <c r="BA116" s="67">
        <f>'ModelParams Lp'!F$22</f>
        <v>0</v>
      </c>
      <c r="BB116" s="67">
        <f>'ModelParams Lp'!G$22</f>
        <v>0</v>
      </c>
      <c r="BC116" s="67">
        <f>'ModelParams Lp'!H$22</f>
        <v>0</v>
      </c>
      <c r="BD116" s="67">
        <f>'ModelParams Lp'!I$22</f>
        <v>0</v>
      </c>
      <c r="BE116" s="67" t="e">
        <f>-10*LOG(2/(4*PI()*2^2)+4/(0.163*(Calcul!$K121*Calcul!$L121)/VLOOKUP(Calcul!$I121,'ModelParams Lp'!$E$37:$F$39,2,0)))</f>
        <v>#N/A</v>
      </c>
      <c r="BF116" s="67" t="e">
        <f>-10*LOG(2/(4*PI()*2^2)+4/(0.163*(Calcul!$K121*Calcul!$L121)/VLOOKUP(Calcul!$I121,'ModelParams Lp'!$E$37:$F$39,2,0)))</f>
        <v>#N/A</v>
      </c>
      <c r="BG116" s="67" t="e">
        <f>-10*LOG(2/(4*PI()*2^2)+4/(0.163*(Calcul!$K121*Calcul!$L121)/VLOOKUP(Calcul!$I121,'ModelParams Lp'!$E$37:$F$39,2,0)))</f>
        <v>#N/A</v>
      </c>
      <c r="BH116" s="67" t="e">
        <f>-10*LOG(2/(4*PI()*2^2)+4/(0.163*(Calcul!$K121*Calcul!$L121)/VLOOKUP(Calcul!$I121,'ModelParams Lp'!$E$37:$F$39,2,0)))</f>
        <v>#N/A</v>
      </c>
      <c r="BI116" s="67" t="e">
        <f>-10*LOG(2/(4*PI()*2^2)+4/(0.163*(Calcul!$K121*Calcul!$L121)/VLOOKUP(Calcul!$I121,'ModelParams Lp'!$E$37:$F$39,2,0)))</f>
        <v>#N/A</v>
      </c>
      <c r="BJ116" s="67" t="e">
        <f>-10*LOG(2/(4*PI()*2^2)+4/(0.163*(Calcul!$K121*Calcul!$L121)/VLOOKUP(Calcul!$I121,'ModelParams Lp'!$E$37:$F$39,2,0)))</f>
        <v>#N/A</v>
      </c>
      <c r="BK116" s="67" t="e">
        <f>-10*LOG(2/(4*PI()*2^2)+4/(0.163*(Calcul!$K121*Calcul!$L121)/VLOOKUP(Calcul!$I121,'ModelParams Lp'!$E$37:$F$39,2,0)))</f>
        <v>#N/A</v>
      </c>
      <c r="BL116" s="67" t="e">
        <f>-10*LOG(2/(4*PI()*2^2)+4/(0.163*(Calcul!$K121*Calcul!$L121)/VLOOKUP(Calcul!$I121,'ModelParams Lp'!$E$37:$F$39,2,0)))</f>
        <v>#N/A</v>
      </c>
      <c r="BM116" s="67" t="e">
        <f>VLOOKUP(Calcul!$J121,'ModelParams Lp'!$D$28:$O$32,5,0)+BE116</f>
        <v>#N/A</v>
      </c>
      <c r="BN116" s="67" t="e">
        <f>VLOOKUP(Calcul!$J121,'ModelParams Lp'!$D$28:$O$32,6,0)+BF116</f>
        <v>#N/A</v>
      </c>
      <c r="BO116" s="67" t="e">
        <f>VLOOKUP(Calcul!$J121,'ModelParams Lp'!$D$28:$O$32,7,0)+BG116</f>
        <v>#N/A</v>
      </c>
      <c r="BP116" s="67" t="e">
        <f>VLOOKUP(Calcul!$J121,'ModelParams Lp'!$D$28:$O$32,8,0)+BH116</f>
        <v>#N/A</v>
      </c>
      <c r="BQ116" s="67" t="e">
        <f>VLOOKUP(Calcul!$J121,'ModelParams Lp'!$D$28:$O$32,9,0)+BI116</f>
        <v>#N/A</v>
      </c>
      <c r="BR116" s="67" t="e">
        <f>VLOOKUP(Calcul!$J121,'ModelParams Lp'!$D$28:$O$32,10,0)+BJ116</f>
        <v>#N/A</v>
      </c>
      <c r="BS116" s="67" t="e">
        <f>VLOOKUP(Calcul!$J121,'ModelParams Lp'!$D$28:$O$32,11,0)+BK116</f>
        <v>#N/A</v>
      </c>
      <c r="BT116" s="67" t="e">
        <f>VLOOKUP(Calcul!$J121,'ModelParams Lp'!$D$28:$O$32,12,0)+BL116</f>
        <v>#N/A</v>
      </c>
      <c r="BU116" s="66" t="e">
        <f t="shared" ca="1" si="29"/>
        <v>#DIV/0!</v>
      </c>
      <c r="BV116" s="66" t="e">
        <f t="shared" ca="1" si="30"/>
        <v>#DIV/0!</v>
      </c>
      <c r="BW116" s="66" t="e">
        <f t="shared" ca="1" si="31"/>
        <v>#DIV/0!</v>
      </c>
      <c r="BX116" s="66" t="e">
        <f t="shared" ca="1" si="32"/>
        <v>#DIV/0!</v>
      </c>
      <c r="BY116" s="66" t="e">
        <f t="shared" ca="1" si="33"/>
        <v>#DIV/0!</v>
      </c>
      <c r="BZ116" s="66" t="e">
        <f t="shared" ca="1" si="34"/>
        <v>#DIV/0!</v>
      </c>
      <c r="CA116" s="66" t="e">
        <f t="shared" ca="1" si="35"/>
        <v>#DIV/0!</v>
      </c>
      <c r="CB116" s="66" t="e">
        <f t="shared" ca="1" si="36"/>
        <v>#DIV/0!</v>
      </c>
      <c r="CC116" s="24" t="e">
        <f ca="1">10*LOG10(IF(BU116="",0,POWER(10,((BU116+'ModelParams Lw'!$O$4)/10))) +IF(BV116="",0,POWER(10,((BV116+'ModelParams Lw'!$P$4)/10))) +IF(BW116="",0,POWER(10,((BW116+'ModelParams Lw'!$Q$4)/10))) +IF(BX116="",0,POWER(10,((BX116+'ModelParams Lw'!$R$4)/10))) +IF(BY116="",0,POWER(10,((BY116+'ModelParams Lw'!$S$4)/10))) +IF(BZ116="",0,POWER(10,((BZ116+'ModelParams Lw'!$T$4)/10))) +IF(CA116="",0,POWER(10,((CA116+'ModelParams Lw'!$U$4)/10)))+IF(CB116="",0,POWER(10,((CB116+'ModelParams Lw'!$V$4)/10))))</f>
        <v>#DIV/0!</v>
      </c>
      <c r="CD116" s="24" t="e">
        <f t="shared" ca="1" si="37"/>
        <v>#DIV/0!</v>
      </c>
      <c r="CE116" s="24" t="e">
        <f ca="1">(BU116-'ModelParams Lw'!O$10)/'ModelParams Lw'!O$11</f>
        <v>#DIV/0!</v>
      </c>
      <c r="CF116" s="24" t="e">
        <f ca="1">(BV116-'ModelParams Lw'!P$10)/'ModelParams Lw'!P$11</f>
        <v>#DIV/0!</v>
      </c>
      <c r="CG116" s="24" t="e">
        <f ca="1">(BW116-'ModelParams Lw'!Q$10)/'ModelParams Lw'!Q$11</f>
        <v>#DIV/0!</v>
      </c>
      <c r="CH116" s="24" t="e">
        <f ca="1">(BX116-'ModelParams Lw'!R$10)/'ModelParams Lw'!R$11</f>
        <v>#DIV/0!</v>
      </c>
      <c r="CI116" s="24" t="e">
        <f ca="1">(BY116-'ModelParams Lw'!S$10)/'ModelParams Lw'!S$11</f>
        <v>#DIV/0!</v>
      </c>
      <c r="CJ116" s="24" t="e">
        <f ca="1">(BZ116-'ModelParams Lw'!T$10)/'ModelParams Lw'!T$11</f>
        <v>#DIV/0!</v>
      </c>
      <c r="CK116" s="24" t="e">
        <f ca="1">(CA116-'ModelParams Lw'!U$10)/'ModelParams Lw'!U$11</f>
        <v>#DIV/0!</v>
      </c>
      <c r="CL116" s="24" t="e">
        <f ca="1">(CB116-'ModelParams Lw'!V$10)/'ModelParams Lw'!V$11</f>
        <v>#DIV/0!</v>
      </c>
      <c r="CM116" s="66" t="e">
        <f t="shared" si="38"/>
        <v>#DIV/0!</v>
      </c>
      <c r="CN116" s="66" t="e">
        <f t="shared" si="39"/>
        <v>#DIV/0!</v>
      </c>
      <c r="CO116" s="66" t="e">
        <f t="shared" si="40"/>
        <v>#DIV/0!</v>
      </c>
      <c r="CP116" s="66" t="e">
        <f t="shared" si="41"/>
        <v>#DIV/0!</v>
      </c>
      <c r="CQ116" s="66" t="e">
        <f t="shared" si="42"/>
        <v>#DIV/0!</v>
      </c>
      <c r="CR116" s="66" t="e">
        <f t="shared" si="43"/>
        <v>#DIV/0!</v>
      </c>
      <c r="CS116" s="66" t="e">
        <f t="shared" si="44"/>
        <v>#DIV/0!</v>
      </c>
      <c r="CT116" s="66" t="e">
        <f t="shared" si="45"/>
        <v>#DIV/0!</v>
      </c>
      <c r="CU116" s="24" t="e">
        <f>10*LOG10(IF(CM116="",0,POWER(10,((CM116+'ModelParams Lw'!$O$4)/10))) +IF(CN116="",0,POWER(10,((CN116+'ModelParams Lw'!$P$4)/10))) +IF(CO116="",0,POWER(10,((CO116+'ModelParams Lw'!$Q$4)/10))) +IF(CP116="",0,POWER(10,((CP116+'ModelParams Lw'!$R$4)/10))) +IF(CQ116="",0,POWER(10,((CQ116+'ModelParams Lw'!$S$4)/10))) +IF(CR116="",0,POWER(10,((CR116+'ModelParams Lw'!$T$4)/10))) +IF(CS116="",0,POWER(10,((CS116+'ModelParams Lw'!$U$4)/10)))+IF(CT116="",0,POWER(10,((CT116+'ModelParams Lw'!$V$4)/10))))</f>
        <v>#DIV/0!</v>
      </c>
      <c r="CV116" s="24" t="e">
        <f t="shared" si="46"/>
        <v>#DIV/0!</v>
      </c>
      <c r="CW116" s="24" t="e">
        <f>(CM116-'ModelParams Lw'!O$10)/'ModelParams Lw'!O$11</f>
        <v>#DIV/0!</v>
      </c>
      <c r="CX116" s="24" t="e">
        <f>(CN116-'ModelParams Lw'!P$10)/'ModelParams Lw'!P$11</f>
        <v>#DIV/0!</v>
      </c>
      <c r="CY116" s="24" t="e">
        <f>(CO116-'ModelParams Lw'!Q$10)/'ModelParams Lw'!Q$11</f>
        <v>#DIV/0!</v>
      </c>
      <c r="CZ116" s="24" t="e">
        <f>(CP116-'ModelParams Lw'!R$10)/'ModelParams Lw'!R$11</f>
        <v>#DIV/0!</v>
      </c>
      <c r="DA116" s="24" t="e">
        <f>(CQ116-'ModelParams Lw'!S$10)/'ModelParams Lw'!S$11</f>
        <v>#DIV/0!</v>
      </c>
      <c r="DB116" s="24" t="e">
        <f>(CR116-'ModelParams Lw'!T$10)/'ModelParams Lw'!T$11</f>
        <v>#DIV/0!</v>
      </c>
      <c r="DC116" s="24" t="e">
        <f>(CS116-'ModelParams Lw'!U$10)/'ModelParams Lw'!U$11</f>
        <v>#DIV/0!</v>
      </c>
      <c r="DD116" s="24" t="e">
        <f>(CT116-'ModelParams Lw'!V$10)/'ModelParams Lw'!V$11</f>
        <v>#DIV/0!</v>
      </c>
    </row>
    <row r="117" spans="1:108" x14ac:dyDescent="0.25">
      <c r="A117" s="12">
        <f>'Sound Power'!B117</f>
        <v>0</v>
      </c>
      <c r="B117" s="12">
        <f>'Sound Power'!D117</f>
        <v>0</v>
      </c>
      <c r="C117" s="12">
        <f>'Sound Power'!E117</f>
        <v>0</v>
      </c>
      <c r="D117" s="12">
        <f>'Sound Power'!F117</f>
        <v>0</v>
      </c>
      <c r="E117" s="67" t="e">
        <f>IF(Calcul!$G122="SA",'Sound Power'!AY117,'Sound Power'!P117)</f>
        <v>#DIV/0!</v>
      </c>
      <c r="F117" s="67" t="e">
        <f>IF(Calcul!$G122="SA",'Sound Power'!AZ117,'Sound Power'!Q117)</f>
        <v>#DIV/0!</v>
      </c>
      <c r="G117" s="67" t="e">
        <f>IF(Calcul!$G122="SA",'Sound Power'!BA117,'Sound Power'!R117)</f>
        <v>#DIV/0!</v>
      </c>
      <c r="H117" s="67" t="e">
        <f>IF(Calcul!$G122="SA",'Sound Power'!BB117,'Sound Power'!S117)</f>
        <v>#DIV/0!</v>
      </c>
      <c r="I117" s="67" t="e">
        <f>IF(Calcul!$G122="SA",'Sound Power'!BC117,'Sound Power'!T117)</f>
        <v>#DIV/0!</v>
      </c>
      <c r="J117" s="67" t="e">
        <f>IF(Calcul!$G122="SA",'Sound Power'!BD117,'Sound Power'!U117)</f>
        <v>#DIV/0!</v>
      </c>
      <c r="K117" s="67" t="e">
        <f>IF(Calcul!$G122="SA",'Sound Power'!BE117,'Sound Power'!V117)</f>
        <v>#DIV/0!</v>
      </c>
      <c r="L117" s="67" t="e">
        <f>IF(Calcul!$G122="SA",'Sound Power'!BF117,'Sound Power'!W117)</f>
        <v>#DIV/0!</v>
      </c>
      <c r="M117" s="67" t="e">
        <f>'Sound Power'!BY117</f>
        <v>#DIV/0!</v>
      </c>
      <c r="N117" s="67" t="e">
        <f>'Sound Power'!BZ117</f>
        <v>#DIV/0!</v>
      </c>
      <c r="O117" s="67" t="e">
        <f>'Sound Power'!CA117</f>
        <v>#DIV/0!</v>
      </c>
      <c r="P117" s="67" t="e">
        <f>'Sound Power'!CB117</f>
        <v>#DIV/0!</v>
      </c>
      <c r="Q117" s="67" t="e">
        <f>'Sound Power'!CC117</f>
        <v>#DIV/0!</v>
      </c>
      <c r="R117" s="67" t="e">
        <f>'Sound Power'!CD117</f>
        <v>#DIV/0!</v>
      </c>
      <c r="S117" s="67" t="e">
        <f>'Sound Power'!CE117</f>
        <v>#DIV/0!</v>
      </c>
      <c r="T117" s="67" t="e">
        <f>'Sound Power'!CF117</f>
        <v>#DIV/0!</v>
      </c>
      <c r="U117" s="64">
        <f t="shared" si="26"/>
        <v>0</v>
      </c>
      <c r="V117" s="64">
        <f t="shared" si="27"/>
        <v>0</v>
      </c>
      <c r="W117" s="67" t="e">
        <f>('ModelParams Lp'!B$4*10^'ModelParams Lp'!B$5*($U117/$V117)^'ModelParams Lp'!B$6)*3</f>
        <v>#DIV/0!</v>
      </c>
      <c r="X117" s="67" t="e">
        <f>('ModelParams Lp'!C$4*10^'ModelParams Lp'!C$5*($U117/$V117)^'ModelParams Lp'!C$6)*3</f>
        <v>#DIV/0!</v>
      </c>
      <c r="Y117" s="67" t="e">
        <f>('ModelParams Lp'!D$4*10^'ModelParams Lp'!D$5*($U117/$V117)^'ModelParams Lp'!D$6)*3</f>
        <v>#DIV/0!</v>
      </c>
      <c r="Z117" s="67" t="e">
        <f>('ModelParams Lp'!E$4*10^'ModelParams Lp'!E$5*($U117/$V117)^'ModelParams Lp'!E$6)*3</f>
        <v>#DIV/0!</v>
      </c>
      <c r="AA117" s="67" t="e">
        <f>('ModelParams Lp'!F$4*10^'ModelParams Lp'!F$5*($U117/$V117)^'ModelParams Lp'!F$6)*3</f>
        <v>#DIV/0!</v>
      </c>
      <c r="AB117" s="67" t="e">
        <f>('ModelParams Lp'!G$4*10^'ModelParams Lp'!G$5*($U117/$V117)^'ModelParams Lp'!G$6)*3</f>
        <v>#DIV/0!</v>
      </c>
      <c r="AC117" s="67" t="e">
        <f>('ModelParams Lp'!H$4*10^'ModelParams Lp'!H$5*($U117/$V117)^'ModelParams Lp'!H$6)*3</f>
        <v>#DIV/0!</v>
      </c>
      <c r="AD117" s="67" t="e">
        <f>('ModelParams Lp'!I$4*10^'ModelParams Lp'!I$5*($U117/$V117)^'ModelParams Lp'!I$6)*3</f>
        <v>#DIV/0!</v>
      </c>
      <c r="AE117" s="53" t="e">
        <f t="shared" si="28"/>
        <v>#DIV/0!</v>
      </c>
      <c r="AF117" s="53" t="e">
        <f>IF(AE117&lt;'ModelParams Lp'!$B$16,-1,IF(AE117&lt;'ModelParams Lp'!$C$16,0,IF(AE117&lt;'ModelParams Lp'!$D$16,1,IF(AE117&lt;'ModelParams Lp'!$E$16,2,IF(AE117&lt;'ModelParams Lp'!$F$16,3,IF(AE117&lt;'ModelParams Lp'!$G$16,4,IF(AE117&lt;'ModelParams Lp'!$H$16,5,6)))))))</f>
        <v>#DIV/0!</v>
      </c>
      <c r="AG117" s="67" t="e">
        <f ca="1">IF($AF117&gt;1,0,OFFSET('ModelParams Lp'!$C$12,0,-'Sound Pressure'!$AF117))</f>
        <v>#DIV/0!</v>
      </c>
      <c r="AH117" s="67" t="e">
        <f ca="1">IF($AF117&gt;2,0,OFFSET('ModelParams Lp'!$D$12,0,-'Sound Pressure'!$AF117))</f>
        <v>#DIV/0!</v>
      </c>
      <c r="AI117" s="67" t="e">
        <f ca="1">IF($AF117&gt;3,0,OFFSET('ModelParams Lp'!$E$12,0,-'Sound Pressure'!$AF117))</f>
        <v>#DIV/0!</v>
      </c>
      <c r="AJ117" s="67" t="e">
        <f ca="1">IF($AF117&gt;4,0,OFFSET('ModelParams Lp'!$F$12,0,-'Sound Pressure'!$AF117))</f>
        <v>#DIV/0!</v>
      </c>
      <c r="AK117" s="67" t="e">
        <f ca="1">IF($AF117&gt;3,0,OFFSET('ModelParams Lp'!$G$12,0,-'Sound Pressure'!$AF117))</f>
        <v>#DIV/0!</v>
      </c>
      <c r="AL117" s="67" t="e">
        <f ca="1">IF($AF117&gt;5,0,OFFSET('ModelParams Lp'!$H$12,0,-'Sound Pressure'!$AF117))</f>
        <v>#DIV/0!</v>
      </c>
      <c r="AM117" s="67" t="e">
        <f ca="1">IF($AF117&gt;6,0,OFFSET('ModelParams Lp'!$I$12,0,-'Sound Pressure'!$AF117))</f>
        <v>#DIV/0!</v>
      </c>
      <c r="AN117" s="67" t="e">
        <f ca="1">IF($AF117&gt;7,0,IF($AF$4&lt;0,3,OFFSET('ModelParams Lp'!$J$12,0,-'Sound Pressure'!$AF117)))</f>
        <v>#DIV/0!</v>
      </c>
      <c r="AO117" s="67" t="e">
        <f t="shared" si="48"/>
        <v>#DIV/0!</v>
      </c>
      <c r="AP117" s="67" t="e">
        <f t="shared" si="47"/>
        <v>#DIV/0!</v>
      </c>
      <c r="AQ117" s="67" t="e">
        <f t="shared" si="47"/>
        <v>#DIV/0!</v>
      </c>
      <c r="AR117" s="67" t="e">
        <f t="shared" si="47"/>
        <v>#DIV/0!</v>
      </c>
      <c r="AS117" s="67" t="e">
        <f t="shared" si="47"/>
        <v>#DIV/0!</v>
      </c>
      <c r="AT117" s="67" t="e">
        <f t="shared" si="47"/>
        <v>#DIV/0!</v>
      </c>
      <c r="AU117" s="67" t="e">
        <f t="shared" si="47"/>
        <v>#DIV/0!</v>
      </c>
      <c r="AV117" s="67" t="e">
        <f t="shared" si="47"/>
        <v>#DIV/0!</v>
      </c>
      <c r="AW117" s="67">
        <f>'ModelParams Lp'!B$22</f>
        <v>4</v>
      </c>
      <c r="AX117" s="67">
        <f>'ModelParams Lp'!C$22</f>
        <v>2</v>
      </c>
      <c r="AY117" s="67">
        <f>'ModelParams Lp'!D$22</f>
        <v>1</v>
      </c>
      <c r="AZ117" s="67">
        <f>'ModelParams Lp'!E$22</f>
        <v>0</v>
      </c>
      <c r="BA117" s="67">
        <f>'ModelParams Lp'!F$22</f>
        <v>0</v>
      </c>
      <c r="BB117" s="67">
        <f>'ModelParams Lp'!G$22</f>
        <v>0</v>
      </c>
      <c r="BC117" s="67">
        <f>'ModelParams Lp'!H$22</f>
        <v>0</v>
      </c>
      <c r="BD117" s="67">
        <f>'ModelParams Lp'!I$22</f>
        <v>0</v>
      </c>
      <c r="BE117" s="67" t="e">
        <f>-10*LOG(2/(4*PI()*2^2)+4/(0.163*(Calcul!$K122*Calcul!$L122)/VLOOKUP(Calcul!$I122,'ModelParams Lp'!$E$37:$F$39,2,0)))</f>
        <v>#N/A</v>
      </c>
      <c r="BF117" s="67" t="e">
        <f>-10*LOG(2/(4*PI()*2^2)+4/(0.163*(Calcul!$K122*Calcul!$L122)/VLOOKUP(Calcul!$I122,'ModelParams Lp'!$E$37:$F$39,2,0)))</f>
        <v>#N/A</v>
      </c>
      <c r="BG117" s="67" t="e">
        <f>-10*LOG(2/(4*PI()*2^2)+4/(0.163*(Calcul!$K122*Calcul!$L122)/VLOOKUP(Calcul!$I122,'ModelParams Lp'!$E$37:$F$39,2,0)))</f>
        <v>#N/A</v>
      </c>
      <c r="BH117" s="67" t="e">
        <f>-10*LOG(2/(4*PI()*2^2)+4/(0.163*(Calcul!$K122*Calcul!$L122)/VLOOKUP(Calcul!$I122,'ModelParams Lp'!$E$37:$F$39,2,0)))</f>
        <v>#N/A</v>
      </c>
      <c r="BI117" s="67" t="e">
        <f>-10*LOG(2/(4*PI()*2^2)+4/(0.163*(Calcul!$K122*Calcul!$L122)/VLOOKUP(Calcul!$I122,'ModelParams Lp'!$E$37:$F$39,2,0)))</f>
        <v>#N/A</v>
      </c>
      <c r="BJ117" s="67" t="e">
        <f>-10*LOG(2/(4*PI()*2^2)+4/(0.163*(Calcul!$K122*Calcul!$L122)/VLOOKUP(Calcul!$I122,'ModelParams Lp'!$E$37:$F$39,2,0)))</f>
        <v>#N/A</v>
      </c>
      <c r="BK117" s="67" t="e">
        <f>-10*LOG(2/(4*PI()*2^2)+4/(0.163*(Calcul!$K122*Calcul!$L122)/VLOOKUP(Calcul!$I122,'ModelParams Lp'!$E$37:$F$39,2,0)))</f>
        <v>#N/A</v>
      </c>
      <c r="BL117" s="67" t="e">
        <f>-10*LOG(2/(4*PI()*2^2)+4/(0.163*(Calcul!$K122*Calcul!$L122)/VLOOKUP(Calcul!$I122,'ModelParams Lp'!$E$37:$F$39,2,0)))</f>
        <v>#N/A</v>
      </c>
      <c r="BM117" s="67" t="e">
        <f>VLOOKUP(Calcul!$J122,'ModelParams Lp'!$D$28:$O$32,5,0)+BE117</f>
        <v>#N/A</v>
      </c>
      <c r="BN117" s="67" t="e">
        <f>VLOOKUP(Calcul!$J122,'ModelParams Lp'!$D$28:$O$32,6,0)+BF117</f>
        <v>#N/A</v>
      </c>
      <c r="BO117" s="67" t="e">
        <f>VLOOKUP(Calcul!$J122,'ModelParams Lp'!$D$28:$O$32,7,0)+BG117</f>
        <v>#N/A</v>
      </c>
      <c r="BP117" s="67" t="e">
        <f>VLOOKUP(Calcul!$J122,'ModelParams Lp'!$D$28:$O$32,8,0)+BH117</f>
        <v>#N/A</v>
      </c>
      <c r="BQ117" s="67" t="e">
        <f>VLOOKUP(Calcul!$J122,'ModelParams Lp'!$D$28:$O$32,9,0)+BI117</f>
        <v>#N/A</v>
      </c>
      <c r="BR117" s="67" t="e">
        <f>VLOOKUP(Calcul!$J122,'ModelParams Lp'!$D$28:$O$32,10,0)+BJ117</f>
        <v>#N/A</v>
      </c>
      <c r="BS117" s="67" t="e">
        <f>VLOOKUP(Calcul!$J122,'ModelParams Lp'!$D$28:$O$32,11,0)+BK117</f>
        <v>#N/A</v>
      </c>
      <c r="BT117" s="67" t="e">
        <f>VLOOKUP(Calcul!$J122,'ModelParams Lp'!$D$28:$O$32,12,0)+BL117</f>
        <v>#N/A</v>
      </c>
      <c r="BU117" s="66" t="e">
        <f t="shared" ca="1" si="29"/>
        <v>#DIV/0!</v>
      </c>
      <c r="BV117" s="66" t="e">
        <f t="shared" ca="1" si="30"/>
        <v>#DIV/0!</v>
      </c>
      <c r="BW117" s="66" t="e">
        <f t="shared" ca="1" si="31"/>
        <v>#DIV/0!</v>
      </c>
      <c r="BX117" s="66" t="e">
        <f t="shared" ca="1" si="32"/>
        <v>#DIV/0!</v>
      </c>
      <c r="BY117" s="66" t="e">
        <f t="shared" ca="1" si="33"/>
        <v>#DIV/0!</v>
      </c>
      <c r="BZ117" s="66" t="e">
        <f t="shared" ca="1" si="34"/>
        <v>#DIV/0!</v>
      </c>
      <c r="CA117" s="66" t="e">
        <f t="shared" ca="1" si="35"/>
        <v>#DIV/0!</v>
      </c>
      <c r="CB117" s="66" t="e">
        <f t="shared" ca="1" si="36"/>
        <v>#DIV/0!</v>
      </c>
      <c r="CC117" s="24" t="e">
        <f ca="1">10*LOG10(IF(BU117="",0,POWER(10,((BU117+'ModelParams Lw'!$O$4)/10))) +IF(BV117="",0,POWER(10,((BV117+'ModelParams Lw'!$P$4)/10))) +IF(BW117="",0,POWER(10,((BW117+'ModelParams Lw'!$Q$4)/10))) +IF(BX117="",0,POWER(10,((BX117+'ModelParams Lw'!$R$4)/10))) +IF(BY117="",0,POWER(10,((BY117+'ModelParams Lw'!$S$4)/10))) +IF(BZ117="",0,POWER(10,((BZ117+'ModelParams Lw'!$T$4)/10))) +IF(CA117="",0,POWER(10,((CA117+'ModelParams Lw'!$U$4)/10)))+IF(CB117="",0,POWER(10,((CB117+'ModelParams Lw'!$V$4)/10))))</f>
        <v>#DIV/0!</v>
      </c>
      <c r="CD117" s="24" t="e">
        <f t="shared" ca="1" si="37"/>
        <v>#DIV/0!</v>
      </c>
      <c r="CE117" s="24" t="e">
        <f ca="1">(BU117-'ModelParams Lw'!O$10)/'ModelParams Lw'!O$11</f>
        <v>#DIV/0!</v>
      </c>
      <c r="CF117" s="24" t="e">
        <f ca="1">(BV117-'ModelParams Lw'!P$10)/'ModelParams Lw'!P$11</f>
        <v>#DIV/0!</v>
      </c>
      <c r="CG117" s="24" t="e">
        <f ca="1">(BW117-'ModelParams Lw'!Q$10)/'ModelParams Lw'!Q$11</f>
        <v>#DIV/0!</v>
      </c>
      <c r="CH117" s="24" t="e">
        <f ca="1">(BX117-'ModelParams Lw'!R$10)/'ModelParams Lw'!R$11</f>
        <v>#DIV/0!</v>
      </c>
      <c r="CI117" s="24" t="e">
        <f ca="1">(BY117-'ModelParams Lw'!S$10)/'ModelParams Lw'!S$11</f>
        <v>#DIV/0!</v>
      </c>
      <c r="CJ117" s="24" t="e">
        <f ca="1">(BZ117-'ModelParams Lw'!T$10)/'ModelParams Lw'!T$11</f>
        <v>#DIV/0!</v>
      </c>
      <c r="CK117" s="24" t="e">
        <f ca="1">(CA117-'ModelParams Lw'!U$10)/'ModelParams Lw'!U$11</f>
        <v>#DIV/0!</v>
      </c>
      <c r="CL117" s="24" t="e">
        <f ca="1">(CB117-'ModelParams Lw'!V$10)/'ModelParams Lw'!V$11</f>
        <v>#DIV/0!</v>
      </c>
      <c r="CM117" s="66" t="e">
        <f t="shared" si="38"/>
        <v>#DIV/0!</v>
      </c>
      <c r="CN117" s="66" t="e">
        <f t="shared" si="39"/>
        <v>#DIV/0!</v>
      </c>
      <c r="CO117" s="66" t="e">
        <f t="shared" si="40"/>
        <v>#DIV/0!</v>
      </c>
      <c r="CP117" s="66" t="e">
        <f t="shared" si="41"/>
        <v>#DIV/0!</v>
      </c>
      <c r="CQ117" s="66" t="e">
        <f t="shared" si="42"/>
        <v>#DIV/0!</v>
      </c>
      <c r="CR117" s="66" t="e">
        <f t="shared" si="43"/>
        <v>#DIV/0!</v>
      </c>
      <c r="CS117" s="66" t="e">
        <f t="shared" si="44"/>
        <v>#DIV/0!</v>
      </c>
      <c r="CT117" s="66" t="e">
        <f t="shared" si="45"/>
        <v>#DIV/0!</v>
      </c>
      <c r="CU117" s="24" t="e">
        <f>10*LOG10(IF(CM117="",0,POWER(10,((CM117+'ModelParams Lw'!$O$4)/10))) +IF(CN117="",0,POWER(10,((CN117+'ModelParams Lw'!$P$4)/10))) +IF(CO117="",0,POWER(10,((CO117+'ModelParams Lw'!$Q$4)/10))) +IF(CP117="",0,POWER(10,((CP117+'ModelParams Lw'!$R$4)/10))) +IF(CQ117="",0,POWER(10,((CQ117+'ModelParams Lw'!$S$4)/10))) +IF(CR117="",0,POWER(10,((CR117+'ModelParams Lw'!$T$4)/10))) +IF(CS117="",0,POWER(10,((CS117+'ModelParams Lw'!$U$4)/10)))+IF(CT117="",0,POWER(10,((CT117+'ModelParams Lw'!$V$4)/10))))</f>
        <v>#DIV/0!</v>
      </c>
      <c r="CV117" s="24" t="e">
        <f t="shared" si="46"/>
        <v>#DIV/0!</v>
      </c>
      <c r="CW117" s="24" t="e">
        <f>(CM117-'ModelParams Lw'!O$10)/'ModelParams Lw'!O$11</f>
        <v>#DIV/0!</v>
      </c>
      <c r="CX117" s="24" t="e">
        <f>(CN117-'ModelParams Lw'!P$10)/'ModelParams Lw'!P$11</f>
        <v>#DIV/0!</v>
      </c>
      <c r="CY117" s="24" t="e">
        <f>(CO117-'ModelParams Lw'!Q$10)/'ModelParams Lw'!Q$11</f>
        <v>#DIV/0!</v>
      </c>
      <c r="CZ117" s="24" t="e">
        <f>(CP117-'ModelParams Lw'!R$10)/'ModelParams Lw'!R$11</f>
        <v>#DIV/0!</v>
      </c>
      <c r="DA117" s="24" t="e">
        <f>(CQ117-'ModelParams Lw'!S$10)/'ModelParams Lw'!S$11</f>
        <v>#DIV/0!</v>
      </c>
      <c r="DB117" s="24" t="e">
        <f>(CR117-'ModelParams Lw'!T$10)/'ModelParams Lw'!T$11</f>
        <v>#DIV/0!</v>
      </c>
      <c r="DC117" s="24" t="e">
        <f>(CS117-'ModelParams Lw'!U$10)/'ModelParams Lw'!U$11</f>
        <v>#DIV/0!</v>
      </c>
      <c r="DD117" s="24" t="e">
        <f>(CT117-'ModelParams Lw'!V$10)/'ModelParams Lw'!V$11</f>
        <v>#DIV/0!</v>
      </c>
    </row>
    <row r="118" spans="1:108" x14ac:dyDescent="0.25">
      <c r="A118" s="12">
        <f>'Sound Power'!B118</f>
        <v>0</v>
      </c>
      <c r="B118" s="12">
        <f>'Sound Power'!D118</f>
        <v>0</v>
      </c>
      <c r="C118" s="12">
        <f>'Sound Power'!E118</f>
        <v>0</v>
      </c>
      <c r="D118" s="12">
        <f>'Sound Power'!F118</f>
        <v>0</v>
      </c>
      <c r="E118" s="67" t="e">
        <f>IF(Calcul!$G123="SA",'Sound Power'!AY118,'Sound Power'!P118)</f>
        <v>#DIV/0!</v>
      </c>
      <c r="F118" s="67" t="e">
        <f>IF(Calcul!$G123="SA",'Sound Power'!AZ118,'Sound Power'!Q118)</f>
        <v>#DIV/0!</v>
      </c>
      <c r="G118" s="67" t="e">
        <f>IF(Calcul!$G123="SA",'Sound Power'!BA118,'Sound Power'!R118)</f>
        <v>#DIV/0!</v>
      </c>
      <c r="H118" s="67" t="e">
        <f>IF(Calcul!$G123="SA",'Sound Power'!BB118,'Sound Power'!S118)</f>
        <v>#DIV/0!</v>
      </c>
      <c r="I118" s="67" t="e">
        <f>IF(Calcul!$G123="SA",'Sound Power'!BC118,'Sound Power'!T118)</f>
        <v>#DIV/0!</v>
      </c>
      <c r="J118" s="67" t="e">
        <f>IF(Calcul!$G123="SA",'Sound Power'!BD118,'Sound Power'!U118)</f>
        <v>#DIV/0!</v>
      </c>
      <c r="K118" s="67" t="e">
        <f>IF(Calcul!$G123="SA",'Sound Power'!BE118,'Sound Power'!V118)</f>
        <v>#DIV/0!</v>
      </c>
      <c r="L118" s="67" t="e">
        <f>IF(Calcul!$G123="SA",'Sound Power'!BF118,'Sound Power'!W118)</f>
        <v>#DIV/0!</v>
      </c>
      <c r="M118" s="67" t="e">
        <f>'Sound Power'!BY118</f>
        <v>#DIV/0!</v>
      </c>
      <c r="N118" s="67" t="e">
        <f>'Sound Power'!BZ118</f>
        <v>#DIV/0!</v>
      </c>
      <c r="O118" s="67" t="e">
        <f>'Sound Power'!CA118</f>
        <v>#DIV/0!</v>
      </c>
      <c r="P118" s="67" t="e">
        <f>'Sound Power'!CB118</f>
        <v>#DIV/0!</v>
      </c>
      <c r="Q118" s="67" t="e">
        <f>'Sound Power'!CC118</f>
        <v>#DIV/0!</v>
      </c>
      <c r="R118" s="67" t="e">
        <f>'Sound Power'!CD118</f>
        <v>#DIV/0!</v>
      </c>
      <c r="S118" s="67" t="e">
        <f>'Sound Power'!CE118</f>
        <v>#DIV/0!</v>
      </c>
      <c r="T118" s="67" t="e">
        <f>'Sound Power'!CF118</f>
        <v>#DIV/0!</v>
      </c>
      <c r="U118" s="64">
        <f t="shared" si="26"/>
        <v>0</v>
      </c>
      <c r="V118" s="64">
        <f t="shared" si="27"/>
        <v>0</v>
      </c>
      <c r="W118" s="67" t="e">
        <f>('ModelParams Lp'!B$4*10^'ModelParams Lp'!B$5*($U118/$V118)^'ModelParams Lp'!B$6)*3</f>
        <v>#DIV/0!</v>
      </c>
      <c r="X118" s="67" t="e">
        <f>('ModelParams Lp'!C$4*10^'ModelParams Lp'!C$5*($U118/$V118)^'ModelParams Lp'!C$6)*3</f>
        <v>#DIV/0!</v>
      </c>
      <c r="Y118" s="67" t="e">
        <f>('ModelParams Lp'!D$4*10^'ModelParams Lp'!D$5*($U118/$V118)^'ModelParams Lp'!D$6)*3</f>
        <v>#DIV/0!</v>
      </c>
      <c r="Z118" s="67" t="e">
        <f>('ModelParams Lp'!E$4*10^'ModelParams Lp'!E$5*($U118/$V118)^'ModelParams Lp'!E$6)*3</f>
        <v>#DIV/0!</v>
      </c>
      <c r="AA118" s="67" t="e">
        <f>('ModelParams Lp'!F$4*10^'ModelParams Lp'!F$5*($U118/$V118)^'ModelParams Lp'!F$6)*3</f>
        <v>#DIV/0!</v>
      </c>
      <c r="AB118" s="67" t="e">
        <f>('ModelParams Lp'!G$4*10^'ModelParams Lp'!G$5*($U118/$V118)^'ModelParams Lp'!G$6)*3</f>
        <v>#DIV/0!</v>
      </c>
      <c r="AC118" s="67" t="e">
        <f>('ModelParams Lp'!H$4*10^'ModelParams Lp'!H$5*($U118/$V118)^'ModelParams Lp'!H$6)*3</f>
        <v>#DIV/0!</v>
      </c>
      <c r="AD118" s="67" t="e">
        <f>('ModelParams Lp'!I$4*10^'ModelParams Lp'!I$5*($U118/$V118)^'ModelParams Lp'!I$6)*3</f>
        <v>#DIV/0!</v>
      </c>
      <c r="AE118" s="53" t="e">
        <f t="shared" si="28"/>
        <v>#DIV/0!</v>
      </c>
      <c r="AF118" s="53" t="e">
        <f>IF(AE118&lt;'ModelParams Lp'!$B$16,-1,IF(AE118&lt;'ModelParams Lp'!$C$16,0,IF(AE118&lt;'ModelParams Lp'!$D$16,1,IF(AE118&lt;'ModelParams Lp'!$E$16,2,IF(AE118&lt;'ModelParams Lp'!$F$16,3,IF(AE118&lt;'ModelParams Lp'!$G$16,4,IF(AE118&lt;'ModelParams Lp'!$H$16,5,6)))))))</f>
        <v>#DIV/0!</v>
      </c>
      <c r="AG118" s="67" t="e">
        <f ca="1">IF($AF118&gt;1,0,OFFSET('ModelParams Lp'!$C$12,0,-'Sound Pressure'!$AF118))</f>
        <v>#DIV/0!</v>
      </c>
      <c r="AH118" s="67" t="e">
        <f ca="1">IF($AF118&gt;2,0,OFFSET('ModelParams Lp'!$D$12,0,-'Sound Pressure'!$AF118))</f>
        <v>#DIV/0!</v>
      </c>
      <c r="AI118" s="67" t="e">
        <f ca="1">IF($AF118&gt;3,0,OFFSET('ModelParams Lp'!$E$12,0,-'Sound Pressure'!$AF118))</f>
        <v>#DIV/0!</v>
      </c>
      <c r="AJ118" s="67" t="e">
        <f ca="1">IF($AF118&gt;4,0,OFFSET('ModelParams Lp'!$F$12,0,-'Sound Pressure'!$AF118))</f>
        <v>#DIV/0!</v>
      </c>
      <c r="AK118" s="67" t="e">
        <f ca="1">IF($AF118&gt;3,0,OFFSET('ModelParams Lp'!$G$12,0,-'Sound Pressure'!$AF118))</f>
        <v>#DIV/0!</v>
      </c>
      <c r="AL118" s="67" t="e">
        <f ca="1">IF($AF118&gt;5,0,OFFSET('ModelParams Lp'!$H$12,0,-'Sound Pressure'!$AF118))</f>
        <v>#DIV/0!</v>
      </c>
      <c r="AM118" s="67" t="e">
        <f ca="1">IF($AF118&gt;6,0,OFFSET('ModelParams Lp'!$I$12,0,-'Sound Pressure'!$AF118))</f>
        <v>#DIV/0!</v>
      </c>
      <c r="AN118" s="67" t="e">
        <f ca="1">IF($AF118&gt;7,0,IF($AF$4&lt;0,3,OFFSET('ModelParams Lp'!$J$12,0,-'Sound Pressure'!$AF118)))</f>
        <v>#DIV/0!</v>
      </c>
      <c r="AO118" s="67" t="e">
        <f t="shared" si="48"/>
        <v>#DIV/0!</v>
      </c>
      <c r="AP118" s="67" t="e">
        <f t="shared" si="47"/>
        <v>#DIV/0!</v>
      </c>
      <c r="AQ118" s="67" t="e">
        <f t="shared" si="47"/>
        <v>#DIV/0!</v>
      </c>
      <c r="AR118" s="67" t="e">
        <f t="shared" ref="AP118:AV154" si="49">10*LOG(1+(343.2/(4*PI()*AR$3))^2*(2*PI()/$V118))</f>
        <v>#DIV/0!</v>
      </c>
      <c r="AS118" s="67" t="e">
        <f t="shared" si="49"/>
        <v>#DIV/0!</v>
      </c>
      <c r="AT118" s="67" t="e">
        <f t="shared" si="49"/>
        <v>#DIV/0!</v>
      </c>
      <c r="AU118" s="67" t="e">
        <f t="shared" si="49"/>
        <v>#DIV/0!</v>
      </c>
      <c r="AV118" s="67" t="e">
        <f t="shared" si="49"/>
        <v>#DIV/0!</v>
      </c>
      <c r="AW118" s="67">
        <f>'ModelParams Lp'!B$22</f>
        <v>4</v>
      </c>
      <c r="AX118" s="67">
        <f>'ModelParams Lp'!C$22</f>
        <v>2</v>
      </c>
      <c r="AY118" s="67">
        <f>'ModelParams Lp'!D$22</f>
        <v>1</v>
      </c>
      <c r="AZ118" s="67">
        <f>'ModelParams Lp'!E$22</f>
        <v>0</v>
      </c>
      <c r="BA118" s="67">
        <f>'ModelParams Lp'!F$22</f>
        <v>0</v>
      </c>
      <c r="BB118" s="67">
        <f>'ModelParams Lp'!G$22</f>
        <v>0</v>
      </c>
      <c r="BC118" s="67">
        <f>'ModelParams Lp'!H$22</f>
        <v>0</v>
      </c>
      <c r="BD118" s="67">
        <f>'ModelParams Lp'!I$22</f>
        <v>0</v>
      </c>
      <c r="BE118" s="67" t="e">
        <f>-10*LOG(2/(4*PI()*2^2)+4/(0.163*(Calcul!$K123*Calcul!$L123)/VLOOKUP(Calcul!$I123,'ModelParams Lp'!$E$37:$F$39,2,0)))</f>
        <v>#N/A</v>
      </c>
      <c r="BF118" s="67" t="e">
        <f>-10*LOG(2/(4*PI()*2^2)+4/(0.163*(Calcul!$K123*Calcul!$L123)/VLOOKUP(Calcul!$I123,'ModelParams Lp'!$E$37:$F$39,2,0)))</f>
        <v>#N/A</v>
      </c>
      <c r="BG118" s="67" t="e">
        <f>-10*LOG(2/(4*PI()*2^2)+4/(0.163*(Calcul!$K123*Calcul!$L123)/VLOOKUP(Calcul!$I123,'ModelParams Lp'!$E$37:$F$39,2,0)))</f>
        <v>#N/A</v>
      </c>
      <c r="BH118" s="67" t="e">
        <f>-10*LOG(2/(4*PI()*2^2)+4/(0.163*(Calcul!$K123*Calcul!$L123)/VLOOKUP(Calcul!$I123,'ModelParams Lp'!$E$37:$F$39,2,0)))</f>
        <v>#N/A</v>
      </c>
      <c r="BI118" s="67" t="e">
        <f>-10*LOG(2/(4*PI()*2^2)+4/(0.163*(Calcul!$K123*Calcul!$L123)/VLOOKUP(Calcul!$I123,'ModelParams Lp'!$E$37:$F$39,2,0)))</f>
        <v>#N/A</v>
      </c>
      <c r="BJ118" s="67" t="e">
        <f>-10*LOG(2/(4*PI()*2^2)+4/(0.163*(Calcul!$K123*Calcul!$L123)/VLOOKUP(Calcul!$I123,'ModelParams Lp'!$E$37:$F$39,2,0)))</f>
        <v>#N/A</v>
      </c>
      <c r="BK118" s="67" t="e">
        <f>-10*LOG(2/(4*PI()*2^2)+4/(0.163*(Calcul!$K123*Calcul!$L123)/VLOOKUP(Calcul!$I123,'ModelParams Lp'!$E$37:$F$39,2,0)))</f>
        <v>#N/A</v>
      </c>
      <c r="BL118" s="67" t="e">
        <f>-10*LOG(2/(4*PI()*2^2)+4/(0.163*(Calcul!$K123*Calcul!$L123)/VLOOKUP(Calcul!$I123,'ModelParams Lp'!$E$37:$F$39,2,0)))</f>
        <v>#N/A</v>
      </c>
      <c r="BM118" s="67" t="e">
        <f>VLOOKUP(Calcul!$J123,'ModelParams Lp'!$D$28:$O$32,5,0)+BE118</f>
        <v>#N/A</v>
      </c>
      <c r="BN118" s="67" t="e">
        <f>VLOOKUP(Calcul!$J123,'ModelParams Lp'!$D$28:$O$32,6,0)+BF118</f>
        <v>#N/A</v>
      </c>
      <c r="BO118" s="67" t="e">
        <f>VLOOKUP(Calcul!$J123,'ModelParams Lp'!$D$28:$O$32,7,0)+BG118</f>
        <v>#N/A</v>
      </c>
      <c r="BP118" s="67" t="e">
        <f>VLOOKUP(Calcul!$J123,'ModelParams Lp'!$D$28:$O$32,8,0)+BH118</f>
        <v>#N/A</v>
      </c>
      <c r="BQ118" s="67" t="e">
        <f>VLOOKUP(Calcul!$J123,'ModelParams Lp'!$D$28:$O$32,9,0)+BI118</f>
        <v>#N/A</v>
      </c>
      <c r="BR118" s="67" t="e">
        <f>VLOOKUP(Calcul!$J123,'ModelParams Lp'!$D$28:$O$32,10,0)+BJ118</f>
        <v>#N/A</v>
      </c>
      <c r="BS118" s="67" t="e">
        <f>VLOOKUP(Calcul!$J123,'ModelParams Lp'!$D$28:$O$32,11,0)+BK118</f>
        <v>#N/A</v>
      </c>
      <c r="BT118" s="67" t="e">
        <f>VLOOKUP(Calcul!$J123,'ModelParams Lp'!$D$28:$O$32,12,0)+BL118</f>
        <v>#N/A</v>
      </c>
      <c r="BU118" s="66" t="e">
        <f t="shared" ca="1" si="29"/>
        <v>#DIV/0!</v>
      </c>
      <c r="BV118" s="66" t="e">
        <f t="shared" ca="1" si="30"/>
        <v>#DIV/0!</v>
      </c>
      <c r="BW118" s="66" t="e">
        <f t="shared" ca="1" si="31"/>
        <v>#DIV/0!</v>
      </c>
      <c r="BX118" s="66" t="e">
        <f t="shared" ca="1" si="32"/>
        <v>#DIV/0!</v>
      </c>
      <c r="BY118" s="66" t="e">
        <f t="shared" ca="1" si="33"/>
        <v>#DIV/0!</v>
      </c>
      <c r="BZ118" s="66" t="e">
        <f t="shared" ca="1" si="34"/>
        <v>#DIV/0!</v>
      </c>
      <c r="CA118" s="66" t="e">
        <f t="shared" ca="1" si="35"/>
        <v>#DIV/0!</v>
      </c>
      <c r="CB118" s="66" t="e">
        <f t="shared" ca="1" si="36"/>
        <v>#DIV/0!</v>
      </c>
      <c r="CC118" s="24" t="e">
        <f ca="1">10*LOG10(IF(BU118="",0,POWER(10,((BU118+'ModelParams Lw'!$O$4)/10))) +IF(BV118="",0,POWER(10,((BV118+'ModelParams Lw'!$P$4)/10))) +IF(BW118="",0,POWER(10,((BW118+'ModelParams Lw'!$Q$4)/10))) +IF(BX118="",0,POWER(10,((BX118+'ModelParams Lw'!$R$4)/10))) +IF(BY118="",0,POWER(10,((BY118+'ModelParams Lw'!$S$4)/10))) +IF(BZ118="",0,POWER(10,((BZ118+'ModelParams Lw'!$T$4)/10))) +IF(CA118="",0,POWER(10,((CA118+'ModelParams Lw'!$U$4)/10)))+IF(CB118="",0,POWER(10,((CB118+'ModelParams Lw'!$V$4)/10))))</f>
        <v>#DIV/0!</v>
      </c>
      <c r="CD118" s="24" t="e">
        <f t="shared" ca="1" si="37"/>
        <v>#DIV/0!</v>
      </c>
      <c r="CE118" s="24" t="e">
        <f ca="1">(BU118-'ModelParams Lw'!O$10)/'ModelParams Lw'!O$11</f>
        <v>#DIV/0!</v>
      </c>
      <c r="CF118" s="24" t="e">
        <f ca="1">(BV118-'ModelParams Lw'!P$10)/'ModelParams Lw'!P$11</f>
        <v>#DIV/0!</v>
      </c>
      <c r="CG118" s="24" t="e">
        <f ca="1">(BW118-'ModelParams Lw'!Q$10)/'ModelParams Lw'!Q$11</f>
        <v>#DIV/0!</v>
      </c>
      <c r="CH118" s="24" t="e">
        <f ca="1">(BX118-'ModelParams Lw'!R$10)/'ModelParams Lw'!R$11</f>
        <v>#DIV/0!</v>
      </c>
      <c r="CI118" s="24" t="e">
        <f ca="1">(BY118-'ModelParams Lw'!S$10)/'ModelParams Lw'!S$11</f>
        <v>#DIV/0!</v>
      </c>
      <c r="CJ118" s="24" t="e">
        <f ca="1">(BZ118-'ModelParams Lw'!T$10)/'ModelParams Lw'!T$11</f>
        <v>#DIV/0!</v>
      </c>
      <c r="CK118" s="24" t="e">
        <f ca="1">(CA118-'ModelParams Lw'!U$10)/'ModelParams Lw'!U$11</f>
        <v>#DIV/0!</v>
      </c>
      <c r="CL118" s="24" t="e">
        <f ca="1">(CB118-'ModelParams Lw'!V$10)/'ModelParams Lw'!V$11</f>
        <v>#DIV/0!</v>
      </c>
      <c r="CM118" s="66" t="e">
        <f t="shared" si="38"/>
        <v>#DIV/0!</v>
      </c>
      <c r="CN118" s="66" t="e">
        <f t="shared" si="39"/>
        <v>#DIV/0!</v>
      </c>
      <c r="CO118" s="66" t="e">
        <f t="shared" si="40"/>
        <v>#DIV/0!</v>
      </c>
      <c r="CP118" s="66" t="e">
        <f t="shared" si="41"/>
        <v>#DIV/0!</v>
      </c>
      <c r="CQ118" s="66" t="e">
        <f t="shared" si="42"/>
        <v>#DIV/0!</v>
      </c>
      <c r="CR118" s="66" t="e">
        <f t="shared" si="43"/>
        <v>#DIV/0!</v>
      </c>
      <c r="CS118" s="66" t="e">
        <f t="shared" si="44"/>
        <v>#DIV/0!</v>
      </c>
      <c r="CT118" s="66" t="e">
        <f t="shared" si="45"/>
        <v>#DIV/0!</v>
      </c>
      <c r="CU118" s="24" t="e">
        <f>10*LOG10(IF(CM118="",0,POWER(10,((CM118+'ModelParams Lw'!$O$4)/10))) +IF(CN118="",0,POWER(10,((CN118+'ModelParams Lw'!$P$4)/10))) +IF(CO118="",0,POWER(10,((CO118+'ModelParams Lw'!$Q$4)/10))) +IF(CP118="",0,POWER(10,((CP118+'ModelParams Lw'!$R$4)/10))) +IF(CQ118="",0,POWER(10,((CQ118+'ModelParams Lw'!$S$4)/10))) +IF(CR118="",0,POWER(10,((CR118+'ModelParams Lw'!$T$4)/10))) +IF(CS118="",0,POWER(10,((CS118+'ModelParams Lw'!$U$4)/10)))+IF(CT118="",0,POWER(10,((CT118+'ModelParams Lw'!$V$4)/10))))</f>
        <v>#DIV/0!</v>
      </c>
      <c r="CV118" s="24" t="e">
        <f t="shared" si="46"/>
        <v>#DIV/0!</v>
      </c>
      <c r="CW118" s="24" t="e">
        <f>(CM118-'ModelParams Lw'!O$10)/'ModelParams Lw'!O$11</f>
        <v>#DIV/0!</v>
      </c>
      <c r="CX118" s="24" t="e">
        <f>(CN118-'ModelParams Lw'!P$10)/'ModelParams Lw'!P$11</f>
        <v>#DIV/0!</v>
      </c>
      <c r="CY118" s="24" t="e">
        <f>(CO118-'ModelParams Lw'!Q$10)/'ModelParams Lw'!Q$11</f>
        <v>#DIV/0!</v>
      </c>
      <c r="CZ118" s="24" t="e">
        <f>(CP118-'ModelParams Lw'!R$10)/'ModelParams Lw'!R$11</f>
        <v>#DIV/0!</v>
      </c>
      <c r="DA118" s="24" t="e">
        <f>(CQ118-'ModelParams Lw'!S$10)/'ModelParams Lw'!S$11</f>
        <v>#DIV/0!</v>
      </c>
      <c r="DB118" s="24" t="e">
        <f>(CR118-'ModelParams Lw'!T$10)/'ModelParams Lw'!T$11</f>
        <v>#DIV/0!</v>
      </c>
      <c r="DC118" s="24" t="e">
        <f>(CS118-'ModelParams Lw'!U$10)/'ModelParams Lw'!U$11</f>
        <v>#DIV/0!</v>
      </c>
      <c r="DD118" s="24" t="e">
        <f>(CT118-'ModelParams Lw'!V$10)/'ModelParams Lw'!V$11</f>
        <v>#DIV/0!</v>
      </c>
    </row>
    <row r="119" spans="1:108" x14ac:dyDescent="0.25">
      <c r="A119" s="12">
        <f>'Sound Power'!B119</f>
        <v>0</v>
      </c>
      <c r="B119" s="12">
        <f>'Sound Power'!D119</f>
        <v>0</v>
      </c>
      <c r="C119" s="12">
        <f>'Sound Power'!E119</f>
        <v>0</v>
      </c>
      <c r="D119" s="12">
        <f>'Sound Power'!F119</f>
        <v>0</v>
      </c>
      <c r="E119" s="67" t="e">
        <f>IF(Calcul!$G124="SA",'Sound Power'!AY119,'Sound Power'!P119)</f>
        <v>#DIV/0!</v>
      </c>
      <c r="F119" s="67" t="e">
        <f>IF(Calcul!$G124="SA",'Sound Power'!AZ119,'Sound Power'!Q119)</f>
        <v>#DIV/0!</v>
      </c>
      <c r="G119" s="67" t="e">
        <f>IF(Calcul!$G124="SA",'Sound Power'!BA119,'Sound Power'!R119)</f>
        <v>#DIV/0!</v>
      </c>
      <c r="H119" s="67" t="e">
        <f>IF(Calcul!$G124="SA",'Sound Power'!BB119,'Sound Power'!S119)</f>
        <v>#DIV/0!</v>
      </c>
      <c r="I119" s="67" t="e">
        <f>IF(Calcul!$G124="SA",'Sound Power'!BC119,'Sound Power'!T119)</f>
        <v>#DIV/0!</v>
      </c>
      <c r="J119" s="67" t="e">
        <f>IF(Calcul!$G124="SA",'Sound Power'!BD119,'Sound Power'!U119)</f>
        <v>#DIV/0!</v>
      </c>
      <c r="K119" s="67" t="e">
        <f>IF(Calcul!$G124="SA",'Sound Power'!BE119,'Sound Power'!V119)</f>
        <v>#DIV/0!</v>
      </c>
      <c r="L119" s="67" t="e">
        <f>IF(Calcul!$G124="SA",'Sound Power'!BF119,'Sound Power'!W119)</f>
        <v>#DIV/0!</v>
      </c>
      <c r="M119" s="67" t="e">
        <f>'Sound Power'!BY119</f>
        <v>#DIV/0!</v>
      </c>
      <c r="N119" s="67" t="e">
        <f>'Sound Power'!BZ119</f>
        <v>#DIV/0!</v>
      </c>
      <c r="O119" s="67" t="e">
        <f>'Sound Power'!CA119</f>
        <v>#DIV/0!</v>
      </c>
      <c r="P119" s="67" t="e">
        <f>'Sound Power'!CB119</f>
        <v>#DIV/0!</v>
      </c>
      <c r="Q119" s="67" t="e">
        <f>'Sound Power'!CC119</f>
        <v>#DIV/0!</v>
      </c>
      <c r="R119" s="67" t="e">
        <f>'Sound Power'!CD119</f>
        <v>#DIV/0!</v>
      </c>
      <c r="S119" s="67" t="e">
        <f>'Sound Power'!CE119</f>
        <v>#DIV/0!</v>
      </c>
      <c r="T119" s="67" t="e">
        <f>'Sound Power'!CF119</f>
        <v>#DIV/0!</v>
      </c>
      <c r="U119" s="64">
        <f t="shared" si="26"/>
        <v>0</v>
      </c>
      <c r="V119" s="64">
        <f t="shared" si="27"/>
        <v>0</v>
      </c>
      <c r="W119" s="67" t="e">
        <f>('ModelParams Lp'!B$4*10^'ModelParams Lp'!B$5*($U119/$V119)^'ModelParams Lp'!B$6)*3</f>
        <v>#DIV/0!</v>
      </c>
      <c r="X119" s="67" t="e">
        <f>('ModelParams Lp'!C$4*10^'ModelParams Lp'!C$5*($U119/$V119)^'ModelParams Lp'!C$6)*3</f>
        <v>#DIV/0!</v>
      </c>
      <c r="Y119" s="67" t="e">
        <f>('ModelParams Lp'!D$4*10^'ModelParams Lp'!D$5*($U119/$V119)^'ModelParams Lp'!D$6)*3</f>
        <v>#DIV/0!</v>
      </c>
      <c r="Z119" s="67" t="e">
        <f>('ModelParams Lp'!E$4*10^'ModelParams Lp'!E$5*($U119/$V119)^'ModelParams Lp'!E$6)*3</f>
        <v>#DIV/0!</v>
      </c>
      <c r="AA119" s="67" t="e">
        <f>('ModelParams Lp'!F$4*10^'ModelParams Lp'!F$5*($U119/$V119)^'ModelParams Lp'!F$6)*3</f>
        <v>#DIV/0!</v>
      </c>
      <c r="AB119" s="67" t="e">
        <f>('ModelParams Lp'!G$4*10^'ModelParams Lp'!G$5*($U119/$V119)^'ModelParams Lp'!G$6)*3</f>
        <v>#DIV/0!</v>
      </c>
      <c r="AC119" s="67" t="e">
        <f>('ModelParams Lp'!H$4*10^'ModelParams Lp'!H$5*($U119/$V119)^'ModelParams Lp'!H$6)*3</f>
        <v>#DIV/0!</v>
      </c>
      <c r="AD119" s="67" t="e">
        <f>('ModelParams Lp'!I$4*10^'ModelParams Lp'!I$5*($U119/$V119)^'ModelParams Lp'!I$6)*3</f>
        <v>#DIV/0!</v>
      </c>
      <c r="AE119" s="53" t="e">
        <f t="shared" si="28"/>
        <v>#DIV/0!</v>
      </c>
      <c r="AF119" s="53" t="e">
        <f>IF(AE119&lt;'ModelParams Lp'!$B$16,-1,IF(AE119&lt;'ModelParams Lp'!$C$16,0,IF(AE119&lt;'ModelParams Lp'!$D$16,1,IF(AE119&lt;'ModelParams Lp'!$E$16,2,IF(AE119&lt;'ModelParams Lp'!$F$16,3,IF(AE119&lt;'ModelParams Lp'!$G$16,4,IF(AE119&lt;'ModelParams Lp'!$H$16,5,6)))))))</f>
        <v>#DIV/0!</v>
      </c>
      <c r="AG119" s="67" t="e">
        <f ca="1">IF($AF119&gt;1,0,OFFSET('ModelParams Lp'!$C$12,0,-'Sound Pressure'!$AF119))</f>
        <v>#DIV/0!</v>
      </c>
      <c r="AH119" s="67" t="e">
        <f ca="1">IF($AF119&gt;2,0,OFFSET('ModelParams Lp'!$D$12,0,-'Sound Pressure'!$AF119))</f>
        <v>#DIV/0!</v>
      </c>
      <c r="AI119" s="67" t="e">
        <f ca="1">IF($AF119&gt;3,0,OFFSET('ModelParams Lp'!$E$12,0,-'Sound Pressure'!$AF119))</f>
        <v>#DIV/0!</v>
      </c>
      <c r="AJ119" s="67" t="e">
        <f ca="1">IF($AF119&gt;4,0,OFFSET('ModelParams Lp'!$F$12,0,-'Sound Pressure'!$AF119))</f>
        <v>#DIV/0!</v>
      </c>
      <c r="AK119" s="67" t="e">
        <f ca="1">IF($AF119&gt;3,0,OFFSET('ModelParams Lp'!$G$12,0,-'Sound Pressure'!$AF119))</f>
        <v>#DIV/0!</v>
      </c>
      <c r="AL119" s="67" t="e">
        <f ca="1">IF($AF119&gt;5,0,OFFSET('ModelParams Lp'!$H$12,0,-'Sound Pressure'!$AF119))</f>
        <v>#DIV/0!</v>
      </c>
      <c r="AM119" s="67" t="e">
        <f ca="1">IF($AF119&gt;6,0,OFFSET('ModelParams Lp'!$I$12,0,-'Sound Pressure'!$AF119))</f>
        <v>#DIV/0!</v>
      </c>
      <c r="AN119" s="67" t="e">
        <f ca="1">IF($AF119&gt;7,0,IF($AF$4&lt;0,3,OFFSET('ModelParams Lp'!$J$12,0,-'Sound Pressure'!$AF119)))</f>
        <v>#DIV/0!</v>
      </c>
      <c r="AO119" s="67" t="e">
        <f t="shared" si="48"/>
        <v>#DIV/0!</v>
      </c>
      <c r="AP119" s="67" t="e">
        <f t="shared" si="49"/>
        <v>#DIV/0!</v>
      </c>
      <c r="AQ119" s="67" t="e">
        <f t="shared" si="49"/>
        <v>#DIV/0!</v>
      </c>
      <c r="AR119" s="67" t="e">
        <f t="shared" si="49"/>
        <v>#DIV/0!</v>
      </c>
      <c r="AS119" s="67" t="e">
        <f t="shared" si="49"/>
        <v>#DIV/0!</v>
      </c>
      <c r="AT119" s="67" t="e">
        <f t="shared" si="49"/>
        <v>#DIV/0!</v>
      </c>
      <c r="AU119" s="67" t="e">
        <f t="shared" si="49"/>
        <v>#DIV/0!</v>
      </c>
      <c r="AV119" s="67" t="e">
        <f t="shared" si="49"/>
        <v>#DIV/0!</v>
      </c>
      <c r="AW119" s="67">
        <f>'ModelParams Lp'!B$22</f>
        <v>4</v>
      </c>
      <c r="AX119" s="67">
        <f>'ModelParams Lp'!C$22</f>
        <v>2</v>
      </c>
      <c r="AY119" s="67">
        <f>'ModelParams Lp'!D$22</f>
        <v>1</v>
      </c>
      <c r="AZ119" s="67">
        <f>'ModelParams Lp'!E$22</f>
        <v>0</v>
      </c>
      <c r="BA119" s="67">
        <f>'ModelParams Lp'!F$22</f>
        <v>0</v>
      </c>
      <c r="BB119" s="67">
        <f>'ModelParams Lp'!G$22</f>
        <v>0</v>
      </c>
      <c r="BC119" s="67">
        <f>'ModelParams Lp'!H$22</f>
        <v>0</v>
      </c>
      <c r="BD119" s="67">
        <f>'ModelParams Lp'!I$22</f>
        <v>0</v>
      </c>
      <c r="BE119" s="67" t="e">
        <f>-10*LOG(2/(4*PI()*2^2)+4/(0.163*(Calcul!$K124*Calcul!$L124)/VLOOKUP(Calcul!$I124,'ModelParams Lp'!$E$37:$F$39,2,0)))</f>
        <v>#N/A</v>
      </c>
      <c r="BF119" s="67" t="e">
        <f>-10*LOG(2/(4*PI()*2^2)+4/(0.163*(Calcul!$K124*Calcul!$L124)/VLOOKUP(Calcul!$I124,'ModelParams Lp'!$E$37:$F$39,2,0)))</f>
        <v>#N/A</v>
      </c>
      <c r="BG119" s="67" t="e">
        <f>-10*LOG(2/(4*PI()*2^2)+4/(0.163*(Calcul!$K124*Calcul!$L124)/VLOOKUP(Calcul!$I124,'ModelParams Lp'!$E$37:$F$39,2,0)))</f>
        <v>#N/A</v>
      </c>
      <c r="BH119" s="67" t="e">
        <f>-10*LOG(2/(4*PI()*2^2)+4/(0.163*(Calcul!$K124*Calcul!$L124)/VLOOKUP(Calcul!$I124,'ModelParams Lp'!$E$37:$F$39,2,0)))</f>
        <v>#N/A</v>
      </c>
      <c r="BI119" s="67" t="e">
        <f>-10*LOG(2/(4*PI()*2^2)+4/(0.163*(Calcul!$K124*Calcul!$L124)/VLOOKUP(Calcul!$I124,'ModelParams Lp'!$E$37:$F$39,2,0)))</f>
        <v>#N/A</v>
      </c>
      <c r="BJ119" s="67" t="e">
        <f>-10*LOG(2/(4*PI()*2^2)+4/(0.163*(Calcul!$K124*Calcul!$L124)/VLOOKUP(Calcul!$I124,'ModelParams Lp'!$E$37:$F$39,2,0)))</f>
        <v>#N/A</v>
      </c>
      <c r="BK119" s="67" t="e">
        <f>-10*LOG(2/(4*PI()*2^2)+4/(0.163*(Calcul!$K124*Calcul!$L124)/VLOOKUP(Calcul!$I124,'ModelParams Lp'!$E$37:$F$39,2,0)))</f>
        <v>#N/A</v>
      </c>
      <c r="BL119" s="67" t="e">
        <f>-10*LOG(2/(4*PI()*2^2)+4/(0.163*(Calcul!$K124*Calcul!$L124)/VLOOKUP(Calcul!$I124,'ModelParams Lp'!$E$37:$F$39,2,0)))</f>
        <v>#N/A</v>
      </c>
      <c r="BM119" s="67" t="e">
        <f>VLOOKUP(Calcul!$J124,'ModelParams Lp'!$D$28:$O$32,5,0)+BE119</f>
        <v>#N/A</v>
      </c>
      <c r="BN119" s="67" t="e">
        <f>VLOOKUP(Calcul!$J124,'ModelParams Lp'!$D$28:$O$32,6,0)+BF119</f>
        <v>#N/A</v>
      </c>
      <c r="BO119" s="67" t="e">
        <f>VLOOKUP(Calcul!$J124,'ModelParams Lp'!$D$28:$O$32,7,0)+BG119</f>
        <v>#N/A</v>
      </c>
      <c r="BP119" s="67" t="e">
        <f>VLOOKUP(Calcul!$J124,'ModelParams Lp'!$D$28:$O$32,8,0)+BH119</f>
        <v>#N/A</v>
      </c>
      <c r="BQ119" s="67" t="e">
        <f>VLOOKUP(Calcul!$J124,'ModelParams Lp'!$D$28:$O$32,9,0)+BI119</f>
        <v>#N/A</v>
      </c>
      <c r="BR119" s="67" t="e">
        <f>VLOOKUP(Calcul!$J124,'ModelParams Lp'!$D$28:$O$32,10,0)+BJ119</f>
        <v>#N/A</v>
      </c>
      <c r="BS119" s="67" t="e">
        <f>VLOOKUP(Calcul!$J124,'ModelParams Lp'!$D$28:$O$32,11,0)+BK119</f>
        <v>#N/A</v>
      </c>
      <c r="BT119" s="67" t="e">
        <f>VLOOKUP(Calcul!$J124,'ModelParams Lp'!$D$28:$O$32,12,0)+BL119</f>
        <v>#N/A</v>
      </c>
      <c r="BU119" s="66" t="e">
        <f t="shared" ca="1" si="29"/>
        <v>#DIV/0!</v>
      </c>
      <c r="BV119" s="66" t="e">
        <f t="shared" ca="1" si="30"/>
        <v>#DIV/0!</v>
      </c>
      <c r="BW119" s="66" t="e">
        <f t="shared" ca="1" si="31"/>
        <v>#DIV/0!</v>
      </c>
      <c r="BX119" s="66" t="e">
        <f t="shared" ca="1" si="32"/>
        <v>#DIV/0!</v>
      </c>
      <c r="BY119" s="66" t="e">
        <f t="shared" ca="1" si="33"/>
        <v>#DIV/0!</v>
      </c>
      <c r="BZ119" s="66" t="e">
        <f t="shared" ca="1" si="34"/>
        <v>#DIV/0!</v>
      </c>
      <c r="CA119" s="66" t="e">
        <f t="shared" ca="1" si="35"/>
        <v>#DIV/0!</v>
      </c>
      <c r="CB119" s="66" t="e">
        <f t="shared" ca="1" si="36"/>
        <v>#DIV/0!</v>
      </c>
      <c r="CC119" s="24" t="e">
        <f ca="1">10*LOG10(IF(BU119="",0,POWER(10,((BU119+'ModelParams Lw'!$O$4)/10))) +IF(BV119="",0,POWER(10,((BV119+'ModelParams Lw'!$P$4)/10))) +IF(BW119="",0,POWER(10,((BW119+'ModelParams Lw'!$Q$4)/10))) +IF(BX119="",0,POWER(10,((BX119+'ModelParams Lw'!$R$4)/10))) +IF(BY119="",0,POWER(10,((BY119+'ModelParams Lw'!$S$4)/10))) +IF(BZ119="",0,POWER(10,((BZ119+'ModelParams Lw'!$T$4)/10))) +IF(CA119="",0,POWER(10,((CA119+'ModelParams Lw'!$U$4)/10)))+IF(CB119="",0,POWER(10,((CB119+'ModelParams Lw'!$V$4)/10))))</f>
        <v>#DIV/0!</v>
      </c>
      <c r="CD119" s="24" t="e">
        <f t="shared" ca="1" si="37"/>
        <v>#DIV/0!</v>
      </c>
      <c r="CE119" s="24" t="e">
        <f ca="1">(BU119-'ModelParams Lw'!O$10)/'ModelParams Lw'!O$11</f>
        <v>#DIV/0!</v>
      </c>
      <c r="CF119" s="24" t="e">
        <f ca="1">(BV119-'ModelParams Lw'!P$10)/'ModelParams Lw'!P$11</f>
        <v>#DIV/0!</v>
      </c>
      <c r="CG119" s="24" t="e">
        <f ca="1">(BW119-'ModelParams Lw'!Q$10)/'ModelParams Lw'!Q$11</f>
        <v>#DIV/0!</v>
      </c>
      <c r="CH119" s="24" t="e">
        <f ca="1">(BX119-'ModelParams Lw'!R$10)/'ModelParams Lw'!R$11</f>
        <v>#DIV/0!</v>
      </c>
      <c r="CI119" s="24" t="e">
        <f ca="1">(BY119-'ModelParams Lw'!S$10)/'ModelParams Lw'!S$11</f>
        <v>#DIV/0!</v>
      </c>
      <c r="CJ119" s="24" t="e">
        <f ca="1">(BZ119-'ModelParams Lw'!T$10)/'ModelParams Lw'!T$11</f>
        <v>#DIV/0!</v>
      </c>
      <c r="CK119" s="24" t="e">
        <f ca="1">(CA119-'ModelParams Lw'!U$10)/'ModelParams Lw'!U$11</f>
        <v>#DIV/0!</v>
      </c>
      <c r="CL119" s="24" t="e">
        <f ca="1">(CB119-'ModelParams Lw'!V$10)/'ModelParams Lw'!V$11</f>
        <v>#DIV/0!</v>
      </c>
      <c r="CM119" s="66" t="e">
        <f t="shared" si="38"/>
        <v>#DIV/0!</v>
      </c>
      <c r="CN119" s="66" t="e">
        <f t="shared" si="39"/>
        <v>#DIV/0!</v>
      </c>
      <c r="CO119" s="66" t="e">
        <f t="shared" si="40"/>
        <v>#DIV/0!</v>
      </c>
      <c r="CP119" s="66" t="e">
        <f t="shared" si="41"/>
        <v>#DIV/0!</v>
      </c>
      <c r="CQ119" s="66" t="e">
        <f t="shared" si="42"/>
        <v>#DIV/0!</v>
      </c>
      <c r="CR119" s="66" t="e">
        <f t="shared" si="43"/>
        <v>#DIV/0!</v>
      </c>
      <c r="CS119" s="66" t="e">
        <f t="shared" si="44"/>
        <v>#DIV/0!</v>
      </c>
      <c r="CT119" s="66" t="e">
        <f t="shared" si="45"/>
        <v>#DIV/0!</v>
      </c>
      <c r="CU119" s="24" t="e">
        <f>10*LOG10(IF(CM119="",0,POWER(10,((CM119+'ModelParams Lw'!$O$4)/10))) +IF(CN119="",0,POWER(10,((CN119+'ModelParams Lw'!$P$4)/10))) +IF(CO119="",0,POWER(10,((CO119+'ModelParams Lw'!$Q$4)/10))) +IF(CP119="",0,POWER(10,((CP119+'ModelParams Lw'!$R$4)/10))) +IF(CQ119="",0,POWER(10,((CQ119+'ModelParams Lw'!$S$4)/10))) +IF(CR119="",0,POWER(10,((CR119+'ModelParams Lw'!$T$4)/10))) +IF(CS119="",0,POWER(10,((CS119+'ModelParams Lw'!$U$4)/10)))+IF(CT119="",0,POWER(10,((CT119+'ModelParams Lw'!$V$4)/10))))</f>
        <v>#DIV/0!</v>
      </c>
      <c r="CV119" s="24" t="e">
        <f t="shared" si="46"/>
        <v>#DIV/0!</v>
      </c>
      <c r="CW119" s="24" t="e">
        <f>(CM119-'ModelParams Lw'!O$10)/'ModelParams Lw'!O$11</f>
        <v>#DIV/0!</v>
      </c>
      <c r="CX119" s="24" t="e">
        <f>(CN119-'ModelParams Lw'!P$10)/'ModelParams Lw'!P$11</f>
        <v>#DIV/0!</v>
      </c>
      <c r="CY119" s="24" t="e">
        <f>(CO119-'ModelParams Lw'!Q$10)/'ModelParams Lw'!Q$11</f>
        <v>#DIV/0!</v>
      </c>
      <c r="CZ119" s="24" t="e">
        <f>(CP119-'ModelParams Lw'!R$10)/'ModelParams Lw'!R$11</f>
        <v>#DIV/0!</v>
      </c>
      <c r="DA119" s="24" t="e">
        <f>(CQ119-'ModelParams Lw'!S$10)/'ModelParams Lw'!S$11</f>
        <v>#DIV/0!</v>
      </c>
      <c r="DB119" s="24" t="e">
        <f>(CR119-'ModelParams Lw'!T$10)/'ModelParams Lw'!T$11</f>
        <v>#DIV/0!</v>
      </c>
      <c r="DC119" s="24" t="e">
        <f>(CS119-'ModelParams Lw'!U$10)/'ModelParams Lw'!U$11</f>
        <v>#DIV/0!</v>
      </c>
      <c r="DD119" s="24" t="e">
        <f>(CT119-'ModelParams Lw'!V$10)/'ModelParams Lw'!V$11</f>
        <v>#DIV/0!</v>
      </c>
    </row>
    <row r="120" spans="1:108" x14ac:dyDescent="0.25">
      <c r="A120" s="12">
        <f>'Sound Power'!B120</f>
        <v>0</v>
      </c>
      <c r="B120" s="12">
        <f>'Sound Power'!D120</f>
        <v>0</v>
      </c>
      <c r="C120" s="12">
        <f>'Sound Power'!E120</f>
        <v>0</v>
      </c>
      <c r="D120" s="12">
        <f>'Sound Power'!F120</f>
        <v>0</v>
      </c>
      <c r="E120" s="67" t="e">
        <f>IF(Calcul!$G125="SA",'Sound Power'!AY120,'Sound Power'!P120)</f>
        <v>#DIV/0!</v>
      </c>
      <c r="F120" s="67" t="e">
        <f>IF(Calcul!$G125="SA",'Sound Power'!AZ120,'Sound Power'!Q120)</f>
        <v>#DIV/0!</v>
      </c>
      <c r="G120" s="67" t="e">
        <f>IF(Calcul!$G125="SA",'Sound Power'!BA120,'Sound Power'!R120)</f>
        <v>#DIV/0!</v>
      </c>
      <c r="H120" s="67" t="e">
        <f>IF(Calcul!$G125="SA",'Sound Power'!BB120,'Sound Power'!S120)</f>
        <v>#DIV/0!</v>
      </c>
      <c r="I120" s="67" t="e">
        <f>IF(Calcul!$G125="SA",'Sound Power'!BC120,'Sound Power'!T120)</f>
        <v>#DIV/0!</v>
      </c>
      <c r="J120" s="67" t="e">
        <f>IF(Calcul!$G125="SA",'Sound Power'!BD120,'Sound Power'!U120)</f>
        <v>#DIV/0!</v>
      </c>
      <c r="K120" s="67" t="e">
        <f>IF(Calcul!$G125="SA",'Sound Power'!BE120,'Sound Power'!V120)</f>
        <v>#DIV/0!</v>
      </c>
      <c r="L120" s="67" t="e">
        <f>IF(Calcul!$G125="SA",'Sound Power'!BF120,'Sound Power'!W120)</f>
        <v>#DIV/0!</v>
      </c>
      <c r="M120" s="67" t="e">
        <f>'Sound Power'!BY120</f>
        <v>#DIV/0!</v>
      </c>
      <c r="N120" s="67" t="e">
        <f>'Sound Power'!BZ120</f>
        <v>#DIV/0!</v>
      </c>
      <c r="O120" s="67" t="e">
        <f>'Sound Power'!CA120</f>
        <v>#DIV/0!</v>
      </c>
      <c r="P120" s="67" t="e">
        <f>'Sound Power'!CB120</f>
        <v>#DIV/0!</v>
      </c>
      <c r="Q120" s="67" t="e">
        <f>'Sound Power'!CC120</f>
        <v>#DIV/0!</v>
      </c>
      <c r="R120" s="67" t="e">
        <f>'Sound Power'!CD120</f>
        <v>#DIV/0!</v>
      </c>
      <c r="S120" s="67" t="e">
        <f>'Sound Power'!CE120</f>
        <v>#DIV/0!</v>
      </c>
      <c r="T120" s="67" t="e">
        <f>'Sound Power'!CF120</f>
        <v>#DIV/0!</v>
      </c>
      <c r="U120" s="64">
        <f t="shared" si="26"/>
        <v>0</v>
      </c>
      <c r="V120" s="64">
        <f t="shared" si="27"/>
        <v>0</v>
      </c>
      <c r="W120" s="67" t="e">
        <f>('ModelParams Lp'!B$4*10^'ModelParams Lp'!B$5*($U120/$V120)^'ModelParams Lp'!B$6)*3</f>
        <v>#DIV/0!</v>
      </c>
      <c r="X120" s="67" t="e">
        <f>('ModelParams Lp'!C$4*10^'ModelParams Lp'!C$5*($U120/$V120)^'ModelParams Lp'!C$6)*3</f>
        <v>#DIV/0!</v>
      </c>
      <c r="Y120" s="67" t="e">
        <f>('ModelParams Lp'!D$4*10^'ModelParams Lp'!D$5*($U120/$V120)^'ModelParams Lp'!D$6)*3</f>
        <v>#DIV/0!</v>
      </c>
      <c r="Z120" s="67" t="e">
        <f>('ModelParams Lp'!E$4*10^'ModelParams Lp'!E$5*($U120/$V120)^'ModelParams Lp'!E$6)*3</f>
        <v>#DIV/0!</v>
      </c>
      <c r="AA120" s="67" t="e">
        <f>('ModelParams Lp'!F$4*10^'ModelParams Lp'!F$5*($U120/$V120)^'ModelParams Lp'!F$6)*3</f>
        <v>#DIV/0!</v>
      </c>
      <c r="AB120" s="67" t="e">
        <f>('ModelParams Lp'!G$4*10^'ModelParams Lp'!G$5*($U120/$V120)^'ModelParams Lp'!G$6)*3</f>
        <v>#DIV/0!</v>
      </c>
      <c r="AC120" s="67" t="e">
        <f>('ModelParams Lp'!H$4*10^'ModelParams Lp'!H$5*($U120/$V120)^'ModelParams Lp'!H$6)*3</f>
        <v>#DIV/0!</v>
      </c>
      <c r="AD120" s="67" t="e">
        <f>('ModelParams Lp'!I$4*10^'ModelParams Lp'!I$5*($U120/$V120)^'ModelParams Lp'!I$6)*3</f>
        <v>#DIV/0!</v>
      </c>
      <c r="AE120" s="53" t="e">
        <f t="shared" si="28"/>
        <v>#DIV/0!</v>
      </c>
      <c r="AF120" s="53" t="e">
        <f>IF(AE120&lt;'ModelParams Lp'!$B$16,-1,IF(AE120&lt;'ModelParams Lp'!$C$16,0,IF(AE120&lt;'ModelParams Lp'!$D$16,1,IF(AE120&lt;'ModelParams Lp'!$E$16,2,IF(AE120&lt;'ModelParams Lp'!$F$16,3,IF(AE120&lt;'ModelParams Lp'!$G$16,4,IF(AE120&lt;'ModelParams Lp'!$H$16,5,6)))))))</f>
        <v>#DIV/0!</v>
      </c>
      <c r="AG120" s="67" t="e">
        <f ca="1">IF($AF120&gt;1,0,OFFSET('ModelParams Lp'!$C$12,0,-'Sound Pressure'!$AF120))</f>
        <v>#DIV/0!</v>
      </c>
      <c r="AH120" s="67" t="e">
        <f ca="1">IF($AF120&gt;2,0,OFFSET('ModelParams Lp'!$D$12,0,-'Sound Pressure'!$AF120))</f>
        <v>#DIV/0!</v>
      </c>
      <c r="AI120" s="67" t="e">
        <f ca="1">IF($AF120&gt;3,0,OFFSET('ModelParams Lp'!$E$12,0,-'Sound Pressure'!$AF120))</f>
        <v>#DIV/0!</v>
      </c>
      <c r="AJ120" s="67" t="e">
        <f ca="1">IF($AF120&gt;4,0,OFFSET('ModelParams Lp'!$F$12,0,-'Sound Pressure'!$AF120))</f>
        <v>#DIV/0!</v>
      </c>
      <c r="AK120" s="67" t="e">
        <f ca="1">IF($AF120&gt;3,0,OFFSET('ModelParams Lp'!$G$12,0,-'Sound Pressure'!$AF120))</f>
        <v>#DIV/0!</v>
      </c>
      <c r="AL120" s="67" t="e">
        <f ca="1">IF($AF120&gt;5,0,OFFSET('ModelParams Lp'!$H$12,0,-'Sound Pressure'!$AF120))</f>
        <v>#DIV/0!</v>
      </c>
      <c r="AM120" s="67" t="e">
        <f ca="1">IF($AF120&gt;6,0,OFFSET('ModelParams Lp'!$I$12,0,-'Sound Pressure'!$AF120))</f>
        <v>#DIV/0!</v>
      </c>
      <c r="AN120" s="67" t="e">
        <f ca="1">IF($AF120&gt;7,0,IF($AF$4&lt;0,3,OFFSET('ModelParams Lp'!$J$12,0,-'Sound Pressure'!$AF120)))</f>
        <v>#DIV/0!</v>
      </c>
      <c r="AO120" s="67" t="e">
        <f t="shared" si="48"/>
        <v>#DIV/0!</v>
      </c>
      <c r="AP120" s="67" t="e">
        <f t="shared" si="49"/>
        <v>#DIV/0!</v>
      </c>
      <c r="AQ120" s="67" t="e">
        <f t="shared" si="49"/>
        <v>#DIV/0!</v>
      </c>
      <c r="AR120" s="67" t="e">
        <f t="shared" si="49"/>
        <v>#DIV/0!</v>
      </c>
      <c r="AS120" s="67" t="e">
        <f t="shared" si="49"/>
        <v>#DIV/0!</v>
      </c>
      <c r="AT120" s="67" t="e">
        <f t="shared" si="49"/>
        <v>#DIV/0!</v>
      </c>
      <c r="AU120" s="67" t="e">
        <f t="shared" si="49"/>
        <v>#DIV/0!</v>
      </c>
      <c r="AV120" s="67" t="e">
        <f t="shared" si="49"/>
        <v>#DIV/0!</v>
      </c>
      <c r="AW120" s="67">
        <f>'ModelParams Lp'!B$22</f>
        <v>4</v>
      </c>
      <c r="AX120" s="67">
        <f>'ModelParams Lp'!C$22</f>
        <v>2</v>
      </c>
      <c r="AY120" s="67">
        <f>'ModelParams Lp'!D$22</f>
        <v>1</v>
      </c>
      <c r="AZ120" s="67">
        <f>'ModelParams Lp'!E$22</f>
        <v>0</v>
      </c>
      <c r="BA120" s="67">
        <f>'ModelParams Lp'!F$22</f>
        <v>0</v>
      </c>
      <c r="BB120" s="67">
        <f>'ModelParams Lp'!G$22</f>
        <v>0</v>
      </c>
      <c r="BC120" s="67">
        <f>'ModelParams Lp'!H$22</f>
        <v>0</v>
      </c>
      <c r="BD120" s="67">
        <f>'ModelParams Lp'!I$22</f>
        <v>0</v>
      </c>
      <c r="BE120" s="67" t="e">
        <f>-10*LOG(2/(4*PI()*2^2)+4/(0.163*(Calcul!$K125*Calcul!$L125)/VLOOKUP(Calcul!$I125,'ModelParams Lp'!$E$37:$F$39,2,0)))</f>
        <v>#N/A</v>
      </c>
      <c r="BF120" s="67" t="e">
        <f>-10*LOG(2/(4*PI()*2^2)+4/(0.163*(Calcul!$K125*Calcul!$L125)/VLOOKUP(Calcul!$I125,'ModelParams Lp'!$E$37:$F$39,2,0)))</f>
        <v>#N/A</v>
      </c>
      <c r="BG120" s="67" t="e">
        <f>-10*LOG(2/(4*PI()*2^2)+4/(0.163*(Calcul!$K125*Calcul!$L125)/VLOOKUP(Calcul!$I125,'ModelParams Lp'!$E$37:$F$39,2,0)))</f>
        <v>#N/A</v>
      </c>
      <c r="BH120" s="67" t="e">
        <f>-10*LOG(2/(4*PI()*2^2)+4/(0.163*(Calcul!$K125*Calcul!$L125)/VLOOKUP(Calcul!$I125,'ModelParams Lp'!$E$37:$F$39,2,0)))</f>
        <v>#N/A</v>
      </c>
      <c r="BI120" s="67" t="e">
        <f>-10*LOG(2/(4*PI()*2^2)+4/(0.163*(Calcul!$K125*Calcul!$L125)/VLOOKUP(Calcul!$I125,'ModelParams Lp'!$E$37:$F$39,2,0)))</f>
        <v>#N/A</v>
      </c>
      <c r="BJ120" s="67" t="e">
        <f>-10*LOG(2/(4*PI()*2^2)+4/(0.163*(Calcul!$K125*Calcul!$L125)/VLOOKUP(Calcul!$I125,'ModelParams Lp'!$E$37:$F$39,2,0)))</f>
        <v>#N/A</v>
      </c>
      <c r="BK120" s="67" t="e">
        <f>-10*LOG(2/(4*PI()*2^2)+4/(0.163*(Calcul!$K125*Calcul!$L125)/VLOOKUP(Calcul!$I125,'ModelParams Lp'!$E$37:$F$39,2,0)))</f>
        <v>#N/A</v>
      </c>
      <c r="BL120" s="67" t="e">
        <f>-10*LOG(2/(4*PI()*2^2)+4/(0.163*(Calcul!$K125*Calcul!$L125)/VLOOKUP(Calcul!$I125,'ModelParams Lp'!$E$37:$F$39,2,0)))</f>
        <v>#N/A</v>
      </c>
      <c r="BM120" s="67" t="e">
        <f>VLOOKUP(Calcul!$J125,'ModelParams Lp'!$D$28:$O$32,5,0)+BE120</f>
        <v>#N/A</v>
      </c>
      <c r="BN120" s="67" t="e">
        <f>VLOOKUP(Calcul!$J125,'ModelParams Lp'!$D$28:$O$32,6,0)+BF120</f>
        <v>#N/A</v>
      </c>
      <c r="BO120" s="67" t="e">
        <f>VLOOKUP(Calcul!$J125,'ModelParams Lp'!$D$28:$O$32,7,0)+BG120</f>
        <v>#N/A</v>
      </c>
      <c r="BP120" s="67" t="e">
        <f>VLOOKUP(Calcul!$J125,'ModelParams Lp'!$D$28:$O$32,8,0)+BH120</f>
        <v>#N/A</v>
      </c>
      <c r="BQ120" s="67" t="e">
        <f>VLOOKUP(Calcul!$J125,'ModelParams Lp'!$D$28:$O$32,9,0)+BI120</f>
        <v>#N/A</v>
      </c>
      <c r="BR120" s="67" t="e">
        <f>VLOOKUP(Calcul!$J125,'ModelParams Lp'!$D$28:$O$32,10,0)+BJ120</f>
        <v>#N/A</v>
      </c>
      <c r="BS120" s="67" t="e">
        <f>VLOOKUP(Calcul!$J125,'ModelParams Lp'!$D$28:$O$32,11,0)+BK120</f>
        <v>#N/A</v>
      </c>
      <c r="BT120" s="67" t="e">
        <f>VLOOKUP(Calcul!$J125,'ModelParams Lp'!$D$28:$O$32,12,0)+BL120</f>
        <v>#N/A</v>
      </c>
      <c r="BU120" s="66" t="e">
        <f t="shared" ca="1" si="29"/>
        <v>#DIV/0!</v>
      </c>
      <c r="BV120" s="66" t="e">
        <f t="shared" ca="1" si="30"/>
        <v>#DIV/0!</v>
      </c>
      <c r="BW120" s="66" t="e">
        <f t="shared" ca="1" si="31"/>
        <v>#DIV/0!</v>
      </c>
      <c r="BX120" s="66" t="e">
        <f t="shared" ca="1" si="32"/>
        <v>#DIV/0!</v>
      </c>
      <c r="BY120" s="66" t="e">
        <f t="shared" ca="1" si="33"/>
        <v>#DIV/0!</v>
      </c>
      <c r="BZ120" s="66" t="e">
        <f t="shared" ca="1" si="34"/>
        <v>#DIV/0!</v>
      </c>
      <c r="CA120" s="66" t="e">
        <f t="shared" ca="1" si="35"/>
        <v>#DIV/0!</v>
      </c>
      <c r="CB120" s="66" t="e">
        <f t="shared" ca="1" si="36"/>
        <v>#DIV/0!</v>
      </c>
      <c r="CC120" s="24" t="e">
        <f ca="1">10*LOG10(IF(BU120="",0,POWER(10,((BU120+'ModelParams Lw'!$O$4)/10))) +IF(BV120="",0,POWER(10,((BV120+'ModelParams Lw'!$P$4)/10))) +IF(BW120="",0,POWER(10,((BW120+'ModelParams Lw'!$Q$4)/10))) +IF(BX120="",0,POWER(10,((BX120+'ModelParams Lw'!$R$4)/10))) +IF(BY120="",0,POWER(10,((BY120+'ModelParams Lw'!$S$4)/10))) +IF(BZ120="",0,POWER(10,((BZ120+'ModelParams Lw'!$T$4)/10))) +IF(CA120="",0,POWER(10,((CA120+'ModelParams Lw'!$U$4)/10)))+IF(CB120="",0,POWER(10,((CB120+'ModelParams Lw'!$V$4)/10))))</f>
        <v>#DIV/0!</v>
      </c>
      <c r="CD120" s="24" t="e">
        <f t="shared" ca="1" si="37"/>
        <v>#DIV/0!</v>
      </c>
      <c r="CE120" s="24" t="e">
        <f ca="1">(BU120-'ModelParams Lw'!O$10)/'ModelParams Lw'!O$11</f>
        <v>#DIV/0!</v>
      </c>
      <c r="CF120" s="24" t="e">
        <f ca="1">(BV120-'ModelParams Lw'!P$10)/'ModelParams Lw'!P$11</f>
        <v>#DIV/0!</v>
      </c>
      <c r="CG120" s="24" t="e">
        <f ca="1">(BW120-'ModelParams Lw'!Q$10)/'ModelParams Lw'!Q$11</f>
        <v>#DIV/0!</v>
      </c>
      <c r="CH120" s="24" t="e">
        <f ca="1">(BX120-'ModelParams Lw'!R$10)/'ModelParams Lw'!R$11</f>
        <v>#DIV/0!</v>
      </c>
      <c r="CI120" s="24" t="e">
        <f ca="1">(BY120-'ModelParams Lw'!S$10)/'ModelParams Lw'!S$11</f>
        <v>#DIV/0!</v>
      </c>
      <c r="CJ120" s="24" t="e">
        <f ca="1">(BZ120-'ModelParams Lw'!T$10)/'ModelParams Lw'!T$11</f>
        <v>#DIV/0!</v>
      </c>
      <c r="CK120" s="24" t="e">
        <f ca="1">(CA120-'ModelParams Lw'!U$10)/'ModelParams Lw'!U$11</f>
        <v>#DIV/0!</v>
      </c>
      <c r="CL120" s="24" t="e">
        <f ca="1">(CB120-'ModelParams Lw'!V$10)/'ModelParams Lw'!V$11</f>
        <v>#DIV/0!</v>
      </c>
      <c r="CM120" s="66" t="e">
        <f t="shared" si="38"/>
        <v>#DIV/0!</v>
      </c>
      <c r="CN120" s="66" t="e">
        <f t="shared" si="39"/>
        <v>#DIV/0!</v>
      </c>
      <c r="CO120" s="66" t="e">
        <f t="shared" si="40"/>
        <v>#DIV/0!</v>
      </c>
      <c r="CP120" s="66" t="e">
        <f t="shared" si="41"/>
        <v>#DIV/0!</v>
      </c>
      <c r="CQ120" s="66" t="e">
        <f t="shared" si="42"/>
        <v>#DIV/0!</v>
      </c>
      <c r="CR120" s="66" t="e">
        <f t="shared" si="43"/>
        <v>#DIV/0!</v>
      </c>
      <c r="CS120" s="66" t="e">
        <f t="shared" si="44"/>
        <v>#DIV/0!</v>
      </c>
      <c r="CT120" s="66" t="e">
        <f t="shared" si="45"/>
        <v>#DIV/0!</v>
      </c>
      <c r="CU120" s="24" t="e">
        <f>10*LOG10(IF(CM120="",0,POWER(10,((CM120+'ModelParams Lw'!$O$4)/10))) +IF(CN120="",0,POWER(10,((CN120+'ModelParams Lw'!$P$4)/10))) +IF(CO120="",0,POWER(10,((CO120+'ModelParams Lw'!$Q$4)/10))) +IF(CP120="",0,POWER(10,((CP120+'ModelParams Lw'!$R$4)/10))) +IF(CQ120="",0,POWER(10,((CQ120+'ModelParams Lw'!$S$4)/10))) +IF(CR120="",0,POWER(10,((CR120+'ModelParams Lw'!$T$4)/10))) +IF(CS120="",0,POWER(10,((CS120+'ModelParams Lw'!$U$4)/10)))+IF(CT120="",0,POWER(10,((CT120+'ModelParams Lw'!$V$4)/10))))</f>
        <v>#DIV/0!</v>
      </c>
      <c r="CV120" s="24" t="e">
        <f t="shared" si="46"/>
        <v>#DIV/0!</v>
      </c>
      <c r="CW120" s="24" t="e">
        <f>(CM120-'ModelParams Lw'!O$10)/'ModelParams Lw'!O$11</f>
        <v>#DIV/0!</v>
      </c>
      <c r="CX120" s="24" t="e">
        <f>(CN120-'ModelParams Lw'!P$10)/'ModelParams Lw'!P$11</f>
        <v>#DIV/0!</v>
      </c>
      <c r="CY120" s="24" t="e">
        <f>(CO120-'ModelParams Lw'!Q$10)/'ModelParams Lw'!Q$11</f>
        <v>#DIV/0!</v>
      </c>
      <c r="CZ120" s="24" t="e">
        <f>(CP120-'ModelParams Lw'!R$10)/'ModelParams Lw'!R$11</f>
        <v>#DIV/0!</v>
      </c>
      <c r="DA120" s="24" t="e">
        <f>(CQ120-'ModelParams Lw'!S$10)/'ModelParams Lw'!S$11</f>
        <v>#DIV/0!</v>
      </c>
      <c r="DB120" s="24" t="e">
        <f>(CR120-'ModelParams Lw'!T$10)/'ModelParams Lw'!T$11</f>
        <v>#DIV/0!</v>
      </c>
      <c r="DC120" s="24" t="e">
        <f>(CS120-'ModelParams Lw'!U$10)/'ModelParams Lw'!U$11</f>
        <v>#DIV/0!</v>
      </c>
      <c r="DD120" s="24" t="e">
        <f>(CT120-'ModelParams Lw'!V$10)/'ModelParams Lw'!V$11</f>
        <v>#DIV/0!</v>
      </c>
    </row>
    <row r="121" spans="1:108" x14ac:dyDescent="0.25">
      <c r="A121" s="12">
        <f>'Sound Power'!B121</f>
        <v>0</v>
      </c>
      <c r="B121" s="12">
        <f>'Sound Power'!D121</f>
        <v>0</v>
      </c>
      <c r="C121" s="12">
        <f>'Sound Power'!E121</f>
        <v>0</v>
      </c>
      <c r="D121" s="12">
        <f>'Sound Power'!F121</f>
        <v>0</v>
      </c>
      <c r="E121" s="67" t="e">
        <f>IF(Calcul!$G126="SA",'Sound Power'!AY121,'Sound Power'!P121)</f>
        <v>#DIV/0!</v>
      </c>
      <c r="F121" s="67" t="e">
        <f>IF(Calcul!$G126="SA",'Sound Power'!AZ121,'Sound Power'!Q121)</f>
        <v>#DIV/0!</v>
      </c>
      <c r="G121" s="67" t="e">
        <f>IF(Calcul!$G126="SA",'Sound Power'!BA121,'Sound Power'!R121)</f>
        <v>#DIV/0!</v>
      </c>
      <c r="H121" s="67" t="e">
        <f>IF(Calcul!$G126="SA",'Sound Power'!BB121,'Sound Power'!S121)</f>
        <v>#DIV/0!</v>
      </c>
      <c r="I121" s="67" t="e">
        <f>IF(Calcul!$G126="SA",'Sound Power'!BC121,'Sound Power'!T121)</f>
        <v>#DIV/0!</v>
      </c>
      <c r="J121" s="67" t="e">
        <f>IF(Calcul!$G126="SA",'Sound Power'!BD121,'Sound Power'!U121)</f>
        <v>#DIV/0!</v>
      </c>
      <c r="K121" s="67" t="e">
        <f>IF(Calcul!$G126="SA",'Sound Power'!BE121,'Sound Power'!V121)</f>
        <v>#DIV/0!</v>
      </c>
      <c r="L121" s="67" t="e">
        <f>IF(Calcul!$G126="SA",'Sound Power'!BF121,'Sound Power'!W121)</f>
        <v>#DIV/0!</v>
      </c>
      <c r="M121" s="67" t="e">
        <f>'Sound Power'!BY121</f>
        <v>#DIV/0!</v>
      </c>
      <c r="N121" s="67" t="e">
        <f>'Sound Power'!BZ121</f>
        <v>#DIV/0!</v>
      </c>
      <c r="O121" s="67" t="e">
        <f>'Sound Power'!CA121</f>
        <v>#DIV/0!</v>
      </c>
      <c r="P121" s="67" t="e">
        <f>'Sound Power'!CB121</f>
        <v>#DIV/0!</v>
      </c>
      <c r="Q121" s="67" t="e">
        <f>'Sound Power'!CC121</f>
        <v>#DIV/0!</v>
      </c>
      <c r="R121" s="67" t="e">
        <f>'Sound Power'!CD121</f>
        <v>#DIV/0!</v>
      </c>
      <c r="S121" s="67" t="e">
        <f>'Sound Power'!CE121</f>
        <v>#DIV/0!</v>
      </c>
      <c r="T121" s="67" t="e">
        <f>'Sound Power'!CF121</f>
        <v>#DIV/0!</v>
      </c>
      <c r="U121" s="64">
        <f t="shared" si="26"/>
        <v>0</v>
      </c>
      <c r="V121" s="64">
        <f t="shared" si="27"/>
        <v>0</v>
      </c>
      <c r="W121" s="67" t="e">
        <f>('ModelParams Lp'!B$4*10^'ModelParams Lp'!B$5*($U121/$V121)^'ModelParams Lp'!B$6)*3</f>
        <v>#DIV/0!</v>
      </c>
      <c r="X121" s="67" t="e">
        <f>('ModelParams Lp'!C$4*10^'ModelParams Lp'!C$5*($U121/$V121)^'ModelParams Lp'!C$6)*3</f>
        <v>#DIV/0!</v>
      </c>
      <c r="Y121" s="67" t="e">
        <f>('ModelParams Lp'!D$4*10^'ModelParams Lp'!D$5*($U121/$V121)^'ModelParams Lp'!D$6)*3</f>
        <v>#DIV/0!</v>
      </c>
      <c r="Z121" s="67" t="e">
        <f>('ModelParams Lp'!E$4*10^'ModelParams Lp'!E$5*($U121/$V121)^'ModelParams Lp'!E$6)*3</f>
        <v>#DIV/0!</v>
      </c>
      <c r="AA121" s="67" t="e">
        <f>('ModelParams Lp'!F$4*10^'ModelParams Lp'!F$5*($U121/$V121)^'ModelParams Lp'!F$6)*3</f>
        <v>#DIV/0!</v>
      </c>
      <c r="AB121" s="67" t="e">
        <f>('ModelParams Lp'!G$4*10^'ModelParams Lp'!G$5*($U121/$V121)^'ModelParams Lp'!G$6)*3</f>
        <v>#DIV/0!</v>
      </c>
      <c r="AC121" s="67" t="e">
        <f>('ModelParams Lp'!H$4*10^'ModelParams Lp'!H$5*($U121/$V121)^'ModelParams Lp'!H$6)*3</f>
        <v>#DIV/0!</v>
      </c>
      <c r="AD121" s="67" t="e">
        <f>('ModelParams Lp'!I$4*10^'ModelParams Lp'!I$5*($U121/$V121)^'ModelParams Lp'!I$6)*3</f>
        <v>#DIV/0!</v>
      </c>
      <c r="AE121" s="53" t="e">
        <f t="shared" si="28"/>
        <v>#DIV/0!</v>
      </c>
      <c r="AF121" s="53" t="e">
        <f>IF(AE121&lt;'ModelParams Lp'!$B$16,-1,IF(AE121&lt;'ModelParams Lp'!$C$16,0,IF(AE121&lt;'ModelParams Lp'!$D$16,1,IF(AE121&lt;'ModelParams Lp'!$E$16,2,IF(AE121&lt;'ModelParams Lp'!$F$16,3,IF(AE121&lt;'ModelParams Lp'!$G$16,4,IF(AE121&lt;'ModelParams Lp'!$H$16,5,6)))))))</f>
        <v>#DIV/0!</v>
      </c>
      <c r="AG121" s="67" t="e">
        <f ca="1">IF($AF121&gt;1,0,OFFSET('ModelParams Lp'!$C$12,0,-'Sound Pressure'!$AF121))</f>
        <v>#DIV/0!</v>
      </c>
      <c r="AH121" s="67" t="e">
        <f ca="1">IF($AF121&gt;2,0,OFFSET('ModelParams Lp'!$D$12,0,-'Sound Pressure'!$AF121))</f>
        <v>#DIV/0!</v>
      </c>
      <c r="AI121" s="67" t="e">
        <f ca="1">IF($AF121&gt;3,0,OFFSET('ModelParams Lp'!$E$12,0,-'Sound Pressure'!$AF121))</f>
        <v>#DIV/0!</v>
      </c>
      <c r="AJ121" s="67" t="e">
        <f ca="1">IF($AF121&gt;4,0,OFFSET('ModelParams Lp'!$F$12,0,-'Sound Pressure'!$AF121))</f>
        <v>#DIV/0!</v>
      </c>
      <c r="AK121" s="67" t="e">
        <f ca="1">IF($AF121&gt;3,0,OFFSET('ModelParams Lp'!$G$12,0,-'Sound Pressure'!$AF121))</f>
        <v>#DIV/0!</v>
      </c>
      <c r="AL121" s="67" t="e">
        <f ca="1">IF($AF121&gt;5,0,OFFSET('ModelParams Lp'!$H$12,0,-'Sound Pressure'!$AF121))</f>
        <v>#DIV/0!</v>
      </c>
      <c r="AM121" s="67" t="e">
        <f ca="1">IF($AF121&gt;6,0,OFFSET('ModelParams Lp'!$I$12,0,-'Sound Pressure'!$AF121))</f>
        <v>#DIV/0!</v>
      </c>
      <c r="AN121" s="67" t="e">
        <f ca="1">IF($AF121&gt;7,0,IF($AF$4&lt;0,3,OFFSET('ModelParams Lp'!$J$12,0,-'Sound Pressure'!$AF121)))</f>
        <v>#DIV/0!</v>
      </c>
      <c r="AO121" s="67" t="e">
        <f t="shared" si="48"/>
        <v>#DIV/0!</v>
      </c>
      <c r="AP121" s="67" t="e">
        <f t="shared" si="49"/>
        <v>#DIV/0!</v>
      </c>
      <c r="AQ121" s="67" t="e">
        <f t="shared" si="49"/>
        <v>#DIV/0!</v>
      </c>
      <c r="AR121" s="67" t="e">
        <f t="shared" si="49"/>
        <v>#DIV/0!</v>
      </c>
      <c r="AS121" s="67" t="e">
        <f t="shared" si="49"/>
        <v>#DIV/0!</v>
      </c>
      <c r="AT121" s="67" t="e">
        <f t="shared" si="49"/>
        <v>#DIV/0!</v>
      </c>
      <c r="AU121" s="67" t="e">
        <f t="shared" si="49"/>
        <v>#DIV/0!</v>
      </c>
      <c r="AV121" s="67" t="e">
        <f t="shared" si="49"/>
        <v>#DIV/0!</v>
      </c>
      <c r="AW121" s="67">
        <f>'ModelParams Lp'!B$22</f>
        <v>4</v>
      </c>
      <c r="AX121" s="67">
        <f>'ModelParams Lp'!C$22</f>
        <v>2</v>
      </c>
      <c r="AY121" s="67">
        <f>'ModelParams Lp'!D$22</f>
        <v>1</v>
      </c>
      <c r="AZ121" s="67">
        <f>'ModelParams Lp'!E$22</f>
        <v>0</v>
      </c>
      <c r="BA121" s="67">
        <f>'ModelParams Lp'!F$22</f>
        <v>0</v>
      </c>
      <c r="BB121" s="67">
        <f>'ModelParams Lp'!G$22</f>
        <v>0</v>
      </c>
      <c r="BC121" s="67">
        <f>'ModelParams Lp'!H$22</f>
        <v>0</v>
      </c>
      <c r="BD121" s="67">
        <f>'ModelParams Lp'!I$22</f>
        <v>0</v>
      </c>
      <c r="BE121" s="67" t="e">
        <f>-10*LOG(2/(4*PI()*2^2)+4/(0.163*(Calcul!$K126*Calcul!$L126)/VLOOKUP(Calcul!$I126,'ModelParams Lp'!$E$37:$F$39,2,0)))</f>
        <v>#N/A</v>
      </c>
      <c r="BF121" s="67" t="e">
        <f>-10*LOG(2/(4*PI()*2^2)+4/(0.163*(Calcul!$K126*Calcul!$L126)/VLOOKUP(Calcul!$I126,'ModelParams Lp'!$E$37:$F$39,2,0)))</f>
        <v>#N/A</v>
      </c>
      <c r="BG121" s="67" t="e">
        <f>-10*LOG(2/(4*PI()*2^2)+4/(0.163*(Calcul!$K126*Calcul!$L126)/VLOOKUP(Calcul!$I126,'ModelParams Lp'!$E$37:$F$39,2,0)))</f>
        <v>#N/A</v>
      </c>
      <c r="BH121" s="67" t="e">
        <f>-10*LOG(2/(4*PI()*2^2)+4/(0.163*(Calcul!$K126*Calcul!$L126)/VLOOKUP(Calcul!$I126,'ModelParams Lp'!$E$37:$F$39,2,0)))</f>
        <v>#N/A</v>
      </c>
      <c r="BI121" s="67" t="e">
        <f>-10*LOG(2/(4*PI()*2^2)+4/(0.163*(Calcul!$K126*Calcul!$L126)/VLOOKUP(Calcul!$I126,'ModelParams Lp'!$E$37:$F$39,2,0)))</f>
        <v>#N/A</v>
      </c>
      <c r="BJ121" s="67" t="e">
        <f>-10*LOG(2/(4*PI()*2^2)+4/(0.163*(Calcul!$K126*Calcul!$L126)/VLOOKUP(Calcul!$I126,'ModelParams Lp'!$E$37:$F$39,2,0)))</f>
        <v>#N/A</v>
      </c>
      <c r="BK121" s="67" t="e">
        <f>-10*LOG(2/(4*PI()*2^2)+4/(0.163*(Calcul!$K126*Calcul!$L126)/VLOOKUP(Calcul!$I126,'ModelParams Lp'!$E$37:$F$39,2,0)))</f>
        <v>#N/A</v>
      </c>
      <c r="BL121" s="67" t="e">
        <f>-10*LOG(2/(4*PI()*2^2)+4/(0.163*(Calcul!$K126*Calcul!$L126)/VLOOKUP(Calcul!$I126,'ModelParams Lp'!$E$37:$F$39,2,0)))</f>
        <v>#N/A</v>
      </c>
      <c r="BM121" s="67" t="e">
        <f>VLOOKUP(Calcul!$J126,'ModelParams Lp'!$D$28:$O$32,5,0)+BE121</f>
        <v>#N/A</v>
      </c>
      <c r="BN121" s="67" t="e">
        <f>VLOOKUP(Calcul!$J126,'ModelParams Lp'!$D$28:$O$32,6,0)+BF121</f>
        <v>#N/A</v>
      </c>
      <c r="BO121" s="67" t="e">
        <f>VLOOKUP(Calcul!$J126,'ModelParams Lp'!$D$28:$O$32,7,0)+BG121</f>
        <v>#N/A</v>
      </c>
      <c r="BP121" s="67" t="e">
        <f>VLOOKUP(Calcul!$J126,'ModelParams Lp'!$D$28:$O$32,8,0)+BH121</f>
        <v>#N/A</v>
      </c>
      <c r="BQ121" s="67" t="e">
        <f>VLOOKUP(Calcul!$J126,'ModelParams Lp'!$D$28:$O$32,9,0)+BI121</f>
        <v>#N/A</v>
      </c>
      <c r="BR121" s="67" t="e">
        <f>VLOOKUP(Calcul!$J126,'ModelParams Lp'!$D$28:$O$32,10,0)+BJ121</f>
        <v>#N/A</v>
      </c>
      <c r="BS121" s="67" t="e">
        <f>VLOOKUP(Calcul!$J126,'ModelParams Lp'!$D$28:$O$32,11,0)+BK121</f>
        <v>#N/A</v>
      </c>
      <c r="BT121" s="67" t="e">
        <f>VLOOKUP(Calcul!$J126,'ModelParams Lp'!$D$28:$O$32,12,0)+BL121</f>
        <v>#N/A</v>
      </c>
      <c r="BU121" s="66" t="e">
        <f t="shared" ca="1" si="29"/>
        <v>#DIV/0!</v>
      </c>
      <c r="BV121" s="66" t="e">
        <f t="shared" ca="1" si="30"/>
        <v>#DIV/0!</v>
      </c>
      <c r="BW121" s="66" t="e">
        <f t="shared" ca="1" si="31"/>
        <v>#DIV/0!</v>
      </c>
      <c r="BX121" s="66" t="e">
        <f t="shared" ca="1" si="32"/>
        <v>#DIV/0!</v>
      </c>
      <c r="BY121" s="66" t="e">
        <f t="shared" ca="1" si="33"/>
        <v>#DIV/0!</v>
      </c>
      <c r="BZ121" s="66" t="e">
        <f t="shared" ca="1" si="34"/>
        <v>#DIV/0!</v>
      </c>
      <c r="CA121" s="66" t="e">
        <f t="shared" ca="1" si="35"/>
        <v>#DIV/0!</v>
      </c>
      <c r="CB121" s="66" t="e">
        <f t="shared" ca="1" si="36"/>
        <v>#DIV/0!</v>
      </c>
      <c r="CC121" s="24" t="e">
        <f ca="1">10*LOG10(IF(BU121="",0,POWER(10,((BU121+'ModelParams Lw'!$O$4)/10))) +IF(BV121="",0,POWER(10,((BV121+'ModelParams Lw'!$P$4)/10))) +IF(BW121="",0,POWER(10,((BW121+'ModelParams Lw'!$Q$4)/10))) +IF(BX121="",0,POWER(10,((BX121+'ModelParams Lw'!$R$4)/10))) +IF(BY121="",0,POWER(10,((BY121+'ModelParams Lw'!$S$4)/10))) +IF(BZ121="",0,POWER(10,((BZ121+'ModelParams Lw'!$T$4)/10))) +IF(CA121="",0,POWER(10,((CA121+'ModelParams Lw'!$U$4)/10)))+IF(CB121="",0,POWER(10,((CB121+'ModelParams Lw'!$V$4)/10))))</f>
        <v>#DIV/0!</v>
      </c>
      <c r="CD121" s="24" t="e">
        <f t="shared" ca="1" si="37"/>
        <v>#DIV/0!</v>
      </c>
      <c r="CE121" s="24" t="e">
        <f ca="1">(BU121-'ModelParams Lw'!O$10)/'ModelParams Lw'!O$11</f>
        <v>#DIV/0!</v>
      </c>
      <c r="CF121" s="24" t="e">
        <f ca="1">(BV121-'ModelParams Lw'!P$10)/'ModelParams Lw'!P$11</f>
        <v>#DIV/0!</v>
      </c>
      <c r="CG121" s="24" t="e">
        <f ca="1">(BW121-'ModelParams Lw'!Q$10)/'ModelParams Lw'!Q$11</f>
        <v>#DIV/0!</v>
      </c>
      <c r="CH121" s="24" t="e">
        <f ca="1">(BX121-'ModelParams Lw'!R$10)/'ModelParams Lw'!R$11</f>
        <v>#DIV/0!</v>
      </c>
      <c r="CI121" s="24" t="e">
        <f ca="1">(BY121-'ModelParams Lw'!S$10)/'ModelParams Lw'!S$11</f>
        <v>#DIV/0!</v>
      </c>
      <c r="CJ121" s="24" t="e">
        <f ca="1">(BZ121-'ModelParams Lw'!T$10)/'ModelParams Lw'!T$11</f>
        <v>#DIV/0!</v>
      </c>
      <c r="CK121" s="24" t="e">
        <f ca="1">(CA121-'ModelParams Lw'!U$10)/'ModelParams Lw'!U$11</f>
        <v>#DIV/0!</v>
      </c>
      <c r="CL121" s="24" t="e">
        <f ca="1">(CB121-'ModelParams Lw'!V$10)/'ModelParams Lw'!V$11</f>
        <v>#DIV/0!</v>
      </c>
      <c r="CM121" s="66" t="e">
        <f t="shared" si="38"/>
        <v>#DIV/0!</v>
      </c>
      <c r="CN121" s="66" t="e">
        <f t="shared" si="39"/>
        <v>#DIV/0!</v>
      </c>
      <c r="CO121" s="66" t="e">
        <f t="shared" si="40"/>
        <v>#DIV/0!</v>
      </c>
      <c r="CP121" s="66" t="e">
        <f t="shared" si="41"/>
        <v>#DIV/0!</v>
      </c>
      <c r="CQ121" s="66" t="e">
        <f t="shared" si="42"/>
        <v>#DIV/0!</v>
      </c>
      <c r="CR121" s="66" t="e">
        <f t="shared" si="43"/>
        <v>#DIV/0!</v>
      </c>
      <c r="CS121" s="66" t="e">
        <f t="shared" si="44"/>
        <v>#DIV/0!</v>
      </c>
      <c r="CT121" s="66" t="e">
        <f t="shared" si="45"/>
        <v>#DIV/0!</v>
      </c>
      <c r="CU121" s="24" t="e">
        <f>10*LOG10(IF(CM121="",0,POWER(10,((CM121+'ModelParams Lw'!$O$4)/10))) +IF(CN121="",0,POWER(10,((CN121+'ModelParams Lw'!$P$4)/10))) +IF(CO121="",0,POWER(10,((CO121+'ModelParams Lw'!$Q$4)/10))) +IF(CP121="",0,POWER(10,((CP121+'ModelParams Lw'!$R$4)/10))) +IF(CQ121="",0,POWER(10,((CQ121+'ModelParams Lw'!$S$4)/10))) +IF(CR121="",0,POWER(10,((CR121+'ModelParams Lw'!$T$4)/10))) +IF(CS121="",0,POWER(10,((CS121+'ModelParams Lw'!$U$4)/10)))+IF(CT121="",0,POWER(10,((CT121+'ModelParams Lw'!$V$4)/10))))</f>
        <v>#DIV/0!</v>
      </c>
      <c r="CV121" s="24" t="e">
        <f t="shared" si="46"/>
        <v>#DIV/0!</v>
      </c>
      <c r="CW121" s="24" t="e">
        <f>(CM121-'ModelParams Lw'!O$10)/'ModelParams Lw'!O$11</f>
        <v>#DIV/0!</v>
      </c>
      <c r="CX121" s="24" t="e">
        <f>(CN121-'ModelParams Lw'!P$10)/'ModelParams Lw'!P$11</f>
        <v>#DIV/0!</v>
      </c>
      <c r="CY121" s="24" t="e">
        <f>(CO121-'ModelParams Lw'!Q$10)/'ModelParams Lw'!Q$11</f>
        <v>#DIV/0!</v>
      </c>
      <c r="CZ121" s="24" t="e">
        <f>(CP121-'ModelParams Lw'!R$10)/'ModelParams Lw'!R$11</f>
        <v>#DIV/0!</v>
      </c>
      <c r="DA121" s="24" t="e">
        <f>(CQ121-'ModelParams Lw'!S$10)/'ModelParams Lw'!S$11</f>
        <v>#DIV/0!</v>
      </c>
      <c r="DB121" s="24" t="e">
        <f>(CR121-'ModelParams Lw'!T$10)/'ModelParams Lw'!T$11</f>
        <v>#DIV/0!</v>
      </c>
      <c r="DC121" s="24" t="e">
        <f>(CS121-'ModelParams Lw'!U$10)/'ModelParams Lw'!U$11</f>
        <v>#DIV/0!</v>
      </c>
      <c r="DD121" s="24" t="e">
        <f>(CT121-'ModelParams Lw'!V$10)/'ModelParams Lw'!V$11</f>
        <v>#DIV/0!</v>
      </c>
    </row>
    <row r="122" spans="1:108" x14ac:dyDescent="0.25">
      <c r="A122" s="12">
        <f>'Sound Power'!B122</f>
        <v>0</v>
      </c>
      <c r="B122" s="12">
        <f>'Sound Power'!D122</f>
        <v>0</v>
      </c>
      <c r="C122" s="12">
        <f>'Sound Power'!E122</f>
        <v>0</v>
      </c>
      <c r="D122" s="12">
        <f>'Sound Power'!F122</f>
        <v>0</v>
      </c>
      <c r="E122" s="67" t="e">
        <f>IF(Calcul!$G127="SA",'Sound Power'!AY122,'Sound Power'!P122)</f>
        <v>#DIV/0!</v>
      </c>
      <c r="F122" s="67" t="e">
        <f>IF(Calcul!$G127="SA",'Sound Power'!AZ122,'Sound Power'!Q122)</f>
        <v>#DIV/0!</v>
      </c>
      <c r="G122" s="67" t="e">
        <f>IF(Calcul!$G127="SA",'Sound Power'!BA122,'Sound Power'!R122)</f>
        <v>#DIV/0!</v>
      </c>
      <c r="H122" s="67" t="e">
        <f>IF(Calcul!$G127="SA",'Sound Power'!BB122,'Sound Power'!S122)</f>
        <v>#DIV/0!</v>
      </c>
      <c r="I122" s="67" t="e">
        <f>IF(Calcul!$G127="SA",'Sound Power'!BC122,'Sound Power'!T122)</f>
        <v>#DIV/0!</v>
      </c>
      <c r="J122" s="67" t="e">
        <f>IF(Calcul!$G127="SA",'Sound Power'!BD122,'Sound Power'!U122)</f>
        <v>#DIV/0!</v>
      </c>
      <c r="K122" s="67" t="e">
        <f>IF(Calcul!$G127="SA",'Sound Power'!BE122,'Sound Power'!V122)</f>
        <v>#DIV/0!</v>
      </c>
      <c r="L122" s="67" t="e">
        <f>IF(Calcul!$G127="SA",'Sound Power'!BF122,'Sound Power'!W122)</f>
        <v>#DIV/0!</v>
      </c>
      <c r="M122" s="67" t="e">
        <f>'Sound Power'!BY122</f>
        <v>#DIV/0!</v>
      </c>
      <c r="N122" s="67" t="e">
        <f>'Sound Power'!BZ122</f>
        <v>#DIV/0!</v>
      </c>
      <c r="O122" s="67" t="e">
        <f>'Sound Power'!CA122</f>
        <v>#DIV/0!</v>
      </c>
      <c r="P122" s="67" t="e">
        <f>'Sound Power'!CB122</f>
        <v>#DIV/0!</v>
      </c>
      <c r="Q122" s="67" t="e">
        <f>'Sound Power'!CC122</f>
        <v>#DIV/0!</v>
      </c>
      <c r="R122" s="67" t="e">
        <f>'Sound Power'!CD122</f>
        <v>#DIV/0!</v>
      </c>
      <c r="S122" s="67" t="e">
        <f>'Sound Power'!CE122</f>
        <v>#DIV/0!</v>
      </c>
      <c r="T122" s="67" t="e">
        <f>'Sound Power'!CF122</f>
        <v>#DIV/0!</v>
      </c>
      <c r="U122" s="64">
        <f t="shared" si="26"/>
        <v>0</v>
      </c>
      <c r="V122" s="64">
        <f t="shared" si="27"/>
        <v>0</v>
      </c>
      <c r="W122" s="67" t="e">
        <f>('ModelParams Lp'!B$4*10^'ModelParams Lp'!B$5*($U122/$V122)^'ModelParams Lp'!B$6)*3</f>
        <v>#DIV/0!</v>
      </c>
      <c r="X122" s="67" t="e">
        <f>('ModelParams Lp'!C$4*10^'ModelParams Lp'!C$5*($U122/$V122)^'ModelParams Lp'!C$6)*3</f>
        <v>#DIV/0!</v>
      </c>
      <c r="Y122" s="67" t="e">
        <f>('ModelParams Lp'!D$4*10^'ModelParams Lp'!D$5*($U122/$V122)^'ModelParams Lp'!D$6)*3</f>
        <v>#DIV/0!</v>
      </c>
      <c r="Z122" s="67" t="e">
        <f>('ModelParams Lp'!E$4*10^'ModelParams Lp'!E$5*($U122/$V122)^'ModelParams Lp'!E$6)*3</f>
        <v>#DIV/0!</v>
      </c>
      <c r="AA122" s="67" t="e">
        <f>('ModelParams Lp'!F$4*10^'ModelParams Lp'!F$5*($U122/$V122)^'ModelParams Lp'!F$6)*3</f>
        <v>#DIV/0!</v>
      </c>
      <c r="AB122" s="67" t="e">
        <f>('ModelParams Lp'!G$4*10^'ModelParams Lp'!G$5*($U122/$V122)^'ModelParams Lp'!G$6)*3</f>
        <v>#DIV/0!</v>
      </c>
      <c r="AC122" s="67" t="e">
        <f>('ModelParams Lp'!H$4*10^'ModelParams Lp'!H$5*($U122/$V122)^'ModelParams Lp'!H$6)*3</f>
        <v>#DIV/0!</v>
      </c>
      <c r="AD122" s="67" t="e">
        <f>('ModelParams Lp'!I$4*10^'ModelParams Lp'!I$5*($U122/$V122)^'ModelParams Lp'!I$6)*3</f>
        <v>#DIV/0!</v>
      </c>
      <c r="AE122" s="53" t="e">
        <f t="shared" si="28"/>
        <v>#DIV/0!</v>
      </c>
      <c r="AF122" s="53" t="e">
        <f>IF(AE122&lt;'ModelParams Lp'!$B$16,-1,IF(AE122&lt;'ModelParams Lp'!$C$16,0,IF(AE122&lt;'ModelParams Lp'!$D$16,1,IF(AE122&lt;'ModelParams Lp'!$E$16,2,IF(AE122&lt;'ModelParams Lp'!$F$16,3,IF(AE122&lt;'ModelParams Lp'!$G$16,4,IF(AE122&lt;'ModelParams Lp'!$H$16,5,6)))))))</f>
        <v>#DIV/0!</v>
      </c>
      <c r="AG122" s="67" t="e">
        <f ca="1">IF($AF122&gt;1,0,OFFSET('ModelParams Lp'!$C$12,0,-'Sound Pressure'!$AF122))</f>
        <v>#DIV/0!</v>
      </c>
      <c r="AH122" s="67" t="e">
        <f ca="1">IF($AF122&gt;2,0,OFFSET('ModelParams Lp'!$D$12,0,-'Sound Pressure'!$AF122))</f>
        <v>#DIV/0!</v>
      </c>
      <c r="AI122" s="67" t="e">
        <f ca="1">IF($AF122&gt;3,0,OFFSET('ModelParams Lp'!$E$12,0,-'Sound Pressure'!$AF122))</f>
        <v>#DIV/0!</v>
      </c>
      <c r="AJ122" s="67" t="e">
        <f ca="1">IF($AF122&gt;4,0,OFFSET('ModelParams Lp'!$F$12,0,-'Sound Pressure'!$AF122))</f>
        <v>#DIV/0!</v>
      </c>
      <c r="AK122" s="67" t="e">
        <f ca="1">IF($AF122&gt;3,0,OFFSET('ModelParams Lp'!$G$12,0,-'Sound Pressure'!$AF122))</f>
        <v>#DIV/0!</v>
      </c>
      <c r="AL122" s="67" t="e">
        <f ca="1">IF($AF122&gt;5,0,OFFSET('ModelParams Lp'!$H$12,0,-'Sound Pressure'!$AF122))</f>
        <v>#DIV/0!</v>
      </c>
      <c r="AM122" s="67" t="e">
        <f ca="1">IF($AF122&gt;6,0,OFFSET('ModelParams Lp'!$I$12,0,-'Sound Pressure'!$AF122))</f>
        <v>#DIV/0!</v>
      </c>
      <c r="AN122" s="67" t="e">
        <f ca="1">IF($AF122&gt;7,0,IF($AF$4&lt;0,3,OFFSET('ModelParams Lp'!$J$12,0,-'Sound Pressure'!$AF122)))</f>
        <v>#DIV/0!</v>
      </c>
      <c r="AO122" s="67" t="e">
        <f t="shared" si="48"/>
        <v>#DIV/0!</v>
      </c>
      <c r="AP122" s="67" t="e">
        <f t="shared" si="49"/>
        <v>#DIV/0!</v>
      </c>
      <c r="AQ122" s="67" t="e">
        <f t="shared" si="49"/>
        <v>#DIV/0!</v>
      </c>
      <c r="AR122" s="67" t="e">
        <f t="shared" si="49"/>
        <v>#DIV/0!</v>
      </c>
      <c r="AS122" s="67" t="e">
        <f t="shared" si="49"/>
        <v>#DIV/0!</v>
      </c>
      <c r="AT122" s="67" t="e">
        <f t="shared" si="49"/>
        <v>#DIV/0!</v>
      </c>
      <c r="AU122" s="67" t="e">
        <f t="shared" si="49"/>
        <v>#DIV/0!</v>
      </c>
      <c r="AV122" s="67" t="e">
        <f t="shared" si="49"/>
        <v>#DIV/0!</v>
      </c>
      <c r="AW122" s="67">
        <f>'ModelParams Lp'!B$22</f>
        <v>4</v>
      </c>
      <c r="AX122" s="67">
        <f>'ModelParams Lp'!C$22</f>
        <v>2</v>
      </c>
      <c r="AY122" s="67">
        <f>'ModelParams Lp'!D$22</f>
        <v>1</v>
      </c>
      <c r="AZ122" s="67">
        <f>'ModelParams Lp'!E$22</f>
        <v>0</v>
      </c>
      <c r="BA122" s="67">
        <f>'ModelParams Lp'!F$22</f>
        <v>0</v>
      </c>
      <c r="BB122" s="67">
        <f>'ModelParams Lp'!G$22</f>
        <v>0</v>
      </c>
      <c r="BC122" s="67">
        <f>'ModelParams Lp'!H$22</f>
        <v>0</v>
      </c>
      <c r="BD122" s="67">
        <f>'ModelParams Lp'!I$22</f>
        <v>0</v>
      </c>
      <c r="BE122" s="67" t="e">
        <f>-10*LOG(2/(4*PI()*2^2)+4/(0.163*(Calcul!$K127*Calcul!$L127)/VLOOKUP(Calcul!$I127,'ModelParams Lp'!$E$37:$F$39,2,0)))</f>
        <v>#N/A</v>
      </c>
      <c r="BF122" s="67" t="e">
        <f>-10*LOG(2/(4*PI()*2^2)+4/(0.163*(Calcul!$K127*Calcul!$L127)/VLOOKUP(Calcul!$I127,'ModelParams Lp'!$E$37:$F$39,2,0)))</f>
        <v>#N/A</v>
      </c>
      <c r="BG122" s="67" t="e">
        <f>-10*LOG(2/(4*PI()*2^2)+4/(0.163*(Calcul!$K127*Calcul!$L127)/VLOOKUP(Calcul!$I127,'ModelParams Lp'!$E$37:$F$39,2,0)))</f>
        <v>#N/A</v>
      </c>
      <c r="BH122" s="67" t="e">
        <f>-10*LOG(2/(4*PI()*2^2)+4/(0.163*(Calcul!$K127*Calcul!$L127)/VLOOKUP(Calcul!$I127,'ModelParams Lp'!$E$37:$F$39,2,0)))</f>
        <v>#N/A</v>
      </c>
      <c r="BI122" s="67" t="e">
        <f>-10*LOG(2/(4*PI()*2^2)+4/(0.163*(Calcul!$K127*Calcul!$L127)/VLOOKUP(Calcul!$I127,'ModelParams Lp'!$E$37:$F$39,2,0)))</f>
        <v>#N/A</v>
      </c>
      <c r="BJ122" s="67" t="e">
        <f>-10*LOG(2/(4*PI()*2^2)+4/(0.163*(Calcul!$K127*Calcul!$L127)/VLOOKUP(Calcul!$I127,'ModelParams Lp'!$E$37:$F$39,2,0)))</f>
        <v>#N/A</v>
      </c>
      <c r="BK122" s="67" t="e">
        <f>-10*LOG(2/(4*PI()*2^2)+4/(0.163*(Calcul!$K127*Calcul!$L127)/VLOOKUP(Calcul!$I127,'ModelParams Lp'!$E$37:$F$39,2,0)))</f>
        <v>#N/A</v>
      </c>
      <c r="BL122" s="67" t="e">
        <f>-10*LOG(2/(4*PI()*2^2)+4/(0.163*(Calcul!$K127*Calcul!$L127)/VLOOKUP(Calcul!$I127,'ModelParams Lp'!$E$37:$F$39,2,0)))</f>
        <v>#N/A</v>
      </c>
      <c r="BM122" s="67" t="e">
        <f>VLOOKUP(Calcul!$J127,'ModelParams Lp'!$D$28:$O$32,5,0)+BE122</f>
        <v>#N/A</v>
      </c>
      <c r="BN122" s="67" t="e">
        <f>VLOOKUP(Calcul!$J127,'ModelParams Lp'!$D$28:$O$32,6,0)+BF122</f>
        <v>#N/A</v>
      </c>
      <c r="BO122" s="67" t="e">
        <f>VLOOKUP(Calcul!$J127,'ModelParams Lp'!$D$28:$O$32,7,0)+BG122</f>
        <v>#N/A</v>
      </c>
      <c r="BP122" s="67" t="e">
        <f>VLOOKUP(Calcul!$J127,'ModelParams Lp'!$D$28:$O$32,8,0)+BH122</f>
        <v>#N/A</v>
      </c>
      <c r="BQ122" s="67" t="e">
        <f>VLOOKUP(Calcul!$J127,'ModelParams Lp'!$D$28:$O$32,9,0)+BI122</f>
        <v>#N/A</v>
      </c>
      <c r="BR122" s="67" t="e">
        <f>VLOOKUP(Calcul!$J127,'ModelParams Lp'!$D$28:$O$32,10,0)+BJ122</f>
        <v>#N/A</v>
      </c>
      <c r="BS122" s="67" t="e">
        <f>VLOOKUP(Calcul!$J127,'ModelParams Lp'!$D$28:$O$32,11,0)+BK122</f>
        <v>#N/A</v>
      </c>
      <c r="BT122" s="67" t="e">
        <f>VLOOKUP(Calcul!$J127,'ModelParams Lp'!$D$28:$O$32,12,0)+BL122</f>
        <v>#N/A</v>
      </c>
      <c r="BU122" s="66" t="e">
        <f t="shared" ca="1" si="29"/>
        <v>#DIV/0!</v>
      </c>
      <c r="BV122" s="66" t="e">
        <f t="shared" ca="1" si="30"/>
        <v>#DIV/0!</v>
      </c>
      <c r="BW122" s="66" t="e">
        <f t="shared" ca="1" si="31"/>
        <v>#DIV/0!</v>
      </c>
      <c r="BX122" s="66" t="e">
        <f t="shared" ca="1" si="32"/>
        <v>#DIV/0!</v>
      </c>
      <c r="BY122" s="66" t="e">
        <f t="shared" ca="1" si="33"/>
        <v>#DIV/0!</v>
      </c>
      <c r="BZ122" s="66" t="e">
        <f t="shared" ca="1" si="34"/>
        <v>#DIV/0!</v>
      </c>
      <c r="CA122" s="66" t="e">
        <f t="shared" ca="1" si="35"/>
        <v>#DIV/0!</v>
      </c>
      <c r="CB122" s="66" t="e">
        <f t="shared" ca="1" si="36"/>
        <v>#DIV/0!</v>
      </c>
      <c r="CC122" s="24" t="e">
        <f ca="1">10*LOG10(IF(BU122="",0,POWER(10,((BU122+'ModelParams Lw'!$O$4)/10))) +IF(BV122="",0,POWER(10,((BV122+'ModelParams Lw'!$P$4)/10))) +IF(BW122="",0,POWER(10,((BW122+'ModelParams Lw'!$Q$4)/10))) +IF(BX122="",0,POWER(10,((BX122+'ModelParams Lw'!$R$4)/10))) +IF(BY122="",0,POWER(10,((BY122+'ModelParams Lw'!$S$4)/10))) +IF(BZ122="",0,POWER(10,((BZ122+'ModelParams Lw'!$T$4)/10))) +IF(CA122="",0,POWER(10,((CA122+'ModelParams Lw'!$U$4)/10)))+IF(CB122="",0,POWER(10,((CB122+'ModelParams Lw'!$V$4)/10))))</f>
        <v>#DIV/0!</v>
      </c>
      <c r="CD122" s="24" t="e">
        <f t="shared" ca="1" si="37"/>
        <v>#DIV/0!</v>
      </c>
      <c r="CE122" s="24" t="e">
        <f ca="1">(BU122-'ModelParams Lw'!O$10)/'ModelParams Lw'!O$11</f>
        <v>#DIV/0!</v>
      </c>
      <c r="CF122" s="24" t="e">
        <f ca="1">(BV122-'ModelParams Lw'!P$10)/'ModelParams Lw'!P$11</f>
        <v>#DIV/0!</v>
      </c>
      <c r="CG122" s="24" t="e">
        <f ca="1">(BW122-'ModelParams Lw'!Q$10)/'ModelParams Lw'!Q$11</f>
        <v>#DIV/0!</v>
      </c>
      <c r="CH122" s="24" t="e">
        <f ca="1">(BX122-'ModelParams Lw'!R$10)/'ModelParams Lw'!R$11</f>
        <v>#DIV/0!</v>
      </c>
      <c r="CI122" s="24" t="e">
        <f ca="1">(BY122-'ModelParams Lw'!S$10)/'ModelParams Lw'!S$11</f>
        <v>#DIV/0!</v>
      </c>
      <c r="CJ122" s="24" t="e">
        <f ca="1">(BZ122-'ModelParams Lw'!T$10)/'ModelParams Lw'!T$11</f>
        <v>#DIV/0!</v>
      </c>
      <c r="CK122" s="24" t="e">
        <f ca="1">(CA122-'ModelParams Lw'!U$10)/'ModelParams Lw'!U$11</f>
        <v>#DIV/0!</v>
      </c>
      <c r="CL122" s="24" t="e">
        <f ca="1">(CB122-'ModelParams Lw'!V$10)/'ModelParams Lw'!V$11</f>
        <v>#DIV/0!</v>
      </c>
      <c r="CM122" s="66" t="e">
        <f t="shared" si="38"/>
        <v>#DIV/0!</v>
      </c>
      <c r="CN122" s="66" t="e">
        <f t="shared" si="39"/>
        <v>#DIV/0!</v>
      </c>
      <c r="CO122" s="66" t="e">
        <f t="shared" si="40"/>
        <v>#DIV/0!</v>
      </c>
      <c r="CP122" s="66" t="e">
        <f t="shared" si="41"/>
        <v>#DIV/0!</v>
      </c>
      <c r="CQ122" s="66" t="e">
        <f t="shared" si="42"/>
        <v>#DIV/0!</v>
      </c>
      <c r="CR122" s="66" t="e">
        <f t="shared" si="43"/>
        <v>#DIV/0!</v>
      </c>
      <c r="CS122" s="66" t="e">
        <f t="shared" si="44"/>
        <v>#DIV/0!</v>
      </c>
      <c r="CT122" s="66" t="e">
        <f t="shared" si="45"/>
        <v>#DIV/0!</v>
      </c>
      <c r="CU122" s="24" t="e">
        <f>10*LOG10(IF(CM122="",0,POWER(10,((CM122+'ModelParams Lw'!$O$4)/10))) +IF(CN122="",0,POWER(10,((CN122+'ModelParams Lw'!$P$4)/10))) +IF(CO122="",0,POWER(10,((CO122+'ModelParams Lw'!$Q$4)/10))) +IF(CP122="",0,POWER(10,((CP122+'ModelParams Lw'!$R$4)/10))) +IF(CQ122="",0,POWER(10,((CQ122+'ModelParams Lw'!$S$4)/10))) +IF(CR122="",0,POWER(10,((CR122+'ModelParams Lw'!$T$4)/10))) +IF(CS122="",0,POWER(10,((CS122+'ModelParams Lw'!$U$4)/10)))+IF(CT122="",0,POWER(10,((CT122+'ModelParams Lw'!$V$4)/10))))</f>
        <v>#DIV/0!</v>
      </c>
      <c r="CV122" s="24" t="e">
        <f t="shared" si="46"/>
        <v>#DIV/0!</v>
      </c>
      <c r="CW122" s="24" t="e">
        <f>(CM122-'ModelParams Lw'!O$10)/'ModelParams Lw'!O$11</f>
        <v>#DIV/0!</v>
      </c>
      <c r="CX122" s="24" t="e">
        <f>(CN122-'ModelParams Lw'!P$10)/'ModelParams Lw'!P$11</f>
        <v>#DIV/0!</v>
      </c>
      <c r="CY122" s="24" t="e">
        <f>(CO122-'ModelParams Lw'!Q$10)/'ModelParams Lw'!Q$11</f>
        <v>#DIV/0!</v>
      </c>
      <c r="CZ122" s="24" t="e">
        <f>(CP122-'ModelParams Lw'!R$10)/'ModelParams Lw'!R$11</f>
        <v>#DIV/0!</v>
      </c>
      <c r="DA122" s="24" t="e">
        <f>(CQ122-'ModelParams Lw'!S$10)/'ModelParams Lw'!S$11</f>
        <v>#DIV/0!</v>
      </c>
      <c r="DB122" s="24" t="e">
        <f>(CR122-'ModelParams Lw'!T$10)/'ModelParams Lw'!T$11</f>
        <v>#DIV/0!</v>
      </c>
      <c r="DC122" s="24" t="e">
        <f>(CS122-'ModelParams Lw'!U$10)/'ModelParams Lw'!U$11</f>
        <v>#DIV/0!</v>
      </c>
      <c r="DD122" s="24" t="e">
        <f>(CT122-'ModelParams Lw'!V$10)/'ModelParams Lw'!V$11</f>
        <v>#DIV/0!</v>
      </c>
    </row>
    <row r="123" spans="1:108" x14ac:dyDescent="0.25">
      <c r="A123" s="12">
        <f>'Sound Power'!B123</f>
        <v>0</v>
      </c>
      <c r="B123" s="12">
        <f>'Sound Power'!D123</f>
        <v>0</v>
      </c>
      <c r="C123" s="12">
        <f>'Sound Power'!E123</f>
        <v>0</v>
      </c>
      <c r="D123" s="12">
        <f>'Sound Power'!F123</f>
        <v>0</v>
      </c>
      <c r="E123" s="67" t="e">
        <f>IF(Calcul!$G128="SA",'Sound Power'!AY123,'Sound Power'!P123)</f>
        <v>#DIV/0!</v>
      </c>
      <c r="F123" s="67" t="e">
        <f>IF(Calcul!$G128="SA",'Sound Power'!AZ123,'Sound Power'!Q123)</f>
        <v>#DIV/0!</v>
      </c>
      <c r="G123" s="67" t="e">
        <f>IF(Calcul!$G128="SA",'Sound Power'!BA123,'Sound Power'!R123)</f>
        <v>#DIV/0!</v>
      </c>
      <c r="H123" s="67" t="e">
        <f>IF(Calcul!$G128="SA",'Sound Power'!BB123,'Sound Power'!S123)</f>
        <v>#DIV/0!</v>
      </c>
      <c r="I123" s="67" t="e">
        <f>IF(Calcul!$G128="SA",'Sound Power'!BC123,'Sound Power'!T123)</f>
        <v>#DIV/0!</v>
      </c>
      <c r="J123" s="67" t="e">
        <f>IF(Calcul!$G128="SA",'Sound Power'!BD123,'Sound Power'!U123)</f>
        <v>#DIV/0!</v>
      </c>
      <c r="K123" s="67" t="e">
        <f>IF(Calcul!$G128="SA",'Sound Power'!BE123,'Sound Power'!V123)</f>
        <v>#DIV/0!</v>
      </c>
      <c r="L123" s="67" t="e">
        <f>IF(Calcul!$G128="SA",'Sound Power'!BF123,'Sound Power'!W123)</f>
        <v>#DIV/0!</v>
      </c>
      <c r="M123" s="67" t="e">
        <f>'Sound Power'!BY123</f>
        <v>#DIV/0!</v>
      </c>
      <c r="N123" s="67" t="e">
        <f>'Sound Power'!BZ123</f>
        <v>#DIV/0!</v>
      </c>
      <c r="O123" s="67" t="e">
        <f>'Sound Power'!CA123</f>
        <v>#DIV/0!</v>
      </c>
      <c r="P123" s="67" t="e">
        <f>'Sound Power'!CB123</f>
        <v>#DIV/0!</v>
      </c>
      <c r="Q123" s="67" t="e">
        <f>'Sound Power'!CC123</f>
        <v>#DIV/0!</v>
      </c>
      <c r="R123" s="67" t="e">
        <f>'Sound Power'!CD123</f>
        <v>#DIV/0!</v>
      </c>
      <c r="S123" s="67" t="e">
        <f>'Sound Power'!CE123</f>
        <v>#DIV/0!</v>
      </c>
      <c r="T123" s="67" t="e">
        <f>'Sound Power'!CF123</f>
        <v>#DIV/0!</v>
      </c>
      <c r="U123" s="64">
        <f t="shared" si="26"/>
        <v>0</v>
      </c>
      <c r="V123" s="64">
        <f t="shared" si="27"/>
        <v>0</v>
      </c>
      <c r="W123" s="67" t="e">
        <f>('ModelParams Lp'!B$4*10^'ModelParams Lp'!B$5*($U123/$V123)^'ModelParams Lp'!B$6)*3</f>
        <v>#DIV/0!</v>
      </c>
      <c r="X123" s="67" t="e">
        <f>('ModelParams Lp'!C$4*10^'ModelParams Lp'!C$5*($U123/$V123)^'ModelParams Lp'!C$6)*3</f>
        <v>#DIV/0!</v>
      </c>
      <c r="Y123" s="67" t="e">
        <f>('ModelParams Lp'!D$4*10^'ModelParams Lp'!D$5*($U123/$V123)^'ModelParams Lp'!D$6)*3</f>
        <v>#DIV/0!</v>
      </c>
      <c r="Z123" s="67" t="e">
        <f>('ModelParams Lp'!E$4*10^'ModelParams Lp'!E$5*($U123/$V123)^'ModelParams Lp'!E$6)*3</f>
        <v>#DIV/0!</v>
      </c>
      <c r="AA123" s="67" t="e">
        <f>('ModelParams Lp'!F$4*10^'ModelParams Lp'!F$5*($U123/$V123)^'ModelParams Lp'!F$6)*3</f>
        <v>#DIV/0!</v>
      </c>
      <c r="AB123" s="67" t="e">
        <f>('ModelParams Lp'!G$4*10^'ModelParams Lp'!G$5*($U123/$V123)^'ModelParams Lp'!G$6)*3</f>
        <v>#DIV/0!</v>
      </c>
      <c r="AC123" s="67" t="e">
        <f>('ModelParams Lp'!H$4*10^'ModelParams Lp'!H$5*($U123/$V123)^'ModelParams Lp'!H$6)*3</f>
        <v>#DIV/0!</v>
      </c>
      <c r="AD123" s="67" t="e">
        <f>('ModelParams Lp'!I$4*10^'ModelParams Lp'!I$5*($U123/$V123)^'ModelParams Lp'!I$6)*3</f>
        <v>#DIV/0!</v>
      </c>
      <c r="AE123" s="53" t="e">
        <f t="shared" si="28"/>
        <v>#DIV/0!</v>
      </c>
      <c r="AF123" s="53" t="e">
        <f>IF(AE123&lt;'ModelParams Lp'!$B$16,-1,IF(AE123&lt;'ModelParams Lp'!$C$16,0,IF(AE123&lt;'ModelParams Lp'!$D$16,1,IF(AE123&lt;'ModelParams Lp'!$E$16,2,IF(AE123&lt;'ModelParams Lp'!$F$16,3,IF(AE123&lt;'ModelParams Lp'!$G$16,4,IF(AE123&lt;'ModelParams Lp'!$H$16,5,6)))))))</f>
        <v>#DIV/0!</v>
      </c>
      <c r="AG123" s="67" t="e">
        <f ca="1">IF($AF123&gt;1,0,OFFSET('ModelParams Lp'!$C$12,0,-'Sound Pressure'!$AF123))</f>
        <v>#DIV/0!</v>
      </c>
      <c r="AH123" s="67" t="e">
        <f ca="1">IF($AF123&gt;2,0,OFFSET('ModelParams Lp'!$D$12,0,-'Sound Pressure'!$AF123))</f>
        <v>#DIV/0!</v>
      </c>
      <c r="AI123" s="67" t="e">
        <f ca="1">IF($AF123&gt;3,0,OFFSET('ModelParams Lp'!$E$12,0,-'Sound Pressure'!$AF123))</f>
        <v>#DIV/0!</v>
      </c>
      <c r="AJ123" s="67" t="e">
        <f ca="1">IF($AF123&gt;4,0,OFFSET('ModelParams Lp'!$F$12,0,-'Sound Pressure'!$AF123))</f>
        <v>#DIV/0!</v>
      </c>
      <c r="AK123" s="67" t="e">
        <f ca="1">IF($AF123&gt;3,0,OFFSET('ModelParams Lp'!$G$12,0,-'Sound Pressure'!$AF123))</f>
        <v>#DIV/0!</v>
      </c>
      <c r="AL123" s="67" t="e">
        <f ca="1">IF($AF123&gt;5,0,OFFSET('ModelParams Lp'!$H$12,0,-'Sound Pressure'!$AF123))</f>
        <v>#DIV/0!</v>
      </c>
      <c r="AM123" s="67" t="e">
        <f ca="1">IF($AF123&gt;6,0,OFFSET('ModelParams Lp'!$I$12,0,-'Sound Pressure'!$AF123))</f>
        <v>#DIV/0!</v>
      </c>
      <c r="AN123" s="67" t="e">
        <f ca="1">IF($AF123&gt;7,0,IF($AF$4&lt;0,3,OFFSET('ModelParams Lp'!$J$12,0,-'Sound Pressure'!$AF123)))</f>
        <v>#DIV/0!</v>
      </c>
      <c r="AO123" s="67" t="e">
        <f t="shared" si="48"/>
        <v>#DIV/0!</v>
      </c>
      <c r="AP123" s="67" t="e">
        <f t="shared" si="49"/>
        <v>#DIV/0!</v>
      </c>
      <c r="AQ123" s="67" t="e">
        <f t="shared" si="49"/>
        <v>#DIV/0!</v>
      </c>
      <c r="AR123" s="67" t="e">
        <f t="shared" si="49"/>
        <v>#DIV/0!</v>
      </c>
      <c r="AS123" s="67" t="e">
        <f t="shared" si="49"/>
        <v>#DIV/0!</v>
      </c>
      <c r="AT123" s="67" t="e">
        <f t="shared" si="49"/>
        <v>#DIV/0!</v>
      </c>
      <c r="AU123" s="67" t="e">
        <f t="shared" si="49"/>
        <v>#DIV/0!</v>
      </c>
      <c r="AV123" s="67" t="e">
        <f t="shared" si="49"/>
        <v>#DIV/0!</v>
      </c>
      <c r="AW123" s="67">
        <f>'ModelParams Lp'!B$22</f>
        <v>4</v>
      </c>
      <c r="AX123" s="67">
        <f>'ModelParams Lp'!C$22</f>
        <v>2</v>
      </c>
      <c r="AY123" s="67">
        <f>'ModelParams Lp'!D$22</f>
        <v>1</v>
      </c>
      <c r="AZ123" s="67">
        <f>'ModelParams Lp'!E$22</f>
        <v>0</v>
      </c>
      <c r="BA123" s="67">
        <f>'ModelParams Lp'!F$22</f>
        <v>0</v>
      </c>
      <c r="BB123" s="67">
        <f>'ModelParams Lp'!G$22</f>
        <v>0</v>
      </c>
      <c r="BC123" s="67">
        <f>'ModelParams Lp'!H$22</f>
        <v>0</v>
      </c>
      <c r="BD123" s="67">
        <f>'ModelParams Lp'!I$22</f>
        <v>0</v>
      </c>
      <c r="BE123" s="67" t="e">
        <f>-10*LOG(2/(4*PI()*2^2)+4/(0.163*(Calcul!$K128*Calcul!$L128)/VLOOKUP(Calcul!$I128,'ModelParams Lp'!$E$37:$F$39,2,0)))</f>
        <v>#N/A</v>
      </c>
      <c r="BF123" s="67" t="e">
        <f>-10*LOG(2/(4*PI()*2^2)+4/(0.163*(Calcul!$K128*Calcul!$L128)/VLOOKUP(Calcul!$I128,'ModelParams Lp'!$E$37:$F$39,2,0)))</f>
        <v>#N/A</v>
      </c>
      <c r="BG123" s="67" t="e">
        <f>-10*LOG(2/(4*PI()*2^2)+4/(0.163*(Calcul!$K128*Calcul!$L128)/VLOOKUP(Calcul!$I128,'ModelParams Lp'!$E$37:$F$39,2,0)))</f>
        <v>#N/A</v>
      </c>
      <c r="BH123" s="67" t="e">
        <f>-10*LOG(2/(4*PI()*2^2)+4/(0.163*(Calcul!$K128*Calcul!$L128)/VLOOKUP(Calcul!$I128,'ModelParams Lp'!$E$37:$F$39,2,0)))</f>
        <v>#N/A</v>
      </c>
      <c r="BI123" s="67" t="e">
        <f>-10*LOG(2/(4*PI()*2^2)+4/(0.163*(Calcul!$K128*Calcul!$L128)/VLOOKUP(Calcul!$I128,'ModelParams Lp'!$E$37:$F$39,2,0)))</f>
        <v>#N/A</v>
      </c>
      <c r="BJ123" s="67" t="e">
        <f>-10*LOG(2/(4*PI()*2^2)+4/(0.163*(Calcul!$K128*Calcul!$L128)/VLOOKUP(Calcul!$I128,'ModelParams Lp'!$E$37:$F$39,2,0)))</f>
        <v>#N/A</v>
      </c>
      <c r="BK123" s="67" t="e">
        <f>-10*LOG(2/(4*PI()*2^2)+4/(0.163*(Calcul!$K128*Calcul!$L128)/VLOOKUP(Calcul!$I128,'ModelParams Lp'!$E$37:$F$39,2,0)))</f>
        <v>#N/A</v>
      </c>
      <c r="BL123" s="67" t="e">
        <f>-10*LOG(2/(4*PI()*2^2)+4/(0.163*(Calcul!$K128*Calcul!$L128)/VLOOKUP(Calcul!$I128,'ModelParams Lp'!$E$37:$F$39,2,0)))</f>
        <v>#N/A</v>
      </c>
      <c r="BM123" s="67" t="e">
        <f>VLOOKUP(Calcul!$J128,'ModelParams Lp'!$D$28:$O$32,5,0)+BE123</f>
        <v>#N/A</v>
      </c>
      <c r="BN123" s="67" t="e">
        <f>VLOOKUP(Calcul!$J128,'ModelParams Lp'!$D$28:$O$32,6,0)+BF123</f>
        <v>#N/A</v>
      </c>
      <c r="BO123" s="67" t="e">
        <f>VLOOKUP(Calcul!$J128,'ModelParams Lp'!$D$28:$O$32,7,0)+BG123</f>
        <v>#N/A</v>
      </c>
      <c r="BP123" s="67" t="e">
        <f>VLOOKUP(Calcul!$J128,'ModelParams Lp'!$D$28:$O$32,8,0)+BH123</f>
        <v>#N/A</v>
      </c>
      <c r="BQ123" s="67" t="e">
        <f>VLOOKUP(Calcul!$J128,'ModelParams Lp'!$D$28:$O$32,9,0)+BI123</f>
        <v>#N/A</v>
      </c>
      <c r="BR123" s="67" t="e">
        <f>VLOOKUP(Calcul!$J128,'ModelParams Lp'!$D$28:$O$32,10,0)+BJ123</f>
        <v>#N/A</v>
      </c>
      <c r="BS123" s="67" t="e">
        <f>VLOOKUP(Calcul!$J128,'ModelParams Lp'!$D$28:$O$32,11,0)+BK123</f>
        <v>#N/A</v>
      </c>
      <c r="BT123" s="67" t="e">
        <f>VLOOKUP(Calcul!$J128,'ModelParams Lp'!$D$28:$O$32,12,0)+BL123</f>
        <v>#N/A</v>
      </c>
      <c r="BU123" s="66" t="e">
        <f t="shared" ca="1" si="29"/>
        <v>#DIV/0!</v>
      </c>
      <c r="BV123" s="66" t="e">
        <f t="shared" ca="1" si="30"/>
        <v>#DIV/0!</v>
      </c>
      <c r="BW123" s="66" t="e">
        <f t="shared" ca="1" si="31"/>
        <v>#DIV/0!</v>
      </c>
      <c r="BX123" s="66" t="e">
        <f t="shared" ca="1" si="32"/>
        <v>#DIV/0!</v>
      </c>
      <c r="BY123" s="66" t="e">
        <f t="shared" ca="1" si="33"/>
        <v>#DIV/0!</v>
      </c>
      <c r="BZ123" s="66" t="e">
        <f t="shared" ca="1" si="34"/>
        <v>#DIV/0!</v>
      </c>
      <c r="CA123" s="66" t="e">
        <f t="shared" ca="1" si="35"/>
        <v>#DIV/0!</v>
      </c>
      <c r="CB123" s="66" t="e">
        <f t="shared" ca="1" si="36"/>
        <v>#DIV/0!</v>
      </c>
      <c r="CC123" s="24" t="e">
        <f ca="1">10*LOG10(IF(BU123="",0,POWER(10,((BU123+'ModelParams Lw'!$O$4)/10))) +IF(BV123="",0,POWER(10,((BV123+'ModelParams Lw'!$P$4)/10))) +IF(BW123="",0,POWER(10,((BW123+'ModelParams Lw'!$Q$4)/10))) +IF(BX123="",0,POWER(10,((BX123+'ModelParams Lw'!$R$4)/10))) +IF(BY123="",0,POWER(10,((BY123+'ModelParams Lw'!$S$4)/10))) +IF(BZ123="",0,POWER(10,((BZ123+'ModelParams Lw'!$T$4)/10))) +IF(CA123="",0,POWER(10,((CA123+'ModelParams Lw'!$U$4)/10)))+IF(CB123="",0,POWER(10,((CB123+'ModelParams Lw'!$V$4)/10))))</f>
        <v>#DIV/0!</v>
      </c>
      <c r="CD123" s="24" t="e">
        <f t="shared" ca="1" si="37"/>
        <v>#DIV/0!</v>
      </c>
      <c r="CE123" s="24" t="e">
        <f ca="1">(BU123-'ModelParams Lw'!O$10)/'ModelParams Lw'!O$11</f>
        <v>#DIV/0!</v>
      </c>
      <c r="CF123" s="24" t="e">
        <f ca="1">(BV123-'ModelParams Lw'!P$10)/'ModelParams Lw'!P$11</f>
        <v>#DIV/0!</v>
      </c>
      <c r="CG123" s="24" t="e">
        <f ca="1">(BW123-'ModelParams Lw'!Q$10)/'ModelParams Lw'!Q$11</f>
        <v>#DIV/0!</v>
      </c>
      <c r="CH123" s="24" t="e">
        <f ca="1">(BX123-'ModelParams Lw'!R$10)/'ModelParams Lw'!R$11</f>
        <v>#DIV/0!</v>
      </c>
      <c r="CI123" s="24" t="e">
        <f ca="1">(BY123-'ModelParams Lw'!S$10)/'ModelParams Lw'!S$11</f>
        <v>#DIV/0!</v>
      </c>
      <c r="CJ123" s="24" t="e">
        <f ca="1">(BZ123-'ModelParams Lw'!T$10)/'ModelParams Lw'!T$11</f>
        <v>#DIV/0!</v>
      </c>
      <c r="CK123" s="24" t="e">
        <f ca="1">(CA123-'ModelParams Lw'!U$10)/'ModelParams Lw'!U$11</f>
        <v>#DIV/0!</v>
      </c>
      <c r="CL123" s="24" t="e">
        <f ca="1">(CB123-'ModelParams Lw'!V$10)/'ModelParams Lw'!V$11</f>
        <v>#DIV/0!</v>
      </c>
      <c r="CM123" s="66" t="e">
        <f t="shared" si="38"/>
        <v>#DIV/0!</v>
      </c>
      <c r="CN123" s="66" t="e">
        <f t="shared" si="39"/>
        <v>#DIV/0!</v>
      </c>
      <c r="CO123" s="66" t="e">
        <f t="shared" si="40"/>
        <v>#DIV/0!</v>
      </c>
      <c r="CP123" s="66" t="e">
        <f t="shared" si="41"/>
        <v>#DIV/0!</v>
      </c>
      <c r="CQ123" s="66" t="e">
        <f t="shared" si="42"/>
        <v>#DIV/0!</v>
      </c>
      <c r="CR123" s="66" t="e">
        <f t="shared" si="43"/>
        <v>#DIV/0!</v>
      </c>
      <c r="CS123" s="66" t="e">
        <f t="shared" si="44"/>
        <v>#DIV/0!</v>
      </c>
      <c r="CT123" s="66" t="e">
        <f t="shared" si="45"/>
        <v>#DIV/0!</v>
      </c>
      <c r="CU123" s="24" t="e">
        <f>10*LOG10(IF(CM123="",0,POWER(10,((CM123+'ModelParams Lw'!$O$4)/10))) +IF(CN123="",0,POWER(10,((CN123+'ModelParams Lw'!$P$4)/10))) +IF(CO123="",0,POWER(10,((CO123+'ModelParams Lw'!$Q$4)/10))) +IF(CP123="",0,POWER(10,((CP123+'ModelParams Lw'!$R$4)/10))) +IF(CQ123="",0,POWER(10,((CQ123+'ModelParams Lw'!$S$4)/10))) +IF(CR123="",0,POWER(10,((CR123+'ModelParams Lw'!$T$4)/10))) +IF(CS123="",0,POWER(10,((CS123+'ModelParams Lw'!$U$4)/10)))+IF(CT123="",0,POWER(10,((CT123+'ModelParams Lw'!$V$4)/10))))</f>
        <v>#DIV/0!</v>
      </c>
      <c r="CV123" s="24" t="e">
        <f t="shared" si="46"/>
        <v>#DIV/0!</v>
      </c>
      <c r="CW123" s="24" t="e">
        <f>(CM123-'ModelParams Lw'!O$10)/'ModelParams Lw'!O$11</f>
        <v>#DIV/0!</v>
      </c>
      <c r="CX123" s="24" t="e">
        <f>(CN123-'ModelParams Lw'!P$10)/'ModelParams Lw'!P$11</f>
        <v>#DIV/0!</v>
      </c>
      <c r="CY123" s="24" t="e">
        <f>(CO123-'ModelParams Lw'!Q$10)/'ModelParams Lw'!Q$11</f>
        <v>#DIV/0!</v>
      </c>
      <c r="CZ123" s="24" t="e">
        <f>(CP123-'ModelParams Lw'!R$10)/'ModelParams Lw'!R$11</f>
        <v>#DIV/0!</v>
      </c>
      <c r="DA123" s="24" t="e">
        <f>(CQ123-'ModelParams Lw'!S$10)/'ModelParams Lw'!S$11</f>
        <v>#DIV/0!</v>
      </c>
      <c r="DB123" s="24" t="e">
        <f>(CR123-'ModelParams Lw'!T$10)/'ModelParams Lw'!T$11</f>
        <v>#DIV/0!</v>
      </c>
      <c r="DC123" s="24" t="e">
        <f>(CS123-'ModelParams Lw'!U$10)/'ModelParams Lw'!U$11</f>
        <v>#DIV/0!</v>
      </c>
      <c r="DD123" s="24" t="e">
        <f>(CT123-'ModelParams Lw'!V$10)/'ModelParams Lw'!V$11</f>
        <v>#DIV/0!</v>
      </c>
    </row>
    <row r="124" spans="1:108" x14ac:dyDescent="0.25">
      <c r="A124" s="12">
        <f>'Sound Power'!B124</f>
        <v>0</v>
      </c>
      <c r="B124" s="12">
        <f>'Sound Power'!D124</f>
        <v>0</v>
      </c>
      <c r="C124" s="12">
        <f>'Sound Power'!E124</f>
        <v>0</v>
      </c>
      <c r="D124" s="12">
        <f>'Sound Power'!F124</f>
        <v>0</v>
      </c>
      <c r="E124" s="67" t="e">
        <f>IF(Calcul!$G129="SA",'Sound Power'!AY124,'Sound Power'!P124)</f>
        <v>#DIV/0!</v>
      </c>
      <c r="F124" s="67" t="e">
        <f>IF(Calcul!$G129="SA",'Sound Power'!AZ124,'Sound Power'!Q124)</f>
        <v>#DIV/0!</v>
      </c>
      <c r="G124" s="67" t="e">
        <f>IF(Calcul!$G129="SA",'Sound Power'!BA124,'Sound Power'!R124)</f>
        <v>#DIV/0!</v>
      </c>
      <c r="H124" s="67" t="e">
        <f>IF(Calcul!$G129="SA",'Sound Power'!BB124,'Sound Power'!S124)</f>
        <v>#DIV/0!</v>
      </c>
      <c r="I124" s="67" t="e">
        <f>IF(Calcul!$G129="SA",'Sound Power'!BC124,'Sound Power'!T124)</f>
        <v>#DIV/0!</v>
      </c>
      <c r="J124" s="67" t="e">
        <f>IF(Calcul!$G129="SA",'Sound Power'!BD124,'Sound Power'!U124)</f>
        <v>#DIV/0!</v>
      </c>
      <c r="K124" s="67" t="e">
        <f>IF(Calcul!$G129="SA",'Sound Power'!BE124,'Sound Power'!V124)</f>
        <v>#DIV/0!</v>
      </c>
      <c r="L124" s="67" t="e">
        <f>IF(Calcul!$G129="SA",'Sound Power'!BF124,'Sound Power'!W124)</f>
        <v>#DIV/0!</v>
      </c>
      <c r="M124" s="67" t="e">
        <f>'Sound Power'!BY124</f>
        <v>#DIV/0!</v>
      </c>
      <c r="N124" s="67" t="e">
        <f>'Sound Power'!BZ124</f>
        <v>#DIV/0!</v>
      </c>
      <c r="O124" s="67" t="e">
        <f>'Sound Power'!CA124</f>
        <v>#DIV/0!</v>
      </c>
      <c r="P124" s="67" t="e">
        <f>'Sound Power'!CB124</f>
        <v>#DIV/0!</v>
      </c>
      <c r="Q124" s="67" t="e">
        <f>'Sound Power'!CC124</f>
        <v>#DIV/0!</v>
      </c>
      <c r="R124" s="67" t="e">
        <f>'Sound Power'!CD124</f>
        <v>#DIV/0!</v>
      </c>
      <c r="S124" s="67" t="e">
        <f>'Sound Power'!CE124</f>
        <v>#DIV/0!</v>
      </c>
      <c r="T124" s="67" t="e">
        <f>'Sound Power'!CF124</f>
        <v>#DIV/0!</v>
      </c>
      <c r="U124" s="64">
        <f t="shared" si="26"/>
        <v>0</v>
      </c>
      <c r="V124" s="64">
        <f t="shared" si="27"/>
        <v>0</v>
      </c>
      <c r="W124" s="67" t="e">
        <f>('ModelParams Lp'!B$4*10^'ModelParams Lp'!B$5*($U124/$V124)^'ModelParams Lp'!B$6)*3</f>
        <v>#DIV/0!</v>
      </c>
      <c r="X124" s="67" t="e">
        <f>('ModelParams Lp'!C$4*10^'ModelParams Lp'!C$5*($U124/$V124)^'ModelParams Lp'!C$6)*3</f>
        <v>#DIV/0!</v>
      </c>
      <c r="Y124" s="67" t="e">
        <f>('ModelParams Lp'!D$4*10^'ModelParams Lp'!D$5*($U124/$V124)^'ModelParams Lp'!D$6)*3</f>
        <v>#DIV/0!</v>
      </c>
      <c r="Z124" s="67" t="e">
        <f>('ModelParams Lp'!E$4*10^'ModelParams Lp'!E$5*($U124/$V124)^'ModelParams Lp'!E$6)*3</f>
        <v>#DIV/0!</v>
      </c>
      <c r="AA124" s="67" t="e">
        <f>('ModelParams Lp'!F$4*10^'ModelParams Lp'!F$5*($U124/$V124)^'ModelParams Lp'!F$6)*3</f>
        <v>#DIV/0!</v>
      </c>
      <c r="AB124" s="67" t="e">
        <f>('ModelParams Lp'!G$4*10^'ModelParams Lp'!G$5*($U124/$V124)^'ModelParams Lp'!G$6)*3</f>
        <v>#DIV/0!</v>
      </c>
      <c r="AC124" s="67" t="e">
        <f>('ModelParams Lp'!H$4*10^'ModelParams Lp'!H$5*($U124/$V124)^'ModelParams Lp'!H$6)*3</f>
        <v>#DIV/0!</v>
      </c>
      <c r="AD124" s="67" t="e">
        <f>('ModelParams Lp'!I$4*10^'ModelParams Lp'!I$5*($U124/$V124)^'ModelParams Lp'!I$6)*3</f>
        <v>#DIV/0!</v>
      </c>
      <c r="AE124" s="53" t="e">
        <f t="shared" si="28"/>
        <v>#DIV/0!</v>
      </c>
      <c r="AF124" s="53" t="e">
        <f>IF(AE124&lt;'ModelParams Lp'!$B$16,-1,IF(AE124&lt;'ModelParams Lp'!$C$16,0,IF(AE124&lt;'ModelParams Lp'!$D$16,1,IF(AE124&lt;'ModelParams Lp'!$E$16,2,IF(AE124&lt;'ModelParams Lp'!$F$16,3,IF(AE124&lt;'ModelParams Lp'!$G$16,4,IF(AE124&lt;'ModelParams Lp'!$H$16,5,6)))))))</f>
        <v>#DIV/0!</v>
      </c>
      <c r="AG124" s="67" t="e">
        <f ca="1">IF($AF124&gt;1,0,OFFSET('ModelParams Lp'!$C$12,0,-'Sound Pressure'!$AF124))</f>
        <v>#DIV/0!</v>
      </c>
      <c r="AH124" s="67" t="e">
        <f ca="1">IF($AF124&gt;2,0,OFFSET('ModelParams Lp'!$D$12,0,-'Sound Pressure'!$AF124))</f>
        <v>#DIV/0!</v>
      </c>
      <c r="AI124" s="67" t="e">
        <f ca="1">IF($AF124&gt;3,0,OFFSET('ModelParams Lp'!$E$12,0,-'Sound Pressure'!$AF124))</f>
        <v>#DIV/0!</v>
      </c>
      <c r="AJ124" s="67" t="e">
        <f ca="1">IF($AF124&gt;4,0,OFFSET('ModelParams Lp'!$F$12,0,-'Sound Pressure'!$AF124))</f>
        <v>#DIV/0!</v>
      </c>
      <c r="AK124" s="67" t="e">
        <f ca="1">IF($AF124&gt;3,0,OFFSET('ModelParams Lp'!$G$12,0,-'Sound Pressure'!$AF124))</f>
        <v>#DIV/0!</v>
      </c>
      <c r="AL124" s="67" t="e">
        <f ca="1">IF($AF124&gt;5,0,OFFSET('ModelParams Lp'!$H$12,0,-'Sound Pressure'!$AF124))</f>
        <v>#DIV/0!</v>
      </c>
      <c r="AM124" s="67" t="e">
        <f ca="1">IF($AF124&gt;6,0,OFFSET('ModelParams Lp'!$I$12,0,-'Sound Pressure'!$AF124))</f>
        <v>#DIV/0!</v>
      </c>
      <c r="AN124" s="67" t="e">
        <f ca="1">IF($AF124&gt;7,0,IF($AF$4&lt;0,3,OFFSET('ModelParams Lp'!$J$12,0,-'Sound Pressure'!$AF124)))</f>
        <v>#DIV/0!</v>
      </c>
      <c r="AO124" s="67" t="e">
        <f t="shared" si="48"/>
        <v>#DIV/0!</v>
      </c>
      <c r="AP124" s="67" t="e">
        <f t="shared" si="49"/>
        <v>#DIV/0!</v>
      </c>
      <c r="AQ124" s="67" t="e">
        <f t="shared" si="49"/>
        <v>#DIV/0!</v>
      </c>
      <c r="AR124" s="67" t="e">
        <f t="shared" si="49"/>
        <v>#DIV/0!</v>
      </c>
      <c r="AS124" s="67" t="e">
        <f t="shared" si="49"/>
        <v>#DIV/0!</v>
      </c>
      <c r="AT124" s="67" t="e">
        <f t="shared" si="49"/>
        <v>#DIV/0!</v>
      </c>
      <c r="AU124" s="67" t="e">
        <f t="shared" si="49"/>
        <v>#DIV/0!</v>
      </c>
      <c r="AV124" s="67" t="e">
        <f t="shared" si="49"/>
        <v>#DIV/0!</v>
      </c>
      <c r="AW124" s="67">
        <f>'ModelParams Lp'!B$22</f>
        <v>4</v>
      </c>
      <c r="AX124" s="67">
        <f>'ModelParams Lp'!C$22</f>
        <v>2</v>
      </c>
      <c r="AY124" s="67">
        <f>'ModelParams Lp'!D$22</f>
        <v>1</v>
      </c>
      <c r="AZ124" s="67">
        <f>'ModelParams Lp'!E$22</f>
        <v>0</v>
      </c>
      <c r="BA124" s="67">
        <f>'ModelParams Lp'!F$22</f>
        <v>0</v>
      </c>
      <c r="BB124" s="67">
        <f>'ModelParams Lp'!G$22</f>
        <v>0</v>
      </c>
      <c r="BC124" s="67">
        <f>'ModelParams Lp'!H$22</f>
        <v>0</v>
      </c>
      <c r="BD124" s="67">
        <f>'ModelParams Lp'!I$22</f>
        <v>0</v>
      </c>
      <c r="BE124" s="67" t="e">
        <f>-10*LOG(2/(4*PI()*2^2)+4/(0.163*(Calcul!$K129*Calcul!$L129)/VLOOKUP(Calcul!$I129,'ModelParams Lp'!$E$37:$F$39,2,0)))</f>
        <v>#N/A</v>
      </c>
      <c r="BF124" s="67" t="e">
        <f>-10*LOG(2/(4*PI()*2^2)+4/(0.163*(Calcul!$K129*Calcul!$L129)/VLOOKUP(Calcul!$I129,'ModelParams Lp'!$E$37:$F$39,2,0)))</f>
        <v>#N/A</v>
      </c>
      <c r="BG124" s="67" t="e">
        <f>-10*LOG(2/(4*PI()*2^2)+4/(0.163*(Calcul!$K129*Calcul!$L129)/VLOOKUP(Calcul!$I129,'ModelParams Lp'!$E$37:$F$39,2,0)))</f>
        <v>#N/A</v>
      </c>
      <c r="BH124" s="67" t="e">
        <f>-10*LOG(2/(4*PI()*2^2)+4/(0.163*(Calcul!$K129*Calcul!$L129)/VLOOKUP(Calcul!$I129,'ModelParams Lp'!$E$37:$F$39,2,0)))</f>
        <v>#N/A</v>
      </c>
      <c r="BI124" s="67" t="e">
        <f>-10*LOG(2/(4*PI()*2^2)+4/(0.163*(Calcul!$K129*Calcul!$L129)/VLOOKUP(Calcul!$I129,'ModelParams Lp'!$E$37:$F$39,2,0)))</f>
        <v>#N/A</v>
      </c>
      <c r="BJ124" s="67" t="e">
        <f>-10*LOG(2/(4*PI()*2^2)+4/(0.163*(Calcul!$K129*Calcul!$L129)/VLOOKUP(Calcul!$I129,'ModelParams Lp'!$E$37:$F$39,2,0)))</f>
        <v>#N/A</v>
      </c>
      <c r="BK124" s="67" t="e">
        <f>-10*LOG(2/(4*PI()*2^2)+4/(0.163*(Calcul!$K129*Calcul!$L129)/VLOOKUP(Calcul!$I129,'ModelParams Lp'!$E$37:$F$39,2,0)))</f>
        <v>#N/A</v>
      </c>
      <c r="BL124" s="67" t="e">
        <f>-10*LOG(2/(4*PI()*2^2)+4/(0.163*(Calcul!$K129*Calcul!$L129)/VLOOKUP(Calcul!$I129,'ModelParams Lp'!$E$37:$F$39,2,0)))</f>
        <v>#N/A</v>
      </c>
      <c r="BM124" s="67" t="e">
        <f>VLOOKUP(Calcul!$J129,'ModelParams Lp'!$D$28:$O$32,5,0)+BE124</f>
        <v>#N/A</v>
      </c>
      <c r="BN124" s="67" t="e">
        <f>VLOOKUP(Calcul!$J129,'ModelParams Lp'!$D$28:$O$32,6,0)+BF124</f>
        <v>#N/A</v>
      </c>
      <c r="BO124" s="67" t="e">
        <f>VLOOKUP(Calcul!$J129,'ModelParams Lp'!$D$28:$O$32,7,0)+BG124</f>
        <v>#N/A</v>
      </c>
      <c r="BP124" s="67" t="e">
        <f>VLOOKUP(Calcul!$J129,'ModelParams Lp'!$D$28:$O$32,8,0)+BH124</f>
        <v>#N/A</v>
      </c>
      <c r="BQ124" s="67" t="e">
        <f>VLOOKUP(Calcul!$J129,'ModelParams Lp'!$D$28:$O$32,9,0)+BI124</f>
        <v>#N/A</v>
      </c>
      <c r="BR124" s="67" t="e">
        <f>VLOOKUP(Calcul!$J129,'ModelParams Lp'!$D$28:$O$32,10,0)+BJ124</f>
        <v>#N/A</v>
      </c>
      <c r="BS124" s="67" t="e">
        <f>VLOOKUP(Calcul!$J129,'ModelParams Lp'!$D$28:$O$32,11,0)+BK124</f>
        <v>#N/A</v>
      </c>
      <c r="BT124" s="67" t="e">
        <f>VLOOKUP(Calcul!$J129,'ModelParams Lp'!$D$28:$O$32,12,0)+BL124</f>
        <v>#N/A</v>
      </c>
      <c r="BU124" s="66" t="e">
        <f t="shared" ca="1" si="29"/>
        <v>#DIV/0!</v>
      </c>
      <c r="BV124" s="66" t="e">
        <f t="shared" ca="1" si="30"/>
        <v>#DIV/0!</v>
      </c>
      <c r="BW124" s="66" t="e">
        <f t="shared" ca="1" si="31"/>
        <v>#DIV/0!</v>
      </c>
      <c r="BX124" s="66" t="e">
        <f t="shared" ca="1" si="32"/>
        <v>#DIV/0!</v>
      </c>
      <c r="BY124" s="66" t="e">
        <f t="shared" ca="1" si="33"/>
        <v>#DIV/0!</v>
      </c>
      <c r="BZ124" s="66" t="e">
        <f t="shared" ca="1" si="34"/>
        <v>#DIV/0!</v>
      </c>
      <c r="CA124" s="66" t="e">
        <f t="shared" ca="1" si="35"/>
        <v>#DIV/0!</v>
      </c>
      <c r="CB124" s="66" t="e">
        <f t="shared" ca="1" si="36"/>
        <v>#DIV/0!</v>
      </c>
      <c r="CC124" s="24" t="e">
        <f ca="1">10*LOG10(IF(BU124="",0,POWER(10,((BU124+'ModelParams Lw'!$O$4)/10))) +IF(BV124="",0,POWER(10,((BV124+'ModelParams Lw'!$P$4)/10))) +IF(BW124="",0,POWER(10,((BW124+'ModelParams Lw'!$Q$4)/10))) +IF(BX124="",0,POWER(10,((BX124+'ModelParams Lw'!$R$4)/10))) +IF(BY124="",0,POWER(10,((BY124+'ModelParams Lw'!$S$4)/10))) +IF(BZ124="",0,POWER(10,((BZ124+'ModelParams Lw'!$T$4)/10))) +IF(CA124="",0,POWER(10,((CA124+'ModelParams Lw'!$U$4)/10)))+IF(CB124="",0,POWER(10,((CB124+'ModelParams Lw'!$V$4)/10))))</f>
        <v>#DIV/0!</v>
      </c>
      <c r="CD124" s="24" t="e">
        <f t="shared" ca="1" si="37"/>
        <v>#DIV/0!</v>
      </c>
      <c r="CE124" s="24" t="e">
        <f ca="1">(BU124-'ModelParams Lw'!O$10)/'ModelParams Lw'!O$11</f>
        <v>#DIV/0!</v>
      </c>
      <c r="CF124" s="24" t="e">
        <f ca="1">(BV124-'ModelParams Lw'!P$10)/'ModelParams Lw'!P$11</f>
        <v>#DIV/0!</v>
      </c>
      <c r="CG124" s="24" t="e">
        <f ca="1">(BW124-'ModelParams Lw'!Q$10)/'ModelParams Lw'!Q$11</f>
        <v>#DIV/0!</v>
      </c>
      <c r="CH124" s="24" t="e">
        <f ca="1">(BX124-'ModelParams Lw'!R$10)/'ModelParams Lw'!R$11</f>
        <v>#DIV/0!</v>
      </c>
      <c r="CI124" s="24" t="e">
        <f ca="1">(BY124-'ModelParams Lw'!S$10)/'ModelParams Lw'!S$11</f>
        <v>#DIV/0!</v>
      </c>
      <c r="CJ124" s="24" t="e">
        <f ca="1">(BZ124-'ModelParams Lw'!T$10)/'ModelParams Lw'!T$11</f>
        <v>#DIV/0!</v>
      </c>
      <c r="CK124" s="24" t="e">
        <f ca="1">(CA124-'ModelParams Lw'!U$10)/'ModelParams Lw'!U$11</f>
        <v>#DIV/0!</v>
      </c>
      <c r="CL124" s="24" t="e">
        <f ca="1">(CB124-'ModelParams Lw'!V$10)/'ModelParams Lw'!V$11</f>
        <v>#DIV/0!</v>
      </c>
      <c r="CM124" s="66" t="e">
        <f t="shared" si="38"/>
        <v>#DIV/0!</v>
      </c>
      <c r="CN124" s="66" t="e">
        <f t="shared" si="39"/>
        <v>#DIV/0!</v>
      </c>
      <c r="CO124" s="66" t="e">
        <f t="shared" si="40"/>
        <v>#DIV/0!</v>
      </c>
      <c r="CP124" s="66" t="e">
        <f t="shared" si="41"/>
        <v>#DIV/0!</v>
      </c>
      <c r="CQ124" s="66" t="e">
        <f t="shared" si="42"/>
        <v>#DIV/0!</v>
      </c>
      <c r="CR124" s="66" t="e">
        <f t="shared" si="43"/>
        <v>#DIV/0!</v>
      </c>
      <c r="CS124" s="66" t="e">
        <f t="shared" si="44"/>
        <v>#DIV/0!</v>
      </c>
      <c r="CT124" s="66" t="e">
        <f t="shared" si="45"/>
        <v>#DIV/0!</v>
      </c>
      <c r="CU124" s="24" t="e">
        <f>10*LOG10(IF(CM124="",0,POWER(10,((CM124+'ModelParams Lw'!$O$4)/10))) +IF(CN124="",0,POWER(10,((CN124+'ModelParams Lw'!$P$4)/10))) +IF(CO124="",0,POWER(10,((CO124+'ModelParams Lw'!$Q$4)/10))) +IF(CP124="",0,POWER(10,((CP124+'ModelParams Lw'!$R$4)/10))) +IF(CQ124="",0,POWER(10,((CQ124+'ModelParams Lw'!$S$4)/10))) +IF(CR124="",0,POWER(10,((CR124+'ModelParams Lw'!$T$4)/10))) +IF(CS124="",0,POWER(10,((CS124+'ModelParams Lw'!$U$4)/10)))+IF(CT124="",0,POWER(10,((CT124+'ModelParams Lw'!$V$4)/10))))</f>
        <v>#DIV/0!</v>
      </c>
      <c r="CV124" s="24" t="e">
        <f t="shared" si="46"/>
        <v>#DIV/0!</v>
      </c>
      <c r="CW124" s="24" t="e">
        <f>(CM124-'ModelParams Lw'!O$10)/'ModelParams Lw'!O$11</f>
        <v>#DIV/0!</v>
      </c>
      <c r="CX124" s="24" t="e">
        <f>(CN124-'ModelParams Lw'!P$10)/'ModelParams Lw'!P$11</f>
        <v>#DIV/0!</v>
      </c>
      <c r="CY124" s="24" t="e">
        <f>(CO124-'ModelParams Lw'!Q$10)/'ModelParams Lw'!Q$11</f>
        <v>#DIV/0!</v>
      </c>
      <c r="CZ124" s="24" t="e">
        <f>(CP124-'ModelParams Lw'!R$10)/'ModelParams Lw'!R$11</f>
        <v>#DIV/0!</v>
      </c>
      <c r="DA124" s="24" t="e">
        <f>(CQ124-'ModelParams Lw'!S$10)/'ModelParams Lw'!S$11</f>
        <v>#DIV/0!</v>
      </c>
      <c r="DB124" s="24" t="e">
        <f>(CR124-'ModelParams Lw'!T$10)/'ModelParams Lw'!T$11</f>
        <v>#DIV/0!</v>
      </c>
      <c r="DC124" s="24" t="e">
        <f>(CS124-'ModelParams Lw'!U$10)/'ModelParams Lw'!U$11</f>
        <v>#DIV/0!</v>
      </c>
      <c r="DD124" s="24" t="e">
        <f>(CT124-'ModelParams Lw'!V$10)/'ModelParams Lw'!V$11</f>
        <v>#DIV/0!</v>
      </c>
    </row>
    <row r="125" spans="1:108" x14ac:dyDescent="0.25">
      <c r="A125" s="12">
        <f>'Sound Power'!B125</f>
        <v>0</v>
      </c>
      <c r="B125" s="12">
        <f>'Sound Power'!D125</f>
        <v>0</v>
      </c>
      <c r="C125" s="12">
        <f>'Sound Power'!E125</f>
        <v>0</v>
      </c>
      <c r="D125" s="12">
        <f>'Sound Power'!F125</f>
        <v>0</v>
      </c>
      <c r="E125" s="67" t="e">
        <f>IF(Calcul!$G130="SA",'Sound Power'!AY125,'Sound Power'!P125)</f>
        <v>#DIV/0!</v>
      </c>
      <c r="F125" s="67" t="e">
        <f>IF(Calcul!$G130="SA",'Sound Power'!AZ125,'Sound Power'!Q125)</f>
        <v>#DIV/0!</v>
      </c>
      <c r="G125" s="67" t="e">
        <f>IF(Calcul!$G130="SA",'Sound Power'!BA125,'Sound Power'!R125)</f>
        <v>#DIV/0!</v>
      </c>
      <c r="H125" s="67" t="e">
        <f>IF(Calcul!$G130="SA",'Sound Power'!BB125,'Sound Power'!S125)</f>
        <v>#DIV/0!</v>
      </c>
      <c r="I125" s="67" t="e">
        <f>IF(Calcul!$G130="SA",'Sound Power'!BC125,'Sound Power'!T125)</f>
        <v>#DIV/0!</v>
      </c>
      <c r="J125" s="67" t="e">
        <f>IF(Calcul!$G130="SA",'Sound Power'!BD125,'Sound Power'!U125)</f>
        <v>#DIV/0!</v>
      </c>
      <c r="K125" s="67" t="e">
        <f>IF(Calcul!$G130="SA",'Sound Power'!BE125,'Sound Power'!V125)</f>
        <v>#DIV/0!</v>
      </c>
      <c r="L125" s="67" t="e">
        <f>IF(Calcul!$G130="SA",'Sound Power'!BF125,'Sound Power'!W125)</f>
        <v>#DIV/0!</v>
      </c>
      <c r="M125" s="67" t="e">
        <f>'Sound Power'!BY125</f>
        <v>#DIV/0!</v>
      </c>
      <c r="N125" s="67" t="e">
        <f>'Sound Power'!BZ125</f>
        <v>#DIV/0!</v>
      </c>
      <c r="O125" s="67" t="e">
        <f>'Sound Power'!CA125</f>
        <v>#DIV/0!</v>
      </c>
      <c r="P125" s="67" t="e">
        <f>'Sound Power'!CB125</f>
        <v>#DIV/0!</v>
      </c>
      <c r="Q125" s="67" t="e">
        <f>'Sound Power'!CC125</f>
        <v>#DIV/0!</v>
      </c>
      <c r="R125" s="67" t="e">
        <f>'Sound Power'!CD125</f>
        <v>#DIV/0!</v>
      </c>
      <c r="S125" s="67" t="e">
        <f>'Sound Power'!CE125</f>
        <v>#DIV/0!</v>
      </c>
      <c r="T125" s="67" t="e">
        <f>'Sound Power'!CF125</f>
        <v>#DIV/0!</v>
      </c>
      <c r="U125" s="64">
        <f t="shared" si="26"/>
        <v>0</v>
      </c>
      <c r="V125" s="64">
        <f t="shared" si="27"/>
        <v>0</v>
      </c>
      <c r="W125" s="67" t="e">
        <f>('ModelParams Lp'!B$4*10^'ModelParams Lp'!B$5*($U125/$V125)^'ModelParams Lp'!B$6)*3</f>
        <v>#DIV/0!</v>
      </c>
      <c r="X125" s="67" t="e">
        <f>('ModelParams Lp'!C$4*10^'ModelParams Lp'!C$5*($U125/$V125)^'ModelParams Lp'!C$6)*3</f>
        <v>#DIV/0!</v>
      </c>
      <c r="Y125" s="67" t="e">
        <f>('ModelParams Lp'!D$4*10^'ModelParams Lp'!D$5*($U125/$V125)^'ModelParams Lp'!D$6)*3</f>
        <v>#DIV/0!</v>
      </c>
      <c r="Z125" s="67" t="e">
        <f>('ModelParams Lp'!E$4*10^'ModelParams Lp'!E$5*($U125/$V125)^'ModelParams Lp'!E$6)*3</f>
        <v>#DIV/0!</v>
      </c>
      <c r="AA125" s="67" t="e">
        <f>('ModelParams Lp'!F$4*10^'ModelParams Lp'!F$5*($U125/$V125)^'ModelParams Lp'!F$6)*3</f>
        <v>#DIV/0!</v>
      </c>
      <c r="AB125" s="67" t="e">
        <f>('ModelParams Lp'!G$4*10^'ModelParams Lp'!G$5*($U125/$V125)^'ModelParams Lp'!G$6)*3</f>
        <v>#DIV/0!</v>
      </c>
      <c r="AC125" s="67" t="e">
        <f>('ModelParams Lp'!H$4*10^'ModelParams Lp'!H$5*($U125/$V125)^'ModelParams Lp'!H$6)*3</f>
        <v>#DIV/0!</v>
      </c>
      <c r="AD125" s="67" t="e">
        <f>('ModelParams Lp'!I$4*10^'ModelParams Lp'!I$5*($U125/$V125)^'ModelParams Lp'!I$6)*3</f>
        <v>#DIV/0!</v>
      </c>
      <c r="AE125" s="53" t="e">
        <f t="shared" si="28"/>
        <v>#DIV/0!</v>
      </c>
      <c r="AF125" s="53" t="e">
        <f>IF(AE125&lt;'ModelParams Lp'!$B$16,-1,IF(AE125&lt;'ModelParams Lp'!$C$16,0,IF(AE125&lt;'ModelParams Lp'!$D$16,1,IF(AE125&lt;'ModelParams Lp'!$E$16,2,IF(AE125&lt;'ModelParams Lp'!$F$16,3,IF(AE125&lt;'ModelParams Lp'!$G$16,4,IF(AE125&lt;'ModelParams Lp'!$H$16,5,6)))))))</f>
        <v>#DIV/0!</v>
      </c>
      <c r="AG125" s="67" t="e">
        <f ca="1">IF($AF125&gt;1,0,OFFSET('ModelParams Lp'!$C$12,0,-'Sound Pressure'!$AF125))</f>
        <v>#DIV/0!</v>
      </c>
      <c r="AH125" s="67" t="e">
        <f ca="1">IF($AF125&gt;2,0,OFFSET('ModelParams Lp'!$D$12,0,-'Sound Pressure'!$AF125))</f>
        <v>#DIV/0!</v>
      </c>
      <c r="AI125" s="67" t="e">
        <f ca="1">IF($AF125&gt;3,0,OFFSET('ModelParams Lp'!$E$12,0,-'Sound Pressure'!$AF125))</f>
        <v>#DIV/0!</v>
      </c>
      <c r="AJ125" s="67" t="e">
        <f ca="1">IF($AF125&gt;4,0,OFFSET('ModelParams Lp'!$F$12,0,-'Sound Pressure'!$AF125))</f>
        <v>#DIV/0!</v>
      </c>
      <c r="AK125" s="67" t="e">
        <f ca="1">IF($AF125&gt;3,0,OFFSET('ModelParams Lp'!$G$12,0,-'Sound Pressure'!$AF125))</f>
        <v>#DIV/0!</v>
      </c>
      <c r="AL125" s="67" t="e">
        <f ca="1">IF($AF125&gt;5,0,OFFSET('ModelParams Lp'!$H$12,0,-'Sound Pressure'!$AF125))</f>
        <v>#DIV/0!</v>
      </c>
      <c r="AM125" s="67" t="e">
        <f ca="1">IF($AF125&gt;6,0,OFFSET('ModelParams Lp'!$I$12,0,-'Sound Pressure'!$AF125))</f>
        <v>#DIV/0!</v>
      </c>
      <c r="AN125" s="67" t="e">
        <f ca="1">IF($AF125&gt;7,0,IF($AF$4&lt;0,3,OFFSET('ModelParams Lp'!$J$12,0,-'Sound Pressure'!$AF125)))</f>
        <v>#DIV/0!</v>
      </c>
      <c r="AO125" s="67" t="e">
        <f t="shared" si="48"/>
        <v>#DIV/0!</v>
      </c>
      <c r="AP125" s="67" t="e">
        <f t="shared" si="49"/>
        <v>#DIV/0!</v>
      </c>
      <c r="AQ125" s="67" t="e">
        <f t="shared" si="49"/>
        <v>#DIV/0!</v>
      </c>
      <c r="AR125" s="67" t="e">
        <f t="shared" si="49"/>
        <v>#DIV/0!</v>
      </c>
      <c r="AS125" s="67" t="e">
        <f t="shared" si="49"/>
        <v>#DIV/0!</v>
      </c>
      <c r="AT125" s="67" t="e">
        <f t="shared" si="49"/>
        <v>#DIV/0!</v>
      </c>
      <c r="AU125" s="67" t="e">
        <f t="shared" si="49"/>
        <v>#DIV/0!</v>
      </c>
      <c r="AV125" s="67" t="e">
        <f t="shared" si="49"/>
        <v>#DIV/0!</v>
      </c>
      <c r="AW125" s="67">
        <f>'ModelParams Lp'!B$22</f>
        <v>4</v>
      </c>
      <c r="AX125" s="67">
        <f>'ModelParams Lp'!C$22</f>
        <v>2</v>
      </c>
      <c r="AY125" s="67">
        <f>'ModelParams Lp'!D$22</f>
        <v>1</v>
      </c>
      <c r="AZ125" s="67">
        <f>'ModelParams Lp'!E$22</f>
        <v>0</v>
      </c>
      <c r="BA125" s="67">
        <f>'ModelParams Lp'!F$22</f>
        <v>0</v>
      </c>
      <c r="BB125" s="67">
        <f>'ModelParams Lp'!G$22</f>
        <v>0</v>
      </c>
      <c r="BC125" s="67">
        <f>'ModelParams Lp'!H$22</f>
        <v>0</v>
      </c>
      <c r="BD125" s="67">
        <f>'ModelParams Lp'!I$22</f>
        <v>0</v>
      </c>
      <c r="BE125" s="67" t="e">
        <f>-10*LOG(2/(4*PI()*2^2)+4/(0.163*(Calcul!$K130*Calcul!$L130)/VLOOKUP(Calcul!$I130,'ModelParams Lp'!$E$37:$F$39,2,0)))</f>
        <v>#N/A</v>
      </c>
      <c r="BF125" s="67" t="e">
        <f>-10*LOG(2/(4*PI()*2^2)+4/(0.163*(Calcul!$K130*Calcul!$L130)/VLOOKUP(Calcul!$I130,'ModelParams Lp'!$E$37:$F$39,2,0)))</f>
        <v>#N/A</v>
      </c>
      <c r="BG125" s="67" t="e">
        <f>-10*LOG(2/(4*PI()*2^2)+4/(0.163*(Calcul!$K130*Calcul!$L130)/VLOOKUP(Calcul!$I130,'ModelParams Lp'!$E$37:$F$39,2,0)))</f>
        <v>#N/A</v>
      </c>
      <c r="BH125" s="67" t="e">
        <f>-10*LOG(2/(4*PI()*2^2)+4/(0.163*(Calcul!$K130*Calcul!$L130)/VLOOKUP(Calcul!$I130,'ModelParams Lp'!$E$37:$F$39,2,0)))</f>
        <v>#N/A</v>
      </c>
      <c r="BI125" s="67" t="e">
        <f>-10*LOG(2/(4*PI()*2^2)+4/(0.163*(Calcul!$K130*Calcul!$L130)/VLOOKUP(Calcul!$I130,'ModelParams Lp'!$E$37:$F$39,2,0)))</f>
        <v>#N/A</v>
      </c>
      <c r="BJ125" s="67" t="e">
        <f>-10*LOG(2/(4*PI()*2^2)+4/(0.163*(Calcul!$K130*Calcul!$L130)/VLOOKUP(Calcul!$I130,'ModelParams Lp'!$E$37:$F$39,2,0)))</f>
        <v>#N/A</v>
      </c>
      <c r="BK125" s="67" t="e">
        <f>-10*LOG(2/(4*PI()*2^2)+4/(0.163*(Calcul!$K130*Calcul!$L130)/VLOOKUP(Calcul!$I130,'ModelParams Lp'!$E$37:$F$39,2,0)))</f>
        <v>#N/A</v>
      </c>
      <c r="BL125" s="67" t="e">
        <f>-10*LOG(2/(4*PI()*2^2)+4/(0.163*(Calcul!$K130*Calcul!$L130)/VLOOKUP(Calcul!$I130,'ModelParams Lp'!$E$37:$F$39,2,0)))</f>
        <v>#N/A</v>
      </c>
      <c r="BM125" s="67" t="e">
        <f>VLOOKUP(Calcul!$J130,'ModelParams Lp'!$D$28:$O$32,5,0)+BE125</f>
        <v>#N/A</v>
      </c>
      <c r="BN125" s="67" t="e">
        <f>VLOOKUP(Calcul!$J130,'ModelParams Lp'!$D$28:$O$32,6,0)+BF125</f>
        <v>#N/A</v>
      </c>
      <c r="BO125" s="67" t="e">
        <f>VLOOKUP(Calcul!$J130,'ModelParams Lp'!$D$28:$O$32,7,0)+BG125</f>
        <v>#N/A</v>
      </c>
      <c r="BP125" s="67" t="e">
        <f>VLOOKUP(Calcul!$J130,'ModelParams Lp'!$D$28:$O$32,8,0)+BH125</f>
        <v>#N/A</v>
      </c>
      <c r="BQ125" s="67" t="e">
        <f>VLOOKUP(Calcul!$J130,'ModelParams Lp'!$D$28:$O$32,9,0)+BI125</f>
        <v>#N/A</v>
      </c>
      <c r="BR125" s="67" t="e">
        <f>VLOOKUP(Calcul!$J130,'ModelParams Lp'!$D$28:$O$32,10,0)+BJ125</f>
        <v>#N/A</v>
      </c>
      <c r="BS125" s="67" t="e">
        <f>VLOOKUP(Calcul!$J130,'ModelParams Lp'!$D$28:$O$32,11,0)+BK125</f>
        <v>#N/A</v>
      </c>
      <c r="BT125" s="67" t="e">
        <f>VLOOKUP(Calcul!$J130,'ModelParams Lp'!$D$28:$O$32,12,0)+BL125</f>
        <v>#N/A</v>
      </c>
      <c r="BU125" s="66" t="e">
        <f t="shared" ca="1" si="29"/>
        <v>#DIV/0!</v>
      </c>
      <c r="BV125" s="66" t="e">
        <f t="shared" ca="1" si="30"/>
        <v>#DIV/0!</v>
      </c>
      <c r="BW125" s="66" t="e">
        <f t="shared" ca="1" si="31"/>
        <v>#DIV/0!</v>
      </c>
      <c r="BX125" s="66" t="e">
        <f t="shared" ca="1" si="32"/>
        <v>#DIV/0!</v>
      </c>
      <c r="BY125" s="66" t="e">
        <f t="shared" ca="1" si="33"/>
        <v>#DIV/0!</v>
      </c>
      <c r="BZ125" s="66" t="e">
        <f t="shared" ca="1" si="34"/>
        <v>#DIV/0!</v>
      </c>
      <c r="CA125" s="66" t="e">
        <f t="shared" ca="1" si="35"/>
        <v>#DIV/0!</v>
      </c>
      <c r="CB125" s="66" t="e">
        <f t="shared" ca="1" si="36"/>
        <v>#DIV/0!</v>
      </c>
      <c r="CC125" s="24" t="e">
        <f ca="1">10*LOG10(IF(BU125="",0,POWER(10,((BU125+'ModelParams Lw'!$O$4)/10))) +IF(BV125="",0,POWER(10,((BV125+'ModelParams Lw'!$P$4)/10))) +IF(BW125="",0,POWER(10,((BW125+'ModelParams Lw'!$Q$4)/10))) +IF(BX125="",0,POWER(10,((BX125+'ModelParams Lw'!$R$4)/10))) +IF(BY125="",0,POWER(10,((BY125+'ModelParams Lw'!$S$4)/10))) +IF(BZ125="",0,POWER(10,((BZ125+'ModelParams Lw'!$T$4)/10))) +IF(CA125="",0,POWER(10,((CA125+'ModelParams Lw'!$U$4)/10)))+IF(CB125="",0,POWER(10,((CB125+'ModelParams Lw'!$V$4)/10))))</f>
        <v>#DIV/0!</v>
      </c>
      <c r="CD125" s="24" t="e">
        <f t="shared" ca="1" si="37"/>
        <v>#DIV/0!</v>
      </c>
      <c r="CE125" s="24" t="e">
        <f ca="1">(BU125-'ModelParams Lw'!O$10)/'ModelParams Lw'!O$11</f>
        <v>#DIV/0!</v>
      </c>
      <c r="CF125" s="24" t="e">
        <f ca="1">(BV125-'ModelParams Lw'!P$10)/'ModelParams Lw'!P$11</f>
        <v>#DIV/0!</v>
      </c>
      <c r="CG125" s="24" t="e">
        <f ca="1">(BW125-'ModelParams Lw'!Q$10)/'ModelParams Lw'!Q$11</f>
        <v>#DIV/0!</v>
      </c>
      <c r="CH125" s="24" t="e">
        <f ca="1">(BX125-'ModelParams Lw'!R$10)/'ModelParams Lw'!R$11</f>
        <v>#DIV/0!</v>
      </c>
      <c r="CI125" s="24" t="e">
        <f ca="1">(BY125-'ModelParams Lw'!S$10)/'ModelParams Lw'!S$11</f>
        <v>#DIV/0!</v>
      </c>
      <c r="CJ125" s="24" t="e">
        <f ca="1">(BZ125-'ModelParams Lw'!T$10)/'ModelParams Lw'!T$11</f>
        <v>#DIV/0!</v>
      </c>
      <c r="CK125" s="24" t="e">
        <f ca="1">(CA125-'ModelParams Lw'!U$10)/'ModelParams Lw'!U$11</f>
        <v>#DIV/0!</v>
      </c>
      <c r="CL125" s="24" t="e">
        <f ca="1">(CB125-'ModelParams Lw'!V$10)/'ModelParams Lw'!V$11</f>
        <v>#DIV/0!</v>
      </c>
      <c r="CM125" s="66" t="e">
        <f t="shared" si="38"/>
        <v>#DIV/0!</v>
      </c>
      <c r="CN125" s="66" t="e">
        <f t="shared" si="39"/>
        <v>#DIV/0!</v>
      </c>
      <c r="CO125" s="66" t="e">
        <f t="shared" si="40"/>
        <v>#DIV/0!</v>
      </c>
      <c r="CP125" s="66" t="e">
        <f t="shared" si="41"/>
        <v>#DIV/0!</v>
      </c>
      <c r="CQ125" s="66" t="e">
        <f t="shared" si="42"/>
        <v>#DIV/0!</v>
      </c>
      <c r="CR125" s="66" t="e">
        <f t="shared" si="43"/>
        <v>#DIV/0!</v>
      </c>
      <c r="CS125" s="66" t="e">
        <f t="shared" si="44"/>
        <v>#DIV/0!</v>
      </c>
      <c r="CT125" s="66" t="e">
        <f t="shared" si="45"/>
        <v>#DIV/0!</v>
      </c>
      <c r="CU125" s="24" t="e">
        <f>10*LOG10(IF(CM125="",0,POWER(10,((CM125+'ModelParams Lw'!$O$4)/10))) +IF(CN125="",0,POWER(10,((CN125+'ModelParams Lw'!$P$4)/10))) +IF(CO125="",0,POWER(10,((CO125+'ModelParams Lw'!$Q$4)/10))) +IF(CP125="",0,POWER(10,((CP125+'ModelParams Lw'!$R$4)/10))) +IF(CQ125="",0,POWER(10,((CQ125+'ModelParams Lw'!$S$4)/10))) +IF(CR125="",0,POWER(10,((CR125+'ModelParams Lw'!$T$4)/10))) +IF(CS125="",0,POWER(10,((CS125+'ModelParams Lw'!$U$4)/10)))+IF(CT125="",0,POWER(10,((CT125+'ModelParams Lw'!$V$4)/10))))</f>
        <v>#DIV/0!</v>
      </c>
      <c r="CV125" s="24" t="e">
        <f t="shared" si="46"/>
        <v>#DIV/0!</v>
      </c>
      <c r="CW125" s="24" t="e">
        <f>(CM125-'ModelParams Lw'!O$10)/'ModelParams Lw'!O$11</f>
        <v>#DIV/0!</v>
      </c>
      <c r="CX125" s="24" t="e">
        <f>(CN125-'ModelParams Lw'!P$10)/'ModelParams Lw'!P$11</f>
        <v>#DIV/0!</v>
      </c>
      <c r="CY125" s="24" t="e">
        <f>(CO125-'ModelParams Lw'!Q$10)/'ModelParams Lw'!Q$11</f>
        <v>#DIV/0!</v>
      </c>
      <c r="CZ125" s="24" t="e">
        <f>(CP125-'ModelParams Lw'!R$10)/'ModelParams Lw'!R$11</f>
        <v>#DIV/0!</v>
      </c>
      <c r="DA125" s="24" t="e">
        <f>(CQ125-'ModelParams Lw'!S$10)/'ModelParams Lw'!S$11</f>
        <v>#DIV/0!</v>
      </c>
      <c r="DB125" s="24" t="e">
        <f>(CR125-'ModelParams Lw'!T$10)/'ModelParams Lw'!T$11</f>
        <v>#DIV/0!</v>
      </c>
      <c r="DC125" s="24" t="e">
        <f>(CS125-'ModelParams Lw'!U$10)/'ModelParams Lw'!U$11</f>
        <v>#DIV/0!</v>
      </c>
      <c r="DD125" s="24" t="e">
        <f>(CT125-'ModelParams Lw'!V$10)/'ModelParams Lw'!V$11</f>
        <v>#DIV/0!</v>
      </c>
    </row>
    <row r="126" spans="1:108" x14ac:dyDescent="0.25">
      <c r="A126" s="12">
        <f>'Sound Power'!B126</f>
        <v>0</v>
      </c>
      <c r="B126" s="12">
        <f>'Sound Power'!D126</f>
        <v>0</v>
      </c>
      <c r="C126" s="12">
        <f>'Sound Power'!E126</f>
        <v>0</v>
      </c>
      <c r="D126" s="12">
        <f>'Sound Power'!F126</f>
        <v>0</v>
      </c>
      <c r="E126" s="67" t="e">
        <f>IF(Calcul!$G131="SA",'Sound Power'!AY126,'Sound Power'!P126)</f>
        <v>#DIV/0!</v>
      </c>
      <c r="F126" s="67" t="e">
        <f>IF(Calcul!$G131="SA",'Sound Power'!AZ126,'Sound Power'!Q126)</f>
        <v>#DIV/0!</v>
      </c>
      <c r="G126" s="67" t="e">
        <f>IF(Calcul!$G131="SA",'Sound Power'!BA126,'Sound Power'!R126)</f>
        <v>#DIV/0!</v>
      </c>
      <c r="H126" s="67" t="e">
        <f>IF(Calcul!$G131="SA",'Sound Power'!BB126,'Sound Power'!S126)</f>
        <v>#DIV/0!</v>
      </c>
      <c r="I126" s="67" t="e">
        <f>IF(Calcul!$G131="SA",'Sound Power'!BC126,'Sound Power'!T126)</f>
        <v>#DIV/0!</v>
      </c>
      <c r="J126" s="67" t="e">
        <f>IF(Calcul!$G131="SA",'Sound Power'!BD126,'Sound Power'!U126)</f>
        <v>#DIV/0!</v>
      </c>
      <c r="K126" s="67" t="e">
        <f>IF(Calcul!$G131="SA",'Sound Power'!BE126,'Sound Power'!V126)</f>
        <v>#DIV/0!</v>
      </c>
      <c r="L126" s="67" t="e">
        <f>IF(Calcul!$G131="SA",'Sound Power'!BF126,'Sound Power'!W126)</f>
        <v>#DIV/0!</v>
      </c>
      <c r="M126" s="67" t="e">
        <f>'Sound Power'!BY126</f>
        <v>#DIV/0!</v>
      </c>
      <c r="N126" s="67" t="e">
        <f>'Sound Power'!BZ126</f>
        <v>#DIV/0!</v>
      </c>
      <c r="O126" s="67" t="e">
        <f>'Sound Power'!CA126</f>
        <v>#DIV/0!</v>
      </c>
      <c r="P126" s="67" t="e">
        <f>'Sound Power'!CB126</f>
        <v>#DIV/0!</v>
      </c>
      <c r="Q126" s="67" t="e">
        <f>'Sound Power'!CC126</f>
        <v>#DIV/0!</v>
      </c>
      <c r="R126" s="67" t="e">
        <f>'Sound Power'!CD126</f>
        <v>#DIV/0!</v>
      </c>
      <c r="S126" s="67" t="e">
        <f>'Sound Power'!CE126</f>
        <v>#DIV/0!</v>
      </c>
      <c r="T126" s="67" t="e">
        <f>'Sound Power'!CF126</f>
        <v>#DIV/0!</v>
      </c>
      <c r="U126" s="64">
        <f t="shared" si="26"/>
        <v>0</v>
      </c>
      <c r="V126" s="64">
        <f t="shared" si="27"/>
        <v>0</v>
      </c>
      <c r="W126" s="67" t="e">
        <f>('ModelParams Lp'!B$4*10^'ModelParams Lp'!B$5*($U126/$V126)^'ModelParams Lp'!B$6)*3</f>
        <v>#DIV/0!</v>
      </c>
      <c r="X126" s="67" t="e">
        <f>('ModelParams Lp'!C$4*10^'ModelParams Lp'!C$5*($U126/$V126)^'ModelParams Lp'!C$6)*3</f>
        <v>#DIV/0!</v>
      </c>
      <c r="Y126" s="67" t="e">
        <f>('ModelParams Lp'!D$4*10^'ModelParams Lp'!D$5*($U126/$V126)^'ModelParams Lp'!D$6)*3</f>
        <v>#DIV/0!</v>
      </c>
      <c r="Z126" s="67" t="e">
        <f>('ModelParams Lp'!E$4*10^'ModelParams Lp'!E$5*($U126/$V126)^'ModelParams Lp'!E$6)*3</f>
        <v>#DIV/0!</v>
      </c>
      <c r="AA126" s="67" t="e">
        <f>('ModelParams Lp'!F$4*10^'ModelParams Lp'!F$5*($U126/$V126)^'ModelParams Lp'!F$6)*3</f>
        <v>#DIV/0!</v>
      </c>
      <c r="AB126" s="67" t="e">
        <f>('ModelParams Lp'!G$4*10^'ModelParams Lp'!G$5*($U126/$V126)^'ModelParams Lp'!G$6)*3</f>
        <v>#DIV/0!</v>
      </c>
      <c r="AC126" s="67" t="e">
        <f>('ModelParams Lp'!H$4*10^'ModelParams Lp'!H$5*($U126/$V126)^'ModelParams Lp'!H$6)*3</f>
        <v>#DIV/0!</v>
      </c>
      <c r="AD126" s="67" t="e">
        <f>('ModelParams Lp'!I$4*10^'ModelParams Lp'!I$5*($U126/$V126)^'ModelParams Lp'!I$6)*3</f>
        <v>#DIV/0!</v>
      </c>
      <c r="AE126" s="53" t="e">
        <f t="shared" si="28"/>
        <v>#DIV/0!</v>
      </c>
      <c r="AF126" s="53" t="e">
        <f>IF(AE126&lt;'ModelParams Lp'!$B$16,-1,IF(AE126&lt;'ModelParams Lp'!$C$16,0,IF(AE126&lt;'ModelParams Lp'!$D$16,1,IF(AE126&lt;'ModelParams Lp'!$E$16,2,IF(AE126&lt;'ModelParams Lp'!$F$16,3,IF(AE126&lt;'ModelParams Lp'!$G$16,4,IF(AE126&lt;'ModelParams Lp'!$H$16,5,6)))))))</f>
        <v>#DIV/0!</v>
      </c>
      <c r="AG126" s="67" t="e">
        <f ca="1">IF($AF126&gt;1,0,OFFSET('ModelParams Lp'!$C$12,0,-'Sound Pressure'!$AF126))</f>
        <v>#DIV/0!</v>
      </c>
      <c r="AH126" s="67" t="e">
        <f ca="1">IF($AF126&gt;2,0,OFFSET('ModelParams Lp'!$D$12,0,-'Sound Pressure'!$AF126))</f>
        <v>#DIV/0!</v>
      </c>
      <c r="AI126" s="67" t="e">
        <f ca="1">IF($AF126&gt;3,0,OFFSET('ModelParams Lp'!$E$12,0,-'Sound Pressure'!$AF126))</f>
        <v>#DIV/0!</v>
      </c>
      <c r="AJ126" s="67" t="e">
        <f ca="1">IF($AF126&gt;4,0,OFFSET('ModelParams Lp'!$F$12,0,-'Sound Pressure'!$AF126))</f>
        <v>#DIV/0!</v>
      </c>
      <c r="AK126" s="67" t="e">
        <f ca="1">IF($AF126&gt;3,0,OFFSET('ModelParams Lp'!$G$12,0,-'Sound Pressure'!$AF126))</f>
        <v>#DIV/0!</v>
      </c>
      <c r="AL126" s="67" t="e">
        <f ca="1">IF($AF126&gt;5,0,OFFSET('ModelParams Lp'!$H$12,0,-'Sound Pressure'!$AF126))</f>
        <v>#DIV/0!</v>
      </c>
      <c r="AM126" s="67" t="e">
        <f ca="1">IF($AF126&gt;6,0,OFFSET('ModelParams Lp'!$I$12,0,-'Sound Pressure'!$AF126))</f>
        <v>#DIV/0!</v>
      </c>
      <c r="AN126" s="67" t="e">
        <f ca="1">IF($AF126&gt;7,0,IF($AF$4&lt;0,3,OFFSET('ModelParams Lp'!$J$12,0,-'Sound Pressure'!$AF126)))</f>
        <v>#DIV/0!</v>
      </c>
      <c r="AO126" s="67" t="e">
        <f t="shared" si="48"/>
        <v>#DIV/0!</v>
      </c>
      <c r="AP126" s="67" t="e">
        <f t="shared" si="49"/>
        <v>#DIV/0!</v>
      </c>
      <c r="AQ126" s="67" t="e">
        <f t="shared" si="49"/>
        <v>#DIV/0!</v>
      </c>
      <c r="AR126" s="67" t="e">
        <f t="shared" si="49"/>
        <v>#DIV/0!</v>
      </c>
      <c r="AS126" s="67" t="e">
        <f t="shared" si="49"/>
        <v>#DIV/0!</v>
      </c>
      <c r="AT126" s="67" t="e">
        <f t="shared" si="49"/>
        <v>#DIV/0!</v>
      </c>
      <c r="AU126" s="67" t="e">
        <f t="shared" si="49"/>
        <v>#DIV/0!</v>
      </c>
      <c r="AV126" s="67" t="e">
        <f t="shared" si="49"/>
        <v>#DIV/0!</v>
      </c>
      <c r="AW126" s="67">
        <f>'ModelParams Lp'!B$22</f>
        <v>4</v>
      </c>
      <c r="AX126" s="67">
        <f>'ModelParams Lp'!C$22</f>
        <v>2</v>
      </c>
      <c r="AY126" s="67">
        <f>'ModelParams Lp'!D$22</f>
        <v>1</v>
      </c>
      <c r="AZ126" s="67">
        <f>'ModelParams Lp'!E$22</f>
        <v>0</v>
      </c>
      <c r="BA126" s="67">
        <f>'ModelParams Lp'!F$22</f>
        <v>0</v>
      </c>
      <c r="BB126" s="67">
        <f>'ModelParams Lp'!G$22</f>
        <v>0</v>
      </c>
      <c r="BC126" s="67">
        <f>'ModelParams Lp'!H$22</f>
        <v>0</v>
      </c>
      <c r="BD126" s="67">
        <f>'ModelParams Lp'!I$22</f>
        <v>0</v>
      </c>
      <c r="BE126" s="67" t="e">
        <f>-10*LOG(2/(4*PI()*2^2)+4/(0.163*(Calcul!$K131*Calcul!$L131)/VLOOKUP(Calcul!$I131,'ModelParams Lp'!$E$37:$F$39,2,0)))</f>
        <v>#N/A</v>
      </c>
      <c r="BF126" s="67" t="e">
        <f>-10*LOG(2/(4*PI()*2^2)+4/(0.163*(Calcul!$K131*Calcul!$L131)/VLOOKUP(Calcul!$I131,'ModelParams Lp'!$E$37:$F$39,2,0)))</f>
        <v>#N/A</v>
      </c>
      <c r="BG126" s="67" t="e">
        <f>-10*LOG(2/(4*PI()*2^2)+4/(0.163*(Calcul!$K131*Calcul!$L131)/VLOOKUP(Calcul!$I131,'ModelParams Lp'!$E$37:$F$39,2,0)))</f>
        <v>#N/A</v>
      </c>
      <c r="BH126" s="67" t="e">
        <f>-10*LOG(2/(4*PI()*2^2)+4/(0.163*(Calcul!$K131*Calcul!$L131)/VLOOKUP(Calcul!$I131,'ModelParams Lp'!$E$37:$F$39,2,0)))</f>
        <v>#N/A</v>
      </c>
      <c r="BI126" s="67" t="e">
        <f>-10*LOG(2/(4*PI()*2^2)+4/(0.163*(Calcul!$K131*Calcul!$L131)/VLOOKUP(Calcul!$I131,'ModelParams Lp'!$E$37:$F$39,2,0)))</f>
        <v>#N/A</v>
      </c>
      <c r="BJ126" s="67" t="e">
        <f>-10*LOG(2/(4*PI()*2^2)+4/(0.163*(Calcul!$K131*Calcul!$L131)/VLOOKUP(Calcul!$I131,'ModelParams Lp'!$E$37:$F$39,2,0)))</f>
        <v>#N/A</v>
      </c>
      <c r="BK126" s="67" t="e">
        <f>-10*LOG(2/(4*PI()*2^2)+4/(0.163*(Calcul!$K131*Calcul!$L131)/VLOOKUP(Calcul!$I131,'ModelParams Lp'!$E$37:$F$39,2,0)))</f>
        <v>#N/A</v>
      </c>
      <c r="BL126" s="67" t="e">
        <f>-10*LOG(2/(4*PI()*2^2)+4/(0.163*(Calcul!$K131*Calcul!$L131)/VLOOKUP(Calcul!$I131,'ModelParams Lp'!$E$37:$F$39,2,0)))</f>
        <v>#N/A</v>
      </c>
      <c r="BM126" s="67" t="e">
        <f>VLOOKUP(Calcul!$J131,'ModelParams Lp'!$D$28:$O$32,5,0)+BE126</f>
        <v>#N/A</v>
      </c>
      <c r="BN126" s="67" t="e">
        <f>VLOOKUP(Calcul!$J131,'ModelParams Lp'!$D$28:$O$32,6,0)+BF126</f>
        <v>#N/A</v>
      </c>
      <c r="BO126" s="67" t="e">
        <f>VLOOKUP(Calcul!$J131,'ModelParams Lp'!$D$28:$O$32,7,0)+BG126</f>
        <v>#N/A</v>
      </c>
      <c r="BP126" s="67" t="e">
        <f>VLOOKUP(Calcul!$J131,'ModelParams Lp'!$D$28:$O$32,8,0)+BH126</f>
        <v>#N/A</v>
      </c>
      <c r="BQ126" s="67" t="e">
        <f>VLOOKUP(Calcul!$J131,'ModelParams Lp'!$D$28:$O$32,9,0)+BI126</f>
        <v>#N/A</v>
      </c>
      <c r="BR126" s="67" t="e">
        <f>VLOOKUP(Calcul!$J131,'ModelParams Lp'!$D$28:$O$32,10,0)+BJ126</f>
        <v>#N/A</v>
      </c>
      <c r="BS126" s="67" t="e">
        <f>VLOOKUP(Calcul!$J131,'ModelParams Lp'!$D$28:$O$32,11,0)+BK126</f>
        <v>#N/A</v>
      </c>
      <c r="BT126" s="67" t="e">
        <f>VLOOKUP(Calcul!$J131,'ModelParams Lp'!$D$28:$O$32,12,0)+BL126</f>
        <v>#N/A</v>
      </c>
      <c r="BU126" s="66" t="e">
        <f t="shared" ca="1" si="29"/>
        <v>#DIV/0!</v>
      </c>
      <c r="BV126" s="66" t="e">
        <f t="shared" ca="1" si="30"/>
        <v>#DIV/0!</v>
      </c>
      <c r="BW126" s="66" t="e">
        <f t="shared" ca="1" si="31"/>
        <v>#DIV/0!</v>
      </c>
      <c r="BX126" s="66" t="e">
        <f t="shared" ca="1" si="32"/>
        <v>#DIV/0!</v>
      </c>
      <c r="BY126" s="66" t="e">
        <f t="shared" ca="1" si="33"/>
        <v>#DIV/0!</v>
      </c>
      <c r="BZ126" s="66" t="e">
        <f t="shared" ca="1" si="34"/>
        <v>#DIV/0!</v>
      </c>
      <c r="CA126" s="66" t="e">
        <f t="shared" ca="1" si="35"/>
        <v>#DIV/0!</v>
      </c>
      <c r="CB126" s="66" t="e">
        <f t="shared" ca="1" si="36"/>
        <v>#DIV/0!</v>
      </c>
      <c r="CC126" s="24" t="e">
        <f ca="1">10*LOG10(IF(BU126="",0,POWER(10,((BU126+'ModelParams Lw'!$O$4)/10))) +IF(BV126="",0,POWER(10,((BV126+'ModelParams Lw'!$P$4)/10))) +IF(BW126="",0,POWER(10,((BW126+'ModelParams Lw'!$Q$4)/10))) +IF(BX126="",0,POWER(10,((BX126+'ModelParams Lw'!$R$4)/10))) +IF(BY126="",0,POWER(10,((BY126+'ModelParams Lw'!$S$4)/10))) +IF(BZ126="",0,POWER(10,((BZ126+'ModelParams Lw'!$T$4)/10))) +IF(CA126="",0,POWER(10,((CA126+'ModelParams Lw'!$U$4)/10)))+IF(CB126="",0,POWER(10,((CB126+'ModelParams Lw'!$V$4)/10))))</f>
        <v>#DIV/0!</v>
      </c>
      <c r="CD126" s="24" t="e">
        <f t="shared" ca="1" si="37"/>
        <v>#DIV/0!</v>
      </c>
      <c r="CE126" s="24" t="e">
        <f ca="1">(BU126-'ModelParams Lw'!O$10)/'ModelParams Lw'!O$11</f>
        <v>#DIV/0!</v>
      </c>
      <c r="CF126" s="24" t="e">
        <f ca="1">(BV126-'ModelParams Lw'!P$10)/'ModelParams Lw'!P$11</f>
        <v>#DIV/0!</v>
      </c>
      <c r="CG126" s="24" t="e">
        <f ca="1">(BW126-'ModelParams Lw'!Q$10)/'ModelParams Lw'!Q$11</f>
        <v>#DIV/0!</v>
      </c>
      <c r="CH126" s="24" t="e">
        <f ca="1">(BX126-'ModelParams Lw'!R$10)/'ModelParams Lw'!R$11</f>
        <v>#DIV/0!</v>
      </c>
      <c r="CI126" s="24" t="e">
        <f ca="1">(BY126-'ModelParams Lw'!S$10)/'ModelParams Lw'!S$11</f>
        <v>#DIV/0!</v>
      </c>
      <c r="CJ126" s="24" t="e">
        <f ca="1">(BZ126-'ModelParams Lw'!T$10)/'ModelParams Lw'!T$11</f>
        <v>#DIV/0!</v>
      </c>
      <c r="CK126" s="24" t="e">
        <f ca="1">(CA126-'ModelParams Lw'!U$10)/'ModelParams Lw'!U$11</f>
        <v>#DIV/0!</v>
      </c>
      <c r="CL126" s="24" t="e">
        <f ca="1">(CB126-'ModelParams Lw'!V$10)/'ModelParams Lw'!V$11</f>
        <v>#DIV/0!</v>
      </c>
      <c r="CM126" s="66" t="e">
        <f t="shared" si="38"/>
        <v>#DIV/0!</v>
      </c>
      <c r="CN126" s="66" t="e">
        <f t="shared" si="39"/>
        <v>#DIV/0!</v>
      </c>
      <c r="CO126" s="66" t="e">
        <f t="shared" si="40"/>
        <v>#DIV/0!</v>
      </c>
      <c r="CP126" s="66" t="e">
        <f t="shared" si="41"/>
        <v>#DIV/0!</v>
      </c>
      <c r="CQ126" s="66" t="e">
        <f t="shared" si="42"/>
        <v>#DIV/0!</v>
      </c>
      <c r="CR126" s="66" t="e">
        <f t="shared" si="43"/>
        <v>#DIV/0!</v>
      </c>
      <c r="CS126" s="66" t="e">
        <f t="shared" si="44"/>
        <v>#DIV/0!</v>
      </c>
      <c r="CT126" s="66" t="e">
        <f t="shared" si="45"/>
        <v>#DIV/0!</v>
      </c>
      <c r="CU126" s="24" t="e">
        <f>10*LOG10(IF(CM126="",0,POWER(10,((CM126+'ModelParams Lw'!$O$4)/10))) +IF(CN126="",0,POWER(10,((CN126+'ModelParams Lw'!$P$4)/10))) +IF(CO126="",0,POWER(10,((CO126+'ModelParams Lw'!$Q$4)/10))) +IF(CP126="",0,POWER(10,((CP126+'ModelParams Lw'!$R$4)/10))) +IF(CQ126="",0,POWER(10,((CQ126+'ModelParams Lw'!$S$4)/10))) +IF(CR126="",0,POWER(10,((CR126+'ModelParams Lw'!$T$4)/10))) +IF(CS126="",0,POWER(10,((CS126+'ModelParams Lw'!$U$4)/10)))+IF(CT126="",0,POWER(10,((CT126+'ModelParams Lw'!$V$4)/10))))</f>
        <v>#DIV/0!</v>
      </c>
      <c r="CV126" s="24" t="e">
        <f t="shared" si="46"/>
        <v>#DIV/0!</v>
      </c>
      <c r="CW126" s="24" t="e">
        <f>(CM126-'ModelParams Lw'!O$10)/'ModelParams Lw'!O$11</f>
        <v>#DIV/0!</v>
      </c>
      <c r="CX126" s="24" t="e">
        <f>(CN126-'ModelParams Lw'!P$10)/'ModelParams Lw'!P$11</f>
        <v>#DIV/0!</v>
      </c>
      <c r="CY126" s="24" t="e">
        <f>(CO126-'ModelParams Lw'!Q$10)/'ModelParams Lw'!Q$11</f>
        <v>#DIV/0!</v>
      </c>
      <c r="CZ126" s="24" t="e">
        <f>(CP126-'ModelParams Lw'!R$10)/'ModelParams Lw'!R$11</f>
        <v>#DIV/0!</v>
      </c>
      <c r="DA126" s="24" t="e">
        <f>(CQ126-'ModelParams Lw'!S$10)/'ModelParams Lw'!S$11</f>
        <v>#DIV/0!</v>
      </c>
      <c r="DB126" s="24" t="e">
        <f>(CR126-'ModelParams Lw'!T$10)/'ModelParams Lw'!T$11</f>
        <v>#DIV/0!</v>
      </c>
      <c r="DC126" s="24" t="e">
        <f>(CS126-'ModelParams Lw'!U$10)/'ModelParams Lw'!U$11</f>
        <v>#DIV/0!</v>
      </c>
      <c r="DD126" s="24" t="e">
        <f>(CT126-'ModelParams Lw'!V$10)/'ModelParams Lw'!V$11</f>
        <v>#DIV/0!</v>
      </c>
    </row>
    <row r="127" spans="1:108" x14ac:dyDescent="0.25">
      <c r="A127" s="12">
        <f>'Sound Power'!B127</f>
        <v>0</v>
      </c>
      <c r="B127" s="12">
        <f>'Sound Power'!D127</f>
        <v>0</v>
      </c>
      <c r="C127" s="12">
        <f>'Sound Power'!E127</f>
        <v>0</v>
      </c>
      <c r="D127" s="12">
        <f>'Sound Power'!F127</f>
        <v>0</v>
      </c>
      <c r="E127" s="67" t="e">
        <f>IF(Calcul!$G132="SA",'Sound Power'!AY127,'Sound Power'!P127)</f>
        <v>#DIV/0!</v>
      </c>
      <c r="F127" s="67" t="e">
        <f>IF(Calcul!$G132="SA",'Sound Power'!AZ127,'Sound Power'!Q127)</f>
        <v>#DIV/0!</v>
      </c>
      <c r="G127" s="67" t="e">
        <f>IF(Calcul!$G132="SA",'Sound Power'!BA127,'Sound Power'!R127)</f>
        <v>#DIV/0!</v>
      </c>
      <c r="H127" s="67" t="e">
        <f>IF(Calcul!$G132="SA",'Sound Power'!BB127,'Sound Power'!S127)</f>
        <v>#DIV/0!</v>
      </c>
      <c r="I127" s="67" t="e">
        <f>IF(Calcul!$G132="SA",'Sound Power'!BC127,'Sound Power'!T127)</f>
        <v>#DIV/0!</v>
      </c>
      <c r="J127" s="67" t="e">
        <f>IF(Calcul!$G132="SA",'Sound Power'!BD127,'Sound Power'!U127)</f>
        <v>#DIV/0!</v>
      </c>
      <c r="K127" s="67" t="e">
        <f>IF(Calcul!$G132="SA",'Sound Power'!BE127,'Sound Power'!V127)</f>
        <v>#DIV/0!</v>
      </c>
      <c r="L127" s="67" t="e">
        <f>IF(Calcul!$G132="SA",'Sound Power'!BF127,'Sound Power'!W127)</f>
        <v>#DIV/0!</v>
      </c>
      <c r="M127" s="67" t="e">
        <f>'Sound Power'!BY127</f>
        <v>#DIV/0!</v>
      </c>
      <c r="N127" s="67" t="e">
        <f>'Sound Power'!BZ127</f>
        <v>#DIV/0!</v>
      </c>
      <c r="O127" s="67" t="e">
        <f>'Sound Power'!CA127</f>
        <v>#DIV/0!</v>
      </c>
      <c r="P127" s="67" t="e">
        <f>'Sound Power'!CB127</f>
        <v>#DIV/0!</v>
      </c>
      <c r="Q127" s="67" t="e">
        <f>'Sound Power'!CC127</f>
        <v>#DIV/0!</v>
      </c>
      <c r="R127" s="67" t="e">
        <f>'Sound Power'!CD127</f>
        <v>#DIV/0!</v>
      </c>
      <c r="S127" s="67" t="e">
        <f>'Sound Power'!CE127</f>
        <v>#DIV/0!</v>
      </c>
      <c r="T127" s="67" t="e">
        <f>'Sound Power'!CF127</f>
        <v>#DIV/0!</v>
      </c>
      <c r="U127" s="64">
        <f t="shared" si="26"/>
        <v>0</v>
      </c>
      <c r="V127" s="64">
        <f t="shared" si="27"/>
        <v>0</v>
      </c>
      <c r="W127" s="67" t="e">
        <f>('ModelParams Lp'!B$4*10^'ModelParams Lp'!B$5*($U127/$V127)^'ModelParams Lp'!B$6)*3</f>
        <v>#DIV/0!</v>
      </c>
      <c r="X127" s="67" t="e">
        <f>('ModelParams Lp'!C$4*10^'ModelParams Lp'!C$5*($U127/$V127)^'ModelParams Lp'!C$6)*3</f>
        <v>#DIV/0!</v>
      </c>
      <c r="Y127" s="67" t="e">
        <f>('ModelParams Lp'!D$4*10^'ModelParams Lp'!D$5*($U127/$V127)^'ModelParams Lp'!D$6)*3</f>
        <v>#DIV/0!</v>
      </c>
      <c r="Z127" s="67" t="e">
        <f>('ModelParams Lp'!E$4*10^'ModelParams Lp'!E$5*($U127/$V127)^'ModelParams Lp'!E$6)*3</f>
        <v>#DIV/0!</v>
      </c>
      <c r="AA127" s="67" t="e">
        <f>('ModelParams Lp'!F$4*10^'ModelParams Lp'!F$5*($U127/$V127)^'ModelParams Lp'!F$6)*3</f>
        <v>#DIV/0!</v>
      </c>
      <c r="AB127" s="67" t="e">
        <f>('ModelParams Lp'!G$4*10^'ModelParams Lp'!G$5*($U127/$V127)^'ModelParams Lp'!G$6)*3</f>
        <v>#DIV/0!</v>
      </c>
      <c r="AC127" s="67" t="e">
        <f>('ModelParams Lp'!H$4*10^'ModelParams Lp'!H$5*($U127/$V127)^'ModelParams Lp'!H$6)*3</f>
        <v>#DIV/0!</v>
      </c>
      <c r="AD127" s="67" t="e">
        <f>('ModelParams Lp'!I$4*10^'ModelParams Lp'!I$5*($U127/$V127)^'ModelParams Lp'!I$6)*3</f>
        <v>#DIV/0!</v>
      </c>
      <c r="AE127" s="53" t="e">
        <f t="shared" si="28"/>
        <v>#DIV/0!</v>
      </c>
      <c r="AF127" s="53" t="e">
        <f>IF(AE127&lt;'ModelParams Lp'!$B$16,-1,IF(AE127&lt;'ModelParams Lp'!$C$16,0,IF(AE127&lt;'ModelParams Lp'!$D$16,1,IF(AE127&lt;'ModelParams Lp'!$E$16,2,IF(AE127&lt;'ModelParams Lp'!$F$16,3,IF(AE127&lt;'ModelParams Lp'!$G$16,4,IF(AE127&lt;'ModelParams Lp'!$H$16,5,6)))))))</f>
        <v>#DIV/0!</v>
      </c>
      <c r="AG127" s="67" t="e">
        <f ca="1">IF($AF127&gt;1,0,OFFSET('ModelParams Lp'!$C$12,0,-'Sound Pressure'!$AF127))</f>
        <v>#DIV/0!</v>
      </c>
      <c r="AH127" s="67" t="e">
        <f ca="1">IF($AF127&gt;2,0,OFFSET('ModelParams Lp'!$D$12,0,-'Sound Pressure'!$AF127))</f>
        <v>#DIV/0!</v>
      </c>
      <c r="AI127" s="67" t="e">
        <f ca="1">IF($AF127&gt;3,0,OFFSET('ModelParams Lp'!$E$12,0,-'Sound Pressure'!$AF127))</f>
        <v>#DIV/0!</v>
      </c>
      <c r="AJ127" s="67" t="e">
        <f ca="1">IF($AF127&gt;4,0,OFFSET('ModelParams Lp'!$F$12,0,-'Sound Pressure'!$AF127))</f>
        <v>#DIV/0!</v>
      </c>
      <c r="AK127" s="67" t="e">
        <f ca="1">IF($AF127&gt;3,0,OFFSET('ModelParams Lp'!$G$12,0,-'Sound Pressure'!$AF127))</f>
        <v>#DIV/0!</v>
      </c>
      <c r="AL127" s="67" t="e">
        <f ca="1">IF($AF127&gt;5,0,OFFSET('ModelParams Lp'!$H$12,0,-'Sound Pressure'!$AF127))</f>
        <v>#DIV/0!</v>
      </c>
      <c r="AM127" s="67" t="e">
        <f ca="1">IF($AF127&gt;6,0,OFFSET('ModelParams Lp'!$I$12,0,-'Sound Pressure'!$AF127))</f>
        <v>#DIV/0!</v>
      </c>
      <c r="AN127" s="67" t="e">
        <f ca="1">IF($AF127&gt;7,0,IF($AF$4&lt;0,3,OFFSET('ModelParams Lp'!$J$12,0,-'Sound Pressure'!$AF127)))</f>
        <v>#DIV/0!</v>
      </c>
      <c r="AO127" s="67" t="e">
        <f t="shared" si="48"/>
        <v>#DIV/0!</v>
      </c>
      <c r="AP127" s="67" t="e">
        <f t="shared" si="49"/>
        <v>#DIV/0!</v>
      </c>
      <c r="AQ127" s="67" t="e">
        <f t="shared" si="49"/>
        <v>#DIV/0!</v>
      </c>
      <c r="AR127" s="67" t="e">
        <f t="shared" si="49"/>
        <v>#DIV/0!</v>
      </c>
      <c r="AS127" s="67" t="e">
        <f t="shared" si="49"/>
        <v>#DIV/0!</v>
      </c>
      <c r="AT127" s="67" t="e">
        <f t="shared" si="49"/>
        <v>#DIV/0!</v>
      </c>
      <c r="AU127" s="67" t="e">
        <f t="shared" si="49"/>
        <v>#DIV/0!</v>
      </c>
      <c r="AV127" s="67" t="e">
        <f t="shared" si="49"/>
        <v>#DIV/0!</v>
      </c>
      <c r="AW127" s="67">
        <f>'ModelParams Lp'!B$22</f>
        <v>4</v>
      </c>
      <c r="AX127" s="67">
        <f>'ModelParams Lp'!C$22</f>
        <v>2</v>
      </c>
      <c r="AY127" s="67">
        <f>'ModelParams Lp'!D$22</f>
        <v>1</v>
      </c>
      <c r="AZ127" s="67">
        <f>'ModelParams Lp'!E$22</f>
        <v>0</v>
      </c>
      <c r="BA127" s="67">
        <f>'ModelParams Lp'!F$22</f>
        <v>0</v>
      </c>
      <c r="BB127" s="67">
        <f>'ModelParams Lp'!G$22</f>
        <v>0</v>
      </c>
      <c r="BC127" s="67">
        <f>'ModelParams Lp'!H$22</f>
        <v>0</v>
      </c>
      <c r="BD127" s="67">
        <f>'ModelParams Lp'!I$22</f>
        <v>0</v>
      </c>
      <c r="BE127" s="67" t="e">
        <f>-10*LOG(2/(4*PI()*2^2)+4/(0.163*(Calcul!$K132*Calcul!$L132)/VLOOKUP(Calcul!$I132,'ModelParams Lp'!$E$37:$F$39,2,0)))</f>
        <v>#N/A</v>
      </c>
      <c r="BF127" s="67" t="e">
        <f>-10*LOG(2/(4*PI()*2^2)+4/(0.163*(Calcul!$K132*Calcul!$L132)/VLOOKUP(Calcul!$I132,'ModelParams Lp'!$E$37:$F$39,2,0)))</f>
        <v>#N/A</v>
      </c>
      <c r="BG127" s="67" t="e">
        <f>-10*LOG(2/(4*PI()*2^2)+4/(0.163*(Calcul!$K132*Calcul!$L132)/VLOOKUP(Calcul!$I132,'ModelParams Lp'!$E$37:$F$39,2,0)))</f>
        <v>#N/A</v>
      </c>
      <c r="BH127" s="67" t="e">
        <f>-10*LOG(2/(4*PI()*2^2)+4/(0.163*(Calcul!$K132*Calcul!$L132)/VLOOKUP(Calcul!$I132,'ModelParams Lp'!$E$37:$F$39,2,0)))</f>
        <v>#N/A</v>
      </c>
      <c r="BI127" s="67" t="e">
        <f>-10*LOG(2/(4*PI()*2^2)+4/(0.163*(Calcul!$K132*Calcul!$L132)/VLOOKUP(Calcul!$I132,'ModelParams Lp'!$E$37:$F$39,2,0)))</f>
        <v>#N/A</v>
      </c>
      <c r="BJ127" s="67" t="e">
        <f>-10*LOG(2/(4*PI()*2^2)+4/(0.163*(Calcul!$K132*Calcul!$L132)/VLOOKUP(Calcul!$I132,'ModelParams Lp'!$E$37:$F$39,2,0)))</f>
        <v>#N/A</v>
      </c>
      <c r="BK127" s="67" t="e">
        <f>-10*LOG(2/(4*PI()*2^2)+4/(0.163*(Calcul!$K132*Calcul!$L132)/VLOOKUP(Calcul!$I132,'ModelParams Lp'!$E$37:$F$39,2,0)))</f>
        <v>#N/A</v>
      </c>
      <c r="BL127" s="67" t="e">
        <f>-10*LOG(2/(4*PI()*2^2)+4/(0.163*(Calcul!$K132*Calcul!$L132)/VLOOKUP(Calcul!$I132,'ModelParams Lp'!$E$37:$F$39,2,0)))</f>
        <v>#N/A</v>
      </c>
      <c r="BM127" s="67" t="e">
        <f>VLOOKUP(Calcul!$J132,'ModelParams Lp'!$D$28:$O$32,5,0)+BE127</f>
        <v>#N/A</v>
      </c>
      <c r="BN127" s="67" t="e">
        <f>VLOOKUP(Calcul!$J132,'ModelParams Lp'!$D$28:$O$32,6,0)+BF127</f>
        <v>#N/A</v>
      </c>
      <c r="BO127" s="67" t="e">
        <f>VLOOKUP(Calcul!$J132,'ModelParams Lp'!$D$28:$O$32,7,0)+BG127</f>
        <v>#N/A</v>
      </c>
      <c r="BP127" s="67" t="e">
        <f>VLOOKUP(Calcul!$J132,'ModelParams Lp'!$D$28:$O$32,8,0)+BH127</f>
        <v>#N/A</v>
      </c>
      <c r="BQ127" s="67" t="e">
        <f>VLOOKUP(Calcul!$J132,'ModelParams Lp'!$D$28:$O$32,9,0)+BI127</f>
        <v>#N/A</v>
      </c>
      <c r="BR127" s="67" t="e">
        <f>VLOOKUP(Calcul!$J132,'ModelParams Lp'!$D$28:$O$32,10,0)+BJ127</f>
        <v>#N/A</v>
      </c>
      <c r="BS127" s="67" t="e">
        <f>VLOOKUP(Calcul!$J132,'ModelParams Lp'!$D$28:$O$32,11,0)+BK127</f>
        <v>#N/A</v>
      </c>
      <c r="BT127" s="67" t="e">
        <f>VLOOKUP(Calcul!$J132,'ModelParams Lp'!$D$28:$O$32,12,0)+BL127</f>
        <v>#N/A</v>
      </c>
      <c r="BU127" s="66" t="e">
        <f t="shared" ca="1" si="29"/>
        <v>#DIV/0!</v>
      </c>
      <c r="BV127" s="66" t="e">
        <f t="shared" ca="1" si="30"/>
        <v>#DIV/0!</v>
      </c>
      <c r="BW127" s="66" t="e">
        <f t="shared" ca="1" si="31"/>
        <v>#DIV/0!</v>
      </c>
      <c r="BX127" s="66" t="e">
        <f t="shared" ca="1" si="32"/>
        <v>#DIV/0!</v>
      </c>
      <c r="BY127" s="66" t="e">
        <f t="shared" ca="1" si="33"/>
        <v>#DIV/0!</v>
      </c>
      <c r="BZ127" s="66" t="e">
        <f t="shared" ca="1" si="34"/>
        <v>#DIV/0!</v>
      </c>
      <c r="CA127" s="66" t="e">
        <f t="shared" ca="1" si="35"/>
        <v>#DIV/0!</v>
      </c>
      <c r="CB127" s="66" t="e">
        <f t="shared" ca="1" si="36"/>
        <v>#DIV/0!</v>
      </c>
      <c r="CC127" s="24" t="e">
        <f ca="1">10*LOG10(IF(BU127="",0,POWER(10,((BU127+'ModelParams Lw'!$O$4)/10))) +IF(BV127="",0,POWER(10,((BV127+'ModelParams Lw'!$P$4)/10))) +IF(BW127="",0,POWER(10,((BW127+'ModelParams Lw'!$Q$4)/10))) +IF(BX127="",0,POWER(10,((BX127+'ModelParams Lw'!$R$4)/10))) +IF(BY127="",0,POWER(10,((BY127+'ModelParams Lw'!$S$4)/10))) +IF(BZ127="",0,POWER(10,((BZ127+'ModelParams Lw'!$T$4)/10))) +IF(CA127="",0,POWER(10,((CA127+'ModelParams Lw'!$U$4)/10)))+IF(CB127="",0,POWER(10,((CB127+'ModelParams Lw'!$V$4)/10))))</f>
        <v>#DIV/0!</v>
      </c>
      <c r="CD127" s="24" t="e">
        <f t="shared" ca="1" si="37"/>
        <v>#DIV/0!</v>
      </c>
      <c r="CE127" s="24" t="e">
        <f ca="1">(BU127-'ModelParams Lw'!O$10)/'ModelParams Lw'!O$11</f>
        <v>#DIV/0!</v>
      </c>
      <c r="CF127" s="24" t="e">
        <f ca="1">(BV127-'ModelParams Lw'!P$10)/'ModelParams Lw'!P$11</f>
        <v>#DIV/0!</v>
      </c>
      <c r="CG127" s="24" t="e">
        <f ca="1">(BW127-'ModelParams Lw'!Q$10)/'ModelParams Lw'!Q$11</f>
        <v>#DIV/0!</v>
      </c>
      <c r="CH127" s="24" t="e">
        <f ca="1">(BX127-'ModelParams Lw'!R$10)/'ModelParams Lw'!R$11</f>
        <v>#DIV/0!</v>
      </c>
      <c r="CI127" s="24" t="e">
        <f ca="1">(BY127-'ModelParams Lw'!S$10)/'ModelParams Lw'!S$11</f>
        <v>#DIV/0!</v>
      </c>
      <c r="CJ127" s="24" t="e">
        <f ca="1">(BZ127-'ModelParams Lw'!T$10)/'ModelParams Lw'!T$11</f>
        <v>#DIV/0!</v>
      </c>
      <c r="CK127" s="24" t="e">
        <f ca="1">(CA127-'ModelParams Lw'!U$10)/'ModelParams Lw'!U$11</f>
        <v>#DIV/0!</v>
      </c>
      <c r="CL127" s="24" t="e">
        <f ca="1">(CB127-'ModelParams Lw'!V$10)/'ModelParams Lw'!V$11</f>
        <v>#DIV/0!</v>
      </c>
      <c r="CM127" s="66" t="e">
        <f t="shared" si="38"/>
        <v>#DIV/0!</v>
      </c>
      <c r="CN127" s="66" t="e">
        <f t="shared" si="39"/>
        <v>#DIV/0!</v>
      </c>
      <c r="CO127" s="66" t="e">
        <f t="shared" si="40"/>
        <v>#DIV/0!</v>
      </c>
      <c r="CP127" s="66" t="e">
        <f t="shared" si="41"/>
        <v>#DIV/0!</v>
      </c>
      <c r="CQ127" s="66" t="e">
        <f t="shared" si="42"/>
        <v>#DIV/0!</v>
      </c>
      <c r="CR127" s="66" t="e">
        <f t="shared" si="43"/>
        <v>#DIV/0!</v>
      </c>
      <c r="CS127" s="66" t="e">
        <f t="shared" si="44"/>
        <v>#DIV/0!</v>
      </c>
      <c r="CT127" s="66" t="e">
        <f t="shared" si="45"/>
        <v>#DIV/0!</v>
      </c>
      <c r="CU127" s="24" t="e">
        <f>10*LOG10(IF(CM127="",0,POWER(10,((CM127+'ModelParams Lw'!$O$4)/10))) +IF(CN127="",0,POWER(10,((CN127+'ModelParams Lw'!$P$4)/10))) +IF(CO127="",0,POWER(10,((CO127+'ModelParams Lw'!$Q$4)/10))) +IF(CP127="",0,POWER(10,((CP127+'ModelParams Lw'!$R$4)/10))) +IF(CQ127="",0,POWER(10,((CQ127+'ModelParams Lw'!$S$4)/10))) +IF(CR127="",0,POWER(10,((CR127+'ModelParams Lw'!$T$4)/10))) +IF(CS127="",0,POWER(10,((CS127+'ModelParams Lw'!$U$4)/10)))+IF(CT127="",0,POWER(10,((CT127+'ModelParams Lw'!$V$4)/10))))</f>
        <v>#DIV/0!</v>
      </c>
      <c r="CV127" s="24" t="e">
        <f t="shared" si="46"/>
        <v>#DIV/0!</v>
      </c>
      <c r="CW127" s="24" t="e">
        <f>(CM127-'ModelParams Lw'!O$10)/'ModelParams Lw'!O$11</f>
        <v>#DIV/0!</v>
      </c>
      <c r="CX127" s="24" t="e">
        <f>(CN127-'ModelParams Lw'!P$10)/'ModelParams Lw'!P$11</f>
        <v>#DIV/0!</v>
      </c>
      <c r="CY127" s="24" t="e">
        <f>(CO127-'ModelParams Lw'!Q$10)/'ModelParams Lw'!Q$11</f>
        <v>#DIV/0!</v>
      </c>
      <c r="CZ127" s="24" t="e">
        <f>(CP127-'ModelParams Lw'!R$10)/'ModelParams Lw'!R$11</f>
        <v>#DIV/0!</v>
      </c>
      <c r="DA127" s="24" t="e">
        <f>(CQ127-'ModelParams Lw'!S$10)/'ModelParams Lw'!S$11</f>
        <v>#DIV/0!</v>
      </c>
      <c r="DB127" s="24" t="e">
        <f>(CR127-'ModelParams Lw'!T$10)/'ModelParams Lw'!T$11</f>
        <v>#DIV/0!</v>
      </c>
      <c r="DC127" s="24" t="e">
        <f>(CS127-'ModelParams Lw'!U$10)/'ModelParams Lw'!U$11</f>
        <v>#DIV/0!</v>
      </c>
      <c r="DD127" s="24" t="e">
        <f>(CT127-'ModelParams Lw'!V$10)/'ModelParams Lw'!V$11</f>
        <v>#DIV/0!</v>
      </c>
    </row>
    <row r="128" spans="1:108" x14ac:dyDescent="0.25">
      <c r="A128" s="12">
        <f>'Sound Power'!B128</f>
        <v>0</v>
      </c>
      <c r="B128" s="12">
        <f>'Sound Power'!D128</f>
        <v>0</v>
      </c>
      <c r="C128" s="12">
        <f>'Sound Power'!E128</f>
        <v>0</v>
      </c>
      <c r="D128" s="12">
        <f>'Sound Power'!F128</f>
        <v>0</v>
      </c>
      <c r="E128" s="67" t="e">
        <f>IF(Calcul!$G133="SA",'Sound Power'!AY128,'Sound Power'!P128)</f>
        <v>#DIV/0!</v>
      </c>
      <c r="F128" s="67" t="e">
        <f>IF(Calcul!$G133="SA",'Sound Power'!AZ128,'Sound Power'!Q128)</f>
        <v>#DIV/0!</v>
      </c>
      <c r="G128" s="67" t="e">
        <f>IF(Calcul!$G133="SA",'Sound Power'!BA128,'Sound Power'!R128)</f>
        <v>#DIV/0!</v>
      </c>
      <c r="H128" s="67" t="e">
        <f>IF(Calcul!$G133="SA",'Sound Power'!BB128,'Sound Power'!S128)</f>
        <v>#DIV/0!</v>
      </c>
      <c r="I128" s="67" t="e">
        <f>IF(Calcul!$G133="SA",'Sound Power'!BC128,'Sound Power'!T128)</f>
        <v>#DIV/0!</v>
      </c>
      <c r="J128" s="67" t="e">
        <f>IF(Calcul!$G133="SA",'Sound Power'!BD128,'Sound Power'!U128)</f>
        <v>#DIV/0!</v>
      </c>
      <c r="K128" s="67" t="e">
        <f>IF(Calcul!$G133="SA",'Sound Power'!BE128,'Sound Power'!V128)</f>
        <v>#DIV/0!</v>
      </c>
      <c r="L128" s="67" t="e">
        <f>IF(Calcul!$G133="SA",'Sound Power'!BF128,'Sound Power'!W128)</f>
        <v>#DIV/0!</v>
      </c>
      <c r="M128" s="67" t="e">
        <f>'Sound Power'!BY128</f>
        <v>#DIV/0!</v>
      </c>
      <c r="N128" s="67" t="e">
        <f>'Sound Power'!BZ128</f>
        <v>#DIV/0!</v>
      </c>
      <c r="O128" s="67" t="e">
        <f>'Sound Power'!CA128</f>
        <v>#DIV/0!</v>
      </c>
      <c r="P128" s="67" t="e">
        <f>'Sound Power'!CB128</f>
        <v>#DIV/0!</v>
      </c>
      <c r="Q128" s="67" t="e">
        <f>'Sound Power'!CC128</f>
        <v>#DIV/0!</v>
      </c>
      <c r="R128" s="67" t="e">
        <f>'Sound Power'!CD128</f>
        <v>#DIV/0!</v>
      </c>
      <c r="S128" s="67" t="e">
        <f>'Sound Power'!CE128</f>
        <v>#DIV/0!</v>
      </c>
      <c r="T128" s="67" t="e">
        <f>'Sound Power'!CF128</f>
        <v>#DIV/0!</v>
      </c>
      <c r="U128" s="64">
        <f t="shared" si="26"/>
        <v>0</v>
      </c>
      <c r="V128" s="64">
        <f t="shared" si="27"/>
        <v>0</v>
      </c>
      <c r="W128" s="67" t="e">
        <f>('ModelParams Lp'!B$4*10^'ModelParams Lp'!B$5*($U128/$V128)^'ModelParams Lp'!B$6)*3</f>
        <v>#DIV/0!</v>
      </c>
      <c r="X128" s="67" t="e">
        <f>('ModelParams Lp'!C$4*10^'ModelParams Lp'!C$5*($U128/$V128)^'ModelParams Lp'!C$6)*3</f>
        <v>#DIV/0!</v>
      </c>
      <c r="Y128" s="67" t="e">
        <f>('ModelParams Lp'!D$4*10^'ModelParams Lp'!D$5*($U128/$V128)^'ModelParams Lp'!D$6)*3</f>
        <v>#DIV/0!</v>
      </c>
      <c r="Z128" s="67" t="e">
        <f>('ModelParams Lp'!E$4*10^'ModelParams Lp'!E$5*($U128/$V128)^'ModelParams Lp'!E$6)*3</f>
        <v>#DIV/0!</v>
      </c>
      <c r="AA128" s="67" t="e">
        <f>('ModelParams Lp'!F$4*10^'ModelParams Lp'!F$5*($U128/$V128)^'ModelParams Lp'!F$6)*3</f>
        <v>#DIV/0!</v>
      </c>
      <c r="AB128" s="67" t="e">
        <f>('ModelParams Lp'!G$4*10^'ModelParams Lp'!G$5*($U128/$V128)^'ModelParams Lp'!G$6)*3</f>
        <v>#DIV/0!</v>
      </c>
      <c r="AC128" s="67" t="e">
        <f>('ModelParams Lp'!H$4*10^'ModelParams Lp'!H$5*($U128/$V128)^'ModelParams Lp'!H$6)*3</f>
        <v>#DIV/0!</v>
      </c>
      <c r="AD128" s="67" t="e">
        <f>('ModelParams Lp'!I$4*10^'ModelParams Lp'!I$5*($U128/$V128)^'ModelParams Lp'!I$6)*3</f>
        <v>#DIV/0!</v>
      </c>
      <c r="AE128" s="53" t="e">
        <f t="shared" si="28"/>
        <v>#DIV/0!</v>
      </c>
      <c r="AF128" s="53" t="e">
        <f>IF(AE128&lt;'ModelParams Lp'!$B$16,-1,IF(AE128&lt;'ModelParams Lp'!$C$16,0,IF(AE128&lt;'ModelParams Lp'!$D$16,1,IF(AE128&lt;'ModelParams Lp'!$E$16,2,IF(AE128&lt;'ModelParams Lp'!$F$16,3,IF(AE128&lt;'ModelParams Lp'!$G$16,4,IF(AE128&lt;'ModelParams Lp'!$H$16,5,6)))))))</f>
        <v>#DIV/0!</v>
      </c>
      <c r="AG128" s="67" t="e">
        <f ca="1">IF($AF128&gt;1,0,OFFSET('ModelParams Lp'!$C$12,0,-'Sound Pressure'!$AF128))</f>
        <v>#DIV/0!</v>
      </c>
      <c r="AH128" s="67" t="e">
        <f ca="1">IF($AF128&gt;2,0,OFFSET('ModelParams Lp'!$D$12,0,-'Sound Pressure'!$AF128))</f>
        <v>#DIV/0!</v>
      </c>
      <c r="AI128" s="67" t="e">
        <f ca="1">IF($AF128&gt;3,0,OFFSET('ModelParams Lp'!$E$12,0,-'Sound Pressure'!$AF128))</f>
        <v>#DIV/0!</v>
      </c>
      <c r="AJ128" s="67" t="e">
        <f ca="1">IF($AF128&gt;4,0,OFFSET('ModelParams Lp'!$F$12,0,-'Sound Pressure'!$AF128))</f>
        <v>#DIV/0!</v>
      </c>
      <c r="AK128" s="67" t="e">
        <f ca="1">IF($AF128&gt;3,0,OFFSET('ModelParams Lp'!$G$12,0,-'Sound Pressure'!$AF128))</f>
        <v>#DIV/0!</v>
      </c>
      <c r="AL128" s="67" t="e">
        <f ca="1">IF($AF128&gt;5,0,OFFSET('ModelParams Lp'!$H$12,0,-'Sound Pressure'!$AF128))</f>
        <v>#DIV/0!</v>
      </c>
      <c r="AM128" s="67" t="e">
        <f ca="1">IF($AF128&gt;6,0,OFFSET('ModelParams Lp'!$I$12,0,-'Sound Pressure'!$AF128))</f>
        <v>#DIV/0!</v>
      </c>
      <c r="AN128" s="67" t="e">
        <f ca="1">IF($AF128&gt;7,0,IF($AF$4&lt;0,3,OFFSET('ModelParams Lp'!$J$12,0,-'Sound Pressure'!$AF128)))</f>
        <v>#DIV/0!</v>
      </c>
      <c r="AO128" s="67" t="e">
        <f t="shared" si="48"/>
        <v>#DIV/0!</v>
      </c>
      <c r="AP128" s="67" t="e">
        <f t="shared" si="49"/>
        <v>#DIV/0!</v>
      </c>
      <c r="AQ128" s="67" t="e">
        <f t="shared" si="49"/>
        <v>#DIV/0!</v>
      </c>
      <c r="AR128" s="67" t="e">
        <f t="shared" si="49"/>
        <v>#DIV/0!</v>
      </c>
      <c r="AS128" s="67" t="e">
        <f t="shared" si="49"/>
        <v>#DIV/0!</v>
      </c>
      <c r="AT128" s="67" t="e">
        <f t="shared" si="49"/>
        <v>#DIV/0!</v>
      </c>
      <c r="AU128" s="67" t="e">
        <f t="shared" si="49"/>
        <v>#DIV/0!</v>
      </c>
      <c r="AV128" s="67" t="e">
        <f t="shared" si="49"/>
        <v>#DIV/0!</v>
      </c>
      <c r="AW128" s="67">
        <f>'ModelParams Lp'!B$22</f>
        <v>4</v>
      </c>
      <c r="AX128" s="67">
        <f>'ModelParams Lp'!C$22</f>
        <v>2</v>
      </c>
      <c r="AY128" s="67">
        <f>'ModelParams Lp'!D$22</f>
        <v>1</v>
      </c>
      <c r="AZ128" s="67">
        <f>'ModelParams Lp'!E$22</f>
        <v>0</v>
      </c>
      <c r="BA128" s="67">
        <f>'ModelParams Lp'!F$22</f>
        <v>0</v>
      </c>
      <c r="BB128" s="67">
        <f>'ModelParams Lp'!G$22</f>
        <v>0</v>
      </c>
      <c r="BC128" s="67">
        <f>'ModelParams Lp'!H$22</f>
        <v>0</v>
      </c>
      <c r="BD128" s="67">
        <f>'ModelParams Lp'!I$22</f>
        <v>0</v>
      </c>
      <c r="BE128" s="67" t="e">
        <f>-10*LOG(2/(4*PI()*2^2)+4/(0.163*(Calcul!$K133*Calcul!$L133)/VLOOKUP(Calcul!$I133,'ModelParams Lp'!$E$37:$F$39,2,0)))</f>
        <v>#N/A</v>
      </c>
      <c r="BF128" s="67" t="e">
        <f>-10*LOG(2/(4*PI()*2^2)+4/(0.163*(Calcul!$K133*Calcul!$L133)/VLOOKUP(Calcul!$I133,'ModelParams Lp'!$E$37:$F$39,2,0)))</f>
        <v>#N/A</v>
      </c>
      <c r="BG128" s="67" t="e">
        <f>-10*LOG(2/(4*PI()*2^2)+4/(0.163*(Calcul!$K133*Calcul!$L133)/VLOOKUP(Calcul!$I133,'ModelParams Lp'!$E$37:$F$39,2,0)))</f>
        <v>#N/A</v>
      </c>
      <c r="BH128" s="67" t="e">
        <f>-10*LOG(2/(4*PI()*2^2)+4/(0.163*(Calcul!$K133*Calcul!$L133)/VLOOKUP(Calcul!$I133,'ModelParams Lp'!$E$37:$F$39,2,0)))</f>
        <v>#N/A</v>
      </c>
      <c r="BI128" s="67" t="e">
        <f>-10*LOG(2/(4*PI()*2^2)+4/(0.163*(Calcul!$K133*Calcul!$L133)/VLOOKUP(Calcul!$I133,'ModelParams Lp'!$E$37:$F$39,2,0)))</f>
        <v>#N/A</v>
      </c>
      <c r="BJ128" s="67" t="e">
        <f>-10*LOG(2/(4*PI()*2^2)+4/(0.163*(Calcul!$K133*Calcul!$L133)/VLOOKUP(Calcul!$I133,'ModelParams Lp'!$E$37:$F$39,2,0)))</f>
        <v>#N/A</v>
      </c>
      <c r="BK128" s="67" t="e">
        <f>-10*LOG(2/(4*PI()*2^2)+4/(0.163*(Calcul!$K133*Calcul!$L133)/VLOOKUP(Calcul!$I133,'ModelParams Lp'!$E$37:$F$39,2,0)))</f>
        <v>#N/A</v>
      </c>
      <c r="BL128" s="67" t="e">
        <f>-10*LOG(2/(4*PI()*2^2)+4/(0.163*(Calcul!$K133*Calcul!$L133)/VLOOKUP(Calcul!$I133,'ModelParams Lp'!$E$37:$F$39,2,0)))</f>
        <v>#N/A</v>
      </c>
      <c r="BM128" s="67" t="e">
        <f>VLOOKUP(Calcul!$J133,'ModelParams Lp'!$D$28:$O$32,5,0)+BE128</f>
        <v>#N/A</v>
      </c>
      <c r="BN128" s="67" t="e">
        <f>VLOOKUP(Calcul!$J133,'ModelParams Lp'!$D$28:$O$32,6,0)+BF128</f>
        <v>#N/A</v>
      </c>
      <c r="BO128" s="67" t="e">
        <f>VLOOKUP(Calcul!$J133,'ModelParams Lp'!$D$28:$O$32,7,0)+BG128</f>
        <v>#N/A</v>
      </c>
      <c r="BP128" s="67" t="e">
        <f>VLOOKUP(Calcul!$J133,'ModelParams Lp'!$D$28:$O$32,8,0)+BH128</f>
        <v>#N/A</v>
      </c>
      <c r="BQ128" s="67" t="e">
        <f>VLOOKUP(Calcul!$J133,'ModelParams Lp'!$D$28:$O$32,9,0)+BI128</f>
        <v>#N/A</v>
      </c>
      <c r="BR128" s="67" t="e">
        <f>VLOOKUP(Calcul!$J133,'ModelParams Lp'!$D$28:$O$32,10,0)+BJ128</f>
        <v>#N/A</v>
      </c>
      <c r="BS128" s="67" t="e">
        <f>VLOOKUP(Calcul!$J133,'ModelParams Lp'!$D$28:$O$32,11,0)+BK128</f>
        <v>#N/A</v>
      </c>
      <c r="BT128" s="67" t="e">
        <f>VLOOKUP(Calcul!$J133,'ModelParams Lp'!$D$28:$O$32,12,0)+BL128</f>
        <v>#N/A</v>
      </c>
      <c r="BU128" s="66" t="e">
        <f t="shared" ca="1" si="29"/>
        <v>#DIV/0!</v>
      </c>
      <c r="BV128" s="66" t="e">
        <f t="shared" ca="1" si="30"/>
        <v>#DIV/0!</v>
      </c>
      <c r="BW128" s="66" t="e">
        <f t="shared" ca="1" si="31"/>
        <v>#DIV/0!</v>
      </c>
      <c r="BX128" s="66" t="e">
        <f t="shared" ca="1" si="32"/>
        <v>#DIV/0!</v>
      </c>
      <c r="BY128" s="66" t="e">
        <f t="shared" ca="1" si="33"/>
        <v>#DIV/0!</v>
      </c>
      <c r="BZ128" s="66" t="e">
        <f t="shared" ca="1" si="34"/>
        <v>#DIV/0!</v>
      </c>
      <c r="CA128" s="66" t="e">
        <f t="shared" ca="1" si="35"/>
        <v>#DIV/0!</v>
      </c>
      <c r="CB128" s="66" t="e">
        <f t="shared" ca="1" si="36"/>
        <v>#DIV/0!</v>
      </c>
      <c r="CC128" s="24" t="e">
        <f ca="1">10*LOG10(IF(BU128="",0,POWER(10,((BU128+'ModelParams Lw'!$O$4)/10))) +IF(BV128="",0,POWER(10,((BV128+'ModelParams Lw'!$P$4)/10))) +IF(BW128="",0,POWER(10,((BW128+'ModelParams Lw'!$Q$4)/10))) +IF(BX128="",0,POWER(10,((BX128+'ModelParams Lw'!$R$4)/10))) +IF(BY128="",0,POWER(10,((BY128+'ModelParams Lw'!$S$4)/10))) +IF(BZ128="",0,POWER(10,((BZ128+'ModelParams Lw'!$T$4)/10))) +IF(CA128="",0,POWER(10,((CA128+'ModelParams Lw'!$U$4)/10)))+IF(CB128="",0,POWER(10,((CB128+'ModelParams Lw'!$V$4)/10))))</f>
        <v>#DIV/0!</v>
      </c>
      <c r="CD128" s="24" t="e">
        <f t="shared" ca="1" si="37"/>
        <v>#DIV/0!</v>
      </c>
      <c r="CE128" s="24" t="e">
        <f ca="1">(BU128-'ModelParams Lw'!O$10)/'ModelParams Lw'!O$11</f>
        <v>#DIV/0!</v>
      </c>
      <c r="CF128" s="24" t="e">
        <f ca="1">(BV128-'ModelParams Lw'!P$10)/'ModelParams Lw'!P$11</f>
        <v>#DIV/0!</v>
      </c>
      <c r="CG128" s="24" t="e">
        <f ca="1">(BW128-'ModelParams Lw'!Q$10)/'ModelParams Lw'!Q$11</f>
        <v>#DIV/0!</v>
      </c>
      <c r="CH128" s="24" t="e">
        <f ca="1">(BX128-'ModelParams Lw'!R$10)/'ModelParams Lw'!R$11</f>
        <v>#DIV/0!</v>
      </c>
      <c r="CI128" s="24" t="e">
        <f ca="1">(BY128-'ModelParams Lw'!S$10)/'ModelParams Lw'!S$11</f>
        <v>#DIV/0!</v>
      </c>
      <c r="CJ128" s="24" t="e">
        <f ca="1">(BZ128-'ModelParams Lw'!T$10)/'ModelParams Lw'!T$11</f>
        <v>#DIV/0!</v>
      </c>
      <c r="CK128" s="24" t="e">
        <f ca="1">(CA128-'ModelParams Lw'!U$10)/'ModelParams Lw'!U$11</f>
        <v>#DIV/0!</v>
      </c>
      <c r="CL128" s="24" t="e">
        <f ca="1">(CB128-'ModelParams Lw'!V$10)/'ModelParams Lw'!V$11</f>
        <v>#DIV/0!</v>
      </c>
      <c r="CM128" s="66" t="e">
        <f t="shared" si="38"/>
        <v>#DIV/0!</v>
      </c>
      <c r="CN128" s="66" t="e">
        <f t="shared" si="39"/>
        <v>#DIV/0!</v>
      </c>
      <c r="CO128" s="66" t="e">
        <f t="shared" si="40"/>
        <v>#DIV/0!</v>
      </c>
      <c r="CP128" s="66" t="e">
        <f t="shared" si="41"/>
        <v>#DIV/0!</v>
      </c>
      <c r="CQ128" s="66" t="e">
        <f t="shared" si="42"/>
        <v>#DIV/0!</v>
      </c>
      <c r="CR128" s="66" t="e">
        <f t="shared" si="43"/>
        <v>#DIV/0!</v>
      </c>
      <c r="CS128" s="66" t="e">
        <f t="shared" si="44"/>
        <v>#DIV/0!</v>
      </c>
      <c r="CT128" s="66" t="e">
        <f t="shared" si="45"/>
        <v>#DIV/0!</v>
      </c>
      <c r="CU128" s="24" t="e">
        <f>10*LOG10(IF(CM128="",0,POWER(10,((CM128+'ModelParams Lw'!$O$4)/10))) +IF(CN128="",0,POWER(10,((CN128+'ModelParams Lw'!$P$4)/10))) +IF(CO128="",0,POWER(10,((CO128+'ModelParams Lw'!$Q$4)/10))) +IF(CP128="",0,POWER(10,((CP128+'ModelParams Lw'!$R$4)/10))) +IF(CQ128="",0,POWER(10,((CQ128+'ModelParams Lw'!$S$4)/10))) +IF(CR128="",0,POWER(10,((CR128+'ModelParams Lw'!$T$4)/10))) +IF(CS128="",0,POWER(10,((CS128+'ModelParams Lw'!$U$4)/10)))+IF(CT128="",0,POWER(10,((CT128+'ModelParams Lw'!$V$4)/10))))</f>
        <v>#DIV/0!</v>
      </c>
      <c r="CV128" s="24" t="e">
        <f t="shared" si="46"/>
        <v>#DIV/0!</v>
      </c>
      <c r="CW128" s="24" t="e">
        <f>(CM128-'ModelParams Lw'!O$10)/'ModelParams Lw'!O$11</f>
        <v>#DIV/0!</v>
      </c>
      <c r="CX128" s="24" t="e">
        <f>(CN128-'ModelParams Lw'!P$10)/'ModelParams Lw'!P$11</f>
        <v>#DIV/0!</v>
      </c>
      <c r="CY128" s="24" t="e">
        <f>(CO128-'ModelParams Lw'!Q$10)/'ModelParams Lw'!Q$11</f>
        <v>#DIV/0!</v>
      </c>
      <c r="CZ128" s="24" t="e">
        <f>(CP128-'ModelParams Lw'!R$10)/'ModelParams Lw'!R$11</f>
        <v>#DIV/0!</v>
      </c>
      <c r="DA128" s="24" t="e">
        <f>(CQ128-'ModelParams Lw'!S$10)/'ModelParams Lw'!S$11</f>
        <v>#DIV/0!</v>
      </c>
      <c r="DB128" s="24" t="e">
        <f>(CR128-'ModelParams Lw'!T$10)/'ModelParams Lw'!T$11</f>
        <v>#DIV/0!</v>
      </c>
      <c r="DC128" s="24" t="e">
        <f>(CS128-'ModelParams Lw'!U$10)/'ModelParams Lw'!U$11</f>
        <v>#DIV/0!</v>
      </c>
      <c r="DD128" s="24" t="e">
        <f>(CT128-'ModelParams Lw'!V$10)/'ModelParams Lw'!V$11</f>
        <v>#DIV/0!</v>
      </c>
    </row>
    <row r="129" spans="1:108" x14ac:dyDescent="0.25">
      <c r="A129" s="12">
        <f>'Sound Power'!B129</f>
        <v>0</v>
      </c>
      <c r="B129" s="12">
        <f>'Sound Power'!D129</f>
        <v>0</v>
      </c>
      <c r="C129" s="12">
        <f>'Sound Power'!E129</f>
        <v>0</v>
      </c>
      <c r="D129" s="12">
        <f>'Sound Power'!F129</f>
        <v>0</v>
      </c>
      <c r="E129" s="67" t="e">
        <f>IF(Calcul!$G134="SA",'Sound Power'!AY129,'Sound Power'!P129)</f>
        <v>#DIV/0!</v>
      </c>
      <c r="F129" s="67" t="e">
        <f>IF(Calcul!$G134="SA",'Sound Power'!AZ129,'Sound Power'!Q129)</f>
        <v>#DIV/0!</v>
      </c>
      <c r="G129" s="67" t="e">
        <f>IF(Calcul!$G134="SA",'Sound Power'!BA129,'Sound Power'!R129)</f>
        <v>#DIV/0!</v>
      </c>
      <c r="H129" s="67" t="e">
        <f>IF(Calcul!$G134="SA",'Sound Power'!BB129,'Sound Power'!S129)</f>
        <v>#DIV/0!</v>
      </c>
      <c r="I129" s="67" t="e">
        <f>IF(Calcul!$G134="SA",'Sound Power'!BC129,'Sound Power'!T129)</f>
        <v>#DIV/0!</v>
      </c>
      <c r="J129" s="67" t="e">
        <f>IF(Calcul!$G134="SA",'Sound Power'!BD129,'Sound Power'!U129)</f>
        <v>#DIV/0!</v>
      </c>
      <c r="K129" s="67" t="e">
        <f>IF(Calcul!$G134="SA",'Sound Power'!BE129,'Sound Power'!V129)</f>
        <v>#DIV/0!</v>
      </c>
      <c r="L129" s="67" t="e">
        <f>IF(Calcul!$G134="SA",'Sound Power'!BF129,'Sound Power'!W129)</f>
        <v>#DIV/0!</v>
      </c>
      <c r="M129" s="67" t="e">
        <f>'Sound Power'!BY129</f>
        <v>#DIV/0!</v>
      </c>
      <c r="N129" s="67" t="e">
        <f>'Sound Power'!BZ129</f>
        <v>#DIV/0!</v>
      </c>
      <c r="O129" s="67" t="e">
        <f>'Sound Power'!CA129</f>
        <v>#DIV/0!</v>
      </c>
      <c r="P129" s="67" t="e">
        <f>'Sound Power'!CB129</f>
        <v>#DIV/0!</v>
      </c>
      <c r="Q129" s="67" t="e">
        <f>'Sound Power'!CC129</f>
        <v>#DIV/0!</v>
      </c>
      <c r="R129" s="67" t="e">
        <f>'Sound Power'!CD129</f>
        <v>#DIV/0!</v>
      </c>
      <c r="S129" s="67" t="e">
        <f>'Sound Power'!CE129</f>
        <v>#DIV/0!</v>
      </c>
      <c r="T129" s="67" t="e">
        <f>'Sound Power'!CF129</f>
        <v>#DIV/0!</v>
      </c>
      <c r="U129" s="64">
        <f t="shared" si="26"/>
        <v>0</v>
      </c>
      <c r="V129" s="64">
        <f t="shared" si="27"/>
        <v>0</v>
      </c>
      <c r="W129" s="67" t="e">
        <f>('ModelParams Lp'!B$4*10^'ModelParams Lp'!B$5*($U129/$V129)^'ModelParams Lp'!B$6)*3</f>
        <v>#DIV/0!</v>
      </c>
      <c r="X129" s="67" t="e">
        <f>('ModelParams Lp'!C$4*10^'ModelParams Lp'!C$5*($U129/$V129)^'ModelParams Lp'!C$6)*3</f>
        <v>#DIV/0!</v>
      </c>
      <c r="Y129" s="67" t="e">
        <f>('ModelParams Lp'!D$4*10^'ModelParams Lp'!D$5*($U129/$V129)^'ModelParams Lp'!D$6)*3</f>
        <v>#DIV/0!</v>
      </c>
      <c r="Z129" s="67" t="e">
        <f>('ModelParams Lp'!E$4*10^'ModelParams Lp'!E$5*($U129/$V129)^'ModelParams Lp'!E$6)*3</f>
        <v>#DIV/0!</v>
      </c>
      <c r="AA129" s="67" t="e">
        <f>('ModelParams Lp'!F$4*10^'ModelParams Lp'!F$5*($U129/$V129)^'ModelParams Lp'!F$6)*3</f>
        <v>#DIV/0!</v>
      </c>
      <c r="AB129" s="67" t="e">
        <f>('ModelParams Lp'!G$4*10^'ModelParams Lp'!G$5*($U129/$V129)^'ModelParams Lp'!G$6)*3</f>
        <v>#DIV/0!</v>
      </c>
      <c r="AC129" s="67" t="e">
        <f>('ModelParams Lp'!H$4*10^'ModelParams Lp'!H$5*($U129/$V129)^'ModelParams Lp'!H$6)*3</f>
        <v>#DIV/0!</v>
      </c>
      <c r="AD129" s="67" t="e">
        <f>('ModelParams Lp'!I$4*10^'ModelParams Lp'!I$5*($U129/$V129)^'ModelParams Lp'!I$6)*3</f>
        <v>#DIV/0!</v>
      </c>
      <c r="AE129" s="53" t="e">
        <f t="shared" si="28"/>
        <v>#DIV/0!</v>
      </c>
      <c r="AF129" s="53" t="e">
        <f>IF(AE129&lt;'ModelParams Lp'!$B$16,-1,IF(AE129&lt;'ModelParams Lp'!$C$16,0,IF(AE129&lt;'ModelParams Lp'!$D$16,1,IF(AE129&lt;'ModelParams Lp'!$E$16,2,IF(AE129&lt;'ModelParams Lp'!$F$16,3,IF(AE129&lt;'ModelParams Lp'!$G$16,4,IF(AE129&lt;'ModelParams Lp'!$H$16,5,6)))))))</f>
        <v>#DIV/0!</v>
      </c>
      <c r="AG129" s="67" t="e">
        <f ca="1">IF($AF129&gt;1,0,OFFSET('ModelParams Lp'!$C$12,0,-'Sound Pressure'!$AF129))</f>
        <v>#DIV/0!</v>
      </c>
      <c r="AH129" s="67" t="e">
        <f ca="1">IF($AF129&gt;2,0,OFFSET('ModelParams Lp'!$D$12,0,-'Sound Pressure'!$AF129))</f>
        <v>#DIV/0!</v>
      </c>
      <c r="AI129" s="67" t="e">
        <f ca="1">IF($AF129&gt;3,0,OFFSET('ModelParams Lp'!$E$12,0,-'Sound Pressure'!$AF129))</f>
        <v>#DIV/0!</v>
      </c>
      <c r="AJ129" s="67" t="e">
        <f ca="1">IF($AF129&gt;4,0,OFFSET('ModelParams Lp'!$F$12,0,-'Sound Pressure'!$AF129))</f>
        <v>#DIV/0!</v>
      </c>
      <c r="AK129" s="67" t="e">
        <f ca="1">IF($AF129&gt;3,0,OFFSET('ModelParams Lp'!$G$12,0,-'Sound Pressure'!$AF129))</f>
        <v>#DIV/0!</v>
      </c>
      <c r="AL129" s="67" t="e">
        <f ca="1">IF($AF129&gt;5,0,OFFSET('ModelParams Lp'!$H$12,0,-'Sound Pressure'!$AF129))</f>
        <v>#DIV/0!</v>
      </c>
      <c r="AM129" s="67" t="e">
        <f ca="1">IF($AF129&gt;6,0,OFFSET('ModelParams Lp'!$I$12,0,-'Sound Pressure'!$AF129))</f>
        <v>#DIV/0!</v>
      </c>
      <c r="AN129" s="67" t="e">
        <f ca="1">IF($AF129&gt;7,0,IF($AF$4&lt;0,3,OFFSET('ModelParams Lp'!$J$12,0,-'Sound Pressure'!$AF129)))</f>
        <v>#DIV/0!</v>
      </c>
      <c r="AO129" s="67" t="e">
        <f t="shared" si="48"/>
        <v>#DIV/0!</v>
      </c>
      <c r="AP129" s="67" t="e">
        <f t="shared" si="49"/>
        <v>#DIV/0!</v>
      </c>
      <c r="AQ129" s="67" t="e">
        <f t="shared" si="49"/>
        <v>#DIV/0!</v>
      </c>
      <c r="AR129" s="67" t="e">
        <f t="shared" si="49"/>
        <v>#DIV/0!</v>
      </c>
      <c r="AS129" s="67" t="e">
        <f t="shared" si="49"/>
        <v>#DIV/0!</v>
      </c>
      <c r="AT129" s="67" t="e">
        <f t="shared" si="49"/>
        <v>#DIV/0!</v>
      </c>
      <c r="AU129" s="67" t="e">
        <f t="shared" si="49"/>
        <v>#DIV/0!</v>
      </c>
      <c r="AV129" s="67" t="e">
        <f t="shared" si="49"/>
        <v>#DIV/0!</v>
      </c>
      <c r="AW129" s="67">
        <f>'ModelParams Lp'!B$22</f>
        <v>4</v>
      </c>
      <c r="AX129" s="67">
        <f>'ModelParams Lp'!C$22</f>
        <v>2</v>
      </c>
      <c r="AY129" s="67">
        <f>'ModelParams Lp'!D$22</f>
        <v>1</v>
      </c>
      <c r="AZ129" s="67">
        <f>'ModelParams Lp'!E$22</f>
        <v>0</v>
      </c>
      <c r="BA129" s="67">
        <f>'ModelParams Lp'!F$22</f>
        <v>0</v>
      </c>
      <c r="BB129" s="67">
        <f>'ModelParams Lp'!G$22</f>
        <v>0</v>
      </c>
      <c r="BC129" s="67">
        <f>'ModelParams Lp'!H$22</f>
        <v>0</v>
      </c>
      <c r="BD129" s="67">
        <f>'ModelParams Lp'!I$22</f>
        <v>0</v>
      </c>
      <c r="BE129" s="67" t="e">
        <f>-10*LOG(2/(4*PI()*2^2)+4/(0.163*(Calcul!$K134*Calcul!$L134)/VLOOKUP(Calcul!$I134,'ModelParams Lp'!$E$37:$F$39,2,0)))</f>
        <v>#N/A</v>
      </c>
      <c r="BF129" s="67" t="e">
        <f>-10*LOG(2/(4*PI()*2^2)+4/(0.163*(Calcul!$K134*Calcul!$L134)/VLOOKUP(Calcul!$I134,'ModelParams Lp'!$E$37:$F$39,2,0)))</f>
        <v>#N/A</v>
      </c>
      <c r="BG129" s="67" t="e">
        <f>-10*LOG(2/(4*PI()*2^2)+4/(0.163*(Calcul!$K134*Calcul!$L134)/VLOOKUP(Calcul!$I134,'ModelParams Lp'!$E$37:$F$39,2,0)))</f>
        <v>#N/A</v>
      </c>
      <c r="BH129" s="67" t="e">
        <f>-10*LOG(2/(4*PI()*2^2)+4/(0.163*(Calcul!$K134*Calcul!$L134)/VLOOKUP(Calcul!$I134,'ModelParams Lp'!$E$37:$F$39,2,0)))</f>
        <v>#N/A</v>
      </c>
      <c r="BI129" s="67" t="e">
        <f>-10*LOG(2/(4*PI()*2^2)+4/(0.163*(Calcul!$K134*Calcul!$L134)/VLOOKUP(Calcul!$I134,'ModelParams Lp'!$E$37:$F$39,2,0)))</f>
        <v>#N/A</v>
      </c>
      <c r="BJ129" s="67" t="e">
        <f>-10*LOG(2/(4*PI()*2^2)+4/(0.163*(Calcul!$K134*Calcul!$L134)/VLOOKUP(Calcul!$I134,'ModelParams Lp'!$E$37:$F$39,2,0)))</f>
        <v>#N/A</v>
      </c>
      <c r="BK129" s="67" t="e">
        <f>-10*LOG(2/(4*PI()*2^2)+4/(0.163*(Calcul!$K134*Calcul!$L134)/VLOOKUP(Calcul!$I134,'ModelParams Lp'!$E$37:$F$39,2,0)))</f>
        <v>#N/A</v>
      </c>
      <c r="BL129" s="67" t="e">
        <f>-10*LOG(2/(4*PI()*2^2)+4/(0.163*(Calcul!$K134*Calcul!$L134)/VLOOKUP(Calcul!$I134,'ModelParams Lp'!$E$37:$F$39,2,0)))</f>
        <v>#N/A</v>
      </c>
      <c r="BM129" s="67" t="e">
        <f>VLOOKUP(Calcul!$J134,'ModelParams Lp'!$D$28:$O$32,5,0)+BE129</f>
        <v>#N/A</v>
      </c>
      <c r="BN129" s="67" t="e">
        <f>VLOOKUP(Calcul!$J134,'ModelParams Lp'!$D$28:$O$32,6,0)+BF129</f>
        <v>#N/A</v>
      </c>
      <c r="BO129" s="67" t="e">
        <f>VLOOKUP(Calcul!$J134,'ModelParams Lp'!$D$28:$O$32,7,0)+BG129</f>
        <v>#N/A</v>
      </c>
      <c r="BP129" s="67" t="e">
        <f>VLOOKUP(Calcul!$J134,'ModelParams Lp'!$D$28:$O$32,8,0)+BH129</f>
        <v>#N/A</v>
      </c>
      <c r="BQ129" s="67" t="e">
        <f>VLOOKUP(Calcul!$J134,'ModelParams Lp'!$D$28:$O$32,9,0)+BI129</f>
        <v>#N/A</v>
      </c>
      <c r="BR129" s="67" t="e">
        <f>VLOOKUP(Calcul!$J134,'ModelParams Lp'!$D$28:$O$32,10,0)+BJ129</f>
        <v>#N/A</v>
      </c>
      <c r="BS129" s="67" t="e">
        <f>VLOOKUP(Calcul!$J134,'ModelParams Lp'!$D$28:$O$32,11,0)+BK129</f>
        <v>#N/A</v>
      </c>
      <c r="BT129" s="67" t="e">
        <f>VLOOKUP(Calcul!$J134,'ModelParams Lp'!$D$28:$O$32,12,0)+BL129</f>
        <v>#N/A</v>
      </c>
      <c r="BU129" s="66" t="e">
        <f t="shared" ca="1" si="29"/>
        <v>#DIV/0!</v>
      </c>
      <c r="BV129" s="66" t="e">
        <f t="shared" ca="1" si="30"/>
        <v>#DIV/0!</v>
      </c>
      <c r="BW129" s="66" t="e">
        <f t="shared" ca="1" si="31"/>
        <v>#DIV/0!</v>
      </c>
      <c r="BX129" s="66" t="e">
        <f t="shared" ca="1" si="32"/>
        <v>#DIV/0!</v>
      </c>
      <c r="BY129" s="66" t="e">
        <f t="shared" ca="1" si="33"/>
        <v>#DIV/0!</v>
      </c>
      <c r="BZ129" s="66" t="e">
        <f t="shared" ca="1" si="34"/>
        <v>#DIV/0!</v>
      </c>
      <c r="CA129" s="66" t="e">
        <f t="shared" ca="1" si="35"/>
        <v>#DIV/0!</v>
      </c>
      <c r="CB129" s="66" t="e">
        <f t="shared" ca="1" si="36"/>
        <v>#DIV/0!</v>
      </c>
      <c r="CC129" s="24" t="e">
        <f ca="1">10*LOG10(IF(BU129="",0,POWER(10,((BU129+'ModelParams Lw'!$O$4)/10))) +IF(BV129="",0,POWER(10,((BV129+'ModelParams Lw'!$P$4)/10))) +IF(BW129="",0,POWER(10,((BW129+'ModelParams Lw'!$Q$4)/10))) +IF(BX129="",0,POWER(10,((BX129+'ModelParams Lw'!$R$4)/10))) +IF(BY129="",0,POWER(10,((BY129+'ModelParams Lw'!$S$4)/10))) +IF(BZ129="",0,POWER(10,((BZ129+'ModelParams Lw'!$T$4)/10))) +IF(CA129="",0,POWER(10,((CA129+'ModelParams Lw'!$U$4)/10)))+IF(CB129="",0,POWER(10,((CB129+'ModelParams Lw'!$V$4)/10))))</f>
        <v>#DIV/0!</v>
      </c>
      <c r="CD129" s="24" t="e">
        <f t="shared" ca="1" si="37"/>
        <v>#DIV/0!</v>
      </c>
      <c r="CE129" s="24" t="e">
        <f ca="1">(BU129-'ModelParams Lw'!O$10)/'ModelParams Lw'!O$11</f>
        <v>#DIV/0!</v>
      </c>
      <c r="CF129" s="24" t="e">
        <f ca="1">(BV129-'ModelParams Lw'!P$10)/'ModelParams Lw'!P$11</f>
        <v>#DIV/0!</v>
      </c>
      <c r="CG129" s="24" t="e">
        <f ca="1">(BW129-'ModelParams Lw'!Q$10)/'ModelParams Lw'!Q$11</f>
        <v>#DIV/0!</v>
      </c>
      <c r="CH129" s="24" t="e">
        <f ca="1">(BX129-'ModelParams Lw'!R$10)/'ModelParams Lw'!R$11</f>
        <v>#DIV/0!</v>
      </c>
      <c r="CI129" s="24" t="e">
        <f ca="1">(BY129-'ModelParams Lw'!S$10)/'ModelParams Lw'!S$11</f>
        <v>#DIV/0!</v>
      </c>
      <c r="CJ129" s="24" t="e">
        <f ca="1">(BZ129-'ModelParams Lw'!T$10)/'ModelParams Lw'!T$11</f>
        <v>#DIV/0!</v>
      </c>
      <c r="CK129" s="24" t="e">
        <f ca="1">(CA129-'ModelParams Lw'!U$10)/'ModelParams Lw'!U$11</f>
        <v>#DIV/0!</v>
      </c>
      <c r="CL129" s="24" t="e">
        <f ca="1">(CB129-'ModelParams Lw'!V$10)/'ModelParams Lw'!V$11</f>
        <v>#DIV/0!</v>
      </c>
      <c r="CM129" s="66" t="e">
        <f t="shared" si="38"/>
        <v>#DIV/0!</v>
      </c>
      <c r="CN129" s="66" t="e">
        <f t="shared" si="39"/>
        <v>#DIV/0!</v>
      </c>
      <c r="CO129" s="66" t="e">
        <f t="shared" si="40"/>
        <v>#DIV/0!</v>
      </c>
      <c r="CP129" s="66" t="e">
        <f t="shared" si="41"/>
        <v>#DIV/0!</v>
      </c>
      <c r="CQ129" s="66" t="e">
        <f t="shared" si="42"/>
        <v>#DIV/0!</v>
      </c>
      <c r="CR129" s="66" t="e">
        <f t="shared" si="43"/>
        <v>#DIV/0!</v>
      </c>
      <c r="CS129" s="66" t="e">
        <f t="shared" si="44"/>
        <v>#DIV/0!</v>
      </c>
      <c r="CT129" s="66" t="e">
        <f t="shared" si="45"/>
        <v>#DIV/0!</v>
      </c>
      <c r="CU129" s="24" t="e">
        <f>10*LOG10(IF(CM129="",0,POWER(10,((CM129+'ModelParams Lw'!$O$4)/10))) +IF(CN129="",0,POWER(10,((CN129+'ModelParams Lw'!$P$4)/10))) +IF(CO129="",0,POWER(10,((CO129+'ModelParams Lw'!$Q$4)/10))) +IF(CP129="",0,POWER(10,((CP129+'ModelParams Lw'!$R$4)/10))) +IF(CQ129="",0,POWER(10,((CQ129+'ModelParams Lw'!$S$4)/10))) +IF(CR129="",0,POWER(10,((CR129+'ModelParams Lw'!$T$4)/10))) +IF(CS129="",0,POWER(10,((CS129+'ModelParams Lw'!$U$4)/10)))+IF(CT129="",0,POWER(10,((CT129+'ModelParams Lw'!$V$4)/10))))</f>
        <v>#DIV/0!</v>
      </c>
      <c r="CV129" s="24" t="e">
        <f t="shared" si="46"/>
        <v>#DIV/0!</v>
      </c>
      <c r="CW129" s="24" t="e">
        <f>(CM129-'ModelParams Lw'!O$10)/'ModelParams Lw'!O$11</f>
        <v>#DIV/0!</v>
      </c>
      <c r="CX129" s="24" t="e">
        <f>(CN129-'ModelParams Lw'!P$10)/'ModelParams Lw'!P$11</f>
        <v>#DIV/0!</v>
      </c>
      <c r="CY129" s="24" t="e">
        <f>(CO129-'ModelParams Lw'!Q$10)/'ModelParams Lw'!Q$11</f>
        <v>#DIV/0!</v>
      </c>
      <c r="CZ129" s="24" t="e">
        <f>(CP129-'ModelParams Lw'!R$10)/'ModelParams Lw'!R$11</f>
        <v>#DIV/0!</v>
      </c>
      <c r="DA129" s="24" t="e">
        <f>(CQ129-'ModelParams Lw'!S$10)/'ModelParams Lw'!S$11</f>
        <v>#DIV/0!</v>
      </c>
      <c r="DB129" s="24" t="e">
        <f>(CR129-'ModelParams Lw'!T$10)/'ModelParams Lw'!T$11</f>
        <v>#DIV/0!</v>
      </c>
      <c r="DC129" s="24" t="e">
        <f>(CS129-'ModelParams Lw'!U$10)/'ModelParams Lw'!U$11</f>
        <v>#DIV/0!</v>
      </c>
      <c r="DD129" s="24" t="e">
        <f>(CT129-'ModelParams Lw'!V$10)/'ModelParams Lw'!V$11</f>
        <v>#DIV/0!</v>
      </c>
    </row>
    <row r="130" spans="1:108" x14ac:dyDescent="0.25">
      <c r="A130" s="12">
        <f>'Sound Power'!B130</f>
        <v>0</v>
      </c>
      <c r="B130" s="12">
        <f>'Sound Power'!D130</f>
        <v>0</v>
      </c>
      <c r="C130" s="12">
        <f>'Sound Power'!E130</f>
        <v>0</v>
      </c>
      <c r="D130" s="12">
        <f>'Sound Power'!F130</f>
        <v>0</v>
      </c>
      <c r="E130" s="67" t="e">
        <f>IF(Calcul!$G135="SA",'Sound Power'!AY130,'Sound Power'!P130)</f>
        <v>#DIV/0!</v>
      </c>
      <c r="F130" s="67" t="e">
        <f>IF(Calcul!$G135="SA",'Sound Power'!AZ130,'Sound Power'!Q130)</f>
        <v>#DIV/0!</v>
      </c>
      <c r="G130" s="67" t="e">
        <f>IF(Calcul!$G135="SA",'Sound Power'!BA130,'Sound Power'!R130)</f>
        <v>#DIV/0!</v>
      </c>
      <c r="H130" s="67" t="e">
        <f>IF(Calcul!$G135="SA",'Sound Power'!BB130,'Sound Power'!S130)</f>
        <v>#DIV/0!</v>
      </c>
      <c r="I130" s="67" t="e">
        <f>IF(Calcul!$G135="SA",'Sound Power'!BC130,'Sound Power'!T130)</f>
        <v>#DIV/0!</v>
      </c>
      <c r="J130" s="67" t="e">
        <f>IF(Calcul!$G135="SA",'Sound Power'!BD130,'Sound Power'!U130)</f>
        <v>#DIV/0!</v>
      </c>
      <c r="K130" s="67" t="e">
        <f>IF(Calcul!$G135="SA",'Sound Power'!BE130,'Sound Power'!V130)</f>
        <v>#DIV/0!</v>
      </c>
      <c r="L130" s="67" t="e">
        <f>IF(Calcul!$G135="SA",'Sound Power'!BF130,'Sound Power'!W130)</f>
        <v>#DIV/0!</v>
      </c>
      <c r="M130" s="67" t="e">
        <f>'Sound Power'!BY130</f>
        <v>#DIV/0!</v>
      </c>
      <c r="N130" s="67" t="e">
        <f>'Sound Power'!BZ130</f>
        <v>#DIV/0!</v>
      </c>
      <c r="O130" s="67" t="e">
        <f>'Sound Power'!CA130</f>
        <v>#DIV/0!</v>
      </c>
      <c r="P130" s="67" t="e">
        <f>'Sound Power'!CB130</f>
        <v>#DIV/0!</v>
      </c>
      <c r="Q130" s="67" t="e">
        <f>'Sound Power'!CC130</f>
        <v>#DIV/0!</v>
      </c>
      <c r="R130" s="67" t="e">
        <f>'Sound Power'!CD130</f>
        <v>#DIV/0!</v>
      </c>
      <c r="S130" s="67" t="e">
        <f>'Sound Power'!CE130</f>
        <v>#DIV/0!</v>
      </c>
      <c r="T130" s="67" t="e">
        <f>'Sound Power'!CF130</f>
        <v>#DIV/0!</v>
      </c>
      <c r="U130" s="64">
        <f t="shared" si="26"/>
        <v>0</v>
      </c>
      <c r="V130" s="64">
        <f t="shared" si="27"/>
        <v>0</v>
      </c>
      <c r="W130" s="67" t="e">
        <f>('ModelParams Lp'!B$4*10^'ModelParams Lp'!B$5*($U130/$V130)^'ModelParams Lp'!B$6)*3</f>
        <v>#DIV/0!</v>
      </c>
      <c r="X130" s="67" t="e">
        <f>('ModelParams Lp'!C$4*10^'ModelParams Lp'!C$5*($U130/$V130)^'ModelParams Lp'!C$6)*3</f>
        <v>#DIV/0!</v>
      </c>
      <c r="Y130" s="67" t="e">
        <f>('ModelParams Lp'!D$4*10^'ModelParams Lp'!D$5*($U130/$V130)^'ModelParams Lp'!D$6)*3</f>
        <v>#DIV/0!</v>
      </c>
      <c r="Z130" s="67" t="e">
        <f>('ModelParams Lp'!E$4*10^'ModelParams Lp'!E$5*($U130/$V130)^'ModelParams Lp'!E$6)*3</f>
        <v>#DIV/0!</v>
      </c>
      <c r="AA130" s="67" t="e">
        <f>('ModelParams Lp'!F$4*10^'ModelParams Lp'!F$5*($U130/$V130)^'ModelParams Lp'!F$6)*3</f>
        <v>#DIV/0!</v>
      </c>
      <c r="AB130" s="67" t="e">
        <f>('ModelParams Lp'!G$4*10^'ModelParams Lp'!G$5*($U130/$V130)^'ModelParams Lp'!G$6)*3</f>
        <v>#DIV/0!</v>
      </c>
      <c r="AC130" s="67" t="e">
        <f>('ModelParams Lp'!H$4*10^'ModelParams Lp'!H$5*($U130/$V130)^'ModelParams Lp'!H$6)*3</f>
        <v>#DIV/0!</v>
      </c>
      <c r="AD130" s="67" t="e">
        <f>('ModelParams Lp'!I$4*10^'ModelParams Lp'!I$5*($U130/$V130)^'ModelParams Lp'!I$6)*3</f>
        <v>#DIV/0!</v>
      </c>
      <c r="AE130" s="53" t="e">
        <f t="shared" si="28"/>
        <v>#DIV/0!</v>
      </c>
      <c r="AF130" s="53" t="e">
        <f>IF(AE130&lt;'ModelParams Lp'!$B$16,-1,IF(AE130&lt;'ModelParams Lp'!$C$16,0,IF(AE130&lt;'ModelParams Lp'!$D$16,1,IF(AE130&lt;'ModelParams Lp'!$E$16,2,IF(AE130&lt;'ModelParams Lp'!$F$16,3,IF(AE130&lt;'ModelParams Lp'!$G$16,4,IF(AE130&lt;'ModelParams Lp'!$H$16,5,6)))))))</f>
        <v>#DIV/0!</v>
      </c>
      <c r="AG130" s="67" t="e">
        <f ca="1">IF($AF130&gt;1,0,OFFSET('ModelParams Lp'!$C$12,0,-'Sound Pressure'!$AF130))</f>
        <v>#DIV/0!</v>
      </c>
      <c r="AH130" s="67" t="e">
        <f ca="1">IF($AF130&gt;2,0,OFFSET('ModelParams Lp'!$D$12,0,-'Sound Pressure'!$AF130))</f>
        <v>#DIV/0!</v>
      </c>
      <c r="AI130" s="67" t="e">
        <f ca="1">IF($AF130&gt;3,0,OFFSET('ModelParams Lp'!$E$12,0,-'Sound Pressure'!$AF130))</f>
        <v>#DIV/0!</v>
      </c>
      <c r="AJ130" s="67" t="e">
        <f ca="1">IF($AF130&gt;4,0,OFFSET('ModelParams Lp'!$F$12,0,-'Sound Pressure'!$AF130))</f>
        <v>#DIV/0!</v>
      </c>
      <c r="AK130" s="67" t="e">
        <f ca="1">IF($AF130&gt;3,0,OFFSET('ModelParams Lp'!$G$12,0,-'Sound Pressure'!$AF130))</f>
        <v>#DIV/0!</v>
      </c>
      <c r="AL130" s="67" t="e">
        <f ca="1">IF($AF130&gt;5,0,OFFSET('ModelParams Lp'!$H$12,0,-'Sound Pressure'!$AF130))</f>
        <v>#DIV/0!</v>
      </c>
      <c r="AM130" s="67" t="e">
        <f ca="1">IF($AF130&gt;6,0,OFFSET('ModelParams Lp'!$I$12,0,-'Sound Pressure'!$AF130))</f>
        <v>#DIV/0!</v>
      </c>
      <c r="AN130" s="67" t="e">
        <f ca="1">IF($AF130&gt;7,0,IF($AF$4&lt;0,3,OFFSET('ModelParams Lp'!$J$12,0,-'Sound Pressure'!$AF130)))</f>
        <v>#DIV/0!</v>
      </c>
      <c r="AO130" s="67" t="e">
        <f t="shared" si="48"/>
        <v>#DIV/0!</v>
      </c>
      <c r="AP130" s="67" t="e">
        <f t="shared" si="49"/>
        <v>#DIV/0!</v>
      </c>
      <c r="AQ130" s="67" t="e">
        <f t="shared" si="49"/>
        <v>#DIV/0!</v>
      </c>
      <c r="AR130" s="67" t="e">
        <f t="shared" si="49"/>
        <v>#DIV/0!</v>
      </c>
      <c r="AS130" s="67" t="e">
        <f t="shared" si="49"/>
        <v>#DIV/0!</v>
      </c>
      <c r="AT130" s="67" t="e">
        <f t="shared" si="49"/>
        <v>#DIV/0!</v>
      </c>
      <c r="AU130" s="67" t="e">
        <f t="shared" si="49"/>
        <v>#DIV/0!</v>
      </c>
      <c r="AV130" s="67" t="e">
        <f t="shared" si="49"/>
        <v>#DIV/0!</v>
      </c>
      <c r="AW130" s="67">
        <f>'ModelParams Lp'!B$22</f>
        <v>4</v>
      </c>
      <c r="AX130" s="67">
        <f>'ModelParams Lp'!C$22</f>
        <v>2</v>
      </c>
      <c r="AY130" s="67">
        <f>'ModelParams Lp'!D$22</f>
        <v>1</v>
      </c>
      <c r="AZ130" s="67">
        <f>'ModelParams Lp'!E$22</f>
        <v>0</v>
      </c>
      <c r="BA130" s="67">
        <f>'ModelParams Lp'!F$22</f>
        <v>0</v>
      </c>
      <c r="BB130" s="67">
        <f>'ModelParams Lp'!G$22</f>
        <v>0</v>
      </c>
      <c r="BC130" s="67">
        <f>'ModelParams Lp'!H$22</f>
        <v>0</v>
      </c>
      <c r="BD130" s="67">
        <f>'ModelParams Lp'!I$22</f>
        <v>0</v>
      </c>
      <c r="BE130" s="67" t="e">
        <f>-10*LOG(2/(4*PI()*2^2)+4/(0.163*(Calcul!$K135*Calcul!$L135)/VLOOKUP(Calcul!$I135,'ModelParams Lp'!$E$37:$F$39,2,0)))</f>
        <v>#N/A</v>
      </c>
      <c r="BF130" s="67" t="e">
        <f>-10*LOG(2/(4*PI()*2^2)+4/(0.163*(Calcul!$K135*Calcul!$L135)/VLOOKUP(Calcul!$I135,'ModelParams Lp'!$E$37:$F$39,2,0)))</f>
        <v>#N/A</v>
      </c>
      <c r="BG130" s="67" t="e">
        <f>-10*LOG(2/(4*PI()*2^2)+4/(0.163*(Calcul!$K135*Calcul!$L135)/VLOOKUP(Calcul!$I135,'ModelParams Lp'!$E$37:$F$39,2,0)))</f>
        <v>#N/A</v>
      </c>
      <c r="BH130" s="67" t="e">
        <f>-10*LOG(2/(4*PI()*2^2)+4/(0.163*(Calcul!$K135*Calcul!$L135)/VLOOKUP(Calcul!$I135,'ModelParams Lp'!$E$37:$F$39,2,0)))</f>
        <v>#N/A</v>
      </c>
      <c r="BI130" s="67" t="e">
        <f>-10*LOG(2/(4*PI()*2^2)+4/(0.163*(Calcul!$K135*Calcul!$L135)/VLOOKUP(Calcul!$I135,'ModelParams Lp'!$E$37:$F$39,2,0)))</f>
        <v>#N/A</v>
      </c>
      <c r="BJ130" s="67" t="e">
        <f>-10*LOG(2/(4*PI()*2^2)+4/(0.163*(Calcul!$K135*Calcul!$L135)/VLOOKUP(Calcul!$I135,'ModelParams Lp'!$E$37:$F$39,2,0)))</f>
        <v>#N/A</v>
      </c>
      <c r="BK130" s="67" t="e">
        <f>-10*LOG(2/(4*PI()*2^2)+4/(0.163*(Calcul!$K135*Calcul!$L135)/VLOOKUP(Calcul!$I135,'ModelParams Lp'!$E$37:$F$39,2,0)))</f>
        <v>#N/A</v>
      </c>
      <c r="BL130" s="67" t="e">
        <f>-10*LOG(2/(4*PI()*2^2)+4/(0.163*(Calcul!$K135*Calcul!$L135)/VLOOKUP(Calcul!$I135,'ModelParams Lp'!$E$37:$F$39,2,0)))</f>
        <v>#N/A</v>
      </c>
      <c r="BM130" s="67" t="e">
        <f>VLOOKUP(Calcul!$J135,'ModelParams Lp'!$D$28:$O$32,5,0)+BE130</f>
        <v>#N/A</v>
      </c>
      <c r="BN130" s="67" t="e">
        <f>VLOOKUP(Calcul!$J135,'ModelParams Lp'!$D$28:$O$32,6,0)+BF130</f>
        <v>#N/A</v>
      </c>
      <c r="BO130" s="67" t="e">
        <f>VLOOKUP(Calcul!$J135,'ModelParams Lp'!$D$28:$O$32,7,0)+BG130</f>
        <v>#N/A</v>
      </c>
      <c r="BP130" s="67" t="e">
        <f>VLOOKUP(Calcul!$J135,'ModelParams Lp'!$D$28:$O$32,8,0)+BH130</f>
        <v>#N/A</v>
      </c>
      <c r="BQ130" s="67" t="e">
        <f>VLOOKUP(Calcul!$J135,'ModelParams Lp'!$D$28:$O$32,9,0)+BI130</f>
        <v>#N/A</v>
      </c>
      <c r="BR130" s="67" t="e">
        <f>VLOOKUP(Calcul!$J135,'ModelParams Lp'!$D$28:$O$32,10,0)+BJ130</f>
        <v>#N/A</v>
      </c>
      <c r="BS130" s="67" t="e">
        <f>VLOOKUP(Calcul!$J135,'ModelParams Lp'!$D$28:$O$32,11,0)+BK130</f>
        <v>#N/A</v>
      </c>
      <c r="BT130" s="67" t="e">
        <f>VLOOKUP(Calcul!$J135,'ModelParams Lp'!$D$28:$O$32,12,0)+BL130</f>
        <v>#N/A</v>
      </c>
      <c r="BU130" s="66" t="e">
        <f t="shared" ca="1" si="29"/>
        <v>#DIV/0!</v>
      </c>
      <c r="BV130" s="66" t="e">
        <f t="shared" ca="1" si="30"/>
        <v>#DIV/0!</v>
      </c>
      <c r="BW130" s="66" t="e">
        <f t="shared" ca="1" si="31"/>
        <v>#DIV/0!</v>
      </c>
      <c r="BX130" s="66" t="e">
        <f t="shared" ca="1" si="32"/>
        <v>#DIV/0!</v>
      </c>
      <c r="BY130" s="66" t="e">
        <f t="shared" ca="1" si="33"/>
        <v>#DIV/0!</v>
      </c>
      <c r="BZ130" s="66" t="e">
        <f t="shared" ca="1" si="34"/>
        <v>#DIV/0!</v>
      </c>
      <c r="CA130" s="66" t="e">
        <f t="shared" ca="1" si="35"/>
        <v>#DIV/0!</v>
      </c>
      <c r="CB130" s="66" t="e">
        <f t="shared" ca="1" si="36"/>
        <v>#DIV/0!</v>
      </c>
      <c r="CC130" s="24" t="e">
        <f ca="1">10*LOG10(IF(BU130="",0,POWER(10,((BU130+'ModelParams Lw'!$O$4)/10))) +IF(BV130="",0,POWER(10,((BV130+'ModelParams Lw'!$P$4)/10))) +IF(BW130="",0,POWER(10,((BW130+'ModelParams Lw'!$Q$4)/10))) +IF(BX130="",0,POWER(10,((BX130+'ModelParams Lw'!$R$4)/10))) +IF(BY130="",0,POWER(10,((BY130+'ModelParams Lw'!$S$4)/10))) +IF(BZ130="",0,POWER(10,((BZ130+'ModelParams Lw'!$T$4)/10))) +IF(CA130="",0,POWER(10,((CA130+'ModelParams Lw'!$U$4)/10)))+IF(CB130="",0,POWER(10,((CB130+'ModelParams Lw'!$V$4)/10))))</f>
        <v>#DIV/0!</v>
      </c>
      <c r="CD130" s="24" t="e">
        <f t="shared" ca="1" si="37"/>
        <v>#DIV/0!</v>
      </c>
      <c r="CE130" s="24" t="e">
        <f ca="1">(BU130-'ModelParams Lw'!O$10)/'ModelParams Lw'!O$11</f>
        <v>#DIV/0!</v>
      </c>
      <c r="CF130" s="24" t="e">
        <f ca="1">(BV130-'ModelParams Lw'!P$10)/'ModelParams Lw'!P$11</f>
        <v>#DIV/0!</v>
      </c>
      <c r="CG130" s="24" t="e">
        <f ca="1">(BW130-'ModelParams Lw'!Q$10)/'ModelParams Lw'!Q$11</f>
        <v>#DIV/0!</v>
      </c>
      <c r="CH130" s="24" t="e">
        <f ca="1">(BX130-'ModelParams Lw'!R$10)/'ModelParams Lw'!R$11</f>
        <v>#DIV/0!</v>
      </c>
      <c r="CI130" s="24" t="e">
        <f ca="1">(BY130-'ModelParams Lw'!S$10)/'ModelParams Lw'!S$11</f>
        <v>#DIV/0!</v>
      </c>
      <c r="CJ130" s="24" t="e">
        <f ca="1">(BZ130-'ModelParams Lw'!T$10)/'ModelParams Lw'!T$11</f>
        <v>#DIV/0!</v>
      </c>
      <c r="CK130" s="24" t="e">
        <f ca="1">(CA130-'ModelParams Lw'!U$10)/'ModelParams Lw'!U$11</f>
        <v>#DIV/0!</v>
      </c>
      <c r="CL130" s="24" t="e">
        <f ca="1">(CB130-'ModelParams Lw'!V$10)/'ModelParams Lw'!V$11</f>
        <v>#DIV/0!</v>
      </c>
      <c r="CM130" s="66" t="e">
        <f t="shared" si="38"/>
        <v>#DIV/0!</v>
      </c>
      <c r="CN130" s="66" t="e">
        <f t="shared" si="39"/>
        <v>#DIV/0!</v>
      </c>
      <c r="CO130" s="66" t="e">
        <f t="shared" si="40"/>
        <v>#DIV/0!</v>
      </c>
      <c r="CP130" s="66" t="e">
        <f t="shared" si="41"/>
        <v>#DIV/0!</v>
      </c>
      <c r="CQ130" s="66" t="e">
        <f t="shared" si="42"/>
        <v>#DIV/0!</v>
      </c>
      <c r="CR130" s="66" t="e">
        <f t="shared" si="43"/>
        <v>#DIV/0!</v>
      </c>
      <c r="CS130" s="66" t="e">
        <f t="shared" si="44"/>
        <v>#DIV/0!</v>
      </c>
      <c r="CT130" s="66" t="e">
        <f t="shared" si="45"/>
        <v>#DIV/0!</v>
      </c>
      <c r="CU130" s="24" t="e">
        <f>10*LOG10(IF(CM130="",0,POWER(10,((CM130+'ModelParams Lw'!$O$4)/10))) +IF(CN130="",0,POWER(10,((CN130+'ModelParams Lw'!$P$4)/10))) +IF(CO130="",0,POWER(10,((CO130+'ModelParams Lw'!$Q$4)/10))) +IF(CP130="",0,POWER(10,((CP130+'ModelParams Lw'!$R$4)/10))) +IF(CQ130="",0,POWER(10,((CQ130+'ModelParams Lw'!$S$4)/10))) +IF(CR130="",0,POWER(10,((CR130+'ModelParams Lw'!$T$4)/10))) +IF(CS130="",0,POWER(10,((CS130+'ModelParams Lw'!$U$4)/10)))+IF(CT130="",0,POWER(10,((CT130+'ModelParams Lw'!$V$4)/10))))</f>
        <v>#DIV/0!</v>
      </c>
      <c r="CV130" s="24" t="e">
        <f t="shared" si="46"/>
        <v>#DIV/0!</v>
      </c>
      <c r="CW130" s="24" t="e">
        <f>(CM130-'ModelParams Lw'!O$10)/'ModelParams Lw'!O$11</f>
        <v>#DIV/0!</v>
      </c>
      <c r="CX130" s="24" t="e">
        <f>(CN130-'ModelParams Lw'!P$10)/'ModelParams Lw'!P$11</f>
        <v>#DIV/0!</v>
      </c>
      <c r="CY130" s="24" t="e">
        <f>(CO130-'ModelParams Lw'!Q$10)/'ModelParams Lw'!Q$11</f>
        <v>#DIV/0!</v>
      </c>
      <c r="CZ130" s="24" t="e">
        <f>(CP130-'ModelParams Lw'!R$10)/'ModelParams Lw'!R$11</f>
        <v>#DIV/0!</v>
      </c>
      <c r="DA130" s="24" t="e">
        <f>(CQ130-'ModelParams Lw'!S$10)/'ModelParams Lw'!S$11</f>
        <v>#DIV/0!</v>
      </c>
      <c r="DB130" s="24" t="e">
        <f>(CR130-'ModelParams Lw'!T$10)/'ModelParams Lw'!T$11</f>
        <v>#DIV/0!</v>
      </c>
      <c r="DC130" s="24" t="e">
        <f>(CS130-'ModelParams Lw'!U$10)/'ModelParams Lw'!U$11</f>
        <v>#DIV/0!</v>
      </c>
      <c r="DD130" s="24" t="e">
        <f>(CT130-'ModelParams Lw'!V$10)/'ModelParams Lw'!V$11</f>
        <v>#DIV/0!</v>
      </c>
    </row>
    <row r="131" spans="1:108" x14ac:dyDescent="0.25">
      <c r="A131" s="12">
        <f>'Sound Power'!B131</f>
        <v>0</v>
      </c>
      <c r="B131" s="12">
        <f>'Sound Power'!D131</f>
        <v>0</v>
      </c>
      <c r="C131" s="12">
        <f>'Sound Power'!E131</f>
        <v>0</v>
      </c>
      <c r="D131" s="12">
        <f>'Sound Power'!F131</f>
        <v>0</v>
      </c>
      <c r="E131" s="67" t="e">
        <f>IF(Calcul!$G136="SA",'Sound Power'!AY131,'Sound Power'!P131)</f>
        <v>#DIV/0!</v>
      </c>
      <c r="F131" s="67" t="e">
        <f>IF(Calcul!$G136="SA",'Sound Power'!AZ131,'Sound Power'!Q131)</f>
        <v>#DIV/0!</v>
      </c>
      <c r="G131" s="67" t="e">
        <f>IF(Calcul!$G136="SA",'Sound Power'!BA131,'Sound Power'!R131)</f>
        <v>#DIV/0!</v>
      </c>
      <c r="H131" s="67" t="e">
        <f>IF(Calcul!$G136="SA",'Sound Power'!BB131,'Sound Power'!S131)</f>
        <v>#DIV/0!</v>
      </c>
      <c r="I131" s="67" t="e">
        <f>IF(Calcul!$G136="SA",'Sound Power'!BC131,'Sound Power'!T131)</f>
        <v>#DIV/0!</v>
      </c>
      <c r="J131" s="67" t="e">
        <f>IF(Calcul!$G136="SA",'Sound Power'!BD131,'Sound Power'!U131)</f>
        <v>#DIV/0!</v>
      </c>
      <c r="K131" s="67" t="e">
        <f>IF(Calcul!$G136="SA",'Sound Power'!BE131,'Sound Power'!V131)</f>
        <v>#DIV/0!</v>
      </c>
      <c r="L131" s="67" t="e">
        <f>IF(Calcul!$G136="SA",'Sound Power'!BF131,'Sound Power'!W131)</f>
        <v>#DIV/0!</v>
      </c>
      <c r="M131" s="67" t="e">
        <f>'Sound Power'!BY131</f>
        <v>#DIV/0!</v>
      </c>
      <c r="N131" s="67" t="e">
        <f>'Sound Power'!BZ131</f>
        <v>#DIV/0!</v>
      </c>
      <c r="O131" s="67" t="e">
        <f>'Sound Power'!CA131</f>
        <v>#DIV/0!</v>
      </c>
      <c r="P131" s="67" t="e">
        <f>'Sound Power'!CB131</f>
        <v>#DIV/0!</v>
      </c>
      <c r="Q131" s="67" t="e">
        <f>'Sound Power'!CC131</f>
        <v>#DIV/0!</v>
      </c>
      <c r="R131" s="67" t="e">
        <f>'Sound Power'!CD131</f>
        <v>#DIV/0!</v>
      </c>
      <c r="S131" s="67" t="e">
        <f>'Sound Power'!CE131</f>
        <v>#DIV/0!</v>
      </c>
      <c r="T131" s="67" t="e">
        <f>'Sound Power'!CF131</f>
        <v>#DIV/0!</v>
      </c>
      <c r="U131" s="64">
        <f t="shared" si="26"/>
        <v>0</v>
      </c>
      <c r="V131" s="64">
        <f t="shared" si="27"/>
        <v>0</v>
      </c>
      <c r="W131" s="67" t="e">
        <f>('ModelParams Lp'!B$4*10^'ModelParams Lp'!B$5*($U131/$V131)^'ModelParams Lp'!B$6)*3</f>
        <v>#DIV/0!</v>
      </c>
      <c r="X131" s="67" t="e">
        <f>('ModelParams Lp'!C$4*10^'ModelParams Lp'!C$5*($U131/$V131)^'ModelParams Lp'!C$6)*3</f>
        <v>#DIV/0!</v>
      </c>
      <c r="Y131" s="67" t="e">
        <f>('ModelParams Lp'!D$4*10^'ModelParams Lp'!D$5*($U131/$V131)^'ModelParams Lp'!D$6)*3</f>
        <v>#DIV/0!</v>
      </c>
      <c r="Z131" s="67" t="e">
        <f>('ModelParams Lp'!E$4*10^'ModelParams Lp'!E$5*($U131/$V131)^'ModelParams Lp'!E$6)*3</f>
        <v>#DIV/0!</v>
      </c>
      <c r="AA131" s="67" t="e">
        <f>('ModelParams Lp'!F$4*10^'ModelParams Lp'!F$5*($U131/$V131)^'ModelParams Lp'!F$6)*3</f>
        <v>#DIV/0!</v>
      </c>
      <c r="AB131" s="67" t="e">
        <f>('ModelParams Lp'!G$4*10^'ModelParams Lp'!G$5*($U131/$V131)^'ModelParams Lp'!G$6)*3</f>
        <v>#DIV/0!</v>
      </c>
      <c r="AC131" s="67" t="e">
        <f>('ModelParams Lp'!H$4*10^'ModelParams Lp'!H$5*($U131/$V131)^'ModelParams Lp'!H$6)*3</f>
        <v>#DIV/0!</v>
      </c>
      <c r="AD131" s="67" t="e">
        <f>('ModelParams Lp'!I$4*10^'ModelParams Lp'!I$5*($U131/$V131)^'ModelParams Lp'!I$6)*3</f>
        <v>#DIV/0!</v>
      </c>
      <c r="AE131" s="53" t="e">
        <f t="shared" si="28"/>
        <v>#DIV/0!</v>
      </c>
      <c r="AF131" s="53" t="e">
        <f>IF(AE131&lt;'ModelParams Lp'!$B$16,-1,IF(AE131&lt;'ModelParams Lp'!$C$16,0,IF(AE131&lt;'ModelParams Lp'!$D$16,1,IF(AE131&lt;'ModelParams Lp'!$E$16,2,IF(AE131&lt;'ModelParams Lp'!$F$16,3,IF(AE131&lt;'ModelParams Lp'!$G$16,4,IF(AE131&lt;'ModelParams Lp'!$H$16,5,6)))))))</f>
        <v>#DIV/0!</v>
      </c>
      <c r="AG131" s="67" t="e">
        <f ca="1">IF($AF131&gt;1,0,OFFSET('ModelParams Lp'!$C$12,0,-'Sound Pressure'!$AF131))</f>
        <v>#DIV/0!</v>
      </c>
      <c r="AH131" s="67" t="e">
        <f ca="1">IF($AF131&gt;2,0,OFFSET('ModelParams Lp'!$D$12,0,-'Sound Pressure'!$AF131))</f>
        <v>#DIV/0!</v>
      </c>
      <c r="AI131" s="67" t="e">
        <f ca="1">IF($AF131&gt;3,0,OFFSET('ModelParams Lp'!$E$12,0,-'Sound Pressure'!$AF131))</f>
        <v>#DIV/0!</v>
      </c>
      <c r="AJ131" s="67" t="e">
        <f ca="1">IF($AF131&gt;4,0,OFFSET('ModelParams Lp'!$F$12,0,-'Sound Pressure'!$AF131))</f>
        <v>#DIV/0!</v>
      </c>
      <c r="AK131" s="67" t="e">
        <f ca="1">IF($AF131&gt;3,0,OFFSET('ModelParams Lp'!$G$12,0,-'Sound Pressure'!$AF131))</f>
        <v>#DIV/0!</v>
      </c>
      <c r="AL131" s="67" t="e">
        <f ca="1">IF($AF131&gt;5,0,OFFSET('ModelParams Lp'!$H$12,0,-'Sound Pressure'!$AF131))</f>
        <v>#DIV/0!</v>
      </c>
      <c r="AM131" s="67" t="e">
        <f ca="1">IF($AF131&gt;6,0,OFFSET('ModelParams Lp'!$I$12,0,-'Sound Pressure'!$AF131))</f>
        <v>#DIV/0!</v>
      </c>
      <c r="AN131" s="67" t="e">
        <f ca="1">IF($AF131&gt;7,0,IF($AF$4&lt;0,3,OFFSET('ModelParams Lp'!$J$12,0,-'Sound Pressure'!$AF131)))</f>
        <v>#DIV/0!</v>
      </c>
      <c r="AO131" s="67" t="e">
        <f t="shared" si="48"/>
        <v>#DIV/0!</v>
      </c>
      <c r="AP131" s="67" t="e">
        <f t="shared" si="49"/>
        <v>#DIV/0!</v>
      </c>
      <c r="AQ131" s="67" t="e">
        <f t="shared" si="49"/>
        <v>#DIV/0!</v>
      </c>
      <c r="AR131" s="67" t="e">
        <f t="shared" si="49"/>
        <v>#DIV/0!</v>
      </c>
      <c r="AS131" s="67" t="e">
        <f t="shared" si="49"/>
        <v>#DIV/0!</v>
      </c>
      <c r="AT131" s="67" t="e">
        <f t="shared" si="49"/>
        <v>#DIV/0!</v>
      </c>
      <c r="AU131" s="67" t="e">
        <f t="shared" si="49"/>
        <v>#DIV/0!</v>
      </c>
      <c r="AV131" s="67" t="e">
        <f t="shared" si="49"/>
        <v>#DIV/0!</v>
      </c>
      <c r="AW131" s="67">
        <f>'ModelParams Lp'!B$22</f>
        <v>4</v>
      </c>
      <c r="AX131" s="67">
        <f>'ModelParams Lp'!C$22</f>
        <v>2</v>
      </c>
      <c r="AY131" s="67">
        <f>'ModelParams Lp'!D$22</f>
        <v>1</v>
      </c>
      <c r="AZ131" s="67">
        <f>'ModelParams Lp'!E$22</f>
        <v>0</v>
      </c>
      <c r="BA131" s="67">
        <f>'ModelParams Lp'!F$22</f>
        <v>0</v>
      </c>
      <c r="BB131" s="67">
        <f>'ModelParams Lp'!G$22</f>
        <v>0</v>
      </c>
      <c r="BC131" s="67">
        <f>'ModelParams Lp'!H$22</f>
        <v>0</v>
      </c>
      <c r="BD131" s="67">
        <f>'ModelParams Lp'!I$22</f>
        <v>0</v>
      </c>
      <c r="BE131" s="67" t="e">
        <f>-10*LOG(2/(4*PI()*2^2)+4/(0.163*(Calcul!$K136*Calcul!$L136)/VLOOKUP(Calcul!$I136,'ModelParams Lp'!$E$37:$F$39,2,0)))</f>
        <v>#N/A</v>
      </c>
      <c r="BF131" s="67" t="e">
        <f>-10*LOG(2/(4*PI()*2^2)+4/(0.163*(Calcul!$K136*Calcul!$L136)/VLOOKUP(Calcul!$I136,'ModelParams Lp'!$E$37:$F$39,2,0)))</f>
        <v>#N/A</v>
      </c>
      <c r="BG131" s="67" t="e">
        <f>-10*LOG(2/(4*PI()*2^2)+4/(0.163*(Calcul!$K136*Calcul!$L136)/VLOOKUP(Calcul!$I136,'ModelParams Lp'!$E$37:$F$39,2,0)))</f>
        <v>#N/A</v>
      </c>
      <c r="BH131" s="67" t="e">
        <f>-10*LOG(2/(4*PI()*2^2)+4/(0.163*(Calcul!$K136*Calcul!$L136)/VLOOKUP(Calcul!$I136,'ModelParams Lp'!$E$37:$F$39,2,0)))</f>
        <v>#N/A</v>
      </c>
      <c r="BI131" s="67" t="e">
        <f>-10*LOG(2/(4*PI()*2^2)+4/(0.163*(Calcul!$K136*Calcul!$L136)/VLOOKUP(Calcul!$I136,'ModelParams Lp'!$E$37:$F$39,2,0)))</f>
        <v>#N/A</v>
      </c>
      <c r="BJ131" s="67" t="e">
        <f>-10*LOG(2/(4*PI()*2^2)+4/(0.163*(Calcul!$K136*Calcul!$L136)/VLOOKUP(Calcul!$I136,'ModelParams Lp'!$E$37:$F$39,2,0)))</f>
        <v>#N/A</v>
      </c>
      <c r="BK131" s="67" t="e">
        <f>-10*LOG(2/(4*PI()*2^2)+4/(0.163*(Calcul!$K136*Calcul!$L136)/VLOOKUP(Calcul!$I136,'ModelParams Lp'!$E$37:$F$39,2,0)))</f>
        <v>#N/A</v>
      </c>
      <c r="BL131" s="67" t="e">
        <f>-10*LOG(2/(4*PI()*2^2)+4/(0.163*(Calcul!$K136*Calcul!$L136)/VLOOKUP(Calcul!$I136,'ModelParams Lp'!$E$37:$F$39,2,0)))</f>
        <v>#N/A</v>
      </c>
      <c r="BM131" s="67" t="e">
        <f>VLOOKUP(Calcul!$J136,'ModelParams Lp'!$D$28:$O$32,5,0)+BE131</f>
        <v>#N/A</v>
      </c>
      <c r="BN131" s="67" t="e">
        <f>VLOOKUP(Calcul!$J136,'ModelParams Lp'!$D$28:$O$32,6,0)+BF131</f>
        <v>#N/A</v>
      </c>
      <c r="BO131" s="67" t="e">
        <f>VLOOKUP(Calcul!$J136,'ModelParams Lp'!$D$28:$O$32,7,0)+BG131</f>
        <v>#N/A</v>
      </c>
      <c r="BP131" s="67" t="e">
        <f>VLOOKUP(Calcul!$J136,'ModelParams Lp'!$D$28:$O$32,8,0)+BH131</f>
        <v>#N/A</v>
      </c>
      <c r="BQ131" s="67" t="e">
        <f>VLOOKUP(Calcul!$J136,'ModelParams Lp'!$D$28:$O$32,9,0)+BI131</f>
        <v>#N/A</v>
      </c>
      <c r="BR131" s="67" t="e">
        <f>VLOOKUP(Calcul!$J136,'ModelParams Lp'!$D$28:$O$32,10,0)+BJ131</f>
        <v>#N/A</v>
      </c>
      <c r="BS131" s="67" t="e">
        <f>VLOOKUP(Calcul!$J136,'ModelParams Lp'!$D$28:$O$32,11,0)+BK131</f>
        <v>#N/A</v>
      </c>
      <c r="BT131" s="67" t="e">
        <f>VLOOKUP(Calcul!$J136,'ModelParams Lp'!$D$28:$O$32,12,0)+BL131</f>
        <v>#N/A</v>
      </c>
      <c r="BU131" s="66" t="e">
        <f t="shared" ca="1" si="29"/>
        <v>#DIV/0!</v>
      </c>
      <c r="BV131" s="66" t="e">
        <f t="shared" ca="1" si="30"/>
        <v>#DIV/0!</v>
      </c>
      <c r="BW131" s="66" t="e">
        <f t="shared" ca="1" si="31"/>
        <v>#DIV/0!</v>
      </c>
      <c r="BX131" s="66" t="e">
        <f t="shared" ca="1" si="32"/>
        <v>#DIV/0!</v>
      </c>
      <c r="BY131" s="66" t="e">
        <f t="shared" ca="1" si="33"/>
        <v>#DIV/0!</v>
      </c>
      <c r="BZ131" s="66" t="e">
        <f t="shared" ca="1" si="34"/>
        <v>#DIV/0!</v>
      </c>
      <c r="CA131" s="66" t="e">
        <f t="shared" ca="1" si="35"/>
        <v>#DIV/0!</v>
      </c>
      <c r="CB131" s="66" t="e">
        <f t="shared" ca="1" si="36"/>
        <v>#DIV/0!</v>
      </c>
      <c r="CC131" s="24" t="e">
        <f ca="1">10*LOG10(IF(BU131="",0,POWER(10,((BU131+'ModelParams Lw'!$O$4)/10))) +IF(BV131="",0,POWER(10,((BV131+'ModelParams Lw'!$P$4)/10))) +IF(BW131="",0,POWER(10,((BW131+'ModelParams Lw'!$Q$4)/10))) +IF(BX131="",0,POWER(10,((BX131+'ModelParams Lw'!$R$4)/10))) +IF(BY131="",0,POWER(10,((BY131+'ModelParams Lw'!$S$4)/10))) +IF(BZ131="",0,POWER(10,((BZ131+'ModelParams Lw'!$T$4)/10))) +IF(CA131="",0,POWER(10,((CA131+'ModelParams Lw'!$U$4)/10)))+IF(CB131="",0,POWER(10,((CB131+'ModelParams Lw'!$V$4)/10))))</f>
        <v>#DIV/0!</v>
      </c>
      <c r="CD131" s="24" t="e">
        <f t="shared" ca="1" si="37"/>
        <v>#DIV/0!</v>
      </c>
      <c r="CE131" s="24" t="e">
        <f ca="1">(BU131-'ModelParams Lw'!O$10)/'ModelParams Lw'!O$11</f>
        <v>#DIV/0!</v>
      </c>
      <c r="CF131" s="24" t="e">
        <f ca="1">(BV131-'ModelParams Lw'!P$10)/'ModelParams Lw'!P$11</f>
        <v>#DIV/0!</v>
      </c>
      <c r="CG131" s="24" t="e">
        <f ca="1">(BW131-'ModelParams Lw'!Q$10)/'ModelParams Lw'!Q$11</f>
        <v>#DIV/0!</v>
      </c>
      <c r="CH131" s="24" t="e">
        <f ca="1">(BX131-'ModelParams Lw'!R$10)/'ModelParams Lw'!R$11</f>
        <v>#DIV/0!</v>
      </c>
      <c r="CI131" s="24" t="e">
        <f ca="1">(BY131-'ModelParams Lw'!S$10)/'ModelParams Lw'!S$11</f>
        <v>#DIV/0!</v>
      </c>
      <c r="CJ131" s="24" t="e">
        <f ca="1">(BZ131-'ModelParams Lw'!T$10)/'ModelParams Lw'!T$11</f>
        <v>#DIV/0!</v>
      </c>
      <c r="CK131" s="24" t="e">
        <f ca="1">(CA131-'ModelParams Lw'!U$10)/'ModelParams Lw'!U$11</f>
        <v>#DIV/0!</v>
      </c>
      <c r="CL131" s="24" t="e">
        <f ca="1">(CB131-'ModelParams Lw'!V$10)/'ModelParams Lw'!V$11</f>
        <v>#DIV/0!</v>
      </c>
      <c r="CM131" s="66" t="e">
        <f t="shared" si="38"/>
        <v>#DIV/0!</v>
      </c>
      <c r="CN131" s="66" t="e">
        <f t="shared" si="39"/>
        <v>#DIV/0!</v>
      </c>
      <c r="CO131" s="66" t="e">
        <f t="shared" si="40"/>
        <v>#DIV/0!</v>
      </c>
      <c r="CP131" s="66" t="e">
        <f t="shared" si="41"/>
        <v>#DIV/0!</v>
      </c>
      <c r="CQ131" s="66" t="e">
        <f t="shared" si="42"/>
        <v>#DIV/0!</v>
      </c>
      <c r="CR131" s="66" t="e">
        <f t="shared" si="43"/>
        <v>#DIV/0!</v>
      </c>
      <c r="CS131" s="66" t="e">
        <f t="shared" si="44"/>
        <v>#DIV/0!</v>
      </c>
      <c r="CT131" s="66" t="e">
        <f t="shared" si="45"/>
        <v>#DIV/0!</v>
      </c>
      <c r="CU131" s="24" t="e">
        <f>10*LOG10(IF(CM131="",0,POWER(10,((CM131+'ModelParams Lw'!$O$4)/10))) +IF(CN131="",0,POWER(10,((CN131+'ModelParams Lw'!$P$4)/10))) +IF(CO131="",0,POWER(10,((CO131+'ModelParams Lw'!$Q$4)/10))) +IF(CP131="",0,POWER(10,((CP131+'ModelParams Lw'!$R$4)/10))) +IF(CQ131="",0,POWER(10,((CQ131+'ModelParams Lw'!$S$4)/10))) +IF(CR131="",0,POWER(10,((CR131+'ModelParams Lw'!$T$4)/10))) +IF(CS131="",0,POWER(10,((CS131+'ModelParams Lw'!$U$4)/10)))+IF(CT131="",0,POWER(10,((CT131+'ModelParams Lw'!$V$4)/10))))</f>
        <v>#DIV/0!</v>
      </c>
      <c r="CV131" s="24" t="e">
        <f t="shared" si="46"/>
        <v>#DIV/0!</v>
      </c>
      <c r="CW131" s="24" t="e">
        <f>(CM131-'ModelParams Lw'!O$10)/'ModelParams Lw'!O$11</f>
        <v>#DIV/0!</v>
      </c>
      <c r="CX131" s="24" t="e">
        <f>(CN131-'ModelParams Lw'!P$10)/'ModelParams Lw'!P$11</f>
        <v>#DIV/0!</v>
      </c>
      <c r="CY131" s="24" t="e">
        <f>(CO131-'ModelParams Lw'!Q$10)/'ModelParams Lw'!Q$11</f>
        <v>#DIV/0!</v>
      </c>
      <c r="CZ131" s="24" t="e">
        <f>(CP131-'ModelParams Lw'!R$10)/'ModelParams Lw'!R$11</f>
        <v>#DIV/0!</v>
      </c>
      <c r="DA131" s="24" t="e">
        <f>(CQ131-'ModelParams Lw'!S$10)/'ModelParams Lw'!S$11</f>
        <v>#DIV/0!</v>
      </c>
      <c r="DB131" s="24" t="e">
        <f>(CR131-'ModelParams Lw'!T$10)/'ModelParams Lw'!T$11</f>
        <v>#DIV/0!</v>
      </c>
      <c r="DC131" s="24" t="e">
        <f>(CS131-'ModelParams Lw'!U$10)/'ModelParams Lw'!U$11</f>
        <v>#DIV/0!</v>
      </c>
      <c r="DD131" s="24" t="e">
        <f>(CT131-'ModelParams Lw'!V$10)/'ModelParams Lw'!V$11</f>
        <v>#DIV/0!</v>
      </c>
    </row>
    <row r="132" spans="1:108" x14ac:dyDescent="0.25">
      <c r="A132" s="12">
        <f>'Sound Power'!B132</f>
        <v>0</v>
      </c>
      <c r="B132" s="12">
        <f>'Sound Power'!D132</f>
        <v>0</v>
      </c>
      <c r="C132" s="12">
        <f>'Sound Power'!E132</f>
        <v>0</v>
      </c>
      <c r="D132" s="12">
        <f>'Sound Power'!F132</f>
        <v>0</v>
      </c>
      <c r="E132" s="67" t="e">
        <f>IF(Calcul!$G137="SA",'Sound Power'!AY132,'Sound Power'!P132)</f>
        <v>#DIV/0!</v>
      </c>
      <c r="F132" s="67" t="e">
        <f>IF(Calcul!$G137="SA",'Sound Power'!AZ132,'Sound Power'!Q132)</f>
        <v>#DIV/0!</v>
      </c>
      <c r="G132" s="67" t="e">
        <f>IF(Calcul!$G137="SA",'Sound Power'!BA132,'Sound Power'!R132)</f>
        <v>#DIV/0!</v>
      </c>
      <c r="H132" s="67" t="e">
        <f>IF(Calcul!$G137="SA",'Sound Power'!BB132,'Sound Power'!S132)</f>
        <v>#DIV/0!</v>
      </c>
      <c r="I132" s="67" t="e">
        <f>IF(Calcul!$G137="SA",'Sound Power'!BC132,'Sound Power'!T132)</f>
        <v>#DIV/0!</v>
      </c>
      <c r="J132" s="67" t="e">
        <f>IF(Calcul!$G137="SA",'Sound Power'!BD132,'Sound Power'!U132)</f>
        <v>#DIV/0!</v>
      </c>
      <c r="K132" s="67" t="e">
        <f>IF(Calcul!$G137="SA",'Sound Power'!BE132,'Sound Power'!V132)</f>
        <v>#DIV/0!</v>
      </c>
      <c r="L132" s="67" t="e">
        <f>IF(Calcul!$G137="SA",'Sound Power'!BF132,'Sound Power'!W132)</f>
        <v>#DIV/0!</v>
      </c>
      <c r="M132" s="67" t="e">
        <f>'Sound Power'!BY132</f>
        <v>#DIV/0!</v>
      </c>
      <c r="N132" s="67" t="e">
        <f>'Sound Power'!BZ132</f>
        <v>#DIV/0!</v>
      </c>
      <c r="O132" s="67" t="e">
        <f>'Sound Power'!CA132</f>
        <v>#DIV/0!</v>
      </c>
      <c r="P132" s="67" t="e">
        <f>'Sound Power'!CB132</f>
        <v>#DIV/0!</v>
      </c>
      <c r="Q132" s="67" t="e">
        <f>'Sound Power'!CC132</f>
        <v>#DIV/0!</v>
      </c>
      <c r="R132" s="67" t="e">
        <f>'Sound Power'!CD132</f>
        <v>#DIV/0!</v>
      </c>
      <c r="S132" s="67" t="e">
        <f>'Sound Power'!CE132</f>
        <v>#DIV/0!</v>
      </c>
      <c r="T132" s="67" t="e">
        <f>'Sound Power'!CF132</f>
        <v>#DIV/0!</v>
      </c>
      <c r="U132" s="64">
        <f t="shared" si="26"/>
        <v>0</v>
      </c>
      <c r="V132" s="64">
        <f t="shared" si="27"/>
        <v>0</v>
      </c>
      <c r="W132" s="67" t="e">
        <f>('ModelParams Lp'!B$4*10^'ModelParams Lp'!B$5*($U132/$V132)^'ModelParams Lp'!B$6)*3</f>
        <v>#DIV/0!</v>
      </c>
      <c r="X132" s="67" t="e">
        <f>('ModelParams Lp'!C$4*10^'ModelParams Lp'!C$5*($U132/$V132)^'ModelParams Lp'!C$6)*3</f>
        <v>#DIV/0!</v>
      </c>
      <c r="Y132" s="67" t="e">
        <f>('ModelParams Lp'!D$4*10^'ModelParams Lp'!D$5*($U132/$V132)^'ModelParams Lp'!D$6)*3</f>
        <v>#DIV/0!</v>
      </c>
      <c r="Z132" s="67" t="e">
        <f>('ModelParams Lp'!E$4*10^'ModelParams Lp'!E$5*($U132/$V132)^'ModelParams Lp'!E$6)*3</f>
        <v>#DIV/0!</v>
      </c>
      <c r="AA132" s="67" t="e">
        <f>('ModelParams Lp'!F$4*10^'ModelParams Lp'!F$5*($U132/$V132)^'ModelParams Lp'!F$6)*3</f>
        <v>#DIV/0!</v>
      </c>
      <c r="AB132" s="67" t="e">
        <f>('ModelParams Lp'!G$4*10^'ModelParams Lp'!G$5*($U132/$V132)^'ModelParams Lp'!G$6)*3</f>
        <v>#DIV/0!</v>
      </c>
      <c r="AC132" s="67" t="e">
        <f>('ModelParams Lp'!H$4*10^'ModelParams Lp'!H$5*($U132/$V132)^'ModelParams Lp'!H$6)*3</f>
        <v>#DIV/0!</v>
      </c>
      <c r="AD132" s="67" t="e">
        <f>('ModelParams Lp'!I$4*10^'ModelParams Lp'!I$5*($U132/$V132)^'ModelParams Lp'!I$6)*3</f>
        <v>#DIV/0!</v>
      </c>
      <c r="AE132" s="53" t="e">
        <f t="shared" si="28"/>
        <v>#DIV/0!</v>
      </c>
      <c r="AF132" s="53" t="e">
        <f>IF(AE132&lt;'ModelParams Lp'!$B$16,-1,IF(AE132&lt;'ModelParams Lp'!$C$16,0,IF(AE132&lt;'ModelParams Lp'!$D$16,1,IF(AE132&lt;'ModelParams Lp'!$E$16,2,IF(AE132&lt;'ModelParams Lp'!$F$16,3,IF(AE132&lt;'ModelParams Lp'!$G$16,4,IF(AE132&lt;'ModelParams Lp'!$H$16,5,6)))))))</f>
        <v>#DIV/0!</v>
      </c>
      <c r="AG132" s="67" t="e">
        <f ca="1">IF($AF132&gt;1,0,OFFSET('ModelParams Lp'!$C$12,0,-'Sound Pressure'!$AF132))</f>
        <v>#DIV/0!</v>
      </c>
      <c r="AH132" s="67" t="e">
        <f ca="1">IF($AF132&gt;2,0,OFFSET('ModelParams Lp'!$D$12,0,-'Sound Pressure'!$AF132))</f>
        <v>#DIV/0!</v>
      </c>
      <c r="AI132" s="67" t="e">
        <f ca="1">IF($AF132&gt;3,0,OFFSET('ModelParams Lp'!$E$12,0,-'Sound Pressure'!$AF132))</f>
        <v>#DIV/0!</v>
      </c>
      <c r="AJ132" s="67" t="e">
        <f ca="1">IF($AF132&gt;4,0,OFFSET('ModelParams Lp'!$F$12,0,-'Sound Pressure'!$AF132))</f>
        <v>#DIV/0!</v>
      </c>
      <c r="AK132" s="67" t="e">
        <f ca="1">IF($AF132&gt;3,0,OFFSET('ModelParams Lp'!$G$12,0,-'Sound Pressure'!$AF132))</f>
        <v>#DIV/0!</v>
      </c>
      <c r="AL132" s="67" t="e">
        <f ca="1">IF($AF132&gt;5,0,OFFSET('ModelParams Lp'!$H$12,0,-'Sound Pressure'!$AF132))</f>
        <v>#DIV/0!</v>
      </c>
      <c r="AM132" s="67" t="e">
        <f ca="1">IF($AF132&gt;6,0,OFFSET('ModelParams Lp'!$I$12,0,-'Sound Pressure'!$AF132))</f>
        <v>#DIV/0!</v>
      </c>
      <c r="AN132" s="67" t="e">
        <f ca="1">IF($AF132&gt;7,0,IF($AF$4&lt;0,3,OFFSET('ModelParams Lp'!$J$12,0,-'Sound Pressure'!$AF132)))</f>
        <v>#DIV/0!</v>
      </c>
      <c r="AO132" s="67" t="e">
        <f t="shared" si="48"/>
        <v>#DIV/0!</v>
      </c>
      <c r="AP132" s="67" t="e">
        <f t="shared" si="49"/>
        <v>#DIV/0!</v>
      </c>
      <c r="AQ132" s="67" t="e">
        <f t="shared" si="49"/>
        <v>#DIV/0!</v>
      </c>
      <c r="AR132" s="67" t="e">
        <f t="shared" si="49"/>
        <v>#DIV/0!</v>
      </c>
      <c r="AS132" s="67" t="e">
        <f t="shared" si="49"/>
        <v>#DIV/0!</v>
      </c>
      <c r="AT132" s="67" t="e">
        <f t="shared" si="49"/>
        <v>#DIV/0!</v>
      </c>
      <c r="AU132" s="67" t="e">
        <f t="shared" si="49"/>
        <v>#DIV/0!</v>
      </c>
      <c r="AV132" s="67" t="e">
        <f t="shared" si="49"/>
        <v>#DIV/0!</v>
      </c>
      <c r="AW132" s="67">
        <f>'ModelParams Lp'!B$22</f>
        <v>4</v>
      </c>
      <c r="AX132" s="67">
        <f>'ModelParams Lp'!C$22</f>
        <v>2</v>
      </c>
      <c r="AY132" s="67">
        <f>'ModelParams Lp'!D$22</f>
        <v>1</v>
      </c>
      <c r="AZ132" s="67">
        <f>'ModelParams Lp'!E$22</f>
        <v>0</v>
      </c>
      <c r="BA132" s="67">
        <f>'ModelParams Lp'!F$22</f>
        <v>0</v>
      </c>
      <c r="BB132" s="67">
        <f>'ModelParams Lp'!G$22</f>
        <v>0</v>
      </c>
      <c r="BC132" s="67">
        <f>'ModelParams Lp'!H$22</f>
        <v>0</v>
      </c>
      <c r="BD132" s="67">
        <f>'ModelParams Lp'!I$22</f>
        <v>0</v>
      </c>
      <c r="BE132" s="67" t="e">
        <f>-10*LOG(2/(4*PI()*2^2)+4/(0.163*(Calcul!$K137*Calcul!$L137)/VLOOKUP(Calcul!$I137,'ModelParams Lp'!$E$37:$F$39,2,0)))</f>
        <v>#N/A</v>
      </c>
      <c r="BF132" s="67" t="e">
        <f>-10*LOG(2/(4*PI()*2^2)+4/(0.163*(Calcul!$K137*Calcul!$L137)/VLOOKUP(Calcul!$I137,'ModelParams Lp'!$E$37:$F$39,2,0)))</f>
        <v>#N/A</v>
      </c>
      <c r="BG132" s="67" t="e">
        <f>-10*LOG(2/(4*PI()*2^2)+4/(0.163*(Calcul!$K137*Calcul!$L137)/VLOOKUP(Calcul!$I137,'ModelParams Lp'!$E$37:$F$39,2,0)))</f>
        <v>#N/A</v>
      </c>
      <c r="BH132" s="67" t="e">
        <f>-10*LOG(2/(4*PI()*2^2)+4/(0.163*(Calcul!$K137*Calcul!$L137)/VLOOKUP(Calcul!$I137,'ModelParams Lp'!$E$37:$F$39,2,0)))</f>
        <v>#N/A</v>
      </c>
      <c r="BI132" s="67" t="e">
        <f>-10*LOG(2/(4*PI()*2^2)+4/(0.163*(Calcul!$K137*Calcul!$L137)/VLOOKUP(Calcul!$I137,'ModelParams Lp'!$E$37:$F$39,2,0)))</f>
        <v>#N/A</v>
      </c>
      <c r="BJ132" s="67" t="e">
        <f>-10*LOG(2/(4*PI()*2^2)+4/(0.163*(Calcul!$K137*Calcul!$L137)/VLOOKUP(Calcul!$I137,'ModelParams Lp'!$E$37:$F$39,2,0)))</f>
        <v>#N/A</v>
      </c>
      <c r="BK132" s="67" t="e">
        <f>-10*LOG(2/(4*PI()*2^2)+4/(0.163*(Calcul!$K137*Calcul!$L137)/VLOOKUP(Calcul!$I137,'ModelParams Lp'!$E$37:$F$39,2,0)))</f>
        <v>#N/A</v>
      </c>
      <c r="BL132" s="67" t="e">
        <f>-10*LOG(2/(4*PI()*2^2)+4/(0.163*(Calcul!$K137*Calcul!$L137)/VLOOKUP(Calcul!$I137,'ModelParams Lp'!$E$37:$F$39,2,0)))</f>
        <v>#N/A</v>
      </c>
      <c r="BM132" s="67" t="e">
        <f>VLOOKUP(Calcul!$J137,'ModelParams Lp'!$D$28:$O$32,5,0)+BE132</f>
        <v>#N/A</v>
      </c>
      <c r="BN132" s="67" t="e">
        <f>VLOOKUP(Calcul!$J137,'ModelParams Lp'!$D$28:$O$32,6,0)+BF132</f>
        <v>#N/A</v>
      </c>
      <c r="BO132" s="67" t="e">
        <f>VLOOKUP(Calcul!$J137,'ModelParams Lp'!$D$28:$O$32,7,0)+BG132</f>
        <v>#N/A</v>
      </c>
      <c r="BP132" s="67" t="e">
        <f>VLOOKUP(Calcul!$J137,'ModelParams Lp'!$D$28:$O$32,8,0)+BH132</f>
        <v>#N/A</v>
      </c>
      <c r="BQ132" s="67" t="e">
        <f>VLOOKUP(Calcul!$J137,'ModelParams Lp'!$D$28:$O$32,9,0)+BI132</f>
        <v>#N/A</v>
      </c>
      <c r="BR132" s="67" t="e">
        <f>VLOOKUP(Calcul!$J137,'ModelParams Lp'!$D$28:$O$32,10,0)+BJ132</f>
        <v>#N/A</v>
      </c>
      <c r="BS132" s="67" t="e">
        <f>VLOOKUP(Calcul!$J137,'ModelParams Lp'!$D$28:$O$32,11,0)+BK132</f>
        <v>#N/A</v>
      </c>
      <c r="BT132" s="67" t="e">
        <f>VLOOKUP(Calcul!$J137,'ModelParams Lp'!$D$28:$O$32,12,0)+BL132</f>
        <v>#N/A</v>
      </c>
      <c r="BU132" s="66" t="e">
        <f t="shared" ca="1" si="29"/>
        <v>#DIV/0!</v>
      </c>
      <c r="BV132" s="66" t="e">
        <f t="shared" ca="1" si="30"/>
        <v>#DIV/0!</v>
      </c>
      <c r="BW132" s="66" t="e">
        <f t="shared" ca="1" si="31"/>
        <v>#DIV/0!</v>
      </c>
      <c r="BX132" s="66" t="e">
        <f t="shared" ca="1" si="32"/>
        <v>#DIV/0!</v>
      </c>
      <c r="BY132" s="66" t="e">
        <f t="shared" ca="1" si="33"/>
        <v>#DIV/0!</v>
      </c>
      <c r="BZ132" s="66" t="e">
        <f t="shared" ca="1" si="34"/>
        <v>#DIV/0!</v>
      </c>
      <c r="CA132" s="66" t="e">
        <f t="shared" ca="1" si="35"/>
        <v>#DIV/0!</v>
      </c>
      <c r="CB132" s="66" t="e">
        <f t="shared" ca="1" si="36"/>
        <v>#DIV/0!</v>
      </c>
      <c r="CC132" s="24" t="e">
        <f ca="1">10*LOG10(IF(BU132="",0,POWER(10,((BU132+'ModelParams Lw'!$O$4)/10))) +IF(BV132="",0,POWER(10,((BV132+'ModelParams Lw'!$P$4)/10))) +IF(BW132="",0,POWER(10,((BW132+'ModelParams Lw'!$Q$4)/10))) +IF(BX132="",0,POWER(10,((BX132+'ModelParams Lw'!$R$4)/10))) +IF(BY132="",0,POWER(10,((BY132+'ModelParams Lw'!$S$4)/10))) +IF(BZ132="",0,POWER(10,((BZ132+'ModelParams Lw'!$T$4)/10))) +IF(CA132="",0,POWER(10,((CA132+'ModelParams Lw'!$U$4)/10)))+IF(CB132="",0,POWER(10,((CB132+'ModelParams Lw'!$V$4)/10))))</f>
        <v>#DIV/0!</v>
      </c>
      <c r="CD132" s="24" t="e">
        <f t="shared" ca="1" si="37"/>
        <v>#DIV/0!</v>
      </c>
      <c r="CE132" s="24" t="e">
        <f ca="1">(BU132-'ModelParams Lw'!O$10)/'ModelParams Lw'!O$11</f>
        <v>#DIV/0!</v>
      </c>
      <c r="CF132" s="24" t="e">
        <f ca="1">(BV132-'ModelParams Lw'!P$10)/'ModelParams Lw'!P$11</f>
        <v>#DIV/0!</v>
      </c>
      <c r="CG132" s="24" t="e">
        <f ca="1">(BW132-'ModelParams Lw'!Q$10)/'ModelParams Lw'!Q$11</f>
        <v>#DIV/0!</v>
      </c>
      <c r="CH132" s="24" t="e">
        <f ca="1">(BX132-'ModelParams Lw'!R$10)/'ModelParams Lw'!R$11</f>
        <v>#DIV/0!</v>
      </c>
      <c r="CI132" s="24" t="e">
        <f ca="1">(BY132-'ModelParams Lw'!S$10)/'ModelParams Lw'!S$11</f>
        <v>#DIV/0!</v>
      </c>
      <c r="CJ132" s="24" t="e">
        <f ca="1">(BZ132-'ModelParams Lw'!T$10)/'ModelParams Lw'!T$11</f>
        <v>#DIV/0!</v>
      </c>
      <c r="CK132" s="24" t="e">
        <f ca="1">(CA132-'ModelParams Lw'!U$10)/'ModelParams Lw'!U$11</f>
        <v>#DIV/0!</v>
      </c>
      <c r="CL132" s="24" t="e">
        <f ca="1">(CB132-'ModelParams Lw'!V$10)/'ModelParams Lw'!V$11</f>
        <v>#DIV/0!</v>
      </c>
      <c r="CM132" s="66" t="e">
        <f t="shared" si="38"/>
        <v>#DIV/0!</v>
      </c>
      <c r="CN132" s="66" t="e">
        <f t="shared" si="39"/>
        <v>#DIV/0!</v>
      </c>
      <c r="CO132" s="66" t="e">
        <f t="shared" si="40"/>
        <v>#DIV/0!</v>
      </c>
      <c r="CP132" s="66" t="e">
        <f t="shared" si="41"/>
        <v>#DIV/0!</v>
      </c>
      <c r="CQ132" s="66" t="e">
        <f t="shared" si="42"/>
        <v>#DIV/0!</v>
      </c>
      <c r="CR132" s="66" t="e">
        <f t="shared" si="43"/>
        <v>#DIV/0!</v>
      </c>
      <c r="CS132" s="66" t="e">
        <f t="shared" si="44"/>
        <v>#DIV/0!</v>
      </c>
      <c r="CT132" s="66" t="e">
        <f t="shared" si="45"/>
        <v>#DIV/0!</v>
      </c>
      <c r="CU132" s="24" t="e">
        <f>10*LOG10(IF(CM132="",0,POWER(10,((CM132+'ModelParams Lw'!$O$4)/10))) +IF(CN132="",0,POWER(10,((CN132+'ModelParams Lw'!$P$4)/10))) +IF(CO132="",0,POWER(10,((CO132+'ModelParams Lw'!$Q$4)/10))) +IF(CP132="",0,POWER(10,((CP132+'ModelParams Lw'!$R$4)/10))) +IF(CQ132="",0,POWER(10,((CQ132+'ModelParams Lw'!$S$4)/10))) +IF(CR132="",0,POWER(10,((CR132+'ModelParams Lw'!$T$4)/10))) +IF(CS132="",0,POWER(10,((CS132+'ModelParams Lw'!$U$4)/10)))+IF(CT132="",0,POWER(10,((CT132+'ModelParams Lw'!$V$4)/10))))</f>
        <v>#DIV/0!</v>
      </c>
      <c r="CV132" s="24" t="e">
        <f t="shared" si="46"/>
        <v>#DIV/0!</v>
      </c>
      <c r="CW132" s="24" t="e">
        <f>(CM132-'ModelParams Lw'!O$10)/'ModelParams Lw'!O$11</f>
        <v>#DIV/0!</v>
      </c>
      <c r="CX132" s="24" t="e">
        <f>(CN132-'ModelParams Lw'!P$10)/'ModelParams Lw'!P$11</f>
        <v>#DIV/0!</v>
      </c>
      <c r="CY132" s="24" t="e">
        <f>(CO132-'ModelParams Lw'!Q$10)/'ModelParams Lw'!Q$11</f>
        <v>#DIV/0!</v>
      </c>
      <c r="CZ132" s="24" t="e">
        <f>(CP132-'ModelParams Lw'!R$10)/'ModelParams Lw'!R$11</f>
        <v>#DIV/0!</v>
      </c>
      <c r="DA132" s="24" t="e">
        <f>(CQ132-'ModelParams Lw'!S$10)/'ModelParams Lw'!S$11</f>
        <v>#DIV/0!</v>
      </c>
      <c r="DB132" s="24" t="e">
        <f>(CR132-'ModelParams Lw'!T$10)/'ModelParams Lw'!T$11</f>
        <v>#DIV/0!</v>
      </c>
      <c r="DC132" s="24" t="e">
        <f>(CS132-'ModelParams Lw'!U$10)/'ModelParams Lw'!U$11</f>
        <v>#DIV/0!</v>
      </c>
      <c r="DD132" s="24" t="e">
        <f>(CT132-'ModelParams Lw'!V$10)/'ModelParams Lw'!V$11</f>
        <v>#DIV/0!</v>
      </c>
    </row>
    <row r="133" spans="1:108" x14ac:dyDescent="0.25">
      <c r="A133" s="12">
        <f>'Sound Power'!B133</f>
        <v>0</v>
      </c>
      <c r="B133" s="12">
        <f>'Sound Power'!D133</f>
        <v>0</v>
      </c>
      <c r="C133" s="12">
        <f>'Sound Power'!E133</f>
        <v>0</v>
      </c>
      <c r="D133" s="12">
        <f>'Sound Power'!F133</f>
        <v>0</v>
      </c>
      <c r="E133" s="67" t="e">
        <f>IF(Calcul!$G138="SA",'Sound Power'!AY133,'Sound Power'!P133)</f>
        <v>#DIV/0!</v>
      </c>
      <c r="F133" s="67" t="e">
        <f>IF(Calcul!$G138="SA",'Sound Power'!AZ133,'Sound Power'!Q133)</f>
        <v>#DIV/0!</v>
      </c>
      <c r="G133" s="67" t="e">
        <f>IF(Calcul!$G138="SA",'Sound Power'!BA133,'Sound Power'!R133)</f>
        <v>#DIV/0!</v>
      </c>
      <c r="H133" s="67" t="e">
        <f>IF(Calcul!$G138="SA",'Sound Power'!BB133,'Sound Power'!S133)</f>
        <v>#DIV/0!</v>
      </c>
      <c r="I133" s="67" t="e">
        <f>IF(Calcul!$G138="SA",'Sound Power'!BC133,'Sound Power'!T133)</f>
        <v>#DIV/0!</v>
      </c>
      <c r="J133" s="67" t="e">
        <f>IF(Calcul!$G138="SA",'Sound Power'!BD133,'Sound Power'!U133)</f>
        <v>#DIV/0!</v>
      </c>
      <c r="K133" s="67" t="e">
        <f>IF(Calcul!$G138="SA",'Sound Power'!BE133,'Sound Power'!V133)</f>
        <v>#DIV/0!</v>
      </c>
      <c r="L133" s="67" t="e">
        <f>IF(Calcul!$G138="SA",'Sound Power'!BF133,'Sound Power'!W133)</f>
        <v>#DIV/0!</v>
      </c>
      <c r="M133" s="67" t="e">
        <f>'Sound Power'!BY133</f>
        <v>#DIV/0!</v>
      </c>
      <c r="N133" s="67" t="e">
        <f>'Sound Power'!BZ133</f>
        <v>#DIV/0!</v>
      </c>
      <c r="O133" s="67" t="e">
        <f>'Sound Power'!CA133</f>
        <v>#DIV/0!</v>
      </c>
      <c r="P133" s="67" t="e">
        <f>'Sound Power'!CB133</f>
        <v>#DIV/0!</v>
      </c>
      <c r="Q133" s="67" t="e">
        <f>'Sound Power'!CC133</f>
        <v>#DIV/0!</v>
      </c>
      <c r="R133" s="67" t="e">
        <f>'Sound Power'!CD133</f>
        <v>#DIV/0!</v>
      </c>
      <c r="S133" s="67" t="e">
        <f>'Sound Power'!CE133</f>
        <v>#DIV/0!</v>
      </c>
      <c r="T133" s="67" t="e">
        <f>'Sound Power'!CF133</f>
        <v>#DIV/0!</v>
      </c>
      <c r="U133" s="64">
        <f t="shared" ref="U133:U196" si="50">2*(B133+C133)</f>
        <v>0</v>
      </c>
      <c r="V133" s="64">
        <f t="shared" ref="V133:V196" si="51">B133*C133</f>
        <v>0</v>
      </c>
      <c r="W133" s="67" t="e">
        <f>('ModelParams Lp'!B$4*10^'ModelParams Lp'!B$5*($U133/$V133)^'ModelParams Lp'!B$6)*3</f>
        <v>#DIV/0!</v>
      </c>
      <c r="X133" s="67" t="e">
        <f>('ModelParams Lp'!C$4*10^'ModelParams Lp'!C$5*($U133/$V133)^'ModelParams Lp'!C$6)*3</f>
        <v>#DIV/0!</v>
      </c>
      <c r="Y133" s="67" t="e">
        <f>('ModelParams Lp'!D$4*10^'ModelParams Lp'!D$5*($U133/$V133)^'ModelParams Lp'!D$6)*3</f>
        <v>#DIV/0!</v>
      </c>
      <c r="Z133" s="67" t="e">
        <f>('ModelParams Lp'!E$4*10^'ModelParams Lp'!E$5*($U133/$V133)^'ModelParams Lp'!E$6)*3</f>
        <v>#DIV/0!</v>
      </c>
      <c r="AA133" s="67" t="e">
        <f>('ModelParams Lp'!F$4*10^'ModelParams Lp'!F$5*($U133/$V133)^'ModelParams Lp'!F$6)*3</f>
        <v>#DIV/0!</v>
      </c>
      <c r="AB133" s="67" t="e">
        <f>('ModelParams Lp'!G$4*10^'ModelParams Lp'!G$5*($U133/$V133)^'ModelParams Lp'!G$6)*3</f>
        <v>#DIV/0!</v>
      </c>
      <c r="AC133" s="67" t="e">
        <f>('ModelParams Lp'!H$4*10^'ModelParams Lp'!H$5*($U133/$V133)^'ModelParams Lp'!H$6)*3</f>
        <v>#DIV/0!</v>
      </c>
      <c r="AD133" s="67" t="e">
        <f>('ModelParams Lp'!I$4*10^'ModelParams Lp'!I$5*($U133/$V133)^'ModelParams Lp'!I$6)*3</f>
        <v>#DIV/0!</v>
      </c>
      <c r="AE133" s="53" t="e">
        <f t="shared" ref="AE133:AE196" si="52">343.2/(2*MAX(B133:C133))</f>
        <v>#DIV/0!</v>
      </c>
      <c r="AF133" s="53" t="e">
        <f>IF(AE133&lt;'ModelParams Lp'!$B$16,-1,IF(AE133&lt;'ModelParams Lp'!$C$16,0,IF(AE133&lt;'ModelParams Lp'!$D$16,1,IF(AE133&lt;'ModelParams Lp'!$E$16,2,IF(AE133&lt;'ModelParams Lp'!$F$16,3,IF(AE133&lt;'ModelParams Lp'!$G$16,4,IF(AE133&lt;'ModelParams Lp'!$H$16,5,6)))))))</f>
        <v>#DIV/0!</v>
      </c>
      <c r="AG133" s="67" t="e">
        <f ca="1">IF($AF133&gt;1,0,OFFSET('ModelParams Lp'!$C$12,0,-'Sound Pressure'!$AF133))</f>
        <v>#DIV/0!</v>
      </c>
      <c r="AH133" s="67" t="e">
        <f ca="1">IF($AF133&gt;2,0,OFFSET('ModelParams Lp'!$D$12,0,-'Sound Pressure'!$AF133))</f>
        <v>#DIV/0!</v>
      </c>
      <c r="AI133" s="67" t="e">
        <f ca="1">IF($AF133&gt;3,0,OFFSET('ModelParams Lp'!$E$12,0,-'Sound Pressure'!$AF133))</f>
        <v>#DIV/0!</v>
      </c>
      <c r="AJ133" s="67" t="e">
        <f ca="1">IF($AF133&gt;4,0,OFFSET('ModelParams Lp'!$F$12,0,-'Sound Pressure'!$AF133))</f>
        <v>#DIV/0!</v>
      </c>
      <c r="AK133" s="67" t="e">
        <f ca="1">IF($AF133&gt;3,0,OFFSET('ModelParams Lp'!$G$12,0,-'Sound Pressure'!$AF133))</f>
        <v>#DIV/0!</v>
      </c>
      <c r="AL133" s="67" t="e">
        <f ca="1">IF($AF133&gt;5,0,OFFSET('ModelParams Lp'!$H$12,0,-'Sound Pressure'!$AF133))</f>
        <v>#DIV/0!</v>
      </c>
      <c r="AM133" s="67" t="e">
        <f ca="1">IF($AF133&gt;6,0,OFFSET('ModelParams Lp'!$I$12,0,-'Sound Pressure'!$AF133))</f>
        <v>#DIV/0!</v>
      </c>
      <c r="AN133" s="67" t="e">
        <f ca="1">IF($AF133&gt;7,0,IF($AF$4&lt;0,3,OFFSET('ModelParams Lp'!$J$12,0,-'Sound Pressure'!$AF133)))</f>
        <v>#DIV/0!</v>
      </c>
      <c r="AO133" s="67" t="e">
        <f t="shared" si="48"/>
        <v>#DIV/0!</v>
      </c>
      <c r="AP133" s="67" t="e">
        <f t="shared" si="49"/>
        <v>#DIV/0!</v>
      </c>
      <c r="AQ133" s="67" t="e">
        <f t="shared" si="49"/>
        <v>#DIV/0!</v>
      </c>
      <c r="AR133" s="67" t="e">
        <f t="shared" si="49"/>
        <v>#DIV/0!</v>
      </c>
      <c r="AS133" s="67" t="e">
        <f t="shared" si="49"/>
        <v>#DIV/0!</v>
      </c>
      <c r="AT133" s="67" t="e">
        <f t="shared" si="49"/>
        <v>#DIV/0!</v>
      </c>
      <c r="AU133" s="67" t="e">
        <f t="shared" si="49"/>
        <v>#DIV/0!</v>
      </c>
      <c r="AV133" s="67" t="e">
        <f t="shared" si="49"/>
        <v>#DIV/0!</v>
      </c>
      <c r="AW133" s="67">
        <f>'ModelParams Lp'!B$22</f>
        <v>4</v>
      </c>
      <c r="AX133" s="67">
        <f>'ModelParams Lp'!C$22</f>
        <v>2</v>
      </c>
      <c r="AY133" s="67">
        <f>'ModelParams Lp'!D$22</f>
        <v>1</v>
      </c>
      <c r="AZ133" s="67">
        <f>'ModelParams Lp'!E$22</f>
        <v>0</v>
      </c>
      <c r="BA133" s="67">
        <f>'ModelParams Lp'!F$22</f>
        <v>0</v>
      </c>
      <c r="BB133" s="67">
        <f>'ModelParams Lp'!G$22</f>
        <v>0</v>
      </c>
      <c r="BC133" s="67">
        <f>'ModelParams Lp'!H$22</f>
        <v>0</v>
      </c>
      <c r="BD133" s="67">
        <f>'ModelParams Lp'!I$22</f>
        <v>0</v>
      </c>
      <c r="BE133" s="67" t="e">
        <f>-10*LOG(2/(4*PI()*2^2)+4/(0.163*(Calcul!$K138*Calcul!$L138)/VLOOKUP(Calcul!$I138,'ModelParams Lp'!$E$37:$F$39,2,0)))</f>
        <v>#N/A</v>
      </c>
      <c r="BF133" s="67" t="e">
        <f>-10*LOG(2/(4*PI()*2^2)+4/(0.163*(Calcul!$K138*Calcul!$L138)/VLOOKUP(Calcul!$I138,'ModelParams Lp'!$E$37:$F$39,2,0)))</f>
        <v>#N/A</v>
      </c>
      <c r="BG133" s="67" t="e">
        <f>-10*LOG(2/(4*PI()*2^2)+4/(0.163*(Calcul!$K138*Calcul!$L138)/VLOOKUP(Calcul!$I138,'ModelParams Lp'!$E$37:$F$39,2,0)))</f>
        <v>#N/A</v>
      </c>
      <c r="BH133" s="67" t="e">
        <f>-10*LOG(2/(4*PI()*2^2)+4/(0.163*(Calcul!$K138*Calcul!$L138)/VLOOKUP(Calcul!$I138,'ModelParams Lp'!$E$37:$F$39,2,0)))</f>
        <v>#N/A</v>
      </c>
      <c r="BI133" s="67" t="e">
        <f>-10*LOG(2/(4*PI()*2^2)+4/(0.163*(Calcul!$K138*Calcul!$L138)/VLOOKUP(Calcul!$I138,'ModelParams Lp'!$E$37:$F$39,2,0)))</f>
        <v>#N/A</v>
      </c>
      <c r="BJ133" s="67" t="e">
        <f>-10*LOG(2/(4*PI()*2^2)+4/(0.163*(Calcul!$K138*Calcul!$L138)/VLOOKUP(Calcul!$I138,'ModelParams Lp'!$E$37:$F$39,2,0)))</f>
        <v>#N/A</v>
      </c>
      <c r="BK133" s="67" t="e">
        <f>-10*LOG(2/(4*PI()*2^2)+4/(0.163*(Calcul!$K138*Calcul!$L138)/VLOOKUP(Calcul!$I138,'ModelParams Lp'!$E$37:$F$39,2,0)))</f>
        <v>#N/A</v>
      </c>
      <c r="BL133" s="67" t="e">
        <f>-10*LOG(2/(4*PI()*2^2)+4/(0.163*(Calcul!$K138*Calcul!$L138)/VLOOKUP(Calcul!$I138,'ModelParams Lp'!$E$37:$F$39,2,0)))</f>
        <v>#N/A</v>
      </c>
      <c r="BM133" s="67" t="e">
        <f>VLOOKUP(Calcul!$J138,'ModelParams Lp'!$D$28:$O$32,5,0)+BE133</f>
        <v>#N/A</v>
      </c>
      <c r="BN133" s="67" t="e">
        <f>VLOOKUP(Calcul!$J138,'ModelParams Lp'!$D$28:$O$32,6,0)+BF133</f>
        <v>#N/A</v>
      </c>
      <c r="BO133" s="67" t="e">
        <f>VLOOKUP(Calcul!$J138,'ModelParams Lp'!$D$28:$O$32,7,0)+BG133</f>
        <v>#N/A</v>
      </c>
      <c r="BP133" s="67" t="e">
        <f>VLOOKUP(Calcul!$J138,'ModelParams Lp'!$D$28:$O$32,8,0)+BH133</f>
        <v>#N/A</v>
      </c>
      <c r="BQ133" s="67" t="e">
        <f>VLOOKUP(Calcul!$J138,'ModelParams Lp'!$D$28:$O$32,9,0)+BI133</f>
        <v>#N/A</v>
      </c>
      <c r="BR133" s="67" t="e">
        <f>VLOOKUP(Calcul!$J138,'ModelParams Lp'!$D$28:$O$32,10,0)+BJ133</f>
        <v>#N/A</v>
      </c>
      <c r="BS133" s="67" t="e">
        <f>VLOOKUP(Calcul!$J138,'ModelParams Lp'!$D$28:$O$32,11,0)+BK133</f>
        <v>#N/A</v>
      </c>
      <c r="BT133" s="67" t="e">
        <f>VLOOKUP(Calcul!$J138,'ModelParams Lp'!$D$28:$O$32,12,0)+BL133</f>
        <v>#N/A</v>
      </c>
      <c r="BU133" s="66" t="e">
        <f t="shared" ref="BU133:BU196" ca="1" si="53">IF(E133-W133-AG133-AO133-AW133-BE133&lt;0,0,E133-W133-AG133-AO133-AW133-BE133)</f>
        <v>#DIV/0!</v>
      </c>
      <c r="BV133" s="66" t="e">
        <f t="shared" ref="BV133:BV196" ca="1" si="54">IF(F133-X133-AH133-AP133-AX133-BF133&lt;0,0,F133-X133-AH133-AP133-AX133-BF133)</f>
        <v>#DIV/0!</v>
      </c>
      <c r="BW133" s="66" t="e">
        <f t="shared" ref="BW133:BW196" ca="1" si="55">IF(G133-Y133-AI133-AQ133-AY133-BG133&lt;0,0,G133-Y133-AI133-AQ133-AY133-BG133)</f>
        <v>#DIV/0!</v>
      </c>
      <c r="BX133" s="66" t="e">
        <f t="shared" ref="BX133:BX196" ca="1" si="56">IF(H133-Z133-AJ133-AR133-AZ133-BH133&lt;0,0,H133-Z133-AJ133-AR133-AZ133-BH133)</f>
        <v>#DIV/0!</v>
      </c>
      <c r="BY133" s="66" t="e">
        <f t="shared" ref="BY133:BY196" ca="1" si="57">IF(I133-AA133-AK133-AS133-BA133-BI133&lt;0,0,I133-AA133-AK133-AS133-BA133-BI133)</f>
        <v>#DIV/0!</v>
      </c>
      <c r="BZ133" s="66" t="e">
        <f t="shared" ref="BZ133:BZ196" ca="1" si="58">IF(J133-AB133-AL133-AT133-BB133-BJ133&lt;0,0,J133-AB133-AL133-AT133-BB133-BJ133)</f>
        <v>#DIV/0!</v>
      </c>
      <c r="CA133" s="66" t="e">
        <f t="shared" ref="CA133:CA196" ca="1" si="59">IF(K133-AC133-AM133-AU133-BC133-BK133&lt;0,0,K133-AC133-AM133-AU133-BC133-BK133)</f>
        <v>#DIV/0!</v>
      </c>
      <c r="CB133" s="66" t="e">
        <f t="shared" ref="CB133:CB196" ca="1" si="60">IF(L133-AD133-AN133-AV133-BD133-BL133&lt;0,0,L133-AD133-AN133-AV133-BD133-BL133)</f>
        <v>#DIV/0!</v>
      </c>
      <c r="CC133" s="24" t="e">
        <f ca="1">10*LOG10(IF(BU133="",0,POWER(10,((BU133+'ModelParams Lw'!$O$4)/10))) +IF(BV133="",0,POWER(10,((BV133+'ModelParams Lw'!$P$4)/10))) +IF(BW133="",0,POWER(10,((BW133+'ModelParams Lw'!$Q$4)/10))) +IF(BX133="",0,POWER(10,((BX133+'ModelParams Lw'!$R$4)/10))) +IF(BY133="",0,POWER(10,((BY133+'ModelParams Lw'!$S$4)/10))) +IF(BZ133="",0,POWER(10,((BZ133+'ModelParams Lw'!$T$4)/10))) +IF(CA133="",0,POWER(10,((CA133+'ModelParams Lw'!$U$4)/10)))+IF(CB133="",0,POWER(10,((CB133+'ModelParams Lw'!$V$4)/10))))</f>
        <v>#DIV/0!</v>
      </c>
      <c r="CD133" s="24" t="e">
        <f t="shared" ref="CD133:CD196" ca="1" si="61">MAX(CE133:CL133)</f>
        <v>#DIV/0!</v>
      </c>
      <c r="CE133" s="24" t="e">
        <f ca="1">(BU133-'ModelParams Lw'!O$10)/'ModelParams Lw'!O$11</f>
        <v>#DIV/0!</v>
      </c>
      <c r="CF133" s="24" t="e">
        <f ca="1">(BV133-'ModelParams Lw'!P$10)/'ModelParams Lw'!P$11</f>
        <v>#DIV/0!</v>
      </c>
      <c r="CG133" s="24" t="e">
        <f ca="1">(BW133-'ModelParams Lw'!Q$10)/'ModelParams Lw'!Q$11</f>
        <v>#DIV/0!</v>
      </c>
      <c r="CH133" s="24" t="e">
        <f ca="1">(BX133-'ModelParams Lw'!R$10)/'ModelParams Lw'!R$11</f>
        <v>#DIV/0!</v>
      </c>
      <c r="CI133" s="24" t="e">
        <f ca="1">(BY133-'ModelParams Lw'!S$10)/'ModelParams Lw'!S$11</f>
        <v>#DIV/0!</v>
      </c>
      <c r="CJ133" s="24" t="e">
        <f ca="1">(BZ133-'ModelParams Lw'!T$10)/'ModelParams Lw'!T$11</f>
        <v>#DIV/0!</v>
      </c>
      <c r="CK133" s="24" t="e">
        <f ca="1">(CA133-'ModelParams Lw'!U$10)/'ModelParams Lw'!U$11</f>
        <v>#DIV/0!</v>
      </c>
      <c r="CL133" s="24" t="e">
        <f ca="1">(CB133-'ModelParams Lw'!V$10)/'ModelParams Lw'!V$11</f>
        <v>#DIV/0!</v>
      </c>
      <c r="CM133" s="66" t="e">
        <f t="shared" ref="CM133:CM196" si="62">IF(M133-BM133-AW133&lt;0,0,M133-BM133-AW133)</f>
        <v>#DIV/0!</v>
      </c>
      <c r="CN133" s="66" t="e">
        <f t="shared" ref="CN133:CN196" si="63">IF(N133-BN133-AX133&lt;0,0,N133-BN133-AX133)</f>
        <v>#DIV/0!</v>
      </c>
      <c r="CO133" s="66" t="e">
        <f t="shared" ref="CO133:CO196" si="64">IF(O133-BO133-AY133&lt;0,0,O133-BO133-AY133)</f>
        <v>#DIV/0!</v>
      </c>
      <c r="CP133" s="66" t="e">
        <f t="shared" ref="CP133:CP196" si="65">IF(P133-BP133-AZ133&lt;0,0,P133-BP133-AZ133)</f>
        <v>#DIV/0!</v>
      </c>
      <c r="CQ133" s="66" t="e">
        <f t="shared" ref="CQ133:CQ196" si="66">IF(Q133-BQ133-BA133&lt;0,0,Q133-BQ133-BA133)</f>
        <v>#DIV/0!</v>
      </c>
      <c r="CR133" s="66" t="e">
        <f t="shared" ref="CR133:CR196" si="67">IF(R133-BR133-BB133&lt;0,0,R133-BR133-BB133)</f>
        <v>#DIV/0!</v>
      </c>
      <c r="CS133" s="66" t="e">
        <f t="shared" ref="CS133:CS196" si="68">IF(S133-BS133-BC133&lt;0,0,S133-BS133-BC133)</f>
        <v>#DIV/0!</v>
      </c>
      <c r="CT133" s="66" t="e">
        <f t="shared" ref="CT133:CT196" si="69">IF(T133-BT133-BD133&lt;0,0,T133-BT133-BD133)</f>
        <v>#DIV/0!</v>
      </c>
      <c r="CU133" s="24" t="e">
        <f>10*LOG10(IF(CM133="",0,POWER(10,((CM133+'ModelParams Lw'!$O$4)/10))) +IF(CN133="",0,POWER(10,((CN133+'ModelParams Lw'!$P$4)/10))) +IF(CO133="",0,POWER(10,((CO133+'ModelParams Lw'!$Q$4)/10))) +IF(CP133="",0,POWER(10,((CP133+'ModelParams Lw'!$R$4)/10))) +IF(CQ133="",0,POWER(10,((CQ133+'ModelParams Lw'!$S$4)/10))) +IF(CR133="",0,POWER(10,((CR133+'ModelParams Lw'!$T$4)/10))) +IF(CS133="",0,POWER(10,((CS133+'ModelParams Lw'!$U$4)/10)))+IF(CT133="",0,POWER(10,((CT133+'ModelParams Lw'!$V$4)/10))))</f>
        <v>#DIV/0!</v>
      </c>
      <c r="CV133" s="24" t="e">
        <f t="shared" ref="CV133:CV196" si="70">MAX(CW133:DD133)</f>
        <v>#DIV/0!</v>
      </c>
      <c r="CW133" s="24" t="e">
        <f>(CM133-'ModelParams Lw'!O$10)/'ModelParams Lw'!O$11</f>
        <v>#DIV/0!</v>
      </c>
      <c r="CX133" s="24" t="e">
        <f>(CN133-'ModelParams Lw'!P$10)/'ModelParams Lw'!P$11</f>
        <v>#DIV/0!</v>
      </c>
      <c r="CY133" s="24" t="e">
        <f>(CO133-'ModelParams Lw'!Q$10)/'ModelParams Lw'!Q$11</f>
        <v>#DIV/0!</v>
      </c>
      <c r="CZ133" s="24" t="e">
        <f>(CP133-'ModelParams Lw'!R$10)/'ModelParams Lw'!R$11</f>
        <v>#DIV/0!</v>
      </c>
      <c r="DA133" s="24" t="e">
        <f>(CQ133-'ModelParams Lw'!S$10)/'ModelParams Lw'!S$11</f>
        <v>#DIV/0!</v>
      </c>
      <c r="DB133" s="24" t="e">
        <f>(CR133-'ModelParams Lw'!T$10)/'ModelParams Lw'!T$11</f>
        <v>#DIV/0!</v>
      </c>
      <c r="DC133" s="24" t="e">
        <f>(CS133-'ModelParams Lw'!U$10)/'ModelParams Lw'!U$11</f>
        <v>#DIV/0!</v>
      </c>
      <c r="DD133" s="24" t="e">
        <f>(CT133-'ModelParams Lw'!V$10)/'ModelParams Lw'!V$11</f>
        <v>#DIV/0!</v>
      </c>
    </row>
    <row r="134" spans="1:108" x14ac:dyDescent="0.25">
      <c r="A134" s="12">
        <f>'Sound Power'!B134</f>
        <v>0</v>
      </c>
      <c r="B134" s="12">
        <f>'Sound Power'!D134</f>
        <v>0</v>
      </c>
      <c r="C134" s="12">
        <f>'Sound Power'!E134</f>
        <v>0</v>
      </c>
      <c r="D134" s="12">
        <f>'Sound Power'!F134</f>
        <v>0</v>
      </c>
      <c r="E134" s="67" t="e">
        <f>IF(Calcul!$G139="SA",'Sound Power'!AY134,'Sound Power'!P134)</f>
        <v>#DIV/0!</v>
      </c>
      <c r="F134" s="67" t="e">
        <f>IF(Calcul!$G139="SA",'Sound Power'!AZ134,'Sound Power'!Q134)</f>
        <v>#DIV/0!</v>
      </c>
      <c r="G134" s="67" t="e">
        <f>IF(Calcul!$G139="SA",'Sound Power'!BA134,'Sound Power'!R134)</f>
        <v>#DIV/0!</v>
      </c>
      <c r="H134" s="67" t="e">
        <f>IF(Calcul!$G139="SA",'Sound Power'!BB134,'Sound Power'!S134)</f>
        <v>#DIV/0!</v>
      </c>
      <c r="I134" s="67" t="e">
        <f>IF(Calcul!$G139="SA",'Sound Power'!BC134,'Sound Power'!T134)</f>
        <v>#DIV/0!</v>
      </c>
      <c r="J134" s="67" t="e">
        <f>IF(Calcul!$G139="SA",'Sound Power'!BD134,'Sound Power'!U134)</f>
        <v>#DIV/0!</v>
      </c>
      <c r="K134" s="67" t="e">
        <f>IF(Calcul!$G139="SA",'Sound Power'!BE134,'Sound Power'!V134)</f>
        <v>#DIV/0!</v>
      </c>
      <c r="L134" s="67" t="e">
        <f>IF(Calcul!$G139="SA",'Sound Power'!BF134,'Sound Power'!W134)</f>
        <v>#DIV/0!</v>
      </c>
      <c r="M134" s="67" t="e">
        <f>'Sound Power'!BY134</f>
        <v>#DIV/0!</v>
      </c>
      <c r="N134" s="67" t="e">
        <f>'Sound Power'!BZ134</f>
        <v>#DIV/0!</v>
      </c>
      <c r="O134" s="67" t="e">
        <f>'Sound Power'!CA134</f>
        <v>#DIV/0!</v>
      </c>
      <c r="P134" s="67" t="e">
        <f>'Sound Power'!CB134</f>
        <v>#DIV/0!</v>
      </c>
      <c r="Q134" s="67" t="e">
        <f>'Sound Power'!CC134</f>
        <v>#DIV/0!</v>
      </c>
      <c r="R134" s="67" t="e">
        <f>'Sound Power'!CD134</f>
        <v>#DIV/0!</v>
      </c>
      <c r="S134" s="67" t="e">
        <f>'Sound Power'!CE134</f>
        <v>#DIV/0!</v>
      </c>
      <c r="T134" s="67" t="e">
        <f>'Sound Power'!CF134</f>
        <v>#DIV/0!</v>
      </c>
      <c r="U134" s="64">
        <f t="shared" si="50"/>
        <v>0</v>
      </c>
      <c r="V134" s="64">
        <f t="shared" si="51"/>
        <v>0</v>
      </c>
      <c r="W134" s="67" t="e">
        <f>('ModelParams Lp'!B$4*10^'ModelParams Lp'!B$5*($U134/$V134)^'ModelParams Lp'!B$6)*3</f>
        <v>#DIV/0!</v>
      </c>
      <c r="X134" s="67" t="e">
        <f>('ModelParams Lp'!C$4*10^'ModelParams Lp'!C$5*($U134/$V134)^'ModelParams Lp'!C$6)*3</f>
        <v>#DIV/0!</v>
      </c>
      <c r="Y134" s="67" t="e">
        <f>('ModelParams Lp'!D$4*10^'ModelParams Lp'!D$5*($U134/$V134)^'ModelParams Lp'!D$6)*3</f>
        <v>#DIV/0!</v>
      </c>
      <c r="Z134" s="67" t="e">
        <f>('ModelParams Lp'!E$4*10^'ModelParams Lp'!E$5*($U134/$V134)^'ModelParams Lp'!E$6)*3</f>
        <v>#DIV/0!</v>
      </c>
      <c r="AA134" s="67" t="e">
        <f>('ModelParams Lp'!F$4*10^'ModelParams Lp'!F$5*($U134/$V134)^'ModelParams Lp'!F$6)*3</f>
        <v>#DIV/0!</v>
      </c>
      <c r="AB134" s="67" t="e">
        <f>('ModelParams Lp'!G$4*10^'ModelParams Lp'!G$5*($U134/$V134)^'ModelParams Lp'!G$6)*3</f>
        <v>#DIV/0!</v>
      </c>
      <c r="AC134" s="67" t="e">
        <f>('ModelParams Lp'!H$4*10^'ModelParams Lp'!H$5*($U134/$V134)^'ModelParams Lp'!H$6)*3</f>
        <v>#DIV/0!</v>
      </c>
      <c r="AD134" s="67" t="e">
        <f>('ModelParams Lp'!I$4*10^'ModelParams Lp'!I$5*($U134/$V134)^'ModelParams Lp'!I$6)*3</f>
        <v>#DIV/0!</v>
      </c>
      <c r="AE134" s="53" t="e">
        <f t="shared" si="52"/>
        <v>#DIV/0!</v>
      </c>
      <c r="AF134" s="53" t="e">
        <f>IF(AE134&lt;'ModelParams Lp'!$B$16,-1,IF(AE134&lt;'ModelParams Lp'!$C$16,0,IF(AE134&lt;'ModelParams Lp'!$D$16,1,IF(AE134&lt;'ModelParams Lp'!$E$16,2,IF(AE134&lt;'ModelParams Lp'!$F$16,3,IF(AE134&lt;'ModelParams Lp'!$G$16,4,IF(AE134&lt;'ModelParams Lp'!$H$16,5,6)))))))</f>
        <v>#DIV/0!</v>
      </c>
      <c r="AG134" s="67" t="e">
        <f ca="1">IF($AF134&gt;1,0,OFFSET('ModelParams Lp'!$C$12,0,-'Sound Pressure'!$AF134))</f>
        <v>#DIV/0!</v>
      </c>
      <c r="AH134" s="67" t="e">
        <f ca="1">IF($AF134&gt;2,0,OFFSET('ModelParams Lp'!$D$12,0,-'Sound Pressure'!$AF134))</f>
        <v>#DIV/0!</v>
      </c>
      <c r="AI134" s="67" t="e">
        <f ca="1">IF($AF134&gt;3,0,OFFSET('ModelParams Lp'!$E$12,0,-'Sound Pressure'!$AF134))</f>
        <v>#DIV/0!</v>
      </c>
      <c r="AJ134" s="67" t="e">
        <f ca="1">IF($AF134&gt;4,0,OFFSET('ModelParams Lp'!$F$12,0,-'Sound Pressure'!$AF134))</f>
        <v>#DIV/0!</v>
      </c>
      <c r="AK134" s="67" t="e">
        <f ca="1">IF($AF134&gt;3,0,OFFSET('ModelParams Lp'!$G$12,0,-'Sound Pressure'!$AF134))</f>
        <v>#DIV/0!</v>
      </c>
      <c r="AL134" s="67" t="e">
        <f ca="1">IF($AF134&gt;5,0,OFFSET('ModelParams Lp'!$H$12,0,-'Sound Pressure'!$AF134))</f>
        <v>#DIV/0!</v>
      </c>
      <c r="AM134" s="67" t="e">
        <f ca="1">IF($AF134&gt;6,0,OFFSET('ModelParams Lp'!$I$12,0,-'Sound Pressure'!$AF134))</f>
        <v>#DIV/0!</v>
      </c>
      <c r="AN134" s="67" t="e">
        <f ca="1">IF($AF134&gt;7,0,IF($AF$4&lt;0,3,OFFSET('ModelParams Lp'!$J$12,0,-'Sound Pressure'!$AF134)))</f>
        <v>#DIV/0!</v>
      </c>
      <c r="AO134" s="67" t="e">
        <f t="shared" si="48"/>
        <v>#DIV/0!</v>
      </c>
      <c r="AP134" s="67" t="e">
        <f t="shared" si="49"/>
        <v>#DIV/0!</v>
      </c>
      <c r="AQ134" s="67" t="e">
        <f t="shared" si="49"/>
        <v>#DIV/0!</v>
      </c>
      <c r="AR134" s="67" t="e">
        <f t="shared" si="49"/>
        <v>#DIV/0!</v>
      </c>
      <c r="AS134" s="67" t="e">
        <f t="shared" si="49"/>
        <v>#DIV/0!</v>
      </c>
      <c r="AT134" s="67" t="e">
        <f t="shared" si="49"/>
        <v>#DIV/0!</v>
      </c>
      <c r="AU134" s="67" t="e">
        <f t="shared" si="49"/>
        <v>#DIV/0!</v>
      </c>
      <c r="AV134" s="67" t="e">
        <f t="shared" si="49"/>
        <v>#DIV/0!</v>
      </c>
      <c r="AW134" s="67">
        <f>'ModelParams Lp'!B$22</f>
        <v>4</v>
      </c>
      <c r="AX134" s="67">
        <f>'ModelParams Lp'!C$22</f>
        <v>2</v>
      </c>
      <c r="AY134" s="67">
        <f>'ModelParams Lp'!D$22</f>
        <v>1</v>
      </c>
      <c r="AZ134" s="67">
        <f>'ModelParams Lp'!E$22</f>
        <v>0</v>
      </c>
      <c r="BA134" s="67">
        <f>'ModelParams Lp'!F$22</f>
        <v>0</v>
      </c>
      <c r="BB134" s="67">
        <f>'ModelParams Lp'!G$22</f>
        <v>0</v>
      </c>
      <c r="BC134" s="67">
        <f>'ModelParams Lp'!H$22</f>
        <v>0</v>
      </c>
      <c r="BD134" s="67">
        <f>'ModelParams Lp'!I$22</f>
        <v>0</v>
      </c>
      <c r="BE134" s="67" t="e">
        <f>-10*LOG(2/(4*PI()*2^2)+4/(0.163*(Calcul!$K139*Calcul!$L139)/VLOOKUP(Calcul!$I139,'ModelParams Lp'!$E$37:$F$39,2,0)))</f>
        <v>#N/A</v>
      </c>
      <c r="BF134" s="67" t="e">
        <f>-10*LOG(2/(4*PI()*2^2)+4/(0.163*(Calcul!$K139*Calcul!$L139)/VLOOKUP(Calcul!$I139,'ModelParams Lp'!$E$37:$F$39,2,0)))</f>
        <v>#N/A</v>
      </c>
      <c r="BG134" s="67" t="e">
        <f>-10*LOG(2/(4*PI()*2^2)+4/(0.163*(Calcul!$K139*Calcul!$L139)/VLOOKUP(Calcul!$I139,'ModelParams Lp'!$E$37:$F$39,2,0)))</f>
        <v>#N/A</v>
      </c>
      <c r="BH134" s="67" t="e">
        <f>-10*LOG(2/(4*PI()*2^2)+4/(0.163*(Calcul!$K139*Calcul!$L139)/VLOOKUP(Calcul!$I139,'ModelParams Lp'!$E$37:$F$39,2,0)))</f>
        <v>#N/A</v>
      </c>
      <c r="BI134" s="67" t="e">
        <f>-10*LOG(2/(4*PI()*2^2)+4/(0.163*(Calcul!$K139*Calcul!$L139)/VLOOKUP(Calcul!$I139,'ModelParams Lp'!$E$37:$F$39,2,0)))</f>
        <v>#N/A</v>
      </c>
      <c r="BJ134" s="67" t="e">
        <f>-10*LOG(2/(4*PI()*2^2)+4/(0.163*(Calcul!$K139*Calcul!$L139)/VLOOKUP(Calcul!$I139,'ModelParams Lp'!$E$37:$F$39,2,0)))</f>
        <v>#N/A</v>
      </c>
      <c r="BK134" s="67" t="e">
        <f>-10*LOG(2/(4*PI()*2^2)+4/(0.163*(Calcul!$K139*Calcul!$L139)/VLOOKUP(Calcul!$I139,'ModelParams Lp'!$E$37:$F$39,2,0)))</f>
        <v>#N/A</v>
      </c>
      <c r="BL134" s="67" t="e">
        <f>-10*LOG(2/(4*PI()*2^2)+4/(0.163*(Calcul!$K139*Calcul!$L139)/VLOOKUP(Calcul!$I139,'ModelParams Lp'!$E$37:$F$39,2,0)))</f>
        <v>#N/A</v>
      </c>
      <c r="BM134" s="67" t="e">
        <f>VLOOKUP(Calcul!$J139,'ModelParams Lp'!$D$28:$O$32,5,0)+BE134</f>
        <v>#N/A</v>
      </c>
      <c r="BN134" s="67" t="e">
        <f>VLOOKUP(Calcul!$J139,'ModelParams Lp'!$D$28:$O$32,6,0)+BF134</f>
        <v>#N/A</v>
      </c>
      <c r="BO134" s="67" t="e">
        <f>VLOOKUP(Calcul!$J139,'ModelParams Lp'!$D$28:$O$32,7,0)+BG134</f>
        <v>#N/A</v>
      </c>
      <c r="BP134" s="67" t="e">
        <f>VLOOKUP(Calcul!$J139,'ModelParams Lp'!$D$28:$O$32,8,0)+BH134</f>
        <v>#N/A</v>
      </c>
      <c r="BQ134" s="67" t="e">
        <f>VLOOKUP(Calcul!$J139,'ModelParams Lp'!$D$28:$O$32,9,0)+BI134</f>
        <v>#N/A</v>
      </c>
      <c r="BR134" s="67" t="e">
        <f>VLOOKUP(Calcul!$J139,'ModelParams Lp'!$D$28:$O$32,10,0)+BJ134</f>
        <v>#N/A</v>
      </c>
      <c r="BS134" s="67" t="e">
        <f>VLOOKUP(Calcul!$J139,'ModelParams Lp'!$D$28:$O$32,11,0)+BK134</f>
        <v>#N/A</v>
      </c>
      <c r="BT134" s="67" t="e">
        <f>VLOOKUP(Calcul!$J139,'ModelParams Lp'!$D$28:$O$32,12,0)+BL134</f>
        <v>#N/A</v>
      </c>
      <c r="BU134" s="66" t="e">
        <f t="shared" ca="1" si="53"/>
        <v>#DIV/0!</v>
      </c>
      <c r="BV134" s="66" t="e">
        <f t="shared" ca="1" si="54"/>
        <v>#DIV/0!</v>
      </c>
      <c r="BW134" s="66" t="e">
        <f t="shared" ca="1" si="55"/>
        <v>#DIV/0!</v>
      </c>
      <c r="BX134" s="66" t="e">
        <f t="shared" ca="1" si="56"/>
        <v>#DIV/0!</v>
      </c>
      <c r="BY134" s="66" t="e">
        <f t="shared" ca="1" si="57"/>
        <v>#DIV/0!</v>
      </c>
      <c r="BZ134" s="66" t="e">
        <f t="shared" ca="1" si="58"/>
        <v>#DIV/0!</v>
      </c>
      <c r="CA134" s="66" t="e">
        <f t="shared" ca="1" si="59"/>
        <v>#DIV/0!</v>
      </c>
      <c r="CB134" s="66" t="e">
        <f t="shared" ca="1" si="60"/>
        <v>#DIV/0!</v>
      </c>
      <c r="CC134" s="24" t="e">
        <f ca="1">10*LOG10(IF(BU134="",0,POWER(10,((BU134+'ModelParams Lw'!$O$4)/10))) +IF(BV134="",0,POWER(10,((BV134+'ModelParams Lw'!$P$4)/10))) +IF(BW134="",0,POWER(10,((BW134+'ModelParams Lw'!$Q$4)/10))) +IF(BX134="",0,POWER(10,((BX134+'ModelParams Lw'!$R$4)/10))) +IF(BY134="",0,POWER(10,((BY134+'ModelParams Lw'!$S$4)/10))) +IF(BZ134="",0,POWER(10,((BZ134+'ModelParams Lw'!$T$4)/10))) +IF(CA134="",0,POWER(10,((CA134+'ModelParams Lw'!$U$4)/10)))+IF(CB134="",0,POWER(10,((CB134+'ModelParams Lw'!$V$4)/10))))</f>
        <v>#DIV/0!</v>
      </c>
      <c r="CD134" s="24" t="e">
        <f t="shared" ca="1" si="61"/>
        <v>#DIV/0!</v>
      </c>
      <c r="CE134" s="24" t="e">
        <f ca="1">(BU134-'ModelParams Lw'!O$10)/'ModelParams Lw'!O$11</f>
        <v>#DIV/0!</v>
      </c>
      <c r="CF134" s="24" t="e">
        <f ca="1">(BV134-'ModelParams Lw'!P$10)/'ModelParams Lw'!P$11</f>
        <v>#DIV/0!</v>
      </c>
      <c r="CG134" s="24" t="e">
        <f ca="1">(BW134-'ModelParams Lw'!Q$10)/'ModelParams Lw'!Q$11</f>
        <v>#DIV/0!</v>
      </c>
      <c r="CH134" s="24" t="e">
        <f ca="1">(BX134-'ModelParams Lw'!R$10)/'ModelParams Lw'!R$11</f>
        <v>#DIV/0!</v>
      </c>
      <c r="CI134" s="24" t="e">
        <f ca="1">(BY134-'ModelParams Lw'!S$10)/'ModelParams Lw'!S$11</f>
        <v>#DIV/0!</v>
      </c>
      <c r="CJ134" s="24" t="e">
        <f ca="1">(BZ134-'ModelParams Lw'!T$10)/'ModelParams Lw'!T$11</f>
        <v>#DIV/0!</v>
      </c>
      <c r="CK134" s="24" t="e">
        <f ca="1">(CA134-'ModelParams Lw'!U$10)/'ModelParams Lw'!U$11</f>
        <v>#DIV/0!</v>
      </c>
      <c r="CL134" s="24" t="e">
        <f ca="1">(CB134-'ModelParams Lw'!V$10)/'ModelParams Lw'!V$11</f>
        <v>#DIV/0!</v>
      </c>
      <c r="CM134" s="66" t="e">
        <f t="shared" si="62"/>
        <v>#DIV/0!</v>
      </c>
      <c r="CN134" s="66" t="e">
        <f t="shared" si="63"/>
        <v>#DIV/0!</v>
      </c>
      <c r="CO134" s="66" t="e">
        <f t="shared" si="64"/>
        <v>#DIV/0!</v>
      </c>
      <c r="CP134" s="66" t="e">
        <f t="shared" si="65"/>
        <v>#DIV/0!</v>
      </c>
      <c r="CQ134" s="66" t="e">
        <f t="shared" si="66"/>
        <v>#DIV/0!</v>
      </c>
      <c r="CR134" s="66" t="e">
        <f t="shared" si="67"/>
        <v>#DIV/0!</v>
      </c>
      <c r="CS134" s="66" t="e">
        <f t="shared" si="68"/>
        <v>#DIV/0!</v>
      </c>
      <c r="CT134" s="66" t="e">
        <f t="shared" si="69"/>
        <v>#DIV/0!</v>
      </c>
      <c r="CU134" s="24" t="e">
        <f>10*LOG10(IF(CM134="",0,POWER(10,((CM134+'ModelParams Lw'!$O$4)/10))) +IF(CN134="",0,POWER(10,((CN134+'ModelParams Lw'!$P$4)/10))) +IF(CO134="",0,POWER(10,((CO134+'ModelParams Lw'!$Q$4)/10))) +IF(CP134="",0,POWER(10,((CP134+'ModelParams Lw'!$R$4)/10))) +IF(CQ134="",0,POWER(10,((CQ134+'ModelParams Lw'!$S$4)/10))) +IF(CR134="",0,POWER(10,((CR134+'ModelParams Lw'!$T$4)/10))) +IF(CS134="",0,POWER(10,((CS134+'ModelParams Lw'!$U$4)/10)))+IF(CT134="",0,POWER(10,((CT134+'ModelParams Lw'!$V$4)/10))))</f>
        <v>#DIV/0!</v>
      </c>
      <c r="CV134" s="24" t="e">
        <f t="shared" si="70"/>
        <v>#DIV/0!</v>
      </c>
      <c r="CW134" s="24" t="e">
        <f>(CM134-'ModelParams Lw'!O$10)/'ModelParams Lw'!O$11</f>
        <v>#DIV/0!</v>
      </c>
      <c r="CX134" s="24" t="e">
        <f>(CN134-'ModelParams Lw'!P$10)/'ModelParams Lw'!P$11</f>
        <v>#DIV/0!</v>
      </c>
      <c r="CY134" s="24" t="e">
        <f>(CO134-'ModelParams Lw'!Q$10)/'ModelParams Lw'!Q$11</f>
        <v>#DIV/0!</v>
      </c>
      <c r="CZ134" s="24" t="e">
        <f>(CP134-'ModelParams Lw'!R$10)/'ModelParams Lw'!R$11</f>
        <v>#DIV/0!</v>
      </c>
      <c r="DA134" s="24" t="e">
        <f>(CQ134-'ModelParams Lw'!S$10)/'ModelParams Lw'!S$11</f>
        <v>#DIV/0!</v>
      </c>
      <c r="DB134" s="24" t="e">
        <f>(CR134-'ModelParams Lw'!T$10)/'ModelParams Lw'!T$11</f>
        <v>#DIV/0!</v>
      </c>
      <c r="DC134" s="24" t="e">
        <f>(CS134-'ModelParams Lw'!U$10)/'ModelParams Lw'!U$11</f>
        <v>#DIV/0!</v>
      </c>
      <c r="DD134" s="24" t="e">
        <f>(CT134-'ModelParams Lw'!V$10)/'ModelParams Lw'!V$11</f>
        <v>#DIV/0!</v>
      </c>
    </row>
    <row r="135" spans="1:108" x14ac:dyDescent="0.25">
      <c r="A135" s="12">
        <f>'Sound Power'!B135</f>
        <v>0</v>
      </c>
      <c r="B135" s="12">
        <f>'Sound Power'!D135</f>
        <v>0</v>
      </c>
      <c r="C135" s="12">
        <f>'Sound Power'!E135</f>
        <v>0</v>
      </c>
      <c r="D135" s="12">
        <f>'Sound Power'!F135</f>
        <v>0</v>
      </c>
      <c r="E135" s="67" t="e">
        <f>IF(Calcul!$G140="SA",'Sound Power'!AY135,'Sound Power'!P135)</f>
        <v>#DIV/0!</v>
      </c>
      <c r="F135" s="67" t="e">
        <f>IF(Calcul!$G140="SA",'Sound Power'!AZ135,'Sound Power'!Q135)</f>
        <v>#DIV/0!</v>
      </c>
      <c r="G135" s="67" t="e">
        <f>IF(Calcul!$G140="SA",'Sound Power'!BA135,'Sound Power'!R135)</f>
        <v>#DIV/0!</v>
      </c>
      <c r="H135" s="67" t="e">
        <f>IF(Calcul!$G140="SA",'Sound Power'!BB135,'Sound Power'!S135)</f>
        <v>#DIV/0!</v>
      </c>
      <c r="I135" s="67" t="e">
        <f>IF(Calcul!$G140="SA",'Sound Power'!BC135,'Sound Power'!T135)</f>
        <v>#DIV/0!</v>
      </c>
      <c r="J135" s="67" t="e">
        <f>IF(Calcul!$G140="SA",'Sound Power'!BD135,'Sound Power'!U135)</f>
        <v>#DIV/0!</v>
      </c>
      <c r="K135" s="67" t="e">
        <f>IF(Calcul!$G140="SA",'Sound Power'!BE135,'Sound Power'!V135)</f>
        <v>#DIV/0!</v>
      </c>
      <c r="L135" s="67" t="e">
        <f>IF(Calcul!$G140="SA",'Sound Power'!BF135,'Sound Power'!W135)</f>
        <v>#DIV/0!</v>
      </c>
      <c r="M135" s="67" t="e">
        <f>'Sound Power'!BY135</f>
        <v>#DIV/0!</v>
      </c>
      <c r="N135" s="67" t="e">
        <f>'Sound Power'!BZ135</f>
        <v>#DIV/0!</v>
      </c>
      <c r="O135" s="67" t="e">
        <f>'Sound Power'!CA135</f>
        <v>#DIV/0!</v>
      </c>
      <c r="P135" s="67" t="e">
        <f>'Sound Power'!CB135</f>
        <v>#DIV/0!</v>
      </c>
      <c r="Q135" s="67" t="e">
        <f>'Sound Power'!CC135</f>
        <v>#DIV/0!</v>
      </c>
      <c r="R135" s="67" t="e">
        <f>'Sound Power'!CD135</f>
        <v>#DIV/0!</v>
      </c>
      <c r="S135" s="67" t="e">
        <f>'Sound Power'!CE135</f>
        <v>#DIV/0!</v>
      </c>
      <c r="T135" s="67" t="e">
        <f>'Sound Power'!CF135</f>
        <v>#DIV/0!</v>
      </c>
      <c r="U135" s="64">
        <f t="shared" si="50"/>
        <v>0</v>
      </c>
      <c r="V135" s="64">
        <f t="shared" si="51"/>
        <v>0</v>
      </c>
      <c r="W135" s="67" t="e">
        <f>('ModelParams Lp'!B$4*10^'ModelParams Lp'!B$5*($U135/$V135)^'ModelParams Lp'!B$6)*3</f>
        <v>#DIV/0!</v>
      </c>
      <c r="X135" s="67" t="e">
        <f>('ModelParams Lp'!C$4*10^'ModelParams Lp'!C$5*($U135/$V135)^'ModelParams Lp'!C$6)*3</f>
        <v>#DIV/0!</v>
      </c>
      <c r="Y135" s="67" t="e">
        <f>('ModelParams Lp'!D$4*10^'ModelParams Lp'!D$5*($U135/$V135)^'ModelParams Lp'!D$6)*3</f>
        <v>#DIV/0!</v>
      </c>
      <c r="Z135" s="67" t="e">
        <f>('ModelParams Lp'!E$4*10^'ModelParams Lp'!E$5*($U135/$V135)^'ModelParams Lp'!E$6)*3</f>
        <v>#DIV/0!</v>
      </c>
      <c r="AA135" s="67" t="e">
        <f>('ModelParams Lp'!F$4*10^'ModelParams Lp'!F$5*($U135/$V135)^'ModelParams Lp'!F$6)*3</f>
        <v>#DIV/0!</v>
      </c>
      <c r="AB135" s="67" t="e">
        <f>('ModelParams Lp'!G$4*10^'ModelParams Lp'!G$5*($U135/$V135)^'ModelParams Lp'!G$6)*3</f>
        <v>#DIV/0!</v>
      </c>
      <c r="AC135" s="67" t="e">
        <f>('ModelParams Lp'!H$4*10^'ModelParams Lp'!H$5*($U135/$V135)^'ModelParams Lp'!H$6)*3</f>
        <v>#DIV/0!</v>
      </c>
      <c r="AD135" s="67" t="e">
        <f>('ModelParams Lp'!I$4*10^'ModelParams Lp'!I$5*($U135/$V135)^'ModelParams Lp'!I$6)*3</f>
        <v>#DIV/0!</v>
      </c>
      <c r="AE135" s="53" t="e">
        <f t="shared" si="52"/>
        <v>#DIV/0!</v>
      </c>
      <c r="AF135" s="53" t="e">
        <f>IF(AE135&lt;'ModelParams Lp'!$B$16,-1,IF(AE135&lt;'ModelParams Lp'!$C$16,0,IF(AE135&lt;'ModelParams Lp'!$D$16,1,IF(AE135&lt;'ModelParams Lp'!$E$16,2,IF(AE135&lt;'ModelParams Lp'!$F$16,3,IF(AE135&lt;'ModelParams Lp'!$G$16,4,IF(AE135&lt;'ModelParams Lp'!$H$16,5,6)))))))</f>
        <v>#DIV/0!</v>
      </c>
      <c r="AG135" s="67" t="e">
        <f ca="1">IF($AF135&gt;1,0,OFFSET('ModelParams Lp'!$C$12,0,-'Sound Pressure'!$AF135))</f>
        <v>#DIV/0!</v>
      </c>
      <c r="AH135" s="67" t="e">
        <f ca="1">IF($AF135&gt;2,0,OFFSET('ModelParams Lp'!$D$12,0,-'Sound Pressure'!$AF135))</f>
        <v>#DIV/0!</v>
      </c>
      <c r="AI135" s="67" t="e">
        <f ca="1">IF($AF135&gt;3,0,OFFSET('ModelParams Lp'!$E$12,0,-'Sound Pressure'!$AF135))</f>
        <v>#DIV/0!</v>
      </c>
      <c r="AJ135" s="67" t="e">
        <f ca="1">IF($AF135&gt;4,0,OFFSET('ModelParams Lp'!$F$12,0,-'Sound Pressure'!$AF135))</f>
        <v>#DIV/0!</v>
      </c>
      <c r="AK135" s="67" t="e">
        <f ca="1">IF($AF135&gt;3,0,OFFSET('ModelParams Lp'!$G$12,0,-'Sound Pressure'!$AF135))</f>
        <v>#DIV/0!</v>
      </c>
      <c r="AL135" s="67" t="e">
        <f ca="1">IF($AF135&gt;5,0,OFFSET('ModelParams Lp'!$H$12,0,-'Sound Pressure'!$AF135))</f>
        <v>#DIV/0!</v>
      </c>
      <c r="AM135" s="67" t="e">
        <f ca="1">IF($AF135&gt;6,0,OFFSET('ModelParams Lp'!$I$12,0,-'Sound Pressure'!$AF135))</f>
        <v>#DIV/0!</v>
      </c>
      <c r="AN135" s="67" t="e">
        <f ca="1">IF($AF135&gt;7,0,IF($AF$4&lt;0,3,OFFSET('ModelParams Lp'!$J$12,0,-'Sound Pressure'!$AF135)))</f>
        <v>#DIV/0!</v>
      </c>
      <c r="AO135" s="67" t="e">
        <f t="shared" si="48"/>
        <v>#DIV/0!</v>
      </c>
      <c r="AP135" s="67" t="e">
        <f t="shared" si="49"/>
        <v>#DIV/0!</v>
      </c>
      <c r="AQ135" s="67" t="e">
        <f t="shared" si="49"/>
        <v>#DIV/0!</v>
      </c>
      <c r="AR135" s="67" t="e">
        <f t="shared" si="49"/>
        <v>#DIV/0!</v>
      </c>
      <c r="AS135" s="67" t="e">
        <f t="shared" si="49"/>
        <v>#DIV/0!</v>
      </c>
      <c r="AT135" s="67" t="e">
        <f t="shared" si="49"/>
        <v>#DIV/0!</v>
      </c>
      <c r="AU135" s="67" t="e">
        <f t="shared" si="49"/>
        <v>#DIV/0!</v>
      </c>
      <c r="AV135" s="67" t="e">
        <f t="shared" si="49"/>
        <v>#DIV/0!</v>
      </c>
      <c r="AW135" s="67">
        <f>'ModelParams Lp'!B$22</f>
        <v>4</v>
      </c>
      <c r="AX135" s="67">
        <f>'ModelParams Lp'!C$22</f>
        <v>2</v>
      </c>
      <c r="AY135" s="67">
        <f>'ModelParams Lp'!D$22</f>
        <v>1</v>
      </c>
      <c r="AZ135" s="67">
        <f>'ModelParams Lp'!E$22</f>
        <v>0</v>
      </c>
      <c r="BA135" s="67">
        <f>'ModelParams Lp'!F$22</f>
        <v>0</v>
      </c>
      <c r="BB135" s="67">
        <f>'ModelParams Lp'!G$22</f>
        <v>0</v>
      </c>
      <c r="BC135" s="67">
        <f>'ModelParams Lp'!H$22</f>
        <v>0</v>
      </c>
      <c r="BD135" s="67">
        <f>'ModelParams Lp'!I$22</f>
        <v>0</v>
      </c>
      <c r="BE135" s="67" t="e">
        <f>-10*LOG(2/(4*PI()*2^2)+4/(0.163*(Calcul!$K140*Calcul!$L140)/VLOOKUP(Calcul!$I140,'ModelParams Lp'!$E$37:$F$39,2,0)))</f>
        <v>#N/A</v>
      </c>
      <c r="BF135" s="67" t="e">
        <f>-10*LOG(2/(4*PI()*2^2)+4/(0.163*(Calcul!$K140*Calcul!$L140)/VLOOKUP(Calcul!$I140,'ModelParams Lp'!$E$37:$F$39,2,0)))</f>
        <v>#N/A</v>
      </c>
      <c r="BG135" s="67" t="e">
        <f>-10*LOG(2/(4*PI()*2^2)+4/(0.163*(Calcul!$K140*Calcul!$L140)/VLOOKUP(Calcul!$I140,'ModelParams Lp'!$E$37:$F$39,2,0)))</f>
        <v>#N/A</v>
      </c>
      <c r="BH135" s="67" t="e">
        <f>-10*LOG(2/(4*PI()*2^2)+4/(0.163*(Calcul!$K140*Calcul!$L140)/VLOOKUP(Calcul!$I140,'ModelParams Lp'!$E$37:$F$39,2,0)))</f>
        <v>#N/A</v>
      </c>
      <c r="BI135" s="67" t="e">
        <f>-10*LOG(2/(4*PI()*2^2)+4/(0.163*(Calcul!$K140*Calcul!$L140)/VLOOKUP(Calcul!$I140,'ModelParams Lp'!$E$37:$F$39,2,0)))</f>
        <v>#N/A</v>
      </c>
      <c r="BJ135" s="67" t="e">
        <f>-10*LOG(2/(4*PI()*2^2)+4/(0.163*(Calcul!$K140*Calcul!$L140)/VLOOKUP(Calcul!$I140,'ModelParams Lp'!$E$37:$F$39,2,0)))</f>
        <v>#N/A</v>
      </c>
      <c r="BK135" s="67" t="e">
        <f>-10*LOG(2/(4*PI()*2^2)+4/(0.163*(Calcul!$K140*Calcul!$L140)/VLOOKUP(Calcul!$I140,'ModelParams Lp'!$E$37:$F$39,2,0)))</f>
        <v>#N/A</v>
      </c>
      <c r="BL135" s="67" t="e">
        <f>-10*LOG(2/(4*PI()*2^2)+4/(0.163*(Calcul!$K140*Calcul!$L140)/VLOOKUP(Calcul!$I140,'ModelParams Lp'!$E$37:$F$39,2,0)))</f>
        <v>#N/A</v>
      </c>
      <c r="BM135" s="67" t="e">
        <f>VLOOKUP(Calcul!$J140,'ModelParams Lp'!$D$28:$O$32,5,0)+BE135</f>
        <v>#N/A</v>
      </c>
      <c r="BN135" s="67" t="e">
        <f>VLOOKUP(Calcul!$J140,'ModelParams Lp'!$D$28:$O$32,6,0)+BF135</f>
        <v>#N/A</v>
      </c>
      <c r="BO135" s="67" t="e">
        <f>VLOOKUP(Calcul!$J140,'ModelParams Lp'!$D$28:$O$32,7,0)+BG135</f>
        <v>#N/A</v>
      </c>
      <c r="BP135" s="67" t="e">
        <f>VLOOKUP(Calcul!$J140,'ModelParams Lp'!$D$28:$O$32,8,0)+BH135</f>
        <v>#N/A</v>
      </c>
      <c r="BQ135" s="67" t="e">
        <f>VLOOKUP(Calcul!$J140,'ModelParams Lp'!$D$28:$O$32,9,0)+BI135</f>
        <v>#N/A</v>
      </c>
      <c r="BR135" s="67" t="e">
        <f>VLOOKUP(Calcul!$J140,'ModelParams Lp'!$D$28:$O$32,10,0)+BJ135</f>
        <v>#N/A</v>
      </c>
      <c r="BS135" s="67" t="e">
        <f>VLOOKUP(Calcul!$J140,'ModelParams Lp'!$D$28:$O$32,11,0)+BK135</f>
        <v>#N/A</v>
      </c>
      <c r="BT135" s="67" t="e">
        <f>VLOOKUP(Calcul!$J140,'ModelParams Lp'!$D$28:$O$32,12,0)+BL135</f>
        <v>#N/A</v>
      </c>
      <c r="BU135" s="66" t="e">
        <f t="shared" ca="1" si="53"/>
        <v>#DIV/0!</v>
      </c>
      <c r="BV135" s="66" t="e">
        <f t="shared" ca="1" si="54"/>
        <v>#DIV/0!</v>
      </c>
      <c r="BW135" s="66" t="e">
        <f t="shared" ca="1" si="55"/>
        <v>#DIV/0!</v>
      </c>
      <c r="BX135" s="66" t="e">
        <f t="shared" ca="1" si="56"/>
        <v>#DIV/0!</v>
      </c>
      <c r="BY135" s="66" t="e">
        <f t="shared" ca="1" si="57"/>
        <v>#DIV/0!</v>
      </c>
      <c r="BZ135" s="66" t="e">
        <f t="shared" ca="1" si="58"/>
        <v>#DIV/0!</v>
      </c>
      <c r="CA135" s="66" t="e">
        <f t="shared" ca="1" si="59"/>
        <v>#DIV/0!</v>
      </c>
      <c r="CB135" s="66" t="e">
        <f t="shared" ca="1" si="60"/>
        <v>#DIV/0!</v>
      </c>
      <c r="CC135" s="24" t="e">
        <f ca="1">10*LOG10(IF(BU135="",0,POWER(10,((BU135+'ModelParams Lw'!$O$4)/10))) +IF(BV135="",0,POWER(10,((BV135+'ModelParams Lw'!$P$4)/10))) +IF(BW135="",0,POWER(10,((BW135+'ModelParams Lw'!$Q$4)/10))) +IF(BX135="",0,POWER(10,((BX135+'ModelParams Lw'!$R$4)/10))) +IF(BY135="",0,POWER(10,((BY135+'ModelParams Lw'!$S$4)/10))) +IF(BZ135="",0,POWER(10,((BZ135+'ModelParams Lw'!$T$4)/10))) +IF(CA135="",0,POWER(10,((CA135+'ModelParams Lw'!$U$4)/10)))+IF(CB135="",0,POWER(10,((CB135+'ModelParams Lw'!$V$4)/10))))</f>
        <v>#DIV/0!</v>
      </c>
      <c r="CD135" s="24" t="e">
        <f t="shared" ca="1" si="61"/>
        <v>#DIV/0!</v>
      </c>
      <c r="CE135" s="24" t="e">
        <f ca="1">(BU135-'ModelParams Lw'!O$10)/'ModelParams Lw'!O$11</f>
        <v>#DIV/0!</v>
      </c>
      <c r="CF135" s="24" t="e">
        <f ca="1">(BV135-'ModelParams Lw'!P$10)/'ModelParams Lw'!P$11</f>
        <v>#DIV/0!</v>
      </c>
      <c r="CG135" s="24" t="e">
        <f ca="1">(BW135-'ModelParams Lw'!Q$10)/'ModelParams Lw'!Q$11</f>
        <v>#DIV/0!</v>
      </c>
      <c r="CH135" s="24" t="e">
        <f ca="1">(BX135-'ModelParams Lw'!R$10)/'ModelParams Lw'!R$11</f>
        <v>#DIV/0!</v>
      </c>
      <c r="CI135" s="24" t="e">
        <f ca="1">(BY135-'ModelParams Lw'!S$10)/'ModelParams Lw'!S$11</f>
        <v>#DIV/0!</v>
      </c>
      <c r="CJ135" s="24" t="e">
        <f ca="1">(BZ135-'ModelParams Lw'!T$10)/'ModelParams Lw'!T$11</f>
        <v>#DIV/0!</v>
      </c>
      <c r="CK135" s="24" t="e">
        <f ca="1">(CA135-'ModelParams Lw'!U$10)/'ModelParams Lw'!U$11</f>
        <v>#DIV/0!</v>
      </c>
      <c r="CL135" s="24" t="e">
        <f ca="1">(CB135-'ModelParams Lw'!V$10)/'ModelParams Lw'!V$11</f>
        <v>#DIV/0!</v>
      </c>
      <c r="CM135" s="66" t="e">
        <f t="shared" si="62"/>
        <v>#DIV/0!</v>
      </c>
      <c r="CN135" s="66" t="e">
        <f t="shared" si="63"/>
        <v>#DIV/0!</v>
      </c>
      <c r="CO135" s="66" t="e">
        <f t="shared" si="64"/>
        <v>#DIV/0!</v>
      </c>
      <c r="CP135" s="66" t="e">
        <f t="shared" si="65"/>
        <v>#DIV/0!</v>
      </c>
      <c r="CQ135" s="66" t="e">
        <f t="shared" si="66"/>
        <v>#DIV/0!</v>
      </c>
      <c r="CR135" s="66" t="e">
        <f t="shared" si="67"/>
        <v>#DIV/0!</v>
      </c>
      <c r="CS135" s="66" t="e">
        <f t="shared" si="68"/>
        <v>#DIV/0!</v>
      </c>
      <c r="CT135" s="66" t="e">
        <f t="shared" si="69"/>
        <v>#DIV/0!</v>
      </c>
      <c r="CU135" s="24" t="e">
        <f>10*LOG10(IF(CM135="",0,POWER(10,((CM135+'ModelParams Lw'!$O$4)/10))) +IF(CN135="",0,POWER(10,((CN135+'ModelParams Lw'!$P$4)/10))) +IF(CO135="",0,POWER(10,((CO135+'ModelParams Lw'!$Q$4)/10))) +IF(CP135="",0,POWER(10,((CP135+'ModelParams Lw'!$R$4)/10))) +IF(CQ135="",0,POWER(10,((CQ135+'ModelParams Lw'!$S$4)/10))) +IF(CR135="",0,POWER(10,((CR135+'ModelParams Lw'!$T$4)/10))) +IF(CS135="",0,POWER(10,((CS135+'ModelParams Lw'!$U$4)/10)))+IF(CT135="",0,POWER(10,((CT135+'ModelParams Lw'!$V$4)/10))))</f>
        <v>#DIV/0!</v>
      </c>
      <c r="CV135" s="24" t="e">
        <f t="shared" si="70"/>
        <v>#DIV/0!</v>
      </c>
      <c r="CW135" s="24" t="e">
        <f>(CM135-'ModelParams Lw'!O$10)/'ModelParams Lw'!O$11</f>
        <v>#DIV/0!</v>
      </c>
      <c r="CX135" s="24" t="e">
        <f>(CN135-'ModelParams Lw'!P$10)/'ModelParams Lw'!P$11</f>
        <v>#DIV/0!</v>
      </c>
      <c r="CY135" s="24" t="e">
        <f>(CO135-'ModelParams Lw'!Q$10)/'ModelParams Lw'!Q$11</f>
        <v>#DIV/0!</v>
      </c>
      <c r="CZ135" s="24" t="e">
        <f>(CP135-'ModelParams Lw'!R$10)/'ModelParams Lw'!R$11</f>
        <v>#DIV/0!</v>
      </c>
      <c r="DA135" s="24" t="e">
        <f>(CQ135-'ModelParams Lw'!S$10)/'ModelParams Lw'!S$11</f>
        <v>#DIV/0!</v>
      </c>
      <c r="DB135" s="24" t="e">
        <f>(CR135-'ModelParams Lw'!T$10)/'ModelParams Lw'!T$11</f>
        <v>#DIV/0!</v>
      </c>
      <c r="DC135" s="24" t="e">
        <f>(CS135-'ModelParams Lw'!U$10)/'ModelParams Lw'!U$11</f>
        <v>#DIV/0!</v>
      </c>
      <c r="DD135" s="24" t="e">
        <f>(CT135-'ModelParams Lw'!V$10)/'ModelParams Lw'!V$11</f>
        <v>#DIV/0!</v>
      </c>
    </row>
    <row r="136" spans="1:108" x14ac:dyDescent="0.25">
      <c r="A136" s="12">
        <f>'Sound Power'!B136</f>
        <v>0</v>
      </c>
      <c r="B136" s="12">
        <f>'Sound Power'!D136</f>
        <v>0</v>
      </c>
      <c r="C136" s="12">
        <f>'Sound Power'!E136</f>
        <v>0</v>
      </c>
      <c r="D136" s="12">
        <f>'Sound Power'!F136</f>
        <v>0</v>
      </c>
      <c r="E136" s="67" t="e">
        <f>IF(Calcul!$G141="SA",'Sound Power'!AY136,'Sound Power'!P136)</f>
        <v>#DIV/0!</v>
      </c>
      <c r="F136" s="67" t="e">
        <f>IF(Calcul!$G141="SA",'Sound Power'!AZ136,'Sound Power'!Q136)</f>
        <v>#DIV/0!</v>
      </c>
      <c r="G136" s="67" t="e">
        <f>IF(Calcul!$G141="SA",'Sound Power'!BA136,'Sound Power'!R136)</f>
        <v>#DIV/0!</v>
      </c>
      <c r="H136" s="67" t="e">
        <f>IF(Calcul!$G141="SA",'Sound Power'!BB136,'Sound Power'!S136)</f>
        <v>#DIV/0!</v>
      </c>
      <c r="I136" s="67" t="e">
        <f>IF(Calcul!$G141="SA",'Sound Power'!BC136,'Sound Power'!T136)</f>
        <v>#DIV/0!</v>
      </c>
      <c r="J136" s="67" t="e">
        <f>IF(Calcul!$G141="SA",'Sound Power'!BD136,'Sound Power'!U136)</f>
        <v>#DIV/0!</v>
      </c>
      <c r="K136" s="67" t="e">
        <f>IF(Calcul!$G141="SA",'Sound Power'!BE136,'Sound Power'!V136)</f>
        <v>#DIV/0!</v>
      </c>
      <c r="L136" s="67" t="e">
        <f>IF(Calcul!$G141="SA",'Sound Power'!BF136,'Sound Power'!W136)</f>
        <v>#DIV/0!</v>
      </c>
      <c r="M136" s="67" t="e">
        <f>'Sound Power'!BY136</f>
        <v>#DIV/0!</v>
      </c>
      <c r="N136" s="67" t="e">
        <f>'Sound Power'!BZ136</f>
        <v>#DIV/0!</v>
      </c>
      <c r="O136" s="67" t="e">
        <f>'Sound Power'!CA136</f>
        <v>#DIV/0!</v>
      </c>
      <c r="P136" s="67" t="e">
        <f>'Sound Power'!CB136</f>
        <v>#DIV/0!</v>
      </c>
      <c r="Q136" s="67" t="e">
        <f>'Sound Power'!CC136</f>
        <v>#DIV/0!</v>
      </c>
      <c r="R136" s="67" t="e">
        <f>'Sound Power'!CD136</f>
        <v>#DIV/0!</v>
      </c>
      <c r="S136" s="67" t="e">
        <f>'Sound Power'!CE136</f>
        <v>#DIV/0!</v>
      </c>
      <c r="T136" s="67" t="e">
        <f>'Sound Power'!CF136</f>
        <v>#DIV/0!</v>
      </c>
      <c r="U136" s="64">
        <f t="shared" si="50"/>
        <v>0</v>
      </c>
      <c r="V136" s="64">
        <f t="shared" si="51"/>
        <v>0</v>
      </c>
      <c r="W136" s="67" t="e">
        <f>('ModelParams Lp'!B$4*10^'ModelParams Lp'!B$5*($U136/$V136)^'ModelParams Lp'!B$6)*3</f>
        <v>#DIV/0!</v>
      </c>
      <c r="X136" s="67" t="e">
        <f>('ModelParams Lp'!C$4*10^'ModelParams Lp'!C$5*($U136/$V136)^'ModelParams Lp'!C$6)*3</f>
        <v>#DIV/0!</v>
      </c>
      <c r="Y136" s="67" t="e">
        <f>('ModelParams Lp'!D$4*10^'ModelParams Lp'!D$5*($U136/$V136)^'ModelParams Lp'!D$6)*3</f>
        <v>#DIV/0!</v>
      </c>
      <c r="Z136" s="67" t="e">
        <f>('ModelParams Lp'!E$4*10^'ModelParams Lp'!E$5*($U136/$V136)^'ModelParams Lp'!E$6)*3</f>
        <v>#DIV/0!</v>
      </c>
      <c r="AA136" s="67" t="e">
        <f>('ModelParams Lp'!F$4*10^'ModelParams Lp'!F$5*($U136/$V136)^'ModelParams Lp'!F$6)*3</f>
        <v>#DIV/0!</v>
      </c>
      <c r="AB136" s="67" t="e">
        <f>('ModelParams Lp'!G$4*10^'ModelParams Lp'!G$5*($U136/$V136)^'ModelParams Lp'!G$6)*3</f>
        <v>#DIV/0!</v>
      </c>
      <c r="AC136" s="67" t="e">
        <f>('ModelParams Lp'!H$4*10^'ModelParams Lp'!H$5*($U136/$V136)^'ModelParams Lp'!H$6)*3</f>
        <v>#DIV/0!</v>
      </c>
      <c r="AD136" s="67" t="e">
        <f>('ModelParams Lp'!I$4*10^'ModelParams Lp'!I$5*($U136/$V136)^'ModelParams Lp'!I$6)*3</f>
        <v>#DIV/0!</v>
      </c>
      <c r="AE136" s="53" t="e">
        <f t="shared" si="52"/>
        <v>#DIV/0!</v>
      </c>
      <c r="AF136" s="53" t="e">
        <f>IF(AE136&lt;'ModelParams Lp'!$B$16,-1,IF(AE136&lt;'ModelParams Lp'!$C$16,0,IF(AE136&lt;'ModelParams Lp'!$D$16,1,IF(AE136&lt;'ModelParams Lp'!$E$16,2,IF(AE136&lt;'ModelParams Lp'!$F$16,3,IF(AE136&lt;'ModelParams Lp'!$G$16,4,IF(AE136&lt;'ModelParams Lp'!$H$16,5,6)))))))</f>
        <v>#DIV/0!</v>
      </c>
      <c r="AG136" s="67" t="e">
        <f ca="1">IF($AF136&gt;1,0,OFFSET('ModelParams Lp'!$C$12,0,-'Sound Pressure'!$AF136))</f>
        <v>#DIV/0!</v>
      </c>
      <c r="AH136" s="67" t="e">
        <f ca="1">IF($AF136&gt;2,0,OFFSET('ModelParams Lp'!$D$12,0,-'Sound Pressure'!$AF136))</f>
        <v>#DIV/0!</v>
      </c>
      <c r="AI136" s="67" t="e">
        <f ca="1">IF($AF136&gt;3,0,OFFSET('ModelParams Lp'!$E$12,0,-'Sound Pressure'!$AF136))</f>
        <v>#DIV/0!</v>
      </c>
      <c r="AJ136" s="67" t="e">
        <f ca="1">IF($AF136&gt;4,0,OFFSET('ModelParams Lp'!$F$12,0,-'Sound Pressure'!$AF136))</f>
        <v>#DIV/0!</v>
      </c>
      <c r="AK136" s="67" t="e">
        <f ca="1">IF($AF136&gt;3,0,OFFSET('ModelParams Lp'!$G$12,0,-'Sound Pressure'!$AF136))</f>
        <v>#DIV/0!</v>
      </c>
      <c r="AL136" s="67" t="e">
        <f ca="1">IF($AF136&gt;5,0,OFFSET('ModelParams Lp'!$H$12,0,-'Sound Pressure'!$AF136))</f>
        <v>#DIV/0!</v>
      </c>
      <c r="AM136" s="67" t="e">
        <f ca="1">IF($AF136&gt;6,0,OFFSET('ModelParams Lp'!$I$12,0,-'Sound Pressure'!$AF136))</f>
        <v>#DIV/0!</v>
      </c>
      <c r="AN136" s="67" t="e">
        <f ca="1">IF($AF136&gt;7,0,IF($AF$4&lt;0,3,OFFSET('ModelParams Lp'!$J$12,0,-'Sound Pressure'!$AF136)))</f>
        <v>#DIV/0!</v>
      </c>
      <c r="AO136" s="67" t="e">
        <f t="shared" si="48"/>
        <v>#DIV/0!</v>
      </c>
      <c r="AP136" s="67" t="e">
        <f t="shared" si="49"/>
        <v>#DIV/0!</v>
      </c>
      <c r="AQ136" s="67" t="e">
        <f t="shared" si="49"/>
        <v>#DIV/0!</v>
      </c>
      <c r="AR136" s="67" t="e">
        <f t="shared" si="49"/>
        <v>#DIV/0!</v>
      </c>
      <c r="AS136" s="67" t="e">
        <f t="shared" si="49"/>
        <v>#DIV/0!</v>
      </c>
      <c r="AT136" s="67" t="e">
        <f t="shared" si="49"/>
        <v>#DIV/0!</v>
      </c>
      <c r="AU136" s="67" t="e">
        <f t="shared" si="49"/>
        <v>#DIV/0!</v>
      </c>
      <c r="AV136" s="67" t="e">
        <f t="shared" si="49"/>
        <v>#DIV/0!</v>
      </c>
      <c r="AW136" s="67">
        <f>'ModelParams Lp'!B$22</f>
        <v>4</v>
      </c>
      <c r="AX136" s="67">
        <f>'ModelParams Lp'!C$22</f>
        <v>2</v>
      </c>
      <c r="AY136" s="67">
        <f>'ModelParams Lp'!D$22</f>
        <v>1</v>
      </c>
      <c r="AZ136" s="67">
        <f>'ModelParams Lp'!E$22</f>
        <v>0</v>
      </c>
      <c r="BA136" s="67">
        <f>'ModelParams Lp'!F$22</f>
        <v>0</v>
      </c>
      <c r="BB136" s="67">
        <f>'ModelParams Lp'!G$22</f>
        <v>0</v>
      </c>
      <c r="BC136" s="67">
        <f>'ModelParams Lp'!H$22</f>
        <v>0</v>
      </c>
      <c r="BD136" s="67">
        <f>'ModelParams Lp'!I$22</f>
        <v>0</v>
      </c>
      <c r="BE136" s="67" t="e">
        <f>-10*LOG(2/(4*PI()*2^2)+4/(0.163*(Calcul!$K141*Calcul!$L141)/VLOOKUP(Calcul!$I141,'ModelParams Lp'!$E$37:$F$39,2,0)))</f>
        <v>#N/A</v>
      </c>
      <c r="BF136" s="67" t="e">
        <f>-10*LOG(2/(4*PI()*2^2)+4/(0.163*(Calcul!$K141*Calcul!$L141)/VLOOKUP(Calcul!$I141,'ModelParams Lp'!$E$37:$F$39,2,0)))</f>
        <v>#N/A</v>
      </c>
      <c r="BG136" s="67" t="e">
        <f>-10*LOG(2/(4*PI()*2^2)+4/(0.163*(Calcul!$K141*Calcul!$L141)/VLOOKUP(Calcul!$I141,'ModelParams Lp'!$E$37:$F$39,2,0)))</f>
        <v>#N/A</v>
      </c>
      <c r="BH136" s="67" t="e">
        <f>-10*LOG(2/(4*PI()*2^2)+4/(0.163*(Calcul!$K141*Calcul!$L141)/VLOOKUP(Calcul!$I141,'ModelParams Lp'!$E$37:$F$39,2,0)))</f>
        <v>#N/A</v>
      </c>
      <c r="BI136" s="67" t="e">
        <f>-10*LOG(2/(4*PI()*2^2)+4/(0.163*(Calcul!$K141*Calcul!$L141)/VLOOKUP(Calcul!$I141,'ModelParams Lp'!$E$37:$F$39,2,0)))</f>
        <v>#N/A</v>
      </c>
      <c r="BJ136" s="67" t="e">
        <f>-10*LOG(2/(4*PI()*2^2)+4/(0.163*(Calcul!$K141*Calcul!$L141)/VLOOKUP(Calcul!$I141,'ModelParams Lp'!$E$37:$F$39,2,0)))</f>
        <v>#N/A</v>
      </c>
      <c r="BK136" s="67" t="e">
        <f>-10*LOG(2/(4*PI()*2^2)+4/(0.163*(Calcul!$K141*Calcul!$L141)/VLOOKUP(Calcul!$I141,'ModelParams Lp'!$E$37:$F$39,2,0)))</f>
        <v>#N/A</v>
      </c>
      <c r="BL136" s="67" t="e">
        <f>-10*LOG(2/(4*PI()*2^2)+4/(0.163*(Calcul!$K141*Calcul!$L141)/VLOOKUP(Calcul!$I141,'ModelParams Lp'!$E$37:$F$39,2,0)))</f>
        <v>#N/A</v>
      </c>
      <c r="BM136" s="67" t="e">
        <f>VLOOKUP(Calcul!$J141,'ModelParams Lp'!$D$28:$O$32,5,0)+BE136</f>
        <v>#N/A</v>
      </c>
      <c r="BN136" s="67" t="e">
        <f>VLOOKUP(Calcul!$J141,'ModelParams Lp'!$D$28:$O$32,6,0)+BF136</f>
        <v>#N/A</v>
      </c>
      <c r="BO136" s="67" t="e">
        <f>VLOOKUP(Calcul!$J141,'ModelParams Lp'!$D$28:$O$32,7,0)+BG136</f>
        <v>#N/A</v>
      </c>
      <c r="BP136" s="67" t="e">
        <f>VLOOKUP(Calcul!$J141,'ModelParams Lp'!$D$28:$O$32,8,0)+BH136</f>
        <v>#N/A</v>
      </c>
      <c r="BQ136" s="67" t="e">
        <f>VLOOKUP(Calcul!$J141,'ModelParams Lp'!$D$28:$O$32,9,0)+BI136</f>
        <v>#N/A</v>
      </c>
      <c r="BR136" s="67" t="e">
        <f>VLOOKUP(Calcul!$J141,'ModelParams Lp'!$D$28:$O$32,10,0)+BJ136</f>
        <v>#N/A</v>
      </c>
      <c r="BS136" s="67" t="e">
        <f>VLOOKUP(Calcul!$J141,'ModelParams Lp'!$D$28:$O$32,11,0)+BK136</f>
        <v>#N/A</v>
      </c>
      <c r="BT136" s="67" t="e">
        <f>VLOOKUP(Calcul!$J141,'ModelParams Lp'!$D$28:$O$32,12,0)+BL136</f>
        <v>#N/A</v>
      </c>
      <c r="BU136" s="66" t="e">
        <f t="shared" ca="1" si="53"/>
        <v>#DIV/0!</v>
      </c>
      <c r="BV136" s="66" t="e">
        <f t="shared" ca="1" si="54"/>
        <v>#DIV/0!</v>
      </c>
      <c r="BW136" s="66" t="e">
        <f t="shared" ca="1" si="55"/>
        <v>#DIV/0!</v>
      </c>
      <c r="BX136" s="66" t="e">
        <f t="shared" ca="1" si="56"/>
        <v>#DIV/0!</v>
      </c>
      <c r="BY136" s="66" t="e">
        <f t="shared" ca="1" si="57"/>
        <v>#DIV/0!</v>
      </c>
      <c r="BZ136" s="66" t="e">
        <f t="shared" ca="1" si="58"/>
        <v>#DIV/0!</v>
      </c>
      <c r="CA136" s="66" t="e">
        <f t="shared" ca="1" si="59"/>
        <v>#DIV/0!</v>
      </c>
      <c r="CB136" s="66" t="e">
        <f t="shared" ca="1" si="60"/>
        <v>#DIV/0!</v>
      </c>
      <c r="CC136" s="24" t="e">
        <f ca="1">10*LOG10(IF(BU136="",0,POWER(10,((BU136+'ModelParams Lw'!$O$4)/10))) +IF(BV136="",0,POWER(10,((BV136+'ModelParams Lw'!$P$4)/10))) +IF(BW136="",0,POWER(10,((BW136+'ModelParams Lw'!$Q$4)/10))) +IF(BX136="",0,POWER(10,((BX136+'ModelParams Lw'!$R$4)/10))) +IF(BY136="",0,POWER(10,((BY136+'ModelParams Lw'!$S$4)/10))) +IF(BZ136="",0,POWER(10,((BZ136+'ModelParams Lw'!$T$4)/10))) +IF(CA136="",0,POWER(10,((CA136+'ModelParams Lw'!$U$4)/10)))+IF(CB136="",0,POWER(10,((CB136+'ModelParams Lw'!$V$4)/10))))</f>
        <v>#DIV/0!</v>
      </c>
      <c r="CD136" s="24" t="e">
        <f t="shared" ca="1" si="61"/>
        <v>#DIV/0!</v>
      </c>
      <c r="CE136" s="24" t="e">
        <f ca="1">(BU136-'ModelParams Lw'!O$10)/'ModelParams Lw'!O$11</f>
        <v>#DIV/0!</v>
      </c>
      <c r="CF136" s="24" t="e">
        <f ca="1">(BV136-'ModelParams Lw'!P$10)/'ModelParams Lw'!P$11</f>
        <v>#DIV/0!</v>
      </c>
      <c r="CG136" s="24" t="e">
        <f ca="1">(BW136-'ModelParams Lw'!Q$10)/'ModelParams Lw'!Q$11</f>
        <v>#DIV/0!</v>
      </c>
      <c r="CH136" s="24" t="e">
        <f ca="1">(BX136-'ModelParams Lw'!R$10)/'ModelParams Lw'!R$11</f>
        <v>#DIV/0!</v>
      </c>
      <c r="CI136" s="24" t="e">
        <f ca="1">(BY136-'ModelParams Lw'!S$10)/'ModelParams Lw'!S$11</f>
        <v>#DIV/0!</v>
      </c>
      <c r="CJ136" s="24" t="e">
        <f ca="1">(BZ136-'ModelParams Lw'!T$10)/'ModelParams Lw'!T$11</f>
        <v>#DIV/0!</v>
      </c>
      <c r="CK136" s="24" t="e">
        <f ca="1">(CA136-'ModelParams Lw'!U$10)/'ModelParams Lw'!U$11</f>
        <v>#DIV/0!</v>
      </c>
      <c r="CL136" s="24" t="e">
        <f ca="1">(CB136-'ModelParams Lw'!V$10)/'ModelParams Lw'!V$11</f>
        <v>#DIV/0!</v>
      </c>
      <c r="CM136" s="66" t="e">
        <f t="shared" si="62"/>
        <v>#DIV/0!</v>
      </c>
      <c r="CN136" s="66" t="e">
        <f t="shared" si="63"/>
        <v>#DIV/0!</v>
      </c>
      <c r="CO136" s="66" t="e">
        <f t="shared" si="64"/>
        <v>#DIV/0!</v>
      </c>
      <c r="CP136" s="66" t="e">
        <f t="shared" si="65"/>
        <v>#DIV/0!</v>
      </c>
      <c r="CQ136" s="66" t="e">
        <f t="shared" si="66"/>
        <v>#DIV/0!</v>
      </c>
      <c r="CR136" s="66" t="e">
        <f t="shared" si="67"/>
        <v>#DIV/0!</v>
      </c>
      <c r="CS136" s="66" t="e">
        <f t="shared" si="68"/>
        <v>#DIV/0!</v>
      </c>
      <c r="CT136" s="66" t="e">
        <f t="shared" si="69"/>
        <v>#DIV/0!</v>
      </c>
      <c r="CU136" s="24" t="e">
        <f>10*LOG10(IF(CM136="",0,POWER(10,((CM136+'ModelParams Lw'!$O$4)/10))) +IF(CN136="",0,POWER(10,((CN136+'ModelParams Lw'!$P$4)/10))) +IF(CO136="",0,POWER(10,((CO136+'ModelParams Lw'!$Q$4)/10))) +IF(CP136="",0,POWER(10,((CP136+'ModelParams Lw'!$R$4)/10))) +IF(CQ136="",0,POWER(10,((CQ136+'ModelParams Lw'!$S$4)/10))) +IF(CR136="",0,POWER(10,((CR136+'ModelParams Lw'!$T$4)/10))) +IF(CS136="",0,POWER(10,((CS136+'ModelParams Lw'!$U$4)/10)))+IF(CT136="",0,POWER(10,((CT136+'ModelParams Lw'!$V$4)/10))))</f>
        <v>#DIV/0!</v>
      </c>
      <c r="CV136" s="24" t="e">
        <f t="shared" si="70"/>
        <v>#DIV/0!</v>
      </c>
      <c r="CW136" s="24" t="e">
        <f>(CM136-'ModelParams Lw'!O$10)/'ModelParams Lw'!O$11</f>
        <v>#DIV/0!</v>
      </c>
      <c r="CX136" s="24" t="e">
        <f>(CN136-'ModelParams Lw'!P$10)/'ModelParams Lw'!P$11</f>
        <v>#DIV/0!</v>
      </c>
      <c r="CY136" s="24" t="e">
        <f>(CO136-'ModelParams Lw'!Q$10)/'ModelParams Lw'!Q$11</f>
        <v>#DIV/0!</v>
      </c>
      <c r="CZ136" s="24" t="e">
        <f>(CP136-'ModelParams Lw'!R$10)/'ModelParams Lw'!R$11</f>
        <v>#DIV/0!</v>
      </c>
      <c r="DA136" s="24" t="e">
        <f>(CQ136-'ModelParams Lw'!S$10)/'ModelParams Lw'!S$11</f>
        <v>#DIV/0!</v>
      </c>
      <c r="DB136" s="24" t="e">
        <f>(CR136-'ModelParams Lw'!T$10)/'ModelParams Lw'!T$11</f>
        <v>#DIV/0!</v>
      </c>
      <c r="DC136" s="24" t="e">
        <f>(CS136-'ModelParams Lw'!U$10)/'ModelParams Lw'!U$11</f>
        <v>#DIV/0!</v>
      </c>
      <c r="DD136" s="24" t="e">
        <f>(CT136-'ModelParams Lw'!V$10)/'ModelParams Lw'!V$11</f>
        <v>#DIV/0!</v>
      </c>
    </row>
    <row r="137" spans="1:108" x14ac:dyDescent="0.25">
      <c r="A137" s="12">
        <f>'Sound Power'!B137</f>
        <v>0</v>
      </c>
      <c r="B137" s="12">
        <f>'Sound Power'!D137</f>
        <v>0</v>
      </c>
      <c r="C137" s="12">
        <f>'Sound Power'!E137</f>
        <v>0</v>
      </c>
      <c r="D137" s="12">
        <f>'Sound Power'!F137</f>
        <v>0</v>
      </c>
      <c r="E137" s="67" t="e">
        <f>IF(Calcul!$G142="SA",'Sound Power'!AY137,'Sound Power'!P137)</f>
        <v>#DIV/0!</v>
      </c>
      <c r="F137" s="67" t="e">
        <f>IF(Calcul!$G142="SA",'Sound Power'!AZ137,'Sound Power'!Q137)</f>
        <v>#DIV/0!</v>
      </c>
      <c r="G137" s="67" t="e">
        <f>IF(Calcul!$G142="SA",'Sound Power'!BA137,'Sound Power'!R137)</f>
        <v>#DIV/0!</v>
      </c>
      <c r="H137" s="67" t="e">
        <f>IF(Calcul!$G142="SA",'Sound Power'!BB137,'Sound Power'!S137)</f>
        <v>#DIV/0!</v>
      </c>
      <c r="I137" s="67" t="e">
        <f>IF(Calcul!$G142="SA",'Sound Power'!BC137,'Sound Power'!T137)</f>
        <v>#DIV/0!</v>
      </c>
      <c r="J137" s="67" t="e">
        <f>IF(Calcul!$G142="SA",'Sound Power'!BD137,'Sound Power'!U137)</f>
        <v>#DIV/0!</v>
      </c>
      <c r="K137" s="67" t="e">
        <f>IF(Calcul!$G142="SA",'Sound Power'!BE137,'Sound Power'!V137)</f>
        <v>#DIV/0!</v>
      </c>
      <c r="L137" s="67" t="e">
        <f>IF(Calcul!$G142="SA",'Sound Power'!BF137,'Sound Power'!W137)</f>
        <v>#DIV/0!</v>
      </c>
      <c r="M137" s="67" t="e">
        <f>'Sound Power'!BY137</f>
        <v>#DIV/0!</v>
      </c>
      <c r="N137" s="67" t="e">
        <f>'Sound Power'!BZ137</f>
        <v>#DIV/0!</v>
      </c>
      <c r="O137" s="67" t="e">
        <f>'Sound Power'!CA137</f>
        <v>#DIV/0!</v>
      </c>
      <c r="P137" s="67" t="e">
        <f>'Sound Power'!CB137</f>
        <v>#DIV/0!</v>
      </c>
      <c r="Q137" s="67" t="e">
        <f>'Sound Power'!CC137</f>
        <v>#DIV/0!</v>
      </c>
      <c r="R137" s="67" t="e">
        <f>'Sound Power'!CD137</f>
        <v>#DIV/0!</v>
      </c>
      <c r="S137" s="67" t="e">
        <f>'Sound Power'!CE137</f>
        <v>#DIV/0!</v>
      </c>
      <c r="T137" s="67" t="e">
        <f>'Sound Power'!CF137</f>
        <v>#DIV/0!</v>
      </c>
      <c r="U137" s="64">
        <f t="shared" si="50"/>
        <v>0</v>
      </c>
      <c r="V137" s="64">
        <f t="shared" si="51"/>
        <v>0</v>
      </c>
      <c r="W137" s="67" t="e">
        <f>('ModelParams Lp'!B$4*10^'ModelParams Lp'!B$5*($U137/$V137)^'ModelParams Lp'!B$6)*3</f>
        <v>#DIV/0!</v>
      </c>
      <c r="X137" s="67" t="e">
        <f>('ModelParams Lp'!C$4*10^'ModelParams Lp'!C$5*($U137/$V137)^'ModelParams Lp'!C$6)*3</f>
        <v>#DIV/0!</v>
      </c>
      <c r="Y137" s="67" t="e">
        <f>('ModelParams Lp'!D$4*10^'ModelParams Lp'!D$5*($U137/$V137)^'ModelParams Lp'!D$6)*3</f>
        <v>#DIV/0!</v>
      </c>
      <c r="Z137" s="67" t="e">
        <f>('ModelParams Lp'!E$4*10^'ModelParams Lp'!E$5*($U137/$V137)^'ModelParams Lp'!E$6)*3</f>
        <v>#DIV/0!</v>
      </c>
      <c r="AA137" s="67" t="e">
        <f>('ModelParams Lp'!F$4*10^'ModelParams Lp'!F$5*($U137/$V137)^'ModelParams Lp'!F$6)*3</f>
        <v>#DIV/0!</v>
      </c>
      <c r="AB137" s="67" t="e">
        <f>('ModelParams Lp'!G$4*10^'ModelParams Lp'!G$5*($U137/$V137)^'ModelParams Lp'!G$6)*3</f>
        <v>#DIV/0!</v>
      </c>
      <c r="AC137" s="67" t="e">
        <f>('ModelParams Lp'!H$4*10^'ModelParams Lp'!H$5*($U137/$V137)^'ModelParams Lp'!H$6)*3</f>
        <v>#DIV/0!</v>
      </c>
      <c r="AD137" s="67" t="e">
        <f>('ModelParams Lp'!I$4*10^'ModelParams Lp'!I$5*($U137/$V137)^'ModelParams Lp'!I$6)*3</f>
        <v>#DIV/0!</v>
      </c>
      <c r="AE137" s="53" t="e">
        <f t="shared" si="52"/>
        <v>#DIV/0!</v>
      </c>
      <c r="AF137" s="53" t="e">
        <f>IF(AE137&lt;'ModelParams Lp'!$B$16,-1,IF(AE137&lt;'ModelParams Lp'!$C$16,0,IF(AE137&lt;'ModelParams Lp'!$D$16,1,IF(AE137&lt;'ModelParams Lp'!$E$16,2,IF(AE137&lt;'ModelParams Lp'!$F$16,3,IF(AE137&lt;'ModelParams Lp'!$G$16,4,IF(AE137&lt;'ModelParams Lp'!$H$16,5,6)))))))</f>
        <v>#DIV/0!</v>
      </c>
      <c r="AG137" s="67" t="e">
        <f ca="1">IF($AF137&gt;1,0,OFFSET('ModelParams Lp'!$C$12,0,-'Sound Pressure'!$AF137))</f>
        <v>#DIV/0!</v>
      </c>
      <c r="AH137" s="67" t="e">
        <f ca="1">IF($AF137&gt;2,0,OFFSET('ModelParams Lp'!$D$12,0,-'Sound Pressure'!$AF137))</f>
        <v>#DIV/0!</v>
      </c>
      <c r="AI137" s="67" t="e">
        <f ca="1">IF($AF137&gt;3,0,OFFSET('ModelParams Lp'!$E$12,0,-'Sound Pressure'!$AF137))</f>
        <v>#DIV/0!</v>
      </c>
      <c r="AJ137" s="67" t="e">
        <f ca="1">IF($AF137&gt;4,0,OFFSET('ModelParams Lp'!$F$12,0,-'Sound Pressure'!$AF137))</f>
        <v>#DIV/0!</v>
      </c>
      <c r="AK137" s="67" t="e">
        <f ca="1">IF($AF137&gt;3,0,OFFSET('ModelParams Lp'!$G$12,0,-'Sound Pressure'!$AF137))</f>
        <v>#DIV/0!</v>
      </c>
      <c r="AL137" s="67" t="e">
        <f ca="1">IF($AF137&gt;5,0,OFFSET('ModelParams Lp'!$H$12,0,-'Sound Pressure'!$AF137))</f>
        <v>#DIV/0!</v>
      </c>
      <c r="AM137" s="67" t="e">
        <f ca="1">IF($AF137&gt;6,0,OFFSET('ModelParams Lp'!$I$12,0,-'Sound Pressure'!$AF137))</f>
        <v>#DIV/0!</v>
      </c>
      <c r="AN137" s="67" t="e">
        <f ca="1">IF($AF137&gt;7,0,IF($AF$4&lt;0,3,OFFSET('ModelParams Lp'!$J$12,0,-'Sound Pressure'!$AF137)))</f>
        <v>#DIV/0!</v>
      </c>
      <c r="AO137" s="67" t="e">
        <f t="shared" si="48"/>
        <v>#DIV/0!</v>
      </c>
      <c r="AP137" s="67" t="e">
        <f t="shared" si="49"/>
        <v>#DIV/0!</v>
      </c>
      <c r="AQ137" s="67" t="e">
        <f t="shared" si="49"/>
        <v>#DIV/0!</v>
      </c>
      <c r="AR137" s="67" t="e">
        <f t="shared" si="49"/>
        <v>#DIV/0!</v>
      </c>
      <c r="AS137" s="67" t="e">
        <f t="shared" si="49"/>
        <v>#DIV/0!</v>
      </c>
      <c r="AT137" s="67" t="e">
        <f t="shared" si="49"/>
        <v>#DIV/0!</v>
      </c>
      <c r="AU137" s="67" t="e">
        <f t="shared" si="49"/>
        <v>#DIV/0!</v>
      </c>
      <c r="AV137" s="67" t="e">
        <f t="shared" si="49"/>
        <v>#DIV/0!</v>
      </c>
      <c r="AW137" s="67">
        <f>'ModelParams Lp'!B$22</f>
        <v>4</v>
      </c>
      <c r="AX137" s="67">
        <f>'ModelParams Lp'!C$22</f>
        <v>2</v>
      </c>
      <c r="AY137" s="67">
        <f>'ModelParams Lp'!D$22</f>
        <v>1</v>
      </c>
      <c r="AZ137" s="67">
        <f>'ModelParams Lp'!E$22</f>
        <v>0</v>
      </c>
      <c r="BA137" s="67">
        <f>'ModelParams Lp'!F$22</f>
        <v>0</v>
      </c>
      <c r="BB137" s="67">
        <f>'ModelParams Lp'!G$22</f>
        <v>0</v>
      </c>
      <c r="BC137" s="67">
        <f>'ModelParams Lp'!H$22</f>
        <v>0</v>
      </c>
      <c r="BD137" s="67">
        <f>'ModelParams Lp'!I$22</f>
        <v>0</v>
      </c>
      <c r="BE137" s="67" t="e">
        <f>-10*LOG(2/(4*PI()*2^2)+4/(0.163*(Calcul!$K142*Calcul!$L142)/VLOOKUP(Calcul!$I142,'ModelParams Lp'!$E$37:$F$39,2,0)))</f>
        <v>#N/A</v>
      </c>
      <c r="BF137" s="67" t="e">
        <f>-10*LOG(2/(4*PI()*2^2)+4/(0.163*(Calcul!$K142*Calcul!$L142)/VLOOKUP(Calcul!$I142,'ModelParams Lp'!$E$37:$F$39,2,0)))</f>
        <v>#N/A</v>
      </c>
      <c r="BG137" s="67" t="e">
        <f>-10*LOG(2/(4*PI()*2^2)+4/(0.163*(Calcul!$K142*Calcul!$L142)/VLOOKUP(Calcul!$I142,'ModelParams Lp'!$E$37:$F$39,2,0)))</f>
        <v>#N/A</v>
      </c>
      <c r="BH137" s="67" t="e">
        <f>-10*LOG(2/(4*PI()*2^2)+4/(0.163*(Calcul!$K142*Calcul!$L142)/VLOOKUP(Calcul!$I142,'ModelParams Lp'!$E$37:$F$39,2,0)))</f>
        <v>#N/A</v>
      </c>
      <c r="BI137" s="67" t="e">
        <f>-10*LOG(2/(4*PI()*2^2)+4/(0.163*(Calcul!$K142*Calcul!$L142)/VLOOKUP(Calcul!$I142,'ModelParams Lp'!$E$37:$F$39,2,0)))</f>
        <v>#N/A</v>
      </c>
      <c r="BJ137" s="67" t="e">
        <f>-10*LOG(2/(4*PI()*2^2)+4/(0.163*(Calcul!$K142*Calcul!$L142)/VLOOKUP(Calcul!$I142,'ModelParams Lp'!$E$37:$F$39,2,0)))</f>
        <v>#N/A</v>
      </c>
      <c r="BK137" s="67" t="e">
        <f>-10*LOG(2/(4*PI()*2^2)+4/(0.163*(Calcul!$K142*Calcul!$L142)/VLOOKUP(Calcul!$I142,'ModelParams Lp'!$E$37:$F$39,2,0)))</f>
        <v>#N/A</v>
      </c>
      <c r="BL137" s="67" t="e">
        <f>-10*LOG(2/(4*PI()*2^2)+4/(0.163*(Calcul!$K142*Calcul!$L142)/VLOOKUP(Calcul!$I142,'ModelParams Lp'!$E$37:$F$39,2,0)))</f>
        <v>#N/A</v>
      </c>
      <c r="BM137" s="67" t="e">
        <f>VLOOKUP(Calcul!$J142,'ModelParams Lp'!$D$28:$O$32,5,0)+BE137</f>
        <v>#N/A</v>
      </c>
      <c r="BN137" s="67" t="e">
        <f>VLOOKUP(Calcul!$J142,'ModelParams Lp'!$D$28:$O$32,6,0)+BF137</f>
        <v>#N/A</v>
      </c>
      <c r="BO137" s="67" t="e">
        <f>VLOOKUP(Calcul!$J142,'ModelParams Lp'!$D$28:$O$32,7,0)+BG137</f>
        <v>#N/A</v>
      </c>
      <c r="BP137" s="67" t="e">
        <f>VLOOKUP(Calcul!$J142,'ModelParams Lp'!$D$28:$O$32,8,0)+BH137</f>
        <v>#N/A</v>
      </c>
      <c r="BQ137" s="67" t="e">
        <f>VLOOKUP(Calcul!$J142,'ModelParams Lp'!$D$28:$O$32,9,0)+BI137</f>
        <v>#N/A</v>
      </c>
      <c r="BR137" s="67" t="e">
        <f>VLOOKUP(Calcul!$J142,'ModelParams Lp'!$D$28:$O$32,10,0)+BJ137</f>
        <v>#N/A</v>
      </c>
      <c r="BS137" s="67" t="e">
        <f>VLOOKUP(Calcul!$J142,'ModelParams Lp'!$D$28:$O$32,11,0)+BK137</f>
        <v>#N/A</v>
      </c>
      <c r="BT137" s="67" t="e">
        <f>VLOOKUP(Calcul!$J142,'ModelParams Lp'!$D$28:$O$32,12,0)+BL137</f>
        <v>#N/A</v>
      </c>
      <c r="BU137" s="66" t="e">
        <f t="shared" ca="1" si="53"/>
        <v>#DIV/0!</v>
      </c>
      <c r="BV137" s="66" t="e">
        <f t="shared" ca="1" si="54"/>
        <v>#DIV/0!</v>
      </c>
      <c r="BW137" s="66" t="e">
        <f t="shared" ca="1" si="55"/>
        <v>#DIV/0!</v>
      </c>
      <c r="BX137" s="66" t="e">
        <f t="shared" ca="1" si="56"/>
        <v>#DIV/0!</v>
      </c>
      <c r="BY137" s="66" t="e">
        <f t="shared" ca="1" si="57"/>
        <v>#DIV/0!</v>
      </c>
      <c r="BZ137" s="66" t="e">
        <f t="shared" ca="1" si="58"/>
        <v>#DIV/0!</v>
      </c>
      <c r="CA137" s="66" t="e">
        <f t="shared" ca="1" si="59"/>
        <v>#DIV/0!</v>
      </c>
      <c r="CB137" s="66" t="e">
        <f t="shared" ca="1" si="60"/>
        <v>#DIV/0!</v>
      </c>
      <c r="CC137" s="24" t="e">
        <f ca="1">10*LOG10(IF(BU137="",0,POWER(10,((BU137+'ModelParams Lw'!$O$4)/10))) +IF(BV137="",0,POWER(10,((BV137+'ModelParams Lw'!$P$4)/10))) +IF(BW137="",0,POWER(10,((BW137+'ModelParams Lw'!$Q$4)/10))) +IF(BX137="",0,POWER(10,((BX137+'ModelParams Lw'!$R$4)/10))) +IF(BY137="",0,POWER(10,((BY137+'ModelParams Lw'!$S$4)/10))) +IF(BZ137="",0,POWER(10,((BZ137+'ModelParams Lw'!$T$4)/10))) +IF(CA137="",0,POWER(10,((CA137+'ModelParams Lw'!$U$4)/10)))+IF(CB137="",0,POWER(10,((CB137+'ModelParams Lw'!$V$4)/10))))</f>
        <v>#DIV/0!</v>
      </c>
      <c r="CD137" s="24" t="e">
        <f t="shared" ca="1" si="61"/>
        <v>#DIV/0!</v>
      </c>
      <c r="CE137" s="24" t="e">
        <f ca="1">(BU137-'ModelParams Lw'!O$10)/'ModelParams Lw'!O$11</f>
        <v>#DIV/0!</v>
      </c>
      <c r="CF137" s="24" t="e">
        <f ca="1">(BV137-'ModelParams Lw'!P$10)/'ModelParams Lw'!P$11</f>
        <v>#DIV/0!</v>
      </c>
      <c r="CG137" s="24" t="e">
        <f ca="1">(BW137-'ModelParams Lw'!Q$10)/'ModelParams Lw'!Q$11</f>
        <v>#DIV/0!</v>
      </c>
      <c r="CH137" s="24" t="e">
        <f ca="1">(BX137-'ModelParams Lw'!R$10)/'ModelParams Lw'!R$11</f>
        <v>#DIV/0!</v>
      </c>
      <c r="CI137" s="24" t="e">
        <f ca="1">(BY137-'ModelParams Lw'!S$10)/'ModelParams Lw'!S$11</f>
        <v>#DIV/0!</v>
      </c>
      <c r="CJ137" s="24" t="e">
        <f ca="1">(BZ137-'ModelParams Lw'!T$10)/'ModelParams Lw'!T$11</f>
        <v>#DIV/0!</v>
      </c>
      <c r="CK137" s="24" t="e">
        <f ca="1">(CA137-'ModelParams Lw'!U$10)/'ModelParams Lw'!U$11</f>
        <v>#DIV/0!</v>
      </c>
      <c r="CL137" s="24" t="e">
        <f ca="1">(CB137-'ModelParams Lw'!V$10)/'ModelParams Lw'!V$11</f>
        <v>#DIV/0!</v>
      </c>
      <c r="CM137" s="66" t="e">
        <f t="shared" si="62"/>
        <v>#DIV/0!</v>
      </c>
      <c r="CN137" s="66" t="e">
        <f t="shared" si="63"/>
        <v>#DIV/0!</v>
      </c>
      <c r="CO137" s="66" t="e">
        <f t="shared" si="64"/>
        <v>#DIV/0!</v>
      </c>
      <c r="CP137" s="66" t="e">
        <f t="shared" si="65"/>
        <v>#DIV/0!</v>
      </c>
      <c r="CQ137" s="66" t="e">
        <f t="shared" si="66"/>
        <v>#DIV/0!</v>
      </c>
      <c r="CR137" s="66" t="e">
        <f t="shared" si="67"/>
        <v>#DIV/0!</v>
      </c>
      <c r="CS137" s="66" t="e">
        <f t="shared" si="68"/>
        <v>#DIV/0!</v>
      </c>
      <c r="CT137" s="66" t="e">
        <f t="shared" si="69"/>
        <v>#DIV/0!</v>
      </c>
      <c r="CU137" s="24" t="e">
        <f>10*LOG10(IF(CM137="",0,POWER(10,((CM137+'ModelParams Lw'!$O$4)/10))) +IF(CN137="",0,POWER(10,((CN137+'ModelParams Lw'!$P$4)/10))) +IF(CO137="",0,POWER(10,((CO137+'ModelParams Lw'!$Q$4)/10))) +IF(CP137="",0,POWER(10,((CP137+'ModelParams Lw'!$R$4)/10))) +IF(CQ137="",0,POWER(10,((CQ137+'ModelParams Lw'!$S$4)/10))) +IF(CR137="",0,POWER(10,((CR137+'ModelParams Lw'!$T$4)/10))) +IF(CS137="",0,POWER(10,((CS137+'ModelParams Lw'!$U$4)/10)))+IF(CT137="",0,POWER(10,((CT137+'ModelParams Lw'!$V$4)/10))))</f>
        <v>#DIV/0!</v>
      </c>
      <c r="CV137" s="24" t="e">
        <f t="shared" si="70"/>
        <v>#DIV/0!</v>
      </c>
      <c r="CW137" s="24" t="e">
        <f>(CM137-'ModelParams Lw'!O$10)/'ModelParams Lw'!O$11</f>
        <v>#DIV/0!</v>
      </c>
      <c r="CX137" s="24" t="e">
        <f>(CN137-'ModelParams Lw'!P$10)/'ModelParams Lw'!P$11</f>
        <v>#DIV/0!</v>
      </c>
      <c r="CY137" s="24" t="e">
        <f>(CO137-'ModelParams Lw'!Q$10)/'ModelParams Lw'!Q$11</f>
        <v>#DIV/0!</v>
      </c>
      <c r="CZ137" s="24" t="e">
        <f>(CP137-'ModelParams Lw'!R$10)/'ModelParams Lw'!R$11</f>
        <v>#DIV/0!</v>
      </c>
      <c r="DA137" s="24" t="e">
        <f>(CQ137-'ModelParams Lw'!S$10)/'ModelParams Lw'!S$11</f>
        <v>#DIV/0!</v>
      </c>
      <c r="DB137" s="24" t="e">
        <f>(CR137-'ModelParams Lw'!T$10)/'ModelParams Lw'!T$11</f>
        <v>#DIV/0!</v>
      </c>
      <c r="DC137" s="24" t="e">
        <f>(CS137-'ModelParams Lw'!U$10)/'ModelParams Lw'!U$11</f>
        <v>#DIV/0!</v>
      </c>
      <c r="DD137" s="24" t="e">
        <f>(CT137-'ModelParams Lw'!V$10)/'ModelParams Lw'!V$11</f>
        <v>#DIV/0!</v>
      </c>
    </row>
    <row r="138" spans="1:108" x14ac:dyDescent="0.25">
      <c r="A138" s="12">
        <f>'Sound Power'!B138</f>
        <v>0</v>
      </c>
      <c r="B138" s="12">
        <f>'Sound Power'!D138</f>
        <v>0</v>
      </c>
      <c r="C138" s="12">
        <f>'Sound Power'!E138</f>
        <v>0</v>
      </c>
      <c r="D138" s="12">
        <f>'Sound Power'!F138</f>
        <v>0</v>
      </c>
      <c r="E138" s="67" t="e">
        <f>IF(Calcul!$G143="SA",'Sound Power'!AY138,'Sound Power'!P138)</f>
        <v>#DIV/0!</v>
      </c>
      <c r="F138" s="67" t="e">
        <f>IF(Calcul!$G143="SA",'Sound Power'!AZ138,'Sound Power'!Q138)</f>
        <v>#DIV/0!</v>
      </c>
      <c r="G138" s="67" t="e">
        <f>IF(Calcul!$G143="SA",'Sound Power'!BA138,'Sound Power'!R138)</f>
        <v>#DIV/0!</v>
      </c>
      <c r="H138" s="67" t="e">
        <f>IF(Calcul!$G143="SA",'Sound Power'!BB138,'Sound Power'!S138)</f>
        <v>#DIV/0!</v>
      </c>
      <c r="I138" s="67" t="e">
        <f>IF(Calcul!$G143="SA",'Sound Power'!BC138,'Sound Power'!T138)</f>
        <v>#DIV/0!</v>
      </c>
      <c r="J138" s="67" t="e">
        <f>IF(Calcul!$G143="SA",'Sound Power'!BD138,'Sound Power'!U138)</f>
        <v>#DIV/0!</v>
      </c>
      <c r="K138" s="67" t="e">
        <f>IF(Calcul!$G143="SA",'Sound Power'!BE138,'Sound Power'!V138)</f>
        <v>#DIV/0!</v>
      </c>
      <c r="L138" s="67" t="e">
        <f>IF(Calcul!$G143="SA",'Sound Power'!BF138,'Sound Power'!W138)</f>
        <v>#DIV/0!</v>
      </c>
      <c r="M138" s="67" t="e">
        <f>'Sound Power'!BY138</f>
        <v>#DIV/0!</v>
      </c>
      <c r="N138" s="67" t="e">
        <f>'Sound Power'!BZ138</f>
        <v>#DIV/0!</v>
      </c>
      <c r="O138" s="67" t="e">
        <f>'Sound Power'!CA138</f>
        <v>#DIV/0!</v>
      </c>
      <c r="P138" s="67" t="e">
        <f>'Sound Power'!CB138</f>
        <v>#DIV/0!</v>
      </c>
      <c r="Q138" s="67" t="e">
        <f>'Sound Power'!CC138</f>
        <v>#DIV/0!</v>
      </c>
      <c r="R138" s="67" t="e">
        <f>'Sound Power'!CD138</f>
        <v>#DIV/0!</v>
      </c>
      <c r="S138" s="67" t="e">
        <f>'Sound Power'!CE138</f>
        <v>#DIV/0!</v>
      </c>
      <c r="T138" s="67" t="e">
        <f>'Sound Power'!CF138</f>
        <v>#DIV/0!</v>
      </c>
      <c r="U138" s="64">
        <f t="shared" si="50"/>
        <v>0</v>
      </c>
      <c r="V138" s="64">
        <f t="shared" si="51"/>
        <v>0</v>
      </c>
      <c r="W138" s="67" t="e">
        <f>('ModelParams Lp'!B$4*10^'ModelParams Lp'!B$5*($U138/$V138)^'ModelParams Lp'!B$6)*3</f>
        <v>#DIV/0!</v>
      </c>
      <c r="X138" s="67" t="e">
        <f>('ModelParams Lp'!C$4*10^'ModelParams Lp'!C$5*($U138/$V138)^'ModelParams Lp'!C$6)*3</f>
        <v>#DIV/0!</v>
      </c>
      <c r="Y138" s="67" t="e">
        <f>('ModelParams Lp'!D$4*10^'ModelParams Lp'!D$5*($U138/$V138)^'ModelParams Lp'!D$6)*3</f>
        <v>#DIV/0!</v>
      </c>
      <c r="Z138" s="67" t="e">
        <f>('ModelParams Lp'!E$4*10^'ModelParams Lp'!E$5*($U138/$V138)^'ModelParams Lp'!E$6)*3</f>
        <v>#DIV/0!</v>
      </c>
      <c r="AA138" s="67" t="e">
        <f>('ModelParams Lp'!F$4*10^'ModelParams Lp'!F$5*($U138/$V138)^'ModelParams Lp'!F$6)*3</f>
        <v>#DIV/0!</v>
      </c>
      <c r="AB138" s="67" t="e">
        <f>('ModelParams Lp'!G$4*10^'ModelParams Lp'!G$5*($U138/$V138)^'ModelParams Lp'!G$6)*3</f>
        <v>#DIV/0!</v>
      </c>
      <c r="AC138" s="67" t="e">
        <f>('ModelParams Lp'!H$4*10^'ModelParams Lp'!H$5*($U138/$V138)^'ModelParams Lp'!H$6)*3</f>
        <v>#DIV/0!</v>
      </c>
      <c r="AD138" s="67" t="e">
        <f>('ModelParams Lp'!I$4*10^'ModelParams Lp'!I$5*($U138/$V138)^'ModelParams Lp'!I$6)*3</f>
        <v>#DIV/0!</v>
      </c>
      <c r="AE138" s="53" t="e">
        <f t="shared" si="52"/>
        <v>#DIV/0!</v>
      </c>
      <c r="AF138" s="53" t="e">
        <f>IF(AE138&lt;'ModelParams Lp'!$B$16,-1,IF(AE138&lt;'ModelParams Lp'!$C$16,0,IF(AE138&lt;'ModelParams Lp'!$D$16,1,IF(AE138&lt;'ModelParams Lp'!$E$16,2,IF(AE138&lt;'ModelParams Lp'!$F$16,3,IF(AE138&lt;'ModelParams Lp'!$G$16,4,IF(AE138&lt;'ModelParams Lp'!$H$16,5,6)))))))</f>
        <v>#DIV/0!</v>
      </c>
      <c r="AG138" s="67" t="e">
        <f ca="1">IF($AF138&gt;1,0,OFFSET('ModelParams Lp'!$C$12,0,-'Sound Pressure'!$AF138))</f>
        <v>#DIV/0!</v>
      </c>
      <c r="AH138" s="67" t="e">
        <f ca="1">IF($AF138&gt;2,0,OFFSET('ModelParams Lp'!$D$12,0,-'Sound Pressure'!$AF138))</f>
        <v>#DIV/0!</v>
      </c>
      <c r="AI138" s="67" t="e">
        <f ca="1">IF($AF138&gt;3,0,OFFSET('ModelParams Lp'!$E$12,0,-'Sound Pressure'!$AF138))</f>
        <v>#DIV/0!</v>
      </c>
      <c r="AJ138" s="67" t="e">
        <f ca="1">IF($AF138&gt;4,0,OFFSET('ModelParams Lp'!$F$12,0,-'Sound Pressure'!$AF138))</f>
        <v>#DIV/0!</v>
      </c>
      <c r="AK138" s="67" t="e">
        <f ca="1">IF($AF138&gt;3,0,OFFSET('ModelParams Lp'!$G$12,0,-'Sound Pressure'!$AF138))</f>
        <v>#DIV/0!</v>
      </c>
      <c r="AL138" s="67" t="e">
        <f ca="1">IF($AF138&gt;5,0,OFFSET('ModelParams Lp'!$H$12,0,-'Sound Pressure'!$AF138))</f>
        <v>#DIV/0!</v>
      </c>
      <c r="AM138" s="67" t="e">
        <f ca="1">IF($AF138&gt;6,0,OFFSET('ModelParams Lp'!$I$12,0,-'Sound Pressure'!$AF138))</f>
        <v>#DIV/0!</v>
      </c>
      <c r="AN138" s="67" t="e">
        <f ca="1">IF($AF138&gt;7,0,IF($AF$4&lt;0,3,OFFSET('ModelParams Lp'!$J$12,0,-'Sound Pressure'!$AF138)))</f>
        <v>#DIV/0!</v>
      </c>
      <c r="AO138" s="67" t="e">
        <f t="shared" si="48"/>
        <v>#DIV/0!</v>
      </c>
      <c r="AP138" s="67" t="e">
        <f t="shared" si="49"/>
        <v>#DIV/0!</v>
      </c>
      <c r="AQ138" s="67" t="e">
        <f t="shared" si="49"/>
        <v>#DIV/0!</v>
      </c>
      <c r="AR138" s="67" t="e">
        <f t="shared" si="49"/>
        <v>#DIV/0!</v>
      </c>
      <c r="AS138" s="67" t="e">
        <f t="shared" si="49"/>
        <v>#DIV/0!</v>
      </c>
      <c r="AT138" s="67" t="e">
        <f t="shared" si="49"/>
        <v>#DIV/0!</v>
      </c>
      <c r="AU138" s="67" t="e">
        <f t="shared" si="49"/>
        <v>#DIV/0!</v>
      </c>
      <c r="AV138" s="67" t="e">
        <f t="shared" si="49"/>
        <v>#DIV/0!</v>
      </c>
      <c r="AW138" s="67">
        <f>'ModelParams Lp'!B$22</f>
        <v>4</v>
      </c>
      <c r="AX138" s="67">
        <f>'ModelParams Lp'!C$22</f>
        <v>2</v>
      </c>
      <c r="AY138" s="67">
        <f>'ModelParams Lp'!D$22</f>
        <v>1</v>
      </c>
      <c r="AZ138" s="67">
        <f>'ModelParams Lp'!E$22</f>
        <v>0</v>
      </c>
      <c r="BA138" s="67">
        <f>'ModelParams Lp'!F$22</f>
        <v>0</v>
      </c>
      <c r="BB138" s="67">
        <f>'ModelParams Lp'!G$22</f>
        <v>0</v>
      </c>
      <c r="BC138" s="67">
        <f>'ModelParams Lp'!H$22</f>
        <v>0</v>
      </c>
      <c r="BD138" s="67">
        <f>'ModelParams Lp'!I$22</f>
        <v>0</v>
      </c>
      <c r="BE138" s="67" t="e">
        <f>-10*LOG(2/(4*PI()*2^2)+4/(0.163*(Calcul!$K143*Calcul!$L143)/VLOOKUP(Calcul!$I143,'ModelParams Lp'!$E$37:$F$39,2,0)))</f>
        <v>#N/A</v>
      </c>
      <c r="BF138" s="67" t="e">
        <f>-10*LOG(2/(4*PI()*2^2)+4/(0.163*(Calcul!$K143*Calcul!$L143)/VLOOKUP(Calcul!$I143,'ModelParams Lp'!$E$37:$F$39,2,0)))</f>
        <v>#N/A</v>
      </c>
      <c r="BG138" s="67" t="e">
        <f>-10*LOG(2/(4*PI()*2^2)+4/(0.163*(Calcul!$K143*Calcul!$L143)/VLOOKUP(Calcul!$I143,'ModelParams Lp'!$E$37:$F$39,2,0)))</f>
        <v>#N/A</v>
      </c>
      <c r="BH138" s="67" t="e">
        <f>-10*LOG(2/(4*PI()*2^2)+4/(0.163*(Calcul!$K143*Calcul!$L143)/VLOOKUP(Calcul!$I143,'ModelParams Lp'!$E$37:$F$39,2,0)))</f>
        <v>#N/A</v>
      </c>
      <c r="BI138" s="67" t="e">
        <f>-10*LOG(2/(4*PI()*2^2)+4/(0.163*(Calcul!$K143*Calcul!$L143)/VLOOKUP(Calcul!$I143,'ModelParams Lp'!$E$37:$F$39,2,0)))</f>
        <v>#N/A</v>
      </c>
      <c r="BJ138" s="67" t="e">
        <f>-10*LOG(2/(4*PI()*2^2)+4/(0.163*(Calcul!$K143*Calcul!$L143)/VLOOKUP(Calcul!$I143,'ModelParams Lp'!$E$37:$F$39,2,0)))</f>
        <v>#N/A</v>
      </c>
      <c r="BK138" s="67" t="e">
        <f>-10*LOG(2/(4*PI()*2^2)+4/(0.163*(Calcul!$K143*Calcul!$L143)/VLOOKUP(Calcul!$I143,'ModelParams Lp'!$E$37:$F$39,2,0)))</f>
        <v>#N/A</v>
      </c>
      <c r="BL138" s="67" t="e">
        <f>-10*LOG(2/(4*PI()*2^2)+4/(0.163*(Calcul!$K143*Calcul!$L143)/VLOOKUP(Calcul!$I143,'ModelParams Lp'!$E$37:$F$39,2,0)))</f>
        <v>#N/A</v>
      </c>
      <c r="BM138" s="67" t="e">
        <f>VLOOKUP(Calcul!$J143,'ModelParams Lp'!$D$28:$O$32,5,0)+BE138</f>
        <v>#N/A</v>
      </c>
      <c r="BN138" s="67" t="e">
        <f>VLOOKUP(Calcul!$J143,'ModelParams Lp'!$D$28:$O$32,6,0)+BF138</f>
        <v>#N/A</v>
      </c>
      <c r="BO138" s="67" t="e">
        <f>VLOOKUP(Calcul!$J143,'ModelParams Lp'!$D$28:$O$32,7,0)+BG138</f>
        <v>#N/A</v>
      </c>
      <c r="BP138" s="67" t="e">
        <f>VLOOKUP(Calcul!$J143,'ModelParams Lp'!$D$28:$O$32,8,0)+BH138</f>
        <v>#N/A</v>
      </c>
      <c r="BQ138" s="67" t="e">
        <f>VLOOKUP(Calcul!$J143,'ModelParams Lp'!$D$28:$O$32,9,0)+BI138</f>
        <v>#N/A</v>
      </c>
      <c r="BR138" s="67" t="e">
        <f>VLOOKUP(Calcul!$J143,'ModelParams Lp'!$D$28:$O$32,10,0)+BJ138</f>
        <v>#N/A</v>
      </c>
      <c r="BS138" s="67" t="e">
        <f>VLOOKUP(Calcul!$J143,'ModelParams Lp'!$D$28:$O$32,11,0)+BK138</f>
        <v>#N/A</v>
      </c>
      <c r="BT138" s="67" t="e">
        <f>VLOOKUP(Calcul!$J143,'ModelParams Lp'!$D$28:$O$32,12,0)+BL138</f>
        <v>#N/A</v>
      </c>
      <c r="BU138" s="66" t="e">
        <f t="shared" ca="1" si="53"/>
        <v>#DIV/0!</v>
      </c>
      <c r="BV138" s="66" t="e">
        <f t="shared" ca="1" si="54"/>
        <v>#DIV/0!</v>
      </c>
      <c r="BW138" s="66" t="e">
        <f t="shared" ca="1" si="55"/>
        <v>#DIV/0!</v>
      </c>
      <c r="BX138" s="66" t="e">
        <f t="shared" ca="1" si="56"/>
        <v>#DIV/0!</v>
      </c>
      <c r="BY138" s="66" t="e">
        <f t="shared" ca="1" si="57"/>
        <v>#DIV/0!</v>
      </c>
      <c r="BZ138" s="66" t="e">
        <f t="shared" ca="1" si="58"/>
        <v>#DIV/0!</v>
      </c>
      <c r="CA138" s="66" t="e">
        <f t="shared" ca="1" si="59"/>
        <v>#DIV/0!</v>
      </c>
      <c r="CB138" s="66" t="e">
        <f t="shared" ca="1" si="60"/>
        <v>#DIV/0!</v>
      </c>
      <c r="CC138" s="24" t="e">
        <f ca="1">10*LOG10(IF(BU138="",0,POWER(10,((BU138+'ModelParams Lw'!$O$4)/10))) +IF(BV138="",0,POWER(10,((BV138+'ModelParams Lw'!$P$4)/10))) +IF(BW138="",0,POWER(10,((BW138+'ModelParams Lw'!$Q$4)/10))) +IF(BX138="",0,POWER(10,((BX138+'ModelParams Lw'!$R$4)/10))) +IF(BY138="",0,POWER(10,((BY138+'ModelParams Lw'!$S$4)/10))) +IF(BZ138="",0,POWER(10,((BZ138+'ModelParams Lw'!$T$4)/10))) +IF(CA138="",0,POWER(10,((CA138+'ModelParams Lw'!$U$4)/10)))+IF(CB138="",0,POWER(10,((CB138+'ModelParams Lw'!$V$4)/10))))</f>
        <v>#DIV/0!</v>
      </c>
      <c r="CD138" s="24" t="e">
        <f t="shared" ca="1" si="61"/>
        <v>#DIV/0!</v>
      </c>
      <c r="CE138" s="24" t="e">
        <f ca="1">(BU138-'ModelParams Lw'!O$10)/'ModelParams Lw'!O$11</f>
        <v>#DIV/0!</v>
      </c>
      <c r="CF138" s="24" t="e">
        <f ca="1">(BV138-'ModelParams Lw'!P$10)/'ModelParams Lw'!P$11</f>
        <v>#DIV/0!</v>
      </c>
      <c r="CG138" s="24" t="e">
        <f ca="1">(BW138-'ModelParams Lw'!Q$10)/'ModelParams Lw'!Q$11</f>
        <v>#DIV/0!</v>
      </c>
      <c r="CH138" s="24" t="e">
        <f ca="1">(BX138-'ModelParams Lw'!R$10)/'ModelParams Lw'!R$11</f>
        <v>#DIV/0!</v>
      </c>
      <c r="CI138" s="24" t="e">
        <f ca="1">(BY138-'ModelParams Lw'!S$10)/'ModelParams Lw'!S$11</f>
        <v>#DIV/0!</v>
      </c>
      <c r="CJ138" s="24" t="e">
        <f ca="1">(BZ138-'ModelParams Lw'!T$10)/'ModelParams Lw'!T$11</f>
        <v>#DIV/0!</v>
      </c>
      <c r="CK138" s="24" t="e">
        <f ca="1">(CA138-'ModelParams Lw'!U$10)/'ModelParams Lw'!U$11</f>
        <v>#DIV/0!</v>
      </c>
      <c r="CL138" s="24" t="e">
        <f ca="1">(CB138-'ModelParams Lw'!V$10)/'ModelParams Lw'!V$11</f>
        <v>#DIV/0!</v>
      </c>
      <c r="CM138" s="66" t="e">
        <f t="shared" si="62"/>
        <v>#DIV/0!</v>
      </c>
      <c r="CN138" s="66" t="e">
        <f t="shared" si="63"/>
        <v>#DIV/0!</v>
      </c>
      <c r="CO138" s="66" t="e">
        <f t="shared" si="64"/>
        <v>#DIV/0!</v>
      </c>
      <c r="CP138" s="66" t="e">
        <f t="shared" si="65"/>
        <v>#DIV/0!</v>
      </c>
      <c r="CQ138" s="66" t="e">
        <f t="shared" si="66"/>
        <v>#DIV/0!</v>
      </c>
      <c r="CR138" s="66" t="e">
        <f t="shared" si="67"/>
        <v>#DIV/0!</v>
      </c>
      <c r="CS138" s="66" t="e">
        <f t="shared" si="68"/>
        <v>#DIV/0!</v>
      </c>
      <c r="CT138" s="66" t="e">
        <f t="shared" si="69"/>
        <v>#DIV/0!</v>
      </c>
      <c r="CU138" s="24" t="e">
        <f>10*LOG10(IF(CM138="",0,POWER(10,((CM138+'ModelParams Lw'!$O$4)/10))) +IF(CN138="",0,POWER(10,((CN138+'ModelParams Lw'!$P$4)/10))) +IF(CO138="",0,POWER(10,((CO138+'ModelParams Lw'!$Q$4)/10))) +IF(CP138="",0,POWER(10,((CP138+'ModelParams Lw'!$R$4)/10))) +IF(CQ138="",0,POWER(10,((CQ138+'ModelParams Lw'!$S$4)/10))) +IF(CR138="",0,POWER(10,((CR138+'ModelParams Lw'!$T$4)/10))) +IF(CS138="",0,POWER(10,((CS138+'ModelParams Lw'!$U$4)/10)))+IF(CT138="",0,POWER(10,((CT138+'ModelParams Lw'!$V$4)/10))))</f>
        <v>#DIV/0!</v>
      </c>
      <c r="CV138" s="24" t="e">
        <f t="shared" si="70"/>
        <v>#DIV/0!</v>
      </c>
      <c r="CW138" s="24" t="e">
        <f>(CM138-'ModelParams Lw'!O$10)/'ModelParams Lw'!O$11</f>
        <v>#DIV/0!</v>
      </c>
      <c r="CX138" s="24" t="e">
        <f>(CN138-'ModelParams Lw'!P$10)/'ModelParams Lw'!P$11</f>
        <v>#DIV/0!</v>
      </c>
      <c r="CY138" s="24" t="e">
        <f>(CO138-'ModelParams Lw'!Q$10)/'ModelParams Lw'!Q$11</f>
        <v>#DIV/0!</v>
      </c>
      <c r="CZ138" s="24" t="e">
        <f>(CP138-'ModelParams Lw'!R$10)/'ModelParams Lw'!R$11</f>
        <v>#DIV/0!</v>
      </c>
      <c r="DA138" s="24" t="e">
        <f>(CQ138-'ModelParams Lw'!S$10)/'ModelParams Lw'!S$11</f>
        <v>#DIV/0!</v>
      </c>
      <c r="DB138" s="24" t="e">
        <f>(CR138-'ModelParams Lw'!T$10)/'ModelParams Lw'!T$11</f>
        <v>#DIV/0!</v>
      </c>
      <c r="DC138" s="24" t="e">
        <f>(CS138-'ModelParams Lw'!U$10)/'ModelParams Lw'!U$11</f>
        <v>#DIV/0!</v>
      </c>
      <c r="DD138" s="24" t="e">
        <f>(CT138-'ModelParams Lw'!V$10)/'ModelParams Lw'!V$11</f>
        <v>#DIV/0!</v>
      </c>
    </row>
    <row r="139" spans="1:108" x14ac:dyDescent="0.25">
      <c r="A139" s="12">
        <f>'Sound Power'!B139</f>
        <v>0</v>
      </c>
      <c r="B139" s="12">
        <f>'Sound Power'!D139</f>
        <v>0</v>
      </c>
      <c r="C139" s="12">
        <f>'Sound Power'!E139</f>
        <v>0</v>
      </c>
      <c r="D139" s="12">
        <f>'Sound Power'!F139</f>
        <v>0</v>
      </c>
      <c r="E139" s="67" t="e">
        <f>IF(Calcul!$G144="SA",'Sound Power'!AY139,'Sound Power'!P139)</f>
        <v>#DIV/0!</v>
      </c>
      <c r="F139" s="67" t="e">
        <f>IF(Calcul!$G144="SA",'Sound Power'!AZ139,'Sound Power'!Q139)</f>
        <v>#DIV/0!</v>
      </c>
      <c r="G139" s="67" t="e">
        <f>IF(Calcul!$G144="SA",'Sound Power'!BA139,'Sound Power'!R139)</f>
        <v>#DIV/0!</v>
      </c>
      <c r="H139" s="67" t="e">
        <f>IF(Calcul!$G144="SA",'Sound Power'!BB139,'Sound Power'!S139)</f>
        <v>#DIV/0!</v>
      </c>
      <c r="I139" s="67" t="e">
        <f>IF(Calcul!$G144="SA",'Sound Power'!BC139,'Sound Power'!T139)</f>
        <v>#DIV/0!</v>
      </c>
      <c r="J139" s="67" t="e">
        <f>IF(Calcul!$G144="SA",'Sound Power'!BD139,'Sound Power'!U139)</f>
        <v>#DIV/0!</v>
      </c>
      <c r="K139" s="67" t="e">
        <f>IF(Calcul!$G144="SA",'Sound Power'!BE139,'Sound Power'!V139)</f>
        <v>#DIV/0!</v>
      </c>
      <c r="L139" s="67" t="e">
        <f>IF(Calcul!$G144="SA",'Sound Power'!BF139,'Sound Power'!W139)</f>
        <v>#DIV/0!</v>
      </c>
      <c r="M139" s="67" t="e">
        <f>'Sound Power'!BY139</f>
        <v>#DIV/0!</v>
      </c>
      <c r="N139" s="67" t="e">
        <f>'Sound Power'!BZ139</f>
        <v>#DIV/0!</v>
      </c>
      <c r="O139" s="67" t="e">
        <f>'Sound Power'!CA139</f>
        <v>#DIV/0!</v>
      </c>
      <c r="P139" s="67" t="e">
        <f>'Sound Power'!CB139</f>
        <v>#DIV/0!</v>
      </c>
      <c r="Q139" s="67" t="e">
        <f>'Sound Power'!CC139</f>
        <v>#DIV/0!</v>
      </c>
      <c r="R139" s="67" t="e">
        <f>'Sound Power'!CD139</f>
        <v>#DIV/0!</v>
      </c>
      <c r="S139" s="67" t="e">
        <f>'Sound Power'!CE139</f>
        <v>#DIV/0!</v>
      </c>
      <c r="T139" s="67" t="e">
        <f>'Sound Power'!CF139</f>
        <v>#DIV/0!</v>
      </c>
      <c r="U139" s="64">
        <f t="shared" si="50"/>
        <v>0</v>
      </c>
      <c r="V139" s="64">
        <f t="shared" si="51"/>
        <v>0</v>
      </c>
      <c r="W139" s="67" t="e">
        <f>('ModelParams Lp'!B$4*10^'ModelParams Lp'!B$5*($U139/$V139)^'ModelParams Lp'!B$6)*3</f>
        <v>#DIV/0!</v>
      </c>
      <c r="X139" s="67" t="e">
        <f>('ModelParams Lp'!C$4*10^'ModelParams Lp'!C$5*($U139/$V139)^'ModelParams Lp'!C$6)*3</f>
        <v>#DIV/0!</v>
      </c>
      <c r="Y139" s="67" t="e">
        <f>('ModelParams Lp'!D$4*10^'ModelParams Lp'!D$5*($U139/$V139)^'ModelParams Lp'!D$6)*3</f>
        <v>#DIV/0!</v>
      </c>
      <c r="Z139" s="67" t="e">
        <f>('ModelParams Lp'!E$4*10^'ModelParams Lp'!E$5*($U139/$V139)^'ModelParams Lp'!E$6)*3</f>
        <v>#DIV/0!</v>
      </c>
      <c r="AA139" s="67" t="e">
        <f>('ModelParams Lp'!F$4*10^'ModelParams Lp'!F$5*($U139/$V139)^'ModelParams Lp'!F$6)*3</f>
        <v>#DIV/0!</v>
      </c>
      <c r="AB139" s="67" t="e">
        <f>('ModelParams Lp'!G$4*10^'ModelParams Lp'!G$5*($U139/$V139)^'ModelParams Lp'!G$6)*3</f>
        <v>#DIV/0!</v>
      </c>
      <c r="AC139" s="67" t="e">
        <f>('ModelParams Lp'!H$4*10^'ModelParams Lp'!H$5*($U139/$V139)^'ModelParams Lp'!H$6)*3</f>
        <v>#DIV/0!</v>
      </c>
      <c r="AD139" s="67" t="e">
        <f>('ModelParams Lp'!I$4*10^'ModelParams Lp'!I$5*($U139/$V139)^'ModelParams Lp'!I$6)*3</f>
        <v>#DIV/0!</v>
      </c>
      <c r="AE139" s="53" t="e">
        <f t="shared" si="52"/>
        <v>#DIV/0!</v>
      </c>
      <c r="AF139" s="53" t="e">
        <f>IF(AE139&lt;'ModelParams Lp'!$B$16,-1,IF(AE139&lt;'ModelParams Lp'!$C$16,0,IF(AE139&lt;'ModelParams Lp'!$D$16,1,IF(AE139&lt;'ModelParams Lp'!$E$16,2,IF(AE139&lt;'ModelParams Lp'!$F$16,3,IF(AE139&lt;'ModelParams Lp'!$G$16,4,IF(AE139&lt;'ModelParams Lp'!$H$16,5,6)))))))</f>
        <v>#DIV/0!</v>
      </c>
      <c r="AG139" s="67" t="e">
        <f ca="1">IF($AF139&gt;1,0,OFFSET('ModelParams Lp'!$C$12,0,-'Sound Pressure'!$AF139))</f>
        <v>#DIV/0!</v>
      </c>
      <c r="AH139" s="67" t="e">
        <f ca="1">IF($AF139&gt;2,0,OFFSET('ModelParams Lp'!$D$12,0,-'Sound Pressure'!$AF139))</f>
        <v>#DIV/0!</v>
      </c>
      <c r="AI139" s="67" t="e">
        <f ca="1">IF($AF139&gt;3,0,OFFSET('ModelParams Lp'!$E$12,0,-'Sound Pressure'!$AF139))</f>
        <v>#DIV/0!</v>
      </c>
      <c r="AJ139" s="67" t="e">
        <f ca="1">IF($AF139&gt;4,0,OFFSET('ModelParams Lp'!$F$12,0,-'Sound Pressure'!$AF139))</f>
        <v>#DIV/0!</v>
      </c>
      <c r="AK139" s="67" t="e">
        <f ca="1">IF($AF139&gt;3,0,OFFSET('ModelParams Lp'!$G$12,0,-'Sound Pressure'!$AF139))</f>
        <v>#DIV/0!</v>
      </c>
      <c r="AL139" s="67" t="e">
        <f ca="1">IF($AF139&gt;5,0,OFFSET('ModelParams Lp'!$H$12,0,-'Sound Pressure'!$AF139))</f>
        <v>#DIV/0!</v>
      </c>
      <c r="AM139" s="67" t="e">
        <f ca="1">IF($AF139&gt;6,0,OFFSET('ModelParams Lp'!$I$12,0,-'Sound Pressure'!$AF139))</f>
        <v>#DIV/0!</v>
      </c>
      <c r="AN139" s="67" t="e">
        <f ca="1">IF($AF139&gt;7,0,IF($AF$4&lt;0,3,OFFSET('ModelParams Lp'!$J$12,0,-'Sound Pressure'!$AF139)))</f>
        <v>#DIV/0!</v>
      </c>
      <c r="AO139" s="67" t="e">
        <f t="shared" si="48"/>
        <v>#DIV/0!</v>
      </c>
      <c r="AP139" s="67" t="e">
        <f t="shared" si="49"/>
        <v>#DIV/0!</v>
      </c>
      <c r="AQ139" s="67" t="e">
        <f t="shared" si="49"/>
        <v>#DIV/0!</v>
      </c>
      <c r="AR139" s="67" t="e">
        <f t="shared" si="49"/>
        <v>#DIV/0!</v>
      </c>
      <c r="AS139" s="67" t="e">
        <f t="shared" si="49"/>
        <v>#DIV/0!</v>
      </c>
      <c r="AT139" s="67" t="e">
        <f t="shared" si="49"/>
        <v>#DIV/0!</v>
      </c>
      <c r="AU139" s="67" t="e">
        <f t="shared" si="49"/>
        <v>#DIV/0!</v>
      </c>
      <c r="AV139" s="67" t="e">
        <f t="shared" si="49"/>
        <v>#DIV/0!</v>
      </c>
      <c r="AW139" s="67">
        <f>'ModelParams Lp'!B$22</f>
        <v>4</v>
      </c>
      <c r="AX139" s="67">
        <f>'ModelParams Lp'!C$22</f>
        <v>2</v>
      </c>
      <c r="AY139" s="67">
        <f>'ModelParams Lp'!D$22</f>
        <v>1</v>
      </c>
      <c r="AZ139" s="67">
        <f>'ModelParams Lp'!E$22</f>
        <v>0</v>
      </c>
      <c r="BA139" s="67">
        <f>'ModelParams Lp'!F$22</f>
        <v>0</v>
      </c>
      <c r="BB139" s="67">
        <f>'ModelParams Lp'!G$22</f>
        <v>0</v>
      </c>
      <c r="BC139" s="67">
        <f>'ModelParams Lp'!H$22</f>
        <v>0</v>
      </c>
      <c r="BD139" s="67">
        <f>'ModelParams Lp'!I$22</f>
        <v>0</v>
      </c>
      <c r="BE139" s="67" t="e">
        <f>-10*LOG(2/(4*PI()*2^2)+4/(0.163*(Calcul!$K144*Calcul!$L144)/VLOOKUP(Calcul!$I144,'ModelParams Lp'!$E$37:$F$39,2,0)))</f>
        <v>#N/A</v>
      </c>
      <c r="BF139" s="67" t="e">
        <f>-10*LOG(2/(4*PI()*2^2)+4/(0.163*(Calcul!$K144*Calcul!$L144)/VLOOKUP(Calcul!$I144,'ModelParams Lp'!$E$37:$F$39,2,0)))</f>
        <v>#N/A</v>
      </c>
      <c r="BG139" s="67" t="e">
        <f>-10*LOG(2/(4*PI()*2^2)+4/(0.163*(Calcul!$K144*Calcul!$L144)/VLOOKUP(Calcul!$I144,'ModelParams Lp'!$E$37:$F$39,2,0)))</f>
        <v>#N/A</v>
      </c>
      <c r="BH139" s="67" t="e">
        <f>-10*LOG(2/(4*PI()*2^2)+4/(0.163*(Calcul!$K144*Calcul!$L144)/VLOOKUP(Calcul!$I144,'ModelParams Lp'!$E$37:$F$39,2,0)))</f>
        <v>#N/A</v>
      </c>
      <c r="BI139" s="67" t="e">
        <f>-10*LOG(2/(4*PI()*2^2)+4/(0.163*(Calcul!$K144*Calcul!$L144)/VLOOKUP(Calcul!$I144,'ModelParams Lp'!$E$37:$F$39,2,0)))</f>
        <v>#N/A</v>
      </c>
      <c r="BJ139" s="67" t="e">
        <f>-10*LOG(2/(4*PI()*2^2)+4/(0.163*(Calcul!$K144*Calcul!$L144)/VLOOKUP(Calcul!$I144,'ModelParams Lp'!$E$37:$F$39,2,0)))</f>
        <v>#N/A</v>
      </c>
      <c r="BK139" s="67" t="e">
        <f>-10*LOG(2/(4*PI()*2^2)+4/(0.163*(Calcul!$K144*Calcul!$L144)/VLOOKUP(Calcul!$I144,'ModelParams Lp'!$E$37:$F$39,2,0)))</f>
        <v>#N/A</v>
      </c>
      <c r="BL139" s="67" t="e">
        <f>-10*LOG(2/(4*PI()*2^2)+4/(0.163*(Calcul!$K144*Calcul!$L144)/VLOOKUP(Calcul!$I144,'ModelParams Lp'!$E$37:$F$39,2,0)))</f>
        <v>#N/A</v>
      </c>
      <c r="BM139" s="67" t="e">
        <f>VLOOKUP(Calcul!$J144,'ModelParams Lp'!$D$28:$O$32,5,0)+BE139</f>
        <v>#N/A</v>
      </c>
      <c r="BN139" s="67" t="e">
        <f>VLOOKUP(Calcul!$J144,'ModelParams Lp'!$D$28:$O$32,6,0)+BF139</f>
        <v>#N/A</v>
      </c>
      <c r="BO139" s="67" t="e">
        <f>VLOOKUP(Calcul!$J144,'ModelParams Lp'!$D$28:$O$32,7,0)+BG139</f>
        <v>#N/A</v>
      </c>
      <c r="BP139" s="67" t="e">
        <f>VLOOKUP(Calcul!$J144,'ModelParams Lp'!$D$28:$O$32,8,0)+BH139</f>
        <v>#N/A</v>
      </c>
      <c r="BQ139" s="67" t="e">
        <f>VLOOKUP(Calcul!$J144,'ModelParams Lp'!$D$28:$O$32,9,0)+BI139</f>
        <v>#N/A</v>
      </c>
      <c r="BR139" s="67" t="e">
        <f>VLOOKUP(Calcul!$J144,'ModelParams Lp'!$D$28:$O$32,10,0)+BJ139</f>
        <v>#N/A</v>
      </c>
      <c r="BS139" s="67" t="e">
        <f>VLOOKUP(Calcul!$J144,'ModelParams Lp'!$D$28:$O$32,11,0)+BK139</f>
        <v>#N/A</v>
      </c>
      <c r="BT139" s="67" t="e">
        <f>VLOOKUP(Calcul!$J144,'ModelParams Lp'!$D$28:$O$32,12,0)+BL139</f>
        <v>#N/A</v>
      </c>
      <c r="BU139" s="66" t="e">
        <f t="shared" ca="1" si="53"/>
        <v>#DIV/0!</v>
      </c>
      <c r="BV139" s="66" t="e">
        <f t="shared" ca="1" si="54"/>
        <v>#DIV/0!</v>
      </c>
      <c r="BW139" s="66" t="e">
        <f t="shared" ca="1" si="55"/>
        <v>#DIV/0!</v>
      </c>
      <c r="BX139" s="66" t="e">
        <f t="shared" ca="1" si="56"/>
        <v>#DIV/0!</v>
      </c>
      <c r="BY139" s="66" t="e">
        <f t="shared" ca="1" si="57"/>
        <v>#DIV/0!</v>
      </c>
      <c r="BZ139" s="66" t="e">
        <f t="shared" ca="1" si="58"/>
        <v>#DIV/0!</v>
      </c>
      <c r="CA139" s="66" t="e">
        <f t="shared" ca="1" si="59"/>
        <v>#DIV/0!</v>
      </c>
      <c r="CB139" s="66" t="e">
        <f t="shared" ca="1" si="60"/>
        <v>#DIV/0!</v>
      </c>
      <c r="CC139" s="24" t="e">
        <f ca="1">10*LOG10(IF(BU139="",0,POWER(10,((BU139+'ModelParams Lw'!$O$4)/10))) +IF(BV139="",0,POWER(10,((BV139+'ModelParams Lw'!$P$4)/10))) +IF(BW139="",0,POWER(10,((BW139+'ModelParams Lw'!$Q$4)/10))) +IF(BX139="",0,POWER(10,((BX139+'ModelParams Lw'!$R$4)/10))) +IF(BY139="",0,POWER(10,((BY139+'ModelParams Lw'!$S$4)/10))) +IF(BZ139="",0,POWER(10,((BZ139+'ModelParams Lw'!$T$4)/10))) +IF(CA139="",0,POWER(10,((CA139+'ModelParams Lw'!$U$4)/10)))+IF(CB139="",0,POWER(10,((CB139+'ModelParams Lw'!$V$4)/10))))</f>
        <v>#DIV/0!</v>
      </c>
      <c r="CD139" s="24" t="e">
        <f t="shared" ca="1" si="61"/>
        <v>#DIV/0!</v>
      </c>
      <c r="CE139" s="24" t="e">
        <f ca="1">(BU139-'ModelParams Lw'!O$10)/'ModelParams Lw'!O$11</f>
        <v>#DIV/0!</v>
      </c>
      <c r="CF139" s="24" t="e">
        <f ca="1">(BV139-'ModelParams Lw'!P$10)/'ModelParams Lw'!P$11</f>
        <v>#DIV/0!</v>
      </c>
      <c r="CG139" s="24" t="e">
        <f ca="1">(BW139-'ModelParams Lw'!Q$10)/'ModelParams Lw'!Q$11</f>
        <v>#DIV/0!</v>
      </c>
      <c r="CH139" s="24" t="e">
        <f ca="1">(BX139-'ModelParams Lw'!R$10)/'ModelParams Lw'!R$11</f>
        <v>#DIV/0!</v>
      </c>
      <c r="CI139" s="24" t="e">
        <f ca="1">(BY139-'ModelParams Lw'!S$10)/'ModelParams Lw'!S$11</f>
        <v>#DIV/0!</v>
      </c>
      <c r="CJ139" s="24" t="e">
        <f ca="1">(BZ139-'ModelParams Lw'!T$10)/'ModelParams Lw'!T$11</f>
        <v>#DIV/0!</v>
      </c>
      <c r="CK139" s="24" t="e">
        <f ca="1">(CA139-'ModelParams Lw'!U$10)/'ModelParams Lw'!U$11</f>
        <v>#DIV/0!</v>
      </c>
      <c r="CL139" s="24" t="e">
        <f ca="1">(CB139-'ModelParams Lw'!V$10)/'ModelParams Lw'!V$11</f>
        <v>#DIV/0!</v>
      </c>
      <c r="CM139" s="66" t="e">
        <f t="shared" si="62"/>
        <v>#DIV/0!</v>
      </c>
      <c r="CN139" s="66" t="e">
        <f t="shared" si="63"/>
        <v>#DIV/0!</v>
      </c>
      <c r="CO139" s="66" t="e">
        <f t="shared" si="64"/>
        <v>#DIV/0!</v>
      </c>
      <c r="CP139" s="66" t="e">
        <f t="shared" si="65"/>
        <v>#DIV/0!</v>
      </c>
      <c r="CQ139" s="66" t="e">
        <f t="shared" si="66"/>
        <v>#DIV/0!</v>
      </c>
      <c r="CR139" s="66" t="e">
        <f t="shared" si="67"/>
        <v>#DIV/0!</v>
      </c>
      <c r="CS139" s="66" t="e">
        <f t="shared" si="68"/>
        <v>#DIV/0!</v>
      </c>
      <c r="CT139" s="66" t="e">
        <f t="shared" si="69"/>
        <v>#DIV/0!</v>
      </c>
      <c r="CU139" s="24" t="e">
        <f>10*LOG10(IF(CM139="",0,POWER(10,((CM139+'ModelParams Lw'!$O$4)/10))) +IF(CN139="",0,POWER(10,((CN139+'ModelParams Lw'!$P$4)/10))) +IF(CO139="",0,POWER(10,((CO139+'ModelParams Lw'!$Q$4)/10))) +IF(CP139="",0,POWER(10,((CP139+'ModelParams Lw'!$R$4)/10))) +IF(CQ139="",0,POWER(10,((CQ139+'ModelParams Lw'!$S$4)/10))) +IF(CR139="",0,POWER(10,((CR139+'ModelParams Lw'!$T$4)/10))) +IF(CS139="",0,POWER(10,((CS139+'ModelParams Lw'!$U$4)/10)))+IF(CT139="",0,POWER(10,((CT139+'ModelParams Lw'!$V$4)/10))))</f>
        <v>#DIV/0!</v>
      </c>
      <c r="CV139" s="24" t="e">
        <f t="shared" si="70"/>
        <v>#DIV/0!</v>
      </c>
      <c r="CW139" s="24" t="e">
        <f>(CM139-'ModelParams Lw'!O$10)/'ModelParams Lw'!O$11</f>
        <v>#DIV/0!</v>
      </c>
      <c r="CX139" s="24" t="e">
        <f>(CN139-'ModelParams Lw'!P$10)/'ModelParams Lw'!P$11</f>
        <v>#DIV/0!</v>
      </c>
      <c r="CY139" s="24" t="e">
        <f>(CO139-'ModelParams Lw'!Q$10)/'ModelParams Lw'!Q$11</f>
        <v>#DIV/0!</v>
      </c>
      <c r="CZ139" s="24" t="e">
        <f>(CP139-'ModelParams Lw'!R$10)/'ModelParams Lw'!R$11</f>
        <v>#DIV/0!</v>
      </c>
      <c r="DA139" s="24" t="e">
        <f>(CQ139-'ModelParams Lw'!S$10)/'ModelParams Lw'!S$11</f>
        <v>#DIV/0!</v>
      </c>
      <c r="DB139" s="24" t="e">
        <f>(CR139-'ModelParams Lw'!T$10)/'ModelParams Lw'!T$11</f>
        <v>#DIV/0!</v>
      </c>
      <c r="DC139" s="24" t="e">
        <f>(CS139-'ModelParams Lw'!U$10)/'ModelParams Lw'!U$11</f>
        <v>#DIV/0!</v>
      </c>
      <c r="DD139" s="24" t="e">
        <f>(CT139-'ModelParams Lw'!V$10)/'ModelParams Lw'!V$11</f>
        <v>#DIV/0!</v>
      </c>
    </row>
    <row r="140" spans="1:108" x14ac:dyDescent="0.25">
      <c r="A140" s="12">
        <f>'Sound Power'!B140</f>
        <v>0</v>
      </c>
      <c r="B140" s="12">
        <f>'Sound Power'!D140</f>
        <v>0</v>
      </c>
      <c r="C140" s="12">
        <f>'Sound Power'!E140</f>
        <v>0</v>
      </c>
      <c r="D140" s="12">
        <f>'Sound Power'!F140</f>
        <v>0</v>
      </c>
      <c r="E140" s="67" t="e">
        <f>IF(Calcul!$G145="SA",'Sound Power'!AY140,'Sound Power'!P140)</f>
        <v>#DIV/0!</v>
      </c>
      <c r="F140" s="67" t="e">
        <f>IF(Calcul!$G145="SA",'Sound Power'!AZ140,'Sound Power'!Q140)</f>
        <v>#DIV/0!</v>
      </c>
      <c r="G140" s="67" t="e">
        <f>IF(Calcul!$G145="SA",'Sound Power'!BA140,'Sound Power'!R140)</f>
        <v>#DIV/0!</v>
      </c>
      <c r="H140" s="67" t="e">
        <f>IF(Calcul!$G145="SA",'Sound Power'!BB140,'Sound Power'!S140)</f>
        <v>#DIV/0!</v>
      </c>
      <c r="I140" s="67" t="e">
        <f>IF(Calcul!$G145="SA",'Sound Power'!BC140,'Sound Power'!T140)</f>
        <v>#DIV/0!</v>
      </c>
      <c r="J140" s="67" t="e">
        <f>IF(Calcul!$G145="SA",'Sound Power'!BD140,'Sound Power'!U140)</f>
        <v>#DIV/0!</v>
      </c>
      <c r="K140" s="67" t="e">
        <f>IF(Calcul!$G145="SA",'Sound Power'!BE140,'Sound Power'!V140)</f>
        <v>#DIV/0!</v>
      </c>
      <c r="L140" s="67" t="e">
        <f>IF(Calcul!$G145="SA",'Sound Power'!BF140,'Sound Power'!W140)</f>
        <v>#DIV/0!</v>
      </c>
      <c r="M140" s="67" t="e">
        <f>'Sound Power'!BY140</f>
        <v>#DIV/0!</v>
      </c>
      <c r="N140" s="67" t="e">
        <f>'Sound Power'!BZ140</f>
        <v>#DIV/0!</v>
      </c>
      <c r="O140" s="67" t="e">
        <f>'Sound Power'!CA140</f>
        <v>#DIV/0!</v>
      </c>
      <c r="P140" s="67" t="e">
        <f>'Sound Power'!CB140</f>
        <v>#DIV/0!</v>
      </c>
      <c r="Q140" s="67" t="e">
        <f>'Sound Power'!CC140</f>
        <v>#DIV/0!</v>
      </c>
      <c r="R140" s="67" t="e">
        <f>'Sound Power'!CD140</f>
        <v>#DIV/0!</v>
      </c>
      <c r="S140" s="67" t="e">
        <f>'Sound Power'!CE140</f>
        <v>#DIV/0!</v>
      </c>
      <c r="T140" s="67" t="e">
        <f>'Sound Power'!CF140</f>
        <v>#DIV/0!</v>
      </c>
      <c r="U140" s="64">
        <f t="shared" si="50"/>
        <v>0</v>
      </c>
      <c r="V140" s="64">
        <f t="shared" si="51"/>
        <v>0</v>
      </c>
      <c r="W140" s="67" t="e">
        <f>('ModelParams Lp'!B$4*10^'ModelParams Lp'!B$5*($U140/$V140)^'ModelParams Lp'!B$6)*3</f>
        <v>#DIV/0!</v>
      </c>
      <c r="X140" s="67" t="e">
        <f>('ModelParams Lp'!C$4*10^'ModelParams Lp'!C$5*($U140/$V140)^'ModelParams Lp'!C$6)*3</f>
        <v>#DIV/0!</v>
      </c>
      <c r="Y140" s="67" t="e">
        <f>('ModelParams Lp'!D$4*10^'ModelParams Lp'!D$5*($U140/$V140)^'ModelParams Lp'!D$6)*3</f>
        <v>#DIV/0!</v>
      </c>
      <c r="Z140" s="67" t="e">
        <f>('ModelParams Lp'!E$4*10^'ModelParams Lp'!E$5*($U140/$V140)^'ModelParams Lp'!E$6)*3</f>
        <v>#DIV/0!</v>
      </c>
      <c r="AA140" s="67" t="e">
        <f>('ModelParams Lp'!F$4*10^'ModelParams Lp'!F$5*($U140/$V140)^'ModelParams Lp'!F$6)*3</f>
        <v>#DIV/0!</v>
      </c>
      <c r="AB140" s="67" t="e">
        <f>('ModelParams Lp'!G$4*10^'ModelParams Lp'!G$5*($U140/$V140)^'ModelParams Lp'!G$6)*3</f>
        <v>#DIV/0!</v>
      </c>
      <c r="AC140" s="67" t="e">
        <f>('ModelParams Lp'!H$4*10^'ModelParams Lp'!H$5*($U140/$V140)^'ModelParams Lp'!H$6)*3</f>
        <v>#DIV/0!</v>
      </c>
      <c r="AD140" s="67" t="e">
        <f>('ModelParams Lp'!I$4*10^'ModelParams Lp'!I$5*($U140/$V140)^'ModelParams Lp'!I$6)*3</f>
        <v>#DIV/0!</v>
      </c>
      <c r="AE140" s="53" t="e">
        <f t="shared" si="52"/>
        <v>#DIV/0!</v>
      </c>
      <c r="AF140" s="53" t="e">
        <f>IF(AE140&lt;'ModelParams Lp'!$B$16,-1,IF(AE140&lt;'ModelParams Lp'!$C$16,0,IF(AE140&lt;'ModelParams Lp'!$D$16,1,IF(AE140&lt;'ModelParams Lp'!$E$16,2,IF(AE140&lt;'ModelParams Lp'!$F$16,3,IF(AE140&lt;'ModelParams Lp'!$G$16,4,IF(AE140&lt;'ModelParams Lp'!$H$16,5,6)))))))</f>
        <v>#DIV/0!</v>
      </c>
      <c r="AG140" s="67" t="e">
        <f ca="1">IF($AF140&gt;1,0,OFFSET('ModelParams Lp'!$C$12,0,-'Sound Pressure'!$AF140))</f>
        <v>#DIV/0!</v>
      </c>
      <c r="AH140" s="67" t="e">
        <f ca="1">IF($AF140&gt;2,0,OFFSET('ModelParams Lp'!$D$12,0,-'Sound Pressure'!$AF140))</f>
        <v>#DIV/0!</v>
      </c>
      <c r="AI140" s="67" t="e">
        <f ca="1">IF($AF140&gt;3,0,OFFSET('ModelParams Lp'!$E$12,0,-'Sound Pressure'!$AF140))</f>
        <v>#DIV/0!</v>
      </c>
      <c r="AJ140" s="67" t="e">
        <f ca="1">IF($AF140&gt;4,0,OFFSET('ModelParams Lp'!$F$12,0,-'Sound Pressure'!$AF140))</f>
        <v>#DIV/0!</v>
      </c>
      <c r="AK140" s="67" t="e">
        <f ca="1">IF($AF140&gt;3,0,OFFSET('ModelParams Lp'!$G$12,0,-'Sound Pressure'!$AF140))</f>
        <v>#DIV/0!</v>
      </c>
      <c r="AL140" s="67" t="e">
        <f ca="1">IF($AF140&gt;5,0,OFFSET('ModelParams Lp'!$H$12,0,-'Sound Pressure'!$AF140))</f>
        <v>#DIV/0!</v>
      </c>
      <c r="AM140" s="67" t="e">
        <f ca="1">IF($AF140&gt;6,0,OFFSET('ModelParams Lp'!$I$12,0,-'Sound Pressure'!$AF140))</f>
        <v>#DIV/0!</v>
      </c>
      <c r="AN140" s="67" t="e">
        <f ca="1">IF($AF140&gt;7,0,IF($AF$4&lt;0,3,OFFSET('ModelParams Lp'!$J$12,0,-'Sound Pressure'!$AF140)))</f>
        <v>#DIV/0!</v>
      </c>
      <c r="AO140" s="67" t="e">
        <f t="shared" si="48"/>
        <v>#DIV/0!</v>
      </c>
      <c r="AP140" s="67" t="e">
        <f t="shared" si="49"/>
        <v>#DIV/0!</v>
      </c>
      <c r="AQ140" s="67" t="e">
        <f t="shared" si="49"/>
        <v>#DIV/0!</v>
      </c>
      <c r="AR140" s="67" t="e">
        <f t="shared" si="49"/>
        <v>#DIV/0!</v>
      </c>
      <c r="AS140" s="67" t="e">
        <f t="shared" si="49"/>
        <v>#DIV/0!</v>
      </c>
      <c r="AT140" s="67" t="e">
        <f t="shared" si="49"/>
        <v>#DIV/0!</v>
      </c>
      <c r="AU140" s="67" t="e">
        <f t="shared" si="49"/>
        <v>#DIV/0!</v>
      </c>
      <c r="AV140" s="67" t="e">
        <f t="shared" si="49"/>
        <v>#DIV/0!</v>
      </c>
      <c r="AW140" s="67">
        <f>'ModelParams Lp'!B$22</f>
        <v>4</v>
      </c>
      <c r="AX140" s="67">
        <f>'ModelParams Lp'!C$22</f>
        <v>2</v>
      </c>
      <c r="AY140" s="67">
        <f>'ModelParams Lp'!D$22</f>
        <v>1</v>
      </c>
      <c r="AZ140" s="67">
        <f>'ModelParams Lp'!E$22</f>
        <v>0</v>
      </c>
      <c r="BA140" s="67">
        <f>'ModelParams Lp'!F$22</f>
        <v>0</v>
      </c>
      <c r="BB140" s="67">
        <f>'ModelParams Lp'!G$22</f>
        <v>0</v>
      </c>
      <c r="BC140" s="67">
        <f>'ModelParams Lp'!H$22</f>
        <v>0</v>
      </c>
      <c r="BD140" s="67">
        <f>'ModelParams Lp'!I$22</f>
        <v>0</v>
      </c>
      <c r="BE140" s="67" t="e">
        <f>-10*LOG(2/(4*PI()*2^2)+4/(0.163*(Calcul!$K145*Calcul!$L145)/VLOOKUP(Calcul!$I145,'ModelParams Lp'!$E$37:$F$39,2,0)))</f>
        <v>#N/A</v>
      </c>
      <c r="BF140" s="67" t="e">
        <f>-10*LOG(2/(4*PI()*2^2)+4/(0.163*(Calcul!$K145*Calcul!$L145)/VLOOKUP(Calcul!$I145,'ModelParams Lp'!$E$37:$F$39,2,0)))</f>
        <v>#N/A</v>
      </c>
      <c r="BG140" s="67" t="e">
        <f>-10*LOG(2/(4*PI()*2^2)+4/(0.163*(Calcul!$K145*Calcul!$L145)/VLOOKUP(Calcul!$I145,'ModelParams Lp'!$E$37:$F$39,2,0)))</f>
        <v>#N/A</v>
      </c>
      <c r="BH140" s="67" t="e">
        <f>-10*LOG(2/(4*PI()*2^2)+4/(0.163*(Calcul!$K145*Calcul!$L145)/VLOOKUP(Calcul!$I145,'ModelParams Lp'!$E$37:$F$39,2,0)))</f>
        <v>#N/A</v>
      </c>
      <c r="BI140" s="67" t="e">
        <f>-10*LOG(2/(4*PI()*2^2)+4/(0.163*(Calcul!$K145*Calcul!$L145)/VLOOKUP(Calcul!$I145,'ModelParams Lp'!$E$37:$F$39,2,0)))</f>
        <v>#N/A</v>
      </c>
      <c r="BJ140" s="67" t="e">
        <f>-10*LOG(2/(4*PI()*2^2)+4/(0.163*(Calcul!$K145*Calcul!$L145)/VLOOKUP(Calcul!$I145,'ModelParams Lp'!$E$37:$F$39,2,0)))</f>
        <v>#N/A</v>
      </c>
      <c r="BK140" s="67" t="e">
        <f>-10*LOG(2/(4*PI()*2^2)+4/(0.163*(Calcul!$K145*Calcul!$L145)/VLOOKUP(Calcul!$I145,'ModelParams Lp'!$E$37:$F$39,2,0)))</f>
        <v>#N/A</v>
      </c>
      <c r="BL140" s="67" t="e">
        <f>-10*LOG(2/(4*PI()*2^2)+4/(0.163*(Calcul!$K145*Calcul!$L145)/VLOOKUP(Calcul!$I145,'ModelParams Lp'!$E$37:$F$39,2,0)))</f>
        <v>#N/A</v>
      </c>
      <c r="BM140" s="67" t="e">
        <f>VLOOKUP(Calcul!$J145,'ModelParams Lp'!$D$28:$O$32,5,0)+BE140</f>
        <v>#N/A</v>
      </c>
      <c r="BN140" s="67" t="e">
        <f>VLOOKUP(Calcul!$J145,'ModelParams Lp'!$D$28:$O$32,6,0)+BF140</f>
        <v>#N/A</v>
      </c>
      <c r="BO140" s="67" t="e">
        <f>VLOOKUP(Calcul!$J145,'ModelParams Lp'!$D$28:$O$32,7,0)+BG140</f>
        <v>#N/A</v>
      </c>
      <c r="BP140" s="67" t="e">
        <f>VLOOKUP(Calcul!$J145,'ModelParams Lp'!$D$28:$O$32,8,0)+BH140</f>
        <v>#N/A</v>
      </c>
      <c r="BQ140" s="67" t="e">
        <f>VLOOKUP(Calcul!$J145,'ModelParams Lp'!$D$28:$O$32,9,0)+BI140</f>
        <v>#N/A</v>
      </c>
      <c r="BR140" s="67" t="e">
        <f>VLOOKUP(Calcul!$J145,'ModelParams Lp'!$D$28:$O$32,10,0)+BJ140</f>
        <v>#N/A</v>
      </c>
      <c r="BS140" s="67" t="e">
        <f>VLOOKUP(Calcul!$J145,'ModelParams Lp'!$D$28:$O$32,11,0)+BK140</f>
        <v>#N/A</v>
      </c>
      <c r="BT140" s="67" t="e">
        <f>VLOOKUP(Calcul!$J145,'ModelParams Lp'!$D$28:$O$32,12,0)+BL140</f>
        <v>#N/A</v>
      </c>
      <c r="BU140" s="66" t="e">
        <f t="shared" ca="1" si="53"/>
        <v>#DIV/0!</v>
      </c>
      <c r="BV140" s="66" t="e">
        <f t="shared" ca="1" si="54"/>
        <v>#DIV/0!</v>
      </c>
      <c r="BW140" s="66" t="e">
        <f t="shared" ca="1" si="55"/>
        <v>#DIV/0!</v>
      </c>
      <c r="BX140" s="66" t="e">
        <f t="shared" ca="1" si="56"/>
        <v>#DIV/0!</v>
      </c>
      <c r="BY140" s="66" t="e">
        <f t="shared" ca="1" si="57"/>
        <v>#DIV/0!</v>
      </c>
      <c r="BZ140" s="66" t="e">
        <f t="shared" ca="1" si="58"/>
        <v>#DIV/0!</v>
      </c>
      <c r="CA140" s="66" t="e">
        <f t="shared" ca="1" si="59"/>
        <v>#DIV/0!</v>
      </c>
      <c r="CB140" s="66" t="e">
        <f t="shared" ca="1" si="60"/>
        <v>#DIV/0!</v>
      </c>
      <c r="CC140" s="24" t="e">
        <f ca="1">10*LOG10(IF(BU140="",0,POWER(10,((BU140+'ModelParams Lw'!$O$4)/10))) +IF(BV140="",0,POWER(10,((BV140+'ModelParams Lw'!$P$4)/10))) +IF(BW140="",0,POWER(10,((BW140+'ModelParams Lw'!$Q$4)/10))) +IF(BX140="",0,POWER(10,((BX140+'ModelParams Lw'!$R$4)/10))) +IF(BY140="",0,POWER(10,((BY140+'ModelParams Lw'!$S$4)/10))) +IF(BZ140="",0,POWER(10,((BZ140+'ModelParams Lw'!$T$4)/10))) +IF(CA140="",0,POWER(10,((CA140+'ModelParams Lw'!$U$4)/10)))+IF(CB140="",0,POWER(10,((CB140+'ModelParams Lw'!$V$4)/10))))</f>
        <v>#DIV/0!</v>
      </c>
      <c r="CD140" s="24" t="e">
        <f t="shared" ca="1" si="61"/>
        <v>#DIV/0!</v>
      </c>
      <c r="CE140" s="24" t="e">
        <f ca="1">(BU140-'ModelParams Lw'!O$10)/'ModelParams Lw'!O$11</f>
        <v>#DIV/0!</v>
      </c>
      <c r="CF140" s="24" t="e">
        <f ca="1">(BV140-'ModelParams Lw'!P$10)/'ModelParams Lw'!P$11</f>
        <v>#DIV/0!</v>
      </c>
      <c r="CG140" s="24" t="e">
        <f ca="1">(BW140-'ModelParams Lw'!Q$10)/'ModelParams Lw'!Q$11</f>
        <v>#DIV/0!</v>
      </c>
      <c r="CH140" s="24" t="e">
        <f ca="1">(BX140-'ModelParams Lw'!R$10)/'ModelParams Lw'!R$11</f>
        <v>#DIV/0!</v>
      </c>
      <c r="CI140" s="24" t="e">
        <f ca="1">(BY140-'ModelParams Lw'!S$10)/'ModelParams Lw'!S$11</f>
        <v>#DIV/0!</v>
      </c>
      <c r="CJ140" s="24" t="e">
        <f ca="1">(BZ140-'ModelParams Lw'!T$10)/'ModelParams Lw'!T$11</f>
        <v>#DIV/0!</v>
      </c>
      <c r="CK140" s="24" t="e">
        <f ca="1">(CA140-'ModelParams Lw'!U$10)/'ModelParams Lw'!U$11</f>
        <v>#DIV/0!</v>
      </c>
      <c r="CL140" s="24" t="e">
        <f ca="1">(CB140-'ModelParams Lw'!V$10)/'ModelParams Lw'!V$11</f>
        <v>#DIV/0!</v>
      </c>
      <c r="CM140" s="66" t="e">
        <f t="shared" si="62"/>
        <v>#DIV/0!</v>
      </c>
      <c r="CN140" s="66" t="e">
        <f t="shared" si="63"/>
        <v>#DIV/0!</v>
      </c>
      <c r="CO140" s="66" t="e">
        <f t="shared" si="64"/>
        <v>#DIV/0!</v>
      </c>
      <c r="CP140" s="66" t="e">
        <f t="shared" si="65"/>
        <v>#DIV/0!</v>
      </c>
      <c r="CQ140" s="66" t="e">
        <f t="shared" si="66"/>
        <v>#DIV/0!</v>
      </c>
      <c r="CR140" s="66" t="e">
        <f t="shared" si="67"/>
        <v>#DIV/0!</v>
      </c>
      <c r="CS140" s="66" t="e">
        <f t="shared" si="68"/>
        <v>#DIV/0!</v>
      </c>
      <c r="CT140" s="66" t="e">
        <f t="shared" si="69"/>
        <v>#DIV/0!</v>
      </c>
      <c r="CU140" s="24" t="e">
        <f>10*LOG10(IF(CM140="",0,POWER(10,((CM140+'ModelParams Lw'!$O$4)/10))) +IF(CN140="",0,POWER(10,((CN140+'ModelParams Lw'!$P$4)/10))) +IF(CO140="",0,POWER(10,((CO140+'ModelParams Lw'!$Q$4)/10))) +IF(CP140="",0,POWER(10,((CP140+'ModelParams Lw'!$R$4)/10))) +IF(CQ140="",0,POWER(10,((CQ140+'ModelParams Lw'!$S$4)/10))) +IF(CR140="",0,POWER(10,((CR140+'ModelParams Lw'!$T$4)/10))) +IF(CS140="",0,POWER(10,((CS140+'ModelParams Lw'!$U$4)/10)))+IF(CT140="",0,POWER(10,((CT140+'ModelParams Lw'!$V$4)/10))))</f>
        <v>#DIV/0!</v>
      </c>
      <c r="CV140" s="24" t="e">
        <f t="shared" si="70"/>
        <v>#DIV/0!</v>
      </c>
      <c r="CW140" s="24" t="e">
        <f>(CM140-'ModelParams Lw'!O$10)/'ModelParams Lw'!O$11</f>
        <v>#DIV/0!</v>
      </c>
      <c r="CX140" s="24" t="e">
        <f>(CN140-'ModelParams Lw'!P$10)/'ModelParams Lw'!P$11</f>
        <v>#DIV/0!</v>
      </c>
      <c r="CY140" s="24" t="e">
        <f>(CO140-'ModelParams Lw'!Q$10)/'ModelParams Lw'!Q$11</f>
        <v>#DIV/0!</v>
      </c>
      <c r="CZ140" s="24" t="e">
        <f>(CP140-'ModelParams Lw'!R$10)/'ModelParams Lw'!R$11</f>
        <v>#DIV/0!</v>
      </c>
      <c r="DA140" s="24" t="e">
        <f>(CQ140-'ModelParams Lw'!S$10)/'ModelParams Lw'!S$11</f>
        <v>#DIV/0!</v>
      </c>
      <c r="DB140" s="24" t="e">
        <f>(CR140-'ModelParams Lw'!T$10)/'ModelParams Lw'!T$11</f>
        <v>#DIV/0!</v>
      </c>
      <c r="DC140" s="24" t="e">
        <f>(CS140-'ModelParams Lw'!U$10)/'ModelParams Lw'!U$11</f>
        <v>#DIV/0!</v>
      </c>
      <c r="DD140" s="24" t="e">
        <f>(CT140-'ModelParams Lw'!V$10)/'ModelParams Lw'!V$11</f>
        <v>#DIV/0!</v>
      </c>
    </row>
    <row r="141" spans="1:108" x14ac:dyDescent="0.25">
      <c r="A141" s="12">
        <f>'Sound Power'!B141</f>
        <v>0</v>
      </c>
      <c r="B141" s="12">
        <f>'Sound Power'!D141</f>
        <v>0</v>
      </c>
      <c r="C141" s="12">
        <f>'Sound Power'!E141</f>
        <v>0</v>
      </c>
      <c r="D141" s="12">
        <f>'Sound Power'!F141</f>
        <v>0</v>
      </c>
      <c r="E141" s="67" t="e">
        <f>IF(Calcul!$G146="SA",'Sound Power'!AY141,'Sound Power'!P141)</f>
        <v>#DIV/0!</v>
      </c>
      <c r="F141" s="67" t="e">
        <f>IF(Calcul!$G146="SA",'Sound Power'!AZ141,'Sound Power'!Q141)</f>
        <v>#DIV/0!</v>
      </c>
      <c r="G141" s="67" t="e">
        <f>IF(Calcul!$G146="SA",'Sound Power'!BA141,'Sound Power'!R141)</f>
        <v>#DIV/0!</v>
      </c>
      <c r="H141" s="67" t="e">
        <f>IF(Calcul!$G146="SA",'Sound Power'!BB141,'Sound Power'!S141)</f>
        <v>#DIV/0!</v>
      </c>
      <c r="I141" s="67" t="e">
        <f>IF(Calcul!$G146="SA",'Sound Power'!BC141,'Sound Power'!T141)</f>
        <v>#DIV/0!</v>
      </c>
      <c r="J141" s="67" t="e">
        <f>IF(Calcul!$G146="SA",'Sound Power'!BD141,'Sound Power'!U141)</f>
        <v>#DIV/0!</v>
      </c>
      <c r="K141" s="67" t="e">
        <f>IF(Calcul!$G146="SA",'Sound Power'!BE141,'Sound Power'!V141)</f>
        <v>#DIV/0!</v>
      </c>
      <c r="L141" s="67" t="e">
        <f>IF(Calcul!$G146="SA",'Sound Power'!BF141,'Sound Power'!W141)</f>
        <v>#DIV/0!</v>
      </c>
      <c r="M141" s="67" t="e">
        <f>'Sound Power'!BY141</f>
        <v>#DIV/0!</v>
      </c>
      <c r="N141" s="67" t="e">
        <f>'Sound Power'!BZ141</f>
        <v>#DIV/0!</v>
      </c>
      <c r="O141" s="67" t="e">
        <f>'Sound Power'!CA141</f>
        <v>#DIV/0!</v>
      </c>
      <c r="P141" s="67" t="e">
        <f>'Sound Power'!CB141</f>
        <v>#DIV/0!</v>
      </c>
      <c r="Q141" s="67" t="e">
        <f>'Sound Power'!CC141</f>
        <v>#DIV/0!</v>
      </c>
      <c r="R141" s="67" t="e">
        <f>'Sound Power'!CD141</f>
        <v>#DIV/0!</v>
      </c>
      <c r="S141" s="67" t="e">
        <f>'Sound Power'!CE141</f>
        <v>#DIV/0!</v>
      </c>
      <c r="T141" s="67" t="e">
        <f>'Sound Power'!CF141</f>
        <v>#DIV/0!</v>
      </c>
      <c r="U141" s="64">
        <f t="shared" si="50"/>
        <v>0</v>
      </c>
      <c r="V141" s="64">
        <f t="shared" si="51"/>
        <v>0</v>
      </c>
      <c r="W141" s="67" t="e">
        <f>('ModelParams Lp'!B$4*10^'ModelParams Lp'!B$5*($U141/$V141)^'ModelParams Lp'!B$6)*3</f>
        <v>#DIV/0!</v>
      </c>
      <c r="X141" s="67" t="e">
        <f>('ModelParams Lp'!C$4*10^'ModelParams Lp'!C$5*($U141/$V141)^'ModelParams Lp'!C$6)*3</f>
        <v>#DIV/0!</v>
      </c>
      <c r="Y141" s="67" t="e">
        <f>('ModelParams Lp'!D$4*10^'ModelParams Lp'!D$5*($U141/$V141)^'ModelParams Lp'!D$6)*3</f>
        <v>#DIV/0!</v>
      </c>
      <c r="Z141" s="67" t="e">
        <f>('ModelParams Lp'!E$4*10^'ModelParams Lp'!E$5*($U141/$V141)^'ModelParams Lp'!E$6)*3</f>
        <v>#DIV/0!</v>
      </c>
      <c r="AA141" s="67" t="e">
        <f>('ModelParams Lp'!F$4*10^'ModelParams Lp'!F$5*($U141/$V141)^'ModelParams Lp'!F$6)*3</f>
        <v>#DIV/0!</v>
      </c>
      <c r="AB141" s="67" t="e">
        <f>('ModelParams Lp'!G$4*10^'ModelParams Lp'!G$5*($U141/$V141)^'ModelParams Lp'!G$6)*3</f>
        <v>#DIV/0!</v>
      </c>
      <c r="AC141" s="67" t="e">
        <f>('ModelParams Lp'!H$4*10^'ModelParams Lp'!H$5*($U141/$V141)^'ModelParams Lp'!H$6)*3</f>
        <v>#DIV/0!</v>
      </c>
      <c r="AD141" s="67" t="e">
        <f>('ModelParams Lp'!I$4*10^'ModelParams Lp'!I$5*($U141/$V141)^'ModelParams Lp'!I$6)*3</f>
        <v>#DIV/0!</v>
      </c>
      <c r="AE141" s="53" t="e">
        <f t="shared" si="52"/>
        <v>#DIV/0!</v>
      </c>
      <c r="AF141" s="53" t="e">
        <f>IF(AE141&lt;'ModelParams Lp'!$B$16,-1,IF(AE141&lt;'ModelParams Lp'!$C$16,0,IF(AE141&lt;'ModelParams Lp'!$D$16,1,IF(AE141&lt;'ModelParams Lp'!$E$16,2,IF(AE141&lt;'ModelParams Lp'!$F$16,3,IF(AE141&lt;'ModelParams Lp'!$G$16,4,IF(AE141&lt;'ModelParams Lp'!$H$16,5,6)))))))</f>
        <v>#DIV/0!</v>
      </c>
      <c r="AG141" s="67" t="e">
        <f ca="1">IF($AF141&gt;1,0,OFFSET('ModelParams Lp'!$C$12,0,-'Sound Pressure'!$AF141))</f>
        <v>#DIV/0!</v>
      </c>
      <c r="AH141" s="67" t="e">
        <f ca="1">IF($AF141&gt;2,0,OFFSET('ModelParams Lp'!$D$12,0,-'Sound Pressure'!$AF141))</f>
        <v>#DIV/0!</v>
      </c>
      <c r="AI141" s="67" t="e">
        <f ca="1">IF($AF141&gt;3,0,OFFSET('ModelParams Lp'!$E$12,0,-'Sound Pressure'!$AF141))</f>
        <v>#DIV/0!</v>
      </c>
      <c r="AJ141" s="67" t="e">
        <f ca="1">IF($AF141&gt;4,0,OFFSET('ModelParams Lp'!$F$12,0,-'Sound Pressure'!$AF141))</f>
        <v>#DIV/0!</v>
      </c>
      <c r="AK141" s="67" t="e">
        <f ca="1">IF($AF141&gt;3,0,OFFSET('ModelParams Lp'!$G$12,0,-'Sound Pressure'!$AF141))</f>
        <v>#DIV/0!</v>
      </c>
      <c r="AL141" s="67" t="e">
        <f ca="1">IF($AF141&gt;5,0,OFFSET('ModelParams Lp'!$H$12,0,-'Sound Pressure'!$AF141))</f>
        <v>#DIV/0!</v>
      </c>
      <c r="AM141" s="67" t="e">
        <f ca="1">IF($AF141&gt;6,0,OFFSET('ModelParams Lp'!$I$12,0,-'Sound Pressure'!$AF141))</f>
        <v>#DIV/0!</v>
      </c>
      <c r="AN141" s="67" t="e">
        <f ca="1">IF($AF141&gt;7,0,IF($AF$4&lt;0,3,OFFSET('ModelParams Lp'!$J$12,0,-'Sound Pressure'!$AF141)))</f>
        <v>#DIV/0!</v>
      </c>
      <c r="AO141" s="67" t="e">
        <f t="shared" si="48"/>
        <v>#DIV/0!</v>
      </c>
      <c r="AP141" s="67" t="e">
        <f t="shared" si="49"/>
        <v>#DIV/0!</v>
      </c>
      <c r="AQ141" s="67" t="e">
        <f t="shared" si="49"/>
        <v>#DIV/0!</v>
      </c>
      <c r="AR141" s="67" t="e">
        <f t="shared" si="49"/>
        <v>#DIV/0!</v>
      </c>
      <c r="AS141" s="67" t="e">
        <f t="shared" si="49"/>
        <v>#DIV/0!</v>
      </c>
      <c r="AT141" s="67" t="e">
        <f t="shared" si="49"/>
        <v>#DIV/0!</v>
      </c>
      <c r="AU141" s="67" t="e">
        <f t="shared" si="49"/>
        <v>#DIV/0!</v>
      </c>
      <c r="AV141" s="67" t="e">
        <f t="shared" si="49"/>
        <v>#DIV/0!</v>
      </c>
      <c r="AW141" s="67">
        <f>'ModelParams Lp'!B$22</f>
        <v>4</v>
      </c>
      <c r="AX141" s="67">
        <f>'ModelParams Lp'!C$22</f>
        <v>2</v>
      </c>
      <c r="AY141" s="67">
        <f>'ModelParams Lp'!D$22</f>
        <v>1</v>
      </c>
      <c r="AZ141" s="67">
        <f>'ModelParams Lp'!E$22</f>
        <v>0</v>
      </c>
      <c r="BA141" s="67">
        <f>'ModelParams Lp'!F$22</f>
        <v>0</v>
      </c>
      <c r="BB141" s="67">
        <f>'ModelParams Lp'!G$22</f>
        <v>0</v>
      </c>
      <c r="BC141" s="67">
        <f>'ModelParams Lp'!H$22</f>
        <v>0</v>
      </c>
      <c r="BD141" s="67">
        <f>'ModelParams Lp'!I$22</f>
        <v>0</v>
      </c>
      <c r="BE141" s="67" t="e">
        <f>-10*LOG(2/(4*PI()*2^2)+4/(0.163*(Calcul!$K146*Calcul!$L146)/VLOOKUP(Calcul!$I146,'ModelParams Lp'!$E$37:$F$39,2,0)))</f>
        <v>#N/A</v>
      </c>
      <c r="BF141" s="67" t="e">
        <f>-10*LOG(2/(4*PI()*2^2)+4/(0.163*(Calcul!$K146*Calcul!$L146)/VLOOKUP(Calcul!$I146,'ModelParams Lp'!$E$37:$F$39,2,0)))</f>
        <v>#N/A</v>
      </c>
      <c r="BG141" s="67" t="e">
        <f>-10*LOG(2/(4*PI()*2^2)+4/(0.163*(Calcul!$K146*Calcul!$L146)/VLOOKUP(Calcul!$I146,'ModelParams Lp'!$E$37:$F$39,2,0)))</f>
        <v>#N/A</v>
      </c>
      <c r="BH141" s="67" t="e">
        <f>-10*LOG(2/(4*PI()*2^2)+4/(0.163*(Calcul!$K146*Calcul!$L146)/VLOOKUP(Calcul!$I146,'ModelParams Lp'!$E$37:$F$39,2,0)))</f>
        <v>#N/A</v>
      </c>
      <c r="BI141" s="67" t="e">
        <f>-10*LOG(2/(4*PI()*2^2)+4/(0.163*(Calcul!$K146*Calcul!$L146)/VLOOKUP(Calcul!$I146,'ModelParams Lp'!$E$37:$F$39,2,0)))</f>
        <v>#N/A</v>
      </c>
      <c r="BJ141" s="67" t="e">
        <f>-10*LOG(2/(4*PI()*2^2)+4/(0.163*(Calcul!$K146*Calcul!$L146)/VLOOKUP(Calcul!$I146,'ModelParams Lp'!$E$37:$F$39,2,0)))</f>
        <v>#N/A</v>
      </c>
      <c r="BK141" s="67" t="e">
        <f>-10*LOG(2/(4*PI()*2^2)+4/(0.163*(Calcul!$K146*Calcul!$L146)/VLOOKUP(Calcul!$I146,'ModelParams Lp'!$E$37:$F$39,2,0)))</f>
        <v>#N/A</v>
      </c>
      <c r="BL141" s="67" t="e">
        <f>-10*LOG(2/(4*PI()*2^2)+4/(0.163*(Calcul!$K146*Calcul!$L146)/VLOOKUP(Calcul!$I146,'ModelParams Lp'!$E$37:$F$39,2,0)))</f>
        <v>#N/A</v>
      </c>
      <c r="BM141" s="67" t="e">
        <f>VLOOKUP(Calcul!$J146,'ModelParams Lp'!$D$28:$O$32,5,0)+BE141</f>
        <v>#N/A</v>
      </c>
      <c r="BN141" s="67" t="e">
        <f>VLOOKUP(Calcul!$J146,'ModelParams Lp'!$D$28:$O$32,6,0)+BF141</f>
        <v>#N/A</v>
      </c>
      <c r="BO141" s="67" t="e">
        <f>VLOOKUP(Calcul!$J146,'ModelParams Lp'!$D$28:$O$32,7,0)+BG141</f>
        <v>#N/A</v>
      </c>
      <c r="BP141" s="67" t="e">
        <f>VLOOKUP(Calcul!$J146,'ModelParams Lp'!$D$28:$O$32,8,0)+BH141</f>
        <v>#N/A</v>
      </c>
      <c r="BQ141" s="67" t="e">
        <f>VLOOKUP(Calcul!$J146,'ModelParams Lp'!$D$28:$O$32,9,0)+BI141</f>
        <v>#N/A</v>
      </c>
      <c r="BR141" s="67" t="e">
        <f>VLOOKUP(Calcul!$J146,'ModelParams Lp'!$D$28:$O$32,10,0)+BJ141</f>
        <v>#N/A</v>
      </c>
      <c r="BS141" s="67" t="e">
        <f>VLOOKUP(Calcul!$J146,'ModelParams Lp'!$D$28:$O$32,11,0)+BK141</f>
        <v>#N/A</v>
      </c>
      <c r="BT141" s="67" t="e">
        <f>VLOOKUP(Calcul!$J146,'ModelParams Lp'!$D$28:$O$32,12,0)+BL141</f>
        <v>#N/A</v>
      </c>
      <c r="BU141" s="66" t="e">
        <f t="shared" ca="1" si="53"/>
        <v>#DIV/0!</v>
      </c>
      <c r="BV141" s="66" t="e">
        <f t="shared" ca="1" si="54"/>
        <v>#DIV/0!</v>
      </c>
      <c r="BW141" s="66" t="e">
        <f t="shared" ca="1" si="55"/>
        <v>#DIV/0!</v>
      </c>
      <c r="BX141" s="66" t="e">
        <f t="shared" ca="1" si="56"/>
        <v>#DIV/0!</v>
      </c>
      <c r="BY141" s="66" t="e">
        <f t="shared" ca="1" si="57"/>
        <v>#DIV/0!</v>
      </c>
      <c r="BZ141" s="66" t="e">
        <f t="shared" ca="1" si="58"/>
        <v>#DIV/0!</v>
      </c>
      <c r="CA141" s="66" t="e">
        <f t="shared" ca="1" si="59"/>
        <v>#DIV/0!</v>
      </c>
      <c r="CB141" s="66" t="e">
        <f t="shared" ca="1" si="60"/>
        <v>#DIV/0!</v>
      </c>
      <c r="CC141" s="24" t="e">
        <f ca="1">10*LOG10(IF(BU141="",0,POWER(10,((BU141+'ModelParams Lw'!$O$4)/10))) +IF(BV141="",0,POWER(10,((BV141+'ModelParams Lw'!$P$4)/10))) +IF(BW141="",0,POWER(10,((BW141+'ModelParams Lw'!$Q$4)/10))) +IF(BX141="",0,POWER(10,((BX141+'ModelParams Lw'!$R$4)/10))) +IF(BY141="",0,POWER(10,((BY141+'ModelParams Lw'!$S$4)/10))) +IF(BZ141="",0,POWER(10,((BZ141+'ModelParams Lw'!$T$4)/10))) +IF(CA141="",0,POWER(10,((CA141+'ModelParams Lw'!$U$4)/10)))+IF(CB141="",0,POWER(10,((CB141+'ModelParams Lw'!$V$4)/10))))</f>
        <v>#DIV/0!</v>
      </c>
      <c r="CD141" s="24" t="e">
        <f t="shared" ca="1" si="61"/>
        <v>#DIV/0!</v>
      </c>
      <c r="CE141" s="24" t="e">
        <f ca="1">(BU141-'ModelParams Lw'!O$10)/'ModelParams Lw'!O$11</f>
        <v>#DIV/0!</v>
      </c>
      <c r="CF141" s="24" t="e">
        <f ca="1">(BV141-'ModelParams Lw'!P$10)/'ModelParams Lw'!P$11</f>
        <v>#DIV/0!</v>
      </c>
      <c r="CG141" s="24" t="e">
        <f ca="1">(BW141-'ModelParams Lw'!Q$10)/'ModelParams Lw'!Q$11</f>
        <v>#DIV/0!</v>
      </c>
      <c r="CH141" s="24" t="e">
        <f ca="1">(BX141-'ModelParams Lw'!R$10)/'ModelParams Lw'!R$11</f>
        <v>#DIV/0!</v>
      </c>
      <c r="CI141" s="24" t="e">
        <f ca="1">(BY141-'ModelParams Lw'!S$10)/'ModelParams Lw'!S$11</f>
        <v>#DIV/0!</v>
      </c>
      <c r="CJ141" s="24" t="e">
        <f ca="1">(BZ141-'ModelParams Lw'!T$10)/'ModelParams Lw'!T$11</f>
        <v>#DIV/0!</v>
      </c>
      <c r="CK141" s="24" t="e">
        <f ca="1">(CA141-'ModelParams Lw'!U$10)/'ModelParams Lw'!U$11</f>
        <v>#DIV/0!</v>
      </c>
      <c r="CL141" s="24" t="e">
        <f ca="1">(CB141-'ModelParams Lw'!V$10)/'ModelParams Lw'!V$11</f>
        <v>#DIV/0!</v>
      </c>
      <c r="CM141" s="66" t="e">
        <f t="shared" si="62"/>
        <v>#DIV/0!</v>
      </c>
      <c r="CN141" s="66" t="e">
        <f t="shared" si="63"/>
        <v>#DIV/0!</v>
      </c>
      <c r="CO141" s="66" t="e">
        <f t="shared" si="64"/>
        <v>#DIV/0!</v>
      </c>
      <c r="CP141" s="66" t="e">
        <f t="shared" si="65"/>
        <v>#DIV/0!</v>
      </c>
      <c r="CQ141" s="66" t="e">
        <f t="shared" si="66"/>
        <v>#DIV/0!</v>
      </c>
      <c r="CR141" s="66" t="e">
        <f t="shared" si="67"/>
        <v>#DIV/0!</v>
      </c>
      <c r="CS141" s="66" t="e">
        <f t="shared" si="68"/>
        <v>#DIV/0!</v>
      </c>
      <c r="CT141" s="66" t="e">
        <f t="shared" si="69"/>
        <v>#DIV/0!</v>
      </c>
      <c r="CU141" s="24" t="e">
        <f>10*LOG10(IF(CM141="",0,POWER(10,((CM141+'ModelParams Lw'!$O$4)/10))) +IF(CN141="",0,POWER(10,((CN141+'ModelParams Lw'!$P$4)/10))) +IF(CO141="",0,POWER(10,((CO141+'ModelParams Lw'!$Q$4)/10))) +IF(CP141="",0,POWER(10,((CP141+'ModelParams Lw'!$R$4)/10))) +IF(CQ141="",0,POWER(10,((CQ141+'ModelParams Lw'!$S$4)/10))) +IF(CR141="",0,POWER(10,((CR141+'ModelParams Lw'!$T$4)/10))) +IF(CS141="",0,POWER(10,((CS141+'ModelParams Lw'!$U$4)/10)))+IF(CT141="",0,POWER(10,((CT141+'ModelParams Lw'!$V$4)/10))))</f>
        <v>#DIV/0!</v>
      </c>
      <c r="CV141" s="24" t="e">
        <f t="shared" si="70"/>
        <v>#DIV/0!</v>
      </c>
      <c r="CW141" s="24" t="e">
        <f>(CM141-'ModelParams Lw'!O$10)/'ModelParams Lw'!O$11</f>
        <v>#DIV/0!</v>
      </c>
      <c r="CX141" s="24" t="e">
        <f>(CN141-'ModelParams Lw'!P$10)/'ModelParams Lw'!P$11</f>
        <v>#DIV/0!</v>
      </c>
      <c r="CY141" s="24" t="e">
        <f>(CO141-'ModelParams Lw'!Q$10)/'ModelParams Lw'!Q$11</f>
        <v>#DIV/0!</v>
      </c>
      <c r="CZ141" s="24" t="e">
        <f>(CP141-'ModelParams Lw'!R$10)/'ModelParams Lw'!R$11</f>
        <v>#DIV/0!</v>
      </c>
      <c r="DA141" s="24" t="e">
        <f>(CQ141-'ModelParams Lw'!S$10)/'ModelParams Lw'!S$11</f>
        <v>#DIV/0!</v>
      </c>
      <c r="DB141" s="24" t="e">
        <f>(CR141-'ModelParams Lw'!T$10)/'ModelParams Lw'!T$11</f>
        <v>#DIV/0!</v>
      </c>
      <c r="DC141" s="24" t="e">
        <f>(CS141-'ModelParams Lw'!U$10)/'ModelParams Lw'!U$11</f>
        <v>#DIV/0!</v>
      </c>
      <c r="DD141" s="24" t="e">
        <f>(CT141-'ModelParams Lw'!V$10)/'ModelParams Lw'!V$11</f>
        <v>#DIV/0!</v>
      </c>
    </row>
    <row r="142" spans="1:108" x14ac:dyDescent="0.25">
      <c r="A142" s="12">
        <f>'Sound Power'!B142</f>
        <v>0</v>
      </c>
      <c r="B142" s="12">
        <f>'Sound Power'!D142</f>
        <v>0</v>
      </c>
      <c r="C142" s="12">
        <f>'Sound Power'!E142</f>
        <v>0</v>
      </c>
      <c r="D142" s="12">
        <f>'Sound Power'!F142</f>
        <v>0</v>
      </c>
      <c r="E142" s="67" t="e">
        <f>IF(Calcul!$G147="SA",'Sound Power'!AY142,'Sound Power'!P142)</f>
        <v>#DIV/0!</v>
      </c>
      <c r="F142" s="67" t="e">
        <f>IF(Calcul!$G147="SA",'Sound Power'!AZ142,'Sound Power'!Q142)</f>
        <v>#DIV/0!</v>
      </c>
      <c r="G142" s="67" t="e">
        <f>IF(Calcul!$G147="SA",'Sound Power'!BA142,'Sound Power'!R142)</f>
        <v>#DIV/0!</v>
      </c>
      <c r="H142" s="67" t="e">
        <f>IF(Calcul!$G147="SA",'Sound Power'!BB142,'Sound Power'!S142)</f>
        <v>#DIV/0!</v>
      </c>
      <c r="I142" s="67" t="e">
        <f>IF(Calcul!$G147="SA",'Sound Power'!BC142,'Sound Power'!T142)</f>
        <v>#DIV/0!</v>
      </c>
      <c r="J142" s="67" t="e">
        <f>IF(Calcul!$G147="SA",'Sound Power'!BD142,'Sound Power'!U142)</f>
        <v>#DIV/0!</v>
      </c>
      <c r="K142" s="67" t="e">
        <f>IF(Calcul!$G147="SA",'Sound Power'!BE142,'Sound Power'!V142)</f>
        <v>#DIV/0!</v>
      </c>
      <c r="L142" s="67" t="e">
        <f>IF(Calcul!$G147="SA",'Sound Power'!BF142,'Sound Power'!W142)</f>
        <v>#DIV/0!</v>
      </c>
      <c r="M142" s="67" t="e">
        <f>'Sound Power'!BY142</f>
        <v>#DIV/0!</v>
      </c>
      <c r="N142" s="67" t="e">
        <f>'Sound Power'!BZ142</f>
        <v>#DIV/0!</v>
      </c>
      <c r="O142" s="67" t="e">
        <f>'Sound Power'!CA142</f>
        <v>#DIV/0!</v>
      </c>
      <c r="P142" s="67" t="e">
        <f>'Sound Power'!CB142</f>
        <v>#DIV/0!</v>
      </c>
      <c r="Q142" s="67" t="e">
        <f>'Sound Power'!CC142</f>
        <v>#DIV/0!</v>
      </c>
      <c r="R142" s="67" t="e">
        <f>'Sound Power'!CD142</f>
        <v>#DIV/0!</v>
      </c>
      <c r="S142" s="67" t="e">
        <f>'Sound Power'!CE142</f>
        <v>#DIV/0!</v>
      </c>
      <c r="T142" s="67" t="e">
        <f>'Sound Power'!CF142</f>
        <v>#DIV/0!</v>
      </c>
      <c r="U142" s="64">
        <f t="shared" si="50"/>
        <v>0</v>
      </c>
      <c r="V142" s="64">
        <f t="shared" si="51"/>
        <v>0</v>
      </c>
      <c r="W142" s="67" t="e">
        <f>('ModelParams Lp'!B$4*10^'ModelParams Lp'!B$5*($U142/$V142)^'ModelParams Lp'!B$6)*3</f>
        <v>#DIV/0!</v>
      </c>
      <c r="X142" s="67" t="e">
        <f>('ModelParams Lp'!C$4*10^'ModelParams Lp'!C$5*($U142/$V142)^'ModelParams Lp'!C$6)*3</f>
        <v>#DIV/0!</v>
      </c>
      <c r="Y142" s="67" t="e">
        <f>('ModelParams Lp'!D$4*10^'ModelParams Lp'!D$5*($U142/$V142)^'ModelParams Lp'!D$6)*3</f>
        <v>#DIV/0!</v>
      </c>
      <c r="Z142" s="67" t="e">
        <f>('ModelParams Lp'!E$4*10^'ModelParams Lp'!E$5*($U142/$V142)^'ModelParams Lp'!E$6)*3</f>
        <v>#DIV/0!</v>
      </c>
      <c r="AA142" s="67" t="e">
        <f>('ModelParams Lp'!F$4*10^'ModelParams Lp'!F$5*($U142/$V142)^'ModelParams Lp'!F$6)*3</f>
        <v>#DIV/0!</v>
      </c>
      <c r="AB142" s="67" t="e">
        <f>('ModelParams Lp'!G$4*10^'ModelParams Lp'!G$5*($U142/$V142)^'ModelParams Lp'!G$6)*3</f>
        <v>#DIV/0!</v>
      </c>
      <c r="AC142" s="67" t="e">
        <f>('ModelParams Lp'!H$4*10^'ModelParams Lp'!H$5*($U142/$V142)^'ModelParams Lp'!H$6)*3</f>
        <v>#DIV/0!</v>
      </c>
      <c r="AD142" s="67" t="e">
        <f>('ModelParams Lp'!I$4*10^'ModelParams Lp'!I$5*($U142/$V142)^'ModelParams Lp'!I$6)*3</f>
        <v>#DIV/0!</v>
      </c>
      <c r="AE142" s="53" t="e">
        <f t="shared" si="52"/>
        <v>#DIV/0!</v>
      </c>
      <c r="AF142" s="53" t="e">
        <f>IF(AE142&lt;'ModelParams Lp'!$B$16,-1,IF(AE142&lt;'ModelParams Lp'!$C$16,0,IF(AE142&lt;'ModelParams Lp'!$D$16,1,IF(AE142&lt;'ModelParams Lp'!$E$16,2,IF(AE142&lt;'ModelParams Lp'!$F$16,3,IF(AE142&lt;'ModelParams Lp'!$G$16,4,IF(AE142&lt;'ModelParams Lp'!$H$16,5,6)))))))</f>
        <v>#DIV/0!</v>
      </c>
      <c r="AG142" s="67" t="e">
        <f ca="1">IF($AF142&gt;1,0,OFFSET('ModelParams Lp'!$C$12,0,-'Sound Pressure'!$AF142))</f>
        <v>#DIV/0!</v>
      </c>
      <c r="AH142" s="67" t="e">
        <f ca="1">IF($AF142&gt;2,0,OFFSET('ModelParams Lp'!$D$12,0,-'Sound Pressure'!$AF142))</f>
        <v>#DIV/0!</v>
      </c>
      <c r="AI142" s="67" t="e">
        <f ca="1">IF($AF142&gt;3,0,OFFSET('ModelParams Lp'!$E$12,0,-'Sound Pressure'!$AF142))</f>
        <v>#DIV/0!</v>
      </c>
      <c r="AJ142" s="67" t="e">
        <f ca="1">IF($AF142&gt;4,0,OFFSET('ModelParams Lp'!$F$12,0,-'Sound Pressure'!$AF142))</f>
        <v>#DIV/0!</v>
      </c>
      <c r="AK142" s="67" t="e">
        <f ca="1">IF($AF142&gt;3,0,OFFSET('ModelParams Lp'!$G$12,0,-'Sound Pressure'!$AF142))</f>
        <v>#DIV/0!</v>
      </c>
      <c r="AL142" s="67" t="e">
        <f ca="1">IF($AF142&gt;5,0,OFFSET('ModelParams Lp'!$H$12,0,-'Sound Pressure'!$AF142))</f>
        <v>#DIV/0!</v>
      </c>
      <c r="AM142" s="67" t="e">
        <f ca="1">IF($AF142&gt;6,0,OFFSET('ModelParams Lp'!$I$12,0,-'Sound Pressure'!$AF142))</f>
        <v>#DIV/0!</v>
      </c>
      <c r="AN142" s="67" t="e">
        <f ca="1">IF($AF142&gt;7,0,IF($AF$4&lt;0,3,OFFSET('ModelParams Lp'!$J$12,0,-'Sound Pressure'!$AF142)))</f>
        <v>#DIV/0!</v>
      </c>
      <c r="AO142" s="67" t="e">
        <f t="shared" si="48"/>
        <v>#DIV/0!</v>
      </c>
      <c r="AP142" s="67" t="e">
        <f t="shared" si="49"/>
        <v>#DIV/0!</v>
      </c>
      <c r="AQ142" s="67" t="e">
        <f t="shared" si="49"/>
        <v>#DIV/0!</v>
      </c>
      <c r="AR142" s="67" t="e">
        <f t="shared" si="49"/>
        <v>#DIV/0!</v>
      </c>
      <c r="AS142" s="67" t="e">
        <f t="shared" si="49"/>
        <v>#DIV/0!</v>
      </c>
      <c r="AT142" s="67" t="e">
        <f t="shared" si="49"/>
        <v>#DIV/0!</v>
      </c>
      <c r="AU142" s="67" t="e">
        <f t="shared" si="49"/>
        <v>#DIV/0!</v>
      </c>
      <c r="AV142" s="67" t="e">
        <f t="shared" si="49"/>
        <v>#DIV/0!</v>
      </c>
      <c r="AW142" s="67">
        <f>'ModelParams Lp'!B$22</f>
        <v>4</v>
      </c>
      <c r="AX142" s="67">
        <f>'ModelParams Lp'!C$22</f>
        <v>2</v>
      </c>
      <c r="AY142" s="67">
        <f>'ModelParams Lp'!D$22</f>
        <v>1</v>
      </c>
      <c r="AZ142" s="67">
        <f>'ModelParams Lp'!E$22</f>
        <v>0</v>
      </c>
      <c r="BA142" s="67">
        <f>'ModelParams Lp'!F$22</f>
        <v>0</v>
      </c>
      <c r="BB142" s="67">
        <f>'ModelParams Lp'!G$22</f>
        <v>0</v>
      </c>
      <c r="BC142" s="67">
        <f>'ModelParams Lp'!H$22</f>
        <v>0</v>
      </c>
      <c r="BD142" s="67">
        <f>'ModelParams Lp'!I$22</f>
        <v>0</v>
      </c>
      <c r="BE142" s="67" t="e">
        <f>-10*LOG(2/(4*PI()*2^2)+4/(0.163*(Calcul!$K147*Calcul!$L147)/VLOOKUP(Calcul!$I147,'ModelParams Lp'!$E$37:$F$39,2,0)))</f>
        <v>#N/A</v>
      </c>
      <c r="BF142" s="67" t="e">
        <f>-10*LOG(2/(4*PI()*2^2)+4/(0.163*(Calcul!$K147*Calcul!$L147)/VLOOKUP(Calcul!$I147,'ModelParams Lp'!$E$37:$F$39,2,0)))</f>
        <v>#N/A</v>
      </c>
      <c r="BG142" s="67" t="e">
        <f>-10*LOG(2/(4*PI()*2^2)+4/(0.163*(Calcul!$K147*Calcul!$L147)/VLOOKUP(Calcul!$I147,'ModelParams Lp'!$E$37:$F$39,2,0)))</f>
        <v>#N/A</v>
      </c>
      <c r="BH142" s="67" t="e">
        <f>-10*LOG(2/(4*PI()*2^2)+4/(0.163*(Calcul!$K147*Calcul!$L147)/VLOOKUP(Calcul!$I147,'ModelParams Lp'!$E$37:$F$39,2,0)))</f>
        <v>#N/A</v>
      </c>
      <c r="BI142" s="67" t="e">
        <f>-10*LOG(2/(4*PI()*2^2)+4/(0.163*(Calcul!$K147*Calcul!$L147)/VLOOKUP(Calcul!$I147,'ModelParams Lp'!$E$37:$F$39,2,0)))</f>
        <v>#N/A</v>
      </c>
      <c r="BJ142" s="67" t="e">
        <f>-10*LOG(2/(4*PI()*2^2)+4/(0.163*(Calcul!$K147*Calcul!$L147)/VLOOKUP(Calcul!$I147,'ModelParams Lp'!$E$37:$F$39,2,0)))</f>
        <v>#N/A</v>
      </c>
      <c r="BK142" s="67" t="e">
        <f>-10*LOG(2/(4*PI()*2^2)+4/(0.163*(Calcul!$K147*Calcul!$L147)/VLOOKUP(Calcul!$I147,'ModelParams Lp'!$E$37:$F$39,2,0)))</f>
        <v>#N/A</v>
      </c>
      <c r="BL142" s="67" t="e">
        <f>-10*LOG(2/(4*PI()*2^2)+4/(0.163*(Calcul!$K147*Calcul!$L147)/VLOOKUP(Calcul!$I147,'ModelParams Lp'!$E$37:$F$39,2,0)))</f>
        <v>#N/A</v>
      </c>
      <c r="BM142" s="67" t="e">
        <f>VLOOKUP(Calcul!$J147,'ModelParams Lp'!$D$28:$O$32,5,0)+BE142</f>
        <v>#N/A</v>
      </c>
      <c r="BN142" s="67" t="e">
        <f>VLOOKUP(Calcul!$J147,'ModelParams Lp'!$D$28:$O$32,6,0)+BF142</f>
        <v>#N/A</v>
      </c>
      <c r="BO142" s="67" t="e">
        <f>VLOOKUP(Calcul!$J147,'ModelParams Lp'!$D$28:$O$32,7,0)+BG142</f>
        <v>#N/A</v>
      </c>
      <c r="BP142" s="67" t="e">
        <f>VLOOKUP(Calcul!$J147,'ModelParams Lp'!$D$28:$O$32,8,0)+BH142</f>
        <v>#N/A</v>
      </c>
      <c r="BQ142" s="67" t="e">
        <f>VLOOKUP(Calcul!$J147,'ModelParams Lp'!$D$28:$O$32,9,0)+BI142</f>
        <v>#N/A</v>
      </c>
      <c r="BR142" s="67" t="e">
        <f>VLOOKUP(Calcul!$J147,'ModelParams Lp'!$D$28:$O$32,10,0)+BJ142</f>
        <v>#N/A</v>
      </c>
      <c r="BS142" s="67" t="e">
        <f>VLOOKUP(Calcul!$J147,'ModelParams Lp'!$D$28:$O$32,11,0)+BK142</f>
        <v>#N/A</v>
      </c>
      <c r="BT142" s="67" t="e">
        <f>VLOOKUP(Calcul!$J147,'ModelParams Lp'!$D$28:$O$32,12,0)+BL142</f>
        <v>#N/A</v>
      </c>
      <c r="BU142" s="66" t="e">
        <f t="shared" ca="1" si="53"/>
        <v>#DIV/0!</v>
      </c>
      <c r="BV142" s="66" t="e">
        <f t="shared" ca="1" si="54"/>
        <v>#DIV/0!</v>
      </c>
      <c r="BW142" s="66" t="e">
        <f t="shared" ca="1" si="55"/>
        <v>#DIV/0!</v>
      </c>
      <c r="BX142" s="66" t="e">
        <f t="shared" ca="1" si="56"/>
        <v>#DIV/0!</v>
      </c>
      <c r="BY142" s="66" t="e">
        <f t="shared" ca="1" si="57"/>
        <v>#DIV/0!</v>
      </c>
      <c r="BZ142" s="66" t="e">
        <f t="shared" ca="1" si="58"/>
        <v>#DIV/0!</v>
      </c>
      <c r="CA142" s="66" t="e">
        <f t="shared" ca="1" si="59"/>
        <v>#DIV/0!</v>
      </c>
      <c r="CB142" s="66" t="e">
        <f t="shared" ca="1" si="60"/>
        <v>#DIV/0!</v>
      </c>
      <c r="CC142" s="24" t="e">
        <f ca="1">10*LOG10(IF(BU142="",0,POWER(10,((BU142+'ModelParams Lw'!$O$4)/10))) +IF(BV142="",0,POWER(10,((BV142+'ModelParams Lw'!$P$4)/10))) +IF(BW142="",0,POWER(10,((BW142+'ModelParams Lw'!$Q$4)/10))) +IF(BX142="",0,POWER(10,((BX142+'ModelParams Lw'!$R$4)/10))) +IF(BY142="",0,POWER(10,((BY142+'ModelParams Lw'!$S$4)/10))) +IF(BZ142="",0,POWER(10,((BZ142+'ModelParams Lw'!$T$4)/10))) +IF(CA142="",0,POWER(10,((CA142+'ModelParams Lw'!$U$4)/10)))+IF(CB142="",0,POWER(10,((CB142+'ModelParams Lw'!$V$4)/10))))</f>
        <v>#DIV/0!</v>
      </c>
      <c r="CD142" s="24" t="e">
        <f t="shared" ca="1" si="61"/>
        <v>#DIV/0!</v>
      </c>
      <c r="CE142" s="24" t="e">
        <f ca="1">(BU142-'ModelParams Lw'!O$10)/'ModelParams Lw'!O$11</f>
        <v>#DIV/0!</v>
      </c>
      <c r="CF142" s="24" t="e">
        <f ca="1">(BV142-'ModelParams Lw'!P$10)/'ModelParams Lw'!P$11</f>
        <v>#DIV/0!</v>
      </c>
      <c r="CG142" s="24" t="e">
        <f ca="1">(BW142-'ModelParams Lw'!Q$10)/'ModelParams Lw'!Q$11</f>
        <v>#DIV/0!</v>
      </c>
      <c r="CH142" s="24" t="e">
        <f ca="1">(BX142-'ModelParams Lw'!R$10)/'ModelParams Lw'!R$11</f>
        <v>#DIV/0!</v>
      </c>
      <c r="CI142" s="24" t="e">
        <f ca="1">(BY142-'ModelParams Lw'!S$10)/'ModelParams Lw'!S$11</f>
        <v>#DIV/0!</v>
      </c>
      <c r="CJ142" s="24" t="e">
        <f ca="1">(BZ142-'ModelParams Lw'!T$10)/'ModelParams Lw'!T$11</f>
        <v>#DIV/0!</v>
      </c>
      <c r="CK142" s="24" t="e">
        <f ca="1">(CA142-'ModelParams Lw'!U$10)/'ModelParams Lw'!U$11</f>
        <v>#DIV/0!</v>
      </c>
      <c r="CL142" s="24" t="e">
        <f ca="1">(CB142-'ModelParams Lw'!V$10)/'ModelParams Lw'!V$11</f>
        <v>#DIV/0!</v>
      </c>
      <c r="CM142" s="66" t="e">
        <f t="shared" si="62"/>
        <v>#DIV/0!</v>
      </c>
      <c r="CN142" s="66" t="e">
        <f t="shared" si="63"/>
        <v>#DIV/0!</v>
      </c>
      <c r="CO142" s="66" t="e">
        <f t="shared" si="64"/>
        <v>#DIV/0!</v>
      </c>
      <c r="CP142" s="66" t="e">
        <f t="shared" si="65"/>
        <v>#DIV/0!</v>
      </c>
      <c r="CQ142" s="66" t="e">
        <f t="shared" si="66"/>
        <v>#DIV/0!</v>
      </c>
      <c r="CR142" s="66" t="e">
        <f t="shared" si="67"/>
        <v>#DIV/0!</v>
      </c>
      <c r="CS142" s="66" t="e">
        <f t="shared" si="68"/>
        <v>#DIV/0!</v>
      </c>
      <c r="CT142" s="66" t="e">
        <f t="shared" si="69"/>
        <v>#DIV/0!</v>
      </c>
      <c r="CU142" s="24" t="e">
        <f>10*LOG10(IF(CM142="",0,POWER(10,((CM142+'ModelParams Lw'!$O$4)/10))) +IF(CN142="",0,POWER(10,((CN142+'ModelParams Lw'!$P$4)/10))) +IF(CO142="",0,POWER(10,((CO142+'ModelParams Lw'!$Q$4)/10))) +IF(CP142="",0,POWER(10,((CP142+'ModelParams Lw'!$R$4)/10))) +IF(CQ142="",0,POWER(10,((CQ142+'ModelParams Lw'!$S$4)/10))) +IF(CR142="",0,POWER(10,((CR142+'ModelParams Lw'!$T$4)/10))) +IF(CS142="",0,POWER(10,((CS142+'ModelParams Lw'!$U$4)/10)))+IF(CT142="",0,POWER(10,((CT142+'ModelParams Lw'!$V$4)/10))))</f>
        <v>#DIV/0!</v>
      </c>
      <c r="CV142" s="24" t="e">
        <f t="shared" si="70"/>
        <v>#DIV/0!</v>
      </c>
      <c r="CW142" s="24" t="e">
        <f>(CM142-'ModelParams Lw'!O$10)/'ModelParams Lw'!O$11</f>
        <v>#DIV/0!</v>
      </c>
      <c r="CX142" s="24" t="e">
        <f>(CN142-'ModelParams Lw'!P$10)/'ModelParams Lw'!P$11</f>
        <v>#DIV/0!</v>
      </c>
      <c r="CY142" s="24" t="e">
        <f>(CO142-'ModelParams Lw'!Q$10)/'ModelParams Lw'!Q$11</f>
        <v>#DIV/0!</v>
      </c>
      <c r="CZ142" s="24" t="e">
        <f>(CP142-'ModelParams Lw'!R$10)/'ModelParams Lw'!R$11</f>
        <v>#DIV/0!</v>
      </c>
      <c r="DA142" s="24" t="e">
        <f>(CQ142-'ModelParams Lw'!S$10)/'ModelParams Lw'!S$11</f>
        <v>#DIV/0!</v>
      </c>
      <c r="DB142" s="24" t="e">
        <f>(CR142-'ModelParams Lw'!T$10)/'ModelParams Lw'!T$11</f>
        <v>#DIV/0!</v>
      </c>
      <c r="DC142" s="24" t="e">
        <f>(CS142-'ModelParams Lw'!U$10)/'ModelParams Lw'!U$11</f>
        <v>#DIV/0!</v>
      </c>
      <c r="DD142" s="24" t="e">
        <f>(CT142-'ModelParams Lw'!V$10)/'ModelParams Lw'!V$11</f>
        <v>#DIV/0!</v>
      </c>
    </row>
    <row r="143" spans="1:108" x14ac:dyDescent="0.25">
      <c r="A143" s="12">
        <f>'Sound Power'!B143</f>
        <v>0</v>
      </c>
      <c r="B143" s="12">
        <f>'Sound Power'!D143</f>
        <v>0</v>
      </c>
      <c r="C143" s="12">
        <f>'Sound Power'!E143</f>
        <v>0</v>
      </c>
      <c r="D143" s="12">
        <f>'Sound Power'!F143</f>
        <v>0</v>
      </c>
      <c r="E143" s="67" t="e">
        <f>IF(Calcul!$G148="SA",'Sound Power'!AY143,'Sound Power'!P143)</f>
        <v>#DIV/0!</v>
      </c>
      <c r="F143" s="67" t="e">
        <f>IF(Calcul!$G148="SA",'Sound Power'!AZ143,'Sound Power'!Q143)</f>
        <v>#DIV/0!</v>
      </c>
      <c r="G143" s="67" t="e">
        <f>IF(Calcul!$G148="SA",'Sound Power'!BA143,'Sound Power'!R143)</f>
        <v>#DIV/0!</v>
      </c>
      <c r="H143" s="67" t="e">
        <f>IF(Calcul!$G148="SA",'Sound Power'!BB143,'Sound Power'!S143)</f>
        <v>#DIV/0!</v>
      </c>
      <c r="I143" s="67" t="e">
        <f>IF(Calcul!$G148="SA",'Sound Power'!BC143,'Sound Power'!T143)</f>
        <v>#DIV/0!</v>
      </c>
      <c r="J143" s="67" t="e">
        <f>IF(Calcul!$G148="SA",'Sound Power'!BD143,'Sound Power'!U143)</f>
        <v>#DIV/0!</v>
      </c>
      <c r="K143" s="67" t="e">
        <f>IF(Calcul!$G148="SA",'Sound Power'!BE143,'Sound Power'!V143)</f>
        <v>#DIV/0!</v>
      </c>
      <c r="L143" s="67" t="e">
        <f>IF(Calcul!$G148="SA",'Sound Power'!BF143,'Sound Power'!W143)</f>
        <v>#DIV/0!</v>
      </c>
      <c r="M143" s="67" t="e">
        <f>'Sound Power'!BY143</f>
        <v>#DIV/0!</v>
      </c>
      <c r="N143" s="67" t="e">
        <f>'Sound Power'!BZ143</f>
        <v>#DIV/0!</v>
      </c>
      <c r="O143" s="67" t="e">
        <f>'Sound Power'!CA143</f>
        <v>#DIV/0!</v>
      </c>
      <c r="P143" s="67" t="e">
        <f>'Sound Power'!CB143</f>
        <v>#DIV/0!</v>
      </c>
      <c r="Q143" s="67" t="e">
        <f>'Sound Power'!CC143</f>
        <v>#DIV/0!</v>
      </c>
      <c r="R143" s="67" t="e">
        <f>'Sound Power'!CD143</f>
        <v>#DIV/0!</v>
      </c>
      <c r="S143" s="67" t="e">
        <f>'Sound Power'!CE143</f>
        <v>#DIV/0!</v>
      </c>
      <c r="T143" s="67" t="e">
        <f>'Sound Power'!CF143</f>
        <v>#DIV/0!</v>
      </c>
      <c r="U143" s="64">
        <f t="shared" si="50"/>
        <v>0</v>
      </c>
      <c r="V143" s="64">
        <f t="shared" si="51"/>
        <v>0</v>
      </c>
      <c r="W143" s="67" t="e">
        <f>('ModelParams Lp'!B$4*10^'ModelParams Lp'!B$5*($U143/$V143)^'ModelParams Lp'!B$6)*3</f>
        <v>#DIV/0!</v>
      </c>
      <c r="X143" s="67" t="e">
        <f>('ModelParams Lp'!C$4*10^'ModelParams Lp'!C$5*($U143/$V143)^'ModelParams Lp'!C$6)*3</f>
        <v>#DIV/0!</v>
      </c>
      <c r="Y143" s="67" t="e">
        <f>('ModelParams Lp'!D$4*10^'ModelParams Lp'!D$5*($U143/$V143)^'ModelParams Lp'!D$6)*3</f>
        <v>#DIV/0!</v>
      </c>
      <c r="Z143" s="67" t="e">
        <f>('ModelParams Lp'!E$4*10^'ModelParams Lp'!E$5*($U143/$V143)^'ModelParams Lp'!E$6)*3</f>
        <v>#DIV/0!</v>
      </c>
      <c r="AA143" s="67" t="e">
        <f>('ModelParams Lp'!F$4*10^'ModelParams Lp'!F$5*($U143/$V143)^'ModelParams Lp'!F$6)*3</f>
        <v>#DIV/0!</v>
      </c>
      <c r="AB143" s="67" t="e">
        <f>('ModelParams Lp'!G$4*10^'ModelParams Lp'!G$5*($U143/$V143)^'ModelParams Lp'!G$6)*3</f>
        <v>#DIV/0!</v>
      </c>
      <c r="AC143" s="67" t="e">
        <f>('ModelParams Lp'!H$4*10^'ModelParams Lp'!H$5*($U143/$V143)^'ModelParams Lp'!H$6)*3</f>
        <v>#DIV/0!</v>
      </c>
      <c r="AD143" s="67" t="e">
        <f>('ModelParams Lp'!I$4*10^'ModelParams Lp'!I$5*($U143/$V143)^'ModelParams Lp'!I$6)*3</f>
        <v>#DIV/0!</v>
      </c>
      <c r="AE143" s="53" t="e">
        <f t="shared" si="52"/>
        <v>#DIV/0!</v>
      </c>
      <c r="AF143" s="53" t="e">
        <f>IF(AE143&lt;'ModelParams Lp'!$B$16,-1,IF(AE143&lt;'ModelParams Lp'!$C$16,0,IF(AE143&lt;'ModelParams Lp'!$D$16,1,IF(AE143&lt;'ModelParams Lp'!$E$16,2,IF(AE143&lt;'ModelParams Lp'!$F$16,3,IF(AE143&lt;'ModelParams Lp'!$G$16,4,IF(AE143&lt;'ModelParams Lp'!$H$16,5,6)))))))</f>
        <v>#DIV/0!</v>
      </c>
      <c r="AG143" s="67" t="e">
        <f ca="1">IF($AF143&gt;1,0,OFFSET('ModelParams Lp'!$C$12,0,-'Sound Pressure'!$AF143))</f>
        <v>#DIV/0!</v>
      </c>
      <c r="AH143" s="67" t="e">
        <f ca="1">IF($AF143&gt;2,0,OFFSET('ModelParams Lp'!$D$12,0,-'Sound Pressure'!$AF143))</f>
        <v>#DIV/0!</v>
      </c>
      <c r="AI143" s="67" t="e">
        <f ca="1">IF($AF143&gt;3,0,OFFSET('ModelParams Lp'!$E$12,0,-'Sound Pressure'!$AF143))</f>
        <v>#DIV/0!</v>
      </c>
      <c r="AJ143" s="67" t="e">
        <f ca="1">IF($AF143&gt;4,0,OFFSET('ModelParams Lp'!$F$12,0,-'Sound Pressure'!$AF143))</f>
        <v>#DIV/0!</v>
      </c>
      <c r="AK143" s="67" t="e">
        <f ca="1">IF($AF143&gt;3,0,OFFSET('ModelParams Lp'!$G$12,0,-'Sound Pressure'!$AF143))</f>
        <v>#DIV/0!</v>
      </c>
      <c r="AL143" s="67" t="e">
        <f ca="1">IF($AF143&gt;5,0,OFFSET('ModelParams Lp'!$H$12,0,-'Sound Pressure'!$AF143))</f>
        <v>#DIV/0!</v>
      </c>
      <c r="AM143" s="67" t="e">
        <f ca="1">IF($AF143&gt;6,0,OFFSET('ModelParams Lp'!$I$12,0,-'Sound Pressure'!$AF143))</f>
        <v>#DIV/0!</v>
      </c>
      <c r="AN143" s="67" t="e">
        <f ca="1">IF($AF143&gt;7,0,IF($AF$4&lt;0,3,OFFSET('ModelParams Lp'!$J$12,0,-'Sound Pressure'!$AF143)))</f>
        <v>#DIV/0!</v>
      </c>
      <c r="AO143" s="67" t="e">
        <f t="shared" si="48"/>
        <v>#DIV/0!</v>
      </c>
      <c r="AP143" s="67" t="e">
        <f t="shared" si="49"/>
        <v>#DIV/0!</v>
      </c>
      <c r="AQ143" s="67" t="e">
        <f t="shared" si="49"/>
        <v>#DIV/0!</v>
      </c>
      <c r="AR143" s="67" t="e">
        <f t="shared" si="49"/>
        <v>#DIV/0!</v>
      </c>
      <c r="AS143" s="67" t="e">
        <f t="shared" si="49"/>
        <v>#DIV/0!</v>
      </c>
      <c r="AT143" s="67" t="e">
        <f t="shared" si="49"/>
        <v>#DIV/0!</v>
      </c>
      <c r="AU143" s="67" t="e">
        <f t="shared" si="49"/>
        <v>#DIV/0!</v>
      </c>
      <c r="AV143" s="67" t="e">
        <f t="shared" si="49"/>
        <v>#DIV/0!</v>
      </c>
      <c r="AW143" s="67">
        <f>'ModelParams Lp'!B$22</f>
        <v>4</v>
      </c>
      <c r="AX143" s="67">
        <f>'ModelParams Lp'!C$22</f>
        <v>2</v>
      </c>
      <c r="AY143" s="67">
        <f>'ModelParams Lp'!D$22</f>
        <v>1</v>
      </c>
      <c r="AZ143" s="67">
        <f>'ModelParams Lp'!E$22</f>
        <v>0</v>
      </c>
      <c r="BA143" s="67">
        <f>'ModelParams Lp'!F$22</f>
        <v>0</v>
      </c>
      <c r="BB143" s="67">
        <f>'ModelParams Lp'!G$22</f>
        <v>0</v>
      </c>
      <c r="BC143" s="67">
        <f>'ModelParams Lp'!H$22</f>
        <v>0</v>
      </c>
      <c r="BD143" s="67">
        <f>'ModelParams Lp'!I$22</f>
        <v>0</v>
      </c>
      <c r="BE143" s="67" t="e">
        <f>-10*LOG(2/(4*PI()*2^2)+4/(0.163*(Calcul!$K148*Calcul!$L148)/VLOOKUP(Calcul!$I148,'ModelParams Lp'!$E$37:$F$39,2,0)))</f>
        <v>#N/A</v>
      </c>
      <c r="BF143" s="67" t="e">
        <f>-10*LOG(2/(4*PI()*2^2)+4/(0.163*(Calcul!$K148*Calcul!$L148)/VLOOKUP(Calcul!$I148,'ModelParams Lp'!$E$37:$F$39,2,0)))</f>
        <v>#N/A</v>
      </c>
      <c r="BG143" s="67" t="e">
        <f>-10*LOG(2/(4*PI()*2^2)+4/(0.163*(Calcul!$K148*Calcul!$L148)/VLOOKUP(Calcul!$I148,'ModelParams Lp'!$E$37:$F$39,2,0)))</f>
        <v>#N/A</v>
      </c>
      <c r="BH143" s="67" t="e">
        <f>-10*LOG(2/(4*PI()*2^2)+4/(0.163*(Calcul!$K148*Calcul!$L148)/VLOOKUP(Calcul!$I148,'ModelParams Lp'!$E$37:$F$39,2,0)))</f>
        <v>#N/A</v>
      </c>
      <c r="BI143" s="67" t="e">
        <f>-10*LOG(2/(4*PI()*2^2)+4/(0.163*(Calcul!$K148*Calcul!$L148)/VLOOKUP(Calcul!$I148,'ModelParams Lp'!$E$37:$F$39,2,0)))</f>
        <v>#N/A</v>
      </c>
      <c r="BJ143" s="67" t="e">
        <f>-10*LOG(2/(4*PI()*2^2)+4/(0.163*(Calcul!$K148*Calcul!$L148)/VLOOKUP(Calcul!$I148,'ModelParams Lp'!$E$37:$F$39,2,0)))</f>
        <v>#N/A</v>
      </c>
      <c r="BK143" s="67" t="e">
        <f>-10*LOG(2/(4*PI()*2^2)+4/(0.163*(Calcul!$K148*Calcul!$L148)/VLOOKUP(Calcul!$I148,'ModelParams Lp'!$E$37:$F$39,2,0)))</f>
        <v>#N/A</v>
      </c>
      <c r="BL143" s="67" t="e">
        <f>-10*LOG(2/(4*PI()*2^2)+4/(0.163*(Calcul!$K148*Calcul!$L148)/VLOOKUP(Calcul!$I148,'ModelParams Lp'!$E$37:$F$39,2,0)))</f>
        <v>#N/A</v>
      </c>
      <c r="BM143" s="67" t="e">
        <f>VLOOKUP(Calcul!$J148,'ModelParams Lp'!$D$28:$O$32,5,0)+BE143</f>
        <v>#N/A</v>
      </c>
      <c r="BN143" s="67" t="e">
        <f>VLOOKUP(Calcul!$J148,'ModelParams Lp'!$D$28:$O$32,6,0)+BF143</f>
        <v>#N/A</v>
      </c>
      <c r="BO143" s="67" t="e">
        <f>VLOOKUP(Calcul!$J148,'ModelParams Lp'!$D$28:$O$32,7,0)+BG143</f>
        <v>#N/A</v>
      </c>
      <c r="BP143" s="67" t="e">
        <f>VLOOKUP(Calcul!$J148,'ModelParams Lp'!$D$28:$O$32,8,0)+BH143</f>
        <v>#N/A</v>
      </c>
      <c r="BQ143" s="67" t="e">
        <f>VLOOKUP(Calcul!$J148,'ModelParams Lp'!$D$28:$O$32,9,0)+BI143</f>
        <v>#N/A</v>
      </c>
      <c r="BR143" s="67" t="e">
        <f>VLOOKUP(Calcul!$J148,'ModelParams Lp'!$D$28:$O$32,10,0)+BJ143</f>
        <v>#N/A</v>
      </c>
      <c r="BS143" s="67" t="e">
        <f>VLOOKUP(Calcul!$J148,'ModelParams Lp'!$D$28:$O$32,11,0)+BK143</f>
        <v>#N/A</v>
      </c>
      <c r="BT143" s="67" t="e">
        <f>VLOOKUP(Calcul!$J148,'ModelParams Lp'!$D$28:$O$32,12,0)+BL143</f>
        <v>#N/A</v>
      </c>
      <c r="BU143" s="66" t="e">
        <f t="shared" ca="1" si="53"/>
        <v>#DIV/0!</v>
      </c>
      <c r="BV143" s="66" t="e">
        <f t="shared" ca="1" si="54"/>
        <v>#DIV/0!</v>
      </c>
      <c r="BW143" s="66" t="e">
        <f t="shared" ca="1" si="55"/>
        <v>#DIV/0!</v>
      </c>
      <c r="BX143" s="66" t="e">
        <f t="shared" ca="1" si="56"/>
        <v>#DIV/0!</v>
      </c>
      <c r="BY143" s="66" t="e">
        <f t="shared" ca="1" si="57"/>
        <v>#DIV/0!</v>
      </c>
      <c r="BZ143" s="66" t="e">
        <f t="shared" ca="1" si="58"/>
        <v>#DIV/0!</v>
      </c>
      <c r="CA143" s="66" t="e">
        <f t="shared" ca="1" si="59"/>
        <v>#DIV/0!</v>
      </c>
      <c r="CB143" s="66" t="e">
        <f t="shared" ca="1" si="60"/>
        <v>#DIV/0!</v>
      </c>
      <c r="CC143" s="24" t="e">
        <f ca="1">10*LOG10(IF(BU143="",0,POWER(10,((BU143+'ModelParams Lw'!$O$4)/10))) +IF(BV143="",0,POWER(10,((BV143+'ModelParams Lw'!$P$4)/10))) +IF(BW143="",0,POWER(10,((BW143+'ModelParams Lw'!$Q$4)/10))) +IF(BX143="",0,POWER(10,((BX143+'ModelParams Lw'!$R$4)/10))) +IF(BY143="",0,POWER(10,((BY143+'ModelParams Lw'!$S$4)/10))) +IF(BZ143="",0,POWER(10,((BZ143+'ModelParams Lw'!$T$4)/10))) +IF(CA143="",0,POWER(10,((CA143+'ModelParams Lw'!$U$4)/10)))+IF(CB143="",0,POWER(10,((CB143+'ModelParams Lw'!$V$4)/10))))</f>
        <v>#DIV/0!</v>
      </c>
      <c r="CD143" s="24" t="e">
        <f t="shared" ca="1" si="61"/>
        <v>#DIV/0!</v>
      </c>
      <c r="CE143" s="24" t="e">
        <f ca="1">(BU143-'ModelParams Lw'!O$10)/'ModelParams Lw'!O$11</f>
        <v>#DIV/0!</v>
      </c>
      <c r="CF143" s="24" t="e">
        <f ca="1">(BV143-'ModelParams Lw'!P$10)/'ModelParams Lw'!P$11</f>
        <v>#DIV/0!</v>
      </c>
      <c r="CG143" s="24" t="e">
        <f ca="1">(BW143-'ModelParams Lw'!Q$10)/'ModelParams Lw'!Q$11</f>
        <v>#DIV/0!</v>
      </c>
      <c r="CH143" s="24" t="e">
        <f ca="1">(BX143-'ModelParams Lw'!R$10)/'ModelParams Lw'!R$11</f>
        <v>#DIV/0!</v>
      </c>
      <c r="CI143" s="24" t="e">
        <f ca="1">(BY143-'ModelParams Lw'!S$10)/'ModelParams Lw'!S$11</f>
        <v>#DIV/0!</v>
      </c>
      <c r="CJ143" s="24" t="e">
        <f ca="1">(BZ143-'ModelParams Lw'!T$10)/'ModelParams Lw'!T$11</f>
        <v>#DIV/0!</v>
      </c>
      <c r="CK143" s="24" t="e">
        <f ca="1">(CA143-'ModelParams Lw'!U$10)/'ModelParams Lw'!U$11</f>
        <v>#DIV/0!</v>
      </c>
      <c r="CL143" s="24" t="e">
        <f ca="1">(CB143-'ModelParams Lw'!V$10)/'ModelParams Lw'!V$11</f>
        <v>#DIV/0!</v>
      </c>
      <c r="CM143" s="66" t="e">
        <f t="shared" si="62"/>
        <v>#DIV/0!</v>
      </c>
      <c r="CN143" s="66" t="e">
        <f t="shared" si="63"/>
        <v>#DIV/0!</v>
      </c>
      <c r="CO143" s="66" t="e">
        <f t="shared" si="64"/>
        <v>#DIV/0!</v>
      </c>
      <c r="CP143" s="66" t="e">
        <f t="shared" si="65"/>
        <v>#DIV/0!</v>
      </c>
      <c r="CQ143" s="66" t="e">
        <f t="shared" si="66"/>
        <v>#DIV/0!</v>
      </c>
      <c r="CR143" s="66" t="e">
        <f t="shared" si="67"/>
        <v>#DIV/0!</v>
      </c>
      <c r="CS143" s="66" t="e">
        <f t="shared" si="68"/>
        <v>#DIV/0!</v>
      </c>
      <c r="CT143" s="66" t="e">
        <f t="shared" si="69"/>
        <v>#DIV/0!</v>
      </c>
      <c r="CU143" s="24" t="e">
        <f>10*LOG10(IF(CM143="",0,POWER(10,((CM143+'ModelParams Lw'!$O$4)/10))) +IF(CN143="",0,POWER(10,((CN143+'ModelParams Lw'!$P$4)/10))) +IF(CO143="",0,POWER(10,((CO143+'ModelParams Lw'!$Q$4)/10))) +IF(CP143="",0,POWER(10,((CP143+'ModelParams Lw'!$R$4)/10))) +IF(CQ143="",0,POWER(10,((CQ143+'ModelParams Lw'!$S$4)/10))) +IF(CR143="",0,POWER(10,((CR143+'ModelParams Lw'!$T$4)/10))) +IF(CS143="",0,POWER(10,((CS143+'ModelParams Lw'!$U$4)/10)))+IF(CT143="",0,POWER(10,((CT143+'ModelParams Lw'!$V$4)/10))))</f>
        <v>#DIV/0!</v>
      </c>
      <c r="CV143" s="24" t="e">
        <f t="shared" si="70"/>
        <v>#DIV/0!</v>
      </c>
      <c r="CW143" s="24" t="e">
        <f>(CM143-'ModelParams Lw'!O$10)/'ModelParams Lw'!O$11</f>
        <v>#DIV/0!</v>
      </c>
      <c r="CX143" s="24" t="e">
        <f>(CN143-'ModelParams Lw'!P$10)/'ModelParams Lw'!P$11</f>
        <v>#DIV/0!</v>
      </c>
      <c r="CY143" s="24" t="e">
        <f>(CO143-'ModelParams Lw'!Q$10)/'ModelParams Lw'!Q$11</f>
        <v>#DIV/0!</v>
      </c>
      <c r="CZ143" s="24" t="e">
        <f>(CP143-'ModelParams Lw'!R$10)/'ModelParams Lw'!R$11</f>
        <v>#DIV/0!</v>
      </c>
      <c r="DA143" s="24" t="e">
        <f>(CQ143-'ModelParams Lw'!S$10)/'ModelParams Lw'!S$11</f>
        <v>#DIV/0!</v>
      </c>
      <c r="DB143" s="24" t="e">
        <f>(CR143-'ModelParams Lw'!T$10)/'ModelParams Lw'!T$11</f>
        <v>#DIV/0!</v>
      </c>
      <c r="DC143" s="24" t="e">
        <f>(CS143-'ModelParams Lw'!U$10)/'ModelParams Lw'!U$11</f>
        <v>#DIV/0!</v>
      </c>
      <c r="DD143" s="24" t="e">
        <f>(CT143-'ModelParams Lw'!V$10)/'ModelParams Lw'!V$11</f>
        <v>#DIV/0!</v>
      </c>
    </row>
    <row r="144" spans="1:108" x14ac:dyDescent="0.25">
      <c r="A144" s="12">
        <f>'Sound Power'!B144</f>
        <v>0</v>
      </c>
      <c r="B144" s="12">
        <f>'Sound Power'!D144</f>
        <v>0</v>
      </c>
      <c r="C144" s="12">
        <f>'Sound Power'!E144</f>
        <v>0</v>
      </c>
      <c r="D144" s="12">
        <f>'Sound Power'!F144</f>
        <v>0</v>
      </c>
      <c r="E144" s="67" t="e">
        <f>IF(Calcul!$G149="SA",'Sound Power'!AY144,'Sound Power'!P144)</f>
        <v>#DIV/0!</v>
      </c>
      <c r="F144" s="67" t="e">
        <f>IF(Calcul!$G149="SA",'Sound Power'!AZ144,'Sound Power'!Q144)</f>
        <v>#DIV/0!</v>
      </c>
      <c r="G144" s="67" t="e">
        <f>IF(Calcul!$G149="SA",'Sound Power'!BA144,'Sound Power'!R144)</f>
        <v>#DIV/0!</v>
      </c>
      <c r="H144" s="67" t="e">
        <f>IF(Calcul!$G149="SA",'Sound Power'!BB144,'Sound Power'!S144)</f>
        <v>#DIV/0!</v>
      </c>
      <c r="I144" s="67" t="e">
        <f>IF(Calcul!$G149="SA",'Sound Power'!BC144,'Sound Power'!T144)</f>
        <v>#DIV/0!</v>
      </c>
      <c r="J144" s="67" t="e">
        <f>IF(Calcul!$G149="SA",'Sound Power'!BD144,'Sound Power'!U144)</f>
        <v>#DIV/0!</v>
      </c>
      <c r="K144" s="67" t="e">
        <f>IF(Calcul!$G149="SA",'Sound Power'!BE144,'Sound Power'!V144)</f>
        <v>#DIV/0!</v>
      </c>
      <c r="L144" s="67" t="e">
        <f>IF(Calcul!$G149="SA",'Sound Power'!BF144,'Sound Power'!W144)</f>
        <v>#DIV/0!</v>
      </c>
      <c r="M144" s="67" t="e">
        <f>'Sound Power'!BY144</f>
        <v>#DIV/0!</v>
      </c>
      <c r="N144" s="67" t="e">
        <f>'Sound Power'!BZ144</f>
        <v>#DIV/0!</v>
      </c>
      <c r="O144" s="67" t="e">
        <f>'Sound Power'!CA144</f>
        <v>#DIV/0!</v>
      </c>
      <c r="P144" s="67" t="e">
        <f>'Sound Power'!CB144</f>
        <v>#DIV/0!</v>
      </c>
      <c r="Q144" s="67" t="e">
        <f>'Sound Power'!CC144</f>
        <v>#DIV/0!</v>
      </c>
      <c r="R144" s="67" t="e">
        <f>'Sound Power'!CD144</f>
        <v>#DIV/0!</v>
      </c>
      <c r="S144" s="67" t="e">
        <f>'Sound Power'!CE144</f>
        <v>#DIV/0!</v>
      </c>
      <c r="T144" s="67" t="e">
        <f>'Sound Power'!CF144</f>
        <v>#DIV/0!</v>
      </c>
      <c r="U144" s="64">
        <f t="shared" si="50"/>
        <v>0</v>
      </c>
      <c r="V144" s="64">
        <f t="shared" si="51"/>
        <v>0</v>
      </c>
      <c r="W144" s="67" t="e">
        <f>('ModelParams Lp'!B$4*10^'ModelParams Lp'!B$5*($U144/$V144)^'ModelParams Lp'!B$6)*3</f>
        <v>#DIV/0!</v>
      </c>
      <c r="X144" s="67" t="e">
        <f>('ModelParams Lp'!C$4*10^'ModelParams Lp'!C$5*($U144/$V144)^'ModelParams Lp'!C$6)*3</f>
        <v>#DIV/0!</v>
      </c>
      <c r="Y144" s="67" t="e">
        <f>('ModelParams Lp'!D$4*10^'ModelParams Lp'!D$5*($U144/$V144)^'ModelParams Lp'!D$6)*3</f>
        <v>#DIV/0!</v>
      </c>
      <c r="Z144" s="67" t="e">
        <f>('ModelParams Lp'!E$4*10^'ModelParams Lp'!E$5*($U144/$V144)^'ModelParams Lp'!E$6)*3</f>
        <v>#DIV/0!</v>
      </c>
      <c r="AA144" s="67" t="e">
        <f>('ModelParams Lp'!F$4*10^'ModelParams Lp'!F$5*($U144/$V144)^'ModelParams Lp'!F$6)*3</f>
        <v>#DIV/0!</v>
      </c>
      <c r="AB144" s="67" t="e">
        <f>('ModelParams Lp'!G$4*10^'ModelParams Lp'!G$5*($U144/$V144)^'ModelParams Lp'!G$6)*3</f>
        <v>#DIV/0!</v>
      </c>
      <c r="AC144" s="67" t="e">
        <f>('ModelParams Lp'!H$4*10^'ModelParams Lp'!H$5*($U144/$V144)^'ModelParams Lp'!H$6)*3</f>
        <v>#DIV/0!</v>
      </c>
      <c r="AD144" s="67" t="e">
        <f>('ModelParams Lp'!I$4*10^'ModelParams Lp'!I$5*($U144/$V144)^'ModelParams Lp'!I$6)*3</f>
        <v>#DIV/0!</v>
      </c>
      <c r="AE144" s="53" t="e">
        <f t="shared" si="52"/>
        <v>#DIV/0!</v>
      </c>
      <c r="AF144" s="53" t="e">
        <f>IF(AE144&lt;'ModelParams Lp'!$B$16,-1,IF(AE144&lt;'ModelParams Lp'!$C$16,0,IF(AE144&lt;'ModelParams Lp'!$D$16,1,IF(AE144&lt;'ModelParams Lp'!$E$16,2,IF(AE144&lt;'ModelParams Lp'!$F$16,3,IF(AE144&lt;'ModelParams Lp'!$G$16,4,IF(AE144&lt;'ModelParams Lp'!$H$16,5,6)))))))</f>
        <v>#DIV/0!</v>
      </c>
      <c r="AG144" s="67" t="e">
        <f ca="1">IF($AF144&gt;1,0,OFFSET('ModelParams Lp'!$C$12,0,-'Sound Pressure'!$AF144))</f>
        <v>#DIV/0!</v>
      </c>
      <c r="AH144" s="67" t="e">
        <f ca="1">IF($AF144&gt;2,0,OFFSET('ModelParams Lp'!$D$12,0,-'Sound Pressure'!$AF144))</f>
        <v>#DIV/0!</v>
      </c>
      <c r="AI144" s="67" t="e">
        <f ca="1">IF($AF144&gt;3,0,OFFSET('ModelParams Lp'!$E$12,0,-'Sound Pressure'!$AF144))</f>
        <v>#DIV/0!</v>
      </c>
      <c r="AJ144" s="67" t="e">
        <f ca="1">IF($AF144&gt;4,0,OFFSET('ModelParams Lp'!$F$12,0,-'Sound Pressure'!$AF144))</f>
        <v>#DIV/0!</v>
      </c>
      <c r="AK144" s="67" t="e">
        <f ca="1">IF($AF144&gt;3,0,OFFSET('ModelParams Lp'!$G$12,0,-'Sound Pressure'!$AF144))</f>
        <v>#DIV/0!</v>
      </c>
      <c r="AL144" s="67" t="e">
        <f ca="1">IF($AF144&gt;5,0,OFFSET('ModelParams Lp'!$H$12,0,-'Sound Pressure'!$AF144))</f>
        <v>#DIV/0!</v>
      </c>
      <c r="AM144" s="67" t="e">
        <f ca="1">IF($AF144&gt;6,0,OFFSET('ModelParams Lp'!$I$12,0,-'Sound Pressure'!$AF144))</f>
        <v>#DIV/0!</v>
      </c>
      <c r="AN144" s="67" t="e">
        <f ca="1">IF($AF144&gt;7,0,IF($AF$4&lt;0,3,OFFSET('ModelParams Lp'!$J$12,0,-'Sound Pressure'!$AF144)))</f>
        <v>#DIV/0!</v>
      </c>
      <c r="AO144" s="67" t="e">
        <f t="shared" si="48"/>
        <v>#DIV/0!</v>
      </c>
      <c r="AP144" s="67" t="e">
        <f t="shared" si="49"/>
        <v>#DIV/0!</v>
      </c>
      <c r="AQ144" s="67" t="e">
        <f t="shared" si="49"/>
        <v>#DIV/0!</v>
      </c>
      <c r="AR144" s="67" t="e">
        <f t="shared" si="49"/>
        <v>#DIV/0!</v>
      </c>
      <c r="AS144" s="67" t="e">
        <f t="shared" si="49"/>
        <v>#DIV/0!</v>
      </c>
      <c r="AT144" s="67" t="e">
        <f t="shared" si="49"/>
        <v>#DIV/0!</v>
      </c>
      <c r="AU144" s="67" t="e">
        <f t="shared" si="49"/>
        <v>#DIV/0!</v>
      </c>
      <c r="AV144" s="67" t="e">
        <f t="shared" si="49"/>
        <v>#DIV/0!</v>
      </c>
      <c r="AW144" s="67">
        <f>'ModelParams Lp'!B$22</f>
        <v>4</v>
      </c>
      <c r="AX144" s="67">
        <f>'ModelParams Lp'!C$22</f>
        <v>2</v>
      </c>
      <c r="AY144" s="67">
        <f>'ModelParams Lp'!D$22</f>
        <v>1</v>
      </c>
      <c r="AZ144" s="67">
        <f>'ModelParams Lp'!E$22</f>
        <v>0</v>
      </c>
      <c r="BA144" s="67">
        <f>'ModelParams Lp'!F$22</f>
        <v>0</v>
      </c>
      <c r="BB144" s="67">
        <f>'ModelParams Lp'!G$22</f>
        <v>0</v>
      </c>
      <c r="BC144" s="67">
        <f>'ModelParams Lp'!H$22</f>
        <v>0</v>
      </c>
      <c r="BD144" s="67">
        <f>'ModelParams Lp'!I$22</f>
        <v>0</v>
      </c>
      <c r="BE144" s="67" t="e">
        <f>-10*LOG(2/(4*PI()*2^2)+4/(0.163*(Calcul!$K149*Calcul!$L149)/VLOOKUP(Calcul!$I149,'ModelParams Lp'!$E$37:$F$39,2,0)))</f>
        <v>#N/A</v>
      </c>
      <c r="BF144" s="67" t="e">
        <f>-10*LOG(2/(4*PI()*2^2)+4/(0.163*(Calcul!$K149*Calcul!$L149)/VLOOKUP(Calcul!$I149,'ModelParams Lp'!$E$37:$F$39,2,0)))</f>
        <v>#N/A</v>
      </c>
      <c r="BG144" s="67" t="e">
        <f>-10*LOG(2/(4*PI()*2^2)+4/(0.163*(Calcul!$K149*Calcul!$L149)/VLOOKUP(Calcul!$I149,'ModelParams Lp'!$E$37:$F$39,2,0)))</f>
        <v>#N/A</v>
      </c>
      <c r="BH144" s="67" t="e">
        <f>-10*LOG(2/(4*PI()*2^2)+4/(0.163*(Calcul!$K149*Calcul!$L149)/VLOOKUP(Calcul!$I149,'ModelParams Lp'!$E$37:$F$39,2,0)))</f>
        <v>#N/A</v>
      </c>
      <c r="BI144" s="67" t="e">
        <f>-10*LOG(2/(4*PI()*2^2)+4/(0.163*(Calcul!$K149*Calcul!$L149)/VLOOKUP(Calcul!$I149,'ModelParams Lp'!$E$37:$F$39,2,0)))</f>
        <v>#N/A</v>
      </c>
      <c r="BJ144" s="67" t="e">
        <f>-10*LOG(2/(4*PI()*2^2)+4/(0.163*(Calcul!$K149*Calcul!$L149)/VLOOKUP(Calcul!$I149,'ModelParams Lp'!$E$37:$F$39,2,0)))</f>
        <v>#N/A</v>
      </c>
      <c r="BK144" s="67" t="e">
        <f>-10*LOG(2/(4*PI()*2^2)+4/(0.163*(Calcul!$K149*Calcul!$L149)/VLOOKUP(Calcul!$I149,'ModelParams Lp'!$E$37:$F$39,2,0)))</f>
        <v>#N/A</v>
      </c>
      <c r="BL144" s="67" t="e">
        <f>-10*LOG(2/(4*PI()*2^2)+4/(0.163*(Calcul!$K149*Calcul!$L149)/VLOOKUP(Calcul!$I149,'ModelParams Lp'!$E$37:$F$39,2,0)))</f>
        <v>#N/A</v>
      </c>
      <c r="BM144" s="67" t="e">
        <f>VLOOKUP(Calcul!$J149,'ModelParams Lp'!$D$28:$O$32,5,0)+BE144</f>
        <v>#N/A</v>
      </c>
      <c r="BN144" s="67" t="e">
        <f>VLOOKUP(Calcul!$J149,'ModelParams Lp'!$D$28:$O$32,6,0)+BF144</f>
        <v>#N/A</v>
      </c>
      <c r="BO144" s="67" t="e">
        <f>VLOOKUP(Calcul!$J149,'ModelParams Lp'!$D$28:$O$32,7,0)+BG144</f>
        <v>#N/A</v>
      </c>
      <c r="BP144" s="67" t="e">
        <f>VLOOKUP(Calcul!$J149,'ModelParams Lp'!$D$28:$O$32,8,0)+BH144</f>
        <v>#N/A</v>
      </c>
      <c r="BQ144" s="67" t="e">
        <f>VLOOKUP(Calcul!$J149,'ModelParams Lp'!$D$28:$O$32,9,0)+BI144</f>
        <v>#N/A</v>
      </c>
      <c r="BR144" s="67" t="e">
        <f>VLOOKUP(Calcul!$J149,'ModelParams Lp'!$D$28:$O$32,10,0)+BJ144</f>
        <v>#N/A</v>
      </c>
      <c r="BS144" s="67" t="e">
        <f>VLOOKUP(Calcul!$J149,'ModelParams Lp'!$D$28:$O$32,11,0)+BK144</f>
        <v>#N/A</v>
      </c>
      <c r="BT144" s="67" t="e">
        <f>VLOOKUP(Calcul!$J149,'ModelParams Lp'!$D$28:$O$32,12,0)+BL144</f>
        <v>#N/A</v>
      </c>
      <c r="BU144" s="66" t="e">
        <f t="shared" ca="1" si="53"/>
        <v>#DIV/0!</v>
      </c>
      <c r="BV144" s="66" t="e">
        <f t="shared" ca="1" si="54"/>
        <v>#DIV/0!</v>
      </c>
      <c r="BW144" s="66" t="e">
        <f t="shared" ca="1" si="55"/>
        <v>#DIV/0!</v>
      </c>
      <c r="BX144" s="66" t="e">
        <f t="shared" ca="1" si="56"/>
        <v>#DIV/0!</v>
      </c>
      <c r="BY144" s="66" t="e">
        <f t="shared" ca="1" si="57"/>
        <v>#DIV/0!</v>
      </c>
      <c r="BZ144" s="66" t="e">
        <f t="shared" ca="1" si="58"/>
        <v>#DIV/0!</v>
      </c>
      <c r="CA144" s="66" t="e">
        <f t="shared" ca="1" si="59"/>
        <v>#DIV/0!</v>
      </c>
      <c r="CB144" s="66" t="e">
        <f t="shared" ca="1" si="60"/>
        <v>#DIV/0!</v>
      </c>
      <c r="CC144" s="24" t="e">
        <f ca="1">10*LOG10(IF(BU144="",0,POWER(10,((BU144+'ModelParams Lw'!$O$4)/10))) +IF(BV144="",0,POWER(10,((BV144+'ModelParams Lw'!$P$4)/10))) +IF(BW144="",0,POWER(10,((BW144+'ModelParams Lw'!$Q$4)/10))) +IF(BX144="",0,POWER(10,((BX144+'ModelParams Lw'!$R$4)/10))) +IF(BY144="",0,POWER(10,((BY144+'ModelParams Lw'!$S$4)/10))) +IF(BZ144="",0,POWER(10,((BZ144+'ModelParams Lw'!$T$4)/10))) +IF(CA144="",0,POWER(10,((CA144+'ModelParams Lw'!$U$4)/10)))+IF(CB144="",0,POWER(10,((CB144+'ModelParams Lw'!$V$4)/10))))</f>
        <v>#DIV/0!</v>
      </c>
      <c r="CD144" s="24" t="e">
        <f t="shared" ca="1" si="61"/>
        <v>#DIV/0!</v>
      </c>
      <c r="CE144" s="24" t="e">
        <f ca="1">(BU144-'ModelParams Lw'!O$10)/'ModelParams Lw'!O$11</f>
        <v>#DIV/0!</v>
      </c>
      <c r="CF144" s="24" t="e">
        <f ca="1">(BV144-'ModelParams Lw'!P$10)/'ModelParams Lw'!P$11</f>
        <v>#DIV/0!</v>
      </c>
      <c r="CG144" s="24" t="e">
        <f ca="1">(BW144-'ModelParams Lw'!Q$10)/'ModelParams Lw'!Q$11</f>
        <v>#DIV/0!</v>
      </c>
      <c r="CH144" s="24" t="e">
        <f ca="1">(BX144-'ModelParams Lw'!R$10)/'ModelParams Lw'!R$11</f>
        <v>#DIV/0!</v>
      </c>
      <c r="CI144" s="24" t="e">
        <f ca="1">(BY144-'ModelParams Lw'!S$10)/'ModelParams Lw'!S$11</f>
        <v>#DIV/0!</v>
      </c>
      <c r="CJ144" s="24" t="e">
        <f ca="1">(BZ144-'ModelParams Lw'!T$10)/'ModelParams Lw'!T$11</f>
        <v>#DIV/0!</v>
      </c>
      <c r="CK144" s="24" t="e">
        <f ca="1">(CA144-'ModelParams Lw'!U$10)/'ModelParams Lw'!U$11</f>
        <v>#DIV/0!</v>
      </c>
      <c r="CL144" s="24" t="e">
        <f ca="1">(CB144-'ModelParams Lw'!V$10)/'ModelParams Lw'!V$11</f>
        <v>#DIV/0!</v>
      </c>
      <c r="CM144" s="66" t="e">
        <f t="shared" si="62"/>
        <v>#DIV/0!</v>
      </c>
      <c r="CN144" s="66" t="e">
        <f t="shared" si="63"/>
        <v>#DIV/0!</v>
      </c>
      <c r="CO144" s="66" t="e">
        <f t="shared" si="64"/>
        <v>#DIV/0!</v>
      </c>
      <c r="CP144" s="66" t="e">
        <f t="shared" si="65"/>
        <v>#DIV/0!</v>
      </c>
      <c r="CQ144" s="66" t="e">
        <f t="shared" si="66"/>
        <v>#DIV/0!</v>
      </c>
      <c r="CR144" s="66" t="e">
        <f t="shared" si="67"/>
        <v>#DIV/0!</v>
      </c>
      <c r="CS144" s="66" t="e">
        <f t="shared" si="68"/>
        <v>#DIV/0!</v>
      </c>
      <c r="CT144" s="66" t="e">
        <f t="shared" si="69"/>
        <v>#DIV/0!</v>
      </c>
      <c r="CU144" s="24" t="e">
        <f>10*LOG10(IF(CM144="",0,POWER(10,((CM144+'ModelParams Lw'!$O$4)/10))) +IF(CN144="",0,POWER(10,((CN144+'ModelParams Lw'!$P$4)/10))) +IF(CO144="",0,POWER(10,((CO144+'ModelParams Lw'!$Q$4)/10))) +IF(CP144="",0,POWER(10,((CP144+'ModelParams Lw'!$R$4)/10))) +IF(CQ144="",0,POWER(10,((CQ144+'ModelParams Lw'!$S$4)/10))) +IF(CR144="",0,POWER(10,((CR144+'ModelParams Lw'!$T$4)/10))) +IF(CS144="",0,POWER(10,((CS144+'ModelParams Lw'!$U$4)/10)))+IF(CT144="",0,POWER(10,((CT144+'ModelParams Lw'!$V$4)/10))))</f>
        <v>#DIV/0!</v>
      </c>
      <c r="CV144" s="24" t="e">
        <f t="shared" si="70"/>
        <v>#DIV/0!</v>
      </c>
      <c r="CW144" s="24" t="e">
        <f>(CM144-'ModelParams Lw'!O$10)/'ModelParams Lw'!O$11</f>
        <v>#DIV/0!</v>
      </c>
      <c r="CX144" s="24" t="e">
        <f>(CN144-'ModelParams Lw'!P$10)/'ModelParams Lw'!P$11</f>
        <v>#DIV/0!</v>
      </c>
      <c r="CY144" s="24" t="e">
        <f>(CO144-'ModelParams Lw'!Q$10)/'ModelParams Lw'!Q$11</f>
        <v>#DIV/0!</v>
      </c>
      <c r="CZ144" s="24" t="e">
        <f>(CP144-'ModelParams Lw'!R$10)/'ModelParams Lw'!R$11</f>
        <v>#DIV/0!</v>
      </c>
      <c r="DA144" s="24" t="e">
        <f>(CQ144-'ModelParams Lw'!S$10)/'ModelParams Lw'!S$11</f>
        <v>#DIV/0!</v>
      </c>
      <c r="DB144" s="24" t="e">
        <f>(CR144-'ModelParams Lw'!T$10)/'ModelParams Lw'!T$11</f>
        <v>#DIV/0!</v>
      </c>
      <c r="DC144" s="24" t="e">
        <f>(CS144-'ModelParams Lw'!U$10)/'ModelParams Lw'!U$11</f>
        <v>#DIV/0!</v>
      </c>
      <c r="DD144" s="24" t="e">
        <f>(CT144-'ModelParams Lw'!V$10)/'ModelParams Lw'!V$11</f>
        <v>#DIV/0!</v>
      </c>
    </row>
    <row r="145" spans="1:108" x14ac:dyDescent="0.25">
      <c r="A145" s="12">
        <f>'Sound Power'!B145</f>
        <v>0</v>
      </c>
      <c r="B145" s="12">
        <f>'Sound Power'!D145</f>
        <v>0</v>
      </c>
      <c r="C145" s="12">
        <f>'Sound Power'!E145</f>
        <v>0</v>
      </c>
      <c r="D145" s="12">
        <f>'Sound Power'!F145</f>
        <v>0</v>
      </c>
      <c r="E145" s="67" t="e">
        <f>IF(Calcul!$G150="SA",'Sound Power'!AY145,'Sound Power'!P145)</f>
        <v>#DIV/0!</v>
      </c>
      <c r="F145" s="67" t="e">
        <f>IF(Calcul!$G150="SA",'Sound Power'!AZ145,'Sound Power'!Q145)</f>
        <v>#DIV/0!</v>
      </c>
      <c r="G145" s="67" t="e">
        <f>IF(Calcul!$G150="SA",'Sound Power'!BA145,'Sound Power'!R145)</f>
        <v>#DIV/0!</v>
      </c>
      <c r="H145" s="67" t="e">
        <f>IF(Calcul!$G150="SA",'Sound Power'!BB145,'Sound Power'!S145)</f>
        <v>#DIV/0!</v>
      </c>
      <c r="I145" s="67" t="e">
        <f>IF(Calcul!$G150="SA",'Sound Power'!BC145,'Sound Power'!T145)</f>
        <v>#DIV/0!</v>
      </c>
      <c r="J145" s="67" t="e">
        <f>IF(Calcul!$G150="SA",'Sound Power'!BD145,'Sound Power'!U145)</f>
        <v>#DIV/0!</v>
      </c>
      <c r="K145" s="67" t="e">
        <f>IF(Calcul!$G150="SA",'Sound Power'!BE145,'Sound Power'!V145)</f>
        <v>#DIV/0!</v>
      </c>
      <c r="L145" s="67" t="e">
        <f>IF(Calcul!$G150="SA",'Sound Power'!BF145,'Sound Power'!W145)</f>
        <v>#DIV/0!</v>
      </c>
      <c r="M145" s="67" t="e">
        <f>'Sound Power'!BY145</f>
        <v>#DIV/0!</v>
      </c>
      <c r="N145" s="67" t="e">
        <f>'Sound Power'!BZ145</f>
        <v>#DIV/0!</v>
      </c>
      <c r="O145" s="67" t="e">
        <f>'Sound Power'!CA145</f>
        <v>#DIV/0!</v>
      </c>
      <c r="P145" s="67" t="e">
        <f>'Sound Power'!CB145</f>
        <v>#DIV/0!</v>
      </c>
      <c r="Q145" s="67" t="e">
        <f>'Sound Power'!CC145</f>
        <v>#DIV/0!</v>
      </c>
      <c r="R145" s="67" t="e">
        <f>'Sound Power'!CD145</f>
        <v>#DIV/0!</v>
      </c>
      <c r="S145" s="67" t="e">
        <f>'Sound Power'!CE145</f>
        <v>#DIV/0!</v>
      </c>
      <c r="T145" s="67" t="e">
        <f>'Sound Power'!CF145</f>
        <v>#DIV/0!</v>
      </c>
      <c r="U145" s="64">
        <f t="shared" si="50"/>
        <v>0</v>
      </c>
      <c r="V145" s="64">
        <f t="shared" si="51"/>
        <v>0</v>
      </c>
      <c r="W145" s="67" t="e">
        <f>('ModelParams Lp'!B$4*10^'ModelParams Lp'!B$5*($U145/$V145)^'ModelParams Lp'!B$6)*3</f>
        <v>#DIV/0!</v>
      </c>
      <c r="X145" s="67" t="e">
        <f>('ModelParams Lp'!C$4*10^'ModelParams Lp'!C$5*($U145/$V145)^'ModelParams Lp'!C$6)*3</f>
        <v>#DIV/0!</v>
      </c>
      <c r="Y145" s="67" t="e">
        <f>('ModelParams Lp'!D$4*10^'ModelParams Lp'!D$5*($U145/$V145)^'ModelParams Lp'!D$6)*3</f>
        <v>#DIV/0!</v>
      </c>
      <c r="Z145" s="67" t="e">
        <f>('ModelParams Lp'!E$4*10^'ModelParams Lp'!E$5*($U145/$V145)^'ModelParams Lp'!E$6)*3</f>
        <v>#DIV/0!</v>
      </c>
      <c r="AA145" s="67" t="e">
        <f>('ModelParams Lp'!F$4*10^'ModelParams Lp'!F$5*($U145/$V145)^'ModelParams Lp'!F$6)*3</f>
        <v>#DIV/0!</v>
      </c>
      <c r="AB145" s="67" t="e">
        <f>('ModelParams Lp'!G$4*10^'ModelParams Lp'!G$5*($U145/$V145)^'ModelParams Lp'!G$6)*3</f>
        <v>#DIV/0!</v>
      </c>
      <c r="AC145" s="67" t="e">
        <f>('ModelParams Lp'!H$4*10^'ModelParams Lp'!H$5*($U145/$V145)^'ModelParams Lp'!H$6)*3</f>
        <v>#DIV/0!</v>
      </c>
      <c r="AD145" s="67" t="e">
        <f>('ModelParams Lp'!I$4*10^'ModelParams Lp'!I$5*($U145/$V145)^'ModelParams Lp'!I$6)*3</f>
        <v>#DIV/0!</v>
      </c>
      <c r="AE145" s="53" t="e">
        <f t="shared" si="52"/>
        <v>#DIV/0!</v>
      </c>
      <c r="AF145" s="53" t="e">
        <f>IF(AE145&lt;'ModelParams Lp'!$B$16,-1,IF(AE145&lt;'ModelParams Lp'!$C$16,0,IF(AE145&lt;'ModelParams Lp'!$D$16,1,IF(AE145&lt;'ModelParams Lp'!$E$16,2,IF(AE145&lt;'ModelParams Lp'!$F$16,3,IF(AE145&lt;'ModelParams Lp'!$G$16,4,IF(AE145&lt;'ModelParams Lp'!$H$16,5,6)))))))</f>
        <v>#DIV/0!</v>
      </c>
      <c r="AG145" s="67" t="e">
        <f ca="1">IF($AF145&gt;1,0,OFFSET('ModelParams Lp'!$C$12,0,-'Sound Pressure'!$AF145))</f>
        <v>#DIV/0!</v>
      </c>
      <c r="AH145" s="67" t="e">
        <f ca="1">IF($AF145&gt;2,0,OFFSET('ModelParams Lp'!$D$12,0,-'Sound Pressure'!$AF145))</f>
        <v>#DIV/0!</v>
      </c>
      <c r="AI145" s="67" t="e">
        <f ca="1">IF($AF145&gt;3,0,OFFSET('ModelParams Lp'!$E$12,0,-'Sound Pressure'!$AF145))</f>
        <v>#DIV/0!</v>
      </c>
      <c r="AJ145" s="67" t="e">
        <f ca="1">IF($AF145&gt;4,0,OFFSET('ModelParams Lp'!$F$12,0,-'Sound Pressure'!$AF145))</f>
        <v>#DIV/0!</v>
      </c>
      <c r="AK145" s="67" t="e">
        <f ca="1">IF($AF145&gt;3,0,OFFSET('ModelParams Lp'!$G$12,0,-'Sound Pressure'!$AF145))</f>
        <v>#DIV/0!</v>
      </c>
      <c r="AL145" s="67" t="e">
        <f ca="1">IF($AF145&gt;5,0,OFFSET('ModelParams Lp'!$H$12,0,-'Sound Pressure'!$AF145))</f>
        <v>#DIV/0!</v>
      </c>
      <c r="AM145" s="67" t="e">
        <f ca="1">IF($AF145&gt;6,0,OFFSET('ModelParams Lp'!$I$12,0,-'Sound Pressure'!$AF145))</f>
        <v>#DIV/0!</v>
      </c>
      <c r="AN145" s="67" t="e">
        <f ca="1">IF($AF145&gt;7,0,IF($AF$4&lt;0,3,OFFSET('ModelParams Lp'!$J$12,0,-'Sound Pressure'!$AF145)))</f>
        <v>#DIV/0!</v>
      </c>
      <c r="AO145" s="67" t="e">
        <f t="shared" si="48"/>
        <v>#DIV/0!</v>
      </c>
      <c r="AP145" s="67" t="e">
        <f t="shared" si="49"/>
        <v>#DIV/0!</v>
      </c>
      <c r="AQ145" s="67" t="e">
        <f t="shared" si="49"/>
        <v>#DIV/0!</v>
      </c>
      <c r="AR145" s="67" t="e">
        <f t="shared" si="49"/>
        <v>#DIV/0!</v>
      </c>
      <c r="AS145" s="67" t="e">
        <f t="shared" si="49"/>
        <v>#DIV/0!</v>
      </c>
      <c r="AT145" s="67" t="e">
        <f t="shared" si="49"/>
        <v>#DIV/0!</v>
      </c>
      <c r="AU145" s="67" t="e">
        <f t="shared" si="49"/>
        <v>#DIV/0!</v>
      </c>
      <c r="AV145" s="67" t="e">
        <f t="shared" si="49"/>
        <v>#DIV/0!</v>
      </c>
      <c r="AW145" s="67">
        <f>'ModelParams Lp'!B$22</f>
        <v>4</v>
      </c>
      <c r="AX145" s="67">
        <f>'ModelParams Lp'!C$22</f>
        <v>2</v>
      </c>
      <c r="AY145" s="67">
        <f>'ModelParams Lp'!D$22</f>
        <v>1</v>
      </c>
      <c r="AZ145" s="67">
        <f>'ModelParams Lp'!E$22</f>
        <v>0</v>
      </c>
      <c r="BA145" s="67">
        <f>'ModelParams Lp'!F$22</f>
        <v>0</v>
      </c>
      <c r="BB145" s="67">
        <f>'ModelParams Lp'!G$22</f>
        <v>0</v>
      </c>
      <c r="BC145" s="67">
        <f>'ModelParams Lp'!H$22</f>
        <v>0</v>
      </c>
      <c r="BD145" s="67">
        <f>'ModelParams Lp'!I$22</f>
        <v>0</v>
      </c>
      <c r="BE145" s="67" t="e">
        <f>-10*LOG(2/(4*PI()*2^2)+4/(0.163*(Calcul!$K150*Calcul!$L150)/VLOOKUP(Calcul!$I150,'ModelParams Lp'!$E$37:$F$39,2,0)))</f>
        <v>#N/A</v>
      </c>
      <c r="BF145" s="67" t="e">
        <f>-10*LOG(2/(4*PI()*2^2)+4/(0.163*(Calcul!$K150*Calcul!$L150)/VLOOKUP(Calcul!$I150,'ModelParams Lp'!$E$37:$F$39,2,0)))</f>
        <v>#N/A</v>
      </c>
      <c r="BG145" s="67" t="e">
        <f>-10*LOG(2/(4*PI()*2^2)+4/(0.163*(Calcul!$K150*Calcul!$L150)/VLOOKUP(Calcul!$I150,'ModelParams Lp'!$E$37:$F$39,2,0)))</f>
        <v>#N/A</v>
      </c>
      <c r="BH145" s="67" t="e">
        <f>-10*LOG(2/(4*PI()*2^2)+4/(0.163*(Calcul!$K150*Calcul!$L150)/VLOOKUP(Calcul!$I150,'ModelParams Lp'!$E$37:$F$39,2,0)))</f>
        <v>#N/A</v>
      </c>
      <c r="BI145" s="67" t="e">
        <f>-10*LOG(2/(4*PI()*2^2)+4/(0.163*(Calcul!$K150*Calcul!$L150)/VLOOKUP(Calcul!$I150,'ModelParams Lp'!$E$37:$F$39,2,0)))</f>
        <v>#N/A</v>
      </c>
      <c r="BJ145" s="67" t="e">
        <f>-10*LOG(2/(4*PI()*2^2)+4/(0.163*(Calcul!$K150*Calcul!$L150)/VLOOKUP(Calcul!$I150,'ModelParams Lp'!$E$37:$F$39,2,0)))</f>
        <v>#N/A</v>
      </c>
      <c r="BK145" s="67" t="e">
        <f>-10*LOG(2/(4*PI()*2^2)+4/(0.163*(Calcul!$K150*Calcul!$L150)/VLOOKUP(Calcul!$I150,'ModelParams Lp'!$E$37:$F$39,2,0)))</f>
        <v>#N/A</v>
      </c>
      <c r="BL145" s="67" t="e">
        <f>-10*LOG(2/(4*PI()*2^2)+4/(0.163*(Calcul!$K150*Calcul!$L150)/VLOOKUP(Calcul!$I150,'ModelParams Lp'!$E$37:$F$39,2,0)))</f>
        <v>#N/A</v>
      </c>
      <c r="BM145" s="67" t="e">
        <f>VLOOKUP(Calcul!$J150,'ModelParams Lp'!$D$28:$O$32,5,0)+BE145</f>
        <v>#N/A</v>
      </c>
      <c r="BN145" s="67" t="e">
        <f>VLOOKUP(Calcul!$J150,'ModelParams Lp'!$D$28:$O$32,6,0)+BF145</f>
        <v>#N/A</v>
      </c>
      <c r="BO145" s="67" t="e">
        <f>VLOOKUP(Calcul!$J150,'ModelParams Lp'!$D$28:$O$32,7,0)+BG145</f>
        <v>#N/A</v>
      </c>
      <c r="BP145" s="67" t="e">
        <f>VLOOKUP(Calcul!$J150,'ModelParams Lp'!$D$28:$O$32,8,0)+BH145</f>
        <v>#N/A</v>
      </c>
      <c r="BQ145" s="67" t="e">
        <f>VLOOKUP(Calcul!$J150,'ModelParams Lp'!$D$28:$O$32,9,0)+BI145</f>
        <v>#N/A</v>
      </c>
      <c r="BR145" s="67" t="e">
        <f>VLOOKUP(Calcul!$J150,'ModelParams Lp'!$D$28:$O$32,10,0)+BJ145</f>
        <v>#N/A</v>
      </c>
      <c r="BS145" s="67" t="e">
        <f>VLOOKUP(Calcul!$J150,'ModelParams Lp'!$D$28:$O$32,11,0)+BK145</f>
        <v>#N/A</v>
      </c>
      <c r="BT145" s="67" t="e">
        <f>VLOOKUP(Calcul!$J150,'ModelParams Lp'!$D$28:$O$32,12,0)+BL145</f>
        <v>#N/A</v>
      </c>
      <c r="BU145" s="66" t="e">
        <f t="shared" ca="1" si="53"/>
        <v>#DIV/0!</v>
      </c>
      <c r="BV145" s="66" t="e">
        <f t="shared" ca="1" si="54"/>
        <v>#DIV/0!</v>
      </c>
      <c r="BW145" s="66" t="e">
        <f t="shared" ca="1" si="55"/>
        <v>#DIV/0!</v>
      </c>
      <c r="BX145" s="66" t="e">
        <f t="shared" ca="1" si="56"/>
        <v>#DIV/0!</v>
      </c>
      <c r="BY145" s="66" t="e">
        <f t="shared" ca="1" si="57"/>
        <v>#DIV/0!</v>
      </c>
      <c r="BZ145" s="66" t="e">
        <f t="shared" ca="1" si="58"/>
        <v>#DIV/0!</v>
      </c>
      <c r="CA145" s="66" t="e">
        <f t="shared" ca="1" si="59"/>
        <v>#DIV/0!</v>
      </c>
      <c r="CB145" s="66" t="e">
        <f t="shared" ca="1" si="60"/>
        <v>#DIV/0!</v>
      </c>
      <c r="CC145" s="24" t="e">
        <f ca="1">10*LOG10(IF(BU145="",0,POWER(10,((BU145+'ModelParams Lw'!$O$4)/10))) +IF(BV145="",0,POWER(10,((BV145+'ModelParams Lw'!$P$4)/10))) +IF(BW145="",0,POWER(10,((BW145+'ModelParams Lw'!$Q$4)/10))) +IF(BX145="",0,POWER(10,((BX145+'ModelParams Lw'!$R$4)/10))) +IF(BY145="",0,POWER(10,((BY145+'ModelParams Lw'!$S$4)/10))) +IF(BZ145="",0,POWER(10,((BZ145+'ModelParams Lw'!$T$4)/10))) +IF(CA145="",0,POWER(10,((CA145+'ModelParams Lw'!$U$4)/10)))+IF(CB145="",0,POWER(10,((CB145+'ModelParams Lw'!$V$4)/10))))</f>
        <v>#DIV/0!</v>
      </c>
      <c r="CD145" s="24" t="e">
        <f t="shared" ca="1" si="61"/>
        <v>#DIV/0!</v>
      </c>
      <c r="CE145" s="24" t="e">
        <f ca="1">(BU145-'ModelParams Lw'!O$10)/'ModelParams Lw'!O$11</f>
        <v>#DIV/0!</v>
      </c>
      <c r="CF145" s="24" t="e">
        <f ca="1">(BV145-'ModelParams Lw'!P$10)/'ModelParams Lw'!P$11</f>
        <v>#DIV/0!</v>
      </c>
      <c r="CG145" s="24" t="e">
        <f ca="1">(BW145-'ModelParams Lw'!Q$10)/'ModelParams Lw'!Q$11</f>
        <v>#DIV/0!</v>
      </c>
      <c r="CH145" s="24" t="e">
        <f ca="1">(BX145-'ModelParams Lw'!R$10)/'ModelParams Lw'!R$11</f>
        <v>#DIV/0!</v>
      </c>
      <c r="CI145" s="24" t="e">
        <f ca="1">(BY145-'ModelParams Lw'!S$10)/'ModelParams Lw'!S$11</f>
        <v>#DIV/0!</v>
      </c>
      <c r="CJ145" s="24" t="e">
        <f ca="1">(BZ145-'ModelParams Lw'!T$10)/'ModelParams Lw'!T$11</f>
        <v>#DIV/0!</v>
      </c>
      <c r="CK145" s="24" t="e">
        <f ca="1">(CA145-'ModelParams Lw'!U$10)/'ModelParams Lw'!U$11</f>
        <v>#DIV/0!</v>
      </c>
      <c r="CL145" s="24" t="e">
        <f ca="1">(CB145-'ModelParams Lw'!V$10)/'ModelParams Lw'!V$11</f>
        <v>#DIV/0!</v>
      </c>
      <c r="CM145" s="66" t="e">
        <f t="shared" si="62"/>
        <v>#DIV/0!</v>
      </c>
      <c r="CN145" s="66" t="e">
        <f t="shared" si="63"/>
        <v>#DIV/0!</v>
      </c>
      <c r="CO145" s="66" t="e">
        <f t="shared" si="64"/>
        <v>#DIV/0!</v>
      </c>
      <c r="CP145" s="66" t="e">
        <f t="shared" si="65"/>
        <v>#DIV/0!</v>
      </c>
      <c r="CQ145" s="66" t="e">
        <f t="shared" si="66"/>
        <v>#DIV/0!</v>
      </c>
      <c r="CR145" s="66" t="e">
        <f t="shared" si="67"/>
        <v>#DIV/0!</v>
      </c>
      <c r="CS145" s="66" t="e">
        <f t="shared" si="68"/>
        <v>#DIV/0!</v>
      </c>
      <c r="CT145" s="66" t="e">
        <f t="shared" si="69"/>
        <v>#DIV/0!</v>
      </c>
      <c r="CU145" s="24" t="e">
        <f>10*LOG10(IF(CM145="",0,POWER(10,((CM145+'ModelParams Lw'!$O$4)/10))) +IF(CN145="",0,POWER(10,((CN145+'ModelParams Lw'!$P$4)/10))) +IF(CO145="",0,POWER(10,((CO145+'ModelParams Lw'!$Q$4)/10))) +IF(CP145="",0,POWER(10,((CP145+'ModelParams Lw'!$R$4)/10))) +IF(CQ145="",0,POWER(10,((CQ145+'ModelParams Lw'!$S$4)/10))) +IF(CR145="",0,POWER(10,((CR145+'ModelParams Lw'!$T$4)/10))) +IF(CS145="",0,POWER(10,((CS145+'ModelParams Lw'!$U$4)/10)))+IF(CT145="",0,POWER(10,((CT145+'ModelParams Lw'!$V$4)/10))))</f>
        <v>#DIV/0!</v>
      </c>
      <c r="CV145" s="24" t="e">
        <f t="shared" si="70"/>
        <v>#DIV/0!</v>
      </c>
      <c r="CW145" s="24" t="e">
        <f>(CM145-'ModelParams Lw'!O$10)/'ModelParams Lw'!O$11</f>
        <v>#DIV/0!</v>
      </c>
      <c r="CX145" s="24" t="e">
        <f>(CN145-'ModelParams Lw'!P$10)/'ModelParams Lw'!P$11</f>
        <v>#DIV/0!</v>
      </c>
      <c r="CY145" s="24" t="e">
        <f>(CO145-'ModelParams Lw'!Q$10)/'ModelParams Lw'!Q$11</f>
        <v>#DIV/0!</v>
      </c>
      <c r="CZ145" s="24" t="e">
        <f>(CP145-'ModelParams Lw'!R$10)/'ModelParams Lw'!R$11</f>
        <v>#DIV/0!</v>
      </c>
      <c r="DA145" s="24" t="e">
        <f>(CQ145-'ModelParams Lw'!S$10)/'ModelParams Lw'!S$11</f>
        <v>#DIV/0!</v>
      </c>
      <c r="DB145" s="24" t="e">
        <f>(CR145-'ModelParams Lw'!T$10)/'ModelParams Lw'!T$11</f>
        <v>#DIV/0!</v>
      </c>
      <c r="DC145" s="24" t="e">
        <f>(CS145-'ModelParams Lw'!U$10)/'ModelParams Lw'!U$11</f>
        <v>#DIV/0!</v>
      </c>
      <c r="DD145" s="24" t="e">
        <f>(CT145-'ModelParams Lw'!V$10)/'ModelParams Lw'!V$11</f>
        <v>#DIV/0!</v>
      </c>
    </row>
    <row r="146" spans="1:108" x14ac:dyDescent="0.25">
      <c r="A146" s="12">
        <f>'Sound Power'!B146</f>
        <v>0</v>
      </c>
      <c r="B146" s="12">
        <f>'Sound Power'!D146</f>
        <v>0</v>
      </c>
      <c r="C146" s="12">
        <f>'Sound Power'!E146</f>
        <v>0</v>
      </c>
      <c r="D146" s="12">
        <f>'Sound Power'!F146</f>
        <v>0</v>
      </c>
      <c r="E146" s="67" t="e">
        <f>IF(Calcul!$G151="SA",'Sound Power'!AY146,'Sound Power'!P146)</f>
        <v>#DIV/0!</v>
      </c>
      <c r="F146" s="67" t="e">
        <f>IF(Calcul!$G151="SA",'Sound Power'!AZ146,'Sound Power'!Q146)</f>
        <v>#DIV/0!</v>
      </c>
      <c r="G146" s="67" t="e">
        <f>IF(Calcul!$G151="SA",'Sound Power'!BA146,'Sound Power'!R146)</f>
        <v>#DIV/0!</v>
      </c>
      <c r="H146" s="67" t="e">
        <f>IF(Calcul!$G151="SA",'Sound Power'!BB146,'Sound Power'!S146)</f>
        <v>#DIV/0!</v>
      </c>
      <c r="I146" s="67" t="e">
        <f>IF(Calcul!$G151="SA",'Sound Power'!BC146,'Sound Power'!T146)</f>
        <v>#DIV/0!</v>
      </c>
      <c r="J146" s="67" t="e">
        <f>IF(Calcul!$G151="SA",'Sound Power'!BD146,'Sound Power'!U146)</f>
        <v>#DIV/0!</v>
      </c>
      <c r="K146" s="67" t="e">
        <f>IF(Calcul!$G151="SA",'Sound Power'!BE146,'Sound Power'!V146)</f>
        <v>#DIV/0!</v>
      </c>
      <c r="L146" s="67" t="e">
        <f>IF(Calcul!$G151="SA",'Sound Power'!BF146,'Sound Power'!W146)</f>
        <v>#DIV/0!</v>
      </c>
      <c r="M146" s="67" t="e">
        <f>'Sound Power'!BY146</f>
        <v>#DIV/0!</v>
      </c>
      <c r="N146" s="67" t="e">
        <f>'Sound Power'!BZ146</f>
        <v>#DIV/0!</v>
      </c>
      <c r="O146" s="67" t="e">
        <f>'Sound Power'!CA146</f>
        <v>#DIV/0!</v>
      </c>
      <c r="P146" s="67" t="e">
        <f>'Sound Power'!CB146</f>
        <v>#DIV/0!</v>
      </c>
      <c r="Q146" s="67" t="e">
        <f>'Sound Power'!CC146</f>
        <v>#DIV/0!</v>
      </c>
      <c r="R146" s="67" t="e">
        <f>'Sound Power'!CD146</f>
        <v>#DIV/0!</v>
      </c>
      <c r="S146" s="67" t="e">
        <f>'Sound Power'!CE146</f>
        <v>#DIV/0!</v>
      </c>
      <c r="T146" s="67" t="e">
        <f>'Sound Power'!CF146</f>
        <v>#DIV/0!</v>
      </c>
      <c r="U146" s="64">
        <f t="shared" si="50"/>
        <v>0</v>
      </c>
      <c r="V146" s="64">
        <f t="shared" si="51"/>
        <v>0</v>
      </c>
      <c r="W146" s="67" t="e">
        <f>('ModelParams Lp'!B$4*10^'ModelParams Lp'!B$5*($U146/$V146)^'ModelParams Lp'!B$6)*3</f>
        <v>#DIV/0!</v>
      </c>
      <c r="X146" s="67" t="e">
        <f>('ModelParams Lp'!C$4*10^'ModelParams Lp'!C$5*($U146/$V146)^'ModelParams Lp'!C$6)*3</f>
        <v>#DIV/0!</v>
      </c>
      <c r="Y146" s="67" t="e">
        <f>('ModelParams Lp'!D$4*10^'ModelParams Lp'!D$5*($U146/$V146)^'ModelParams Lp'!D$6)*3</f>
        <v>#DIV/0!</v>
      </c>
      <c r="Z146" s="67" t="e">
        <f>('ModelParams Lp'!E$4*10^'ModelParams Lp'!E$5*($U146/$V146)^'ModelParams Lp'!E$6)*3</f>
        <v>#DIV/0!</v>
      </c>
      <c r="AA146" s="67" t="e">
        <f>('ModelParams Lp'!F$4*10^'ModelParams Lp'!F$5*($U146/$V146)^'ModelParams Lp'!F$6)*3</f>
        <v>#DIV/0!</v>
      </c>
      <c r="AB146" s="67" t="e">
        <f>('ModelParams Lp'!G$4*10^'ModelParams Lp'!G$5*($U146/$V146)^'ModelParams Lp'!G$6)*3</f>
        <v>#DIV/0!</v>
      </c>
      <c r="AC146" s="67" t="e">
        <f>('ModelParams Lp'!H$4*10^'ModelParams Lp'!H$5*($U146/$V146)^'ModelParams Lp'!H$6)*3</f>
        <v>#DIV/0!</v>
      </c>
      <c r="AD146" s="67" t="e">
        <f>('ModelParams Lp'!I$4*10^'ModelParams Lp'!I$5*($U146/$V146)^'ModelParams Lp'!I$6)*3</f>
        <v>#DIV/0!</v>
      </c>
      <c r="AE146" s="53" t="e">
        <f t="shared" si="52"/>
        <v>#DIV/0!</v>
      </c>
      <c r="AF146" s="53" t="e">
        <f>IF(AE146&lt;'ModelParams Lp'!$B$16,-1,IF(AE146&lt;'ModelParams Lp'!$C$16,0,IF(AE146&lt;'ModelParams Lp'!$D$16,1,IF(AE146&lt;'ModelParams Lp'!$E$16,2,IF(AE146&lt;'ModelParams Lp'!$F$16,3,IF(AE146&lt;'ModelParams Lp'!$G$16,4,IF(AE146&lt;'ModelParams Lp'!$H$16,5,6)))))))</f>
        <v>#DIV/0!</v>
      </c>
      <c r="AG146" s="67" t="e">
        <f ca="1">IF($AF146&gt;1,0,OFFSET('ModelParams Lp'!$C$12,0,-'Sound Pressure'!$AF146))</f>
        <v>#DIV/0!</v>
      </c>
      <c r="AH146" s="67" t="e">
        <f ca="1">IF($AF146&gt;2,0,OFFSET('ModelParams Lp'!$D$12,0,-'Sound Pressure'!$AF146))</f>
        <v>#DIV/0!</v>
      </c>
      <c r="AI146" s="67" t="e">
        <f ca="1">IF($AF146&gt;3,0,OFFSET('ModelParams Lp'!$E$12,0,-'Sound Pressure'!$AF146))</f>
        <v>#DIV/0!</v>
      </c>
      <c r="AJ146" s="67" t="e">
        <f ca="1">IF($AF146&gt;4,0,OFFSET('ModelParams Lp'!$F$12,0,-'Sound Pressure'!$AF146))</f>
        <v>#DIV/0!</v>
      </c>
      <c r="AK146" s="67" t="e">
        <f ca="1">IF($AF146&gt;3,0,OFFSET('ModelParams Lp'!$G$12,0,-'Sound Pressure'!$AF146))</f>
        <v>#DIV/0!</v>
      </c>
      <c r="AL146" s="67" t="e">
        <f ca="1">IF($AF146&gt;5,0,OFFSET('ModelParams Lp'!$H$12,0,-'Sound Pressure'!$AF146))</f>
        <v>#DIV/0!</v>
      </c>
      <c r="AM146" s="67" t="e">
        <f ca="1">IF($AF146&gt;6,0,OFFSET('ModelParams Lp'!$I$12,0,-'Sound Pressure'!$AF146))</f>
        <v>#DIV/0!</v>
      </c>
      <c r="AN146" s="67" t="e">
        <f ca="1">IF($AF146&gt;7,0,IF($AF$4&lt;0,3,OFFSET('ModelParams Lp'!$J$12,0,-'Sound Pressure'!$AF146)))</f>
        <v>#DIV/0!</v>
      </c>
      <c r="AO146" s="67" t="e">
        <f t="shared" ref="AO146:AO209" si="71">10*LOG(1+(343.2/(4*PI()*AO$3))^2*(2*PI()/$V146))</f>
        <v>#DIV/0!</v>
      </c>
      <c r="AP146" s="67" t="e">
        <f t="shared" si="49"/>
        <v>#DIV/0!</v>
      </c>
      <c r="AQ146" s="67" t="e">
        <f t="shared" si="49"/>
        <v>#DIV/0!</v>
      </c>
      <c r="AR146" s="67" t="e">
        <f t="shared" si="49"/>
        <v>#DIV/0!</v>
      </c>
      <c r="AS146" s="67" t="e">
        <f t="shared" si="49"/>
        <v>#DIV/0!</v>
      </c>
      <c r="AT146" s="67" t="e">
        <f t="shared" si="49"/>
        <v>#DIV/0!</v>
      </c>
      <c r="AU146" s="67" t="e">
        <f t="shared" si="49"/>
        <v>#DIV/0!</v>
      </c>
      <c r="AV146" s="67" t="e">
        <f t="shared" si="49"/>
        <v>#DIV/0!</v>
      </c>
      <c r="AW146" s="67">
        <f>'ModelParams Lp'!B$22</f>
        <v>4</v>
      </c>
      <c r="AX146" s="67">
        <f>'ModelParams Lp'!C$22</f>
        <v>2</v>
      </c>
      <c r="AY146" s="67">
        <f>'ModelParams Lp'!D$22</f>
        <v>1</v>
      </c>
      <c r="AZ146" s="67">
        <f>'ModelParams Lp'!E$22</f>
        <v>0</v>
      </c>
      <c r="BA146" s="67">
        <f>'ModelParams Lp'!F$22</f>
        <v>0</v>
      </c>
      <c r="BB146" s="67">
        <f>'ModelParams Lp'!G$22</f>
        <v>0</v>
      </c>
      <c r="BC146" s="67">
        <f>'ModelParams Lp'!H$22</f>
        <v>0</v>
      </c>
      <c r="BD146" s="67">
        <f>'ModelParams Lp'!I$22</f>
        <v>0</v>
      </c>
      <c r="BE146" s="67" t="e">
        <f>-10*LOG(2/(4*PI()*2^2)+4/(0.163*(Calcul!$K151*Calcul!$L151)/VLOOKUP(Calcul!$I151,'ModelParams Lp'!$E$37:$F$39,2,0)))</f>
        <v>#N/A</v>
      </c>
      <c r="BF146" s="67" t="e">
        <f>-10*LOG(2/(4*PI()*2^2)+4/(0.163*(Calcul!$K151*Calcul!$L151)/VLOOKUP(Calcul!$I151,'ModelParams Lp'!$E$37:$F$39,2,0)))</f>
        <v>#N/A</v>
      </c>
      <c r="BG146" s="67" t="e">
        <f>-10*LOG(2/(4*PI()*2^2)+4/(0.163*(Calcul!$K151*Calcul!$L151)/VLOOKUP(Calcul!$I151,'ModelParams Lp'!$E$37:$F$39,2,0)))</f>
        <v>#N/A</v>
      </c>
      <c r="BH146" s="67" t="e">
        <f>-10*LOG(2/(4*PI()*2^2)+4/(0.163*(Calcul!$K151*Calcul!$L151)/VLOOKUP(Calcul!$I151,'ModelParams Lp'!$E$37:$F$39,2,0)))</f>
        <v>#N/A</v>
      </c>
      <c r="BI146" s="67" t="e">
        <f>-10*LOG(2/(4*PI()*2^2)+4/(0.163*(Calcul!$K151*Calcul!$L151)/VLOOKUP(Calcul!$I151,'ModelParams Lp'!$E$37:$F$39,2,0)))</f>
        <v>#N/A</v>
      </c>
      <c r="BJ146" s="67" t="e">
        <f>-10*LOG(2/(4*PI()*2^2)+4/(0.163*(Calcul!$K151*Calcul!$L151)/VLOOKUP(Calcul!$I151,'ModelParams Lp'!$E$37:$F$39,2,0)))</f>
        <v>#N/A</v>
      </c>
      <c r="BK146" s="67" t="e">
        <f>-10*LOG(2/(4*PI()*2^2)+4/(0.163*(Calcul!$K151*Calcul!$L151)/VLOOKUP(Calcul!$I151,'ModelParams Lp'!$E$37:$F$39,2,0)))</f>
        <v>#N/A</v>
      </c>
      <c r="BL146" s="67" t="e">
        <f>-10*LOG(2/(4*PI()*2^2)+4/(0.163*(Calcul!$K151*Calcul!$L151)/VLOOKUP(Calcul!$I151,'ModelParams Lp'!$E$37:$F$39,2,0)))</f>
        <v>#N/A</v>
      </c>
      <c r="BM146" s="67" t="e">
        <f>VLOOKUP(Calcul!$J151,'ModelParams Lp'!$D$28:$O$32,5,0)+BE146</f>
        <v>#N/A</v>
      </c>
      <c r="BN146" s="67" t="e">
        <f>VLOOKUP(Calcul!$J151,'ModelParams Lp'!$D$28:$O$32,6,0)+BF146</f>
        <v>#N/A</v>
      </c>
      <c r="BO146" s="67" t="e">
        <f>VLOOKUP(Calcul!$J151,'ModelParams Lp'!$D$28:$O$32,7,0)+BG146</f>
        <v>#N/A</v>
      </c>
      <c r="BP146" s="67" t="e">
        <f>VLOOKUP(Calcul!$J151,'ModelParams Lp'!$D$28:$O$32,8,0)+BH146</f>
        <v>#N/A</v>
      </c>
      <c r="BQ146" s="67" t="e">
        <f>VLOOKUP(Calcul!$J151,'ModelParams Lp'!$D$28:$O$32,9,0)+BI146</f>
        <v>#N/A</v>
      </c>
      <c r="BR146" s="67" t="e">
        <f>VLOOKUP(Calcul!$J151,'ModelParams Lp'!$D$28:$O$32,10,0)+BJ146</f>
        <v>#N/A</v>
      </c>
      <c r="BS146" s="67" t="e">
        <f>VLOOKUP(Calcul!$J151,'ModelParams Lp'!$D$28:$O$32,11,0)+BK146</f>
        <v>#N/A</v>
      </c>
      <c r="BT146" s="67" t="e">
        <f>VLOOKUP(Calcul!$J151,'ModelParams Lp'!$D$28:$O$32,12,0)+BL146</f>
        <v>#N/A</v>
      </c>
      <c r="BU146" s="66" t="e">
        <f t="shared" ca="1" si="53"/>
        <v>#DIV/0!</v>
      </c>
      <c r="BV146" s="66" t="e">
        <f t="shared" ca="1" si="54"/>
        <v>#DIV/0!</v>
      </c>
      <c r="BW146" s="66" t="e">
        <f t="shared" ca="1" si="55"/>
        <v>#DIV/0!</v>
      </c>
      <c r="BX146" s="66" t="e">
        <f t="shared" ca="1" si="56"/>
        <v>#DIV/0!</v>
      </c>
      <c r="BY146" s="66" t="e">
        <f t="shared" ca="1" si="57"/>
        <v>#DIV/0!</v>
      </c>
      <c r="BZ146" s="66" t="e">
        <f t="shared" ca="1" si="58"/>
        <v>#DIV/0!</v>
      </c>
      <c r="CA146" s="66" t="e">
        <f t="shared" ca="1" si="59"/>
        <v>#DIV/0!</v>
      </c>
      <c r="CB146" s="66" t="e">
        <f t="shared" ca="1" si="60"/>
        <v>#DIV/0!</v>
      </c>
      <c r="CC146" s="24" t="e">
        <f ca="1">10*LOG10(IF(BU146="",0,POWER(10,((BU146+'ModelParams Lw'!$O$4)/10))) +IF(BV146="",0,POWER(10,((BV146+'ModelParams Lw'!$P$4)/10))) +IF(BW146="",0,POWER(10,((BW146+'ModelParams Lw'!$Q$4)/10))) +IF(BX146="",0,POWER(10,((BX146+'ModelParams Lw'!$R$4)/10))) +IF(BY146="",0,POWER(10,((BY146+'ModelParams Lw'!$S$4)/10))) +IF(BZ146="",0,POWER(10,((BZ146+'ModelParams Lw'!$T$4)/10))) +IF(CA146="",0,POWER(10,((CA146+'ModelParams Lw'!$U$4)/10)))+IF(CB146="",0,POWER(10,((CB146+'ModelParams Lw'!$V$4)/10))))</f>
        <v>#DIV/0!</v>
      </c>
      <c r="CD146" s="24" t="e">
        <f t="shared" ca="1" si="61"/>
        <v>#DIV/0!</v>
      </c>
      <c r="CE146" s="24" t="e">
        <f ca="1">(BU146-'ModelParams Lw'!O$10)/'ModelParams Lw'!O$11</f>
        <v>#DIV/0!</v>
      </c>
      <c r="CF146" s="24" t="e">
        <f ca="1">(BV146-'ModelParams Lw'!P$10)/'ModelParams Lw'!P$11</f>
        <v>#DIV/0!</v>
      </c>
      <c r="CG146" s="24" t="e">
        <f ca="1">(BW146-'ModelParams Lw'!Q$10)/'ModelParams Lw'!Q$11</f>
        <v>#DIV/0!</v>
      </c>
      <c r="CH146" s="24" t="e">
        <f ca="1">(BX146-'ModelParams Lw'!R$10)/'ModelParams Lw'!R$11</f>
        <v>#DIV/0!</v>
      </c>
      <c r="CI146" s="24" t="e">
        <f ca="1">(BY146-'ModelParams Lw'!S$10)/'ModelParams Lw'!S$11</f>
        <v>#DIV/0!</v>
      </c>
      <c r="CJ146" s="24" t="e">
        <f ca="1">(BZ146-'ModelParams Lw'!T$10)/'ModelParams Lw'!T$11</f>
        <v>#DIV/0!</v>
      </c>
      <c r="CK146" s="24" t="e">
        <f ca="1">(CA146-'ModelParams Lw'!U$10)/'ModelParams Lw'!U$11</f>
        <v>#DIV/0!</v>
      </c>
      <c r="CL146" s="24" t="e">
        <f ca="1">(CB146-'ModelParams Lw'!V$10)/'ModelParams Lw'!V$11</f>
        <v>#DIV/0!</v>
      </c>
      <c r="CM146" s="66" t="e">
        <f t="shared" si="62"/>
        <v>#DIV/0!</v>
      </c>
      <c r="CN146" s="66" t="e">
        <f t="shared" si="63"/>
        <v>#DIV/0!</v>
      </c>
      <c r="CO146" s="66" t="e">
        <f t="shared" si="64"/>
        <v>#DIV/0!</v>
      </c>
      <c r="CP146" s="66" t="e">
        <f t="shared" si="65"/>
        <v>#DIV/0!</v>
      </c>
      <c r="CQ146" s="66" t="e">
        <f t="shared" si="66"/>
        <v>#DIV/0!</v>
      </c>
      <c r="CR146" s="66" t="e">
        <f t="shared" si="67"/>
        <v>#DIV/0!</v>
      </c>
      <c r="CS146" s="66" t="e">
        <f t="shared" si="68"/>
        <v>#DIV/0!</v>
      </c>
      <c r="CT146" s="66" t="e">
        <f t="shared" si="69"/>
        <v>#DIV/0!</v>
      </c>
      <c r="CU146" s="24" t="e">
        <f>10*LOG10(IF(CM146="",0,POWER(10,((CM146+'ModelParams Lw'!$O$4)/10))) +IF(CN146="",0,POWER(10,((CN146+'ModelParams Lw'!$P$4)/10))) +IF(CO146="",0,POWER(10,((CO146+'ModelParams Lw'!$Q$4)/10))) +IF(CP146="",0,POWER(10,((CP146+'ModelParams Lw'!$R$4)/10))) +IF(CQ146="",0,POWER(10,((CQ146+'ModelParams Lw'!$S$4)/10))) +IF(CR146="",0,POWER(10,((CR146+'ModelParams Lw'!$T$4)/10))) +IF(CS146="",0,POWER(10,((CS146+'ModelParams Lw'!$U$4)/10)))+IF(CT146="",0,POWER(10,((CT146+'ModelParams Lw'!$V$4)/10))))</f>
        <v>#DIV/0!</v>
      </c>
      <c r="CV146" s="24" t="e">
        <f t="shared" si="70"/>
        <v>#DIV/0!</v>
      </c>
      <c r="CW146" s="24" t="e">
        <f>(CM146-'ModelParams Lw'!O$10)/'ModelParams Lw'!O$11</f>
        <v>#DIV/0!</v>
      </c>
      <c r="CX146" s="24" t="e">
        <f>(CN146-'ModelParams Lw'!P$10)/'ModelParams Lw'!P$11</f>
        <v>#DIV/0!</v>
      </c>
      <c r="CY146" s="24" t="e">
        <f>(CO146-'ModelParams Lw'!Q$10)/'ModelParams Lw'!Q$11</f>
        <v>#DIV/0!</v>
      </c>
      <c r="CZ146" s="24" t="e">
        <f>(CP146-'ModelParams Lw'!R$10)/'ModelParams Lw'!R$11</f>
        <v>#DIV/0!</v>
      </c>
      <c r="DA146" s="24" t="e">
        <f>(CQ146-'ModelParams Lw'!S$10)/'ModelParams Lw'!S$11</f>
        <v>#DIV/0!</v>
      </c>
      <c r="DB146" s="24" t="e">
        <f>(CR146-'ModelParams Lw'!T$10)/'ModelParams Lw'!T$11</f>
        <v>#DIV/0!</v>
      </c>
      <c r="DC146" s="24" t="e">
        <f>(CS146-'ModelParams Lw'!U$10)/'ModelParams Lw'!U$11</f>
        <v>#DIV/0!</v>
      </c>
      <c r="DD146" s="24" t="e">
        <f>(CT146-'ModelParams Lw'!V$10)/'ModelParams Lw'!V$11</f>
        <v>#DIV/0!</v>
      </c>
    </row>
    <row r="147" spans="1:108" x14ac:dyDescent="0.25">
      <c r="A147" s="12">
        <f>'Sound Power'!B147</f>
        <v>0</v>
      </c>
      <c r="B147" s="12">
        <f>'Sound Power'!D147</f>
        <v>0</v>
      </c>
      <c r="C147" s="12">
        <f>'Sound Power'!E147</f>
        <v>0</v>
      </c>
      <c r="D147" s="12">
        <f>'Sound Power'!F147</f>
        <v>0</v>
      </c>
      <c r="E147" s="67" t="e">
        <f>IF(Calcul!$G152="SA",'Sound Power'!AY147,'Sound Power'!P147)</f>
        <v>#DIV/0!</v>
      </c>
      <c r="F147" s="67" t="e">
        <f>IF(Calcul!$G152="SA",'Sound Power'!AZ147,'Sound Power'!Q147)</f>
        <v>#DIV/0!</v>
      </c>
      <c r="G147" s="67" t="e">
        <f>IF(Calcul!$G152="SA",'Sound Power'!BA147,'Sound Power'!R147)</f>
        <v>#DIV/0!</v>
      </c>
      <c r="H147" s="67" t="e">
        <f>IF(Calcul!$G152="SA",'Sound Power'!BB147,'Sound Power'!S147)</f>
        <v>#DIV/0!</v>
      </c>
      <c r="I147" s="67" t="e">
        <f>IF(Calcul!$G152="SA",'Sound Power'!BC147,'Sound Power'!T147)</f>
        <v>#DIV/0!</v>
      </c>
      <c r="J147" s="67" t="e">
        <f>IF(Calcul!$G152="SA",'Sound Power'!BD147,'Sound Power'!U147)</f>
        <v>#DIV/0!</v>
      </c>
      <c r="K147" s="67" t="e">
        <f>IF(Calcul!$G152="SA",'Sound Power'!BE147,'Sound Power'!V147)</f>
        <v>#DIV/0!</v>
      </c>
      <c r="L147" s="67" t="e">
        <f>IF(Calcul!$G152="SA",'Sound Power'!BF147,'Sound Power'!W147)</f>
        <v>#DIV/0!</v>
      </c>
      <c r="M147" s="67" t="e">
        <f>'Sound Power'!BY147</f>
        <v>#DIV/0!</v>
      </c>
      <c r="N147" s="67" t="e">
        <f>'Sound Power'!BZ147</f>
        <v>#DIV/0!</v>
      </c>
      <c r="O147" s="67" t="e">
        <f>'Sound Power'!CA147</f>
        <v>#DIV/0!</v>
      </c>
      <c r="P147" s="67" t="e">
        <f>'Sound Power'!CB147</f>
        <v>#DIV/0!</v>
      </c>
      <c r="Q147" s="67" t="e">
        <f>'Sound Power'!CC147</f>
        <v>#DIV/0!</v>
      </c>
      <c r="R147" s="67" t="e">
        <f>'Sound Power'!CD147</f>
        <v>#DIV/0!</v>
      </c>
      <c r="S147" s="67" t="e">
        <f>'Sound Power'!CE147</f>
        <v>#DIV/0!</v>
      </c>
      <c r="T147" s="67" t="e">
        <f>'Sound Power'!CF147</f>
        <v>#DIV/0!</v>
      </c>
      <c r="U147" s="64">
        <f t="shared" si="50"/>
        <v>0</v>
      </c>
      <c r="V147" s="64">
        <f t="shared" si="51"/>
        <v>0</v>
      </c>
      <c r="W147" s="67" t="e">
        <f>('ModelParams Lp'!B$4*10^'ModelParams Lp'!B$5*($U147/$V147)^'ModelParams Lp'!B$6)*3</f>
        <v>#DIV/0!</v>
      </c>
      <c r="X147" s="67" t="e">
        <f>('ModelParams Lp'!C$4*10^'ModelParams Lp'!C$5*($U147/$V147)^'ModelParams Lp'!C$6)*3</f>
        <v>#DIV/0!</v>
      </c>
      <c r="Y147" s="67" t="e">
        <f>('ModelParams Lp'!D$4*10^'ModelParams Lp'!D$5*($U147/$V147)^'ModelParams Lp'!D$6)*3</f>
        <v>#DIV/0!</v>
      </c>
      <c r="Z147" s="67" t="e">
        <f>('ModelParams Lp'!E$4*10^'ModelParams Lp'!E$5*($U147/$V147)^'ModelParams Lp'!E$6)*3</f>
        <v>#DIV/0!</v>
      </c>
      <c r="AA147" s="67" t="e">
        <f>('ModelParams Lp'!F$4*10^'ModelParams Lp'!F$5*($U147/$V147)^'ModelParams Lp'!F$6)*3</f>
        <v>#DIV/0!</v>
      </c>
      <c r="AB147" s="67" t="e">
        <f>('ModelParams Lp'!G$4*10^'ModelParams Lp'!G$5*($U147/$V147)^'ModelParams Lp'!G$6)*3</f>
        <v>#DIV/0!</v>
      </c>
      <c r="AC147" s="67" t="e">
        <f>('ModelParams Lp'!H$4*10^'ModelParams Lp'!H$5*($U147/$V147)^'ModelParams Lp'!H$6)*3</f>
        <v>#DIV/0!</v>
      </c>
      <c r="AD147" s="67" t="e">
        <f>('ModelParams Lp'!I$4*10^'ModelParams Lp'!I$5*($U147/$V147)^'ModelParams Lp'!I$6)*3</f>
        <v>#DIV/0!</v>
      </c>
      <c r="AE147" s="53" t="e">
        <f t="shared" si="52"/>
        <v>#DIV/0!</v>
      </c>
      <c r="AF147" s="53" t="e">
        <f>IF(AE147&lt;'ModelParams Lp'!$B$16,-1,IF(AE147&lt;'ModelParams Lp'!$C$16,0,IF(AE147&lt;'ModelParams Lp'!$D$16,1,IF(AE147&lt;'ModelParams Lp'!$E$16,2,IF(AE147&lt;'ModelParams Lp'!$F$16,3,IF(AE147&lt;'ModelParams Lp'!$G$16,4,IF(AE147&lt;'ModelParams Lp'!$H$16,5,6)))))))</f>
        <v>#DIV/0!</v>
      </c>
      <c r="AG147" s="67" t="e">
        <f ca="1">IF($AF147&gt;1,0,OFFSET('ModelParams Lp'!$C$12,0,-'Sound Pressure'!$AF147))</f>
        <v>#DIV/0!</v>
      </c>
      <c r="AH147" s="67" t="e">
        <f ca="1">IF($AF147&gt;2,0,OFFSET('ModelParams Lp'!$D$12,0,-'Sound Pressure'!$AF147))</f>
        <v>#DIV/0!</v>
      </c>
      <c r="AI147" s="67" t="e">
        <f ca="1">IF($AF147&gt;3,0,OFFSET('ModelParams Lp'!$E$12,0,-'Sound Pressure'!$AF147))</f>
        <v>#DIV/0!</v>
      </c>
      <c r="AJ147" s="67" t="e">
        <f ca="1">IF($AF147&gt;4,0,OFFSET('ModelParams Lp'!$F$12,0,-'Sound Pressure'!$AF147))</f>
        <v>#DIV/0!</v>
      </c>
      <c r="AK147" s="67" t="e">
        <f ca="1">IF($AF147&gt;3,0,OFFSET('ModelParams Lp'!$G$12,0,-'Sound Pressure'!$AF147))</f>
        <v>#DIV/0!</v>
      </c>
      <c r="AL147" s="67" t="e">
        <f ca="1">IF($AF147&gt;5,0,OFFSET('ModelParams Lp'!$H$12,0,-'Sound Pressure'!$AF147))</f>
        <v>#DIV/0!</v>
      </c>
      <c r="AM147" s="67" t="e">
        <f ca="1">IF($AF147&gt;6,0,OFFSET('ModelParams Lp'!$I$12,0,-'Sound Pressure'!$AF147))</f>
        <v>#DIV/0!</v>
      </c>
      <c r="AN147" s="67" t="e">
        <f ca="1">IF($AF147&gt;7,0,IF($AF$4&lt;0,3,OFFSET('ModelParams Lp'!$J$12,0,-'Sound Pressure'!$AF147)))</f>
        <v>#DIV/0!</v>
      </c>
      <c r="AO147" s="67" t="e">
        <f t="shared" si="71"/>
        <v>#DIV/0!</v>
      </c>
      <c r="AP147" s="67" t="e">
        <f t="shared" si="49"/>
        <v>#DIV/0!</v>
      </c>
      <c r="AQ147" s="67" t="e">
        <f t="shared" si="49"/>
        <v>#DIV/0!</v>
      </c>
      <c r="AR147" s="67" t="e">
        <f t="shared" si="49"/>
        <v>#DIV/0!</v>
      </c>
      <c r="AS147" s="67" t="e">
        <f t="shared" si="49"/>
        <v>#DIV/0!</v>
      </c>
      <c r="AT147" s="67" t="e">
        <f t="shared" si="49"/>
        <v>#DIV/0!</v>
      </c>
      <c r="AU147" s="67" t="e">
        <f t="shared" si="49"/>
        <v>#DIV/0!</v>
      </c>
      <c r="AV147" s="67" t="e">
        <f t="shared" si="49"/>
        <v>#DIV/0!</v>
      </c>
      <c r="AW147" s="67">
        <f>'ModelParams Lp'!B$22</f>
        <v>4</v>
      </c>
      <c r="AX147" s="67">
        <f>'ModelParams Lp'!C$22</f>
        <v>2</v>
      </c>
      <c r="AY147" s="67">
        <f>'ModelParams Lp'!D$22</f>
        <v>1</v>
      </c>
      <c r="AZ147" s="67">
        <f>'ModelParams Lp'!E$22</f>
        <v>0</v>
      </c>
      <c r="BA147" s="67">
        <f>'ModelParams Lp'!F$22</f>
        <v>0</v>
      </c>
      <c r="BB147" s="67">
        <f>'ModelParams Lp'!G$22</f>
        <v>0</v>
      </c>
      <c r="BC147" s="67">
        <f>'ModelParams Lp'!H$22</f>
        <v>0</v>
      </c>
      <c r="BD147" s="67">
        <f>'ModelParams Lp'!I$22</f>
        <v>0</v>
      </c>
      <c r="BE147" s="67" t="e">
        <f>-10*LOG(2/(4*PI()*2^2)+4/(0.163*(Calcul!$K152*Calcul!$L152)/VLOOKUP(Calcul!$I152,'ModelParams Lp'!$E$37:$F$39,2,0)))</f>
        <v>#N/A</v>
      </c>
      <c r="BF147" s="67" t="e">
        <f>-10*LOG(2/(4*PI()*2^2)+4/(0.163*(Calcul!$K152*Calcul!$L152)/VLOOKUP(Calcul!$I152,'ModelParams Lp'!$E$37:$F$39,2,0)))</f>
        <v>#N/A</v>
      </c>
      <c r="BG147" s="67" t="e">
        <f>-10*LOG(2/(4*PI()*2^2)+4/(0.163*(Calcul!$K152*Calcul!$L152)/VLOOKUP(Calcul!$I152,'ModelParams Lp'!$E$37:$F$39,2,0)))</f>
        <v>#N/A</v>
      </c>
      <c r="BH147" s="67" t="e">
        <f>-10*LOG(2/(4*PI()*2^2)+4/(0.163*(Calcul!$K152*Calcul!$L152)/VLOOKUP(Calcul!$I152,'ModelParams Lp'!$E$37:$F$39,2,0)))</f>
        <v>#N/A</v>
      </c>
      <c r="BI147" s="67" t="e">
        <f>-10*LOG(2/(4*PI()*2^2)+4/(0.163*(Calcul!$K152*Calcul!$L152)/VLOOKUP(Calcul!$I152,'ModelParams Lp'!$E$37:$F$39,2,0)))</f>
        <v>#N/A</v>
      </c>
      <c r="BJ147" s="67" t="e">
        <f>-10*LOG(2/(4*PI()*2^2)+4/(0.163*(Calcul!$K152*Calcul!$L152)/VLOOKUP(Calcul!$I152,'ModelParams Lp'!$E$37:$F$39,2,0)))</f>
        <v>#N/A</v>
      </c>
      <c r="BK147" s="67" t="e">
        <f>-10*LOG(2/(4*PI()*2^2)+4/(0.163*(Calcul!$K152*Calcul!$L152)/VLOOKUP(Calcul!$I152,'ModelParams Lp'!$E$37:$F$39,2,0)))</f>
        <v>#N/A</v>
      </c>
      <c r="BL147" s="67" t="e">
        <f>-10*LOG(2/(4*PI()*2^2)+4/(0.163*(Calcul!$K152*Calcul!$L152)/VLOOKUP(Calcul!$I152,'ModelParams Lp'!$E$37:$F$39,2,0)))</f>
        <v>#N/A</v>
      </c>
      <c r="BM147" s="67" t="e">
        <f>VLOOKUP(Calcul!$J152,'ModelParams Lp'!$D$28:$O$32,5,0)+BE147</f>
        <v>#N/A</v>
      </c>
      <c r="BN147" s="67" t="e">
        <f>VLOOKUP(Calcul!$J152,'ModelParams Lp'!$D$28:$O$32,6,0)+BF147</f>
        <v>#N/A</v>
      </c>
      <c r="BO147" s="67" t="e">
        <f>VLOOKUP(Calcul!$J152,'ModelParams Lp'!$D$28:$O$32,7,0)+BG147</f>
        <v>#N/A</v>
      </c>
      <c r="BP147" s="67" t="e">
        <f>VLOOKUP(Calcul!$J152,'ModelParams Lp'!$D$28:$O$32,8,0)+BH147</f>
        <v>#N/A</v>
      </c>
      <c r="BQ147" s="67" t="e">
        <f>VLOOKUP(Calcul!$J152,'ModelParams Lp'!$D$28:$O$32,9,0)+BI147</f>
        <v>#N/A</v>
      </c>
      <c r="BR147" s="67" t="e">
        <f>VLOOKUP(Calcul!$J152,'ModelParams Lp'!$D$28:$O$32,10,0)+BJ147</f>
        <v>#N/A</v>
      </c>
      <c r="BS147" s="67" t="e">
        <f>VLOOKUP(Calcul!$J152,'ModelParams Lp'!$D$28:$O$32,11,0)+BK147</f>
        <v>#N/A</v>
      </c>
      <c r="BT147" s="67" t="e">
        <f>VLOOKUP(Calcul!$J152,'ModelParams Lp'!$D$28:$O$32,12,0)+BL147</f>
        <v>#N/A</v>
      </c>
      <c r="BU147" s="66" t="e">
        <f t="shared" ca="1" si="53"/>
        <v>#DIV/0!</v>
      </c>
      <c r="BV147" s="66" t="e">
        <f t="shared" ca="1" si="54"/>
        <v>#DIV/0!</v>
      </c>
      <c r="BW147" s="66" t="e">
        <f t="shared" ca="1" si="55"/>
        <v>#DIV/0!</v>
      </c>
      <c r="BX147" s="66" t="e">
        <f t="shared" ca="1" si="56"/>
        <v>#DIV/0!</v>
      </c>
      <c r="BY147" s="66" t="e">
        <f t="shared" ca="1" si="57"/>
        <v>#DIV/0!</v>
      </c>
      <c r="BZ147" s="66" t="e">
        <f t="shared" ca="1" si="58"/>
        <v>#DIV/0!</v>
      </c>
      <c r="CA147" s="66" t="e">
        <f t="shared" ca="1" si="59"/>
        <v>#DIV/0!</v>
      </c>
      <c r="CB147" s="66" t="e">
        <f t="shared" ca="1" si="60"/>
        <v>#DIV/0!</v>
      </c>
      <c r="CC147" s="24" t="e">
        <f ca="1">10*LOG10(IF(BU147="",0,POWER(10,((BU147+'ModelParams Lw'!$O$4)/10))) +IF(BV147="",0,POWER(10,((BV147+'ModelParams Lw'!$P$4)/10))) +IF(BW147="",0,POWER(10,((BW147+'ModelParams Lw'!$Q$4)/10))) +IF(BX147="",0,POWER(10,((BX147+'ModelParams Lw'!$R$4)/10))) +IF(BY147="",0,POWER(10,((BY147+'ModelParams Lw'!$S$4)/10))) +IF(BZ147="",0,POWER(10,((BZ147+'ModelParams Lw'!$T$4)/10))) +IF(CA147="",0,POWER(10,((CA147+'ModelParams Lw'!$U$4)/10)))+IF(CB147="",0,POWER(10,((CB147+'ModelParams Lw'!$V$4)/10))))</f>
        <v>#DIV/0!</v>
      </c>
      <c r="CD147" s="24" t="e">
        <f t="shared" ca="1" si="61"/>
        <v>#DIV/0!</v>
      </c>
      <c r="CE147" s="24" t="e">
        <f ca="1">(BU147-'ModelParams Lw'!O$10)/'ModelParams Lw'!O$11</f>
        <v>#DIV/0!</v>
      </c>
      <c r="CF147" s="24" t="e">
        <f ca="1">(BV147-'ModelParams Lw'!P$10)/'ModelParams Lw'!P$11</f>
        <v>#DIV/0!</v>
      </c>
      <c r="CG147" s="24" t="e">
        <f ca="1">(BW147-'ModelParams Lw'!Q$10)/'ModelParams Lw'!Q$11</f>
        <v>#DIV/0!</v>
      </c>
      <c r="CH147" s="24" t="e">
        <f ca="1">(BX147-'ModelParams Lw'!R$10)/'ModelParams Lw'!R$11</f>
        <v>#DIV/0!</v>
      </c>
      <c r="CI147" s="24" t="e">
        <f ca="1">(BY147-'ModelParams Lw'!S$10)/'ModelParams Lw'!S$11</f>
        <v>#DIV/0!</v>
      </c>
      <c r="CJ147" s="24" t="e">
        <f ca="1">(BZ147-'ModelParams Lw'!T$10)/'ModelParams Lw'!T$11</f>
        <v>#DIV/0!</v>
      </c>
      <c r="CK147" s="24" t="e">
        <f ca="1">(CA147-'ModelParams Lw'!U$10)/'ModelParams Lw'!U$11</f>
        <v>#DIV/0!</v>
      </c>
      <c r="CL147" s="24" t="e">
        <f ca="1">(CB147-'ModelParams Lw'!V$10)/'ModelParams Lw'!V$11</f>
        <v>#DIV/0!</v>
      </c>
      <c r="CM147" s="66" t="e">
        <f t="shared" si="62"/>
        <v>#DIV/0!</v>
      </c>
      <c r="CN147" s="66" t="e">
        <f t="shared" si="63"/>
        <v>#DIV/0!</v>
      </c>
      <c r="CO147" s="66" t="e">
        <f t="shared" si="64"/>
        <v>#DIV/0!</v>
      </c>
      <c r="CP147" s="66" t="e">
        <f t="shared" si="65"/>
        <v>#DIV/0!</v>
      </c>
      <c r="CQ147" s="66" t="e">
        <f t="shared" si="66"/>
        <v>#DIV/0!</v>
      </c>
      <c r="CR147" s="66" t="e">
        <f t="shared" si="67"/>
        <v>#DIV/0!</v>
      </c>
      <c r="CS147" s="66" t="e">
        <f t="shared" si="68"/>
        <v>#DIV/0!</v>
      </c>
      <c r="CT147" s="66" t="e">
        <f t="shared" si="69"/>
        <v>#DIV/0!</v>
      </c>
      <c r="CU147" s="24" t="e">
        <f>10*LOG10(IF(CM147="",0,POWER(10,((CM147+'ModelParams Lw'!$O$4)/10))) +IF(CN147="",0,POWER(10,((CN147+'ModelParams Lw'!$P$4)/10))) +IF(CO147="",0,POWER(10,((CO147+'ModelParams Lw'!$Q$4)/10))) +IF(CP147="",0,POWER(10,((CP147+'ModelParams Lw'!$R$4)/10))) +IF(CQ147="",0,POWER(10,((CQ147+'ModelParams Lw'!$S$4)/10))) +IF(CR147="",0,POWER(10,((CR147+'ModelParams Lw'!$T$4)/10))) +IF(CS147="",0,POWER(10,((CS147+'ModelParams Lw'!$U$4)/10)))+IF(CT147="",0,POWER(10,((CT147+'ModelParams Lw'!$V$4)/10))))</f>
        <v>#DIV/0!</v>
      </c>
      <c r="CV147" s="24" t="e">
        <f t="shared" si="70"/>
        <v>#DIV/0!</v>
      </c>
      <c r="CW147" s="24" t="e">
        <f>(CM147-'ModelParams Lw'!O$10)/'ModelParams Lw'!O$11</f>
        <v>#DIV/0!</v>
      </c>
      <c r="CX147" s="24" t="e">
        <f>(CN147-'ModelParams Lw'!P$10)/'ModelParams Lw'!P$11</f>
        <v>#DIV/0!</v>
      </c>
      <c r="CY147" s="24" t="e">
        <f>(CO147-'ModelParams Lw'!Q$10)/'ModelParams Lw'!Q$11</f>
        <v>#DIV/0!</v>
      </c>
      <c r="CZ147" s="24" t="e">
        <f>(CP147-'ModelParams Lw'!R$10)/'ModelParams Lw'!R$11</f>
        <v>#DIV/0!</v>
      </c>
      <c r="DA147" s="24" t="e">
        <f>(CQ147-'ModelParams Lw'!S$10)/'ModelParams Lw'!S$11</f>
        <v>#DIV/0!</v>
      </c>
      <c r="DB147" s="24" t="e">
        <f>(CR147-'ModelParams Lw'!T$10)/'ModelParams Lw'!T$11</f>
        <v>#DIV/0!</v>
      </c>
      <c r="DC147" s="24" t="e">
        <f>(CS147-'ModelParams Lw'!U$10)/'ModelParams Lw'!U$11</f>
        <v>#DIV/0!</v>
      </c>
      <c r="DD147" s="24" t="e">
        <f>(CT147-'ModelParams Lw'!V$10)/'ModelParams Lw'!V$11</f>
        <v>#DIV/0!</v>
      </c>
    </row>
    <row r="148" spans="1:108" x14ac:dyDescent="0.25">
      <c r="A148" s="12">
        <f>'Sound Power'!B148</f>
        <v>0</v>
      </c>
      <c r="B148" s="12">
        <f>'Sound Power'!D148</f>
        <v>0</v>
      </c>
      <c r="C148" s="12">
        <f>'Sound Power'!E148</f>
        <v>0</v>
      </c>
      <c r="D148" s="12">
        <f>'Sound Power'!F148</f>
        <v>0</v>
      </c>
      <c r="E148" s="67" t="e">
        <f>IF(Calcul!$G153="SA",'Sound Power'!AY148,'Sound Power'!P148)</f>
        <v>#DIV/0!</v>
      </c>
      <c r="F148" s="67" t="e">
        <f>IF(Calcul!$G153="SA",'Sound Power'!AZ148,'Sound Power'!Q148)</f>
        <v>#DIV/0!</v>
      </c>
      <c r="G148" s="67" t="e">
        <f>IF(Calcul!$G153="SA",'Sound Power'!BA148,'Sound Power'!R148)</f>
        <v>#DIV/0!</v>
      </c>
      <c r="H148" s="67" t="e">
        <f>IF(Calcul!$G153="SA",'Sound Power'!BB148,'Sound Power'!S148)</f>
        <v>#DIV/0!</v>
      </c>
      <c r="I148" s="67" t="e">
        <f>IF(Calcul!$G153="SA",'Sound Power'!BC148,'Sound Power'!T148)</f>
        <v>#DIV/0!</v>
      </c>
      <c r="J148" s="67" t="e">
        <f>IF(Calcul!$G153="SA",'Sound Power'!BD148,'Sound Power'!U148)</f>
        <v>#DIV/0!</v>
      </c>
      <c r="K148" s="67" t="e">
        <f>IF(Calcul!$G153="SA",'Sound Power'!BE148,'Sound Power'!V148)</f>
        <v>#DIV/0!</v>
      </c>
      <c r="L148" s="67" t="e">
        <f>IF(Calcul!$G153="SA",'Sound Power'!BF148,'Sound Power'!W148)</f>
        <v>#DIV/0!</v>
      </c>
      <c r="M148" s="67" t="e">
        <f>'Sound Power'!BY148</f>
        <v>#DIV/0!</v>
      </c>
      <c r="N148" s="67" t="e">
        <f>'Sound Power'!BZ148</f>
        <v>#DIV/0!</v>
      </c>
      <c r="O148" s="67" t="e">
        <f>'Sound Power'!CA148</f>
        <v>#DIV/0!</v>
      </c>
      <c r="P148" s="67" t="e">
        <f>'Sound Power'!CB148</f>
        <v>#DIV/0!</v>
      </c>
      <c r="Q148" s="67" t="e">
        <f>'Sound Power'!CC148</f>
        <v>#DIV/0!</v>
      </c>
      <c r="R148" s="67" t="e">
        <f>'Sound Power'!CD148</f>
        <v>#DIV/0!</v>
      </c>
      <c r="S148" s="67" t="e">
        <f>'Sound Power'!CE148</f>
        <v>#DIV/0!</v>
      </c>
      <c r="T148" s="67" t="e">
        <f>'Sound Power'!CF148</f>
        <v>#DIV/0!</v>
      </c>
      <c r="U148" s="64">
        <f t="shared" si="50"/>
        <v>0</v>
      </c>
      <c r="V148" s="64">
        <f t="shared" si="51"/>
        <v>0</v>
      </c>
      <c r="W148" s="67" t="e">
        <f>('ModelParams Lp'!B$4*10^'ModelParams Lp'!B$5*($U148/$V148)^'ModelParams Lp'!B$6)*3</f>
        <v>#DIV/0!</v>
      </c>
      <c r="X148" s="67" t="e">
        <f>('ModelParams Lp'!C$4*10^'ModelParams Lp'!C$5*($U148/$V148)^'ModelParams Lp'!C$6)*3</f>
        <v>#DIV/0!</v>
      </c>
      <c r="Y148" s="67" t="e">
        <f>('ModelParams Lp'!D$4*10^'ModelParams Lp'!D$5*($U148/$V148)^'ModelParams Lp'!D$6)*3</f>
        <v>#DIV/0!</v>
      </c>
      <c r="Z148" s="67" t="e">
        <f>('ModelParams Lp'!E$4*10^'ModelParams Lp'!E$5*($U148/$V148)^'ModelParams Lp'!E$6)*3</f>
        <v>#DIV/0!</v>
      </c>
      <c r="AA148" s="67" t="e">
        <f>('ModelParams Lp'!F$4*10^'ModelParams Lp'!F$5*($U148/$V148)^'ModelParams Lp'!F$6)*3</f>
        <v>#DIV/0!</v>
      </c>
      <c r="AB148" s="67" t="e">
        <f>('ModelParams Lp'!G$4*10^'ModelParams Lp'!G$5*($U148/$V148)^'ModelParams Lp'!G$6)*3</f>
        <v>#DIV/0!</v>
      </c>
      <c r="AC148" s="67" t="e">
        <f>('ModelParams Lp'!H$4*10^'ModelParams Lp'!H$5*($U148/$V148)^'ModelParams Lp'!H$6)*3</f>
        <v>#DIV/0!</v>
      </c>
      <c r="AD148" s="67" t="e">
        <f>('ModelParams Lp'!I$4*10^'ModelParams Lp'!I$5*($U148/$V148)^'ModelParams Lp'!I$6)*3</f>
        <v>#DIV/0!</v>
      </c>
      <c r="AE148" s="53" t="e">
        <f t="shared" si="52"/>
        <v>#DIV/0!</v>
      </c>
      <c r="AF148" s="53" t="e">
        <f>IF(AE148&lt;'ModelParams Lp'!$B$16,-1,IF(AE148&lt;'ModelParams Lp'!$C$16,0,IF(AE148&lt;'ModelParams Lp'!$D$16,1,IF(AE148&lt;'ModelParams Lp'!$E$16,2,IF(AE148&lt;'ModelParams Lp'!$F$16,3,IF(AE148&lt;'ModelParams Lp'!$G$16,4,IF(AE148&lt;'ModelParams Lp'!$H$16,5,6)))))))</f>
        <v>#DIV/0!</v>
      </c>
      <c r="AG148" s="67" t="e">
        <f ca="1">IF($AF148&gt;1,0,OFFSET('ModelParams Lp'!$C$12,0,-'Sound Pressure'!$AF148))</f>
        <v>#DIV/0!</v>
      </c>
      <c r="AH148" s="67" t="e">
        <f ca="1">IF($AF148&gt;2,0,OFFSET('ModelParams Lp'!$D$12,0,-'Sound Pressure'!$AF148))</f>
        <v>#DIV/0!</v>
      </c>
      <c r="AI148" s="67" t="e">
        <f ca="1">IF($AF148&gt;3,0,OFFSET('ModelParams Lp'!$E$12,0,-'Sound Pressure'!$AF148))</f>
        <v>#DIV/0!</v>
      </c>
      <c r="AJ148" s="67" t="e">
        <f ca="1">IF($AF148&gt;4,0,OFFSET('ModelParams Lp'!$F$12,0,-'Sound Pressure'!$AF148))</f>
        <v>#DIV/0!</v>
      </c>
      <c r="AK148" s="67" t="e">
        <f ca="1">IF($AF148&gt;3,0,OFFSET('ModelParams Lp'!$G$12,0,-'Sound Pressure'!$AF148))</f>
        <v>#DIV/0!</v>
      </c>
      <c r="AL148" s="67" t="e">
        <f ca="1">IF($AF148&gt;5,0,OFFSET('ModelParams Lp'!$H$12,0,-'Sound Pressure'!$AF148))</f>
        <v>#DIV/0!</v>
      </c>
      <c r="AM148" s="67" t="e">
        <f ca="1">IF($AF148&gt;6,0,OFFSET('ModelParams Lp'!$I$12,0,-'Sound Pressure'!$AF148))</f>
        <v>#DIV/0!</v>
      </c>
      <c r="AN148" s="67" t="e">
        <f ca="1">IF($AF148&gt;7,0,IF($AF$4&lt;0,3,OFFSET('ModelParams Lp'!$J$12,0,-'Sound Pressure'!$AF148)))</f>
        <v>#DIV/0!</v>
      </c>
      <c r="AO148" s="67" t="e">
        <f t="shared" si="71"/>
        <v>#DIV/0!</v>
      </c>
      <c r="AP148" s="67" t="e">
        <f t="shared" si="49"/>
        <v>#DIV/0!</v>
      </c>
      <c r="AQ148" s="67" t="e">
        <f t="shared" si="49"/>
        <v>#DIV/0!</v>
      </c>
      <c r="AR148" s="67" t="e">
        <f t="shared" si="49"/>
        <v>#DIV/0!</v>
      </c>
      <c r="AS148" s="67" t="e">
        <f t="shared" si="49"/>
        <v>#DIV/0!</v>
      </c>
      <c r="AT148" s="67" t="e">
        <f t="shared" si="49"/>
        <v>#DIV/0!</v>
      </c>
      <c r="AU148" s="67" t="e">
        <f t="shared" si="49"/>
        <v>#DIV/0!</v>
      </c>
      <c r="AV148" s="67" t="e">
        <f t="shared" si="49"/>
        <v>#DIV/0!</v>
      </c>
      <c r="AW148" s="67">
        <f>'ModelParams Lp'!B$22</f>
        <v>4</v>
      </c>
      <c r="AX148" s="67">
        <f>'ModelParams Lp'!C$22</f>
        <v>2</v>
      </c>
      <c r="AY148" s="67">
        <f>'ModelParams Lp'!D$22</f>
        <v>1</v>
      </c>
      <c r="AZ148" s="67">
        <f>'ModelParams Lp'!E$22</f>
        <v>0</v>
      </c>
      <c r="BA148" s="67">
        <f>'ModelParams Lp'!F$22</f>
        <v>0</v>
      </c>
      <c r="BB148" s="67">
        <f>'ModelParams Lp'!G$22</f>
        <v>0</v>
      </c>
      <c r="BC148" s="67">
        <f>'ModelParams Lp'!H$22</f>
        <v>0</v>
      </c>
      <c r="BD148" s="67">
        <f>'ModelParams Lp'!I$22</f>
        <v>0</v>
      </c>
      <c r="BE148" s="67" t="e">
        <f>-10*LOG(2/(4*PI()*2^2)+4/(0.163*(Calcul!$K153*Calcul!$L153)/VLOOKUP(Calcul!$I153,'ModelParams Lp'!$E$37:$F$39,2,0)))</f>
        <v>#N/A</v>
      </c>
      <c r="BF148" s="67" t="e">
        <f>-10*LOG(2/(4*PI()*2^2)+4/(0.163*(Calcul!$K153*Calcul!$L153)/VLOOKUP(Calcul!$I153,'ModelParams Lp'!$E$37:$F$39,2,0)))</f>
        <v>#N/A</v>
      </c>
      <c r="BG148" s="67" t="e">
        <f>-10*LOG(2/(4*PI()*2^2)+4/(0.163*(Calcul!$K153*Calcul!$L153)/VLOOKUP(Calcul!$I153,'ModelParams Lp'!$E$37:$F$39,2,0)))</f>
        <v>#N/A</v>
      </c>
      <c r="BH148" s="67" t="e">
        <f>-10*LOG(2/(4*PI()*2^2)+4/(0.163*(Calcul!$K153*Calcul!$L153)/VLOOKUP(Calcul!$I153,'ModelParams Lp'!$E$37:$F$39,2,0)))</f>
        <v>#N/A</v>
      </c>
      <c r="BI148" s="67" t="e">
        <f>-10*LOG(2/(4*PI()*2^2)+4/(0.163*(Calcul!$K153*Calcul!$L153)/VLOOKUP(Calcul!$I153,'ModelParams Lp'!$E$37:$F$39,2,0)))</f>
        <v>#N/A</v>
      </c>
      <c r="BJ148" s="67" t="e">
        <f>-10*LOG(2/(4*PI()*2^2)+4/(0.163*(Calcul!$K153*Calcul!$L153)/VLOOKUP(Calcul!$I153,'ModelParams Lp'!$E$37:$F$39,2,0)))</f>
        <v>#N/A</v>
      </c>
      <c r="BK148" s="67" t="e">
        <f>-10*LOG(2/(4*PI()*2^2)+4/(0.163*(Calcul!$K153*Calcul!$L153)/VLOOKUP(Calcul!$I153,'ModelParams Lp'!$E$37:$F$39,2,0)))</f>
        <v>#N/A</v>
      </c>
      <c r="BL148" s="67" t="e">
        <f>-10*LOG(2/(4*PI()*2^2)+4/(0.163*(Calcul!$K153*Calcul!$L153)/VLOOKUP(Calcul!$I153,'ModelParams Lp'!$E$37:$F$39,2,0)))</f>
        <v>#N/A</v>
      </c>
      <c r="BM148" s="67" t="e">
        <f>VLOOKUP(Calcul!$J153,'ModelParams Lp'!$D$28:$O$32,5,0)+BE148</f>
        <v>#N/A</v>
      </c>
      <c r="BN148" s="67" t="e">
        <f>VLOOKUP(Calcul!$J153,'ModelParams Lp'!$D$28:$O$32,6,0)+BF148</f>
        <v>#N/A</v>
      </c>
      <c r="BO148" s="67" t="e">
        <f>VLOOKUP(Calcul!$J153,'ModelParams Lp'!$D$28:$O$32,7,0)+BG148</f>
        <v>#N/A</v>
      </c>
      <c r="BP148" s="67" t="e">
        <f>VLOOKUP(Calcul!$J153,'ModelParams Lp'!$D$28:$O$32,8,0)+BH148</f>
        <v>#N/A</v>
      </c>
      <c r="BQ148" s="67" t="e">
        <f>VLOOKUP(Calcul!$J153,'ModelParams Lp'!$D$28:$O$32,9,0)+BI148</f>
        <v>#N/A</v>
      </c>
      <c r="BR148" s="67" t="e">
        <f>VLOOKUP(Calcul!$J153,'ModelParams Lp'!$D$28:$O$32,10,0)+BJ148</f>
        <v>#N/A</v>
      </c>
      <c r="BS148" s="67" t="e">
        <f>VLOOKUP(Calcul!$J153,'ModelParams Lp'!$D$28:$O$32,11,0)+BK148</f>
        <v>#N/A</v>
      </c>
      <c r="BT148" s="67" t="e">
        <f>VLOOKUP(Calcul!$J153,'ModelParams Lp'!$D$28:$O$32,12,0)+BL148</f>
        <v>#N/A</v>
      </c>
      <c r="BU148" s="66" t="e">
        <f t="shared" ca="1" si="53"/>
        <v>#DIV/0!</v>
      </c>
      <c r="BV148" s="66" t="e">
        <f t="shared" ca="1" si="54"/>
        <v>#DIV/0!</v>
      </c>
      <c r="BW148" s="66" t="e">
        <f t="shared" ca="1" si="55"/>
        <v>#DIV/0!</v>
      </c>
      <c r="BX148" s="66" t="e">
        <f t="shared" ca="1" si="56"/>
        <v>#DIV/0!</v>
      </c>
      <c r="BY148" s="66" t="e">
        <f t="shared" ca="1" si="57"/>
        <v>#DIV/0!</v>
      </c>
      <c r="BZ148" s="66" t="e">
        <f t="shared" ca="1" si="58"/>
        <v>#DIV/0!</v>
      </c>
      <c r="CA148" s="66" t="e">
        <f t="shared" ca="1" si="59"/>
        <v>#DIV/0!</v>
      </c>
      <c r="CB148" s="66" t="e">
        <f t="shared" ca="1" si="60"/>
        <v>#DIV/0!</v>
      </c>
      <c r="CC148" s="24" t="e">
        <f ca="1">10*LOG10(IF(BU148="",0,POWER(10,((BU148+'ModelParams Lw'!$O$4)/10))) +IF(BV148="",0,POWER(10,((BV148+'ModelParams Lw'!$P$4)/10))) +IF(BW148="",0,POWER(10,((BW148+'ModelParams Lw'!$Q$4)/10))) +IF(BX148="",0,POWER(10,((BX148+'ModelParams Lw'!$R$4)/10))) +IF(BY148="",0,POWER(10,((BY148+'ModelParams Lw'!$S$4)/10))) +IF(BZ148="",0,POWER(10,((BZ148+'ModelParams Lw'!$T$4)/10))) +IF(CA148="",0,POWER(10,((CA148+'ModelParams Lw'!$U$4)/10)))+IF(CB148="",0,POWER(10,((CB148+'ModelParams Lw'!$V$4)/10))))</f>
        <v>#DIV/0!</v>
      </c>
      <c r="CD148" s="24" t="e">
        <f t="shared" ca="1" si="61"/>
        <v>#DIV/0!</v>
      </c>
      <c r="CE148" s="24" t="e">
        <f ca="1">(BU148-'ModelParams Lw'!O$10)/'ModelParams Lw'!O$11</f>
        <v>#DIV/0!</v>
      </c>
      <c r="CF148" s="24" t="e">
        <f ca="1">(BV148-'ModelParams Lw'!P$10)/'ModelParams Lw'!P$11</f>
        <v>#DIV/0!</v>
      </c>
      <c r="CG148" s="24" t="e">
        <f ca="1">(BW148-'ModelParams Lw'!Q$10)/'ModelParams Lw'!Q$11</f>
        <v>#DIV/0!</v>
      </c>
      <c r="CH148" s="24" t="e">
        <f ca="1">(BX148-'ModelParams Lw'!R$10)/'ModelParams Lw'!R$11</f>
        <v>#DIV/0!</v>
      </c>
      <c r="CI148" s="24" t="e">
        <f ca="1">(BY148-'ModelParams Lw'!S$10)/'ModelParams Lw'!S$11</f>
        <v>#DIV/0!</v>
      </c>
      <c r="CJ148" s="24" t="e">
        <f ca="1">(BZ148-'ModelParams Lw'!T$10)/'ModelParams Lw'!T$11</f>
        <v>#DIV/0!</v>
      </c>
      <c r="CK148" s="24" t="e">
        <f ca="1">(CA148-'ModelParams Lw'!U$10)/'ModelParams Lw'!U$11</f>
        <v>#DIV/0!</v>
      </c>
      <c r="CL148" s="24" t="e">
        <f ca="1">(CB148-'ModelParams Lw'!V$10)/'ModelParams Lw'!V$11</f>
        <v>#DIV/0!</v>
      </c>
      <c r="CM148" s="66" t="e">
        <f t="shared" si="62"/>
        <v>#DIV/0!</v>
      </c>
      <c r="CN148" s="66" t="e">
        <f t="shared" si="63"/>
        <v>#DIV/0!</v>
      </c>
      <c r="CO148" s="66" t="e">
        <f t="shared" si="64"/>
        <v>#DIV/0!</v>
      </c>
      <c r="CP148" s="66" t="e">
        <f t="shared" si="65"/>
        <v>#DIV/0!</v>
      </c>
      <c r="CQ148" s="66" t="e">
        <f t="shared" si="66"/>
        <v>#DIV/0!</v>
      </c>
      <c r="CR148" s="66" t="e">
        <f t="shared" si="67"/>
        <v>#DIV/0!</v>
      </c>
      <c r="CS148" s="66" t="e">
        <f t="shared" si="68"/>
        <v>#DIV/0!</v>
      </c>
      <c r="CT148" s="66" t="e">
        <f t="shared" si="69"/>
        <v>#DIV/0!</v>
      </c>
      <c r="CU148" s="24" t="e">
        <f>10*LOG10(IF(CM148="",0,POWER(10,((CM148+'ModelParams Lw'!$O$4)/10))) +IF(CN148="",0,POWER(10,((CN148+'ModelParams Lw'!$P$4)/10))) +IF(CO148="",0,POWER(10,((CO148+'ModelParams Lw'!$Q$4)/10))) +IF(CP148="",0,POWER(10,((CP148+'ModelParams Lw'!$R$4)/10))) +IF(CQ148="",0,POWER(10,((CQ148+'ModelParams Lw'!$S$4)/10))) +IF(CR148="",0,POWER(10,((CR148+'ModelParams Lw'!$T$4)/10))) +IF(CS148="",0,POWER(10,((CS148+'ModelParams Lw'!$U$4)/10)))+IF(CT148="",0,POWER(10,((CT148+'ModelParams Lw'!$V$4)/10))))</f>
        <v>#DIV/0!</v>
      </c>
      <c r="CV148" s="24" t="e">
        <f t="shared" si="70"/>
        <v>#DIV/0!</v>
      </c>
      <c r="CW148" s="24" t="e">
        <f>(CM148-'ModelParams Lw'!O$10)/'ModelParams Lw'!O$11</f>
        <v>#DIV/0!</v>
      </c>
      <c r="CX148" s="24" t="e">
        <f>(CN148-'ModelParams Lw'!P$10)/'ModelParams Lw'!P$11</f>
        <v>#DIV/0!</v>
      </c>
      <c r="CY148" s="24" t="e">
        <f>(CO148-'ModelParams Lw'!Q$10)/'ModelParams Lw'!Q$11</f>
        <v>#DIV/0!</v>
      </c>
      <c r="CZ148" s="24" t="e">
        <f>(CP148-'ModelParams Lw'!R$10)/'ModelParams Lw'!R$11</f>
        <v>#DIV/0!</v>
      </c>
      <c r="DA148" s="24" t="e">
        <f>(CQ148-'ModelParams Lw'!S$10)/'ModelParams Lw'!S$11</f>
        <v>#DIV/0!</v>
      </c>
      <c r="DB148" s="24" t="e">
        <f>(CR148-'ModelParams Lw'!T$10)/'ModelParams Lw'!T$11</f>
        <v>#DIV/0!</v>
      </c>
      <c r="DC148" s="24" t="e">
        <f>(CS148-'ModelParams Lw'!U$10)/'ModelParams Lw'!U$11</f>
        <v>#DIV/0!</v>
      </c>
      <c r="DD148" s="24" t="e">
        <f>(CT148-'ModelParams Lw'!V$10)/'ModelParams Lw'!V$11</f>
        <v>#DIV/0!</v>
      </c>
    </row>
    <row r="149" spans="1:108" x14ac:dyDescent="0.25">
      <c r="A149" s="12">
        <f>'Sound Power'!B149</f>
        <v>0</v>
      </c>
      <c r="B149" s="12">
        <f>'Sound Power'!D149</f>
        <v>0</v>
      </c>
      <c r="C149" s="12">
        <f>'Sound Power'!E149</f>
        <v>0</v>
      </c>
      <c r="D149" s="12">
        <f>'Sound Power'!F149</f>
        <v>0</v>
      </c>
      <c r="E149" s="67" t="e">
        <f>IF(Calcul!$G154="SA",'Sound Power'!AY149,'Sound Power'!P149)</f>
        <v>#DIV/0!</v>
      </c>
      <c r="F149" s="67" t="e">
        <f>IF(Calcul!$G154="SA",'Sound Power'!AZ149,'Sound Power'!Q149)</f>
        <v>#DIV/0!</v>
      </c>
      <c r="G149" s="67" t="e">
        <f>IF(Calcul!$G154="SA",'Sound Power'!BA149,'Sound Power'!R149)</f>
        <v>#DIV/0!</v>
      </c>
      <c r="H149" s="67" t="e">
        <f>IF(Calcul!$G154="SA",'Sound Power'!BB149,'Sound Power'!S149)</f>
        <v>#DIV/0!</v>
      </c>
      <c r="I149" s="67" t="e">
        <f>IF(Calcul!$G154="SA",'Sound Power'!BC149,'Sound Power'!T149)</f>
        <v>#DIV/0!</v>
      </c>
      <c r="J149" s="67" t="e">
        <f>IF(Calcul!$G154="SA",'Sound Power'!BD149,'Sound Power'!U149)</f>
        <v>#DIV/0!</v>
      </c>
      <c r="K149" s="67" t="e">
        <f>IF(Calcul!$G154="SA",'Sound Power'!BE149,'Sound Power'!V149)</f>
        <v>#DIV/0!</v>
      </c>
      <c r="L149" s="67" t="e">
        <f>IF(Calcul!$G154="SA",'Sound Power'!BF149,'Sound Power'!W149)</f>
        <v>#DIV/0!</v>
      </c>
      <c r="M149" s="67" t="e">
        <f>'Sound Power'!BY149</f>
        <v>#DIV/0!</v>
      </c>
      <c r="N149" s="67" t="e">
        <f>'Sound Power'!BZ149</f>
        <v>#DIV/0!</v>
      </c>
      <c r="O149" s="67" t="e">
        <f>'Sound Power'!CA149</f>
        <v>#DIV/0!</v>
      </c>
      <c r="P149" s="67" t="e">
        <f>'Sound Power'!CB149</f>
        <v>#DIV/0!</v>
      </c>
      <c r="Q149" s="67" t="e">
        <f>'Sound Power'!CC149</f>
        <v>#DIV/0!</v>
      </c>
      <c r="R149" s="67" t="e">
        <f>'Sound Power'!CD149</f>
        <v>#DIV/0!</v>
      </c>
      <c r="S149" s="67" t="e">
        <f>'Sound Power'!CE149</f>
        <v>#DIV/0!</v>
      </c>
      <c r="T149" s="67" t="e">
        <f>'Sound Power'!CF149</f>
        <v>#DIV/0!</v>
      </c>
      <c r="U149" s="64">
        <f t="shared" si="50"/>
        <v>0</v>
      </c>
      <c r="V149" s="64">
        <f t="shared" si="51"/>
        <v>0</v>
      </c>
      <c r="W149" s="67" t="e">
        <f>('ModelParams Lp'!B$4*10^'ModelParams Lp'!B$5*($U149/$V149)^'ModelParams Lp'!B$6)*3</f>
        <v>#DIV/0!</v>
      </c>
      <c r="X149" s="67" t="e">
        <f>('ModelParams Lp'!C$4*10^'ModelParams Lp'!C$5*($U149/$V149)^'ModelParams Lp'!C$6)*3</f>
        <v>#DIV/0!</v>
      </c>
      <c r="Y149" s="67" t="e">
        <f>('ModelParams Lp'!D$4*10^'ModelParams Lp'!D$5*($U149/$V149)^'ModelParams Lp'!D$6)*3</f>
        <v>#DIV/0!</v>
      </c>
      <c r="Z149" s="67" t="e">
        <f>('ModelParams Lp'!E$4*10^'ModelParams Lp'!E$5*($U149/$V149)^'ModelParams Lp'!E$6)*3</f>
        <v>#DIV/0!</v>
      </c>
      <c r="AA149" s="67" t="e">
        <f>('ModelParams Lp'!F$4*10^'ModelParams Lp'!F$5*($U149/$V149)^'ModelParams Lp'!F$6)*3</f>
        <v>#DIV/0!</v>
      </c>
      <c r="AB149" s="67" t="e">
        <f>('ModelParams Lp'!G$4*10^'ModelParams Lp'!G$5*($U149/$V149)^'ModelParams Lp'!G$6)*3</f>
        <v>#DIV/0!</v>
      </c>
      <c r="AC149" s="67" t="e">
        <f>('ModelParams Lp'!H$4*10^'ModelParams Lp'!H$5*($U149/$V149)^'ModelParams Lp'!H$6)*3</f>
        <v>#DIV/0!</v>
      </c>
      <c r="AD149" s="67" t="e">
        <f>('ModelParams Lp'!I$4*10^'ModelParams Lp'!I$5*($U149/$V149)^'ModelParams Lp'!I$6)*3</f>
        <v>#DIV/0!</v>
      </c>
      <c r="AE149" s="53" t="e">
        <f t="shared" si="52"/>
        <v>#DIV/0!</v>
      </c>
      <c r="AF149" s="53" t="e">
        <f>IF(AE149&lt;'ModelParams Lp'!$B$16,-1,IF(AE149&lt;'ModelParams Lp'!$C$16,0,IF(AE149&lt;'ModelParams Lp'!$D$16,1,IF(AE149&lt;'ModelParams Lp'!$E$16,2,IF(AE149&lt;'ModelParams Lp'!$F$16,3,IF(AE149&lt;'ModelParams Lp'!$G$16,4,IF(AE149&lt;'ModelParams Lp'!$H$16,5,6)))))))</f>
        <v>#DIV/0!</v>
      </c>
      <c r="AG149" s="67" t="e">
        <f ca="1">IF($AF149&gt;1,0,OFFSET('ModelParams Lp'!$C$12,0,-'Sound Pressure'!$AF149))</f>
        <v>#DIV/0!</v>
      </c>
      <c r="AH149" s="67" t="e">
        <f ca="1">IF($AF149&gt;2,0,OFFSET('ModelParams Lp'!$D$12,0,-'Sound Pressure'!$AF149))</f>
        <v>#DIV/0!</v>
      </c>
      <c r="AI149" s="67" t="e">
        <f ca="1">IF($AF149&gt;3,0,OFFSET('ModelParams Lp'!$E$12,0,-'Sound Pressure'!$AF149))</f>
        <v>#DIV/0!</v>
      </c>
      <c r="AJ149" s="67" t="e">
        <f ca="1">IF($AF149&gt;4,0,OFFSET('ModelParams Lp'!$F$12,0,-'Sound Pressure'!$AF149))</f>
        <v>#DIV/0!</v>
      </c>
      <c r="AK149" s="67" t="e">
        <f ca="1">IF($AF149&gt;3,0,OFFSET('ModelParams Lp'!$G$12,0,-'Sound Pressure'!$AF149))</f>
        <v>#DIV/0!</v>
      </c>
      <c r="AL149" s="67" t="e">
        <f ca="1">IF($AF149&gt;5,0,OFFSET('ModelParams Lp'!$H$12,0,-'Sound Pressure'!$AF149))</f>
        <v>#DIV/0!</v>
      </c>
      <c r="AM149" s="67" t="e">
        <f ca="1">IF($AF149&gt;6,0,OFFSET('ModelParams Lp'!$I$12,0,-'Sound Pressure'!$AF149))</f>
        <v>#DIV/0!</v>
      </c>
      <c r="AN149" s="67" t="e">
        <f ca="1">IF($AF149&gt;7,0,IF($AF$4&lt;0,3,OFFSET('ModelParams Lp'!$J$12,0,-'Sound Pressure'!$AF149)))</f>
        <v>#DIV/0!</v>
      </c>
      <c r="AO149" s="67" t="e">
        <f t="shared" si="71"/>
        <v>#DIV/0!</v>
      </c>
      <c r="AP149" s="67" t="e">
        <f t="shared" si="49"/>
        <v>#DIV/0!</v>
      </c>
      <c r="AQ149" s="67" t="e">
        <f t="shared" si="49"/>
        <v>#DIV/0!</v>
      </c>
      <c r="AR149" s="67" t="e">
        <f t="shared" si="49"/>
        <v>#DIV/0!</v>
      </c>
      <c r="AS149" s="67" t="e">
        <f t="shared" si="49"/>
        <v>#DIV/0!</v>
      </c>
      <c r="AT149" s="67" t="e">
        <f t="shared" si="49"/>
        <v>#DIV/0!</v>
      </c>
      <c r="AU149" s="67" t="e">
        <f t="shared" si="49"/>
        <v>#DIV/0!</v>
      </c>
      <c r="AV149" s="67" t="e">
        <f t="shared" si="49"/>
        <v>#DIV/0!</v>
      </c>
      <c r="AW149" s="67">
        <f>'ModelParams Lp'!B$22</f>
        <v>4</v>
      </c>
      <c r="AX149" s="67">
        <f>'ModelParams Lp'!C$22</f>
        <v>2</v>
      </c>
      <c r="AY149" s="67">
        <f>'ModelParams Lp'!D$22</f>
        <v>1</v>
      </c>
      <c r="AZ149" s="67">
        <f>'ModelParams Lp'!E$22</f>
        <v>0</v>
      </c>
      <c r="BA149" s="67">
        <f>'ModelParams Lp'!F$22</f>
        <v>0</v>
      </c>
      <c r="BB149" s="67">
        <f>'ModelParams Lp'!G$22</f>
        <v>0</v>
      </c>
      <c r="BC149" s="67">
        <f>'ModelParams Lp'!H$22</f>
        <v>0</v>
      </c>
      <c r="BD149" s="67">
        <f>'ModelParams Lp'!I$22</f>
        <v>0</v>
      </c>
      <c r="BE149" s="67" t="e">
        <f>-10*LOG(2/(4*PI()*2^2)+4/(0.163*(Calcul!$K154*Calcul!$L154)/VLOOKUP(Calcul!$I154,'ModelParams Lp'!$E$37:$F$39,2,0)))</f>
        <v>#N/A</v>
      </c>
      <c r="BF149" s="67" t="e">
        <f>-10*LOG(2/(4*PI()*2^2)+4/(0.163*(Calcul!$K154*Calcul!$L154)/VLOOKUP(Calcul!$I154,'ModelParams Lp'!$E$37:$F$39,2,0)))</f>
        <v>#N/A</v>
      </c>
      <c r="BG149" s="67" t="e">
        <f>-10*LOG(2/(4*PI()*2^2)+4/(0.163*(Calcul!$K154*Calcul!$L154)/VLOOKUP(Calcul!$I154,'ModelParams Lp'!$E$37:$F$39,2,0)))</f>
        <v>#N/A</v>
      </c>
      <c r="BH149" s="67" t="e">
        <f>-10*LOG(2/(4*PI()*2^2)+4/(0.163*(Calcul!$K154*Calcul!$L154)/VLOOKUP(Calcul!$I154,'ModelParams Lp'!$E$37:$F$39,2,0)))</f>
        <v>#N/A</v>
      </c>
      <c r="BI149" s="67" t="e">
        <f>-10*LOG(2/(4*PI()*2^2)+4/(0.163*(Calcul!$K154*Calcul!$L154)/VLOOKUP(Calcul!$I154,'ModelParams Lp'!$E$37:$F$39,2,0)))</f>
        <v>#N/A</v>
      </c>
      <c r="BJ149" s="67" t="e">
        <f>-10*LOG(2/(4*PI()*2^2)+4/(0.163*(Calcul!$K154*Calcul!$L154)/VLOOKUP(Calcul!$I154,'ModelParams Lp'!$E$37:$F$39,2,0)))</f>
        <v>#N/A</v>
      </c>
      <c r="BK149" s="67" t="e">
        <f>-10*LOG(2/(4*PI()*2^2)+4/(0.163*(Calcul!$K154*Calcul!$L154)/VLOOKUP(Calcul!$I154,'ModelParams Lp'!$E$37:$F$39,2,0)))</f>
        <v>#N/A</v>
      </c>
      <c r="BL149" s="67" t="e">
        <f>-10*LOG(2/(4*PI()*2^2)+4/(0.163*(Calcul!$K154*Calcul!$L154)/VLOOKUP(Calcul!$I154,'ModelParams Lp'!$E$37:$F$39,2,0)))</f>
        <v>#N/A</v>
      </c>
      <c r="BM149" s="67" t="e">
        <f>VLOOKUP(Calcul!$J154,'ModelParams Lp'!$D$28:$O$32,5,0)+BE149</f>
        <v>#N/A</v>
      </c>
      <c r="BN149" s="67" t="e">
        <f>VLOOKUP(Calcul!$J154,'ModelParams Lp'!$D$28:$O$32,6,0)+BF149</f>
        <v>#N/A</v>
      </c>
      <c r="BO149" s="67" t="e">
        <f>VLOOKUP(Calcul!$J154,'ModelParams Lp'!$D$28:$O$32,7,0)+BG149</f>
        <v>#N/A</v>
      </c>
      <c r="BP149" s="67" t="e">
        <f>VLOOKUP(Calcul!$J154,'ModelParams Lp'!$D$28:$O$32,8,0)+BH149</f>
        <v>#N/A</v>
      </c>
      <c r="BQ149" s="67" t="e">
        <f>VLOOKUP(Calcul!$J154,'ModelParams Lp'!$D$28:$O$32,9,0)+BI149</f>
        <v>#N/A</v>
      </c>
      <c r="BR149" s="67" t="e">
        <f>VLOOKUP(Calcul!$J154,'ModelParams Lp'!$D$28:$O$32,10,0)+BJ149</f>
        <v>#N/A</v>
      </c>
      <c r="BS149" s="67" t="e">
        <f>VLOOKUP(Calcul!$J154,'ModelParams Lp'!$D$28:$O$32,11,0)+BK149</f>
        <v>#N/A</v>
      </c>
      <c r="BT149" s="67" t="e">
        <f>VLOOKUP(Calcul!$J154,'ModelParams Lp'!$D$28:$O$32,12,0)+BL149</f>
        <v>#N/A</v>
      </c>
      <c r="BU149" s="66" t="e">
        <f t="shared" ca="1" si="53"/>
        <v>#DIV/0!</v>
      </c>
      <c r="BV149" s="66" t="e">
        <f t="shared" ca="1" si="54"/>
        <v>#DIV/0!</v>
      </c>
      <c r="BW149" s="66" t="e">
        <f t="shared" ca="1" si="55"/>
        <v>#DIV/0!</v>
      </c>
      <c r="BX149" s="66" t="e">
        <f t="shared" ca="1" si="56"/>
        <v>#DIV/0!</v>
      </c>
      <c r="BY149" s="66" t="e">
        <f t="shared" ca="1" si="57"/>
        <v>#DIV/0!</v>
      </c>
      <c r="BZ149" s="66" t="e">
        <f t="shared" ca="1" si="58"/>
        <v>#DIV/0!</v>
      </c>
      <c r="CA149" s="66" t="e">
        <f t="shared" ca="1" si="59"/>
        <v>#DIV/0!</v>
      </c>
      <c r="CB149" s="66" t="e">
        <f t="shared" ca="1" si="60"/>
        <v>#DIV/0!</v>
      </c>
      <c r="CC149" s="24" t="e">
        <f ca="1">10*LOG10(IF(BU149="",0,POWER(10,((BU149+'ModelParams Lw'!$O$4)/10))) +IF(BV149="",0,POWER(10,((BV149+'ModelParams Lw'!$P$4)/10))) +IF(BW149="",0,POWER(10,((BW149+'ModelParams Lw'!$Q$4)/10))) +IF(BX149="",0,POWER(10,((BX149+'ModelParams Lw'!$R$4)/10))) +IF(BY149="",0,POWER(10,((BY149+'ModelParams Lw'!$S$4)/10))) +IF(BZ149="",0,POWER(10,((BZ149+'ModelParams Lw'!$T$4)/10))) +IF(CA149="",0,POWER(10,((CA149+'ModelParams Lw'!$U$4)/10)))+IF(CB149="",0,POWER(10,((CB149+'ModelParams Lw'!$V$4)/10))))</f>
        <v>#DIV/0!</v>
      </c>
      <c r="CD149" s="24" t="e">
        <f t="shared" ca="1" si="61"/>
        <v>#DIV/0!</v>
      </c>
      <c r="CE149" s="24" t="e">
        <f ca="1">(BU149-'ModelParams Lw'!O$10)/'ModelParams Lw'!O$11</f>
        <v>#DIV/0!</v>
      </c>
      <c r="CF149" s="24" t="e">
        <f ca="1">(BV149-'ModelParams Lw'!P$10)/'ModelParams Lw'!P$11</f>
        <v>#DIV/0!</v>
      </c>
      <c r="CG149" s="24" t="e">
        <f ca="1">(BW149-'ModelParams Lw'!Q$10)/'ModelParams Lw'!Q$11</f>
        <v>#DIV/0!</v>
      </c>
      <c r="CH149" s="24" t="e">
        <f ca="1">(BX149-'ModelParams Lw'!R$10)/'ModelParams Lw'!R$11</f>
        <v>#DIV/0!</v>
      </c>
      <c r="CI149" s="24" t="e">
        <f ca="1">(BY149-'ModelParams Lw'!S$10)/'ModelParams Lw'!S$11</f>
        <v>#DIV/0!</v>
      </c>
      <c r="CJ149" s="24" t="e">
        <f ca="1">(BZ149-'ModelParams Lw'!T$10)/'ModelParams Lw'!T$11</f>
        <v>#DIV/0!</v>
      </c>
      <c r="CK149" s="24" t="e">
        <f ca="1">(CA149-'ModelParams Lw'!U$10)/'ModelParams Lw'!U$11</f>
        <v>#DIV/0!</v>
      </c>
      <c r="CL149" s="24" t="e">
        <f ca="1">(CB149-'ModelParams Lw'!V$10)/'ModelParams Lw'!V$11</f>
        <v>#DIV/0!</v>
      </c>
      <c r="CM149" s="66" t="e">
        <f t="shared" si="62"/>
        <v>#DIV/0!</v>
      </c>
      <c r="CN149" s="66" t="e">
        <f t="shared" si="63"/>
        <v>#DIV/0!</v>
      </c>
      <c r="CO149" s="66" t="e">
        <f t="shared" si="64"/>
        <v>#DIV/0!</v>
      </c>
      <c r="CP149" s="66" t="e">
        <f t="shared" si="65"/>
        <v>#DIV/0!</v>
      </c>
      <c r="CQ149" s="66" t="e">
        <f t="shared" si="66"/>
        <v>#DIV/0!</v>
      </c>
      <c r="CR149" s="66" t="e">
        <f t="shared" si="67"/>
        <v>#DIV/0!</v>
      </c>
      <c r="CS149" s="66" t="e">
        <f t="shared" si="68"/>
        <v>#DIV/0!</v>
      </c>
      <c r="CT149" s="66" t="e">
        <f t="shared" si="69"/>
        <v>#DIV/0!</v>
      </c>
      <c r="CU149" s="24" t="e">
        <f>10*LOG10(IF(CM149="",0,POWER(10,((CM149+'ModelParams Lw'!$O$4)/10))) +IF(CN149="",0,POWER(10,((CN149+'ModelParams Lw'!$P$4)/10))) +IF(CO149="",0,POWER(10,((CO149+'ModelParams Lw'!$Q$4)/10))) +IF(CP149="",0,POWER(10,((CP149+'ModelParams Lw'!$R$4)/10))) +IF(CQ149="",0,POWER(10,((CQ149+'ModelParams Lw'!$S$4)/10))) +IF(CR149="",0,POWER(10,((CR149+'ModelParams Lw'!$T$4)/10))) +IF(CS149="",0,POWER(10,((CS149+'ModelParams Lw'!$U$4)/10)))+IF(CT149="",0,POWER(10,((CT149+'ModelParams Lw'!$V$4)/10))))</f>
        <v>#DIV/0!</v>
      </c>
      <c r="CV149" s="24" t="e">
        <f t="shared" si="70"/>
        <v>#DIV/0!</v>
      </c>
      <c r="CW149" s="24" t="e">
        <f>(CM149-'ModelParams Lw'!O$10)/'ModelParams Lw'!O$11</f>
        <v>#DIV/0!</v>
      </c>
      <c r="CX149" s="24" t="e">
        <f>(CN149-'ModelParams Lw'!P$10)/'ModelParams Lw'!P$11</f>
        <v>#DIV/0!</v>
      </c>
      <c r="CY149" s="24" t="e">
        <f>(CO149-'ModelParams Lw'!Q$10)/'ModelParams Lw'!Q$11</f>
        <v>#DIV/0!</v>
      </c>
      <c r="CZ149" s="24" t="e">
        <f>(CP149-'ModelParams Lw'!R$10)/'ModelParams Lw'!R$11</f>
        <v>#DIV/0!</v>
      </c>
      <c r="DA149" s="24" t="e">
        <f>(CQ149-'ModelParams Lw'!S$10)/'ModelParams Lw'!S$11</f>
        <v>#DIV/0!</v>
      </c>
      <c r="DB149" s="24" t="e">
        <f>(CR149-'ModelParams Lw'!T$10)/'ModelParams Lw'!T$11</f>
        <v>#DIV/0!</v>
      </c>
      <c r="DC149" s="24" t="e">
        <f>(CS149-'ModelParams Lw'!U$10)/'ModelParams Lw'!U$11</f>
        <v>#DIV/0!</v>
      </c>
      <c r="DD149" s="24" t="e">
        <f>(CT149-'ModelParams Lw'!V$10)/'ModelParams Lw'!V$11</f>
        <v>#DIV/0!</v>
      </c>
    </row>
    <row r="150" spans="1:108" x14ac:dyDescent="0.25">
      <c r="A150" s="12">
        <f>'Sound Power'!B150</f>
        <v>0</v>
      </c>
      <c r="B150" s="12">
        <f>'Sound Power'!D150</f>
        <v>0</v>
      </c>
      <c r="C150" s="12">
        <f>'Sound Power'!E150</f>
        <v>0</v>
      </c>
      <c r="D150" s="12">
        <f>'Sound Power'!F150</f>
        <v>0</v>
      </c>
      <c r="E150" s="67" t="e">
        <f>IF(Calcul!$G155="SA",'Sound Power'!AY150,'Sound Power'!P150)</f>
        <v>#DIV/0!</v>
      </c>
      <c r="F150" s="67" t="e">
        <f>IF(Calcul!$G155="SA",'Sound Power'!AZ150,'Sound Power'!Q150)</f>
        <v>#DIV/0!</v>
      </c>
      <c r="G150" s="67" t="e">
        <f>IF(Calcul!$G155="SA",'Sound Power'!BA150,'Sound Power'!R150)</f>
        <v>#DIV/0!</v>
      </c>
      <c r="H150" s="67" t="e">
        <f>IF(Calcul!$G155="SA",'Sound Power'!BB150,'Sound Power'!S150)</f>
        <v>#DIV/0!</v>
      </c>
      <c r="I150" s="67" t="e">
        <f>IF(Calcul!$G155="SA",'Sound Power'!BC150,'Sound Power'!T150)</f>
        <v>#DIV/0!</v>
      </c>
      <c r="J150" s="67" t="e">
        <f>IF(Calcul!$G155="SA",'Sound Power'!BD150,'Sound Power'!U150)</f>
        <v>#DIV/0!</v>
      </c>
      <c r="K150" s="67" t="e">
        <f>IF(Calcul!$G155="SA",'Sound Power'!BE150,'Sound Power'!V150)</f>
        <v>#DIV/0!</v>
      </c>
      <c r="L150" s="67" t="e">
        <f>IF(Calcul!$G155="SA",'Sound Power'!BF150,'Sound Power'!W150)</f>
        <v>#DIV/0!</v>
      </c>
      <c r="M150" s="67" t="e">
        <f>'Sound Power'!BY150</f>
        <v>#DIV/0!</v>
      </c>
      <c r="N150" s="67" t="e">
        <f>'Sound Power'!BZ150</f>
        <v>#DIV/0!</v>
      </c>
      <c r="O150" s="67" t="e">
        <f>'Sound Power'!CA150</f>
        <v>#DIV/0!</v>
      </c>
      <c r="P150" s="67" t="e">
        <f>'Sound Power'!CB150</f>
        <v>#DIV/0!</v>
      </c>
      <c r="Q150" s="67" t="e">
        <f>'Sound Power'!CC150</f>
        <v>#DIV/0!</v>
      </c>
      <c r="R150" s="67" t="e">
        <f>'Sound Power'!CD150</f>
        <v>#DIV/0!</v>
      </c>
      <c r="S150" s="67" t="e">
        <f>'Sound Power'!CE150</f>
        <v>#DIV/0!</v>
      </c>
      <c r="T150" s="67" t="e">
        <f>'Sound Power'!CF150</f>
        <v>#DIV/0!</v>
      </c>
      <c r="U150" s="64">
        <f t="shared" si="50"/>
        <v>0</v>
      </c>
      <c r="V150" s="64">
        <f t="shared" si="51"/>
        <v>0</v>
      </c>
      <c r="W150" s="67" t="e">
        <f>('ModelParams Lp'!B$4*10^'ModelParams Lp'!B$5*($U150/$V150)^'ModelParams Lp'!B$6)*3</f>
        <v>#DIV/0!</v>
      </c>
      <c r="X150" s="67" t="e">
        <f>('ModelParams Lp'!C$4*10^'ModelParams Lp'!C$5*($U150/$V150)^'ModelParams Lp'!C$6)*3</f>
        <v>#DIV/0!</v>
      </c>
      <c r="Y150" s="67" t="e">
        <f>('ModelParams Lp'!D$4*10^'ModelParams Lp'!D$5*($U150/$V150)^'ModelParams Lp'!D$6)*3</f>
        <v>#DIV/0!</v>
      </c>
      <c r="Z150" s="67" t="e">
        <f>('ModelParams Lp'!E$4*10^'ModelParams Lp'!E$5*($U150/$V150)^'ModelParams Lp'!E$6)*3</f>
        <v>#DIV/0!</v>
      </c>
      <c r="AA150" s="67" t="e">
        <f>('ModelParams Lp'!F$4*10^'ModelParams Lp'!F$5*($U150/$V150)^'ModelParams Lp'!F$6)*3</f>
        <v>#DIV/0!</v>
      </c>
      <c r="AB150" s="67" t="e">
        <f>('ModelParams Lp'!G$4*10^'ModelParams Lp'!G$5*($U150/$V150)^'ModelParams Lp'!G$6)*3</f>
        <v>#DIV/0!</v>
      </c>
      <c r="AC150" s="67" t="e">
        <f>('ModelParams Lp'!H$4*10^'ModelParams Lp'!H$5*($U150/$V150)^'ModelParams Lp'!H$6)*3</f>
        <v>#DIV/0!</v>
      </c>
      <c r="AD150" s="67" t="e">
        <f>('ModelParams Lp'!I$4*10^'ModelParams Lp'!I$5*($U150/$V150)^'ModelParams Lp'!I$6)*3</f>
        <v>#DIV/0!</v>
      </c>
      <c r="AE150" s="53" t="e">
        <f t="shared" si="52"/>
        <v>#DIV/0!</v>
      </c>
      <c r="AF150" s="53" t="e">
        <f>IF(AE150&lt;'ModelParams Lp'!$B$16,-1,IF(AE150&lt;'ModelParams Lp'!$C$16,0,IF(AE150&lt;'ModelParams Lp'!$D$16,1,IF(AE150&lt;'ModelParams Lp'!$E$16,2,IF(AE150&lt;'ModelParams Lp'!$F$16,3,IF(AE150&lt;'ModelParams Lp'!$G$16,4,IF(AE150&lt;'ModelParams Lp'!$H$16,5,6)))))))</f>
        <v>#DIV/0!</v>
      </c>
      <c r="AG150" s="67" t="e">
        <f ca="1">IF($AF150&gt;1,0,OFFSET('ModelParams Lp'!$C$12,0,-'Sound Pressure'!$AF150))</f>
        <v>#DIV/0!</v>
      </c>
      <c r="AH150" s="67" t="e">
        <f ca="1">IF($AF150&gt;2,0,OFFSET('ModelParams Lp'!$D$12,0,-'Sound Pressure'!$AF150))</f>
        <v>#DIV/0!</v>
      </c>
      <c r="AI150" s="67" t="e">
        <f ca="1">IF($AF150&gt;3,0,OFFSET('ModelParams Lp'!$E$12,0,-'Sound Pressure'!$AF150))</f>
        <v>#DIV/0!</v>
      </c>
      <c r="AJ150" s="67" t="e">
        <f ca="1">IF($AF150&gt;4,0,OFFSET('ModelParams Lp'!$F$12,0,-'Sound Pressure'!$AF150))</f>
        <v>#DIV/0!</v>
      </c>
      <c r="AK150" s="67" t="e">
        <f ca="1">IF($AF150&gt;3,0,OFFSET('ModelParams Lp'!$G$12,0,-'Sound Pressure'!$AF150))</f>
        <v>#DIV/0!</v>
      </c>
      <c r="AL150" s="67" t="e">
        <f ca="1">IF($AF150&gt;5,0,OFFSET('ModelParams Lp'!$H$12,0,-'Sound Pressure'!$AF150))</f>
        <v>#DIV/0!</v>
      </c>
      <c r="AM150" s="67" t="e">
        <f ca="1">IF($AF150&gt;6,0,OFFSET('ModelParams Lp'!$I$12,0,-'Sound Pressure'!$AF150))</f>
        <v>#DIV/0!</v>
      </c>
      <c r="AN150" s="67" t="e">
        <f ca="1">IF($AF150&gt;7,0,IF($AF$4&lt;0,3,OFFSET('ModelParams Lp'!$J$12,0,-'Sound Pressure'!$AF150)))</f>
        <v>#DIV/0!</v>
      </c>
      <c r="AO150" s="67" t="e">
        <f t="shared" si="71"/>
        <v>#DIV/0!</v>
      </c>
      <c r="AP150" s="67" t="e">
        <f t="shared" si="49"/>
        <v>#DIV/0!</v>
      </c>
      <c r="AQ150" s="67" t="e">
        <f t="shared" si="49"/>
        <v>#DIV/0!</v>
      </c>
      <c r="AR150" s="67" t="e">
        <f t="shared" si="49"/>
        <v>#DIV/0!</v>
      </c>
      <c r="AS150" s="67" t="e">
        <f t="shared" si="49"/>
        <v>#DIV/0!</v>
      </c>
      <c r="AT150" s="67" t="e">
        <f t="shared" si="49"/>
        <v>#DIV/0!</v>
      </c>
      <c r="AU150" s="67" t="e">
        <f t="shared" si="49"/>
        <v>#DIV/0!</v>
      </c>
      <c r="AV150" s="67" t="e">
        <f t="shared" si="49"/>
        <v>#DIV/0!</v>
      </c>
      <c r="AW150" s="67">
        <f>'ModelParams Lp'!B$22</f>
        <v>4</v>
      </c>
      <c r="AX150" s="67">
        <f>'ModelParams Lp'!C$22</f>
        <v>2</v>
      </c>
      <c r="AY150" s="67">
        <f>'ModelParams Lp'!D$22</f>
        <v>1</v>
      </c>
      <c r="AZ150" s="67">
        <f>'ModelParams Lp'!E$22</f>
        <v>0</v>
      </c>
      <c r="BA150" s="67">
        <f>'ModelParams Lp'!F$22</f>
        <v>0</v>
      </c>
      <c r="BB150" s="67">
        <f>'ModelParams Lp'!G$22</f>
        <v>0</v>
      </c>
      <c r="BC150" s="67">
        <f>'ModelParams Lp'!H$22</f>
        <v>0</v>
      </c>
      <c r="BD150" s="67">
        <f>'ModelParams Lp'!I$22</f>
        <v>0</v>
      </c>
      <c r="BE150" s="67" t="e">
        <f>-10*LOG(2/(4*PI()*2^2)+4/(0.163*(Calcul!$K155*Calcul!$L155)/VLOOKUP(Calcul!$I155,'ModelParams Lp'!$E$37:$F$39,2,0)))</f>
        <v>#N/A</v>
      </c>
      <c r="BF150" s="67" t="e">
        <f>-10*LOG(2/(4*PI()*2^2)+4/(0.163*(Calcul!$K155*Calcul!$L155)/VLOOKUP(Calcul!$I155,'ModelParams Lp'!$E$37:$F$39,2,0)))</f>
        <v>#N/A</v>
      </c>
      <c r="BG150" s="67" t="e">
        <f>-10*LOG(2/(4*PI()*2^2)+4/(0.163*(Calcul!$K155*Calcul!$L155)/VLOOKUP(Calcul!$I155,'ModelParams Lp'!$E$37:$F$39,2,0)))</f>
        <v>#N/A</v>
      </c>
      <c r="BH150" s="67" t="e">
        <f>-10*LOG(2/(4*PI()*2^2)+4/(0.163*(Calcul!$K155*Calcul!$L155)/VLOOKUP(Calcul!$I155,'ModelParams Lp'!$E$37:$F$39,2,0)))</f>
        <v>#N/A</v>
      </c>
      <c r="BI150" s="67" t="e">
        <f>-10*LOG(2/(4*PI()*2^2)+4/(0.163*(Calcul!$K155*Calcul!$L155)/VLOOKUP(Calcul!$I155,'ModelParams Lp'!$E$37:$F$39,2,0)))</f>
        <v>#N/A</v>
      </c>
      <c r="BJ150" s="67" t="e">
        <f>-10*LOG(2/(4*PI()*2^2)+4/(0.163*(Calcul!$K155*Calcul!$L155)/VLOOKUP(Calcul!$I155,'ModelParams Lp'!$E$37:$F$39,2,0)))</f>
        <v>#N/A</v>
      </c>
      <c r="BK150" s="67" t="e">
        <f>-10*LOG(2/(4*PI()*2^2)+4/(0.163*(Calcul!$K155*Calcul!$L155)/VLOOKUP(Calcul!$I155,'ModelParams Lp'!$E$37:$F$39,2,0)))</f>
        <v>#N/A</v>
      </c>
      <c r="BL150" s="67" t="e">
        <f>-10*LOG(2/(4*PI()*2^2)+4/(0.163*(Calcul!$K155*Calcul!$L155)/VLOOKUP(Calcul!$I155,'ModelParams Lp'!$E$37:$F$39,2,0)))</f>
        <v>#N/A</v>
      </c>
      <c r="BM150" s="67" t="e">
        <f>VLOOKUP(Calcul!$J155,'ModelParams Lp'!$D$28:$O$32,5,0)+BE150</f>
        <v>#N/A</v>
      </c>
      <c r="BN150" s="67" t="e">
        <f>VLOOKUP(Calcul!$J155,'ModelParams Lp'!$D$28:$O$32,6,0)+BF150</f>
        <v>#N/A</v>
      </c>
      <c r="BO150" s="67" t="e">
        <f>VLOOKUP(Calcul!$J155,'ModelParams Lp'!$D$28:$O$32,7,0)+BG150</f>
        <v>#N/A</v>
      </c>
      <c r="BP150" s="67" t="e">
        <f>VLOOKUP(Calcul!$J155,'ModelParams Lp'!$D$28:$O$32,8,0)+BH150</f>
        <v>#N/A</v>
      </c>
      <c r="BQ150" s="67" t="e">
        <f>VLOOKUP(Calcul!$J155,'ModelParams Lp'!$D$28:$O$32,9,0)+BI150</f>
        <v>#N/A</v>
      </c>
      <c r="BR150" s="67" t="e">
        <f>VLOOKUP(Calcul!$J155,'ModelParams Lp'!$D$28:$O$32,10,0)+BJ150</f>
        <v>#N/A</v>
      </c>
      <c r="BS150" s="67" t="e">
        <f>VLOOKUP(Calcul!$J155,'ModelParams Lp'!$D$28:$O$32,11,0)+BK150</f>
        <v>#N/A</v>
      </c>
      <c r="BT150" s="67" t="e">
        <f>VLOOKUP(Calcul!$J155,'ModelParams Lp'!$D$28:$O$32,12,0)+BL150</f>
        <v>#N/A</v>
      </c>
      <c r="BU150" s="66" t="e">
        <f t="shared" ca="1" si="53"/>
        <v>#DIV/0!</v>
      </c>
      <c r="BV150" s="66" t="e">
        <f t="shared" ca="1" si="54"/>
        <v>#DIV/0!</v>
      </c>
      <c r="BW150" s="66" t="e">
        <f t="shared" ca="1" si="55"/>
        <v>#DIV/0!</v>
      </c>
      <c r="BX150" s="66" t="e">
        <f t="shared" ca="1" si="56"/>
        <v>#DIV/0!</v>
      </c>
      <c r="BY150" s="66" t="e">
        <f t="shared" ca="1" si="57"/>
        <v>#DIV/0!</v>
      </c>
      <c r="BZ150" s="66" t="e">
        <f t="shared" ca="1" si="58"/>
        <v>#DIV/0!</v>
      </c>
      <c r="CA150" s="66" t="e">
        <f t="shared" ca="1" si="59"/>
        <v>#DIV/0!</v>
      </c>
      <c r="CB150" s="66" t="e">
        <f t="shared" ca="1" si="60"/>
        <v>#DIV/0!</v>
      </c>
      <c r="CC150" s="24" t="e">
        <f ca="1">10*LOG10(IF(BU150="",0,POWER(10,((BU150+'ModelParams Lw'!$O$4)/10))) +IF(BV150="",0,POWER(10,((BV150+'ModelParams Lw'!$P$4)/10))) +IF(BW150="",0,POWER(10,((BW150+'ModelParams Lw'!$Q$4)/10))) +IF(BX150="",0,POWER(10,((BX150+'ModelParams Lw'!$R$4)/10))) +IF(BY150="",0,POWER(10,((BY150+'ModelParams Lw'!$S$4)/10))) +IF(BZ150="",0,POWER(10,((BZ150+'ModelParams Lw'!$T$4)/10))) +IF(CA150="",0,POWER(10,((CA150+'ModelParams Lw'!$U$4)/10)))+IF(CB150="",0,POWER(10,((CB150+'ModelParams Lw'!$V$4)/10))))</f>
        <v>#DIV/0!</v>
      </c>
      <c r="CD150" s="24" t="e">
        <f t="shared" ca="1" si="61"/>
        <v>#DIV/0!</v>
      </c>
      <c r="CE150" s="24" t="e">
        <f ca="1">(BU150-'ModelParams Lw'!O$10)/'ModelParams Lw'!O$11</f>
        <v>#DIV/0!</v>
      </c>
      <c r="CF150" s="24" t="e">
        <f ca="1">(BV150-'ModelParams Lw'!P$10)/'ModelParams Lw'!P$11</f>
        <v>#DIV/0!</v>
      </c>
      <c r="CG150" s="24" t="e">
        <f ca="1">(BW150-'ModelParams Lw'!Q$10)/'ModelParams Lw'!Q$11</f>
        <v>#DIV/0!</v>
      </c>
      <c r="CH150" s="24" t="e">
        <f ca="1">(BX150-'ModelParams Lw'!R$10)/'ModelParams Lw'!R$11</f>
        <v>#DIV/0!</v>
      </c>
      <c r="CI150" s="24" t="e">
        <f ca="1">(BY150-'ModelParams Lw'!S$10)/'ModelParams Lw'!S$11</f>
        <v>#DIV/0!</v>
      </c>
      <c r="CJ150" s="24" t="e">
        <f ca="1">(BZ150-'ModelParams Lw'!T$10)/'ModelParams Lw'!T$11</f>
        <v>#DIV/0!</v>
      </c>
      <c r="CK150" s="24" t="e">
        <f ca="1">(CA150-'ModelParams Lw'!U$10)/'ModelParams Lw'!U$11</f>
        <v>#DIV/0!</v>
      </c>
      <c r="CL150" s="24" t="e">
        <f ca="1">(CB150-'ModelParams Lw'!V$10)/'ModelParams Lw'!V$11</f>
        <v>#DIV/0!</v>
      </c>
      <c r="CM150" s="66" t="e">
        <f t="shared" si="62"/>
        <v>#DIV/0!</v>
      </c>
      <c r="CN150" s="66" t="e">
        <f t="shared" si="63"/>
        <v>#DIV/0!</v>
      </c>
      <c r="CO150" s="66" t="e">
        <f t="shared" si="64"/>
        <v>#DIV/0!</v>
      </c>
      <c r="CP150" s="66" t="e">
        <f t="shared" si="65"/>
        <v>#DIV/0!</v>
      </c>
      <c r="CQ150" s="66" t="e">
        <f t="shared" si="66"/>
        <v>#DIV/0!</v>
      </c>
      <c r="CR150" s="66" t="e">
        <f t="shared" si="67"/>
        <v>#DIV/0!</v>
      </c>
      <c r="CS150" s="66" t="e">
        <f t="shared" si="68"/>
        <v>#DIV/0!</v>
      </c>
      <c r="CT150" s="66" t="e">
        <f t="shared" si="69"/>
        <v>#DIV/0!</v>
      </c>
      <c r="CU150" s="24" t="e">
        <f>10*LOG10(IF(CM150="",0,POWER(10,((CM150+'ModelParams Lw'!$O$4)/10))) +IF(CN150="",0,POWER(10,((CN150+'ModelParams Lw'!$P$4)/10))) +IF(CO150="",0,POWER(10,((CO150+'ModelParams Lw'!$Q$4)/10))) +IF(CP150="",0,POWER(10,((CP150+'ModelParams Lw'!$R$4)/10))) +IF(CQ150="",0,POWER(10,((CQ150+'ModelParams Lw'!$S$4)/10))) +IF(CR150="",0,POWER(10,((CR150+'ModelParams Lw'!$T$4)/10))) +IF(CS150="",0,POWER(10,((CS150+'ModelParams Lw'!$U$4)/10)))+IF(CT150="",0,POWER(10,((CT150+'ModelParams Lw'!$V$4)/10))))</f>
        <v>#DIV/0!</v>
      </c>
      <c r="CV150" s="24" t="e">
        <f t="shared" si="70"/>
        <v>#DIV/0!</v>
      </c>
      <c r="CW150" s="24" t="e">
        <f>(CM150-'ModelParams Lw'!O$10)/'ModelParams Lw'!O$11</f>
        <v>#DIV/0!</v>
      </c>
      <c r="CX150" s="24" t="e">
        <f>(CN150-'ModelParams Lw'!P$10)/'ModelParams Lw'!P$11</f>
        <v>#DIV/0!</v>
      </c>
      <c r="CY150" s="24" t="e">
        <f>(CO150-'ModelParams Lw'!Q$10)/'ModelParams Lw'!Q$11</f>
        <v>#DIV/0!</v>
      </c>
      <c r="CZ150" s="24" t="e">
        <f>(CP150-'ModelParams Lw'!R$10)/'ModelParams Lw'!R$11</f>
        <v>#DIV/0!</v>
      </c>
      <c r="DA150" s="24" t="e">
        <f>(CQ150-'ModelParams Lw'!S$10)/'ModelParams Lw'!S$11</f>
        <v>#DIV/0!</v>
      </c>
      <c r="DB150" s="24" t="e">
        <f>(CR150-'ModelParams Lw'!T$10)/'ModelParams Lw'!T$11</f>
        <v>#DIV/0!</v>
      </c>
      <c r="DC150" s="24" t="e">
        <f>(CS150-'ModelParams Lw'!U$10)/'ModelParams Lw'!U$11</f>
        <v>#DIV/0!</v>
      </c>
      <c r="DD150" s="24" t="e">
        <f>(CT150-'ModelParams Lw'!V$10)/'ModelParams Lw'!V$11</f>
        <v>#DIV/0!</v>
      </c>
    </row>
    <row r="151" spans="1:108" x14ac:dyDescent="0.25">
      <c r="A151" s="12">
        <f>'Sound Power'!B151</f>
        <v>0</v>
      </c>
      <c r="B151" s="12">
        <f>'Sound Power'!D151</f>
        <v>0</v>
      </c>
      <c r="C151" s="12">
        <f>'Sound Power'!E151</f>
        <v>0</v>
      </c>
      <c r="D151" s="12">
        <f>'Sound Power'!F151</f>
        <v>0</v>
      </c>
      <c r="E151" s="67" t="e">
        <f>IF(Calcul!$G156="SA",'Sound Power'!AY151,'Sound Power'!P151)</f>
        <v>#DIV/0!</v>
      </c>
      <c r="F151" s="67" t="e">
        <f>IF(Calcul!$G156="SA",'Sound Power'!AZ151,'Sound Power'!Q151)</f>
        <v>#DIV/0!</v>
      </c>
      <c r="G151" s="67" t="e">
        <f>IF(Calcul!$G156="SA",'Sound Power'!BA151,'Sound Power'!R151)</f>
        <v>#DIV/0!</v>
      </c>
      <c r="H151" s="67" t="e">
        <f>IF(Calcul!$G156="SA",'Sound Power'!BB151,'Sound Power'!S151)</f>
        <v>#DIV/0!</v>
      </c>
      <c r="I151" s="67" t="e">
        <f>IF(Calcul!$G156="SA",'Sound Power'!BC151,'Sound Power'!T151)</f>
        <v>#DIV/0!</v>
      </c>
      <c r="J151" s="67" t="e">
        <f>IF(Calcul!$G156="SA",'Sound Power'!BD151,'Sound Power'!U151)</f>
        <v>#DIV/0!</v>
      </c>
      <c r="K151" s="67" t="e">
        <f>IF(Calcul!$G156="SA",'Sound Power'!BE151,'Sound Power'!V151)</f>
        <v>#DIV/0!</v>
      </c>
      <c r="L151" s="67" t="e">
        <f>IF(Calcul!$G156="SA",'Sound Power'!BF151,'Sound Power'!W151)</f>
        <v>#DIV/0!</v>
      </c>
      <c r="M151" s="67" t="e">
        <f>'Sound Power'!BY151</f>
        <v>#DIV/0!</v>
      </c>
      <c r="N151" s="67" t="e">
        <f>'Sound Power'!BZ151</f>
        <v>#DIV/0!</v>
      </c>
      <c r="O151" s="67" t="e">
        <f>'Sound Power'!CA151</f>
        <v>#DIV/0!</v>
      </c>
      <c r="P151" s="67" t="e">
        <f>'Sound Power'!CB151</f>
        <v>#DIV/0!</v>
      </c>
      <c r="Q151" s="67" t="e">
        <f>'Sound Power'!CC151</f>
        <v>#DIV/0!</v>
      </c>
      <c r="R151" s="67" t="e">
        <f>'Sound Power'!CD151</f>
        <v>#DIV/0!</v>
      </c>
      <c r="S151" s="67" t="e">
        <f>'Sound Power'!CE151</f>
        <v>#DIV/0!</v>
      </c>
      <c r="T151" s="67" t="e">
        <f>'Sound Power'!CF151</f>
        <v>#DIV/0!</v>
      </c>
      <c r="U151" s="64">
        <f t="shared" si="50"/>
        <v>0</v>
      </c>
      <c r="V151" s="64">
        <f t="shared" si="51"/>
        <v>0</v>
      </c>
      <c r="W151" s="67" t="e">
        <f>('ModelParams Lp'!B$4*10^'ModelParams Lp'!B$5*($U151/$V151)^'ModelParams Lp'!B$6)*3</f>
        <v>#DIV/0!</v>
      </c>
      <c r="X151" s="67" t="e">
        <f>('ModelParams Lp'!C$4*10^'ModelParams Lp'!C$5*($U151/$V151)^'ModelParams Lp'!C$6)*3</f>
        <v>#DIV/0!</v>
      </c>
      <c r="Y151" s="67" t="e">
        <f>('ModelParams Lp'!D$4*10^'ModelParams Lp'!D$5*($U151/$V151)^'ModelParams Lp'!D$6)*3</f>
        <v>#DIV/0!</v>
      </c>
      <c r="Z151" s="67" t="e">
        <f>('ModelParams Lp'!E$4*10^'ModelParams Lp'!E$5*($U151/$V151)^'ModelParams Lp'!E$6)*3</f>
        <v>#DIV/0!</v>
      </c>
      <c r="AA151" s="67" t="e">
        <f>('ModelParams Lp'!F$4*10^'ModelParams Lp'!F$5*($U151/$V151)^'ModelParams Lp'!F$6)*3</f>
        <v>#DIV/0!</v>
      </c>
      <c r="AB151" s="67" t="e">
        <f>('ModelParams Lp'!G$4*10^'ModelParams Lp'!G$5*($U151/$V151)^'ModelParams Lp'!G$6)*3</f>
        <v>#DIV/0!</v>
      </c>
      <c r="AC151" s="67" t="e">
        <f>('ModelParams Lp'!H$4*10^'ModelParams Lp'!H$5*($U151/$V151)^'ModelParams Lp'!H$6)*3</f>
        <v>#DIV/0!</v>
      </c>
      <c r="AD151" s="67" t="e">
        <f>('ModelParams Lp'!I$4*10^'ModelParams Lp'!I$5*($U151/$V151)^'ModelParams Lp'!I$6)*3</f>
        <v>#DIV/0!</v>
      </c>
      <c r="AE151" s="53" t="e">
        <f t="shared" si="52"/>
        <v>#DIV/0!</v>
      </c>
      <c r="AF151" s="53" t="e">
        <f>IF(AE151&lt;'ModelParams Lp'!$B$16,-1,IF(AE151&lt;'ModelParams Lp'!$C$16,0,IF(AE151&lt;'ModelParams Lp'!$D$16,1,IF(AE151&lt;'ModelParams Lp'!$E$16,2,IF(AE151&lt;'ModelParams Lp'!$F$16,3,IF(AE151&lt;'ModelParams Lp'!$G$16,4,IF(AE151&lt;'ModelParams Lp'!$H$16,5,6)))))))</f>
        <v>#DIV/0!</v>
      </c>
      <c r="AG151" s="67" t="e">
        <f ca="1">IF($AF151&gt;1,0,OFFSET('ModelParams Lp'!$C$12,0,-'Sound Pressure'!$AF151))</f>
        <v>#DIV/0!</v>
      </c>
      <c r="AH151" s="67" t="e">
        <f ca="1">IF($AF151&gt;2,0,OFFSET('ModelParams Lp'!$D$12,0,-'Sound Pressure'!$AF151))</f>
        <v>#DIV/0!</v>
      </c>
      <c r="AI151" s="67" t="e">
        <f ca="1">IF($AF151&gt;3,0,OFFSET('ModelParams Lp'!$E$12,0,-'Sound Pressure'!$AF151))</f>
        <v>#DIV/0!</v>
      </c>
      <c r="AJ151" s="67" t="e">
        <f ca="1">IF($AF151&gt;4,0,OFFSET('ModelParams Lp'!$F$12,0,-'Sound Pressure'!$AF151))</f>
        <v>#DIV/0!</v>
      </c>
      <c r="AK151" s="67" t="e">
        <f ca="1">IF($AF151&gt;3,0,OFFSET('ModelParams Lp'!$G$12,0,-'Sound Pressure'!$AF151))</f>
        <v>#DIV/0!</v>
      </c>
      <c r="AL151" s="67" t="e">
        <f ca="1">IF($AF151&gt;5,0,OFFSET('ModelParams Lp'!$H$12,0,-'Sound Pressure'!$AF151))</f>
        <v>#DIV/0!</v>
      </c>
      <c r="AM151" s="67" t="e">
        <f ca="1">IF($AF151&gt;6,0,OFFSET('ModelParams Lp'!$I$12,0,-'Sound Pressure'!$AF151))</f>
        <v>#DIV/0!</v>
      </c>
      <c r="AN151" s="67" t="e">
        <f ca="1">IF($AF151&gt;7,0,IF($AF$4&lt;0,3,OFFSET('ModelParams Lp'!$J$12,0,-'Sound Pressure'!$AF151)))</f>
        <v>#DIV/0!</v>
      </c>
      <c r="AO151" s="67" t="e">
        <f t="shared" si="71"/>
        <v>#DIV/0!</v>
      </c>
      <c r="AP151" s="67" t="e">
        <f t="shared" si="49"/>
        <v>#DIV/0!</v>
      </c>
      <c r="AQ151" s="67" t="e">
        <f t="shared" si="49"/>
        <v>#DIV/0!</v>
      </c>
      <c r="AR151" s="67" t="e">
        <f t="shared" si="49"/>
        <v>#DIV/0!</v>
      </c>
      <c r="AS151" s="67" t="e">
        <f t="shared" si="49"/>
        <v>#DIV/0!</v>
      </c>
      <c r="AT151" s="67" t="e">
        <f t="shared" si="49"/>
        <v>#DIV/0!</v>
      </c>
      <c r="AU151" s="67" t="e">
        <f t="shared" si="49"/>
        <v>#DIV/0!</v>
      </c>
      <c r="AV151" s="67" t="e">
        <f t="shared" si="49"/>
        <v>#DIV/0!</v>
      </c>
      <c r="AW151" s="67">
        <f>'ModelParams Lp'!B$22</f>
        <v>4</v>
      </c>
      <c r="AX151" s="67">
        <f>'ModelParams Lp'!C$22</f>
        <v>2</v>
      </c>
      <c r="AY151" s="67">
        <f>'ModelParams Lp'!D$22</f>
        <v>1</v>
      </c>
      <c r="AZ151" s="67">
        <f>'ModelParams Lp'!E$22</f>
        <v>0</v>
      </c>
      <c r="BA151" s="67">
        <f>'ModelParams Lp'!F$22</f>
        <v>0</v>
      </c>
      <c r="BB151" s="67">
        <f>'ModelParams Lp'!G$22</f>
        <v>0</v>
      </c>
      <c r="BC151" s="67">
        <f>'ModelParams Lp'!H$22</f>
        <v>0</v>
      </c>
      <c r="BD151" s="67">
        <f>'ModelParams Lp'!I$22</f>
        <v>0</v>
      </c>
      <c r="BE151" s="67" t="e">
        <f>-10*LOG(2/(4*PI()*2^2)+4/(0.163*(Calcul!$K156*Calcul!$L156)/VLOOKUP(Calcul!$I156,'ModelParams Lp'!$E$37:$F$39,2,0)))</f>
        <v>#N/A</v>
      </c>
      <c r="BF151" s="67" t="e">
        <f>-10*LOG(2/(4*PI()*2^2)+4/(0.163*(Calcul!$K156*Calcul!$L156)/VLOOKUP(Calcul!$I156,'ModelParams Lp'!$E$37:$F$39,2,0)))</f>
        <v>#N/A</v>
      </c>
      <c r="BG151" s="67" t="e">
        <f>-10*LOG(2/(4*PI()*2^2)+4/(0.163*(Calcul!$K156*Calcul!$L156)/VLOOKUP(Calcul!$I156,'ModelParams Lp'!$E$37:$F$39,2,0)))</f>
        <v>#N/A</v>
      </c>
      <c r="BH151" s="67" t="e">
        <f>-10*LOG(2/(4*PI()*2^2)+4/(0.163*(Calcul!$K156*Calcul!$L156)/VLOOKUP(Calcul!$I156,'ModelParams Lp'!$E$37:$F$39,2,0)))</f>
        <v>#N/A</v>
      </c>
      <c r="BI151" s="67" t="e">
        <f>-10*LOG(2/(4*PI()*2^2)+4/(0.163*(Calcul!$K156*Calcul!$L156)/VLOOKUP(Calcul!$I156,'ModelParams Lp'!$E$37:$F$39,2,0)))</f>
        <v>#N/A</v>
      </c>
      <c r="BJ151" s="67" t="e">
        <f>-10*LOG(2/(4*PI()*2^2)+4/(0.163*(Calcul!$K156*Calcul!$L156)/VLOOKUP(Calcul!$I156,'ModelParams Lp'!$E$37:$F$39,2,0)))</f>
        <v>#N/A</v>
      </c>
      <c r="BK151" s="67" t="e">
        <f>-10*LOG(2/(4*PI()*2^2)+4/(0.163*(Calcul!$K156*Calcul!$L156)/VLOOKUP(Calcul!$I156,'ModelParams Lp'!$E$37:$F$39,2,0)))</f>
        <v>#N/A</v>
      </c>
      <c r="BL151" s="67" t="e">
        <f>-10*LOG(2/(4*PI()*2^2)+4/(0.163*(Calcul!$K156*Calcul!$L156)/VLOOKUP(Calcul!$I156,'ModelParams Lp'!$E$37:$F$39,2,0)))</f>
        <v>#N/A</v>
      </c>
      <c r="BM151" s="67" t="e">
        <f>VLOOKUP(Calcul!$J156,'ModelParams Lp'!$D$28:$O$32,5,0)+BE151</f>
        <v>#N/A</v>
      </c>
      <c r="BN151" s="67" t="e">
        <f>VLOOKUP(Calcul!$J156,'ModelParams Lp'!$D$28:$O$32,6,0)+BF151</f>
        <v>#N/A</v>
      </c>
      <c r="BO151" s="67" t="e">
        <f>VLOOKUP(Calcul!$J156,'ModelParams Lp'!$D$28:$O$32,7,0)+BG151</f>
        <v>#N/A</v>
      </c>
      <c r="BP151" s="67" t="e">
        <f>VLOOKUP(Calcul!$J156,'ModelParams Lp'!$D$28:$O$32,8,0)+BH151</f>
        <v>#N/A</v>
      </c>
      <c r="BQ151" s="67" t="e">
        <f>VLOOKUP(Calcul!$J156,'ModelParams Lp'!$D$28:$O$32,9,0)+BI151</f>
        <v>#N/A</v>
      </c>
      <c r="BR151" s="67" t="e">
        <f>VLOOKUP(Calcul!$J156,'ModelParams Lp'!$D$28:$O$32,10,0)+BJ151</f>
        <v>#N/A</v>
      </c>
      <c r="BS151" s="67" t="e">
        <f>VLOOKUP(Calcul!$J156,'ModelParams Lp'!$D$28:$O$32,11,0)+BK151</f>
        <v>#N/A</v>
      </c>
      <c r="BT151" s="67" t="e">
        <f>VLOOKUP(Calcul!$J156,'ModelParams Lp'!$D$28:$O$32,12,0)+BL151</f>
        <v>#N/A</v>
      </c>
      <c r="BU151" s="66" t="e">
        <f t="shared" ca="1" si="53"/>
        <v>#DIV/0!</v>
      </c>
      <c r="BV151" s="66" t="e">
        <f t="shared" ca="1" si="54"/>
        <v>#DIV/0!</v>
      </c>
      <c r="BW151" s="66" t="e">
        <f t="shared" ca="1" si="55"/>
        <v>#DIV/0!</v>
      </c>
      <c r="BX151" s="66" t="e">
        <f t="shared" ca="1" si="56"/>
        <v>#DIV/0!</v>
      </c>
      <c r="BY151" s="66" t="e">
        <f t="shared" ca="1" si="57"/>
        <v>#DIV/0!</v>
      </c>
      <c r="BZ151" s="66" t="e">
        <f t="shared" ca="1" si="58"/>
        <v>#DIV/0!</v>
      </c>
      <c r="CA151" s="66" t="e">
        <f t="shared" ca="1" si="59"/>
        <v>#DIV/0!</v>
      </c>
      <c r="CB151" s="66" t="e">
        <f t="shared" ca="1" si="60"/>
        <v>#DIV/0!</v>
      </c>
      <c r="CC151" s="24" t="e">
        <f ca="1">10*LOG10(IF(BU151="",0,POWER(10,((BU151+'ModelParams Lw'!$O$4)/10))) +IF(BV151="",0,POWER(10,((BV151+'ModelParams Lw'!$P$4)/10))) +IF(BW151="",0,POWER(10,((BW151+'ModelParams Lw'!$Q$4)/10))) +IF(BX151="",0,POWER(10,((BX151+'ModelParams Lw'!$R$4)/10))) +IF(BY151="",0,POWER(10,((BY151+'ModelParams Lw'!$S$4)/10))) +IF(BZ151="",0,POWER(10,((BZ151+'ModelParams Lw'!$T$4)/10))) +IF(CA151="",0,POWER(10,((CA151+'ModelParams Lw'!$U$4)/10)))+IF(CB151="",0,POWER(10,((CB151+'ModelParams Lw'!$V$4)/10))))</f>
        <v>#DIV/0!</v>
      </c>
      <c r="CD151" s="24" t="e">
        <f t="shared" ca="1" si="61"/>
        <v>#DIV/0!</v>
      </c>
      <c r="CE151" s="24" t="e">
        <f ca="1">(BU151-'ModelParams Lw'!O$10)/'ModelParams Lw'!O$11</f>
        <v>#DIV/0!</v>
      </c>
      <c r="CF151" s="24" t="e">
        <f ca="1">(BV151-'ModelParams Lw'!P$10)/'ModelParams Lw'!P$11</f>
        <v>#DIV/0!</v>
      </c>
      <c r="CG151" s="24" t="e">
        <f ca="1">(BW151-'ModelParams Lw'!Q$10)/'ModelParams Lw'!Q$11</f>
        <v>#DIV/0!</v>
      </c>
      <c r="CH151" s="24" t="e">
        <f ca="1">(BX151-'ModelParams Lw'!R$10)/'ModelParams Lw'!R$11</f>
        <v>#DIV/0!</v>
      </c>
      <c r="CI151" s="24" t="e">
        <f ca="1">(BY151-'ModelParams Lw'!S$10)/'ModelParams Lw'!S$11</f>
        <v>#DIV/0!</v>
      </c>
      <c r="CJ151" s="24" t="e">
        <f ca="1">(BZ151-'ModelParams Lw'!T$10)/'ModelParams Lw'!T$11</f>
        <v>#DIV/0!</v>
      </c>
      <c r="CK151" s="24" t="e">
        <f ca="1">(CA151-'ModelParams Lw'!U$10)/'ModelParams Lw'!U$11</f>
        <v>#DIV/0!</v>
      </c>
      <c r="CL151" s="24" t="e">
        <f ca="1">(CB151-'ModelParams Lw'!V$10)/'ModelParams Lw'!V$11</f>
        <v>#DIV/0!</v>
      </c>
      <c r="CM151" s="66" t="e">
        <f t="shared" si="62"/>
        <v>#DIV/0!</v>
      </c>
      <c r="CN151" s="66" t="e">
        <f t="shared" si="63"/>
        <v>#DIV/0!</v>
      </c>
      <c r="CO151" s="66" t="e">
        <f t="shared" si="64"/>
        <v>#DIV/0!</v>
      </c>
      <c r="CP151" s="66" t="e">
        <f t="shared" si="65"/>
        <v>#DIV/0!</v>
      </c>
      <c r="CQ151" s="66" t="e">
        <f t="shared" si="66"/>
        <v>#DIV/0!</v>
      </c>
      <c r="CR151" s="66" t="e">
        <f t="shared" si="67"/>
        <v>#DIV/0!</v>
      </c>
      <c r="CS151" s="66" t="e">
        <f t="shared" si="68"/>
        <v>#DIV/0!</v>
      </c>
      <c r="CT151" s="66" t="e">
        <f t="shared" si="69"/>
        <v>#DIV/0!</v>
      </c>
      <c r="CU151" s="24" t="e">
        <f>10*LOG10(IF(CM151="",0,POWER(10,((CM151+'ModelParams Lw'!$O$4)/10))) +IF(CN151="",0,POWER(10,((CN151+'ModelParams Lw'!$P$4)/10))) +IF(CO151="",0,POWER(10,((CO151+'ModelParams Lw'!$Q$4)/10))) +IF(CP151="",0,POWER(10,((CP151+'ModelParams Lw'!$R$4)/10))) +IF(CQ151="",0,POWER(10,((CQ151+'ModelParams Lw'!$S$4)/10))) +IF(CR151="",0,POWER(10,((CR151+'ModelParams Lw'!$T$4)/10))) +IF(CS151="",0,POWER(10,((CS151+'ModelParams Lw'!$U$4)/10)))+IF(CT151="",0,POWER(10,((CT151+'ModelParams Lw'!$V$4)/10))))</f>
        <v>#DIV/0!</v>
      </c>
      <c r="CV151" s="24" t="e">
        <f t="shared" si="70"/>
        <v>#DIV/0!</v>
      </c>
      <c r="CW151" s="24" t="e">
        <f>(CM151-'ModelParams Lw'!O$10)/'ModelParams Lw'!O$11</f>
        <v>#DIV/0!</v>
      </c>
      <c r="CX151" s="24" t="e">
        <f>(CN151-'ModelParams Lw'!P$10)/'ModelParams Lw'!P$11</f>
        <v>#DIV/0!</v>
      </c>
      <c r="CY151" s="24" t="e">
        <f>(CO151-'ModelParams Lw'!Q$10)/'ModelParams Lw'!Q$11</f>
        <v>#DIV/0!</v>
      </c>
      <c r="CZ151" s="24" t="e">
        <f>(CP151-'ModelParams Lw'!R$10)/'ModelParams Lw'!R$11</f>
        <v>#DIV/0!</v>
      </c>
      <c r="DA151" s="24" t="e">
        <f>(CQ151-'ModelParams Lw'!S$10)/'ModelParams Lw'!S$11</f>
        <v>#DIV/0!</v>
      </c>
      <c r="DB151" s="24" t="e">
        <f>(CR151-'ModelParams Lw'!T$10)/'ModelParams Lw'!T$11</f>
        <v>#DIV/0!</v>
      </c>
      <c r="DC151" s="24" t="e">
        <f>(CS151-'ModelParams Lw'!U$10)/'ModelParams Lw'!U$11</f>
        <v>#DIV/0!</v>
      </c>
      <c r="DD151" s="24" t="e">
        <f>(CT151-'ModelParams Lw'!V$10)/'ModelParams Lw'!V$11</f>
        <v>#DIV/0!</v>
      </c>
    </row>
    <row r="152" spans="1:108" x14ac:dyDescent="0.25">
      <c r="A152" s="12">
        <f>'Sound Power'!B152</f>
        <v>0</v>
      </c>
      <c r="B152" s="12">
        <f>'Sound Power'!D152</f>
        <v>0</v>
      </c>
      <c r="C152" s="12">
        <f>'Sound Power'!E152</f>
        <v>0</v>
      </c>
      <c r="D152" s="12">
        <f>'Sound Power'!F152</f>
        <v>0</v>
      </c>
      <c r="E152" s="67" t="e">
        <f>IF(Calcul!$G157="SA",'Sound Power'!AY152,'Sound Power'!P152)</f>
        <v>#DIV/0!</v>
      </c>
      <c r="F152" s="67" t="e">
        <f>IF(Calcul!$G157="SA",'Sound Power'!AZ152,'Sound Power'!Q152)</f>
        <v>#DIV/0!</v>
      </c>
      <c r="G152" s="67" t="e">
        <f>IF(Calcul!$G157="SA",'Sound Power'!BA152,'Sound Power'!R152)</f>
        <v>#DIV/0!</v>
      </c>
      <c r="H152" s="67" t="e">
        <f>IF(Calcul!$G157="SA",'Sound Power'!BB152,'Sound Power'!S152)</f>
        <v>#DIV/0!</v>
      </c>
      <c r="I152" s="67" t="e">
        <f>IF(Calcul!$G157="SA",'Sound Power'!BC152,'Sound Power'!T152)</f>
        <v>#DIV/0!</v>
      </c>
      <c r="J152" s="67" t="e">
        <f>IF(Calcul!$G157="SA",'Sound Power'!BD152,'Sound Power'!U152)</f>
        <v>#DIV/0!</v>
      </c>
      <c r="K152" s="67" t="e">
        <f>IF(Calcul!$G157="SA",'Sound Power'!BE152,'Sound Power'!V152)</f>
        <v>#DIV/0!</v>
      </c>
      <c r="L152" s="67" t="e">
        <f>IF(Calcul!$G157="SA",'Sound Power'!BF152,'Sound Power'!W152)</f>
        <v>#DIV/0!</v>
      </c>
      <c r="M152" s="67" t="e">
        <f>'Sound Power'!BY152</f>
        <v>#DIV/0!</v>
      </c>
      <c r="N152" s="67" t="e">
        <f>'Sound Power'!BZ152</f>
        <v>#DIV/0!</v>
      </c>
      <c r="O152" s="67" t="e">
        <f>'Sound Power'!CA152</f>
        <v>#DIV/0!</v>
      </c>
      <c r="P152" s="67" t="e">
        <f>'Sound Power'!CB152</f>
        <v>#DIV/0!</v>
      </c>
      <c r="Q152" s="67" t="e">
        <f>'Sound Power'!CC152</f>
        <v>#DIV/0!</v>
      </c>
      <c r="R152" s="67" t="e">
        <f>'Sound Power'!CD152</f>
        <v>#DIV/0!</v>
      </c>
      <c r="S152" s="67" t="e">
        <f>'Sound Power'!CE152</f>
        <v>#DIV/0!</v>
      </c>
      <c r="T152" s="67" t="e">
        <f>'Sound Power'!CF152</f>
        <v>#DIV/0!</v>
      </c>
      <c r="U152" s="64">
        <f t="shared" si="50"/>
        <v>0</v>
      </c>
      <c r="V152" s="64">
        <f t="shared" si="51"/>
        <v>0</v>
      </c>
      <c r="W152" s="67" t="e">
        <f>('ModelParams Lp'!B$4*10^'ModelParams Lp'!B$5*($U152/$V152)^'ModelParams Lp'!B$6)*3</f>
        <v>#DIV/0!</v>
      </c>
      <c r="X152" s="67" t="e">
        <f>('ModelParams Lp'!C$4*10^'ModelParams Lp'!C$5*($U152/$V152)^'ModelParams Lp'!C$6)*3</f>
        <v>#DIV/0!</v>
      </c>
      <c r="Y152" s="67" t="e">
        <f>('ModelParams Lp'!D$4*10^'ModelParams Lp'!D$5*($U152/$V152)^'ModelParams Lp'!D$6)*3</f>
        <v>#DIV/0!</v>
      </c>
      <c r="Z152" s="67" t="e">
        <f>('ModelParams Lp'!E$4*10^'ModelParams Lp'!E$5*($U152/$V152)^'ModelParams Lp'!E$6)*3</f>
        <v>#DIV/0!</v>
      </c>
      <c r="AA152" s="67" t="e">
        <f>('ModelParams Lp'!F$4*10^'ModelParams Lp'!F$5*($U152/$V152)^'ModelParams Lp'!F$6)*3</f>
        <v>#DIV/0!</v>
      </c>
      <c r="AB152" s="67" t="e">
        <f>('ModelParams Lp'!G$4*10^'ModelParams Lp'!G$5*($U152/$V152)^'ModelParams Lp'!G$6)*3</f>
        <v>#DIV/0!</v>
      </c>
      <c r="AC152" s="67" t="e">
        <f>('ModelParams Lp'!H$4*10^'ModelParams Lp'!H$5*($U152/$V152)^'ModelParams Lp'!H$6)*3</f>
        <v>#DIV/0!</v>
      </c>
      <c r="AD152" s="67" t="e">
        <f>('ModelParams Lp'!I$4*10^'ModelParams Lp'!I$5*($U152/$V152)^'ModelParams Lp'!I$6)*3</f>
        <v>#DIV/0!</v>
      </c>
      <c r="AE152" s="53" t="e">
        <f t="shared" si="52"/>
        <v>#DIV/0!</v>
      </c>
      <c r="AF152" s="53" t="e">
        <f>IF(AE152&lt;'ModelParams Lp'!$B$16,-1,IF(AE152&lt;'ModelParams Lp'!$C$16,0,IF(AE152&lt;'ModelParams Lp'!$D$16,1,IF(AE152&lt;'ModelParams Lp'!$E$16,2,IF(AE152&lt;'ModelParams Lp'!$F$16,3,IF(AE152&lt;'ModelParams Lp'!$G$16,4,IF(AE152&lt;'ModelParams Lp'!$H$16,5,6)))))))</f>
        <v>#DIV/0!</v>
      </c>
      <c r="AG152" s="67" t="e">
        <f ca="1">IF($AF152&gt;1,0,OFFSET('ModelParams Lp'!$C$12,0,-'Sound Pressure'!$AF152))</f>
        <v>#DIV/0!</v>
      </c>
      <c r="AH152" s="67" t="e">
        <f ca="1">IF($AF152&gt;2,0,OFFSET('ModelParams Lp'!$D$12,0,-'Sound Pressure'!$AF152))</f>
        <v>#DIV/0!</v>
      </c>
      <c r="AI152" s="67" t="e">
        <f ca="1">IF($AF152&gt;3,0,OFFSET('ModelParams Lp'!$E$12,0,-'Sound Pressure'!$AF152))</f>
        <v>#DIV/0!</v>
      </c>
      <c r="AJ152" s="67" t="e">
        <f ca="1">IF($AF152&gt;4,0,OFFSET('ModelParams Lp'!$F$12,0,-'Sound Pressure'!$AF152))</f>
        <v>#DIV/0!</v>
      </c>
      <c r="AK152" s="67" t="e">
        <f ca="1">IF($AF152&gt;3,0,OFFSET('ModelParams Lp'!$G$12,0,-'Sound Pressure'!$AF152))</f>
        <v>#DIV/0!</v>
      </c>
      <c r="AL152" s="67" t="e">
        <f ca="1">IF($AF152&gt;5,0,OFFSET('ModelParams Lp'!$H$12,0,-'Sound Pressure'!$AF152))</f>
        <v>#DIV/0!</v>
      </c>
      <c r="AM152" s="67" t="e">
        <f ca="1">IF($AF152&gt;6,0,OFFSET('ModelParams Lp'!$I$12,0,-'Sound Pressure'!$AF152))</f>
        <v>#DIV/0!</v>
      </c>
      <c r="AN152" s="67" t="e">
        <f ca="1">IF($AF152&gt;7,0,IF($AF$4&lt;0,3,OFFSET('ModelParams Lp'!$J$12,0,-'Sound Pressure'!$AF152)))</f>
        <v>#DIV/0!</v>
      </c>
      <c r="AO152" s="67" t="e">
        <f t="shared" si="71"/>
        <v>#DIV/0!</v>
      </c>
      <c r="AP152" s="67" t="e">
        <f t="shared" si="49"/>
        <v>#DIV/0!</v>
      </c>
      <c r="AQ152" s="67" t="e">
        <f t="shared" si="49"/>
        <v>#DIV/0!</v>
      </c>
      <c r="AR152" s="67" t="e">
        <f t="shared" si="49"/>
        <v>#DIV/0!</v>
      </c>
      <c r="AS152" s="67" t="e">
        <f t="shared" si="49"/>
        <v>#DIV/0!</v>
      </c>
      <c r="AT152" s="67" t="e">
        <f t="shared" si="49"/>
        <v>#DIV/0!</v>
      </c>
      <c r="AU152" s="67" t="e">
        <f t="shared" si="49"/>
        <v>#DIV/0!</v>
      </c>
      <c r="AV152" s="67" t="e">
        <f t="shared" si="49"/>
        <v>#DIV/0!</v>
      </c>
      <c r="AW152" s="67">
        <f>'ModelParams Lp'!B$22</f>
        <v>4</v>
      </c>
      <c r="AX152" s="67">
        <f>'ModelParams Lp'!C$22</f>
        <v>2</v>
      </c>
      <c r="AY152" s="67">
        <f>'ModelParams Lp'!D$22</f>
        <v>1</v>
      </c>
      <c r="AZ152" s="67">
        <f>'ModelParams Lp'!E$22</f>
        <v>0</v>
      </c>
      <c r="BA152" s="67">
        <f>'ModelParams Lp'!F$22</f>
        <v>0</v>
      </c>
      <c r="BB152" s="67">
        <f>'ModelParams Lp'!G$22</f>
        <v>0</v>
      </c>
      <c r="BC152" s="67">
        <f>'ModelParams Lp'!H$22</f>
        <v>0</v>
      </c>
      <c r="BD152" s="67">
        <f>'ModelParams Lp'!I$22</f>
        <v>0</v>
      </c>
      <c r="BE152" s="67" t="e">
        <f>-10*LOG(2/(4*PI()*2^2)+4/(0.163*(Calcul!$K157*Calcul!$L157)/VLOOKUP(Calcul!$I157,'ModelParams Lp'!$E$37:$F$39,2,0)))</f>
        <v>#N/A</v>
      </c>
      <c r="BF152" s="67" t="e">
        <f>-10*LOG(2/(4*PI()*2^2)+4/(0.163*(Calcul!$K157*Calcul!$L157)/VLOOKUP(Calcul!$I157,'ModelParams Lp'!$E$37:$F$39,2,0)))</f>
        <v>#N/A</v>
      </c>
      <c r="BG152" s="67" t="e">
        <f>-10*LOG(2/(4*PI()*2^2)+4/(0.163*(Calcul!$K157*Calcul!$L157)/VLOOKUP(Calcul!$I157,'ModelParams Lp'!$E$37:$F$39,2,0)))</f>
        <v>#N/A</v>
      </c>
      <c r="BH152" s="67" t="e">
        <f>-10*LOG(2/(4*PI()*2^2)+4/(0.163*(Calcul!$K157*Calcul!$L157)/VLOOKUP(Calcul!$I157,'ModelParams Lp'!$E$37:$F$39,2,0)))</f>
        <v>#N/A</v>
      </c>
      <c r="BI152" s="67" t="e">
        <f>-10*LOG(2/(4*PI()*2^2)+4/(0.163*(Calcul!$K157*Calcul!$L157)/VLOOKUP(Calcul!$I157,'ModelParams Lp'!$E$37:$F$39,2,0)))</f>
        <v>#N/A</v>
      </c>
      <c r="BJ152" s="67" t="e">
        <f>-10*LOG(2/(4*PI()*2^2)+4/(0.163*(Calcul!$K157*Calcul!$L157)/VLOOKUP(Calcul!$I157,'ModelParams Lp'!$E$37:$F$39,2,0)))</f>
        <v>#N/A</v>
      </c>
      <c r="BK152" s="67" t="e">
        <f>-10*LOG(2/(4*PI()*2^2)+4/(0.163*(Calcul!$K157*Calcul!$L157)/VLOOKUP(Calcul!$I157,'ModelParams Lp'!$E$37:$F$39,2,0)))</f>
        <v>#N/A</v>
      </c>
      <c r="BL152" s="67" t="e">
        <f>-10*LOG(2/(4*PI()*2^2)+4/(0.163*(Calcul!$K157*Calcul!$L157)/VLOOKUP(Calcul!$I157,'ModelParams Lp'!$E$37:$F$39,2,0)))</f>
        <v>#N/A</v>
      </c>
      <c r="BM152" s="67" t="e">
        <f>VLOOKUP(Calcul!$J157,'ModelParams Lp'!$D$28:$O$32,5,0)+BE152</f>
        <v>#N/A</v>
      </c>
      <c r="BN152" s="67" t="e">
        <f>VLOOKUP(Calcul!$J157,'ModelParams Lp'!$D$28:$O$32,6,0)+BF152</f>
        <v>#N/A</v>
      </c>
      <c r="BO152" s="67" t="e">
        <f>VLOOKUP(Calcul!$J157,'ModelParams Lp'!$D$28:$O$32,7,0)+BG152</f>
        <v>#N/A</v>
      </c>
      <c r="BP152" s="67" t="e">
        <f>VLOOKUP(Calcul!$J157,'ModelParams Lp'!$D$28:$O$32,8,0)+BH152</f>
        <v>#N/A</v>
      </c>
      <c r="BQ152" s="67" t="e">
        <f>VLOOKUP(Calcul!$J157,'ModelParams Lp'!$D$28:$O$32,9,0)+BI152</f>
        <v>#N/A</v>
      </c>
      <c r="BR152" s="67" t="e">
        <f>VLOOKUP(Calcul!$J157,'ModelParams Lp'!$D$28:$O$32,10,0)+BJ152</f>
        <v>#N/A</v>
      </c>
      <c r="BS152" s="67" t="e">
        <f>VLOOKUP(Calcul!$J157,'ModelParams Lp'!$D$28:$O$32,11,0)+BK152</f>
        <v>#N/A</v>
      </c>
      <c r="BT152" s="67" t="e">
        <f>VLOOKUP(Calcul!$J157,'ModelParams Lp'!$D$28:$O$32,12,0)+BL152</f>
        <v>#N/A</v>
      </c>
      <c r="BU152" s="66" t="e">
        <f t="shared" ca="1" si="53"/>
        <v>#DIV/0!</v>
      </c>
      <c r="BV152" s="66" t="e">
        <f t="shared" ca="1" si="54"/>
        <v>#DIV/0!</v>
      </c>
      <c r="BW152" s="66" t="e">
        <f t="shared" ca="1" si="55"/>
        <v>#DIV/0!</v>
      </c>
      <c r="BX152" s="66" t="e">
        <f t="shared" ca="1" si="56"/>
        <v>#DIV/0!</v>
      </c>
      <c r="BY152" s="66" t="e">
        <f t="shared" ca="1" si="57"/>
        <v>#DIV/0!</v>
      </c>
      <c r="BZ152" s="66" t="e">
        <f t="shared" ca="1" si="58"/>
        <v>#DIV/0!</v>
      </c>
      <c r="CA152" s="66" t="e">
        <f t="shared" ca="1" si="59"/>
        <v>#DIV/0!</v>
      </c>
      <c r="CB152" s="66" t="e">
        <f t="shared" ca="1" si="60"/>
        <v>#DIV/0!</v>
      </c>
      <c r="CC152" s="24" t="e">
        <f ca="1">10*LOG10(IF(BU152="",0,POWER(10,((BU152+'ModelParams Lw'!$O$4)/10))) +IF(BV152="",0,POWER(10,((BV152+'ModelParams Lw'!$P$4)/10))) +IF(BW152="",0,POWER(10,((BW152+'ModelParams Lw'!$Q$4)/10))) +IF(BX152="",0,POWER(10,((BX152+'ModelParams Lw'!$R$4)/10))) +IF(BY152="",0,POWER(10,((BY152+'ModelParams Lw'!$S$4)/10))) +IF(BZ152="",0,POWER(10,((BZ152+'ModelParams Lw'!$T$4)/10))) +IF(CA152="",0,POWER(10,((CA152+'ModelParams Lw'!$U$4)/10)))+IF(CB152="",0,POWER(10,((CB152+'ModelParams Lw'!$V$4)/10))))</f>
        <v>#DIV/0!</v>
      </c>
      <c r="CD152" s="24" t="e">
        <f t="shared" ca="1" si="61"/>
        <v>#DIV/0!</v>
      </c>
      <c r="CE152" s="24" t="e">
        <f ca="1">(BU152-'ModelParams Lw'!O$10)/'ModelParams Lw'!O$11</f>
        <v>#DIV/0!</v>
      </c>
      <c r="CF152" s="24" t="e">
        <f ca="1">(BV152-'ModelParams Lw'!P$10)/'ModelParams Lw'!P$11</f>
        <v>#DIV/0!</v>
      </c>
      <c r="CG152" s="24" t="e">
        <f ca="1">(BW152-'ModelParams Lw'!Q$10)/'ModelParams Lw'!Q$11</f>
        <v>#DIV/0!</v>
      </c>
      <c r="CH152" s="24" t="e">
        <f ca="1">(BX152-'ModelParams Lw'!R$10)/'ModelParams Lw'!R$11</f>
        <v>#DIV/0!</v>
      </c>
      <c r="CI152" s="24" t="e">
        <f ca="1">(BY152-'ModelParams Lw'!S$10)/'ModelParams Lw'!S$11</f>
        <v>#DIV/0!</v>
      </c>
      <c r="CJ152" s="24" t="e">
        <f ca="1">(BZ152-'ModelParams Lw'!T$10)/'ModelParams Lw'!T$11</f>
        <v>#DIV/0!</v>
      </c>
      <c r="CK152" s="24" t="e">
        <f ca="1">(CA152-'ModelParams Lw'!U$10)/'ModelParams Lw'!U$11</f>
        <v>#DIV/0!</v>
      </c>
      <c r="CL152" s="24" t="e">
        <f ca="1">(CB152-'ModelParams Lw'!V$10)/'ModelParams Lw'!V$11</f>
        <v>#DIV/0!</v>
      </c>
      <c r="CM152" s="66" t="e">
        <f t="shared" si="62"/>
        <v>#DIV/0!</v>
      </c>
      <c r="CN152" s="66" t="e">
        <f t="shared" si="63"/>
        <v>#DIV/0!</v>
      </c>
      <c r="CO152" s="66" t="e">
        <f t="shared" si="64"/>
        <v>#DIV/0!</v>
      </c>
      <c r="CP152" s="66" t="e">
        <f t="shared" si="65"/>
        <v>#DIV/0!</v>
      </c>
      <c r="CQ152" s="66" t="e">
        <f t="shared" si="66"/>
        <v>#DIV/0!</v>
      </c>
      <c r="CR152" s="66" t="e">
        <f t="shared" si="67"/>
        <v>#DIV/0!</v>
      </c>
      <c r="CS152" s="66" t="e">
        <f t="shared" si="68"/>
        <v>#DIV/0!</v>
      </c>
      <c r="CT152" s="66" t="e">
        <f t="shared" si="69"/>
        <v>#DIV/0!</v>
      </c>
      <c r="CU152" s="24" t="e">
        <f>10*LOG10(IF(CM152="",0,POWER(10,((CM152+'ModelParams Lw'!$O$4)/10))) +IF(CN152="",0,POWER(10,((CN152+'ModelParams Lw'!$P$4)/10))) +IF(CO152="",0,POWER(10,((CO152+'ModelParams Lw'!$Q$4)/10))) +IF(CP152="",0,POWER(10,((CP152+'ModelParams Lw'!$R$4)/10))) +IF(CQ152="",0,POWER(10,((CQ152+'ModelParams Lw'!$S$4)/10))) +IF(CR152="",0,POWER(10,((CR152+'ModelParams Lw'!$T$4)/10))) +IF(CS152="",0,POWER(10,((CS152+'ModelParams Lw'!$U$4)/10)))+IF(CT152="",0,POWER(10,((CT152+'ModelParams Lw'!$V$4)/10))))</f>
        <v>#DIV/0!</v>
      </c>
      <c r="CV152" s="24" t="e">
        <f t="shared" si="70"/>
        <v>#DIV/0!</v>
      </c>
      <c r="CW152" s="24" t="e">
        <f>(CM152-'ModelParams Lw'!O$10)/'ModelParams Lw'!O$11</f>
        <v>#DIV/0!</v>
      </c>
      <c r="CX152" s="24" t="e">
        <f>(CN152-'ModelParams Lw'!P$10)/'ModelParams Lw'!P$11</f>
        <v>#DIV/0!</v>
      </c>
      <c r="CY152" s="24" t="e">
        <f>(CO152-'ModelParams Lw'!Q$10)/'ModelParams Lw'!Q$11</f>
        <v>#DIV/0!</v>
      </c>
      <c r="CZ152" s="24" t="e">
        <f>(CP152-'ModelParams Lw'!R$10)/'ModelParams Lw'!R$11</f>
        <v>#DIV/0!</v>
      </c>
      <c r="DA152" s="24" t="e">
        <f>(CQ152-'ModelParams Lw'!S$10)/'ModelParams Lw'!S$11</f>
        <v>#DIV/0!</v>
      </c>
      <c r="DB152" s="24" t="e">
        <f>(CR152-'ModelParams Lw'!T$10)/'ModelParams Lw'!T$11</f>
        <v>#DIV/0!</v>
      </c>
      <c r="DC152" s="24" t="e">
        <f>(CS152-'ModelParams Lw'!U$10)/'ModelParams Lw'!U$11</f>
        <v>#DIV/0!</v>
      </c>
      <c r="DD152" s="24" t="e">
        <f>(CT152-'ModelParams Lw'!V$10)/'ModelParams Lw'!V$11</f>
        <v>#DIV/0!</v>
      </c>
    </row>
    <row r="153" spans="1:108" x14ac:dyDescent="0.25">
      <c r="A153" s="12">
        <f>'Sound Power'!B153</f>
        <v>0</v>
      </c>
      <c r="B153" s="12">
        <f>'Sound Power'!D153</f>
        <v>0</v>
      </c>
      <c r="C153" s="12">
        <f>'Sound Power'!E153</f>
        <v>0</v>
      </c>
      <c r="D153" s="12">
        <f>'Sound Power'!F153</f>
        <v>0</v>
      </c>
      <c r="E153" s="67" t="e">
        <f>IF(Calcul!$G158="SA",'Sound Power'!AY153,'Sound Power'!P153)</f>
        <v>#DIV/0!</v>
      </c>
      <c r="F153" s="67" t="e">
        <f>IF(Calcul!$G158="SA",'Sound Power'!AZ153,'Sound Power'!Q153)</f>
        <v>#DIV/0!</v>
      </c>
      <c r="G153" s="67" t="e">
        <f>IF(Calcul!$G158="SA",'Sound Power'!BA153,'Sound Power'!R153)</f>
        <v>#DIV/0!</v>
      </c>
      <c r="H153" s="67" t="e">
        <f>IF(Calcul!$G158="SA",'Sound Power'!BB153,'Sound Power'!S153)</f>
        <v>#DIV/0!</v>
      </c>
      <c r="I153" s="67" t="e">
        <f>IF(Calcul!$G158="SA",'Sound Power'!BC153,'Sound Power'!T153)</f>
        <v>#DIV/0!</v>
      </c>
      <c r="J153" s="67" t="e">
        <f>IF(Calcul!$G158="SA",'Sound Power'!BD153,'Sound Power'!U153)</f>
        <v>#DIV/0!</v>
      </c>
      <c r="K153" s="67" t="e">
        <f>IF(Calcul!$G158="SA",'Sound Power'!BE153,'Sound Power'!V153)</f>
        <v>#DIV/0!</v>
      </c>
      <c r="L153" s="67" t="e">
        <f>IF(Calcul!$G158="SA",'Sound Power'!BF153,'Sound Power'!W153)</f>
        <v>#DIV/0!</v>
      </c>
      <c r="M153" s="67" t="e">
        <f>'Sound Power'!BY153</f>
        <v>#DIV/0!</v>
      </c>
      <c r="N153" s="67" t="e">
        <f>'Sound Power'!BZ153</f>
        <v>#DIV/0!</v>
      </c>
      <c r="O153" s="67" t="e">
        <f>'Sound Power'!CA153</f>
        <v>#DIV/0!</v>
      </c>
      <c r="P153" s="67" t="e">
        <f>'Sound Power'!CB153</f>
        <v>#DIV/0!</v>
      </c>
      <c r="Q153" s="67" t="e">
        <f>'Sound Power'!CC153</f>
        <v>#DIV/0!</v>
      </c>
      <c r="R153" s="67" t="e">
        <f>'Sound Power'!CD153</f>
        <v>#DIV/0!</v>
      </c>
      <c r="S153" s="67" t="e">
        <f>'Sound Power'!CE153</f>
        <v>#DIV/0!</v>
      </c>
      <c r="T153" s="67" t="e">
        <f>'Sound Power'!CF153</f>
        <v>#DIV/0!</v>
      </c>
      <c r="U153" s="64">
        <f t="shared" si="50"/>
        <v>0</v>
      </c>
      <c r="V153" s="64">
        <f t="shared" si="51"/>
        <v>0</v>
      </c>
      <c r="W153" s="67" t="e">
        <f>('ModelParams Lp'!B$4*10^'ModelParams Lp'!B$5*($U153/$V153)^'ModelParams Lp'!B$6)*3</f>
        <v>#DIV/0!</v>
      </c>
      <c r="X153" s="67" t="e">
        <f>('ModelParams Lp'!C$4*10^'ModelParams Lp'!C$5*($U153/$V153)^'ModelParams Lp'!C$6)*3</f>
        <v>#DIV/0!</v>
      </c>
      <c r="Y153" s="67" t="e">
        <f>('ModelParams Lp'!D$4*10^'ModelParams Lp'!D$5*($U153/$V153)^'ModelParams Lp'!D$6)*3</f>
        <v>#DIV/0!</v>
      </c>
      <c r="Z153" s="67" t="e">
        <f>('ModelParams Lp'!E$4*10^'ModelParams Lp'!E$5*($U153/$V153)^'ModelParams Lp'!E$6)*3</f>
        <v>#DIV/0!</v>
      </c>
      <c r="AA153" s="67" t="e">
        <f>('ModelParams Lp'!F$4*10^'ModelParams Lp'!F$5*($U153/$V153)^'ModelParams Lp'!F$6)*3</f>
        <v>#DIV/0!</v>
      </c>
      <c r="AB153" s="67" t="e">
        <f>('ModelParams Lp'!G$4*10^'ModelParams Lp'!G$5*($U153/$V153)^'ModelParams Lp'!G$6)*3</f>
        <v>#DIV/0!</v>
      </c>
      <c r="AC153" s="67" t="e">
        <f>('ModelParams Lp'!H$4*10^'ModelParams Lp'!H$5*($U153/$V153)^'ModelParams Lp'!H$6)*3</f>
        <v>#DIV/0!</v>
      </c>
      <c r="AD153" s="67" t="e">
        <f>('ModelParams Lp'!I$4*10^'ModelParams Lp'!I$5*($U153/$V153)^'ModelParams Lp'!I$6)*3</f>
        <v>#DIV/0!</v>
      </c>
      <c r="AE153" s="53" t="e">
        <f t="shared" si="52"/>
        <v>#DIV/0!</v>
      </c>
      <c r="AF153" s="53" t="e">
        <f>IF(AE153&lt;'ModelParams Lp'!$B$16,-1,IF(AE153&lt;'ModelParams Lp'!$C$16,0,IF(AE153&lt;'ModelParams Lp'!$D$16,1,IF(AE153&lt;'ModelParams Lp'!$E$16,2,IF(AE153&lt;'ModelParams Lp'!$F$16,3,IF(AE153&lt;'ModelParams Lp'!$G$16,4,IF(AE153&lt;'ModelParams Lp'!$H$16,5,6)))))))</f>
        <v>#DIV/0!</v>
      </c>
      <c r="AG153" s="67" t="e">
        <f ca="1">IF($AF153&gt;1,0,OFFSET('ModelParams Lp'!$C$12,0,-'Sound Pressure'!$AF153))</f>
        <v>#DIV/0!</v>
      </c>
      <c r="AH153" s="67" t="e">
        <f ca="1">IF($AF153&gt;2,0,OFFSET('ModelParams Lp'!$D$12,0,-'Sound Pressure'!$AF153))</f>
        <v>#DIV/0!</v>
      </c>
      <c r="AI153" s="67" t="e">
        <f ca="1">IF($AF153&gt;3,0,OFFSET('ModelParams Lp'!$E$12,0,-'Sound Pressure'!$AF153))</f>
        <v>#DIV/0!</v>
      </c>
      <c r="AJ153" s="67" t="e">
        <f ca="1">IF($AF153&gt;4,0,OFFSET('ModelParams Lp'!$F$12,0,-'Sound Pressure'!$AF153))</f>
        <v>#DIV/0!</v>
      </c>
      <c r="AK153" s="67" t="e">
        <f ca="1">IF($AF153&gt;3,0,OFFSET('ModelParams Lp'!$G$12,0,-'Sound Pressure'!$AF153))</f>
        <v>#DIV/0!</v>
      </c>
      <c r="AL153" s="67" t="e">
        <f ca="1">IF($AF153&gt;5,0,OFFSET('ModelParams Lp'!$H$12,0,-'Sound Pressure'!$AF153))</f>
        <v>#DIV/0!</v>
      </c>
      <c r="AM153" s="67" t="e">
        <f ca="1">IF($AF153&gt;6,0,OFFSET('ModelParams Lp'!$I$12,0,-'Sound Pressure'!$AF153))</f>
        <v>#DIV/0!</v>
      </c>
      <c r="AN153" s="67" t="e">
        <f ca="1">IF($AF153&gt;7,0,IF($AF$4&lt;0,3,OFFSET('ModelParams Lp'!$J$12,0,-'Sound Pressure'!$AF153)))</f>
        <v>#DIV/0!</v>
      </c>
      <c r="AO153" s="67" t="e">
        <f t="shared" si="71"/>
        <v>#DIV/0!</v>
      </c>
      <c r="AP153" s="67" t="e">
        <f t="shared" si="49"/>
        <v>#DIV/0!</v>
      </c>
      <c r="AQ153" s="67" t="e">
        <f t="shared" si="49"/>
        <v>#DIV/0!</v>
      </c>
      <c r="AR153" s="67" t="e">
        <f t="shared" si="49"/>
        <v>#DIV/0!</v>
      </c>
      <c r="AS153" s="67" t="e">
        <f t="shared" si="49"/>
        <v>#DIV/0!</v>
      </c>
      <c r="AT153" s="67" t="e">
        <f t="shared" si="49"/>
        <v>#DIV/0!</v>
      </c>
      <c r="AU153" s="67" t="e">
        <f t="shared" si="49"/>
        <v>#DIV/0!</v>
      </c>
      <c r="AV153" s="67" t="e">
        <f t="shared" si="49"/>
        <v>#DIV/0!</v>
      </c>
      <c r="AW153" s="67">
        <f>'ModelParams Lp'!B$22</f>
        <v>4</v>
      </c>
      <c r="AX153" s="67">
        <f>'ModelParams Lp'!C$22</f>
        <v>2</v>
      </c>
      <c r="AY153" s="67">
        <f>'ModelParams Lp'!D$22</f>
        <v>1</v>
      </c>
      <c r="AZ153" s="67">
        <f>'ModelParams Lp'!E$22</f>
        <v>0</v>
      </c>
      <c r="BA153" s="67">
        <f>'ModelParams Lp'!F$22</f>
        <v>0</v>
      </c>
      <c r="BB153" s="67">
        <f>'ModelParams Lp'!G$22</f>
        <v>0</v>
      </c>
      <c r="BC153" s="67">
        <f>'ModelParams Lp'!H$22</f>
        <v>0</v>
      </c>
      <c r="BD153" s="67">
        <f>'ModelParams Lp'!I$22</f>
        <v>0</v>
      </c>
      <c r="BE153" s="67" t="e">
        <f>-10*LOG(2/(4*PI()*2^2)+4/(0.163*(Calcul!$K158*Calcul!$L158)/VLOOKUP(Calcul!$I158,'ModelParams Lp'!$E$37:$F$39,2,0)))</f>
        <v>#N/A</v>
      </c>
      <c r="BF153" s="67" t="e">
        <f>-10*LOG(2/(4*PI()*2^2)+4/(0.163*(Calcul!$K158*Calcul!$L158)/VLOOKUP(Calcul!$I158,'ModelParams Lp'!$E$37:$F$39,2,0)))</f>
        <v>#N/A</v>
      </c>
      <c r="BG153" s="67" t="e">
        <f>-10*LOG(2/(4*PI()*2^2)+4/(0.163*(Calcul!$K158*Calcul!$L158)/VLOOKUP(Calcul!$I158,'ModelParams Lp'!$E$37:$F$39,2,0)))</f>
        <v>#N/A</v>
      </c>
      <c r="BH153" s="67" t="e">
        <f>-10*LOG(2/(4*PI()*2^2)+4/(0.163*(Calcul!$K158*Calcul!$L158)/VLOOKUP(Calcul!$I158,'ModelParams Lp'!$E$37:$F$39,2,0)))</f>
        <v>#N/A</v>
      </c>
      <c r="BI153" s="67" t="e">
        <f>-10*LOG(2/(4*PI()*2^2)+4/(0.163*(Calcul!$K158*Calcul!$L158)/VLOOKUP(Calcul!$I158,'ModelParams Lp'!$E$37:$F$39,2,0)))</f>
        <v>#N/A</v>
      </c>
      <c r="BJ153" s="67" t="e">
        <f>-10*LOG(2/(4*PI()*2^2)+4/(0.163*(Calcul!$K158*Calcul!$L158)/VLOOKUP(Calcul!$I158,'ModelParams Lp'!$E$37:$F$39,2,0)))</f>
        <v>#N/A</v>
      </c>
      <c r="BK153" s="67" t="e">
        <f>-10*LOG(2/(4*PI()*2^2)+4/(0.163*(Calcul!$K158*Calcul!$L158)/VLOOKUP(Calcul!$I158,'ModelParams Lp'!$E$37:$F$39,2,0)))</f>
        <v>#N/A</v>
      </c>
      <c r="BL153" s="67" t="e">
        <f>-10*LOG(2/(4*PI()*2^2)+4/(0.163*(Calcul!$K158*Calcul!$L158)/VLOOKUP(Calcul!$I158,'ModelParams Lp'!$E$37:$F$39,2,0)))</f>
        <v>#N/A</v>
      </c>
      <c r="BM153" s="67" t="e">
        <f>VLOOKUP(Calcul!$J158,'ModelParams Lp'!$D$28:$O$32,5,0)+BE153</f>
        <v>#N/A</v>
      </c>
      <c r="BN153" s="67" t="e">
        <f>VLOOKUP(Calcul!$J158,'ModelParams Lp'!$D$28:$O$32,6,0)+BF153</f>
        <v>#N/A</v>
      </c>
      <c r="BO153" s="67" t="e">
        <f>VLOOKUP(Calcul!$J158,'ModelParams Lp'!$D$28:$O$32,7,0)+BG153</f>
        <v>#N/A</v>
      </c>
      <c r="BP153" s="67" t="e">
        <f>VLOOKUP(Calcul!$J158,'ModelParams Lp'!$D$28:$O$32,8,0)+BH153</f>
        <v>#N/A</v>
      </c>
      <c r="BQ153" s="67" t="e">
        <f>VLOOKUP(Calcul!$J158,'ModelParams Lp'!$D$28:$O$32,9,0)+BI153</f>
        <v>#N/A</v>
      </c>
      <c r="BR153" s="67" t="e">
        <f>VLOOKUP(Calcul!$J158,'ModelParams Lp'!$D$28:$O$32,10,0)+BJ153</f>
        <v>#N/A</v>
      </c>
      <c r="BS153" s="67" t="e">
        <f>VLOOKUP(Calcul!$J158,'ModelParams Lp'!$D$28:$O$32,11,0)+BK153</f>
        <v>#N/A</v>
      </c>
      <c r="BT153" s="67" t="e">
        <f>VLOOKUP(Calcul!$J158,'ModelParams Lp'!$D$28:$O$32,12,0)+BL153</f>
        <v>#N/A</v>
      </c>
      <c r="BU153" s="66" t="e">
        <f t="shared" ca="1" si="53"/>
        <v>#DIV/0!</v>
      </c>
      <c r="BV153" s="66" t="e">
        <f t="shared" ca="1" si="54"/>
        <v>#DIV/0!</v>
      </c>
      <c r="BW153" s="66" t="e">
        <f t="shared" ca="1" si="55"/>
        <v>#DIV/0!</v>
      </c>
      <c r="BX153" s="66" t="e">
        <f t="shared" ca="1" si="56"/>
        <v>#DIV/0!</v>
      </c>
      <c r="BY153" s="66" t="e">
        <f t="shared" ca="1" si="57"/>
        <v>#DIV/0!</v>
      </c>
      <c r="BZ153" s="66" t="e">
        <f t="shared" ca="1" si="58"/>
        <v>#DIV/0!</v>
      </c>
      <c r="CA153" s="66" t="e">
        <f t="shared" ca="1" si="59"/>
        <v>#DIV/0!</v>
      </c>
      <c r="CB153" s="66" t="e">
        <f t="shared" ca="1" si="60"/>
        <v>#DIV/0!</v>
      </c>
      <c r="CC153" s="24" t="e">
        <f ca="1">10*LOG10(IF(BU153="",0,POWER(10,((BU153+'ModelParams Lw'!$O$4)/10))) +IF(BV153="",0,POWER(10,((BV153+'ModelParams Lw'!$P$4)/10))) +IF(BW153="",0,POWER(10,((BW153+'ModelParams Lw'!$Q$4)/10))) +IF(BX153="",0,POWER(10,((BX153+'ModelParams Lw'!$R$4)/10))) +IF(BY153="",0,POWER(10,((BY153+'ModelParams Lw'!$S$4)/10))) +IF(BZ153="",0,POWER(10,((BZ153+'ModelParams Lw'!$T$4)/10))) +IF(CA153="",0,POWER(10,((CA153+'ModelParams Lw'!$U$4)/10)))+IF(CB153="",0,POWER(10,((CB153+'ModelParams Lw'!$V$4)/10))))</f>
        <v>#DIV/0!</v>
      </c>
      <c r="CD153" s="24" t="e">
        <f t="shared" ca="1" si="61"/>
        <v>#DIV/0!</v>
      </c>
      <c r="CE153" s="24" t="e">
        <f ca="1">(BU153-'ModelParams Lw'!O$10)/'ModelParams Lw'!O$11</f>
        <v>#DIV/0!</v>
      </c>
      <c r="CF153" s="24" t="e">
        <f ca="1">(BV153-'ModelParams Lw'!P$10)/'ModelParams Lw'!P$11</f>
        <v>#DIV/0!</v>
      </c>
      <c r="CG153" s="24" t="e">
        <f ca="1">(BW153-'ModelParams Lw'!Q$10)/'ModelParams Lw'!Q$11</f>
        <v>#DIV/0!</v>
      </c>
      <c r="CH153" s="24" t="e">
        <f ca="1">(BX153-'ModelParams Lw'!R$10)/'ModelParams Lw'!R$11</f>
        <v>#DIV/0!</v>
      </c>
      <c r="CI153" s="24" t="e">
        <f ca="1">(BY153-'ModelParams Lw'!S$10)/'ModelParams Lw'!S$11</f>
        <v>#DIV/0!</v>
      </c>
      <c r="CJ153" s="24" t="e">
        <f ca="1">(BZ153-'ModelParams Lw'!T$10)/'ModelParams Lw'!T$11</f>
        <v>#DIV/0!</v>
      </c>
      <c r="CK153" s="24" t="e">
        <f ca="1">(CA153-'ModelParams Lw'!U$10)/'ModelParams Lw'!U$11</f>
        <v>#DIV/0!</v>
      </c>
      <c r="CL153" s="24" t="e">
        <f ca="1">(CB153-'ModelParams Lw'!V$10)/'ModelParams Lw'!V$11</f>
        <v>#DIV/0!</v>
      </c>
      <c r="CM153" s="66" t="e">
        <f t="shared" si="62"/>
        <v>#DIV/0!</v>
      </c>
      <c r="CN153" s="66" t="e">
        <f t="shared" si="63"/>
        <v>#DIV/0!</v>
      </c>
      <c r="CO153" s="66" t="e">
        <f t="shared" si="64"/>
        <v>#DIV/0!</v>
      </c>
      <c r="CP153" s="66" t="e">
        <f t="shared" si="65"/>
        <v>#DIV/0!</v>
      </c>
      <c r="CQ153" s="66" t="e">
        <f t="shared" si="66"/>
        <v>#DIV/0!</v>
      </c>
      <c r="CR153" s="66" t="e">
        <f t="shared" si="67"/>
        <v>#DIV/0!</v>
      </c>
      <c r="CS153" s="66" t="e">
        <f t="shared" si="68"/>
        <v>#DIV/0!</v>
      </c>
      <c r="CT153" s="66" t="e">
        <f t="shared" si="69"/>
        <v>#DIV/0!</v>
      </c>
      <c r="CU153" s="24" t="e">
        <f>10*LOG10(IF(CM153="",0,POWER(10,((CM153+'ModelParams Lw'!$O$4)/10))) +IF(CN153="",0,POWER(10,((CN153+'ModelParams Lw'!$P$4)/10))) +IF(CO153="",0,POWER(10,((CO153+'ModelParams Lw'!$Q$4)/10))) +IF(CP153="",0,POWER(10,((CP153+'ModelParams Lw'!$R$4)/10))) +IF(CQ153="",0,POWER(10,((CQ153+'ModelParams Lw'!$S$4)/10))) +IF(CR153="",0,POWER(10,((CR153+'ModelParams Lw'!$T$4)/10))) +IF(CS153="",0,POWER(10,((CS153+'ModelParams Lw'!$U$4)/10)))+IF(CT153="",0,POWER(10,((CT153+'ModelParams Lw'!$V$4)/10))))</f>
        <v>#DIV/0!</v>
      </c>
      <c r="CV153" s="24" t="e">
        <f t="shared" si="70"/>
        <v>#DIV/0!</v>
      </c>
      <c r="CW153" s="24" t="e">
        <f>(CM153-'ModelParams Lw'!O$10)/'ModelParams Lw'!O$11</f>
        <v>#DIV/0!</v>
      </c>
      <c r="CX153" s="24" t="e">
        <f>(CN153-'ModelParams Lw'!P$10)/'ModelParams Lw'!P$11</f>
        <v>#DIV/0!</v>
      </c>
      <c r="CY153" s="24" t="e">
        <f>(CO153-'ModelParams Lw'!Q$10)/'ModelParams Lw'!Q$11</f>
        <v>#DIV/0!</v>
      </c>
      <c r="CZ153" s="24" t="e">
        <f>(CP153-'ModelParams Lw'!R$10)/'ModelParams Lw'!R$11</f>
        <v>#DIV/0!</v>
      </c>
      <c r="DA153" s="24" t="e">
        <f>(CQ153-'ModelParams Lw'!S$10)/'ModelParams Lw'!S$11</f>
        <v>#DIV/0!</v>
      </c>
      <c r="DB153" s="24" t="e">
        <f>(CR153-'ModelParams Lw'!T$10)/'ModelParams Lw'!T$11</f>
        <v>#DIV/0!</v>
      </c>
      <c r="DC153" s="24" t="e">
        <f>(CS153-'ModelParams Lw'!U$10)/'ModelParams Lw'!U$11</f>
        <v>#DIV/0!</v>
      </c>
      <c r="DD153" s="24" t="e">
        <f>(CT153-'ModelParams Lw'!V$10)/'ModelParams Lw'!V$11</f>
        <v>#DIV/0!</v>
      </c>
    </row>
    <row r="154" spans="1:108" x14ac:dyDescent="0.25">
      <c r="A154" s="12">
        <f>'Sound Power'!B154</f>
        <v>0</v>
      </c>
      <c r="B154" s="12">
        <f>'Sound Power'!D154</f>
        <v>0</v>
      </c>
      <c r="C154" s="12">
        <f>'Sound Power'!E154</f>
        <v>0</v>
      </c>
      <c r="D154" s="12">
        <f>'Sound Power'!F154</f>
        <v>0</v>
      </c>
      <c r="E154" s="67" t="e">
        <f>IF(Calcul!$G159="SA",'Sound Power'!AY154,'Sound Power'!P154)</f>
        <v>#DIV/0!</v>
      </c>
      <c r="F154" s="67" t="e">
        <f>IF(Calcul!$G159="SA",'Sound Power'!AZ154,'Sound Power'!Q154)</f>
        <v>#DIV/0!</v>
      </c>
      <c r="G154" s="67" t="e">
        <f>IF(Calcul!$G159="SA",'Sound Power'!BA154,'Sound Power'!R154)</f>
        <v>#DIV/0!</v>
      </c>
      <c r="H154" s="67" t="e">
        <f>IF(Calcul!$G159="SA",'Sound Power'!BB154,'Sound Power'!S154)</f>
        <v>#DIV/0!</v>
      </c>
      <c r="I154" s="67" t="e">
        <f>IF(Calcul!$G159="SA",'Sound Power'!BC154,'Sound Power'!T154)</f>
        <v>#DIV/0!</v>
      </c>
      <c r="J154" s="67" t="e">
        <f>IF(Calcul!$G159="SA",'Sound Power'!BD154,'Sound Power'!U154)</f>
        <v>#DIV/0!</v>
      </c>
      <c r="K154" s="67" t="e">
        <f>IF(Calcul!$G159="SA",'Sound Power'!BE154,'Sound Power'!V154)</f>
        <v>#DIV/0!</v>
      </c>
      <c r="L154" s="67" t="e">
        <f>IF(Calcul!$G159="SA",'Sound Power'!BF154,'Sound Power'!W154)</f>
        <v>#DIV/0!</v>
      </c>
      <c r="M154" s="67" t="e">
        <f>'Sound Power'!BY154</f>
        <v>#DIV/0!</v>
      </c>
      <c r="N154" s="67" t="e">
        <f>'Sound Power'!BZ154</f>
        <v>#DIV/0!</v>
      </c>
      <c r="O154" s="67" t="e">
        <f>'Sound Power'!CA154</f>
        <v>#DIV/0!</v>
      </c>
      <c r="P154" s="67" t="e">
        <f>'Sound Power'!CB154</f>
        <v>#DIV/0!</v>
      </c>
      <c r="Q154" s="67" t="e">
        <f>'Sound Power'!CC154</f>
        <v>#DIV/0!</v>
      </c>
      <c r="R154" s="67" t="e">
        <f>'Sound Power'!CD154</f>
        <v>#DIV/0!</v>
      </c>
      <c r="S154" s="67" t="e">
        <f>'Sound Power'!CE154</f>
        <v>#DIV/0!</v>
      </c>
      <c r="T154" s="67" t="e">
        <f>'Sound Power'!CF154</f>
        <v>#DIV/0!</v>
      </c>
      <c r="U154" s="64">
        <f t="shared" si="50"/>
        <v>0</v>
      </c>
      <c r="V154" s="64">
        <f t="shared" si="51"/>
        <v>0</v>
      </c>
      <c r="W154" s="67" t="e">
        <f>('ModelParams Lp'!B$4*10^'ModelParams Lp'!B$5*($U154/$V154)^'ModelParams Lp'!B$6)*3</f>
        <v>#DIV/0!</v>
      </c>
      <c r="X154" s="67" t="e">
        <f>('ModelParams Lp'!C$4*10^'ModelParams Lp'!C$5*($U154/$V154)^'ModelParams Lp'!C$6)*3</f>
        <v>#DIV/0!</v>
      </c>
      <c r="Y154" s="67" t="e">
        <f>('ModelParams Lp'!D$4*10^'ModelParams Lp'!D$5*($U154/$V154)^'ModelParams Lp'!D$6)*3</f>
        <v>#DIV/0!</v>
      </c>
      <c r="Z154" s="67" t="e">
        <f>('ModelParams Lp'!E$4*10^'ModelParams Lp'!E$5*($U154/$V154)^'ModelParams Lp'!E$6)*3</f>
        <v>#DIV/0!</v>
      </c>
      <c r="AA154" s="67" t="e">
        <f>('ModelParams Lp'!F$4*10^'ModelParams Lp'!F$5*($U154/$V154)^'ModelParams Lp'!F$6)*3</f>
        <v>#DIV/0!</v>
      </c>
      <c r="AB154" s="67" t="e">
        <f>('ModelParams Lp'!G$4*10^'ModelParams Lp'!G$5*($U154/$V154)^'ModelParams Lp'!G$6)*3</f>
        <v>#DIV/0!</v>
      </c>
      <c r="AC154" s="67" t="e">
        <f>('ModelParams Lp'!H$4*10^'ModelParams Lp'!H$5*($U154/$V154)^'ModelParams Lp'!H$6)*3</f>
        <v>#DIV/0!</v>
      </c>
      <c r="AD154" s="67" t="e">
        <f>('ModelParams Lp'!I$4*10^'ModelParams Lp'!I$5*($U154/$V154)^'ModelParams Lp'!I$6)*3</f>
        <v>#DIV/0!</v>
      </c>
      <c r="AE154" s="53" t="e">
        <f t="shared" si="52"/>
        <v>#DIV/0!</v>
      </c>
      <c r="AF154" s="53" t="e">
        <f>IF(AE154&lt;'ModelParams Lp'!$B$16,-1,IF(AE154&lt;'ModelParams Lp'!$C$16,0,IF(AE154&lt;'ModelParams Lp'!$D$16,1,IF(AE154&lt;'ModelParams Lp'!$E$16,2,IF(AE154&lt;'ModelParams Lp'!$F$16,3,IF(AE154&lt;'ModelParams Lp'!$G$16,4,IF(AE154&lt;'ModelParams Lp'!$H$16,5,6)))))))</f>
        <v>#DIV/0!</v>
      </c>
      <c r="AG154" s="67" t="e">
        <f ca="1">IF($AF154&gt;1,0,OFFSET('ModelParams Lp'!$C$12,0,-'Sound Pressure'!$AF154))</f>
        <v>#DIV/0!</v>
      </c>
      <c r="AH154" s="67" t="e">
        <f ca="1">IF($AF154&gt;2,0,OFFSET('ModelParams Lp'!$D$12,0,-'Sound Pressure'!$AF154))</f>
        <v>#DIV/0!</v>
      </c>
      <c r="AI154" s="67" t="e">
        <f ca="1">IF($AF154&gt;3,0,OFFSET('ModelParams Lp'!$E$12,0,-'Sound Pressure'!$AF154))</f>
        <v>#DIV/0!</v>
      </c>
      <c r="AJ154" s="67" t="e">
        <f ca="1">IF($AF154&gt;4,0,OFFSET('ModelParams Lp'!$F$12,0,-'Sound Pressure'!$AF154))</f>
        <v>#DIV/0!</v>
      </c>
      <c r="AK154" s="67" t="e">
        <f ca="1">IF($AF154&gt;3,0,OFFSET('ModelParams Lp'!$G$12,0,-'Sound Pressure'!$AF154))</f>
        <v>#DIV/0!</v>
      </c>
      <c r="AL154" s="67" t="e">
        <f ca="1">IF($AF154&gt;5,0,OFFSET('ModelParams Lp'!$H$12,0,-'Sound Pressure'!$AF154))</f>
        <v>#DIV/0!</v>
      </c>
      <c r="AM154" s="67" t="e">
        <f ca="1">IF($AF154&gt;6,0,OFFSET('ModelParams Lp'!$I$12,0,-'Sound Pressure'!$AF154))</f>
        <v>#DIV/0!</v>
      </c>
      <c r="AN154" s="67" t="e">
        <f ca="1">IF($AF154&gt;7,0,IF($AF$4&lt;0,3,OFFSET('ModelParams Lp'!$J$12,0,-'Sound Pressure'!$AF154)))</f>
        <v>#DIV/0!</v>
      </c>
      <c r="AO154" s="67" t="e">
        <f t="shared" si="71"/>
        <v>#DIV/0!</v>
      </c>
      <c r="AP154" s="67" t="e">
        <f t="shared" si="49"/>
        <v>#DIV/0!</v>
      </c>
      <c r="AQ154" s="67" t="e">
        <f t="shared" si="49"/>
        <v>#DIV/0!</v>
      </c>
      <c r="AR154" s="67" t="e">
        <f t="shared" si="49"/>
        <v>#DIV/0!</v>
      </c>
      <c r="AS154" s="67" t="e">
        <f t="shared" si="49"/>
        <v>#DIV/0!</v>
      </c>
      <c r="AT154" s="67" t="e">
        <f t="shared" si="49"/>
        <v>#DIV/0!</v>
      </c>
      <c r="AU154" s="67" t="e">
        <f t="shared" ref="AP154:AV191" si="72">10*LOG(1+(343.2/(4*PI()*AU$3))^2*(2*PI()/$V154))</f>
        <v>#DIV/0!</v>
      </c>
      <c r="AV154" s="67" t="e">
        <f t="shared" si="72"/>
        <v>#DIV/0!</v>
      </c>
      <c r="AW154" s="67">
        <f>'ModelParams Lp'!B$22</f>
        <v>4</v>
      </c>
      <c r="AX154" s="67">
        <f>'ModelParams Lp'!C$22</f>
        <v>2</v>
      </c>
      <c r="AY154" s="67">
        <f>'ModelParams Lp'!D$22</f>
        <v>1</v>
      </c>
      <c r="AZ154" s="67">
        <f>'ModelParams Lp'!E$22</f>
        <v>0</v>
      </c>
      <c r="BA154" s="67">
        <f>'ModelParams Lp'!F$22</f>
        <v>0</v>
      </c>
      <c r="BB154" s="67">
        <f>'ModelParams Lp'!G$22</f>
        <v>0</v>
      </c>
      <c r="BC154" s="67">
        <f>'ModelParams Lp'!H$22</f>
        <v>0</v>
      </c>
      <c r="BD154" s="67">
        <f>'ModelParams Lp'!I$22</f>
        <v>0</v>
      </c>
      <c r="BE154" s="67" t="e">
        <f>-10*LOG(2/(4*PI()*2^2)+4/(0.163*(Calcul!$K159*Calcul!$L159)/VLOOKUP(Calcul!$I159,'ModelParams Lp'!$E$37:$F$39,2,0)))</f>
        <v>#N/A</v>
      </c>
      <c r="BF154" s="67" t="e">
        <f>-10*LOG(2/(4*PI()*2^2)+4/(0.163*(Calcul!$K159*Calcul!$L159)/VLOOKUP(Calcul!$I159,'ModelParams Lp'!$E$37:$F$39,2,0)))</f>
        <v>#N/A</v>
      </c>
      <c r="BG154" s="67" t="e">
        <f>-10*LOG(2/(4*PI()*2^2)+4/(0.163*(Calcul!$K159*Calcul!$L159)/VLOOKUP(Calcul!$I159,'ModelParams Lp'!$E$37:$F$39,2,0)))</f>
        <v>#N/A</v>
      </c>
      <c r="BH154" s="67" t="e">
        <f>-10*LOG(2/(4*PI()*2^2)+4/(0.163*(Calcul!$K159*Calcul!$L159)/VLOOKUP(Calcul!$I159,'ModelParams Lp'!$E$37:$F$39,2,0)))</f>
        <v>#N/A</v>
      </c>
      <c r="BI154" s="67" t="e">
        <f>-10*LOG(2/(4*PI()*2^2)+4/(0.163*(Calcul!$K159*Calcul!$L159)/VLOOKUP(Calcul!$I159,'ModelParams Lp'!$E$37:$F$39,2,0)))</f>
        <v>#N/A</v>
      </c>
      <c r="BJ154" s="67" t="e">
        <f>-10*LOG(2/(4*PI()*2^2)+4/(0.163*(Calcul!$K159*Calcul!$L159)/VLOOKUP(Calcul!$I159,'ModelParams Lp'!$E$37:$F$39,2,0)))</f>
        <v>#N/A</v>
      </c>
      <c r="BK154" s="67" t="e">
        <f>-10*LOG(2/(4*PI()*2^2)+4/(0.163*(Calcul!$K159*Calcul!$L159)/VLOOKUP(Calcul!$I159,'ModelParams Lp'!$E$37:$F$39,2,0)))</f>
        <v>#N/A</v>
      </c>
      <c r="BL154" s="67" t="e">
        <f>-10*LOG(2/(4*PI()*2^2)+4/(0.163*(Calcul!$K159*Calcul!$L159)/VLOOKUP(Calcul!$I159,'ModelParams Lp'!$E$37:$F$39,2,0)))</f>
        <v>#N/A</v>
      </c>
      <c r="BM154" s="67" t="e">
        <f>VLOOKUP(Calcul!$J159,'ModelParams Lp'!$D$28:$O$32,5,0)+BE154</f>
        <v>#N/A</v>
      </c>
      <c r="BN154" s="67" t="e">
        <f>VLOOKUP(Calcul!$J159,'ModelParams Lp'!$D$28:$O$32,6,0)+BF154</f>
        <v>#N/A</v>
      </c>
      <c r="BO154" s="67" t="e">
        <f>VLOOKUP(Calcul!$J159,'ModelParams Lp'!$D$28:$O$32,7,0)+BG154</f>
        <v>#N/A</v>
      </c>
      <c r="BP154" s="67" t="e">
        <f>VLOOKUP(Calcul!$J159,'ModelParams Lp'!$D$28:$O$32,8,0)+BH154</f>
        <v>#N/A</v>
      </c>
      <c r="BQ154" s="67" t="e">
        <f>VLOOKUP(Calcul!$J159,'ModelParams Lp'!$D$28:$O$32,9,0)+BI154</f>
        <v>#N/A</v>
      </c>
      <c r="BR154" s="67" t="e">
        <f>VLOOKUP(Calcul!$J159,'ModelParams Lp'!$D$28:$O$32,10,0)+BJ154</f>
        <v>#N/A</v>
      </c>
      <c r="BS154" s="67" t="e">
        <f>VLOOKUP(Calcul!$J159,'ModelParams Lp'!$D$28:$O$32,11,0)+BK154</f>
        <v>#N/A</v>
      </c>
      <c r="BT154" s="67" t="e">
        <f>VLOOKUP(Calcul!$J159,'ModelParams Lp'!$D$28:$O$32,12,0)+BL154</f>
        <v>#N/A</v>
      </c>
      <c r="BU154" s="66" t="e">
        <f t="shared" ca="1" si="53"/>
        <v>#DIV/0!</v>
      </c>
      <c r="BV154" s="66" t="e">
        <f t="shared" ca="1" si="54"/>
        <v>#DIV/0!</v>
      </c>
      <c r="BW154" s="66" t="e">
        <f t="shared" ca="1" si="55"/>
        <v>#DIV/0!</v>
      </c>
      <c r="BX154" s="66" t="e">
        <f t="shared" ca="1" si="56"/>
        <v>#DIV/0!</v>
      </c>
      <c r="BY154" s="66" t="e">
        <f t="shared" ca="1" si="57"/>
        <v>#DIV/0!</v>
      </c>
      <c r="BZ154" s="66" t="e">
        <f t="shared" ca="1" si="58"/>
        <v>#DIV/0!</v>
      </c>
      <c r="CA154" s="66" t="e">
        <f t="shared" ca="1" si="59"/>
        <v>#DIV/0!</v>
      </c>
      <c r="CB154" s="66" t="e">
        <f t="shared" ca="1" si="60"/>
        <v>#DIV/0!</v>
      </c>
      <c r="CC154" s="24" t="e">
        <f ca="1">10*LOG10(IF(BU154="",0,POWER(10,((BU154+'ModelParams Lw'!$O$4)/10))) +IF(BV154="",0,POWER(10,((BV154+'ModelParams Lw'!$P$4)/10))) +IF(BW154="",0,POWER(10,((BW154+'ModelParams Lw'!$Q$4)/10))) +IF(BX154="",0,POWER(10,((BX154+'ModelParams Lw'!$R$4)/10))) +IF(BY154="",0,POWER(10,((BY154+'ModelParams Lw'!$S$4)/10))) +IF(BZ154="",0,POWER(10,((BZ154+'ModelParams Lw'!$T$4)/10))) +IF(CA154="",0,POWER(10,((CA154+'ModelParams Lw'!$U$4)/10)))+IF(CB154="",0,POWER(10,((CB154+'ModelParams Lw'!$V$4)/10))))</f>
        <v>#DIV/0!</v>
      </c>
      <c r="CD154" s="24" t="e">
        <f t="shared" ca="1" si="61"/>
        <v>#DIV/0!</v>
      </c>
      <c r="CE154" s="24" t="e">
        <f ca="1">(BU154-'ModelParams Lw'!O$10)/'ModelParams Lw'!O$11</f>
        <v>#DIV/0!</v>
      </c>
      <c r="CF154" s="24" t="e">
        <f ca="1">(BV154-'ModelParams Lw'!P$10)/'ModelParams Lw'!P$11</f>
        <v>#DIV/0!</v>
      </c>
      <c r="CG154" s="24" t="e">
        <f ca="1">(BW154-'ModelParams Lw'!Q$10)/'ModelParams Lw'!Q$11</f>
        <v>#DIV/0!</v>
      </c>
      <c r="CH154" s="24" t="e">
        <f ca="1">(BX154-'ModelParams Lw'!R$10)/'ModelParams Lw'!R$11</f>
        <v>#DIV/0!</v>
      </c>
      <c r="CI154" s="24" t="e">
        <f ca="1">(BY154-'ModelParams Lw'!S$10)/'ModelParams Lw'!S$11</f>
        <v>#DIV/0!</v>
      </c>
      <c r="CJ154" s="24" t="e">
        <f ca="1">(BZ154-'ModelParams Lw'!T$10)/'ModelParams Lw'!T$11</f>
        <v>#DIV/0!</v>
      </c>
      <c r="CK154" s="24" t="e">
        <f ca="1">(CA154-'ModelParams Lw'!U$10)/'ModelParams Lw'!U$11</f>
        <v>#DIV/0!</v>
      </c>
      <c r="CL154" s="24" t="e">
        <f ca="1">(CB154-'ModelParams Lw'!V$10)/'ModelParams Lw'!V$11</f>
        <v>#DIV/0!</v>
      </c>
      <c r="CM154" s="66" t="e">
        <f t="shared" si="62"/>
        <v>#DIV/0!</v>
      </c>
      <c r="CN154" s="66" t="e">
        <f t="shared" si="63"/>
        <v>#DIV/0!</v>
      </c>
      <c r="CO154" s="66" t="e">
        <f t="shared" si="64"/>
        <v>#DIV/0!</v>
      </c>
      <c r="CP154" s="66" t="e">
        <f t="shared" si="65"/>
        <v>#DIV/0!</v>
      </c>
      <c r="CQ154" s="66" t="e">
        <f t="shared" si="66"/>
        <v>#DIV/0!</v>
      </c>
      <c r="CR154" s="66" t="e">
        <f t="shared" si="67"/>
        <v>#DIV/0!</v>
      </c>
      <c r="CS154" s="66" t="e">
        <f t="shared" si="68"/>
        <v>#DIV/0!</v>
      </c>
      <c r="CT154" s="66" t="e">
        <f t="shared" si="69"/>
        <v>#DIV/0!</v>
      </c>
      <c r="CU154" s="24" t="e">
        <f>10*LOG10(IF(CM154="",0,POWER(10,((CM154+'ModelParams Lw'!$O$4)/10))) +IF(CN154="",0,POWER(10,((CN154+'ModelParams Lw'!$P$4)/10))) +IF(CO154="",0,POWER(10,((CO154+'ModelParams Lw'!$Q$4)/10))) +IF(CP154="",0,POWER(10,((CP154+'ModelParams Lw'!$R$4)/10))) +IF(CQ154="",0,POWER(10,((CQ154+'ModelParams Lw'!$S$4)/10))) +IF(CR154="",0,POWER(10,((CR154+'ModelParams Lw'!$T$4)/10))) +IF(CS154="",0,POWER(10,((CS154+'ModelParams Lw'!$U$4)/10)))+IF(CT154="",0,POWER(10,((CT154+'ModelParams Lw'!$V$4)/10))))</f>
        <v>#DIV/0!</v>
      </c>
      <c r="CV154" s="24" t="e">
        <f t="shared" si="70"/>
        <v>#DIV/0!</v>
      </c>
      <c r="CW154" s="24" t="e">
        <f>(CM154-'ModelParams Lw'!O$10)/'ModelParams Lw'!O$11</f>
        <v>#DIV/0!</v>
      </c>
      <c r="CX154" s="24" t="e">
        <f>(CN154-'ModelParams Lw'!P$10)/'ModelParams Lw'!P$11</f>
        <v>#DIV/0!</v>
      </c>
      <c r="CY154" s="24" t="e">
        <f>(CO154-'ModelParams Lw'!Q$10)/'ModelParams Lw'!Q$11</f>
        <v>#DIV/0!</v>
      </c>
      <c r="CZ154" s="24" t="e">
        <f>(CP154-'ModelParams Lw'!R$10)/'ModelParams Lw'!R$11</f>
        <v>#DIV/0!</v>
      </c>
      <c r="DA154" s="24" t="e">
        <f>(CQ154-'ModelParams Lw'!S$10)/'ModelParams Lw'!S$11</f>
        <v>#DIV/0!</v>
      </c>
      <c r="DB154" s="24" t="e">
        <f>(CR154-'ModelParams Lw'!T$10)/'ModelParams Lw'!T$11</f>
        <v>#DIV/0!</v>
      </c>
      <c r="DC154" s="24" t="e">
        <f>(CS154-'ModelParams Lw'!U$10)/'ModelParams Lw'!U$11</f>
        <v>#DIV/0!</v>
      </c>
      <c r="DD154" s="24" t="e">
        <f>(CT154-'ModelParams Lw'!V$10)/'ModelParams Lw'!V$11</f>
        <v>#DIV/0!</v>
      </c>
    </row>
    <row r="155" spans="1:108" x14ac:dyDescent="0.25">
      <c r="A155" s="12">
        <f>'Sound Power'!B155</f>
        <v>0</v>
      </c>
      <c r="B155" s="12">
        <f>'Sound Power'!D155</f>
        <v>0</v>
      </c>
      <c r="C155" s="12">
        <f>'Sound Power'!E155</f>
        <v>0</v>
      </c>
      <c r="D155" s="12">
        <f>'Sound Power'!F155</f>
        <v>0</v>
      </c>
      <c r="E155" s="67" t="e">
        <f>IF(Calcul!$G160="SA",'Sound Power'!AY155,'Sound Power'!P155)</f>
        <v>#DIV/0!</v>
      </c>
      <c r="F155" s="67" t="e">
        <f>IF(Calcul!$G160="SA",'Sound Power'!AZ155,'Sound Power'!Q155)</f>
        <v>#DIV/0!</v>
      </c>
      <c r="G155" s="67" t="e">
        <f>IF(Calcul!$G160="SA",'Sound Power'!BA155,'Sound Power'!R155)</f>
        <v>#DIV/0!</v>
      </c>
      <c r="H155" s="67" t="e">
        <f>IF(Calcul!$G160="SA",'Sound Power'!BB155,'Sound Power'!S155)</f>
        <v>#DIV/0!</v>
      </c>
      <c r="I155" s="67" t="e">
        <f>IF(Calcul!$G160="SA",'Sound Power'!BC155,'Sound Power'!T155)</f>
        <v>#DIV/0!</v>
      </c>
      <c r="J155" s="67" t="e">
        <f>IF(Calcul!$G160="SA",'Sound Power'!BD155,'Sound Power'!U155)</f>
        <v>#DIV/0!</v>
      </c>
      <c r="K155" s="67" t="e">
        <f>IF(Calcul!$G160="SA",'Sound Power'!BE155,'Sound Power'!V155)</f>
        <v>#DIV/0!</v>
      </c>
      <c r="L155" s="67" t="e">
        <f>IF(Calcul!$G160="SA",'Sound Power'!BF155,'Sound Power'!W155)</f>
        <v>#DIV/0!</v>
      </c>
      <c r="M155" s="67" t="e">
        <f>'Sound Power'!BY155</f>
        <v>#DIV/0!</v>
      </c>
      <c r="N155" s="67" t="e">
        <f>'Sound Power'!BZ155</f>
        <v>#DIV/0!</v>
      </c>
      <c r="O155" s="67" t="e">
        <f>'Sound Power'!CA155</f>
        <v>#DIV/0!</v>
      </c>
      <c r="P155" s="67" t="e">
        <f>'Sound Power'!CB155</f>
        <v>#DIV/0!</v>
      </c>
      <c r="Q155" s="67" t="e">
        <f>'Sound Power'!CC155</f>
        <v>#DIV/0!</v>
      </c>
      <c r="R155" s="67" t="e">
        <f>'Sound Power'!CD155</f>
        <v>#DIV/0!</v>
      </c>
      <c r="S155" s="67" t="e">
        <f>'Sound Power'!CE155</f>
        <v>#DIV/0!</v>
      </c>
      <c r="T155" s="67" t="e">
        <f>'Sound Power'!CF155</f>
        <v>#DIV/0!</v>
      </c>
      <c r="U155" s="64">
        <f t="shared" si="50"/>
        <v>0</v>
      </c>
      <c r="V155" s="64">
        <f t="shared" si="51"/>
        <v>0</v>
      </c>
      <c r="W155" s="67" t="e">
        <f>('ModelParams Lp'!B$4*10^'ModelParams Lp'!B$5*($U155/$V155)^'ModelParams Lp'!B$6)*3</f>
        <v>#DIV/0!</v>
      </c>
      <c r="X155" s="67" t="e">
        <f>('ModelParams Lp'!C$4*10^'ModelParams Lp'!C$5*($U155/$V155)^'ModelParams Lp'!C$6)*3</f>
        <v>#DIV/0!</v>
      </c>
      <c r="Y155" s="67" t="e">
        <f>('ModelParams Lp'!D$4*10^'ModelParams Lp'!D$5*($U155/$V155)^'ModelParams Lp'!D$6)*3</f>
        <v>#DIV/0!</v>
      </c>
      <c r="Z155" s="67" t="e">
        <f>('ModelParams Lp'!E$4*10^'ModelParams Lp'!E$5*($U155/$V155)^'ModelParams Lp'!E$6)*3</f>
        <v>#DIV/0!</v>
      </c>
      <c r="AA155" s="67" t="e">
        <f>('ModelParams Lp'!F$4*10^'ModelParams Lp'!F$5*($U155/$V155)^'ModelParams Lp'!F$6)*3</f>
        <v>#DIV/0!</v>
      </c>
      <c r="AB155" s="67" t="e">
        <f>('ModelParams Lp'!G$4*10^'ModelParams Lp'!G$5*($U155/$V155)^'ModelParams Lp'!G$6)*3</f>
        <v>#DIV/0!</v>
      </c>
      <c r="AC155" s="67" t="e">
        <f>('ModelParams Lp'!H$4*10^'ModelParams Lp'!H$5*($U155/$V155)^'ModelParams Lp'!H$6)*3</f>
        <v>#DIV/0!</v>
      </c>
      <c r="AD155" s="67" t="e">
        <f>('ModelParams Lp'!I$4*10^'ModelParams Lp'!I$5*($U155/$V155)^'ModelParams Lp'!I$6)*3</f>
        <v>#DIV/0!</v>
      </c>
      <c r="AE155" s="53" t="e">
        <f t="shared" si="52"/>
        <v>#DIV/0!</v>
      </c>
      <c r="AF155" s="53" t="e">
        <f>IF(AE155&lt;'ModelParams Lp'!$B$16,-1,IF(AE155&lt;'ModelParams Lp'!$C$16,0,IF(AE155&lt;'ModelParams Lp'!$D$16,1,IF(AE155&lt;'ModelParams Lp'!$E$16,2,IF(AE155&lt;'ModelParams Lp'!$F$16,3,IF(AE155&lt;'ModelParams Lp'!$G$16,4,IF(AE155&lt;'ModelParams Lp'!$H$16,5,6)))))))</f>
        <v>#DIV/0!</v>
      </c>
      <c r="AG155" s="67" t="e">
        <f ca="1">IF($AF155&gt;1,0,OFFSET('ModelParams Lp'!$C$12,0,-'Sound Pressure'!$AF155))</f>
        <v>#DIV/0!</v>
      </c>
      <c r="AH155" s="67" t="e">
        <f ca="1">IF($AF155&gt;2,0,OFFSET('ModelParams Lp'!$D$12,0,-'Sound Pressure'!$AF155))</f>
        <v>#DIV/0!</v>
      </c>
      <c r="AI155" s="67" t="e">
        <f ca="1">IF($AF155&gt;3,0,OFFSET('ModelParams Lp'!$E$12,0,-'Sound Pressure'!$AF155))</f>
        <v>#DIV/0!</v>
      </c>
      <c r="AJ155" s="67" t="e">
        <f ca="1">IF($AF155&gt;4,0,OFFSET('ModelParams Lp'!$F$12,0,-'Sound Pressure'!$AF155))</f>
        <v>#DIV/0!</v>
      </c>
      <c r="AK155" s="67" t="e">
        <f ca="1">IF($AF155&gt;3,0,OFFSET('ModelParams Lp'!$G$12,0,-'Sound Pressure'!$AF155))</f>
        <v>#DIV/0!</v>
      </c>
      <c r="AL155" s="67" t="e">
        <f ca="1">IF($AF155&gt;5,0,OFFSET('ModelParams Lp'!$H$12,0,-'Sound Pressure'!$AF155))</f>
        <v>#DIV/0!</v>
      </c>
      <c r="AM155" s="67" t="e">
        <f ca="1">IF($AF155&gt;6,0,OFFSET('ModelParams Lp'!$I$12,0,-'Sound Pressure'!$AF155))</f>
        <v>#DIV/0!</v>
      </c>
      <c r="AN155" s="67" t="e">
        <f ca="1">IF($AF155&gt;7,0,IF($AF$4&lt;0,3,OFFSET('ModelParams Lp'!$J$12,0,-'Sound Pressure'!$AF155)))</f>
        <v>#DIV/0!</v>
      </c>
      <c r="AO155" s="67" t="e">
        <f t="shared" si="71"/>
        <v>#DIV/0!</v>
      </c>
      <c r="AP155" s="67" t="e">
        <f t="shared" si="72"/>
        <v>#DIV/0!</v>
      </c>
      <c r="AQ155" s="67" t="e">
        <f t="shared" si="72"/>
        <v>#DIV/0!</v>
      </c>
      <c r="AR155" s="67" t="e">
        <f t="shared" si="72"/>
        <v>#DIV/0!</v>
      </c>
      <c r="AS155" s="67" t="e">
        <f t="shared" si="72"/>
        <v>#DIV/0!</v>
      </c>
      <c r="AT155" s="67" t="e">
        <f t="shared" si="72"/>
        <v>#DIV/0!</v>
      </c>
      <c r="AU155" s="67" t="e">
        <f t="shared" si="72"/>
        <v>#DIV/0!</v>
      </c>
      <c r="AV155" s="67" t="e">
        <f t="shared" si="72"/>
        <v>#DIV/0!</v>
      </c>
      <c r="AW155" s="67">
        <f>'ModelParams Lp'!B$22</f>
        <v>4</v>
      </c>
      <c r="AX155" s="67">
        <f>'ModelParams Lp'!C$22</f>
        <v>2</v>
      </c>
      <c r="AY155" s="67">
        <f>'ModelParams Lp'!D$22</f>
        <v>1</v>
      </c>
      <c r="AZ155" s="67">
        <f>'ModelParams Lp'!E$22</f>
        <v>0</v>
      </c>
      <c r="BA155" s="67">
        <f>'ModelParams Lp'!F$22</f>
        <v>0</v>
      </c>
      <c r="BB155" s="67">
        <f>'ModelParams Lp'!G$22</f>
        <v>0</v>
      </c>
      <c r="BC155" s="67">
        <f>'ModelParams Lp'!H$22</f>
        <v>0</v>
      </c>
      <c r="BD155" s="67">
        <f>'ModelParams Lp'!I$22</f>
        <v>0</v>
      </c>
      <c r="BE155" s="67" t="e">
        <f>-10*LOG(2/(4*PI()*2^2)+4/(0.163*(Calcul!$K160*Calcul!$L160)/VLOOKUP(Calcul!$I160,'ModelParams Lp'!$E$37:$F$39,2,0)))</f>
        <v>#N/A</v>
      </c>
      <c r="BF155" s="67" t="e">
        <f>-10*LOG(2/(4*PI()*2^2)+4/(0.163*(Calcul!$K160*Calcul!$L160)/VLOOKUP(Calcul!$I160,'ModelParams Lp'!$E$37:$F$39,2,0)))</f>
        <v>#N/A</v>
      </c>
      <c r="BG155" s="67" t="e">
        <f>-10*LOG(2/(4*PI()*2^2)+4/(0.163*(Calcul!$K160*Calcul!$L160)/VLOOKUP(Calcul!$I160,'ModelParams Lp'!$E$37:$F$39,2,0)))</f>
        <v>#N/A</v>
      </c>
      <c r="BH155" s="67" t="e">
        <f>-10*LOG(2/(4*PI()*2^2)+4/(0.163*(Calcul!$K160*Calcul!$L160)/VLOOKUP(Calcul!$I160,'ModelParams Lp'!$E$37:$F$39,2,0)))</f>
        <v>#N/A</v>
      </c>
      <c r="BI155" s="67" t="e">
        <f>-10*LOG(2/(4*PI()*2^2)+4/(0.163*(Calcul!$K160*Calcul!$L160)/VLOOKUP(Calcul!$I160,'ModelParams Lp'!$E$37:$F$39,2,0)))</f>
        <v>#N/A</v>
      </c>
      <c r="BJ155" s="67" t="e">
        <f>-10*LOG(2/(4*PI()*2^2)+4/(0.163*(Calcul!$K160*Calcul!$L160)/VLOOKUP(Calcul!$I160,'ModelParams Lp'!$E$37:$F$39,2,0)))</f>
        <v>#N/A</v>
      </c>
      <c r="BK155" s="67" t="e">
        <f>-10*LOG(2/(4*PI()*2^2)+4/(0.163*(Calcul!$K160*Calcul!$L160)/VLOOKUP(Calcul!$I160,'ModelParams Lp'!$E$37:$F$39,2,0)))</f>
        <v>#N/A</v>
      </c>
      <c r="BL155" s="67" t="e">
        <f>-10*LOG(2/(4*PI()*2^2)+4/(0.163*(Calcul!$K160*Calcul!$L160)/VLOOKUP(Calcul!$I160,'ModelParams Lp'!$E$37:$F$39,2,0)))</f>
        <v>#N/A</v>
      </c>
      <c r="BM155" s="67" t="e">
        <f>VLOOKUP(Calcul!$J160,'ModelParams Lp'!$D$28:$O$32,5,0)+BE155</f>
        <v>#N/A</v>
      </c>
      <c r="BN155" s="67" t="e">
        <f>VLOOKUP(Calcul!$J160,'ModelParams Lp'!$D$28:$O$32,6,0)+BF155</f>
        <v>#N/A</v>
      </c>
      <c r="BO155" s="67" t="e">
        <f>VLOOKUP(Calcul!$J160,'ModelParams Lp'!$D$28:$O$32,7,0)+BG155</f>
        <v>#N/A</v>
      </c>
      <c r="BP155" s="67" t="e">
        <f>VLOOKUP(Calcul!$J160,'ModelParams Lp'!$D$28:$O$32,8,0)+BH155</f>
        <v>#N/A</v>
      </c>
      <c r="BQ155" s="67" t="e">
        <f>VLOOKUP(Calcul!$J160,'ModelParams Lp'!$D$28:$O$32,9,0)+BI155</f>
        <v>#N/A</v>
      </c>
      <c r="BR155" s="67" t="e">
        <f>VLOOKUP(Calcul!$J160,'ModelParams Lp'!$D$28:$O$32,10,0)+BJ155</f>
        <v>#N/A</v>
      </c>
      <c r="BS155" s="67" t="e">
        <f>VLOOKUP(Calcul!$J160,'ModelParams Lp'!$D$28:$O$32,11,0)+BK155</f>
        <v>#N/A</v>
      </c>
      <c r="BT155" s="67" t="e">
        <f>VLOOKUP(Calcul!$J160,'ModelParams Lp'!$D$28:$O$32,12,0)+BL155</f>
        <v>#N/A</v>
      </c>
      <c r="BU155" s="66" t="e">
        <f t="shared" ca="1" si="53"/>
        <v>#DIV/0!</v>
      </c>
      <c r="BV155" s="66" t="e">
        <f t="shared" ca="1" si="54"/>
        <v>#DIV/0!</v>
      </c>
      <c r="BW155" s="66" t="e">
        <f t="shared" ca="1" si="55"/>
        <v>#DIV/0!</v>
      </c>
      <c r="BX155" s="66" t="e">
        <f t="shared" ca="1" si="56"/>
        <v>#DIV/0!</v>
      </c>
      <c r="BY155" s="66" t="e">
        <f t="shared" ca="1" si="57"/>
        <v>#DIV/0!</v>
      </c>
      <c r="BZ155" s="66" t="e">
        <f t="shared" ca="1" si="58"/>
        <v>#DIV/0!</v>
      </c>
      <c r="CA155" s="66" t="e">
        <f t="shared" ca="1" si="59"/>
        <v>#DIV/0!</v>
      </c>
      <c r="CB155" s="66" t="e">
        <f t="shared" ca="1" si="60"/>
        <v>#DIV/0!</v>
      </c>
      <c r="CC155" s="24" t="e">
        <f ca="1">10*LOG10(IF(BU155="",0,POWER(10,((BU155+'ModelParams Lw'!$O$4)/10))) +IF(BV155="",0,POWER(10,((BV155+'ModelParams Lw'!$P$4)/10))) +IF(BW155="",0,POWER(10,((BW155+'ModelParams Lw'!$Q$4)/10))) +IF(BX155="",0,POWER(10,((BX155+'ModelParams Lw'!$R$4)/10))) +IF(BY155="",0,POWER(10,((BY155+'ModelParams Lw'!$S$4)/10))) +IF(BZ155="",0,POWER(10,((BZ155+'ModelParams Lw'!$T$4)/10))) +IF(CA155="",0,POWER(10,((CA155+'ModelParams Lw'!$U$4)/10)))+IF(CB155="",0,POWER(10,((CB155+'ModelParams Lw'!$V$4)/10))))</f>
        <v>#DIV/0!</v>
      </c>
      <c r="CD155" s="24" t="e">
        <f t="shared" ca="1" si="61"/>
        <v>#DIV/0!</v>
      </c>
      <c r="CE155" s="24" t="e">
        <f ca="1">(BU155-'ModelParams Lw'!O$10)/'ModelParams Lw'!O$11</f>
        <v>#DIV/0!</v>
      </c>
      <c r="CF155" s="24" t="e">
        <f ca="1">(BV155-'ModelParams Lw'!P$10)/'ModelParams Lw'!P$11</f>
        <v>#DIV/0!</v>
      </c>
      <c r="CG155" s="24" t="e">
        <f ca="1">(BW155-'ModelParams Lw'!Q$10)/'ModelParams Lw'!Q$11</f>
        <v>#DIV/0!</v>
      </c>
      <c r="CH155" s="24" t="e">
        <f ca="1">(BX155-'ModelParams Lw'!R$10)/'ModelParams Lw'!R$11</f>
        <v>#DIV/0!</v>
      </c>
      <c r="CI155" s="24" t="e">
        <f ca="1">(BY155-'ModelParams Lw'!S$10)/'ModelParams Lw'!S$11</f>
        <v>#DIV/0!</v>
      </c>
      <c r="CJ155" s="24" t="e">
        <f ca="1">(BZ155-'ModelParams Lw'!T$10)/'ModelParams Lw'!T$11</f>
        <v>#DIV/0!</v>
      </c>
      <c r="CK155" s="24" t="e">
        <f ca="1">(CA155-'ModelParams Lw'!U$10)/'ModelParams Lw'!U$11</f>
        <v>#DIV/0!</v>
      </c>
      <c r="CL155" s="24" t="e">
        <f ca="1">(CB155-'ModelParams Lw'!V$10)/'ModelParams Lw'!V$11</f>
        <v>#DIV/0!</v>
      </c>
      <c r="CM155" s="66" t="e">
        <f t="shared" si="62"/>
        <v>#DIV/0!</v>
      </c>
      <c r="CN155" s="66" t="e">
        <f t="shared" si="63"/>
        <v>#DIV/0!</v>
      </c>
      <c r="CO155" s="66" t="e">
        <f t="shared" si="64"/>
        <v>#DIV/0!</v>
      </c>
      <c r="CP155" s="66" t="e">
        <f t="shared" si="65"/>
        <v>#DIV/0!</v>
      </c>
      <c r="CQ155" s="66" t="e">
        <f t="shared" si="66"/>
        <v>#DIV/0!</v>
      </c>
      <c r="CR155" s="66" t="e">
        <f t="shared" si="67"/>
        <v>#DIV/0!</v>
      </c>
      <c r="CS155" s="66" t="e">
        <f t="shared" si="68"/>
        <v>#DIV/0!</v>
      </c>
      <c r="CT155" s="66" t="e">
        <f t="shared" si="69"/>
        <v>#DIV/0!</v>
      </c>
      <c r="CU155" s="24" t="e">
        <f>10*LOG10(IF(CM155="",0,POWER(10,((CM155+'ModelParams Lw'!$O$4)/10))) +IF(CN155="",0,POWER(10,((CN155+'ModelParams Lw'!$P$4)/10))) +IF(CO155="",0,POWER(10,((CO155+'ModelParams Lw'!$Q$4)/10))) +IF(CP155="",0,POWER(10,((CP155+'ModelParams Lw'!$R$4)/10))) +IF(CQ155="",0,POWER(10,((CQ155+'ModelParams Lw'!$S$4)/10))) +IF(CR155="",0,POWER(10,((CR155+'ModelParams Lw'!$T$4)/10))) +IF(CS155="",0,POWER(10,((CS155+'ModelParams Lw'!$U$4)/10)))+IF(CT155="",0,POWER(10,((CT155+'ModelParams Lw'!$V$4)/10))))</f>
        <v>#DIV/0!</v>
      </c>
      <c r="CV155" s="24" t="e">
        <f t="shared" si="70"/>
        <v>#DIV/0!</v>
      </c>
      <c r="CW155" s="24" t="e">
        <f>(CM155-'ModelParams Lw'!O$10)/'ModelParams Lw'!O$11</f>
        <v>#DIV/0!</v>
      </c>
      <c r="CX155" s="24" t="e">
        <f>(CN155-'ModelParams Lw'!P$10)/'ModelParams Lw'!P$11</f>
        <v>#DIV/0!</v>
      </c>
      <c r="CY155" s="24" t="e">
        <f>(CO155-'ModelParams Lw'!Q$10)/'ModelParams Lw'!Q$11</f>
        <v>#DIV/0!</v>
      </c>
      <c r="CZ155" s="24" t="e">
        <f>(CP155-'ModelParams Lw'!R$10)/'ModelParams Lw'!R$11</f>
        <v>#DIV/0!</v>
      </c>
      <c r="DA155" s="24" t="e">
        <f>(CQ155-'ModelParams Lw'!S$10)/'ModelParams Lw'!S$11</f>
        <v>#DIV/0!</v>
      </c>
      <c r="DB155" s="24" t="e">
        <f>(CR155-'ModelParams Lw'!T$10)/'ModelParams Lw'!T$11</f>
        <v>#DIV/0!</v>
      </c>
      <c r="DC155" s="24" t="e">
        <f>(CS155-'ModelParams Lw'!U$10)/'ModelParams Lw'!U$11</f>
        <v>#DIV/0!</v>
      </c>
      <c r="DD155" s="24" t="e">
        <f>(CT155-'ModelParams Lw'!V$10)/'ModelParams Lw'!V$11</f>
        <v>#DIV/0!</v>
      </c>
    </row>
    <row r="156" spans="1:108" x14ac:dyDescent="0.25">
      <c r="A156" s="12">
        <f>'Sound Power'!B156</f>
        <v>0</v>
      </c>
      <c r="B156" s="12">
        <f>'Sound Power'!D156</f>
        <v>0</v>
      </c>
      <c r="C156" s="12">
        <f>'Sound Power'!E156</f>
        <v>0</v>
      </c>
      <c r="D156" s="12">
        <f>'Sound Power'!F156</f>
        <v>0</v>
      </c>
      <c r="E156" s="67" t="e">
        <f>IF(Calcul!$G161="SA",'Sound Power'!AY156,'Sound Power'!P156)</f>
        <v>#DIV/0!</v>
      </c>
      <c r="F156" s="67" t="e">
        <f>IF(Calcul!$G161="SA",'Sound Power'!AZ156,'Sound Power'!Q156)</f>
        <v>#DIV/0!</v>
      </c>
      <c r="G156" s="67" t="e">
        <f>IF(Calcul!$G161="SA",'Sound Power'!BA156,'Sound Power'!R156)</f>
        <v>#DIV/0!</v>
      </c>
      <c r="H156" s="67" t="e">
        <f>IF(Calcul!$G161="SA",'Sound Power'!BB156,'Sound Power'!S156)</f>
        <v>#DIV/0!</v>
      </c>
      <c r="I156" s="67" t="e">
        <f>IF(Calcul!$G161="SA",'Sound Power'!BC156,'Sound Power'!T156)</f>
        <v>#DIV/0!</v>
      </c>
      <c r="J156" s="67" t="e">
        <f>IF(Calcul!$G161="SA",'Sound Power'!BD156,'Sound Power'!U156)</f>
        <v>#DIV/0!</v>
      </c>
      <c r="K156" s="67" t="e">
        <f>IF(Calcul!$G161="SA",'Sound Power'!BE156,'Sound Power'!V156)</f>
        <v>#DIV/0!</v>
      </c>
      <c r="L156" s="67" t="e">
        <f>IF(Calcul!$G161="SA",'Sound Power'!BF156,'Sound Power'!W156)</f>
        <v>#DIV/0!</v>
      </c>
      <c r="M156" s="67" t="e">
        <f>'Sound Power'!BY156</f>
        <v>#DIV/0!</v>
      </c>
      <c r="N156" s="67" t="e">
        <f>'Sound Power'!BZ156</f>
        <v>#DIV/0!</v>
      </c>
      <c r="O156" s="67" t="e">
        <f>'Sound Power'!CA156</f>
        <v>#DIV/0!</v>
      </c>
      <c r="P156" s="67" t="e">
        <f>'Sound Power'!CB156</f>
        <v>#DIV/0!</v>
      </c>
      <c r="Q156" s="67" t="e">
        <f>'Sound Power'!CC156</f>
        <v>#DIV/0!</v>
      </c>
      <c r="R156" s="67" t="e">
        <f>'Sound Power'!CD156</f>
        <v>#DIV/0!</v>
      </c>
      <c r="S156" s="67" t="e">
        <f>'Sound Power'!CE156</f>
        <v>#DIV/0!</v>
      </c>
      <c r="T156" s="67" t="e">
        <f>'Sound Power'!CF156</f>
        <v>#DIV/0!</v>
      </c>
      <c r="U156" s="64">
        <f t="shared" si="50"/>
        <v>0</v>
      </c>
      <c r="V156" s="64">
        <f t="shared" si="51"/>
        <v>0</v>
      </c>
      <c r="W156" s="67" t="e">
        <f>('ModelParams Lp'!B$4*10^'ModelParams Lp'!B$5*($U156/$V156)^'ModelParams Lp'!B$6)*3</f>
        <v>#DIV/0!</v>
      </c>
      <c r="X156" s="67" t="e">
        <f>('ModelParams Lp'!C$4*10^'ModelParams Lp'!C$5*($U156/$V156)^'ModelParams Lp'!C$6)*3</f>
        <v>#DIV/0!</v>
      </c>
      <c r="Y156" s="67" t="e">
        <f>('ModelParams Lp'!D$4*10^'ModelParams Lp'!D$5*($U156/$V156)^'ModelParams Lp'!D$6)*3</f>
        <v>#DIV/0!</v>
      </c>
      <c r="Z156" s="67" t="e">
        <f>('ModelParams Lp'!E$4*10^'ModelParams Lp'!E$5*($U156/$V156)^'ModelParams Lp'!E$6)*3</f>
        <v>#DIV/0!</v>
      </c>
      <c r="AA156" s="67" t="e">
        <f>('ModelParams Lp'!F$4*10^'ModelParams Lp'!F$5*($U156/$V156)^'ModelParams Lp'!F$6)*3</f>
        <v>#DIV/0!</v>
      </c>
      <c r="AB156" s="67" t="e">
        <f>('ModelParams Lp'!G$4*10^'ModelParams Lp'!G$5*($U156/$V156)^'ModelParams Lp'!G$6)*3</f>
        <v>#DIV/0!</v>
      </c>
      <c r="AC156" s="67" t="e">
        <f>('ModelParams Lp'!H$4*10^'ModelParams Lp'!H$5*($U156/$V156)^'ModelParams Lp'!H$6)*3</f>
        <v>#DIV/0!</v>
      </c>
      <c r="AD156" s="67" t="e">
        <f>('ModelParams Lp'!I$4*10^'ModelParams Lp'!I$5*($U156/$V156)^'ModelParams Lp'!I$6)*3</f>
        <v>#DIV/0!</v>
      </c>
      <c r="AE156" s="53" t="e">
        <f t="shared" si="52"/>
        <v>#DIV/0!</v>
      </c>
      <c r="AF156" s="53" t="e">
        <f>IF(AE156&lt;'ModelParams Lp'!$B$16,-1,IF(AE156&lt;'ModelParams Lp'!$C$16,0,IF(AE156&lt;'ModelParams Lp'!$D$16,1,IF(AE156&lt;'ModelParams Lp'!$E$16,2,IF(AE156&lt;'ModelParams Lp'!$F$16,3,IF(AE156&lt;'ModelParams Lp'!$G$16,4,IF(AE156&lt;'ModelParams Lp'!$H$16,5,6)))))))</f>
        <v>#DIV/0!</v>
      </c>
      <c r="AG156" s="67" t="e">
        <f ca="1">IF($AF156&gt;1,0,OFFSET('ModelParams Lp'!$C$12,0,-'Sound Pressure'!$AF156))</f>
        <v>#DIV/0!</v>
      </c>
      <c r="AH156" s="67" t="e">
        <f ca="1">IF($AF156&gt;2,0,OFFSET('ModelParams Lp'!$D$12,0,-'Sound Pressure'!$AF156))</f>
        <v>#DIV/0!</v>
      </c>
      <c r="AI156" s="67" t="e">
        <f ca="1">IF($AF156&gt;3,0,OFFSET('ModelParams Lp'!$E$12,0,-'Sound Pressure'!$AF156))</f>
        <v>#DIV/0!</v>
      </c>
      <c r="AJ156" s="67" t="e">
        <f ca="1">IF($AF156&gt;4,0,OFFSET('ModelParams Lp'!$F$12,0,-'Sound Pressure'!$AF156))</f>
        <v>#DIV/0!</v>
      </c>
      <c r="AK156" s="67" t="e">
        <f ca="1">IF($AF156&gt;3,0,OFFSET('ModelParams Lp'!$G$12,0,-'Sound Pressure'!$AF156))</f>
        <v>#DIV/0!</v>
      </c>
      <c r="AL156" s="67" t="e">
        <f ca="1">IF($AF156&gt;5,0,OFFSET('ModelParams Lp'!$H$12,0,-'Sound Pressure'!$AF156))</f>
        <v>#DIV/0!</v>
      </c>
      <c r="AM156" s="67" t="e">
        <f ca="1">IF($AF156&gt;6,0,OFFSET('ModelParams Lp'!$I$12,0,-'Sound Pressure'!$AF156))</f>
        <v>#DIV/0!</v>
      </c>
      <c r="AN156" s="67" t="e">
        <f ca="1">IF($AF156&gt;7,0,IF($AF$4&lt;0,3,OFFSET('ModelParams Lp'!$J$12,0,-'Sound Pressure'!$AF156)))</f>
        <v>#DIV/0!</v>
      </c>
      <c r="AO156" s="67" t="e">
        <f t="shared" si="71"/>
        <v>#DIV/0!</v>
      </c>
      <c r="AP156" s="67" t="e">
        <f t="shared" si="72"/>
        <v>#DIV/0!</v>
      </c>
      <c r="AQ156" s="67" t="e">
        <f t="shared" si="72"/>
        <v>#DIV/0!</v>
      </c>
      <c r="AR156" s="67" t="e">
        <f t="shared" si="72"/>
        <v>#DIV/0!</v>
      </c>
      <c r="AS156" s="67" t="e">
        <f t="shared" si="72"/>
        <v>#DIV/0!</v>
      </c>
      <c r="AT156" s="67" t="e">
        <f t="shared" si="72"/>
        <v>#DIV/0!</v>
      </c>
      <c r="AU156" s="67" t="e">
        <f t="shared" si="72"/>
        <v>#DIV/0!</v>
      </c>
      <c r="AV156" s="67" t="e">
        <f t="shared" si="72"/>
        <v>#DIV/0!</v>
      </c>
      <c r="AW156" s="67">
        <f>'ModelParams Lp'!B$22</f>
        <v>4</v>
      </c>
      <c r="AX156" s="67">
        <f>'ModelParams Lp'!C$22</f>
        <v>2</v>
      </c>
      <c r="AY156" s="67">
        <f>'ModelParams Lp'!D$22</f>
        <v>1</v>
      </c>
      <c r="AZ156" s="67">
        <f>'ModelParams Lp'!E$22</f>
        <v>0</v>
      </c>
      <c r="BA156" s="67">
        <f>'ModelParams Lp'!F$22</f>
        <v>0</v>
      </c>
      <c r="BB156" s="67">
        <f>'ModelParams Lp'!G$22</f>
        <v>0</v>
      </c>
      <c r="BC156" s="67">
        <f>'ModelParams Lp'!H$22</f>
        <v>0</v>
      </c>
      <c r="BD156" s="67">
        <f>'ModelParams Lp'!I$22</f>
        <v>0</v>
      </c>
      <c r="BE156" s="67" t="e">
        <f>-10*LOG(2/(4*PI()*2^2)+4/(0.163*(Calcul!$K161*Calcul!$L161)/VLOOKUP(Calcul!$I161,'ModelParams Lp'!$E$37:$F$39,2,0)))</f>
        <v>#N/A</v>
      </c>
      <c r="BF156" s="67" t="e">
        <f>-10*LOG(2/(4*PI()*2^2)+4/(0.163*(Calcul!$K161*Calcul!$L161)/VLOOKUP(Calcul!$I161,'ModelParams Lp'!$E$37:$F$39,2,0)))</f>
        <v>#N/A</v>
      </c>
      <c r="BG156" s="67" t="e">
        <f>-10*LOG(2/(4*PI()*2^2)+4/(0.163*(Calcul!$K161*Calcul!$L161)/VLOOKUP(Calcul!$I161,'ModelParams Lp'!$E$37:$F$39,2,0)))</f>
        <v>#N/A</v>
      </c>
      <c r="BH156" s="67" t="e">
        <f>-10*LOG(2/(4*PI()*2^2)+4/(0.163*(Calcul!$K161*Calcul!$L161)/VLOOKUP(Calcul!$I161,'ModelParams Lp'!$E$37:$F$39,2,0)))</f>
        <v>#N/A</v>
      </c>
      <c r="BI156" s="67" t="e">
        <f>-10*LOG(2/(4*PI()*2^2)+4/(0.163*(Calcul!$K161*Calcul!$L161)/VLOOKUP(Calcul!$I161,'ModelParams Lp'!$E$37:$F$39,2,0)))</f>
        <v>#N/A</v>
      </c>
      <c r="BJ156" s="67" t="e">
        <f>-10*LOG(2/(4*PI()*2^2)+4/(0.163*(Calcul!$K161*Calcul!$L161)/VLOOKUP(Calcul!$I161,'ModelParams Lp'!$E$37:$F$39,2,0)))</f>
        <v>#N/A</v>
      </c>
      <c r="BK156" s="67" t="e">
        <f>-10*LOG(2/(4*PI()*2^2)+4/(0.163*(Calcul!$K161*Calcul!$L161)/VLOOKUP(Calcul!$I161,'ModelParams Lp'!$E$37:$F$39,2,0)))</f>
        <v>#N/A</v>
      </c>
      <c r="BL156" s="67" t="e">
        <f>-10*LOG(2/(4*PI()*2^2)+4/(0.163*(Calcul!$K161*Calcul!$L161)/VLOOKUP(Calcul!$I161,'ModelParams Lp'!$E$37:$F$39,2,0)))</f>
        <v>#N/A</v>
      </c>
      <c r="BM156" s="67" t="e">
        <f>VLOOKUP(Calcul!$J161,'ModelParams Lp'!$D$28:$O$32,5,0)+BE156</f>
        <v>#N/A</v>
      </c>
      <c r="BN156" s="67" t="e">
        <f>VLOOKUP(Calcul!$J161,'ModelParams Lp'!$D$28:$O$32,6,0)+BF156</f>
        <v>#N/A</v>
      </c>
      <c r="BO156" s="67" t="e">
        <f>VLOOKUP(Calcul!$J161,'ModelParams Lp'!$D$28:$O$32,7,0)+BG156</f>
        <v>#N/A</v>
      </c>
      <c r="BP156" s="67" t="e">
        <f>VLOOKUP(Calcul!$J161,'ModelParams Lp'!$D$28:$O$32,8,0)+BH156</f>
        <v>#N/A</v>
      </c>
      <c r="BQ156" s="67" t="e">
        <f>VLOOKUP(Calcul!$J161,'ModelParams Lp'!$D$28:$O$32,9,0)+BI156</f>
        <v>#N/A</v>
      </c>
      <c r="BR156" s="67" t="e">
        <f>VLOOKUP(Calcul!$J161,'ModelParams Lp'!$D$28:$O$32,10,0)+BJ156</f>
        <v>#N/A</v>
      </c>
      <c r="BS156" s="67" t="e">
        <f>VLOOKUP(Calcul!$J161,'ModelParams Lp'!$D$28:$O$32,11,0)+BK156</f>
        <v>#N/A</v>
      </c>
      <c r="BT156" s="67" t="e">
        <f>VLOOKUP(Calcul!$J161,'ModelParams Lp'!$D$28:$O$32,12,0)+BL156</f>
        <v>#N/A</v>
      </c>
      <c r="BU156" s="66" t="e">
        <f t="shared" ca="1" si="53"/>
        <v>#DIV/0!</v>
      </c>
      <c r="BV156" s="66" t="e">
        <f t="shared" ca="1" si="54"/>
        <v>#DIV/0!</v>
      </c>
      <c r="BW156" s="66" t="e">
        <f t="shared" ca="1" si="55"/>
        <v>#DIV/0!</v>
      </c>
      <c r="BX156" s="66" t="e">
        <f t="shared" ca="1" si="56"/>
        <v>#DIV/0!</v>
      </c>
      <c r="BY156" s="66" t="e">
        <f t="shared" ca="1" si="57"/>
        <v>#DIV/0!</v>
      </c>
      <c r="BZ156" s="66" t="e">
        <f t="shared" ca="1" si="58"/>
        <v>#DIV/0!</v>
      </c>
      <c r="CA156" s="66" t="e">
        <f t="shared" ca="1" si="59"/>
        <v>#DIV/0!</v>
      </c>
      <c r="CB156" s="66" t="e">
        <f t="shared" ca="1" si="60"/>
        <v>#DIV/0!</v>
      </c>
      <c r="CC156" s="24" t="e">
        <f ca="1">10*LOG10(IF(BU156="",0,POWER(10,((BU156+'ModelParams Lw'!$O$4)/10))) +IF(BV156="",0,POWER(10,((BV156+'ModelParams Lw'!$P$4)/10))) +IF(BW156="",0,POWER(10,((BW156+'ModelParams Lw'!$Q$4)/10))) +IF(BX156="",0,POWER(10,((BX156+'ModelParams Lw'!$R$4)/10))) +IF(BY156="",0,POWER(10,((BY156+'ModelParams Lw'!$S$4)/10))) +IF(BZ156="",0,POWER(10,((BZ156+'ModelParams Lw'!$T$4)/10))) +IF(CA156="",0,POWER(10,((CA156+'ModelParams Lw'!$U$4)/10)))+IF(CB156="",0,POWER(10,((CB156+'ModelParams Lw'!$V$4)/10))))</f>
        <v>#DIV/0!</v>
      </c>
      <c r="CD156" s="24" t="e">
        <f t="shared" ca="1" si="61"/>
        <v>#DIV/0!</v>
      </c>
      <c r="CE156" s="24" t="e">
        <f ca="1">(BU156-'ModelParams Lw'!O$10)/'ModelParams Lw'!O$11</f>
        <v>#DIV/0!</v>
      </c>
      <c r="CF156" s="24" t="e">
        <f ca="1">(BV156-'ModelParams Lw'!P$10)/'ModelParams Lw'!P$11</f>
        <v>#DIV/0!</v>
      </c>
      <c r="CG156" s="24" t="e">
        <f ca="1">(BW156-'ModelParams Lw'!Q$10)/'ModelParams Lw'!Q$11</f>
        <v>#DIV/0!</v>
      </c>
      <c r="CH156" s="24" t="e">
        <f ca="1">(BX156-'ModelParams Lw'!R$10)/'ModelParams Lw'!R$11</f>
        <v>#DIV/0!</v>
      </c>
      <c r="CI156" s="24" t="e">
        <f ca="1">(BY156-'ModelParams Lw'!S$10)/'ModelParams Lw'!S$11</f>
        <v>#DIV/0!</v>
      </c>
      <c r="CJ156" s="24" t="e">
        <f ca="1">(BZ156-'ModelParams Lw'!T$10)/'ModelParams Lw'!T$11</f>
        <v>#DIV/0!</v>
      </c>
      <c r="CK156" s="24" t="e">
        <f ca="1">(CA156-'ModelParams Lw'!U$10)/'ModelParams Lw'!U$11</f>
        <v>#DIV/0!</v>
      </c>
      <c r="CL156" s="24" t="e">
        <f ca="1">(CB156-'ModelParams Lw'!V$10)/'ModelParams Lw'!V$11</f>
        <v>#DIV/0!</v>
      </c>
      <c r="CM156" s="66" t="e">
        <f t="shared" si="62"/>
        <v>#DIV/0!</v>
      </c>
      <c r="CN156" s="66" t="e">
        <f t="shared" si="63"/>
        <v>#DIV/0!</v>
      </c>
      <c r="CO156" s="66" t="e">
        <f t="shared" si="64"/>
        <v>#DIV/0!</v>
      </c>
      <c r="CP156" s="66" t="e">
        <f t="shared" si="65"/>
        <v>#DIV/0!</v>
      </c>
      <c r="CQ156" s="66" t="e">
        <f t="shared" si="66"/>
        <v>#DIV/0!</v>
      </c>
      <c r="CR156" s="66" t="e">
        <f t="shared" si="67"/>
        <v>#DIV/0!</v>
      </c>
      <c r="CS156" s="66" t="e">
        <f t="shared" si="68"/>
        <v>#DIV/0!</v>
      </c>
      <c r="CT156" s="66" t="e">
        <f t="shared" si="69"/>
        <v>#DIV/0!</v>
      </c>
      <c r="CU156" s="24" t="e">
        <f>10*LOG10(IF(CM156="",0,POWER(10,((CM156+'ModelParams Lw'!$O$4)/10))) +IF(CN156="",0,POWER(10,((CN156+'ModelParams Lw'!$P$4)/10))) +IF(CO156="",0,POWER(10,((CO156+'ModelParams Lw'!$Q$4)/10))) +IF(CP156="",0,POWER(10,((CP156+'ModelParams Lw'!$R$4)/10))) +IF(CQ156="",0,POWER(10,((CQ156+'ModelParams Lw'!$S$4)/10))) +IF(CR156="",0,POWER(10,((CR156+'ModelParams Lw'!$T$4)/10))) +IF(CS156="",0,POWER(10,((CS156+'ModelParams Lw'!$U$4)/10)))+IF(CT156="",0,POWER(10,((CT156+'ModelParams Lw'!$V$4)/10))))</f>
        <v>#DIV/0!</v>
      </c>
      <c r="CV156" s="24" t="e">
        <f t="shared" si="70"/>
        <v>#DIV/0!</v>
      </c>
      <c r="CW156" s="24" t="e">
        <f>(CM156-'ModelParams Lw'!O$10)/'ModelParams Lw'!O$11</f>
        <v>#DIV/0!</v>
      </c>
      <c r="CX156" s="24" t="e">
        <f>(CN156-'ModelParams Lw'!P$10)/'ModelParams Lw'!P$11</f>
        <v>#DIV/0!</v>
      </c>
      <c r="CY156" s="24" t="e">
        <f>(CO156-'ModelParams Lw'!Q$10)/'ModelParams Lw'!Q$11</f>
        <v>#DIV/0!</v>
      </c>
      <c r="CZ156" s="24" t="e">
        <f>(CP156-'ModelParams Lw'!R$10)/'ModelParams Lw'!R$11</f>
        <v>#DIV/0!</v>
      </c>
      <c r="DA156" s="24" t="e">
        <f>(CQ156-'ModelParams Lw'!S$10)/'ModelParams Lw'!S$11</f>
        <v>#DIV/0!</v>
      </c>
      <c r="DB156" s="24" t="e">
        <f>(CR156-'ModelParams Lw'!T$10)/'ModelParams Lw'!T$11</f>
        <v>#DIV/0!</v>
      </c>
      <c r="DC156" s="24" t="e">
        <f>(CS156-'ModelParams Lw'!U$10)/'ModelParams Lw'!U$11</f>
        <v>#DIV/0!</v>
      </c>
      <c r="DD156" s="24" t="e">
        <f>(CT156-'ModelParams Lw'!V$10)/'ModelParams Lw'!V$11</f>
        <v>#DIV/0!</v>
      </c>
    </row>
    <row r="157" spans="1:108" x14ac:dyDescent="0.25">
      <c r="A157" s="12">
        <f>'Sound Power'!B157</f>
        <v>0</v>
      </c>
      <c r="B157" s="12">
        <f>'Sound Power'!D157</f>
        <v>0</v>
      </c>
      <c r="C157" s="12">
        <f>'Sound Power'!E157</f>
        <v>0</v>
      </c>
      <c r="D157" s="12">
        <f>'Sound Power'!F157</f>
        <v>0</v>
      </c>
      <c r="E157" s="67" t="e">
        <f>IF(Calcul!$G162="SA",'Sound Power'!AY157,'Sound Power'!P157)</f>
        <v>#DIV/0!</v>
      </c>
      <c r="F157" s="67" t="e">
        <f>IF(Calcul!$G162="SA",'Sound Power'!AZ157,'Sound Power'!Q157)</f>
        <v>#DIV/0!</v>
      </c>
      <c r="G157" s="67" t="e">
        <f>IF(Calcul!$G162="SA",'Sound Power'!BA157,'Sound Power'!R157)</f>
        <v>#DIV/0!</v>
      </c>
      <c r="H157" s="67" t="e">
        <f>IF(Calcul!$G162="SA",'Sound Power'!BB157,'Sound Power'!S157)</f>
        <v>#DIV/0!</v>
      </c>
      <c r="I157" s="67" t="e">
        <f>IF(Calcul!$G162="SA",'Sound Power'!BC157,'Sound Power'!T157)</f>
        <v>#DIV/0!</v>
      </c>
      <c r="J157" s="67" t="e">
        <f>IF(Calcul!$G162="SA",'Sound Power'!BD157,'Sound Power'!U157)</f>
        <v>#DIV/0!</v>
      </c>
      <c r="K157" s="67" t="e">
        <f>IF(Calcul!$G162="SA",'Sound Power'!BE157,'Sound Power'!V157)</f>
        <v>#DIV/0!</v>
      </c>
      <c r="L157" s="67" t="e">
        <f>IF(Calcul!$G162="SA",'Sound Power'!BF157,'Sound Power'!W157)</f>
        <v>#DIV/0!</v>
      </c>
      <c r="M157" s="67" t="e">
        <f>'Sound Power'!BY157</f>
        <v>#DIV/0!</v>
      </c>
      <c r="N157" s="67" t="e">
        <f>'Sound Power'!BZ157</f>
        <v>#DIV/0!</v>
      </c>
      <c r="O157" s="67" t="e">
        <f>'Sound Power'!CA157</f>
        <v>#DIV/0!</v>
      </c>
      <c r="P157" s="67" t="e">
        <f>'Sound Power'!CB157</f>
        <v>#DIV/0!</v>
      </c>
      <c r="Q157" s="67" t="e">
        <f>'Sound Power'!CC157</f>
        <v>#DIV/0!</v>
      </c>
      <c r="R157" s="67" t="e">
        <f>'Sound Power'!CD157</f>
        <v>#DIV/0!</v>
      </c>
      <c r="S157" s="67" t="e">
        <f>'Sound Power'!CE157</f>
        <v>#DIV/0!</v>
      </c>
      <c r="T157" s="67" t="e">
        <f>'Sound Power'!CF157</f>
        <v>#DIV/0!</v>
      </c>
      <c r="U157" s="64">
        <f t="shared" si="50"/>
        <v>0</v>
      </c>
      <c r="V157" s="64">
        <f t="shared" si="51"/>
        <v>0</v>
      </c>
      <c r="W157" s="67" t="e">
        <f>('ModelParams Lp'!B$4*10^'ModelParams Lp'!B$5*($U157/$V157)^'ModelParams Lp'!B$6)*3</f>
        <v>#DIV/0!</v>
      </c>
      <c r="X157" s="67" t="e">
        <f>('ModelParams Lp'!C$4*10^'ModelParams Lp'!C$5*($U157/$V157)^'ModelParams Lp'!C$6)*3</f>
        <v>#DIV/0!</v>
      </c>
      <c r="Y157" s="67" t="e">
        <f>('ModelParams Lp'!D$4*10^'ModelParams Lp'!D$5*($U157/$V157)^'ModelParams Lp'!D$6)*3</f>
        <v>#DIV/0!</v>
      </c>
      <c r="Z157" s="67" t="e">
        <f>('ModelParams Lp'!E$4*10^'ModelParams Lp'!E$5*($U157/$V157)^'ModelParams Lp'!E$6)*3</f>
        <v>#DIV/0!</v>
      </c>
      <c r="AA157" s="67" t="e">
        <f>('ModelParams Lp'!F$4*10^'ModelParams Lp'!F$5*($U157/$V157)^'ModelParams Lp'!F$6)*3</f>
        <v>#DIV/0!</v>
      </c>
      <c r="AB157" s="67" t="e">
        <f>('ModelParams Lp'!G$4*10^'ModelParams Lp'!G$5*($U157/$V157)^'ModelParams Lp'!G$6)*3</f>
        <v>#DIV/0!</v>
      </c>
      <c r="AC157" s="67" t="e">
        <f>('ModelParams Lp'!H$4*10^'ModelParams Lp'!H$5*($U157/$V157)^'ModelParams Lp'!H$6)*3</f>
        <v>#DIV/0!</v>
      </c>
      <c r="AD157" s="67" t="e">
        <f>('ModelParams Lp'!I$4*10^'ModelParams Lp'!I$5*($U157/$V157)^'ModelParams Lp'!I$6)*3</f>
        <v>#DIV/0!</v>
      </c>
      <c r="AE157" s="53" t="e">
        <f t="shared" si="52"/>
        <v>#DIV/0!</v>
      </c>
      <c r="AF157" s="53" t="e">
        <f>IF(AE157&lt;'ModelParams Lp'!$B$16,-1,IF(AE157&lt;'ModelParams Lp'!$C$16,0,IF(AE157&lt;'ModelParams Lp'!$D$16,1,IF(AE157&lt;'ModelParams Lp'!$E$16,2,IF(AE157&lt;'ModelParams Lp'!$F$16,3,IF(AE157&lt;'ModelParams Lp'!$G$16,4,IF(AE157&lt;'ModelParams Lp'!$H$16,5,6)))))))</f>
        <v>#DIV/0!</v>
      </c>
      <c r="AG157" s="67" t="e">
        <f ca="1">IF($AF157&gt;1,0,OFFSET('ModelParams Lp'!$C$12,0,-'Sound Pressure'!$AF157))</f>
        <v>#DIV/0!</v>
      </c>
      <c r="AH157" s="67" t="e">
        <f ca="1">IF($AF157&gt;2,0,OFFSET('ModelParams Lp'!$D$12,0,-'Sound Pressure'!$AF157))</f>
        <v>#DIV/0!</v>
      </c>
      <c r="AI157" s="67" t="e">
        <f ca="1">IF($AF157&gt;3,0,OFFSET('ModelParams Lp'!$E$12,0,-'Sound Pressure'!$AF157))</f>
        <v>#DIV/0!</v>
      </c>
      <c r="AJ157" s="67" t="e">
        <f ca="1">IF($AF157&gt;4,0,OFFSET('ModelParams Lp'!$F$12,0,-'Sound Pressure'!$AF157))</f>
        <v>#DIV/0!</v>
      </c>
      <c r="AK157" s="67" t="e">
        <f ca="1">IF($AF157&gt;3,0,OFFSET('ModelParams Lp'!$G$12,0,-'Sound Pressure'!$AF157))</f>
        <v>#DIV/0!</v>
      </c>
      <c r="AL157" s="67" t="e">
        <f ca="1">IF($AF157&gt;5,0,OFFSET('ModelParams Lp'!$H$12,0,-'Sound Pressure'!$AF157))</f>
        <v>#DIV/0!</v>
      </c>
      <c r="AM157" s="67" t="e">
        <f ca="1">IF($AF157&gt;6,0,OFFSET('ModelParams Lp'!$I$12,0,-'Sound Pressure'!$AF157))</f>
        <v>#DIV/0!</v>
      </c>
      <c r="AN157" s="67" t="e">
        <f ca="1">IF($AF157&gt;7,0,IF($AF$4&lt;0,3,OFFSET('ModelParams Lp'!$J$12,0,-'Sound Pressure'!$AF157)))</f>
        <v>#DIV/0!</v>
      </c>
      <c r="AO157" s="67" t="e">
        <f t="shared" si="71"/>
        <v>#DIV/0!</v>
      </c>
      <c r="AP157" s="67" t="e">
        <f t="shared" si="72"/>
        <v>#DIV/0!</v>
      </c>
      <c r="AQ157" s="67" t="e">
        <f t="shared" si="72"/>
        <v>#DIV/0!</v>
      </c>
      <c r="AR157" s="67" t="e">
        <f t="shared" si="72"/>
        <v>#DIV/0!</v>
      </c>
      <c r="AS157" s="67" t="e">
        <f t="shared" si="72"/>
        <v>#DIV/0!</v>
      </c>
      <c r="AT157" s="67" t="e">
        <f t="shared" si="72"/>
        <v>#DIV/0!</v>
      </c>
      <c r="AU157" s="67" t="e">
        <f t="shared" si="72"/>
        <v>#DIV/0!</v>
      </c>
      <c r="AV157" s="67" t="e">
        <f t="shared" si="72"/>
        <v>#DIV/0!</v>
      </c>
      <c r="AW157" s="67">
        <f>'ModelParams Lp'!B$22</f>
        <v>4</v>
      </c>
      <c r="AX157" s="67">
        <f>'ModelParams Lp'!C$22</f>
        <v>2</v>
      </c>
      <c r="AY157" s="67">
        <f>'ModelParams Lp'!D$22</f>
        <v>1</v>
      </c>
      <c r="AZ157" s="67">
        <f>'ModelParams Lp'!E$22</f>
        <v>0</v>
      </c>
      <c r="BA157" s="67">
        <f>'ModelParams Lp'!F$22</f>
        <v>0</v>
      </c>
      <c r="BB157" s="67">
        <f>'ModelParams Lp'!G$22</f>
        <v>0</v>
      </c>
      <c r="BC157" s="67">
        <f>'ModelParams Lp'!H$22</f>
        <v>0</v>
      </c>
      <c r="BD157" s="67">
        <f>'ModelParams Lp'!I$22</f>
        <v>0</v>
      </c>
      <c r="BE157" s="67" t="e">
        <f>-10*LOG(2/(4*PI()*2^2)+4/(0.163*(Calcul!$K162*Calcul!$L162)/VLOOKUP(Calcul!$I162,'ModelParams Lp'!$E$37:$F$39,2,0)))</f>
        <v>#N/A</v>
      </c>
      <c r="BF157" s="67" t="e">
        <f>-10*LOG(2/(4*PI()*2^2)+4/(0.163*(Calcul!$K162*Calcul!$L162)/VLOOKUP(Calcul!$I162,'ModelParams Lp'!$E$37:$F$39,2,0)))</f>
        <v>#N/A</v>
      </c>
      <c r="BG157" s="67" t="e">
        <f>-10*LOG(2/(4*PI()*2^2)+4/(0.163*(Calcul!$K162*Calcul!$L162)/VLOOKUP(Calcul!$I162,'ModelParams Lp'!$E$37:$F$39,2,0)))</f>
        <v>#N/A</v>
      </c>
      <c r="BH157" s="67" t="e">
        <f>-10*LOG(2/(4*PI()*2^2)+4/(0.163*(Calcul!$K162*Calcul!$L162)/VLOOKUP(Calcul!$I162,'ModelParams Lp'!$E$37:$F$39,2,0)))</f>
        <v>#N/A</v>
      </c>
      <c r="BI157" s="67" t="e">
        <f>-10*LOG(2/(4*PI()*2^2)+4/(0.163*(Calcul!$K162*Calcul!$L162)/VLOOKUP(Calcul!$I162,'ModelParams Lp'!$E$37:$F$39,2,0)))</f>
        <v>#N/A</v>
      </c>
      <c r="BJ157" s="67" t="e">
        <f>-10*LOG(2/(4*PI()*2^2)+4/(0.163*(Calcul!$K162*Calcul!$L162)/VLOOKUP(Calcul!$I162,'ModelParams Lp'!$E$37:$F$39,2,0)))</f>
        <v>#N/A</v>
      </c>
      <c r="BK157" s="67" t="e">
        <f>-10*LOG(2/(4*PI()*2^2)+4/(0.163*(Calcul!$K162*Calcul!$L162)/VLOOKUP(Calcul!$I162,'ModelParams Lp'!$E$37:$F$39,2,0)))</f>
        <v>#N/A</v>
      </c>
      <c r="BL157" s="67" t="e">
        <f>-10*LOG(2/(4*PI()*2^2)+4/(0.163*(Calcul!$K162*Calcul!$L162)/VLOOKUP(Calcul!$I162,'ModelParams Lp'!$E$37:$F$39,2,0)))</f>
        <v>#N/A</v>
      </c>
      <c r="BM157" s="67" t="e">
        <f>VLOOKUP(Calcul!$J162,'ModelParams Lp'!$D$28:$O$32,5,0)+BE157</f>
        <v>#N/A</v>
      </c>
      <c r="BN157" s="67" t="e">
        <f>VLOOKUP(Calcul!$J162,'ModelParams Lp'!$D$28:$O$32,6,0)+BF157</f>
        <v>#N/A</v>
      </c>
      <c r="BO157" s="67" t="e">
        <f>VLOOKUP(Calcul!$J162,'ModelParams Lp'!$D$28:$O$32,7,0)+BG157</f>
        <v>#N/A</v>
      </c>
      <c r="BP157" s="67" t="e">
        <f>VLOOKUP(Calcul!$J162,'ModelParams Lp'!$D$28:$O$32,8,0)+BH157</f>
        <v>#N/A</v>
      </c>
      <c r="BQ157" s="67" t="e">
        <f>VLOOKUP(Calcul!$J162,'ModelParams Lp'!$D$28:$O$32,9,0)+BI157</f>
        <v>#N/A</v>
      </c>
      <c r="BR157" s="67" t="e">
        <f>VLOOKUP(Calcul!$J162,'ModelParams Lp'!$D$28:$O$32,10,0)+BJ157</f>
        <v>#N/A</v>
      </c>
      <c r="BS157" s="67" t="e">
        <f>VLOOKUP(Calcul!$J162,'ModelParams Lp'!$D$28:$O$32,11,0)+BK157</f>
        <v>#N/A</v>
      </c>
      <c r="BT157" s="67" t="e">
        <f>VLOOKUP(Calcul!$J162,'ModelParams Lp'!$D$28:$O$32,12,0)+BL157</f>
        <v>#N/A</v>
      </c>
      <c r="BU157" s="66" t="e">
        <f t="shared" ca="1" si="53"/>
        <v>#DIV/0!</v>
      </c>
      <c r="BV157" s="66" t="e">
        <f t="shared" ca="1" si="54"/>
        <v>#DIV/0!</v>
      </c>
      <c r="BW157" s="66" t="e">
        <f t="shared" ca="1" si="55"/>
        <v>#DIV/0!</v>
      </c>
      <c r="BX157" s="66" t="e">
        <f t="shared" ca="1" si="56"/>
        <v>#DIV/0!</v>
      </c>
      <c r="BY157" s="66" t="e">
        <f t="shared" ca="1" si="57"/>
        <v>#DIV/0!</v>
      </c>
      <c r="BZ157" s="66" t="e">
        <f t="shared" ca="1" si="58"/>
        <v>#DIV/0!</v>
      </c>
      <c r="CA157" s="66" t="e">
        <f t="shared" ca="1" si="59"/>
        <v>#DIV/0!</v>
      </c>
      <c r="CB157" s="66" t="e">
        <f t="shared" ca="1" si="60"/>
        <v>#DIV/0!</v>
      </c>
      <c r="CC157" s="24" t="e">
        <f ca="1">10*LOG10(IF(BU157="",0,POWER(10,((BU157+'ModelParams Lw'!$O$4)/10))) +IF(BV157="",0,POWER(10,((BV157+'ModelParams Lw'!$P$4)/10))) +IF(BW157="",0,POWER(10,((BW157+'ModelParams Lw'!$Q$4)/10))) +IF(BX157="",0,POWER(10,((BX157+'ModelParams Lw'!$R$4)/10))) +IF(BY157="",0,POWER(10,((BY157+'ModelParams Lw'!$S$4)/10))) +IF(BZ157="",0,POWER(10,((BZ157+'ModelParams Lw'!$T$4)/10))) +IF(CA157="",0,POWER(10,((CA157+'ModelParams Lw'!$U$4)/10)))+IF(CB157="",0,POWER(10,((CB157+'ModelParams Lw'!$V$4)/10))))</f>
        <v>#DIV/0!</v>
      </c>
      <c r="CD157" s="24" t="e">
        <f t="shared" ca="1" si="61"/>
        <v>#DIV/0!</v>
      </c>
      <c r="CE157" s="24" t="e">
        <f ca="1">(BU157-'ModelParams Lw'!O$10)/'ModelParams Lw'!O$11</f>
        <v>#DIV/0!</v>
      </c>
      <c r="CF157" s="24" t="e">
        <f ca="1">(BV157-'ModelParams Lw'!P$10)/'ModelParams Lw'!P$11</f>
        <v>#DIV/0!</v>
      </c>
      <c r="CG157" s="24" t="e">
        <f ca="1">(BW157-'ModelParams Lw'!Q$10)/'ModelParams Lw'!Q$11</f>
        <v>#DIV/0!</v>
      </c>
      <c r="CH157" s="24" t="e">
        <f ca="1">(BX157-'ModelParams Lw'!R$10)/'ModelParams Lw'!R$11</f>
        <v>#DIV/0!</v>
      </c>
      <c r="CI157" s="24" t="e">
        <f ca="1">(BY157-'ModelParams Lw'!S$10)/'ModelParams Lw'!S$11</f>
        <v>#DIV/0!</v>
      </c>
      <c r="CJ157" s="24" t="e">
        <f ca="1">(BZ157-'ModelParams Lw'!T$10)/'ModelParams Lw'!T$11</f>
        <v>#DIV/0!</v>
      </c>
      <c r="CK157" s="24" t="e">
        <f ca="1">(CA157-'ModelParams Lw'!U$10)/'ModelParams Lw'!U$11</f>
        <v>#DIV/0!</v>
      </c>
      <c r="CL157" s="24" t="e">
        <f ca="1">(CB157-'ModelParams Lw'!V$10)/'ModelParams Lw'!V$11</f>
        <v>#DIV/0!</v>
      </c>
      <c r="CM157" s="66" t="e">
        <f t="shared" si="62"/>
        <v>#DIV/0!</v>
      </c>
      <c r="CN157" s="66" t="e">
        <f t="shared" si="63"/>
        <v>#DIV/0!</v>
      </c>
      <c r="CO157" s="66" t="e">
        <f t="shared" si="64"/>
        <v>#DIV/0!</v>
      </c>
      <c r="CP157" s="66" t="e">
        <f t="shared" si="65"/>
        <v>#DIV/0!</v>
      </c>
      <c r="CQ157" s="66" t="e">
        <f t="shared" si="66"/>
        <v>#DIV/0!</v>
      </c>
      <c r="CR157" s="66" t="e">
        <f t="shared" si="67"/>
        <v>#DIV/0!</v>
      </c>
      <c r="CS157" s="66" t="e">
        <f t="shared" si="68"/>
        <v>#DIV/0!</v>
      </c>
      <c r="CT157" s="66" t="e">
        <f t="shared" si="69"/>
        <v>#DIV/0!</v>
      </c>
      <c r="CU157" s="24" t="e">
        <f>10*LOG10(IF(CM157="",0,POWER(10,((CM157+'ModelParams Lw'!$O$4)/10))) +IF(CN157="",0,POWER(10,((CN157+'ModelParams Lw'!$P$4)/10))) +IF(CO157="",0,POWER(10,((CO157+'ModelParams Lw'!$Q$4)/10))) +IF(CP157="",0,POWER(10,((CP157+'ModelParams Lw'!$R$4)/10))) +IF(CQ157="",0,POWER(10,((CQ157+'ModelParams Lw'!$S$4)/10))) +IF(CR157="",0,POWER(10,((CR157+'ModelParams Lw'!$T$4)/10))) +IF(CS157="",0,POWER(10,((CS157+'ModelParams Lw'!$U$4)/10)))+IF(CT157="",0,POWER(10,((CT157+'ModelParams Lw'!$V$4)/10))))</f>
        <v>#DIV/0!</v>
      </c>
      <c r="CV157" s="24" t="e">
        <f t="shared" si="70"/>
        <v>#DIV/0!</v>
      </c>
      <c r="CW157" s="24" t="e">
        <f>(CM157-'ModelParams Lw'!O$10)/'ModelParams Lw'!O$11</f>
        <v>#DIV/0!</v>
      </c>
      <c r="CX157" s="24" t="e">
        <f>(CN157-'ModelParams Lw'!P$10)/'ModelParams Lw'!P$11</f>
        <v>#DIV/0!</v>
      </c>
      <c r="CY157" s="24" t="e">
        <f>(CO157-'ModelParams Lw'!Q$10)/'ModelParams Lw'!Q$11</f>
        <v>#DIV/0!</v>
      </c>
      <c r="CZ157" s="24" t="e">
        <f>(CP157-'ModelParams Lw'!R$10)/'ModelParams Lw'!R$11</f>
        <v>#DIV/0!</v>
      </c>
      <c r="DA157" s="24" t="e">
        <f>(CQ157-'ModelParams Lw'!S$10)/'ModelParams Lw'!S$11</f>
        <v>#DIV/0!</v>
      </c>
      <c r="DB157" s="24" t="e">
        <f>(CR157-'ModelParams Lw'!T$10)/'ModelParams Lw'!T$11</f>
        <v>#DIV/0!</v>
      </c>
      <c r="DC157" s="24" t="e">
        <f>(CS157-'ModelParams Lw'!U$10)/'ModelParams Lw'!U$11</f>
        <v>#DIV/0!</v>
      </c>
      <c r="DD157" s="24" t="e">
        <f>(CT157-'ModelParams Lw'!V$10)/'ModelParams Lw'!V$11</f>
        <v>#DIV/0!</v>
      </c>
    </row>
    <row r="158" spans="1:108" x14ac:dyDescent="0.25">
      <c r="A158" s="12">
        <f>'Sound Power'!B158</f>
        <v>0</v>
      </c>
      <c r="B158" s="12">
        <f>'Sound Power'!D158</f>
        <v>0</v>
      </c>
      <c r="C158" s="12">
        <f>'Sound Power'!E158</f>
        <v>0</v>
      </c>
      <c r="D158" s="12">
        <f>'Sound Power'!F158</f>
        <v>0</v>
      </c>
      <c r="E158" s="67" t="e">
        <f>IF(Calcul!$G163="SA",'Sound Power'!AY158,'Sound Power'!P158)</f>
        <v>#DIV/0!</v>
      </c>
      <c r="F158" s="67" t="e">
        <f>IF(Calcul!$G163="SA",'Sound Power'!AZ158,'Sound Power'!Q158)</f>
        <v>#DIV/0!</v>
      </c>
      <c r="G158" s="67" t="e">
        <f>IF(Calcul!$G163="SA",'Sound Power'!BA158,'Sound Power'!R158)</f>
        <v>#DIV/0!</v>
      </c>
      <c r="H158" s="67" t="e">
        <f>IF(Calcul!$G163="SA",'Sound Power'!BB158,'Sound Power'!S158)</f>
        <v>#DIV/0!</v>
      </c>
      <c r="I158" s="67" t="e">
        <f>IF(Calcul!$G163="SA",'Sound Power'!BC158,'Sound Power'!T158)</f>
        <v>#DIV/0!</v>
      </c>
      <c r="J158" s="67" t="e">
        <f>IF(Calcul!$G163="SA",'Sound Power'!BD158,'Sound Power'!U158)</f>
        <v>#DIV/0!</v>
      </c>
      <c r="K158" s="67" t="e">
        <f>IF(Calcul!$G163="SA",'Sound Power'!BE158,'Sound Power'!V158)</f>
        <v>#DIV/0!</v>
      </c>
      <c r="L158" s="67" t="e">
        <f>IF(Calcul!$G163="SA",'Sound Power'!BF158,'Sound Power'!W158)</f>
        <v>#DIV/0!</v>
      </c>
      <c r="M158" s="67" t="e">
        <f>'Sound Power'!BY158</f>
        <v>#DIV/0!</v>
      </c>
      <c r="N158" s="67" t="e">
        <f>'Sound Power'!BZ158</f>
        <v>#DIV/0!</v>
      </c>
      <c r="O158" s="67" t="e">
        <f>'Sound Power'!CA158</f>
        <v>#DIV/0!</v>
      </c>
      <c r="P158" s="67" t="e">
        <f>'Sound Power'!CB158</f>
        <v>#DIV/0!</v>
      </c>
      <c r="Q158" s="67" t="e">
        <f>'Sound Power'!CC158</f>
        <v>#DIV/0!</v>
      </c>
      <c r="R158" s="67" t="e">
        <f>'Sound Power'!CD158</f>
        <v>#DIV/0!</v>
      </c>
      <c r="S158" s="67" t="e">
        <f>'Sound Power'!CE158</f>
        <v>#DIV/0!</v>
      </c>
      <c r="T158" s="67" t="e">
        <f>'Sound Power'!CF158</f>
        <v>#DIV/0!</v>
      </c>
      <c r="U158" s="64">
        <f t="shared" si="50"/>
        <v>0</v>
      </c>
      <c r="V158" s="64">
        <f t="shared" si="51"/>
        <v>0</v>
      </c>
      <c r="W158" s="67" t="e">
        <f>('ModelParams Lp'!B$4*10^'ModelParams Lp'!B$5*($U158/$V158)^'ModelParams Lp'!B$6)*3</f>
        <v>#DIV/0!</v>
      </c>
      <c r="X158" s="67" t="e">
        <f>('ModelParams Lp'!C$4*10^'ModelParams Lp'!C$5*($U158/$V158)^'ModelParams Lp'!C$6)*3</f>
        <v>#DIV/0!</v>
      </c>
      <c r="Y158" s="67" t="e">
        <f>('ModelParams Lp'!D$4*10^'ModelParams Lp'!D$5*($U158/$V158)^'ModelParams Lp'!D$6)*3</f>
        <v>#DIV/0!</v>
      </c>
      <c r="Z158" s="67" t="e">
        <f>('ModelParams Lp'!E$4*10^'ModelParams Lp'!E$5*($U158/$V158)^'ModelParams Lp'!E$6)*3</f>
        <v>#DIV/0!</v>
      </c>
      <c r="AA158" s="67" t="e">
        <f>('ModelParams Lp'!F$4*10^'ModelParams Lp'!F$5*($U158/$V158)^'ModelParams Lp'!F$6)*3</f>
        <v>#DIV/0!</v>
      </c>
      <c r="AB158" s="67" t="e">
        <f>('ModelParams Lp'!G$4*10^'ModelParams Lp'!G$5*($U158/$V158)^'ModelParams Lp'!G$6)*3</f>
        <v>#DIV/0!</v>
      </c>
      <c r="AC158" s="67" t="e">
        <f>('ModelParams Lp'!H$4*10^'ModelParams Lp'!H$5*($U158/$V158)^'ModelParams Lp'!H$6)*3</f>
        <v>#DIV/0!</v>
      </c>
      <c r="AD158" s="67" t="e">
        <f>('ModelParams Lp'!I$4*10^'ModelParams Lp'!I$5*($U158/$V158)^'ModelParams Lp'!I$6)*3</f>
        <v>#DIV/0!</v>
      </c>
      <c r="AE158" s="53" t="e">
        <f t="shared" si="52"/>
        <v>#DIV/0!</v>
      </c>
      <c r="AF158" s="53" t="e">
        <f>IF(AE158&lt;'ModelParams Lp'!$B$16,-1,IF(AE158&lt;'ModelParams Lp'!$C$16,0,IF(AE158&lt;'ModelParams Lp'!$D$16,1,IF(AE158&lt;'ModelParams Lp'!$E$16,2,IF(AE158&lt;'ModelParams Lp'!$F$16,3,IF(AE158&lt;'ModelParams Lp'!$G$16,4,IF(AE158&lt;'ModelParams Lp'!$H$16,5,6)))))))</f>
        <v>#DIV/0!</v>
      </c>
      <c r="AG158" s="67" t="e">
        <f ca="1">IF($AF158&gt;1,0,OFFSET('ModelParams Lp'!$C$12,0,-'Sound Pressure'!$AF158))</f>
        <v>#DIV/0!</v>
      </c>
      <c r="AH158" s="67" t="e">
        <f ca="1">IF($AF158&gt;2,0,OFFSET('ModelParams Lp'!$D$12,0,-'Sound Pressure'!$AF158))</f>
        <v>#DIV/0!</v>
      </c>
      <c r="AI158" s="67" t="e">
        <f ca="1">IF($AF158&gt;3,0,OFFSET('ModelParams Lp'!$E$12,0,-'Sound Pressure'!$AF158))</f>
        <v>#DIV/0!</v>
      </c>
      <c r="AJ158" s="67" t="e">
        <f ca="1">IF($AF158&gt;4,0,OFFSET('ModelParams Lp'!$F$12,0,-'Sound Pressure'!$AF158))</f>
        <v>#DIV/0!</v>
      </c>
      <c r="AK158" s="67" t="e">
        <f ca="1">IF($AF158&gt;3,0,OFFSET('ModelParams Lp'!$G$12,0,-'Sound Pressure'!$AF158))</f>
        <v>#DIV/0!</v>
      </c>
      <c r="AL158" s="67" t="e">
        <f ca="1">IF($AF158&gt;5,0,OFFSET('ModelParams Lp'!$H$12,0,-'Sound Pressure'!$AF158))</f>
        <v>#DIV/0!</v>
      </c>
      <c r="AM158" s="67" t="e">
        <f ca="1">IF($AF158&gt;6,0,OFFSET('ModelParams Lp'!$I$12,0,-'Sound Pressure'!$AF158))</f>
        <v>#DIV/0!</v>
      </c>
      <c r="AN158" s="67" t="e">
        <f ca="1">IF($AF158&gt;7,0,IF($AF$4&lt;0,3,OFFSET('ModelParams Lp'!$J$12,0,-'Sound Pressure'!$AF158)))</f>
        <v>#DIV/0!</v>
      </c>
      <c r="AO158" s="67" t="e">
        <f t="shared" si="71"/>
        <v>#DIV/0!</v>
      </c>
      <c r="AP158" s="67" t="e">
        <f t="shared" si="72"/>
        <v>#DIV/0!</v>
      </c>
      <c r="AQ158" s="67" t="e">
        <f t="shared" si="72"/>
        <v>#DIV/0!</v>
      </c>
      <c r="AR158" s="67" t="e">
        <f t="shared" si="72"/>
        <v>#DIV/0!</v>
      </c>
      <c r="AS158" s="67" t="e">
        <f t="shared" si="72"/>
        <v>#DIV/0!</v>
      </c>
      <c r="AT158" s="67" t="e">
        <f t="shared" si="72"/>
        <v>#DIV/0!</v>
      </c>
      <c r="AU158" s="67" t="e">
        <f t="shared" si="72"/>
        <v>#DIV/0!</v>
      </c>
      <c r="AV158" s="67" t="e">
        <f t="shared" si="72"/>
        <v>#DIV/0!</v>
      </c>
      <c r="AW158" s="67">
        <f>'ModelParams Lp'!B$22</f>
        <v>4</v>
      </c>
      <c r="AX158" s="67">
        <f>'ModelParams Lp'!C$22</f>
        <v>2</v>
      </c>
      <c r="AY158" s="67">
        <f>'ModelParams Lp'!D$22</f>
        <v>1</v>
      </c>
      <c r="AZ158" s="67">
        <f>'ModelParams Lp'!E$22</f>
        <v>0</v>
      </c>
      <c r="BA158" s="67">
        <f>'ModelParams Lp'!F$22</f>
        <v>0</v>
      </c>
      <c r="BB158" s="67">
        <f>'ModelParams Lp'!G$22</f>
        <v>0</v>
      </c>
      <c r="BC158" s="67">
        <f>'ModelParams Lp'!H$22</f>
        <v>0</v>
      </c>
      <c r="BD158" s="67">
        <f>'ModelParams Lp'!I$22</f>
        <v>0</v>
      </c>
      <c r="BE158" s="67" t="e">
        <f>-10*LOG(2/(4*PI()*2^2)+4/(0.163*(Calcul!$K163*Calcul!$L163)/VLOOKUP(Calcul!$I163,'ModelParams Lp'!$E$37:$F$39,2,0)))</f>
        <v>#N/A</v>
      </c>
      <c r="BF158" s="67" t="e">
        <f>-10*LOG(2/(4*PI()*2^2)+4/(0.163*(Calcul!$K163*Calcul!$L163)/VLOOKUP(Calcul!$I163,'ModelParams Lp'!$E$37:$F$39,2,0)))</f>
        <v>#N/A</v>
      </c>
      <c r="BG158" s="67" t="e">
        <f>-10*LOG(2/(4*PI()*2^2)+4/(0.163*(Calcul!$K163*Calcul!$L163)/VLOOKUP(Calcul!$I163,'ModelParams Lp'!$E$37:$F$39,2,0)))</f>
        <v>#N/A</v>
      </c>
      <c r="BH158" s="67" t="e">
        <f>-10*LOG(2/(4*PI()*2^2)+4/(0.163*(Calcul!$K163*Calcul!$L163)/VLOOKUP(Calcul!$I163,'ModelParams Lp'!$E$37:$F$39,2,0)))</f>
        <v>#N/A</v>
      </c>
      <c r="BI158" s="67" t="e">
        <f>-10*LOG(2/(4*PI()*2^2)+4/(0.163*(Calcul!$K163*Calcul!$L163)/VLOOKUP(Calcul!$I163,'ModelParams Lp'!$E$37:$F$39,2,0)))</f>
        <v>#N/A</v>
      </c>
      <c r="BJ158" s="67" t="e">
        <f>-10*LOG(2/(4*PI()*2^2)+4/(0.163*(Calcul!$K163*Calcul!$L163)/VLOOKUP(Calcul!$I163,'ModelParams Lp'!$E$37:$F$39,2,0)))</f>
        <v>#N/A</v>
      </c>
      <c r="BK158" s="67" t="e">
        <f>-10*LOG(2/(4*PI()*2^2)+4/(0.163*(Calcul!$K163*Calcul!$L163)/VLOOKUP(Calcul!$I163,'ModelParams Lp'!$E$37:$F$39,2,0)))</f>
        <v>#N/A</v>
      </c>
      <c r="BL158" s="67" t="e">
        <f>-10*LOG(2/(4*PI()*2^2)+4/(0.163*(Calcul!$K163*Calcul!$L163)/VLOOKUP(Calcul!$I163,'ModelParams Lp'!$E$37:$F$39,2,0)))</f>
        <v>#N/A</v>
      </c>
      <c r="BM158" s="67" t="e">
        <f>VLOOKUP(Calcul!$J163,'ModelParams Lp'!$D$28:$O$32,5,0)+BE158</f>
        <v>#N/A</v>
      </c>
      <c r="BN158" s="67" t="e">
        <f>VLOOKUP(Calcul!$J163,'ModelParams Lp'!$D$28:$O$32,6,0)+BF158</f>
        <v>#N/A</v>
      </c>
      <c r="BO158" s="67" t="e">
        <f>VLOOKUP(Calcul!$J163,'ModelParams Lp'!$D$28:$O$32,7,0)+BG158</f>
        <v>#N/A</v>
      </c>
      <c r="BP158" s="67" t="e">
        <f>VLOOKUP(Calcul!$J163,'ModelParams Lp'!$D$28:$O$32,8,0)+BH158</f>
        <v>#N/A</v>
      </c>
      <c r="BQ158" s="67" t="e">
        <f>VLOOKUP(Calcul!$J163,'ModelParams Lp'!$D$28:$O$32,9,0)+BI158</f>
        <v>#N/A</v>
      </c>
      <c r="BR158" s="67" t="e">
        <f>VLOOKUP(Calcul!$J163,'ModelParams Lp'!$D$28:$O$32,10,0)+BJ158</f>
        <v>#N/A</v>
      </c>
      <c r="BS158" s="67" t="e">
        <f>VLOOKUP(Calcul!$J163,'ModelParams Lp'!$D$28:$O$32,11,0)+BK158</f>
        <v>#N/A</v>
      </c>
      <c r="BT158" s="67" t="e">
        <f>VLOOKUP(Calcul!$J163,'ModelParams Lp'!$D$28:$O$32,12,0)+BL158</f>
        <v>#N/A</v>
      </c>
      <c r="BU158" s="66" t="e">
        <f t="shared" ca="1" si="53"/>
        <v>#DIV/0!</v>
      </c>
      <c r="BV158" s="66" t="e">
        <f t="shared" ca="1" si="54"/>
        <v>#DIV/0!</v>
      </c>
      <c r="BW158" s="66" t="e">
        <f t="shared" ca="1" si="55"/>
        <v>#DIV/0!</v>
      </c>
      <c r="BX158" s="66" t="e">
        <f t="shared" ca="1" si="56"/>
        <v>#DIV/0!</v>
      </c>
      <c r="BY158" s="66" t="e">
        <f t="shared" ca="1" si="57"/>
        <v>#DIV/0!</v>
      </c>
      <c r="BZ158" s="66" t="e">
        <f t="shared" ca="1" si="58"/>
        <v>#DIV/0!</v>
      </c>
      <c r="CA158" s="66" t="e">
        <f t="shared" ca="1" si="59"/>
        <v>#DIV/0!</v>
      </c>
      <c r="CB158" s="66" t="e">
        <f t="shared" ca="1" si="60"/>
        <v>#DIV/0!</v>
      </c>
      <c r="CC158" s="24" t="e">
        <f ca="1">10*LOG10(IF(BU158="",0,POWER(10,((BU158+'ModelParams Lw'!$O$4)/10))) +IF(BV158="",0,POWER(10,((BV158+'ModelParams Lw'!$P$4)/10))) +IF(BW158="",0,POWER(10,((BW158+'ModelParams Lw'!$Q$4)/10))) +IF(BX158="",0,POWER(10,((BX158+'ModelParams Lw'!$R$4)/10))) +IF(BY158="",0,POWER(10,((BY158+'ModelParams Lw'!$S$4)/10))) +IF(BZ158="",0,POWER(10,((BZ158+'ModelParams Lw'!$T$4)/10))) +IF(CA158="",0,POWER(10,((CA158+'ModelParams Lw'!$U$4)/10)))+IF(CB158="",0,POWER(10,((CB158+'ModelParams Lw'!$V$4)/10))))</f>
        <v>#DIV/0!</v>
      </c>
      <c r="CD158" s="24" t="e">
        <f t="shared" ca="1" si="61"/>
        <v>#DIV/0!</v>
      </c>
      <c r="CE158" s="24" t="e">
        <f ca="1">(BU158-'ModelParams Lw'!O$10)/'ModelParams Lw'!O$11</f>
        <v>#DIV/0!</v>
      </c>
      <c r="CF158" s="24" t="e">
        <f ca="1">(BV158-'ModelParams Lw'!P$10)/'ModelParams Lw'!P$11</f>
        <v>#DIV/0!</v>
      </c>
      <c r="CG158" s="24" t="e">
        <f ca="1">(BW158-'ModelParams Lw'!Q$10)/'ModelParams Lw'!Q$11</f>
        <v>#DIV/0!</v>
      </c>
      <c r="CH158" s="24" t="e">
        <f ca="1">(BX158-'ModelParams Lw'!R$10)/'ModelParams Lw'!R$11</f>
        <v>#DIV/0!</v>
      </c>
      <c r="CI158" s="24" t="e">
        <f ca="1">(BY158-'ModelParams Lw'!S$10)/'ModelParams Lw'!S$11</f>
        <v>#DIV/0!</v>
      </c>
      <c r="CJ158" s="24" t="e">
        <f ca="1">(BZ158-'ModelParams Lw'!T$10)/'ModelParams Lw'!T$11</f>
        <v>#DIV/0!</v>
      </c>
      <c r="CK158" s="24" t="e">
        <f ca="1">(CA158-'ModelParams Lw'!U$10)/'ModelParams Lw'!U$11</f>
        <v>#DIV/0!</v>
      </c>
      <c r="CL158" s="24" t="e">
        <f ca="1">(CB158-'ModelParams Lw'!V$10)/'ModelParams Lw'!V$11</f>
        <v>#DIV/0!</v>
      </c>
      <c r="CM158" s="66" t="e">
        <f t="shared" si="62"/>
        <v>#DIV/0!</v>
      </c>
      <c r="CN158" s="66" t="e">
        <f t="shared" si="63"/>
        <v>#DIV/0!</v>
      </c>
      <c r="CO158" s="66" t="e">
        <f t="shared" si="64"/>
        <v>#DIV/0!</v>
      </c>
      <c r="CP158" s="66" t="e">
        <f t="shared" si="65"/>
        <v>#DIV/0!</v>
      </c>
      <c r="CQ158" s="66" t="e">
        <f t="shared" si="66"/>
        <v>#DIV/0!</v>
      </c>
      <c r="CR158" s="66" t="e">
        <f t="shared" si="67"/>
        <v>#DIV/0!</v>
      </c>
      <c r="CS158" s="66" t="e">
        <f t="shared" si="68"/>
        <v>#DIV/0!</v>
      </c>
      <c r="CT158" s="66" t="e">
        <f t="shared" si="69"/>
        <v>#DIV/0!</v>
      </c>
      <c r="CU158" s="24" t="e">
        <f>10*LOG10(IF(CM158="",0,POWER(10,((CM158+'ModelParams Lw'!$O$4)/10))) +IF(CN158="",0,POWER(10,((CN158+'ModelParams Lw'!$P$4)/10))) +IF(CO158="",0,POWER(10,((CO158+'ModelParams Lw'!$Q$4)/10))) +IF(CP158="",0,POWER(10,((CP158+'ModelParams Lw'!$R$4)/10))) +IF(CQ158="",0,POWER(10,((CQ158+'ModelParams Lw'!$S$4)/10))) +IF(CR158="",0,POWER(10,((CR158+'ModelParams Lw'!$T$4)/10))) +IF(CS158="",0,POWER(10,((CS158+'ModelParams Lw'!$U$4)/10)))+IF(CT158="",0,POWER(10,((CT158+'ModelParams Lw'!$V$4)/10))))</f>
        <v>#DIV/0!</v>
      </c>
      <c r="CV158" s="24" t="e">
        <f t="shared" si="70"/>
        <v>#DIV/0!</v>
      </c>
      <c r="CW158" s="24" t="e">
        <f>(CM158-'ModelParams Lw'!O$10)/'ModelParams Lw'!O$11</f>
        <v>#DIV/0!</v>
      </c>
      <c r="CX158" s="24" t="e">
        <f>(CN158-'ModelParams Lw'!P$10)/'ModelParams Lw'!P$11</f>
        <v>#DIV/0!</v>
      </c>
      <c r="CY158" s="24" t="e">
        <f>(CO158-'ModelParams Lw'!Q$10)/'ModelParams Lw'!Q$11</f>
        <v>#DIV/0!</v>
      </c>
      <c r="CZ158" s="24" t="e">
        <f>(CP158-'ModelParams Lw'!R$10)/'ModelParams Lw'!R$11</f>
        <v>#DIV/0!</v>
      </c>
      <c r="DA158" s="24" t="e">
        <f>(CQ158-'ModelParams Lw'!S$10)/'ModelParams Lw'!S$11</f>
        <v>#DIV/0!</v>
      </c>
      <c r="DB158" s="24" t="e">
        <f>(CR158-'ModelParams Lw'!T$10)/'ModelParams Lw'!T$11</f>
        <v>#DIV/0!</v>
      </c>
      <c r="DC158" s="24" t="e">
        <f>(CS158-'ModelParams Lw'!U$10)/'ModelParams Lw'!U$11</f>
        <v>#DIV/0!</v>
      </c>
      <c r="DD158" s="24" t="e">
        <f>(CT158-'ModelParams Lw'!V$10)/'ModelParams Lw'!V$11</f>
        <v>#DIV/0!</v>
      </c>
    </row>
    <row r="159" spans="1:108" x14ac:dyDescent="0.25">
      <c r="A159" s="12">
        <f>'Sound Power'!B159</f>
        <v>0</v>
      </c>
      <c r="B159" s="12">
        <f>'Sound Power'!D159</f>
        <v>0</v>
      </c>
      <c r="C159" s="12">
        <f>'Sound Power'!E159</f>
        <v>0</v>
      </c>
      <c r="D159" s="12">
        <f>'Sound Power'!F159</f>
        <v>0</v>
      </c>
      <c r="E159" s="67" t="e">
        <f>IF(Calcul!$G164="SA",'Sound Power'!AY159,'Sound Power'!P159)</f>
        <v>#DIV/0!</v>
      </c>
      <c r="F159" s="67" t="e">
        <f>IF(Calcul!$G164="SA",'Sound Power'!AZ159,'Sound Power'!Q159)</f>
        <v>#DIV/0!</v>
      </c>
      <c r="G159" s="67" t="e">
        <f>IF(Calcul!$G164="SA",'Sound Power'!BA159,'Sound Power'!R159)</f>
        <v>#DIV/0!</v>
      </c>
      <c r="H159" s="67" t="e">
        <f>IF(Calcul!$G164="SA",'Sound Power'!BB159,'Sound Power'!S159)</f>
        <v>#DIV/0!</v>
      </c>
      <c r="I159" s="67" t="e">
        <f>IF(Calcul!$G164="SA",'Sound Power'!BC159,'Sound Power'!T159)</f>
        <v>#DIV/0!</v>
      </c>
      <c r="J159" s="67" t="e">
        <f>IF(Calcul!$G164="SA",'Sound Power'!BD159,'Sound Power'!U159)</f>
        <v>#DIV/0!</v>
      </c>
      <c r="K159" s="67" t="e">
        <f>IF(Calcul!$G164="SA",'Sound Power'!BE159,'Sound Power'!V159)</f>
        <v>#DIV/0!</v>
      </c>
      <c r="L159" s="67" t="e">
        <f>IF(Calcul!$G164="SA",'Sound Power'!BF159,'Sound Power'!W159)</f>
        <v>#DIV/0!</v>
      </c>
      <c r="M159" s="67" t="e">
        <f>'Sound Power'!BY159</f>
        <v>#DIV/0!</v>
      </c>
      <c r="N159" s="67" t="e">
        <f>'Sound Power'!BZ159</f>
        <v>#DIV/0!</v>
      </c>
      <c r="O159" s="67" t="e">
        <f>'Sound Power'!CA159</f>
        <v>#DIV/0!</v>
      </c>
      <c r="P159" s="67" t="e">
        <f>'Sound Power'!CB159</f>
        <v>#DIV/0!</v>
      </c>
      <c r="Q159" s="67" t="e">
        <f>'Sound Power'!CC159</f>
        <v>#DIV/0!</v>
      </c>
      <c r="R159" s="67" t="e">
        <f>'Sound Power'!CD159</f>
        <v>#DIV/0!</v>
      </c>
      <c r="S159" s="67" t="e">
        <f>'Sound Power'!CE159</f>
        <v>#DIV/0!</v>
      </c>
      <c r="T159" s="67" t="e">
        <f>'Sound Power'!CF159</f>
        <v>#DIV/0!</v>
      </c>
      <c r="U159" s="64">
        <f t="shared" si="50"/>
        <v>0</v>
      </c>
      <c r="V159" s="64">
        <f t="shared" si="51"/>
        <v>0</v>
      </c>
      <c r="W159" s="67" t="e">
        <f>('ModelParams Lp'!B$4*10^'ModelParams Lp'!B$5*($U159/$V159)^'ModelParams Lp'!B$6)*3</f>
        <v>#DIV/0!</v>
      </c>
      <c r="X159" s="67" t="e">
        <f>('ModelParams Lp'!C$4*10^'ModelParams Lp'!C$5*($U159/$V159)^'ModelParams Lp'!C$6)*3</f>
        <v>#DIV/0!</v>
      </c>
      <c r="Y159" s="67" t="e">
        <f>('ModelParams Lp'!D$4*10^'ModelParams Lp'!D$5*($U159/$V159)^'ModelParams Lp'!D$6)*3</f>
        <v>#DIV/0!</v>
      </c>
      <c r="Z159" s="67" t="e">
        <f>('ModelParams Lp'!E$4*10^'ModelParams Lp'!E$5*($U159/$V159)^'ModelParams Lp'!E$6)*3</f>
        <v>#DIV/0!</v>
      </c>
      <c r="AA159" s="67" t="e">
        <f>('ModelParams Lp'!F$4*10^'ModelParams Lp'!F$5*($U159/$V159)^'ModelParams Lp'!F$6)*3</f>
        <v>#DIV/0!</v>
      </c>
      <c r="AB159" s="67" t="e">
        <f>('ModelParams Lp'!G$4*10^'ModelParams Lp'!G$5*($U159/$V159)^'ModelParams Lp'!G$6)*3</f>
        <v>#DIV/0!</v>
      </c>
      <c r="AC159" s="67" t="e">
        <f>('ModelParams Lp'!H$4*10^'ModelParams Lp'!H$5*($U159/$V159)^'ModelParams Lp'!H$6)*3</f>
        <v>#DIV/0!</v>
      </c>
      <c r="AD159" s="67" t="e">
        <f>('ModelParams Lp'!I$4*10^'ModelParams Lp'!I$5*($U159/$V159)^'ModelParams Lp'!I$6)*3</f>
        <v>#DIV/0!</v>
      </c>
      <c r="AE159" s="53" t="e">
        <f t="shared" si="52"/>
        <v>#DIV/0!</v>
      </c>
      <c r="AF159" s="53" t="e">
        <f>IF(AE159&lt;'ModelParams Lp'!$B$16,-1,IF(AE159&lt;'ModelParams Lp'!$C$16,0,IF(AE159&lt;'ModelParams Lp'!$D$16,1,IF(AE159&lt;'ModelParams Lp'!$E$16,2,IF(AE159&lt;'ModelParams Lp'!$F$16,3,IF(AE159&lt;'ModelParams Lp'!$G$16,4,IF(AE159&lt;'ModelParams Lp'!$H$16,5,6)))))))</f>
        <v>#DIV/0!</v>
      </c>
      <c r="AG159" s="67" t="e">
        <f ca="1">IF($AF159&gt;1,0,OFFSET('ModelParams Lp'!$C$12,0,-'Sound Pressure'!$AF159))</f>
        <v>#DIV/0!</v>
      </c>
      <c r="AH159" s="67" t="e">
        <f ca="1">IF($AF159&gt;2,0,OFFSET('ModelParams Lp'!$D$12,0,-'Sound Pressure'!$AF159))</f>
        <v>#DIV/0!</v>
      </c>
      <c r="AI159" s="67" t="e">
        <f ca="1">IF($AF159&gt;3,0,OFFSET('ModelParams Lp'!$E$12,0,-'Sound Pressure'!$AF159))</f>
        <v>#DIV/0!</v>
      </c>
      <c r="AJ159" s="67" t="e">
        <f ca="1">IF($AF159&gt;4,0,OFFSET('ModelParams Lp'!$F$12,0,-'Sound Pressure'!$AF159))</f>
        <v>#DIV/0!</v>
      </c>
      <c r="AK159" s="67" t="e">
        <f ca="1">IF($AF159&gt;3,0,OFFSET('ModelParams Lp'!$G$12,0,-'Sound Pressure'!$AF159))</f>
        <v>#DIV/0!</v>
      </c>
      <c r="AL159" s="67" t="e">
        <f ca="1">IF($AF159&gt;5,0,OFFSET('ModelParams Lp'!$H$12,0,-'Sound Pressure'!$AF159))</f>
        <v>#DIV/0!</v>
      </c>
      <c r="AM159" s="67" t="e">
        <f ca="1">IF($AF159&gt;6,0,OFFSET('ModelParams Lp'!$I$12,0,-'Sound Pressure'!$AF159))</f>
        <v>#DIV/0!</v>
      </c>
      <c r="AN159" s="67" t="e">
        <f ca="1">IF($AF159&gt;7,0,IF($AF$4&lt;0,3,OFFSET('ModelParams Lp'!$J$12,0,-'Sound Pressure'!$AF159)))</f>
        <v>#DIV/0!</v>
      </c>
      <c r="AO159" s="67" t="e">
        <f t="shared" si="71"/>
        <v>#DIV/0!</v>
      </c>
      <c r="AP159" s="67" t="e">
        <f t="shared" si="72"/>
        <v>#DIV/0!</v>
      </c>
      <c r="AQ159" s="67" t="e">
        <f t="shared" si="72"/>
        <v>#DIV/0!</v>
      </c>
      <c r="AR159" s="67" t="e">
        <f t="shared" si="72"/>
        <v>#DIV/0!</v>
      </c>
      <c r="AS159" s="67" t="e">
        <f t="shared" si="72"/>
        <v>#DIV/0!</v>
      </c>
      <c r="AT159" s="67" t="e">
        <f t="shared" si="72"/>
        <v>#DIV/0!</v>
      </c>
      <c r="AU159" s="67" t="e">
        <f t="shared" si="72"/>
        <v>#DIV/0!</v>
      </c>
      <c r="AV159" s="67" t="e">
        <f t="shared" si="72"/>
        <v>#DIV/0!</v>
      </c>
      <c r="AW159" s="67">
        <f>'ModelParams Lp'!B$22</f>
        <v>4</v>
      </c>
      <c r="AX159" s="67">
        <f>'ModelParams Lp'!C$22</f>
        <v>2</v>
      </c>
      <c r="AY159" s="67">
        <f>'ModelParams Lp'!D$22</f>
        <v>1</v>
      </c>
      <c r="AZ159" s="67">
        <f>'ModelParams Lp'!E$22</f>
        <v>0</v>
      </c>
      <c r="BA159" s="67">
        <f>'ModelParams Lp'!F$22</f>
        <v>0</v>
      </c>
      <c r="BB159" s="67">
        <f>'ModelParams Lp'!G$22</f>
        <v>0</v>
      </c>
      <c r="BC159" s="67">
        <f>'ModelParams Lp'!H$22</f>
        <v>0</v>
      </c>
      <c r="BD159" s="67">
        <f>'ModelParams Lp'!I$22</f>
        <v>0</v>
      </c>
      <c r="BE159" s="67" t="e">
        <f>-10*LOG(2/(4*PI()*2^2)+4/(0.163*(Calcul!$K164*Calcul!$L164)/VLOOKUP(Calcul!$I164,'ModelParams Lp'!$E$37:$F$39,2,0)))</f>
        <v>#N/A</v>
      </c>
      <c r="BF159" s="67" t="e">
        <f>-10*LOG(2/(4*PI()*2^2)+4/(0.163*(Calcul!$K164*Calcul!$L164)/VLOOKUP(Calcul!$I164,'ModelParams Lp'!$E$37:$F$39,2,0)))</f>
        <v>#N/A</v>
      </c>
      <c r="BG159" s="67" t="e">
        <f>-10*LOG(2/(4*PI()*2^2)+4/(0.163*(Calcul!$K164*Calcul!$L164)/VLOOKUP(Calcul!$I164,'ModelParams Lp'!$E$37:$F$39,2,0)))</f>
        <v>#N/A</v>
      </c>
      <c r="BH159" s="67" t="e">
        <f>-10*LOG(2/(4*PI()*2^2)+4/(0.163*(Calcul!$K164*Calcul!$L164)/VLOOKUP(Calcul!$I164,'ModelParams Lp'!$E$37:$F$39,2,0)))</f>
        <v>#N/A</v>
      </c>
      <c r="BI159" s="67" t="e">
        <f>-10*LOG(2/(4*PI()*2^2)+4/(0.163*(Calcul!$K164*Calcul!$L164)/VLOOKUP(Calcul!$I164,'ModelParams Lp'!$E$37:$F$39,2,0)))</f>
        <v>#N/A</v>
      </c>
      <c r="BJ159" s="67" t="e">
        <f>-10*LOG(2/(4*PI()*2^2)+4/(0.163*(Calcul!$K164*Calcul!$L164)/VLOOKUP(Calcul!$I164,'ModelParams Lp'!$E$37:$F$39,2,0)))</f>
        <v>#N/A</v>
      </c>
      <c r="BK159" s="67" t="e">
        <f>-10*LOG(2/(4*PI()*2^2)+4/(0.163*(Calcul!$K164*Calcul!$L164)/VLOOKUP(Calcul!$I164,'ModelParams Lp'!$E$37:$F$39,2,0)))</f>
        <v>#N/A</v>
      </c>
      <c r="BL159" s="67" t="e">
        <f>-10*LOG(2/(4*PI()*2^2)+4/(0.163*(Calcul!$K164*Calcul!$L164)/VLOOKUP(Calcul!$I164,'ModelParams Lp'!$E$37:$F$39,2,0)))</f>
        <v>#N/A</v>
      </c>
      <c r="BM159" s="67" t="e">
        <f>VLOOKUP(Calcul!$J164,'ModelParams Lp'!$D$28:$O$32,5,0)+BE159</f>
        <v>#N/A</v>
      </c>
      <c r="BN159" s="67" t="e">
        <f>VLOOKUP(Calcul!$J164,'ModelParams Lp'!$D$28:$O$32,6,0)+BF159</f>
        <v>#N/A</v>
      </c>
      <c r="BO159" s="67" t="e">
        <f>VLOOKUP(Calcul!$J164,'ModelParams Lp'!$D$28:$O$32,7,0)+BG159</f>
        <v>#N/A</v>
      </c>
      <c r="BP159" s="67" t="e">
        <f>VLOOKUP(Calcul!$J164,'ModelParams Lp'!$D$28:$O$32,8,0)+BH159</f>
        <v>#N/A</v>
      </c>
      <c r="BQ159" s="67" t="e">
        <f>VLOOKUP(Calcul!$J164,'ModelParams Lp'!$D$28:$O$32,9,0)+BI159</f>
        <v>#N/A</v>
      </c>
      <c r="BR159" s="67" t="e">
        <f>VLOOKUP(Calcul!$J164,'ModelParams Lp'!$D$28:$O$32,10,0)+BJ159</f>
        <v>#N/A</v>
      </c>
      <c r="BS159" s="67" t="e">
        <f>VLOOKUP(Calcul!$J164,'ModelParams Lp'!$D$28:$O$32,11,0)+BK159</f>
        <v>#N/A</v>
      </c>
      <c r="BT159" s="67" t="e">
        <f>VLOOKUP(Calcul!$J164,'ModelParams Lp'!$D$28:$O$32,12,0)+BL159</f>
        <v>#N/A</v>
      </c>
      <c r="BU159" s="66" t="e">
        <f t="shared" ca="1" si="53"/>
        <v>#DIV/0!</v>
      </c>
      <c r="BV159" s="66" t="e">
        <f t="shared" ca="1" si="54"/>
        <v>#DIV/0!</v>
      </c>
      <c r="BW159" s="66" t="e">
        <f t="shared" ca="1" si="55"/>
        <v>#DIV/0!</v>
      </c>
      <c r="BX159" s="66" t="e">
        <f t="shared" ca="1" si="56"/>
        <v>#DIV/0!</v>
      </c>
      <c r="BY159" s="66" t="e">
        <f t="shared" ca="1" si="57"/>
        <v>#DIV/0!</v>
      </c>
      <c r="BZ159" s="66" t="e">
        <f t="shared" ca="1" si="58"/>
        <v>#DIV/0!</v>
      </c>
      <c r="CA159" s="66" t="e">
        <f t="shared" ca="1" si="59"/>
        <v>#DIV/0!</v>
      </c>
      <c r="CB159" s="66" t="e">
        <f t="shared" ca="1" si="60"/>
        <v>#DIV/0!</v>
      </c>
      <c r="CC159" s="24" t="e">
        <f ca="1">10*LOG10(IF(BU159="",0,POWER(10,((BU159+'ModelParams Lw'!$O$4)/10))) +IF(BV159="",0,POWER(10,((BV159+'ModelParams Lw'!$P$4)/10))) +IF(BW159="",0,POWER(10,((BW159+'ModelParams Lw'!$Q$4)/10))) +IF(BX159="",0,POWER(10,((BX159+'ModelParams Lw'!$R$4)/10))) +IF(BY159="",0,POWER(10,((BY159+'ModelParams Lw'!$S$4)/10))) +IF(BZ159="",0,POWER(10,((BZ159+'ModelParams Lw'!$T$4)/10))) +IF(CA159="",0,POWER(10,((CA159+'ModelParams Lw'!$U$4)/10)))+IF(CB159="",0,POWER(10,((CB159+'ModelParams Lw'!$V$4)/10))))</f>
        <v>#DIV/0!</v>
      </c>
      <c r="CD159" s="24" t="e">
        <f t="shared" ca="1" si="61"/>
        <v>#DIV/0!</v>
      </c>
      <c r="CE159" s="24" t="e">
        <f ca="1">(BU159-'ModelParams Lw'!O$10)/'ModelParams Lw'!O$11</f>
        <v>#DIV/0!</v>
      </c>
      <c r="CF159" s="24" t="e">
        <f ca="1">(BV159-'ModelParams Lw'!P$10)/'ModelParams Lw'!P$11</f>
        <v>#DIV/0!</v>
      </c>
      <c r="CG159" s="24" t="e">
        <f ca="1">(BW159-'ModelParams Lw'!Q$10)/'ModelParams Lw'!Q$11</f>
        <v>#DIV/0!</v>
      </c>
      <c r="CH159" s="24" t="e">
        <f ca="1">(BX159-'ModelParams Lw'!R$10)/'ModelParams Lw'!R$11</f>
        <v>#DIV/0!</v>
      </c>
      <c r="CI159" s="24" t="e">
        <f ca="1">(BY159-'ModelParams Lw'!S$10)/'ModelParams Lw'!S$11</f>
        <v>#DIV/0!</v>
      </c>
      <c r="CJ159" s="24" t="e">
        <f ca="1">(BZ159-'ModelParams Lw'!T$10)/'ModelParams Lw'!T$11</f>
        <v>#DIV/0!</v>
      </c>
      <c r="CK159" s="24" t="e">
        <f ca="1">(CA159-'ModelParams Lw'!U$10)/'ModelParams Lw'!U$11</f>
        <v>#DIV/0!</v>
      </c>
      <c r="CL159" s="24" t="e">
        <f ca="1">(CB159-'ModelParams Lw'!V$10)/'ModelParams Lw'!V$11</f>
        <v>#DIV/0!</v>
      </c>
      <c r="CM159" s="66" t="e">
        <f t="shared" si="62"/>
        <v>#DIV/0!</v>
      </c>
      <c r="CN159" s="66" t="e">
        <f t="shared" si="63"/>
        <v>#DIV/0!</v>
      </c>
      <c r="CO159" s="66" t="e">
        <f t="shared" si="64"/>
        <v>#DIV/0!</v>
      </c>
      <c r="CP159" s="66" t="e">
        <f t="shared" si="65"/>
        <v>#DIV/0!</v>
      </c>
      <c r="CQ159" s="66" t="e">
        <f t="shared" si="66"/>
        <v>#DIV/0!</v>
      </c>
      <c r="CR159" s="66" t="e">
        <f t="shared" si="67"/>
        <v>#DIV/0!</v>
      </c>
      <c r="CS159" s="66" t="e">
        <f t="shared" si="68"/>
        <v>#DIV/0!</v>
      </c>
      <c r="CT159" s="66" t="e">
        <f t="shared" si="69"/>
        <v>#DIV/0!</v>
      </c>
      <c r="CU159" s="24" t="e">
        <f>10*LOG10(IF(CM159="",0,POWER(10,((CM159+'ModelParams Lw'!$O$4)/10))) +IF(CN159="",0,POWER(10,((CN159+'ModelParams Lw'!$P$4)/10))) +IF(CO159="",0,POWER(10,((CO159+'ModelParams Lw'!$Q$4)/10))) +IF(CP159="",0,POWER(10,((CP159+'ModelParams Lw'!$R$4)/10))) +IF(CQ159="",0,POWER(10,((CQ159+'ModelParams Lw'!$S$4)/10))) +IF(CR159="",0,POWER(10,((CR159+'ModelParams Lw'!$T$4)/10))) +IF(CS159="",0,POWER(10,((CS159+'ModelParams Lw'!$U$4)/10)))+IF(CT159="",0,POWER(10,((CT159+'ModelParams Lw'!$V$4)/10))))</f>
        <v>#DIV/0!</v>
      </c>
      <c r="CV159" s="24" t="e">
        <f t="shared" si="70"/>
        <v>#DIV/0!</v>
      </c>
      <c r="CW159" s="24" t="e">
        <f>(CM159-'ModelParams Lw'!O$10)/'ModelParams Lw'!O$11</f>
        <v>#DIV/0!</v>
      </c>
      <c r="CX159" s="24" t="e">
        <f>(CN159-'ModelParams Lw'!P$10)/'ModelParams Lw'!P$11</f>
        <v>#DIV/0!</v>
      </c>
      <c r="CY159" s="24" t="e">
        <f>(CO159-'ModelParams Lw'!Q$10)/'ModelParams Lw'!Q$11</f>
        <v>#DIV/0!</v>
      </c>
      <c r="CZ159" s="24" t="e">
        <f>(CP159-'ModelParams Lw'!R$10)/'ModelParams Lw'!R$11</f>
        <v>#DIV/0!</v>
      </c>
      <c r="DA159" s="24" t="e">
        <f>(CQ159-'ModelParams Lw'!S$10)/'ModelParams Lw'!S$11</f>
        <v>#DIV/0!</v>
      </c>
      <c r="DB159" s="24" t="e">
        <f>(CR159-'ModelParams Lw'!T$10)/'ModelParams Lw'!T$11</f>
        <v>#DIV/0!</v>
      </c>
      <c r="DC159" s="24" t="e">
        <f>(CS159-'ModelParams Lw'!U$10)/'ModelParams Lw'!U$11</f>
        <v>#DIV/0!</v>
      </c>
      <c r="DD159" s="24" t="e">
        <f>(CT159-'ModelParams Lw'!V$10)/'ModelParams Lw'!V$11</f>
        <v>#DIV/0!</v>
      </c>
    </row>
    <row r="160" spans="1:108" x14ac:dyDescent="0.25">
      <c r="A160" s="12">
        <f>'Sound Power'!B160</f>
        <v>0</v>
      </c>
      <c r="B160" s="12">
        <f>'Sound Power'!D160</f>
        <v>0</v>
      </c>
      <c r="C160" s="12">
        <f>'Sound Power'!E160</f>
        <v>0</v>
      </c>
      <c r="D160" s="12">
        <f>'Sound Power'!F160</f>
        <v>0</v>
      </c>
      <c r="E160" s="67" t="e">
        <f>IF(Calcul!$G165="SA",'Sound Power'!AY160,'Sound Power'!P160)</f>
        <v>#DIV/0!</v>
      </c>
      <c r="F160" s="67" t="e">
        <f>IF(Calcul!$G165="SA",'Sound Power'!AZ160,'Sound Power'!Q160)</f>
        <v>#DIV/0!</v>
      </c>
      <c r="G160" s="67" t="e">
        <f>IF(Calcul!$G165="SA",'Sound Power'!BA160,'Sound Power'!R160)</f>
        <v>#DIV/0!</v>
      </c>
      <c r="H160" s="67" t="e">
        <f>IF(Calcul!$G165="SA",'Sound Power'!BB160,'Sound Power'!S160)</f>
        <v>#DIV/0!</v>
      </c>
      <c r="I160" s="67" t="e">
        <f>IF(Calcul!$G165="SA",'Sound Power'!BC160,'Sound Power'!T160)</f>
        <v>#DIV/0!</v>
      </c>
      <c r="J160" s="67" t="e">
        <f>IF(Calcul!$G165="SA",'Sound Power'!BD160,'Sound Power'!U160)</f>
        <v>#DIV/0!</v>
      </c>
      <c r="K160" s="67" t="e">
        <f>IF(Calcul!$G165="SA",'Sound Power'!BE160,'Sound Power'!V160)</f>
        <v>#DIV/0!</v>
      </c>
      <c r="L160" s="67" t="e">
        <f>IF(Calcul!$G165="SA",'Sound Power'!BF160,'Sound Power'!W160)</f>
        <v>#DIV/0!</v>
      </c>
      <c r="M160" s="67" t="e">
        <f>'Sound Power'!BY160</f>
        <v>#DIV/0!</v>
      </c>
      <c r="N160" s="67" t="e">
        <f>'Sound Power'!BZ160</f>
        <v>#DIV/0!</v>
      </c>
      <c r="O160" s="67" t="e">
        <f>'Sound Power'!CA160</f>
        <v>#DIV/0!</v>
      </c>
      <c r="P160" s="67" t="e">
        <f>'Sound Power'!CB160</f>
        <v>#DIV/0!</v>
      </c>
      <c r="Q160" s="67" t="e">
        <f>'Sound Power'!CC160</f>
        <v>#DIV/0!</v>
      </c>
      <c r="R160" s="67" t="e">
        <f>'Sound Power'!CD160</f>
        <v>#DIV/0!</v>
      </c>
      <c r="S160" s="67" t="e">
        <f>'Sound Power'!CE160</f>
        <v>#DIV/0!</v>
      </c>
      <c r="T160" s="67" t="e">
        <f>'Sound Power'!CF160</f>
        <v>#DIV/0!</v>
      </c>
      <c r="U160" s="64">
        <f t="shared" si="50"/>
        <v>0</v>
      </c>
      <c r="V160" s="64">
        <f t="shared" si="51"/>
        <v>0</v>
      </c>
      <c r="W160" s="67" t="e">
        <f>('ModelParams Lp'!B$4*10^'ModelParams Lp'!B$5*($U160/$V160)^'ModelParams Lp'!B$6)*3</f>
        <v>#DIV/0!</v>
      </c>
      <c r="X160" s="67" t="e">
        <f>('ModelParams Lp'!C$4*10^'ModelParams Lp'!C$5*($U160/$V160)^'ModelParams Lp'!C$6)*3</f>
        <v>#DIV/0!</v>
      </c>
      <c r="Y160" s="67" t="e">
        <f>('ModelParams Lp'!D$4*10^'ModelParams Lp'!D$5*($U160/$V160)^'ModelParams Lp'!D$6)*3</f>
        <v>#DIV/0!</v>
      </c>
      <c r="Z160" s="67" t="e">
        <f>('ModelParams Lp'!E$4*10^'ModelParams Lp'!E$5*($U160/$V160)^'ModelParams Lp'!E$6)*3</f>
        <v>#DIV/0!</v>
      </c>
      <c r="AA160" s="67" t="e">
        <f>('ModelParams Lp'!F$4*10^'ModelParams Lp'!F$5*($U160/$V160)^'ModelParams Lp'!F$6)*3</f>
        <v>#DIV/0!</v>
      </c>
      <c r="AB160" s="67" t="e">
        <f>('ModelParams Lp'!G$4*10^'ModelParams Lp'!G$5*($U160/$V160)^'ModelParams Lp'!G$6)*3</f>
        <v>#DIV/0!</v>
      </c>
      <c r="AC160" s="67" t="e">
        <f>('ModelParams Lp'!H$4*10^'ModelParams Lp'!H$5*($U160/$V160)^'ModelParams Lp'!H$6)*3</f>
        <v>#DIV/0!</v>
      </c>
      <c r="AD160" s="67" t="e">
        <f>('ModelParams Lp'!I$4*10^'ModelParams Lp'!I$5*($U160/$V160)^'ModelParams Lp'!I$6)*3</f>
        <v>#DIV/0!</v>
      </c>
      <c r="AE160" s="53" t="e">
        <f t="shared" si="52"/>
        <v>#DIV/0!</v>
      </c>
      <c r="AF160" s="53" t="e">
        <f>IF(AE160&lt;'ModelParams Lp'!$B$16,-1,IF(AE160&lt;'ModelParams Lp'!$C$16,0,IF(AE160&lt;'ModelParams Lp'!$D$16,1,IF(AE160&lt;'ModelParams Lp'!$E$16,2,IF(AE160&lt;'ModelParams Lp'!$F$16,3,IF(AE160&lt;'ModelParams Lp'!$G$16,4,IF(AE160&lt;'ModelParams Lp'!$H$16,5,6)))))))</f>
        <v>#DIV/0!</v>
      </c>
      <c r="AG160" s="67" t="e">
        <f ca="1">IF($AF160&gt;1,0,OFFSET('ModelParams Lp'!$C$12,0,-'Sound Pressure'!$AF160))</f>
        <v>#DIV/0!</v>
      </c>
      <c r="AH160" s="67" t="e">
        <f ca="1">IF($AF160&gt;2,0,OFFSET('ModelParams Lp'!$D$12,0,-'Sound Pressure'!$AF160))</f>
        <v>#DIV/0!</v>
      </c>
      <c r="AI160" s="67" t="e">
        <f ca="1">IF($AF160&gt;3,0,OFFSET('ModelParams Lp'!$E$12,0,-'Sound Pressure'!$AF160))</f>
        <v>#DIV/0!</v>
      </c>
      <c r="AJ160" s="67" t="e">
        <f ca="1">IF($AF160&gt;4,0,OFFSET('ModelParams Lp'!$F$12,0,-'Sound Pressure'!$AF160))</f>
        <v>#DIV/0!</v>
      </c>
      <c r="AK160" s="67" t="e">
        <f ca="1">IF($AF160&gt;3,0,OFFSET('ModelParams Lp'!$G$12,0,-'Sound Pressure'!$AF160))</f>
        <v>#DIV/0!</v>
      </c>
      <c r="AL160" s="67" t="e">
        <f ca="1">IF($AF160&gt;5,0,OFFSET('ModelParams Lp'!$H$12,0,-'Sound Pressure'!$AF160))</f>
        <v>#DIV/0!</v>
      </c>
      <c r="AM160" s="67" t="e">
        <f ca="1">IF($AF160&gt;6,0,OFFSET('ModelParams Lp'!$I$12,0,-'Sound Pressure'!$AF160))</f>
        <v>#DIV/0!</v>
      </c>
      <c r="AN160" s="67" t="e">
        <f ca="1">IF($AF160&gt;7,0,IF($AF$4&lt;0,3,OFFSET('ModelParams Lp'!$J$12,0,-'Sound Pressure'!$AF160)))</f>
        <v>#DIV/0!</v>
      </c>
      <c r="AO160" s="67" t="e">
        <f t="shared" si="71"/>
        <v>#DIV/0!</v>
      </c>
      <c r="AP160" s="67" t="e">
        <f t="shared" si="72"/>
        <v>#DIV/0!</v>
      </c>
      <c r="AQ160" s="67" t="e">
        <f t="shared" si="72"/>
        <v>#DIV/0!</v>
      </c>
      <c r="AR160" s="67" t="e">
        <f t="shared" si="72"/>
        <v>#DIV/0!</v>
      </c>
      <c r="AS160" s="67" t="e">
        <f t="shared" si="72"/>
        <v>#DIV/0!</v>
      </c>
      <c r="AT160" s="67" t="e">
        <f t="shared" si="72"/>
        <v>#DIV/0!</v>
      </c>
      <c r="AU160" s="67" t="e">
        <f t="shared" si="72"/>
        <v>#DIV/0!</v>
      </c>
      <c r="AV160" s="67" t="e">
        <f t="shared" si="72"/>
        <v>#DIV/0!</v>
      </c>
      <c r="AW160" s="67">
        <f>'ModelParams Lp'!B$22</f>
        <v>4</v>
      </c>
      <c r="AX160" s="67">
        <f>'ModelParams Lp'!C$22</f>
        <v>2</v>
      </c>
      <c r="AY160" s="67">
        <f>'ModelParams Lp'!D$22</f>
        <v>1</v>
      </c>
      <c r="AZ160" s="67">
        <f>'ModelParams Lp'!E$22</f>
        <v>0</v>
      </c>
      <c r="BA160" s="67">
        <f>'ModelParams Lp'!F$22</f>
        <v>0</v>
      </c>
      <c r="BB160" s="67">
        <f>'ModelParams Lp'!G$22</f>
        <v>0</v>
      </c>
      <c r="BC160" s="67">
        <f>'ModelParams Lp'!H$22</f>
        <v>0</v>
      </c>
      <c r="BD160" s="67">
        <f>'ModelParams Lp'!I$22</f>
        <v>0</v>
      </c>
      <c r="BE160" s="67" t="e">
        <f>-10*LOG(2/(4*PI()*2^2)+4/(0.163*(Calcul!$K165*Calcul!$L165)/VLOOKUP(Calcul!$I165,'ModelParams Lp'!$E$37:$F$39,2,0)))</f>
        <v>#N/A</v>
      </c>
      <c r="BF160" s="67" t="e">
        <f>-10*LOG(2/(4*PI()*2^2)+4/(0.163*(Calcul!$K165*Calcul!$L165)/VLOOKUP(Calcul!$I165,'ModelParams Lp'!$E$37:$F$39,2,0)))</f>
        <v>#N/A</v>
      </c>
      <c r="BG160" s="67" t="e">
        <f>-10*LOG(2/(4*PI()*2^2)+4/(0.163*(Calcul!$K165*Calcul!$L165)/VLOOKUP(Calcul!$I165,'ModelParams Lp'!$E$37:$F$39,2,0)))</f>
        <v>#N/A</v>
      </c>
      <c r="BH160" s="67" t="e">
        <f>-10*LOG(2/(4*PI()*2^2)+4/(0.163*(Calcul!$K165*Calcul!$L165)/VLOOKUP(Calcul!$I165,'ModelParams Lp'!$E$37:$F$39,2,0)))</f>
        <v>#N/A</v>
      </c>
      <c r="BI160" s="67" t="e">
        <f>-10*LOG(2/(4*PI()*2^2)+4/(0.163*(Calcul!$K165*Calcul!$L165)/VLOOKUP(Calcul!$I165,'ModelParams Lp'!$E$37:$F$39,2,0)))</f>
        <v>#N/A</v>
      </c>
      <c r="BJ160" s="67" t="e">
        <f>-10*LOG(2/(4*PI()*2^2)+4/(0.163*(Calcul!$K165*Calcul!$L165)/VLOOKUP(Calcul!$I165,'ModelParams Lp'!$E$37:$F$39,2,0)))</f>
        <v>#N/A</v>
      </c>
      <c r="BK160" s="67" t="e">
        <f>-10*LOG(2/(4*PI()*2^2)+4/(0.163*(Calcul!$K165*Calcul!$L165)/VLOOKUP(Calcul!$I165,'ModelParams Lp'!$E$37:$F$39,2,0)))</f>
        <v>#N/A</v>
      </c>
      <c r="BL160" s="67" t="e">
        <f>-10*LOG(2/(4*PI()*2^2)+4/(0.163*(Calcul!$K165*Calcul!$L165)/VLOOKUP(Calcul!$I165,'ModelParams Lp'!$E$37:$F$39,2,0)))</f>
        <v>#N/A</v>
      </c>
      <c r="BM160" s="67" t="e">
        <f>VLOOKUP(Calcul!$J165,'ModelParams Lp'!$D$28:$O$32,5,0)+BE160</f>
        <v>#N/A</v>
      </c>
      <c r="BN160" s="67" t="e">
        <f>VLOOKUP(Calcul!$J165,'ModelParams Lp'!$D$28:$O$32,6,0)+BF160</f>
        <v>#N/A</v>
      </c>
      <c r="BO160" s="67" t="e">
        <f>VLOOKUP(Calcul!$J165,'ModelParams Lp'!$D$28:$O$32,7,0)+BG160</f>
        <v>#N/A</v>
      </c>
      <c r="BP160" s="67" t="e">
        <f>VLOOKUP(Calcul!$J165,'ModelParams Lp'!$D$28:$O$32,8,0)+BH160</f>
        <v>#N/A</v>
      </c>
      <c r="BQ160" s="67" t="e">
        <f>VLOOKUP(Calcul!$J165,'ModelParams Lp'!$D$28:$O$32,9,0)+BI160</f>
        <v>#N/A</v>
      </c>
      <c r="BR160" s="67" t="e">
        <f>VLOOKUP(Calcul!$J165,'ModelParams Lp'!$D$28:$O$32,10,0)+BJ160</f>
        <v>#N/A</v>
      </c>
      <c r="BS160" s="67" t="e">
        <f>VLOOKUP(Calcul!$J165,'ModelParams Lp'!$D$28:$O$32,11,0)+BK160</f>
        <v>#N/A</v>
      </c>
      <c r="BT160" s="67" t="e">
        <f>VLOOKUP(Calcul!$J165,'ModelParams Lp'!$D$28:$O$32,12,0)+BL160</f>
        <v>#N/A</v>
      </c>
      <c r="BU160" s="66" t="e">
        <f t="shared" ca="1" si="53"/>
        <v>#DIV/0!</v>
      </c>
      <c r="BV160" s="66" t="e">
        <f t="shared" ca="1" si="54"/>
        <v>#DIV/0!</v>
      </c>
      <c r="BW160" s="66" t="e">
        <f t="shared" ca="1" si="55"/>
        <v>#DIV/0!</v>
      </c>
      <c r="BX160" s="66" t="e">
        <f t="shared" ca="1" si="56"/>
        <v>#DIV/0!</v>
      </c>
      <c r="BY160" s="66" t="e">
        <f t="shared" ca="1" si="57"/>
        <v>#DIV/0!</v>
      </c>
      <c r="BZ160" s="66" t="e">
        <f t="shared" ca="1" si="58"/>
        <v>#DIV/0!</v>
      </c>
      <c r="CA160" s="66" t="e">
        <f t="shared" ca="1" si="59"/>
        <v>#DIV/0!</v>
      </c>
      <c r="CB160" s="66" t="e">
        <f t="shared" ca="1" si="60"/>
        <v>#DIV/0!</v>
      </c>
      <c r="CC160" s="24" t="e">
        <f ca="1">10*LOG10(IF(BU160="",0,POWER(10,((BU160+'ModelParams Lw'!$O$4)/10))) +IF(BV160="",0,POWER(10,((BV160+'ModelParams Lw'!$P$4)/10))) +IF(BW160="",0,POWER(10,((BW160+'ModelParams Lw'!$Q$4)/10))) +IF(BX160="",0,POWER(10,((BX160+'ModelParams Lw'!$R$4)/10))) +IF(BY160="",0,POWER(10,((BY160+'ModelParams Lw'!$S$4)/10))) +IF(BZ160="",0,POWER(10,((BZ160+'ModelParams Lw'!$T$4)/10))) +IF(CA160="",0,POWER(10,((CA160+'ModelParams Lw'!$U$4)/10)))+IF(CB160="",0,POWER(10,((CB160+'ModelParams Lw'!$V$4)/10))))</f>
        <v>#DIV/0!</v>
      </c>
      <c r="CD160" s="24" t="e">
        <f t="shared" ca="1" si="61"/>
        <v>#DIV/0!</v>
      </c>
      <c r="CE160" s="24" t="e">
        <f ca="1">(BU160-'ModelParams Lw'!O$10)/'ModelParams Lw'!O$11</f>
        <v>#DIV/0!</v>
      </c>
      <c r="CF160" s="24" t="e">
        <f ca="1">(BV160-'ModelParams Lw'!P$10)/'ModelParams Lw'!P$11</f>
        <v>#DIV/0!</v>
      </c>
      <c r="CG160" s="24" t="e">
        <f ca="1">(BW160-'ModelParams Lw'!Q$10)/'ModelParams Lw'!Q$11</f>
        <v>#DIV/0!</v>
      </c>
      <c r="CH160" s="24" t="e">
        <f ca="1">(BX160-'ModelParams Lw'!R$10)/'ModelParams Lw'!R$11</f>
        <v>#DIV/0!</v>
      </c>
      <c r="CI160" s="24" t="e">
        <f ca="1">(BY160-'ModelParams Lw'!S$10)/'ModelParams Lw'!S$11</f>
        <v>#DIV/0!</v>
      </c>
      <c r="CJ160" s="24" t="e">
        <f ca="1">(BZ160-'ModelParams Lw'!T$10)/'ModelParams Lw'!T$11</f>
        <v>#DIV/0!</v>
      </c>
      <c r="CK160" s="24" t="e">
        <f ca="1">(CA160-'ModelParams Lw'!U$10)/'ModelParams Lw'!U$11</f>
        <v>#DIV/0!</v>
      </c>
      <c r="CL160" s="24" t="e">
        <f ca="1">(CB160-'ModelParams Lw'!V$10)/'ModelParams Lw'!V$11</f>
        <v>#DIV/0!</v>
      </c>
      <c r="CM160" s="66" t="e">
        <f t="shared" si="62"/>
        <v>#DIV/0!</v>
      </c>
      <c r="CN160" s="66" t="e">
        <f t="shared" si="63"/>
        <v>#DIV/0!</v>
      </c>
      <c r="CO160" s="66" t="e">
        <f t="shared" si="64"/>
        <v>#DIV/0!</v>
      </c>
      <c r="CP160" s="66" t="e">
        <f t="shared" si="65"/>
        <v>#DIV/0!</v>
      </c>
      <c r="CQ160" s="66" t="e">
        <f t="shared" si="66"/>
        <v>#DIV/0!</v>
      </c>
      <c r="CR160" s="66" t="e">
        <f t="shared" si="67"/>
        <v>#DIV/0!</v>
      </c>
      <c r="CS160" s="66" t="e">
        <f t="shared" si="68"/>
        <v>#DIV/0!</v>
      </c>
      <c r="CT160" s="66" t="e">
        <f t="shared" si="69"/>
        <v>#DIV/0!</v>
      </c>
      <c r="CU160" s="24" t="e">
        <f>10*LOG10(IF(CM160="",0,POWER(10,((CM160+'ModelParams Lw'!$O$4)/10))) +IF(CN160="",0,POWER(10,((CN160+'ModelParams Lw'!$P$4)/10))) +IF(CO160="",0,POWER(10,((CO160+'ModelParams Lw'!$Q$4)/10))) +IF(CP160="",0,POWER(10,((CP160+'ModelParams Lw'!$R$4)/10))) +IF(CQ160="",0,POWER(10,((CQ160+'ModelParams Lw'!$S$4)/10))) +IF(CR160="",0,POWER(10,((CR160+'ModelParams Lw'!$T$4)/10))) +IF(CS160="",0,POWER(10,((CS160+'ModelParams Lw'!$U$4)/10)))+IF(CT160="",0,POWER(10,((CT160+'ModelParams Lw'!$V$4)/10))))</f>
        <v>#DIV/0!</v>
      </c>
      <c r="CV160" s="24" t="e">
        <f t="shared" si="70"/>
        <v>#DIV/0!</v>
      </c>
      <c r="CW160" s="24" t="e">
        <f>(CM160-'ModelParams Lw'!O$10)/'ModelParams Lw'!O$11</f>
        <v>#DIV/0!</v>
      </c>
      <c r="CX160" s="24" t="e">
        <f>(CN160-'ModelParams Lw'!P$10)/'ModelParams Lw'!P$11</f>
        <v>#DIV/0!</v>
      </c>
      <c r="CY160" s="24" t="e">
        <f>(CO160-'ModelParams Lw'!Q$10)/'ModelParams Lw'!Q$11</f>
        <v>#DIV/0!</v>
      </c>
      <c r="CZ160" s="24" t="e">
        <f>(CP160-'ModelParams Lw'!R$10)/'ModelParams Lw'!R$11</f>
        <v>#DIV/0!</v>
      </c>
      <c r="DA160" s="24" t="e">
        <f>(CQ160-'ModelParams Lw'!S$10)/'ModelParams Lw'!S$11</f>
        <v>#DIV/0!</v>
      </c>
      <c r="DB160" s="24" t="e">
        <f>(CR160-'ModelParams Lw'!T$10)/'ModelParams Lw'!T$11</f>
        <v>#DIV/0!</v>
      </c>
      <c r="DC160" s="24" t="e">
        <f>(CS160-'ModelParams Lw'!U$10)/'ModelParams Lw'!U$11</f>
        <v>#DIV/0!</v>
      </c>
      <c r="DD160" s="24" t="e">
        <f>(CT160-'ModelParams Lw'!V$10)/'ModelParams Lw'!V$11</f>
        <v>#DIV/0!</v>
      </c>
    </row>
    <row r="161" spans="1:108" x14ac:dyDescent="0.25">
      <c r="A161" s="12">
        <f>'Sound Power'!B161</f>
        <v>0</v>
      </c>
      <c r="B161" s="12">
        <f>'Sound Power'!D161</f>
        <v>0</v>
      </c>
      <c r="C161" s="12">
        <f>'Sound Power'!E161</f>
        <v>0</v>
      </c>
      <c r="D161" s="12">
        <f>'Sound Power'!F161</f>
        <v>0</v>
      </c>
      <c r="E161" s="67" t="e">
        <f>IF(Calcul!$G166="SA",'Sound Power'!AY161,'Sound Power'!P161)</f>
        <v>#DIV/0!</v>
      </c>
      <c r="F161" s="67" t="e">
        <f>IF(Calcul!$G166="SA",'Sound Power'!AZ161,'Sound Power'!Q161)</f>
        <v>#DIV/0!</v>
      </c>
      <c r="G161" s="67" t="e">
        <f>IF(Calcul!$G166="SA",'Sound Power'!BA161,'Sound Power'!R161)</f>
        <v>#DIV/0!</v>
      </c>
      <c r="H161" s="67" t="e">
        <f>IF(Calcul!$G166="SA",'Sound Power'!BB161,'Sound Power'!S161)</f>
        <v>#DIV/0!</v>
      </c>
      <c r="I161" s="67" t="e">
        <f>IF(Calcul!$G166="SA",'Sound Power'!BC161,'Sound Power'!T161)</f>
        <v>#DIV/0!</v>
      </c>
      <c r="J161" s="67" t="e">
        <f>IF(Calcul!$G166="SA",'Sound Power'!BD161,'Sound Power'!U161)</f>
        <v>#DIV/0!</v>
      </c>
      <c r="K161" s="67" t="e">
        <f>IF(Calcul!$G166="SA",'Sound Power'!BE161,'Sound Power'!V161)</f>
        <v>#DIV/0!</v>
      </c>
      <c r="L161" s="67" t="e">
        <f>IF(Calcul!$G166="SA",'Sound Power'!BF161,'Sound Power'!W161)</f>
        <v>#DIV/0!</v>
      </c>
      <c r="M161" s="67" t="e">
        <f>'Sound Power'!BY161</f>
        <v>#DIV/0!</v>
      </c>
      <c r="N161" s="67" t="e">
        <f>'Sound Power'!BZ161</f>
        <v>#DIV/0!</v>
      </c>
      <c r="O161" s="67" t="e">
        <f>'Sound Power'!CA161</f>
        <v>#DIV/0!</v>
      </c>
      <c r="P161" s="67" t="e">
        <f>'Sound Power'!CB161</f>
        <v>#DIV/0!</v>
      </c>
      <c r="Q161" s="67" t="e">
        <f>'Sound Power'!CC161</f>
        <v>#DIV/0!</v>
      </c>
      <c r="R161" s="67" t="e">
        <f>'Sound Power'!CD161</f>
        <v>#DIV/0!</v>
      </c>
      <c r="S161" s="67" t="e">
        <f>'Sound Power'!CE161</f>
        <v>#DIV/0!</v>
      </c>
      <c r="T161" s="67" t="e">
        <f>'Sound Power'!CF161</f>
        <v>#DIV/0!</v>
      </c>
      <c r="U161" s="64">
        <f t="shared" si="50"/>
        <v>0</v>
      </c>
      <c r="V161" s="64">
        <f t="shared" si="51"/>
        <v>0</v>
      </c>
      <c r="W161" s="67" t="e">
        <f>('ModelParams Lp'!B$4*10^'ModelParams Lp'!B$5*($U161/$V161)^'ModelParams Lp'!B$6)*3</f>
        <v>#DIV/0!</v>
      </c>
      <c r="X161" s="67" t="e">
        <f>('ModelParams Lp'!C$4*10^'ModelParams Lp'!C$5*($U161/$V161)^'ModelParams Lp'!C$6)*3</f>
        <v>#DIV/0!</v>
      </c>
      <c r="Y161" s="67" t="e">
        <f>('ModelParams Lp'!D$4*10^'ModelParams Lp'!D$5*($U161/$V161)^'ModelParams Lp'!D$6)*3</f>
        <v>#DIV/0!</v>
      </c>
      <c r="Z161" s="67" t="e">
        <f>('ModelParams Lp'!E$4*10^'ModelParams Lp'!E$5*($U161/$V161)^'ModelParams Lp'!E$6)*3</f>
        <v>#DIV/0!</v>
      </c>
      <c r="AA161" s="67" t="e">
        <f>('ModelParams Lp'!F$4*10^'ModelParams Lp'!F$5*($U161/$V161)^'ModelParams Lp'!F$6)*3</f>
        <v>#DIV/0!</v>
      </c>
      <c r="AB161" s="67" t="e">
        <f>('ModelParams Lp'!G$4*10^'ModelParams Lp'!G$5*($U161/$V161)^'ModelParams Lp'!G$6)*3</f>
        <v>#DIV/0!</v>
      </c>
      <c r="AC161" s="67" t="e">
        <f>('ModelParams Lp'!H$4*10^'ModelParams Lp'!H$5*($U161/$V161)^'ModelParams Lp'!H$6)*3</f>
        <v>#DIV/0!</v>
      </c>
      <c r="AD161" s="67" t="e">
        <f>('ModelParams Lp'!I$4*10^'ModelParams Lp'!I$5*($U161/$V161)^'ModelParams Lp'!I$6)*3</f>
        <v>#DIV/0!</v>
      </c>
      <c r="AE161" s="53" t="e">
        <f t="shared" si="52"/>
        <v>#DIV/0!</v>
      </c>
      <c r="AF161" s="53" t="e">
        <f>IF(AE161&lt;'ModelParams Lp'!$B$16,-1,IF(AE161&lt;'ModelParams Lp'!$C$16,0,IF(AE161&lt;'ModelParams Lp'!$D$16,1,IF(AE161&lt;'ModelParams Lp'!$E$16,2,IF(AE161&lt;'ModelParams Lp'!$F$16,3,IF(AE161&lt;'ModelParams Lp'!$G$16,4,IF(AE161&lt;'ModelParams Lp'!$H$16,5,6)))))))</f>
        <v>#DIV/0!</v>
      </c>
      <c r="AG161" s="67" t="e">
        <f ca="1">IF($AF161&gt;1,0,OFFSET('ModelParams Lp'!$C$12,0,-'Sound Pressure'!$AF161))</f>
        <v>#DIV/0!</v>
      </c>
      <c r="AH161" s="67" t="e">
        <f ca="1">IF($AF161&gt;2,0,OFFSET('ModelParams Lp'!$D$12,0,-'Sound Pressure'!$AF161))</f>
        <v>#DIV/0!</v>
      </c>
      <c r="AI161" s="67" t="e">
        <f ca="1">IF($AF161&gt;3,0,OFFSET('ModelParams Lp'!$E$12,0,-'Sound Pressure'!$AF161))</f>
        <v>#DIV/0!</v>
      </c>
      <c r="AJ161" s="67" t="e">
        <f ca="1">IF($AF161&gt;4,0,OFFSET('ModelParams Lp'!$F$12,0,-'Sound Pressure'!$AF161))</f>
        <v>#DIV/0!</v>
      </c>
      <c r="AK161" s="67" t="e">
        <f ca="1">IF($AF161&gt;3,0,OFFSET('ModelParams Lp'!$G$12,0,-'Sound Pressure'!$AF161))</f>
        <v>#DIV/0!</v>
      </c>
      <c r="AL161" s="67" t="e">
        <f ca="1">IF($AF161&gt;5,0,OFFSET('ModelParams Lp'!$H$12,0,-'Sound Pressure'!$AF161))</f>
        <v>#DIV/0!</v>
      </c>
      <c r="AM161" s="67" t="e">
        <f ca="1">IF($AF161&gt;6,0,OFFSET('ModelParams Lp'!$I$12,0,-'Sound Pressure'!$AF161))</f>
        <v>#DIV/0!</v>
      </c>
      <c r="AN161" s="67" t="e">
        <f ca="1">IF($AF161&gt;7,0,IF($AF$4&lt;0,3,OFFSET('ModelParams Lp'!$J$12,0,-'Sound Pressure'!$AF161)))</f>
        <v>#DIV/0!</v>
      </c>
      <c r="AO161" s="67" t="e">
        <f t="shared" si="71"/>
        <v>#DIV/0!</v>
      </c>
      <c r="AP161" s="67" t="e">
        <f t="shared" si="72"/>
        <v>#DIV/0!</v>
      </c>
      <c r="AQ161" s="67" t="e">
        <f t="shared" si="72"/>
        <v>#DIV/0!</v>
      </c>
      <c r="AR161" s="67" t="e">
        <f t="shared" si="72"/>
        <v>#DIV/0!</v>
      </c>
      <c r="AS161" s="67" t="e">
        <f t="shared" si="72"/>
        <v>#DIV/0!</v>
      </c>
      <c r="AT161" s="67" t="e">
        <f t="shared" si="72"/>
        <v>#DIV/0!</v>
      </c>
      <c r="AU161" s="67" t="e">
        <f t="shared" si="72"/>
        <v>#DIV/0!</v>
      </c>
      <c r="AV161" s="67" t="e">
        <f t="shared" si="72"/>
        <v>#DIV/0!</v>
      </c>
      <c r="AW161" s="67">
        <f>'ModelParams Lp'!B$22</f>
        <v>4</v>
      </c>
      <c r="AX161" s="67">
        <f>'ModelParams Lp'!C$22</f>
        <v>2</v>
      </c>
      <c r="AY161" s="67">
        <f>'ModelParams Lp'!D$22</f>
        <v>1</v>
      </c>
      <c r="AZ161" s="67">
        <f>'ModelParams Lp'!E$22</f>
        <v>0</v>
      </c>
      <c r="BA161" s="67">
        <f>'ModelParams Lp'!F$22</f>
        <v>0</v>
      </c>
      <c r="BB161" s="67">
        <f>'ModelParams Lp'!G$22</f>
        <v>0</v>
      </c>
      <c r="BC161" s="67">
        <f>'ModelParams Lp'!H$22</f>
        <v>0</v>
      </c>
      <c r="BD161" s="67">
        <f>'ModelParams Lp'!I$22</f>
        <v>0</v>
      </c>
      <c r="BE161" s="67" t="e">
        <f>-10*LOG(2/(4*PI()*2^2)+4/(0.163*(Calcul!$K166*Calcul!$L166)/VLOOKUP(Calcul!$I166,'ModelParams Lp'!$E$37:$F$39,2,0)))</f>
        <v>#N/A</v>
      </c>
      <c r="BF161" s="67" t="e">
        <f>-10*LOG(2/(4*PI()*2^2)+4/(0.163*(Calcul!$K166*Calcul!$L166)/VLOOKUP(Calcul!$I166,'ModelParams Lp'!$E$37:$F$39,2,0)))</f>
        <v>#N/A</v>
      </c>
      <c r="BG161" s="67" t="e">
        <f>-10*LOG(2/(4*PI()*2^2)+4/(0.163*(Calcul!$K166*Calcul!$L166)/VLOOKUP(Calcul!$I166,'ModelParams Lp'!$E$37:$F$39,2,0)))</f>
        <v>#N/A</v>
      </c>
      <c r="BH161" s="67" t="e">
        <f>-10*LOG(2/(4*PI()*2^2)+4/(0.163*(Calcul!$K166*Calcul!$L166)/VLOOKUP(Calcul!$I166,'ModelParams Lp'!$E$37:$F$39,2,0)))</f>
        <v>#N/A</v>
      </c>
      <c r="BI161" s="67" t="e">
        <f>-10*LOG(2/(4*PI()*2^2)+4/(0.163*(Calcul!$K166*Calcul!$L166)/VLOOKUP(Calcul!$I166,'ModelParams Lp'!$E$37:$F$39,2,0)))</f>
        <v>#N/A</v>
      </c>
      <c r="BJ161" s="67" t="e">
        <f>-10*LOG(2/(4*PI()*2^2)+4/(0.163*(Calcul!$K166*Calcul!$L166)/VLOOKUP(Calcul!$I166,'ModelParams Lp'!$E$37:$F$39,2,0)))</f>
        <v>#N/A</v>
      </c>
      <c r="BK161" s="67" t="e">
        <f>-10*LOG(2/(4*PI()*2^2)+4/(0.163*(Calcul!$K166*Calcul!$L166)/VLOOKUP(Calcul!$I166,'ModelParams Lp'!$E$37:$F$39,2,0)))</f>
        <v>#N/A</v>
      </c>
      <c r="BL161" s="67" t="e">
        <f>-10*LOG(2/(4*PI()*2^2)+4/(0.163*(Calcul!$K166*Calcul!$L166)/VLOOKUP(Calcul!$I166,'ModelParams Lp'!$E$37:$F$39,2,0)))</f>
        <v>#N/A</v>
      </c>
      <c r="BM161" s="67" t="e">
        <f>VLOOKUP(Calcul!$J166,'ModelParams Lp'!$D$28:$O$32,5,0)+BE161</f>
        <v>#N/A</v>
      </c>
      <c r="BN161" s="67" t="e">
        <f>VLOOKUP(Calcul!$J166,'ModelParams Lp'!$D$28:$O$32,6,0)+BF161</f>
        <v>#N/A</v>
      </c>
      <c r="BO161" s="67" t="e">
        <f>VLOOKUP(Calcul!$J166,'ModelParams Lp'!$D$28:$O$32,7,0)+BG161</f>
        <v>#N/A</v>
      </c>
      <c r="BP161" s="67" t="e">
        <f>VLOOKUP(Calcul!$J166,'ModelParams Lp'!$D$28:$O$32,8,0)+BH161</f>
        <v>#N/A</v>
      </c>
      <c r="BQ161" s="67" t="e">
        <f>VLOOKUP(Calcul!$J166,'ModelParams Lp'!$D$28:$O$32,9,0)+BI161</f>
        <v>#N/A</v>
      </c>
      <c r="BR161" s="67" t="e">
        <f>VLOOKUP(Calcul!$J166,'ModelParams Lp'!$D$28:$O$32,10,0)+BJ161</f>
        <v>#N/A</v>
      </c>
      <c r="BS161" s="67" t="e">
        <f>VLOOKUP(Calcul!$J166,'ModelParams Lp'!$D$28:$O$32,11,0)+BK161</f>
        <v>#N/A</v>
      </c>
      <c r="BT161" s="67" t="e">
        <f>VLOOKUP(Calcul!$J166,'ModelParams Lp'!$D$28:$O$32,12,0)+BL161</f>
        <v>#N/A</v>
      </c>
      <c r="BU161" s="66" t="e">
        <f t="shared" ca="1" si="53"/>
        <v>#DIV/0!</v>
      </c>
      <c r="BV161" s="66" t="e">
        <f t="shared" ca="1" si="54"/>
        <v>#DIV/0!</v>
      </c>
      <c r="BW161" s="66" t="e">
        <f t="shared" ca="1" si="55"/>
        <v>#DIV/0!</v>
      </c>
      <c r="BX161" s="66" t="e">
        <f t="shared" ca="1" si="56"/>
        <v>#DIV/0!</v>
      </c>
      <c r="BY161" s="66" t="e">
        <f t="shared" ca="1" si="57"/>
        <v>#DIV/0!</v>
      </c>
      <c r="BZ161" s="66" t="e">
        <f t="shared" ca="1" si="58"/>
        <v>#DIV/0!</v>
      </c>
      <c r="CA161" s="66" t="e">
        <f t="shared" ca="1" si="59"/>
        <v>#DIV/0!</v>
      </c>
      <c r="CB161" s="66" t="e">
        <f t="shared" ca="1" si="60"/>
        <v>#DIV/0!</v>
      </c>
      <c r="CC161" s="24" t="e">
        <f ca="1">10*LOG10(IF(BU161="",0,POWER(10,((BU161+'ModelParams Lw'!$O$4)/10))) +IF(BV161="",0,POWER(10,((BV161+'ModelParams Lw'!$P$4)/10))) +IF(BW161="",0,POWER(10,((BW161+'ModelParams Lw'!$Q$4)/10))) +IF(BX161="",0,POWER(10,((BX161+'ModelParams Lw'!$R$4)/10))) +IF(BY161="",0,POWER(10,((BY161+'ModelParams Lw'!$S$4)/10))) +IF(BZ161="",0,POWER(10,((BZ161+'ModelParams Lw'!$T$4)/10))) +IF(CA161="",0,POWER(10,((CA161+'ModelParams Lw'!$U$4)/10)))+IF(CB161="",0,POWER(10,((CB161+'ModelParams Lw'!$V$4)/10))))</f>
        <v>#DIV/0!</v>
      </c>
      <c r="CD161" s="24" t="e">
        <f t="shared" ca="1" si="61"/>
        <v>#DIV/0!</v>
      </c>
      <c r="CE161" s="24" t="e">
        <f ca="1">(BU161-'ModelParams Lw'!O$10)/'ModelParams Lw'!O$11</f>
        <v>#DIV/0!</v>
      </c>
      <c r="CF161" s="24" t="e">
        <f ca="1">(BV161-'ModelParams Lw'!P$10)/'ModelParams Lw'!P$11</f>
        <v>#DIV/0!</v>
      </c>
      <c r="CG161" s="24" t="e">
        <f ca="1">(BW161-'ModelParams Lw'!Q$10)/'ModelParams Lw'!Q$11</f>
        <v>#DIV/0!</v>
      </c>
      <c r="CH161" s="24" t="e">
        <f ca="1">(BX161-'ModelParams Lw'!R$10)/'ModelParams Lw'!R$11</f>
        <v>#DIV/0!</v>
      </c>
      <c r="CI161" s="24" t="e">
        <f ca="1">(BY161-'ModelParams Lw'!S$10)/'ModelParams Lw'!S$11</f>
        <v>#DIV/0!</v>
      </c>
      <c r="CJ161" s="24" t="e">
        <f ca="1">(BZ161-'ModelParams Lw'!T$10)/'ModelParams Lw'!T$11</f>
        <v>#DIV/0!</v>
      </c>
      <c r="CK161" s="24" t="e">
        <f ca="1">(CA161-'ModelParams Lw'!U$10)/'ModelParams Lw'!U$11</f>
        <v>#DIV/0!</v>
      </c>
      <c r="CL161" s="24" t="e">
        <f ca="1">(CB161-'ModelParams Lw'!V$10)/'ModelParams Lw'!V$11</f>
        <v>#DIV/0!</v>
      </c>
      <c r="CM161" s="66" t="e">
        <f t="shared" si="62"/>
        <v>#DIV/0!</v>
      </c>
      <c r="CN161" s="66" t="e">
        <f t="shared" si="63"/>
        <v>#DIV/0!</v>
      </c>
      <c r="CO161" s="66" t="e">
        <f t="shared" si="64"/>
        <v>#DIV/0!</v>
      </c>
      <c r="CP161" s="66" t="e">
        <f t="shared" si="65"/>
        <v>#DIV/0!</v>
      </c>
      <c r="CQ161" s="66" t="e">
        <f t="shared" si="66"/>
        <v>#DIV/0!</v>
      </c>
      <c r="CR161" s="66" t="e">
        <f t="shared" si="67"/>
        <v>#DIV/0!</v>
      </c>
      <c r="CS161" s="66" t="e">
        <f t="shared" si="68"/>
        <v>#DIV/0!</v>
      </c>
      <c r="CT161" s="66" t="e">
        <f t="shared" si="69"/>
        <v>#DIV/0!</v>
      </c>
      <c r="CU161" s="24" t="e">
        <f>10*LOG10(IF(CM161="",0,POWER(10,((CM161+'ModelParams Lw'!$O$4)/10))) +IF(CN161="",0,POWER(10,((CN161+'ModelParams Lw'!$P$4)/10))) +IF(CO161="",0,POWER(10,((CO161+'ModelParams Lw'!$Q$4)/10))) +IF(CP161="",0,POWER(10,((CP161+'ModelParams Lw'!$R$4)/10))) +IF(CQ161="",0,POWER(10,((CQ161+'ModelParams Lw'!$S$4)/10))) +IF(CR161="",0,POWER(10,((CR161+'ModelParams Lw'!$T$4)/10))) +IF(CS161="",0,POWER(10,((CS161+'ModelParams Lw'!$U$4)/10)))+IF(CT161="",0,POWER(10,((CT161+'ModelParams Lw'!$V$4)/10))))</f>
        <v>#DIV/0!</v>
      </c>
      <c r="CV161" s="24" t="e">
        <f t="shared" si="70"/>
        <v>#DIV/0!</v>
      </c>
      <c r="CW161" s="24" t="e">
        <f>(CM161-'ModelParams Lw'!O$10)/'ModelParams Lw'!O$11</f>
        <v>#DIV/0!</v>
      </c>
      <c r="CX161" s="24" t="e">
        <f>(CN161-'ModelParams Lw'!P$10)/'ModelParams Lw'!P$11</f>
        <v>#DIV/0!</v>
      </c>
      <c r="CY161" s="24" t="e">
        <f>(CO161-'ModelParams Lw'!Q$10)/'ModelParams Lw'!Q$11</f>
        <v>#DIV/0!</v>
      </c>
      <c r="CZ161" s="24" t="e">
        <f>(CP161-'ModelParams Lw'!R$10)/'ModelParams Lw'!R$11</f>
        <v>#DIV/0!</v>
      </c>
      <c r="DA161" s="24" t="e">
        <f>(CQ161-'ModelParams Lw'!S$10)/'ModelParams Lw'!S$11</f>
        <v>#DIV/0!</v>
      </c>
      <c r="DB161" s="24" t="e">
        <f>(CR161-'ModelParams Lw'!T$10)/'ModelParams Lw'!T$11</f>
        <v>#DIV/0!</v>
      </c>
      <c r="DC161" s="24" t="e">
        <f>(CS161-'ModelParams Lw'!U$10)/'ModelParams Lw'!U$11</f>
        <v>#DIV/0!</v>
      </c>
      <c r="DD161" s="24" t="e">
        <f>(CT161-'ModelParams Lw'!V$10)/'ModelParams Lw'!V$11</f>
        <v>#DIV/0!</v>
      </c>
    </row>
    <row r="162" spans="1:108" x14ac:dyDescent="0.25">
      <c r="A162" s="12">
        <f>'Sound Power'!B162</f>
        <v>0</v>
      </c>
      <c r="B162" s="12">
        <f>'Sound Power'!D162</f>
        <v>0</v>
      </c>
      <c r="C162" s="12">
        <f>'Sound Power'!E162</f>
        <v>0</v>
      </c>
      <c r="D162" s="12">
        <f>'Sound Power'!F162</f>
        <v>0</v>
      </c>
      <c r="E162" s="67" t="e">
        <f>IF(Calcul!$G167="SA",'Sound Power'!AY162,'Sound Power'!P162)</f>
        <v>#DIV/0!</v>
      </c>
      <c r="F162" s="67" t="e">
        <f>IF(Calcul!$G167="SA",'Sound Power'!AZ162,'Sound Power'!Q162)</f>
        <v>#DIV/0!</v>
      </c>
      <c r="G162" s="67" t="e">
        <f>IF(Calcul!$G167="SA",'Sound Power'!BA162,'Sound Power'!R162)</f>
        <v>#DIV/0!</v>
      </c>
      <c r="H162" s="67" t="e">
        <f>IF(Calcul!$G167="SA",'Sound Power'!BB162,'Sound Power'!S162)</f>
        <v>#DIV/0!</v>
      </c>
      <c r="I162" s="67" t="e">
        <f>IF(Calcul!$G167="SA",'Sound Power'!BC162,'Sound Power'!T162)</f>
        <v>#DIV/0!</v>
      </c>
      <c r="J162" s="67" t="e">
        <f>IF(Calcul!$G167="SA",'Sound Power'!BD162,'Sound Power'!U162)</f>
        <v>#DIV/0!</v>
      </c>
      <c r="K162" s="67" t="e">
        <f>IF(Calcul!$G167="SA",'Sound Power'!BE162,'Sound Power'!V162)</f>
        <v>#DIV/0!</v>
      </c>
      <c r="L162" s="67" t="e">
        <f>IF(Calcul!$G167="SA",'Sound Power'!BF162,'Sound Power'!W162)</f>
        <v>#DIV/0!</v>
      </c>
      <c r="M162" s="67" t="e">
        <f>'Sound Power'!BY162</f>
        <v>#DIV/0!</v>
      </c>
      <c r="N162" s="67" t="e">
        <f>'Sound Power'!BZ162</f>
        <v>#DIV/0!</v>
      </c>
      <c r="O162" s="67" t="e">
        <f>'Sound Power'!CA162</f>
        <v>#DIV/0!</v>
      </c>
      <c r="P162" s="67" t="e">
        <f>'Sound Power'!CB162</f>
        <v>#DIV/0!</v>
      </c>
      <c r="Q162" s="67" t="e">
        <f>'Sound Power'!CC162</f>
        <v>#DIV/0!</v>
      </c>
      <c r="R162" s="67" t="e">
        <f>'Sound Power'!CD162</f>
        <v>#DIV/0!</v>
      </c>
      <c r="S162" s="67" t="e">
        <f>'Sound Power'!CE162</f>
        <v>#DIV/0!</v>
      </c>
      <c r="T162" s="67" t="e">
        <f>'Sound Power'!CF162</f>
        <v>#DIV/0!</v>
      </c>
      <c r="U162" s="64">
        <f t="shared" si="50"/>
        <v>0</v>
      </c>
      <c r="V162" s="64">
        <f t="shared" si="51"/>
        <v>0</v>
      </c>
      <c r="W162" s="67" t="e">
        <f>('ModelParams Lp'!B$4*10^'ModelParams Lp'!B$5*($U162/$V162)^'ModelParams Lp'!B$6)*3</f>
        <v>#DIV/0!</v>
      </c>
      <c r="X162" s="67" t="e">
        <f>('ModelParams Lp'!C$4*10^'ModelParams Lp'!C$5*($U162/$V162)^'ModelParams Lp'!C$6)*3</f>
        <v>#DIV/0!</v>
      </c>
      <c r="Y162" s="67" t="e">
        <f>('ModelParams Lp'!D$4*10^'ModelParams Lp'!D$5*($U162/$V162)^'ModelParams Lp'!D$6)*3</f>
        <v>#DIV/0!</v>
      </c>
      <c r="Z162" s="67" t="e">
        <f>('ModelParams Lp'!E$4*10^'ModelParams Lp'!E$5*($U162/$V162)^'ModelParams Lp'!E$6)*3</f>
        <v>#DIV/0!</v>
      </c>
      <c r="AA162" s="67" t="e">
        <f>('ModelParams Lp'!F$4*10^'ModelParams Lp'!F$5*($U162/$V162)^'ModelParams Lp'!F$6)*3</f>
        <v>#DIV/0!</v>
      </c>
      <c r="AB162" s="67" t="e">
        <f>('ModelParams Lp'!G$4*10^'ModelParams Lp'!G$5*($U162/$V162)^'ModelParams Lp'!G$6)*3</f>
        <v>#DIV/0!</v>
      </c>
      <c r="AC162" s="67" t="e">
        <f>('ModelParams Lp'!H$4*10^'ModelParams Lp'!H$5*($U162/$V162)^'ModelParams Lp'!H$6)*3</f>
        <v>#DIV/0!</v>
      </c>
      <c r="AD162" s="67" t="e">
        <f>('ModelParams Lp'!I$4*10^'ModelParams Lp'!I$5*($U162/$V162)^'ModelParams Lp'!I$6)*3</f>
        <v>#DIV/0!</v>
      </c>
      <c r="AE162" s="53" t="e">
        <f t="shared" si="52"/>
        <v>#DIV/0!</v>
      </c>
      <c r="AF162" s="53" t="e">
        <f>IF(AE162&lt;'ModelParams Lp'!$B$16,-1,IF(AE162&lt;'ModelParams Lp'!$C$16,0,IF(AE162&lt;'ModelParams Lp'!$D$16,1,IF(AE162&lt;'ModelParams Lp'!$E$16,2,IF(AE162&lt;'ModelParams Lp'!$F$16,3,IF(AE162&lt;'ModelParams Lp'!$G$16,4,IF(AE162&lt;'ModelParams Lp'!$H$16,5,6)))))))</f>
        <v>#DIV/0!</v>
      </c>
      <c r="AG162" s="67" t="e">
        <f ca="1">IF($AF162&gt;1,0,OFFSET('ModelParams Lp'!$C$12,0,-'Sound Pressure'!$AF162))</f>
        <v>#DIV/0!</v>
      </c>
      <c r="AH162" s="67" t="e">
        <f ca="1">IF($AF162&gt;2,0,OFFSET('ModelParams Lp'!$D$12,0,-'Sound Pressure'!$AF162))</f>
        <v>#DIV/0!</v>
      </c>
      <c r="AI162" s="67" t="e">
        <f ca="1">IF($AF162&gt;3,0,OFFSET('ModelParams Lp'!$E$12,0,-'Sound Pressure'!$AF162))</f>
        <v>#DIV/0!</v>
      </c>
      <c r="AJ162" s="67" t="e">
        <f ca="1">IF($AF162&gt;4,0,OFFSET('ModelParams Lp'!$F$12,0,-'Sound Pressure'!$AF162))</f>
        <v>#DIV/0!</v>
      </c>
      <c r="AK162" s="67" t="e">
        <f ca="1">IF($AF162&gt;3,0,OFFSET('ModelParams Lp'!$G$12,0,-'Sound Pressure'!$AF162))</f>
        <v>#DIV/0!</v>
      </c>
      <c r="AL162" s="67" t="e">
        <f ca="1">IF($AF162&gt;5,0,OFFSET('ModelParams Lp'!$H$12,0,-'Sound Pressure'!$AF162))</f>
        <v>#DIV/0!</v>
      </c>
      <c r="AM162" s="67" t="e">
        <f ca="1">IF($AF162&gt;6,0,OFFSET('ModelParams Lp'!$I$12,0,-'Sound Pressure'!$AF162))</f>
        <v>#DIV/0!</v>
      </c>
      <c r="AN162" s="67" t="e">
        <f ca="1">IF($AF162&gt;7,0,IF($AF$4&lt;0,3,OFFSET('ModelParams Lp'!$J$12,0,-'Sound Pressure'!$AF162)))</f>
        <v>#DIV/0!</v>
      </c>
      <c r="AO162" s="67" t="e">
        <f t="shared" si="71"/>
        <v>#DIV/0!</v>
      </c>
      <c r="AP162" s="67" t="e">
        <f t="shared" si="72"/>
        <v>#DIV/0!</v>
      </c>
      <c r="AQ162" s="67" t="e">
        <f t="shared" si="72"/>
        <v>#DIV/0!</v>
      </c>
      <c r="AR162" s="67" t="e">
        <f t="shared" si="72"/>
        <v>#DIV/0!</v>
      </c>
      <c r="AS162" s="67" t="e">
        <f t="shared" si="72"/>
        <v>#DIV/0!</v>
      </c>
      <c r="AT162" s="67" t="e">
        <f t="shared" si="72"/>
        <v>#DIV/0!</v>
      </c>
      <c r="AU162" s="67" t="e">
        <f t="shared" si="72"/>
        <v>#DIV/0!</v>
      </c>
      <c r="AV162" s="67" t="e">
        <f t="shared" si="72"/>
        <v>#DIV/0!</v>
      </c>
      <c r="AW162" s="67">
        <f>'ModelParams Lp'!B$22</f>
        <v>4</v>
      </c>
      <c r="AX162" s="67">
        <f>'ModelParams Lp'!C$22</f>
        <v>2</v>
      </c>
      <c r="AY162" s="67">
        <f>'ModelParams Lp'!D$22</f>
        <v>1</v>
      </c>
      <c r="AZ162" s="67">
        <f>'ModelParams Lp'!E$22</f>
        <v>0</v>
      </c>
      <c r="BA162" s="67">
        <f>'ModelParams Lp'!F$22</f>
        <v>0</v>
      </c>
      <c r="BB162" s="67">
        <f>'ModelParams Lp'!G$22</f>
        <v>0</v>
      </c>
      <c r="BC162" s="67">
        <f>'ModelParams Lp'!H$22</f>
        <v>0</v>
      </c>
      <c r="BD162" s="67">
        <f>'ModelParams Lp'!I$22</f>
        <v>0</v>
      </c>
      <c r="BE162" s="67" t="e">
        <f>-10*LOG(2/(4*PI()*2^2)+4/(0.163*(Calcul!$K167*Calcul!$L167)/VLOOKUP(Calcul!$I167,'ModelParams Lp'!$E$37:$F$39,2,0)))</f>
        <v>#N/A</v>
      </c>
      <c r="BF162" s="67" t="e">
        <f>-10*LOG(2/(4*PI()*2^2)+4/(0.163*(Calcul!$K167*Calcul!$L167)/VLOOKUP(Calcul!$I167,'ModelParams Lp'!$E$37:$F$39,2,0)))</f>
        <v>#N/A</v>
      </c>
      <c r="BG162" s="67" t="e">
        <f>-10*LOG(2/(4*PI()*2^2)+4/(0.163*(Calcul!$K167*Calcul!$L167)/VLOOKUP(Calcul!$I167,'ModelParams Lp'!$E$37:$F$39,2,0)))</f>
        <v>#N/A</v>
      </c>
      <c r="BH162" s="67" t="e">
        <f>-10*LOG(2/(4*PI()*2^2)+4/(0.163*(Calcul!$K167*Calcul!$L167)/VLOOKUP(Calcul!$I167,'ModelParams Lp'!$E$37:$F$39,2,0)))</f>
        <v>#N/A</v>
      </c>
      <c r="BI162" s="67" t="e">
        <f>-10*LOG(2/(4*PI()*2^2)+4/(0.163*(Calcul!$K167*Calcul!$L167)/VLOOKUP(Calcul!$I167,'ModelParams Lp'!$E$37:$F$39,2,0)))</f>
        <v>#N/A</v>
      </c>
      <c r="BJ162" s="67" t="e">
        <f>-10*LOG(2/(4*PI()*2^2)+4/(0.163*(Calcul!$K167*Calcul!$L167)/VLOOKUP(Calcul!$I167,'ModelParams Lp'!$E$37:$F$39,2,0)))</f>
        <v>#N/A</v>
      </c>
      <c r="BK162" s="67" t="e">
        <f>-10*LOG(2/(4*PI()*2^2)+4/(0.163*(Calcul!$K167*Calcul!$L167)/VLOOKUP(Calcul!$I167,'ModelParams Lp'!$E$37:$F$39,2,0)))</f>
        <v>#N/A</v>
      </c>
      <c r="BL162" s="67" t="e">
        <f>-10*LOG(2/(4*PI()*2^2)+4/(0.163*(Calcul!$K167*Calcul!$L167)/VLOOKUP(Calcul!$I167,'ModelParams Lp'!$E$37:$F$39,2,0)))</f>
        <v>#N/A</v>
      </c>
      <c r="BM162" s="67" t="e">
        <f>VLOOKUP(Calcul!$J167,'ModelParams Lp'!$D$28:$O$32,5,0)+BE162</f>
        <v>#N/A</v>
      </c>
      <c r="BN162" s="67" t="e">
        <f>VLOOKUP(Calcul!$J167,'ModelParams Lp'!$D$28:$O$32,6,0)+BF162</f>
        <v>#N/A</v>
      </c>
      <c r="BO162" s="67" t="e">
        <f>VLOOKUP(Calcul!$J167,'ModelParams Lp'!$D$28:$O$32,7,0)+BG162</f>
        <v>#N/A</v>
      </c>
      <c r="BP162" s="67" t="e">
        <f>VLOOKUP(Calcul!$J167,'ModelParams Lp'!$D$28:$O$32,8,0)+BH162</f>
        <v>#N/A</v>
      </c>
      <c r="BQ162" s="67" t="e">
        <f>VLOOKUP(Calcul!$J167,'ModelParams Lp'!$D$28:$O$32,9,0)+BI162</f>
        <v>#N/A</v>
      </c>
      <c r="BR162" s="67" t="e">
        <f>VLOOKUP(Calcul!$J167,'ModelParams Lp'!$D$28:$O$32,10,0)+BJ162</f>
        <v>#N/A</v>
      </c>
      <c r="BS162" s="67" t="e">
        <f>VLOOKUP(Calcul!$J167,'ModelParams Lp'!$D$28:$O$32,11,0)+BK162</f>
        <v>#N/A</v>
      </c>
      <c r="BT162" s="67" t="e">
        <f>VLOOKUP(Calcul!$J167,'ModelParams Lp'!$D$28:$O$32,12,0)+BL162</f>
        <v>#N/A</v>
      </c>
      <c r="BU162" s="66" t="e">
        <f t="shared" ca="1" si="53"/>
        <v>#DIV/0!</v>
      </c>
      <c r="BV162" s="66" t="e">
        <f t="shared" ca="1" si="54"/>
        <v>#DIV/0!</v>
      </c>
      <c r="BW162" s="66" t="e">
        <f t="shared" ca="1" si="55"/>
        <v>#DIV/0!</v>
      </c>
      <c r="BX162" s="66" t="e">
        <f t="shared" ca="1" si="56"/>
        <v>#DIV/0!</v>
      </c>
      <c r="BY162" s="66" t="e">
        <f t="shared" ca="1" si="57"/>
        <v>#DIV/0!</v>
      </c>
      <c r="BZ162" s="66" t="e">
        <f t="shared" ca="1" si="58"/>
        <v>#DIV/0!</v>
      </c>
      <c r="CA162" s="66" t="e">
        <f t="shared" ca="1" si="59"/>
        <v>#DIV/0!</v>
      </c>
      <c r="CB162" s="66" t="e">
        <f t="shared" ca="1" si="60"/>
        <v>#DIV/0!</v>
      </c>
      <c r="CC162" s="24" t="e">
        <f ca="1">10*LOG10(IF(BU162="",0,POWER(10,((BU162+'ModelParams Lw'!$O$4)/10))) +IF(BV162="",0,POWER(10,((BV162+'ModelParams Lw'!$P$4)/10))) +IF(BW162="",0,POWER(10,((BW162+'ModelParams Lw'!$Q$4)/10))) +IF(BX162="",0,POWER(10,((BX162+'ModelParams Lw'!$R$4)/10))) +IF(BY162="",0,POWER(10,((BY162+'ModelParams Lw'!$S$4)/10))) +IF(BZ162="",0,POWER(10,((BZ162+'ModelParams Lw'!$T$4)/10))) +IF(CA162="",0,POWER(10,((CA162+'ModelParams Lw'!$U$4)/10)))+IF(CB162="",0,POWER(10,((CB162+'ModelParams Lw'!$V$4)/10))))</f>
        <v>#DIV/0!</v>
      </c>
      <c r="CD162" s="24" t="e">
        <f t="shared" ca="1" si="61"/>
        <v>#DIV/0!</v>
      </c>
      <c r="CE162" s="24" t="e">
        <f ca="1">(BU162-'ModelParams Lw'!O$10)/'ModelParams Lw'!O$11</f>
        <v>#DIV/0!</v>
      </c>
      <c r="CF162" s="24" t="e">
        <f ca="1">(BV162-'ModelParams Lw'!P$10)/'ModelParams Lw'!P$11</f>
        <v>#DIV/0!</v>
      </c>
      <c r="CG162" s="24" t="e">
        <f ca="1">(BW162-'ModelParams Lw'!Q$10)/'ModelParams Lw'!Q$11</f>
        <v>#DIV/0!</v>
      </c>
      <c r="CH162" s="24" t="e">
        <f ca="1">(BX162-'ModelParams Lw'!R$10)/'ModelParams Lw'!R$11</f>
        <v>#DIV/0!</v>
      </c>
      <c r="CI162" s="24" t="e">
        <f ca="1">(BY162-'ModelParams Lw'!S$10)/'ModelParams Lw'!S$11</f>
        <v>#DIV/0!</v>
      </c>
      <c r="CJ162" s="24" t="e">
        <f ca="1">(BZ162-'ModelParams Lw'!T$10)/'ModelParams Lw'!T$11</f>
        <v>#DIV/0!</v>
      </c>
      <c r="CK162" s="24" t="e">
        <f ca="1">(CA162-'ModelParams Lw'!U$10)/'ModelParams Lw'!U$11</f>
        <v>#DIV/0!</v>
      </c>
      <c r="CL162" s="24" t="e">
        <f ca="1">(CB162-'ModelParams Lw'!V$10)/'ModelParams Lw'!V$11</f>
        <v>#DIV/0!</v>
      </c>
      <c r="CM162" s="66" t="e">
        <f t="shared" si="62"/>
        <v>#DIV/0!</v>
      </c>
      <c r="CN162" s="66" t="e">
        <f t="shared" si="63"/>
        <v>#DIV/0!</v>
      </c>
      <c r="CO162" s="66" t="e">
        <f t="shared" si="64"/>
        <v>#DIV/0!</v>
      </c>
      <c r="CP162" s="66" t="e">
        <f t="shared" si="65"/>
        <v>#DIV/0!</v>
      </c>
      <c r="CQ162" s="66" t="e">
        <f t="shared" si="66"/>
        <v>#DIV/0!</v>
      </c>
      <c r="CR162" s="66" t="e">
        <f t="shared" si="67"/>
        <v>#DIV/0!</v>
      </c>
      <c r="CS162" s="66" t="e">
        <f t="shared" si="68"/>
        <v>#DIV/0!</v>
      </c>
      <c r="CT162" s="66" t="e">
        <f t="shared" si="69"/>
        <v>#DIV/0!</v>
      </c>
      <c r="CU162" s="24" t="e">
        <f>10*LOG10(IF(CM162="",0,POWER(10,((CM162+'ModelParams Lw'!$O$4)/10))) +IF(CN162="",0,POWER(10,((CN162+'ModelParams Lw'!$P$4)/10))) +IF(CO162="",0,POWER(10,((CO162+'ModelParams Lw'!$Q$4)/10))) +IF(CP162="",0,POWER(10,((CP162+'ModelParams Lw'!$R$4)/10))) +IF(CQ162="",0,POWER(10,((CQ162+'ModelParams Lw'!$S$4)/10))) +IF(CR162="",0,POWER(10,((CR162+'ModelParams Lw'!$T$4)/10))) +IF(CS162="",0,POWER(10,((CS162+'ModelParams Lw'!$U$4)/10)))+IF(CT162="",0,POWER(10,((CT162+'ModelParams Lw'!$V$4)/10))))</f>
        <v>#DIV/0!</v>
      </c>
      <c r="CV162" s="24" t="e">
        <f t="shared" si="70"/>
        <v>#DIV/0!</v>
      </c>
      <c r="CW162" s="24" t="e">
        <f>(CM162-'ModelParams Lw'!O$10)/'ModelParams Lw'!O$11</f>
        <v>#DIV/0!</v>
      </c>
      <c r="CX162" s="24" t="e">
        <f>(CN162-'ModelParams Lw'!P$10)/'ModelParams Lw'!P$11</f>
        <v>#DIV/0!</v>
      </c>
      <c r="CY162" s="24" t="e">
        <f>(CO162-'ModelParams Lw'!Q$10)/'ModelParams Lw'!Q$11</f>
        <v>#DIV/0!</v>
      </c>
      <c r="CZ162" s="24" t="e">
        <f>(CP162-'ModelParams Lw'!R$10)/'ModelParams Lw'!R$11</f>
        <v>#DIV/0!</v>
      </c>
      <c r="DA162" s="24" t="e">
        <f>(CQ162-'ModelParams Lw'!S$10)/'ModelParams Lw'!S$11</f>
        <v>#DIV/0!</v>
      </c>
      <c r="DB162" s="24" t="e">
        <f>(CR162-'ModelParams Lw'!T$10)/'ModelParams Lw'!T$11</f>
        <v>#DIV/0!</v>
      </c>
      <c r="DC162" s="24" t="e">
        <f>(CS162-'ModelParams Lw'!U$10)/'ModelParams Lw'!U$11</f>
        <v>#DIV/0!</v>
      </c>
      <c r="DD162" s="24" t="e">
        <f>(CT162-'ModelParams Lw'!V$10)/'ModelParams Lw'!V$11</f>
        <v>#DIV/0!</v>
      </c>
    </row>
    <row r="163" spans="1:108" x14ac:dyDescent="0.25">
      <c r="A163" s="12">
        <f>'Sound Power'!B163</f>
        <v>0</v>
      </c>
      <c r="B163" s="12">
        <f>'Sound Power'!D163</f>
        <v>0</v>
      </c>
      <c r="C163" s="12">
        <f>'Sound Power'!E163</f>
        <v>0</v>
      </c>
      <c r="D163" s="12">
        <f>'Sound Power'!F163</f>
        <v>0</v>
      </c>
      <c r="E163" s="67" t="e">
        <f>IF(Calcul!$G168="SA",'Sound Power'!AY163,'Sound Power'!P163)</f>
        <v>#DIV/0!</v>
      </c>
      <c r="F163" s="67" t="e">
        <f>IF(Calcul!$G168="SA",'Sound Power'!AZ163,'Sound Power'!Q163)</f>
        <v>#DIV/0!</v>
      </c>
      <c r="G163" s="67" t="e">
        <f>IF(Calcul!$G168="SA",'Sound Power'!BA163,'Sound Power'!R163)</f>
        <v>#DIV/0!</v>
      </c>
      <c r="H163" s="67" t="e">
        <f>IF(Calcul!$G168="SA",'Sound Power'!BB163,'Sound Power'!S163)</f>
        <v>#DIV/0!</v>
      </c>
      <c r="I163" s="67" t="e">
        <f>IF(Calcul!$G168="SA",'Sound Power'!BC163,'Sound Power'!T163)</f>
        <v>#DIV/0!</v>
      </c>
      <c r="J163" s="67" t="e">
        <f>IF(Calcul!$G168="SA",'Sound Power'!BD163,'Sound Power'!U163)</f>
        <v>#DIV/0!</v>
      </c>
      <c r="K163" s="67" t="e">
        <f>IF(Calcul!$G168="SA",'Sound Power'!BE163,'Sound Power'!V163)</f>
        <v>#DIV/0!</v>
      </c>
      <c r="L163" s="67" t="e">
        <f>IF(Calcul!$G168="SA",'Sound Power'!BF163,'Sound Power'!W163)</f>
        <v>#DIV/0!</v>
      </c>
      <c r="M163" s="67" t="e">
        <f>'Sound Power'!BY163</f>
        <v>#DIV/0!</v>
      </c>
      <c r="N163" s="67" t="e">
        <f>'Sound Power'!BZ163</f>
        <v>#DIV/0!</v>
      </c>
      <c r="O163" s="67" t="e">
        <f>'Sound Power'!CA163</f>
        <v>#DIV/0!</v>
      </c>
      <c r="P163" s="67" t="e">
        <f>'Sound Power'!CB163</f>
        <v>#DIV/0!</v>
      </c>
      <c r="Q163" s="67" t="e">
        <f>'Sound Power'!CC163</f>
        <v>#DIV/0!</v>
      </c>
      <c r="R163" s="67" t="e">
        <f>'Sound Power'!CD163</f>
        <v>#DIV/0!</v>
      </c>
      <c r="S163" s="67" t="e">
        <f>'Sound Power'!CE163</f>
        <v>#DIV/0!</v>
      </c>
      <c r="T163" s="67" t="e">
        <f>'Sound Power'!CF163</f>
        <v>#DIV/0!</v>
      </c>
      <c r="U163" s="64">
        <f t="shared" si="50"/>
        <v>0</v>
      </c>
      <c r="V163" s="64">
        <f t="shared" si="51"/>
        <v>0</v>
      </c>
      <c r="W163" s="67" t="e">
        <f>('ModelParams Lp'!B$4*10^'ModelParams Lp'!B$5*($U163/$V163)^'ModelParams Lp'!B$6)*3</f>
        <v>#DIV/0!</v>
      </c>
      <c r="X163" s="67" t="e">
        <f>('ModelParams Lp'!C$4*10^'ModelParams Lp'!C$5*($U163/$V163)^'ModelParams Lp'!C$6)*3</f>
        <v>#DIV/0!</v>
      </c>
      <c r="Y163" s="67" t="e">
        <f>('ModelParams Lp'!D$4*10^'ModelParams Lp'!D$5*($U163/$V163)^'ModelParams Lp'!D$6)*3</f>
        <v>#DIV/0!</v>
      </c>
      <c r="Z163" s="67" t="e">
        <f>('ModelParams Lp'!E$4*10^'ModelParams Lp'!E$5*($U163/$V163)^'ModelParams Lp'!E$6)*3</f>
        <v>#DIV/0!</v>
      </c>
      <c r="AA163" s="67" t="e">
        <f>('ModelParams Lp'!F$4*10^'ModelParams Lp'!F$5*($U163/$V163)^'ModelParams Lp'!F$6)*3</f>
        <v>#DIV/0!</v>
      </c>
      <c r="AB163" s="67" t="e">
        <f>('ModelParams Lp'!G$4*10^'ModelParams Lp'!G$5*($U163/$V163)^'ModelParams Lp'!G$6)*3</f>
        <v>#DIV/0!</v>
      </c>
      <c r="AC163" s="67" t="e">
        <f>('ModelParams Lp'!H$4*10^'ModelParams Lp'!H$5*($U163/$V163)^'ModelParams Lp'!H$6)*3</f>
        <v>#DIV/0!</v>
      </c>
      <c r="AD163" s="67" t="e">
        <f>('ModelParams Lp'!I$4*10^'ModelParams Lp'!I$5*($U163/$V163)^'ModelParams Lp'!I$6)*3</f>
        <v>#DIV/0!</v>
      </c>
      <c r="AE163" s="53" t="e">
        <f t="shared" si="52"/>
        <v>#DIV/0!</v>
      </c>
      <c r="AF163" s="53" t="e">
        <f>IF(AE163&lt;'ModelParams Lp'!$B$16,-1,IF(AE163&lt;'ModelParams Lp'!$C$16,0,IF(AE163&lt;'ModelParams Lp'!$D$16,1,IF(AE163&lt;'ModelParams Lp'!$E$16,2,IF(AE163&lt;'ModelParams Lp'!$F$16,3,IF(AE163&lt;'ModelParams Lp'!$G$16,4,IF(AE163&lt;'ModelParams Lp'!$H$16,5,6)))))))</f>
        <v>#DIV/0!</v>
      </c>
      <c r="AG163" s="67" t="e">
        <f ca="1">IF($AF163&gt;1,0,OFFSET('ModelParams Lp'!$C$12,0,-'Sound Pressure'!$AF163))</f>
        <v>#DIV/0!</v>
      </c>
      <c r="AH163" s="67" t="e">
        <f ca="1">IF($AF163&gt;2,0,OFFSET('ModelParams Lp'!$D$12,0,-'Sound Pressure'!$AF163))</f>
        <v>#DIV/0!</v>
      </c>
      <c r="AI163" s="67" t="e">
        <f ca="1">IF($AF163&gt;3,0,OFFSET('ModelParams Lp'!$E$12,0,-'Sound Pressure'!$AF163))</f>
        <v>#DIV/0!</v>
      </c>
      <c r="AJ163" s="67" t="e">
        <f ca="1">IF($AF163&gt;4,0,OFFSET('ModelParams Lp'!$F$12,0,-'Sound Pressure'!$AF163))</f>
        <v>#DIV/0!</v>
      </c>
      <c r="AK163" s="67" t="e">
        <f ca="1">IF($AF163&gt;3,0,OFFSET('ModelParams Lp'!$G$12,0,-'Sound Pressure'!$AF163))</f>
        <v>#DIV/0!</v>
      </c>
      <c r="AL163" s="67" t="e">
        <f ca="1">IF($AF163&gt;5,0,OFFSET('ModelParams Lp'!$H$12,0,-'Sound Pressure'!$AF163))</f>
        <v>#DIV/0!</v>
      </c>
      <c r="AM163" s="67" t="e">
        <f ca="1">IF($AF163&gt;6,0,OFFSET('ModelParams Lp'!$I$12,0,-'Sound Pressure'!$AF163))</f>
        <v>#DIV/0!</v>
      </c>
      <c r="AN163" s="67" t="e">
        <f ca="1">IF($AF163&gt;7,0,IF($AF$4&lt;0,3,OFFSET('ModelParams Lp'!$J$12,0,-'Sound Pressure'!$AF163)))</f>
        <v>#DIV/0!</v>
      </c>
      <c r="AO163" s="67" t="e">
        <f t="shared" si="71"/>
        <v>#DIV/0!</v>
      </c>
      <c r="AP163" s="67" t="e">
        <f t="shared" si="72"/>
        <v>#DIV/0!</v>
      </c>
      <c r="AQ163" s="67" t="e">
        <f t="shared" si="72"/>
        <v>#DIV/0!</v>
      </c>
      <c r="AR163" s="67" t="e">
        <f t="shared" si="72"/>
        <v>#DIV/0!</v>
      </c>
      <c r="AS163" s="67" t="e">
        <f t="shared" si="72"/>
        <v>#DIV/0!</v>
      </c>
      <c r="AT163" s="67" t="e">
        <f t="shared" si="72"/>
        <v>#DIV/0!</v>
      </c>
      <c r="AU163" s="67" t="e">
        <f t="shared" si="72"/>
        <v>#DIV/0!</v>
      </c>
      <c r="AV163" s="67" t="e">
        <f t="shared" si="72"/>
        <v>#DIV/0!</v>
      </c>
      <c r="AW163" s="67">
        <f>'ModelParams Lp'!B$22</f>
        <v>4</v>
      </c>
      <c r="AX163" s="67">
        <f>'ModelParams Lp'!C$22</f>
        <v>2</v>
      </c>
      <c r="AY163" s="67">
        <f>'ModelParams Lp'!D$22</f>
        <v>1</v>
      </c>
      <c r="AZ163" s="67">
        <f>'ModelParams Lp'!E$22</f>
        <v>0</v>
      </c>
      <c r="BA163" s="67">
        <f>'ModelParams Lp'!F$22</f>
        <v>0</v>
      </c>
      <c r="BB163" s="67">
        <f>'ModelParams Lp'!G$22</f>
        <v>0</v>
      </c>
      <c r="BC163" s="67">
        <f>'ModelParams Lp'!H$22</f>
        <v>0</v>
      </c>
      <c r="BD163" s="67">
        <f>'ModelParams Lp'!I$22</f>
        <v>0</v>
      </c>
      <c r="BE163" s="67" t="e">
        <f>-10*LOG(2/(4*PI()*2^2)+4/(0.163*(Calcul!$K168*Calcul!$L168)/VLOOKUP(Calcul!$I168,'ModelParams Lp'!$E$37:$F$39,2,0)))</f>
        <v>#N/A</v>
      </c>
      <c r="BF163" s="67" t="e">
        <f>-10*LOG(2/(4*PI()*2^2)+4/(0.163*(Calcul!$K168*Calcul!$L168)/VLOOKUP(Calcul!$I168,'ModelParams Lp'!$E$37:$F$39,2,0)))</f>
        <v>#N/A</v>
      </c>
      <c r="BG163" s="67" t="e">
        <f>-10*LOG(2/(4*PI()*2^2)+4/(0.163*(Calcul!$K168*Calcul!$L168)/VLOOKUP(Calcul!$I168,'ModelParams Lp'!$E$37:$F$39,2,0)))</f>
        <v>#N/A</v>
      </c>
      <c r="BH163" s="67" t="e">
        <f>-10*LOG(2/(4*PI()*2^2)+4/(0.163*(Calcul!$K168*Calcul!$L168)/VLOOKUP(Calcul!$I168,'ModelParams Lp'!$E$37:$F$39,2,0)))</f>
        <v>#N/A</v>
      </c>
      <c r="BI163" s="67" t="e">
        <f>-10*LOG(2/(4*PI()*2^2)+4/(0.163*(Calcul!$K168*Calcul!$L168)/VLOOKUP(Calcul!$I168,'ModelParams Lp'!$E$37:$F$39,2,0)))</f>
        <v>#N/A</v>
      </c>
      <c r="BJ163" s="67" t="e">
        <f>-10*LOG(2/(4*PI()*2^2)+4/(0.163*(Calcul!$K168*Calcul!$L168)/VLOOKUP(Calcul!$I168,'ModelParams Lp'!$E$37:$F$39,2,0)))</f>
        <v>#N/A</v>
      </c>
      <c r="BK163" s="67" t="e">
        <f>-10*LOG(2/(4*PI()*2^2)+4/(0.163*(Calcul!$K168*Calcul!$L168)/VLOOKUP(Calcul!$I168,'ModelParams Lp'!$E$37:$F$39,2,0)))</f>
        <v>#N/A</v>
      </c>
      <c r="BL163" s="67" t="e">
        <f>-10*LOG(2/(4*PI()*2^2)+4/(0.163*(Calcul!$K168*Calcul!$L168)/VLOOKUP(Calcul!$I168,'ModelParams Lp'!$E$37:$F$39,2,0)))</f>
        <v>#N/A</v>
      </c>
      <c r="BM163" s="67" t="e">
        <f>VLOOKUP(Calcul!$J168,'ModelParams Lp'!$D$28:$O$32,5,0)+BE163</f>
        <v>#N/A</v>
      </c>
      <c r="BN163" s="67" t="e">
        <f>VLOOKUP(Calcul!$J168,'ModelParams Lp'!$D$28:$O$32,6,0)+BF163</f>
        <v>#N/A</v>
      </c>
      <c r="BO163" s="67" t="e">
        <f>VLOOKUP(Calcul!$J168,'ModelParams Lp'!$D$28:$O$32,7,0)+BG163</f>
        <v>#N/A</v>
      </c>
      <c r="BP163" s="67" t="e">
        <f>VLOOKUP(Calcul!$J168,'ModelParams Lp'!$D$28:$O$32,8,0)+BH163</f>
        <v>#N/A</v>
      </c>
      <c r="BQ163" s="67" t="e">
        <f>VLOOKUP(Calcul!$J168,'ModelParams Lp'!$D$28:$O$32,9,0)+BI163</f>
        <v>#N/A</v>
      </c>
      <c r="BR163" s="67" t="e">
        <f>VLOOKUP(Calcul!$J168,'ModelParams Lp'!$D$28:$O$32,10,0)+BJ163</f>
        <v>#N/A</v>
      </c>
      <c r="BS163" s="67" t="e">
        <f>VLOOKUP(Calcul!$J168,'ModelParams Lp'!$D$28:$O$32,11,0)+BK163</f>
        <v>#N/A</v>
      </c>
      <c r="BT163" s="67" t="e">
        <f>VLOOKUP(Calcul!$J168,'ModelParams Lp'!$D$28:$O$32,12,0)+BL163</f>
        <v>#N/A</v>
      </c>
      <c r="BU163" s="66" t="e">
        <f t="shared" ca="1" si="53"/>
        <v>#DIV/0!</v>
      </c>
      <c r="BV163" s="66" t="e">
        <f t="shared" ca="1" si="54"/>
        <v>#DIV/0!</v>
      </c>
      <c r="BW163" s="66" t="e">
        <f t="shared" ca="1" si="55"/>
        <v>#DIV/0!</v>
      </c>
      <c r="BX163" s="66" t="e">
        <f t="shared" ca="1" si="56"/>
        <v>#DIV/0!</v>
      </c>
      <c r="BY163" s="66" t="e">
        <f t="shared" ca="1" si="57"/>
        <v>#DIV/0!</v>
      </c>
      <c r="BZ163" s="66" t="e">
        <f t="shared" ca="1" si="58"/>
        <v>#DIV/0!</v>
      </c>
      <c r="CA163" s="66" t="e">
        <f t="shared" ca="1" si="59"/>
        <v>#DIV/0!</v>
      </c>
      <c r="CB163" s="66" t="e">
        <f t="shared" ca="1" si="60"/>
        <v>#DIV/0!</v>
      </c>
      <c r="CC163" s="24" t="e">
        <f ca="1">10*LOG10(IF(BU163="",0,POWER(10,((BU163+'ModelParams Lw'!$O$4)/10))) +IF(BV163="",0,POWER(10,((BV163+'ModelParams Lw'!$P$4)/10))) +IF(BW163="",0,POWER(10,((BW163+'ModelParams Lw'!$Q$4)/10))) +IF(BX163="",0,POWER(10,((BX163+'ModelParams Lw'!$R$4)/10))) +IF(BY163="",0,POWER(10,((BY163+'ModelParams Lw'!$S$4)/10))) +IF(BZ163="",0,POWER(10,((BZ163+'ModelParams Lw'!$T$4)/10))) +IF(CA163="",0,POWER(10,((CA163+'ModelParams Lw'!$U$4)/10)))+IF(CB163="",0,POWER(10,((CB163+'ModelParams Lw'!$V$4)/10))))</f>
        <v>#DIV/0!</v>
      </c>
      <c r="CD163" s="24" t="e">
        <f t="shared" ca="1" si="61"/>
        <v>#DIV/0!</v>
      </c>
      <c r="CE163" s="24" t="e">
        <f ca="1">(BU163-'ModelParams Lw'!O$10)/'ModelParams Lw'!O$11</f>
        <v>#DIV/0!</v>
      </c>
      <c r="CF163" s="24" t="e">
        <f ca="1">(BV163-'ModelParams Lw'!P$10)/'ModelParams Lw'!P$11</f>
        <v>#DIV/0!</v>
      </c>
      <c r="CG163" s="24" t="e">
        <f ca="1">(BW163-'ModelParams Lw'!Q$10)/'ModelParams Lw'!Q$11</f>
        <v>#DIV/0!</v>
      </c>
      <c r="CH163" s="24" t="e">
        <f ca="1">(BX163-'ModelParams Lw'!R$10)/'ModelParams Lw'!R$11</f>
        <v>#DIV/0!</v>
      </c>
      <c r="CI163" s="24" t="e">
        <f ca="1">(BY163-'ModelParams Lw'!S$10)/'ModelParams Lw'!S$11</f>
        <v>#DIV/0!</v>
      </c>
      <c r="CJ163" s="24" t="e">
        <f ca="1">(BZ163-'ModelParams Lw'!T$10)/'ModelParams Lw'!T$11</f>
        <v>#DIV/0!</v>
      </c>
      <c r="CK163" s="24" t="e">
        <f ca="1">(CA163-'ModelParams Lw'!U$10)/'ModelParams Lw'!U$11</f>
        <v>#DIV/0!</v>
      </c>
      <c r="CL163" s="24" t="e">
        <f ca="1">(CB163-'ModelParams Lw'!V$10)/'ModelParams Lw'!V$11</f>
        <v>#DIV/0!</v>
      </c>
      <c r="CM163" s="66" t="e">
        <f t="shared" si="62"/>
        <v>#DIV/0!</v>
      </c>
      <c r="CN163" s="66" t="e">
        <f t="shared" si="63"/>
        <v>#DIV/0!</v>
      </c>
      <c r="CO163" s="66" t="e">
        <f t="shared" si="64"/>
        <v>#DIV/0!</v>
      </c>
      <c r="CP163" s="66" t="e">
        <f t="shared" si="65"/>
        <v>#DIV/0!</v>
      </c>
      <c r="CQ163" s="66" t="e">
        <f t="shared" si="66"/>
        <v>#DIV/0!</v>
      </c>
      <c r="CR163" s="66" t="e">
        <f t="shared" si="67"/>
        <v>#DIV/0!</v>
      </c>
      <c r="CS163" s="66" t="e">
        <f t="shared" si="68"/>
        <v>#DIV/0!</v>
      </c>
      <c r="CT163" s="66" t="e">
        <f t="shared" si="69"/>
        <v>#DIV/0!</v>
      </c>
      <c r="CU163" s="24" t="e">
        <f>10*LOG10(IF(CM163="",0,POWER(10,((CM163+'ModelParams Lw'!$O$4)/10))) +IF(CN163="",0,POWER(10,((CN163+'ModelParams Lw'!$P$4)/10))) +IF(CO163="",0,POWER(10,((CO163+'ModelParams Lw'!$Q$4)/10))) +IF(CP163="",0,POWER(10,((CP163+'ModelParams Lw'!$R$4)/10))) +IF(CQ163="",0,POWER(10,((CQ163+'ModelParams Lw'!$S$4)/10))) +IF(CR163="",0,POWER(10,((CR163+'ModelParams Lw'!$T$4)/10))) +IF(CS163="",0,POWER(10,((CS163+'ModelParams Lw'!$U$4)/10)))+IF(CT163="",0,POWER(10,((CT163+'ModelParams Lw'!$V$4)/10))))</f>
        <v>#DIV/0!</v>
      </c>
      <c r="CV163" s="24" t="e">
        <f t="shared" si="70"/>
        <v>#DIV/0!</v>
      </c>
      <c r="CW163" s="24" t="e">
        <f>(CM163-'ModelParams Lw'!O$10)/'ModelParams Lw'!O$11</f>
        <v>#DIV/0!</v>
      </c>
      <c r="CX163" s="24" t="e">
        <f>(CN163-'ModelParams Lw'!P$10)/'ModelParams Lw'!P$11</f>
        <v>#DIV/0!</v>
      </c>
      <c r="CY163" s="24" t="e">
        <f>(CO163-'ModelParams Lw'!Q$10)/'ModelParams Lw'!Q$11</f>
        <v>#DIV/0!</v>
      </c>
      <c r="CZ163" s="24" t="e">
        <f>(CP163-'ModelParams Lw'!R$10)/'ModelParams Lw'!R$11</f>
        <v>#DIV/0!</v>
      </c>
      <c r="DA163" s="24" t="e">
        <f>(CQ163-'ModelParams Lw'!S$10)/'ModelParams Lw'!S$11</f>
        <v>#DIV/0!</v>
      </c>
      <c r="DB163" s="24" t="e">
        <f>(CR163-'ModelParams Lw'!T$10)/'ModelParams Lw'!T$11</f>
        <v>#DIV/0!</v>
      </c>
      <c r="DC163" s="24" t="e">
        <f>(CS163-'ModelParams Lw'!U$10)/'ModelParams Lw'!U$11</f>
        <v>#DIV/0!</v>
      </c>
      <c r="DD163" s="24" t="e">
        <f>(CT163-'ModelParams Lw'!V$10)/'ModelParams Lw'!V$11</f>
        <v>#DIV/0!</v>
      </c>
    </row>
    <row r="164" spans="1:108" x14ac:dyDescent="0.25">
      <c r="A164" s="12">
        <f>'Sound Power'!B164</f>
        <v>0</v>
      </c>
      <c r="B164" s="12">
        <f>'Sound Power'!D164</f>
        <v>0</v>
      </c>
      <c r="C164" s="12">
        <f>'Sound Power'!E164</f>
        <v>0</v>
      </c>
      <c r="D164" s="12">
        <f>'Sound Power'!F164</f>
        <v>0</v>
      </c>
      <c r="E164" s="67" t="e">
        <f>IF(Calcul!$G169="SA",'Sound Power'!AY164,'Sound Power'!P164)</f>
        <v>#DIV/0!</v>
      </c>
      <c r="F164" s="67" t="e">
        <f>IF(Calcul!$G169="SA",'Sound Power'!AZ164,'Sound Power'!Q164)</f>
        <v>#DIV/0!</v>
      </c>
      <c r="G164" s="67" t="e">
        <f>IF(Calcul!$G169="SA",'Sound Power'!BA164,'Sound Power'!R164)</f>
        <v>#DIV/0!</v>
      </c>
      <c r="H164" s="67" t="e">
        <f>IF(Calcul!$G169="SA",'Sound Power'!BB164,'Sound Power'!S164)</f>
        <v>#DIV/0!</v>
      </c>
      <c r="I164" s="67" t="e">
        <f>IF(Calcul!$G169="SA",'Sound Power'!BC164,'Sound Power'!T164)</f>
        <v>#DIV/0!</v>
      </c>
      <c r="J164" s="67" t="e">
        <f>IF(Calcul!$G169="SA",'Sound Power'!BD164,'Sound Power'!U164)</f>
        <v>#DIV/0!</v>
      </c>
      <c r="K164" s="67" t="e">
        <f>IF(Calcul!$G169="SA",'Sound Power'!BE164,'Sound Power'!V164)</f>
        <v>#DIV/0!</v>
      </c>
      <c r="L164" s="67" t="e">
        <f>IF(Calcul!$G169="SA",'Sound Power'!BF164,'Sound Power'!W164)</f>
        <v>#DIV/0!</v>
      </c>
      <c r="M164" s="67" t="e">
        <f>'Sound Power'!BY164</f>
        <v>#DIV/0!</v>
      </c>
      <c r="N164" s="67" t="e">
        <f>'Sound Power'!BZ164</f>
        <v>#DIV/0!</v>
      </c>
      <c r="O164" s="67" t="e">
        <f>'Sound Power'!CA164</f>
        <v>#DIV/0!</v>
      </c>
      <c r="P164" s="67" t="e">
        <f>'Sound Power'!CB164</f>
        <v>#DIV/0!</v>
      </c>
      <c r="Q164" s="67" t="e">
        <f>'Sound Power'!CC164</f>
        <v>#DIV/0!</v>
      </c>
      <c r="R164" s="67" t="e">
        <f>'Sound Power'!CD164</f>
        <v>#DIV/0!</v>
      </c>
      <c r="S164" s="67" t="e">
        <f>'Sound Power'!CE164</f>
        <v>#DIV/0!</v>
      </c>
      <c r="T164" s="67" t="e">
        <f>'Sound Power'!CF164</f>
        <v>#DIV/0!</v>
      </c>
      <c r="U164" s="64">
        <f t="shared" si="50"/>
        <v>0</v>
      </c>
      <c r="V164" s="64">
        <f t="shared" si="51"/>
        <v>0</v>
      </c>
      <c r="W164" s="67" t="e">
        <f>('ModelParams Lp'!B$4*10^'ModelParams Lp'!B$5*($U164/$V164)^'ModelParams Lp'!B$6)*3</f>
        <v>#DIV/0!</v>
      </c>
      <c r="X164" s="67" t="e">
        <f>('ModelParams Lp'!C$4*10^'ModelParams Lp'!C$5*($U164/$V164)^'ModelParams Lp'!C$6)*3</f>
        <v>#DIV/0!</v>
      </c>
      <c r="Y164" s="67" t="e">
        <f>('ModelParams Lp'!D$4*10^'ModelParams Lp'!D$5*($U164/$V164)^'ModelParams Lp'!D$6)*3</f>
        <v>#DIV/0!</v>
      </c>
      <c r="Z164" s="67" t="e">
        <f>('ModelParams Lp'!E$4*10^'ModelParams Lp'!E$5*($U164/$V164)^'ModelParams Lp'!E$6)*3</f>
        <v>#DIV/0!</v>
      </c>
      <c r="AA164" s="67" t="e">
        <f>('ModelParams Lp'!F$4*10^'ModelParams Lp'!F$5*($U164/$V164)^'ModelParams Lp'!F$6)*3</f>
        <v>#DIV/0!</v>
      </c>
      <c r="AB164" s="67" t="e">
        <f>('ModelParams Lp'!G$4*10^'ModelParams Lp'!G$5*($U164/$V164)^'ModelParams Lp'!G$6)*3</f>
        <v>#DIV/0!</v>
      </c>
      <c r="AC164" s="67" t="e">
        <f>('ModelParams Lp'!H$4*10^'ModelParams Lp'!H$5*($U164/$V164)^'ModelParams Lp'!H$6)*3</f>
        <v>#DIV/0!</v>
      </c>
      <c r="AD164" s="67" t="e">
        <f>('ModelParams Lp'!I$4*10^'ModelParams Lp'!I$5*($U164/$V164)^'ModelParams Lp'!I$6)*3</f>
        <v>#DIV/0!</v>
      </c>
      <c r="AE164" s="53" t="e">
        <f t="shared" si="52"/>
        <v>#DIV/0!</v>
      </c>
      <c r="AF164" s="53" t="e">
        <f>IF(AE164&lt;'ModelParams Lp'!$B$16,-1,IF(AE164&lt;'ModelParams Lp'!$C$16,0,IF(AE164&lt;'ModelParams Lp'!$D$16,1,IF(AE164&lt;'ModelParams Lp'!$E$16,2,IF(AE164&lt;'ModelParams Lp'!$F$16,3,IF(AE164&lt;'ModelParams Lp'!$G$16,4,IF(AE164&lt;'ModelParams Lp'!$H$16,5,6)))))))</f>
        <v>#DIV/0!</v>
      </c>
      <c r="AG164" s="67" t="e">
        <f ca="1">IF($AF164&gt;1,0,OFFSET('ModelParams Lp'!$C$12,0,-'Sound Pressure'!$AF164))</f>
        <v>#DIV/0!</v>
      </c>
      <c r="AH164" s="67" t="e">
        <f ca="1">IF($AF164&gt;2,0,OFFSET('ModelParams Lp'!$D$12,0,-'Sound Pressure'!$AF164))</f>
        <v>#DIV/0!</v>
      </c>
      <c r="AI164" s="67" t="e">
        <f ca="1">IF($AF164&gt;3,0,OFFSET('ModelParams Lp'!$E$12,0,-'Sound Pressure'!$AF164))</f>
        <v>#DIV/0!</v>
      </c>
      <c r="AJ164" s="67" t="e">
        <f ca="1">IF($AF164&gt;4,0,OFFSET('ModelParams Lp'!$F$12,0,-'Sound Pressure'!$AF164))</f>
        <v>#DIV/0!</v>
      </c>
      <c r="AK164" s="67" t="e">
        <f ca="1">IF($AF164&gt;3,0,OFFSET('ModelParams Lp'!$G$12,0,-'Sound Pressure'!$AF164))</f>
        <v>#DIV/0!</v>
      </c>
      <c r="AL164" s="67" t="e">
        <f ca="1">IF($AF164&gt;5,0,OFFSET('ModelParams Lp'!$H$12,0,-'Sound Pressure'!$AF164))</f>
        <v>#DIV/0!</v>
      </c>
      <c r="AM164" s="67" t="e">
        <f ca="1">IF($AF164&gt;6,0,OFFSET('ModelParams Lp'!$I$12,0,-'Sound Pressure'!$AF164))</f>
        <v>#DIV/0!</v>
      </c>
      <c r="AN164" s="67" t="e">
        <f ca="1">IF($AF164&gt;7,0,IF($AF$4&lt;0,3,OFFSET('ModelParams Lp'!$J$12,0,-'Sound Pressure'!$AF164)))</f>
        <v>#DIV/0!</v>
      </c>
      <c r="AO164" s="67" t="e">
        <f t="shared" si="71"/>
        <v>#DIV/0!</v>
      </c>
      <c r="AP164" s="67" t="e">
        <f t="shared" si="72"/>
        <v>#DIV/0!</v>
      </c>
      <c r="AQ164" s="67" t="e">
        <f t="shared" si="72"/>
        <v>#DIV/0!</v>
      </c>
      <c r="AR164" s="67" t="e">
        <f t="shared" si="72"/>
        <v>#DIV/0!</v>
      </c>
      <c r="AS164" s="67" t="e">
        <f t="shared" si="72"/>
        <v>#DIV/0!</v>
      </c>
      <c r="AT164" s="67" t="e">
        <f t="shared" si="72"/>
        <v>#DIV/0!</v>
      </c>
      <c r="AU164" s="67" t="e">
        <f t="shared" si="72"/>
        <v>#DIV/0!</v>
      </c>
      <c r="AV164" s="67" t="e">
        <f t="shared" si="72"/>
        <v>#DIV/0!</v>
      </c>
      <c r="AW164" s="67">
        <f>'ModelParams Lp'!B$22</f>
        <v>4</v>
      </c>
      <c r="AX164" s="67">
        <f>'ModelParams Lp'!C$22</f>
        <v>2</v>
      </c>
      <c r="AY164" s="67">
        <f>'ModelParams Lp'!D$22</f>
        <v>1</v>
      </c>
      <c r="AZ164" s="67">
        <f>'ModelParams Lp'!E$22</f>
        <v>0</v>
      </c>
      <c r="BA164" s="67">
        <f>'ModelParams Lp'!F$22</f>
        <v>0</v>
      </c>
      <c r="BB164" s="67">
        <f>'ModelParams Lp'!G$22</f>
        <v>0</v>
      </c>
      <c r="BC164" s="67">
        <f>'ModelParams Lp'!H$22</f>
        <v>0</v>
      </c>
      <c r="BD164" s="67">
        <f>'ModelParams Lp'!I$22</f>
        <v>0</v>
      </c>
      <c r="BE164" s="67" t="e">
        <f>-10*LOG(2/(4*PI()*2^2)+4/(0.163*(Calcul!$K169*Calcul!$L169)/VLOOKUP(Calcul!$I169,'ModelParams Lp'!$E$37:$F$39,2,0)))</f>
        <v>#N/A</v>
      </c>
      <c r="BF164" s="67" t="e">
        <f>-10*LOG(2/(4*PI()*2^2)+4/(0.163*(Calcul!$K169*Calcul!$L169)/VLOOKUP(Calcul!$I169,'ModelParams Lp'!$E$37:$F$39,2,0)))</f>
        <v>#N/A</v>
      </c>
      <c r="BG164" s="67" t="e">
        <f>-10*LOG(2/(4*PI()*2^2)+4/(0.163*(Calcul!$K169*Calcul!$L169)/VLOOKUP(Calcul!$I169,'ModelParams Lp'!$E$37:$F$39,2,0)))</f>
        <v>#N/A</v>
      </c>
      <c r="BH164" s="67" t="e">
        <f>-10*LOG(2/(4*PI()*2^2)+4/(0.163*(Calcul!$K169*Calcul!$L169)/VLOOKUP(Calcul!$I169,'ModelParams Lp'!$E$37:$F$39,2,0)))</f>
        <v>#N/A</v>
      </c>
      <c r="BI164" s="67" t="e">
        <f>-10*LOG(2/(4*PI()*2^2)+4/(0.163*(Calcul!$K169*Calcul!$L169)/VLOOKUP(Calcul!$I169,'ModelParams Lp'!$E$37:$F$39,2,0)))</f>
        <v>#N/A</v>
      </c>
      <c r="BJ164" s="67" t="e">
        <f>-10*LOG(2/(4*PI()*2^2)+4/(0.163*(Calcul!$K169*Calcul!$L169)/VLOOKUP(Calcul!$I169,'ModelParams Lp'!$E$37:$F$39,2,0)))</f>
        <v>#N/A</v>
      </c>
      <c r="BK164" s="67" t="e">
        <f>-10*LOG(2/(4*PI()*2^2)+4/(0.163*(Calcul!$K169*Calcul!$L169)/VLOOKUP(Calcul!$I169,'ModelParams Lp'!$E$37:$F$39,2,0)))</f>
        <v>#N/A</v>
      </c>
      <c r="BL164" s="67" t="e">
        <f>-10*LOG(2/(4*PI()*2^2)+4/(0.163*(Calcul!$K169*Calcul!$L169)/VLOOKUP(Calcul!$I169,'ModelParams Lp'!$E$37:$F$39,2,0)))</f>
        <v>#N/A</v>
      </c>
      <c r="BM164" s="67" t="e">
        <f>VLOOKUP(Calcul!$J169,'ModelParams Lp'!$D$28:$O$32,5,0)+BE164</f>
        <v>#N/A</v>
      </c>
      <c r="BN164" s="67" t="e">
        <f>VLOOKUP(Calcul!$J169,'ModelParams Lp'!$D$28:$O$32,6,0)+BF164</f>
        <v>#N/A</v>
      </c>
      <c r="BO164" s="67" t="e">
        <f>VLOOKUP(Calcul!$J169,'ModelParams Lp'!$D$28:$O$32,7,0)+BG164</f>
        <v>#N/A</v>
      </c>
      <c r="BP164" s="67" t="e">
        <f>VLOOKUP(Calcul!$J169,'ModelParams Lp'!$D$28:$O$32,8,0)+BH164</f>
        <v>#N/A</v>
      </c>
      <c r="BQ164" s="67" t="e">
        <f>VLOOKUP(Calcul!$J169,'ModelParams Lp'!$D$28:$O$32,9,0)+BI164</f>
        <v>#N/A</v>
      </c>
      <c r="BR164" s="67" t="e">
        <f>VLOOKUP(Calcul!$J169,'ModelParams Lp'!$D$28:$O$32,10,0)+BJ164</f>
        <v>#N/A</v>
      </c>
      <c r="BS164" s="67" t="e">
        <f>VLOOKUP(Calcul!$J169,'ModelParams Lp'!$D$28:$O$32,11,0)+BK164</f>
        <v>#N/A</v>
      </c>
      <c r="BT164" s="67" t="e">
        <f>VLOOKUP(Calcul!$J169,'ModelParams Lp'!$D$28:$O$32,12,0)+BL164</f>
        <v>#N/A</v>
      </c>
      <c r="BU164" s="66" t="e">
        <f t="shared" ca="1" si="53"/>
        <v>#DIV/0!</v>
      </c>
      <c r="BV164" s="66" t="e">
        <f t="shared" ca="1" si="54"/>
        <v>#DIV/0!</v>
      </c>
      <c r="BW164" s="66" t="e">
        <f t="shared" ca="1" si="55"/>
        <v>#DIV/0!</v>
      </c>
      <c r="BX164" s="66" t="e">
        <f t="shared" ca="1" si="56"/>
        <v>#DIV/0!</v>
      </c>
      <c r="BY164" s="66" t="e">
        <f t="shared" ca="1" si="57"/>
        <v>#DIV/0!</v>
      </c>
      <c r="BZ164" s="66" t="e">
        <f t="shared" ca="1" si="58"/>
        <v>#DIV/0!</v>
      </c>
      <c r="CA164" s="66" t="e">
        <f t="shared" ca="1" si="59"/>
        <v>#DIV/0!</v>
      </c>
      <c r="CB164" s="66" t="e">
        <f t="shared" ca="1" si="60"/>
        <v>#DIV/0!</v>
      </c>
      <c r="CC164" s="24" t="e">
        <f ca="1">10*LOG10(IF(BU164="",0,POWER(10,((BU164+'ModelParams Lw'!$O$4)/10))) +IF(BV164="",0,POWER(10,((BV164+'ModelParams Lw'!$P$4)/10))) +IF(BW164="",0,POWER(10,((BW164+'ModelParams Lw'!$Q$4)/10))) +IF(BX164="",0,POWER(10,((BX164+'ModelParams Lw'!$R$4)/10))) +IF(BY164="",0,POWER(10,((BY164+'ModelParams Lw'!$S$4)/10))) +IF(BZ164="",0,POWER(10,((BZ164+'ModelParams Lw'!$T$4)/10))) +IF(CA164="",0,POWER(10,((CA164+'ModelParams Lw'!$U$4)/10)))+IF(CB164="",0,POWER(10,((CB164+'ModelParams Lw'!$V$4)/10))))</f>
        <v>#DIV/0!</v>
      </c>
      <c r="CD164" s="24" t="e">
        <f t="shared" ca="1" si="61"/>
        <v>#DIV/0!</v>
      </c>
      <c r="CE164" s="24" t="e">
        <f ca="1">(BU164-'ModelParams Lw'!O$10)/'ModelParams Lw'!O$11</f>
        <v>#DIV/0!</v>
      </c>
      <c r="CF164" s="24" t="e">
        <f ca="1">(BV164-'ModelParams Lw'!P$10)/'ModelParams Lw'!P$11</f>
        <v>#DIV/0!</v>
      </c>
      <c r="CG164" s="24" t="e">
        <f ca="1">(BW164-'ModelParams Lw'!Q$10)/'ModelParams Lw'!Q$11</f>
        <v>#DIV/0!</v>
      </c>
      <c r="CH164" s="24" t="e">
        <f ca="1">(BX164-'ModelParams Lw'!R$10)/'ModelParams Lw'!R$11</f>
        <v>#DIV/0!</v>
      </c>
      <c r="CI164" s="24" t="e">
        <f ca="1">(BY164-'ModelParams Lw'!S$10)/'ModelParams Lw'!S$11</f>
        <v>#DIV/0!</v>
      </c>
      <c r="CJ164" s="24" t="e">
        <f ca="1">(BZ164-'ModelParams Lw'!T$10)/'ModelParams Lw'!T$11</f>
        <v>#DIV/0!</v>
      </c>
      <c r="CK164" s="24" t="e">
        <f ca="1">(CA164-'ModelParams Lw'!U$10)/'ModelParams Lw'!U$11</f>
        <v>#DIV/0!</v>
      </c>
      <c r="CL164" s="24" t="e">
        <f ca="1">(CB164-'ModelParams Lw'!V$10)/'ModelParams Lw'!V$11</f>
        <v>#DIV/0!</v>
      </c>
      <c r="CM164" s="66" t="e">
        <f t="shared" si="62"/>
        <v>#DIV/0!</v>
      </c>
      <c r="CN164" s="66" t="e">
        <f t="shared" si="63"/>
        <v>#DIV/0!</v>
      </c>
      <c r="CO164" s="66" t="e">
        <f t="shared" si="64"/>
        <v>#DIV/0!</v>
      </c>
      <c r="CP164" s="66" t="e">
        <f t="shared" si="65"/>
        <v>#DIV/0!</v>
      </c>
      <c r="CQ164" s="66" t="e">
        <f t="shared" si="66"/>
        <v>#DIV/0!</v>
      </c>
      <c r="CR164" s="66" t="e">
        <f t="shared" si="67"/>
        <v>#DIV/0!</v>
      </c>
      <c r="CS164" s="66" t="e">
        <f t="shared" si="68"/>
        <v>#DIV/0!</v>
      </c>
      <c r="CT164" s="66" t="e">
        <f t="shared" si="69"/>
        <v>#DIV/0!</v>
      </c>
      <c r="CU164" s="24" t="e">
        <f>10*LOG10(IF(CM164="",0,POWER(10,((CM164+'ModelParams Lw'!$O$4)/10))) +IF(CN164="",0,POWER(10,((CN164+'ModelParams Lw'!$P$4)/10))) +IF(CO164="",0,POWER(10,((CO164+'ModelParams Lw'!$Q$4)/10))) +IF(CP164="",0,POWER(10,((CP164+'ModelParams Lw'!$R$4)/10))) +IF(CQ164="",0,POWER(10,((CQ164+'ModelParams Lw'!$S$4)/10))) +IF(CR164="",0,POWER(10,((CR164+'ModelParams Lw'!$T$4)/10))) +IF(CS164="",0,POWER(10,((CS164+'ModelParams Lw'!$U$4)/10)))+IF(CT164="",0,POWER(10,((CT164+'ModelParams Lw'!$V$4)/10))))</f>
        <v>#DIV/0!</v>
      </c>
      <c r="CV164" s="24" t="e">
        <f t="shared" si="70"/>
        <v>#DIV/0!</v>
      </c>
      <c r="CW164" s="24" t="e">
        <f>(CM164-'ModelParams Lw'!O$10)/'ModelParams Lw'!O$11</f>
        <v>#DIV/0!</v>
      </c>
      <c r="CX164" s="24" t="e">
        <f>(CN164-'ModelParams Lw'!P$10)/'ModelParams Lw'!P$11</f>
        <v>#DIV/0!</v>
      </c>
      <c r="CY164" s="24" t="e">
        <f>(CO164-'ModelParams Lw'!Q$10)/'ModelParams Lw'!Q$11</f>
        <v>#DIV/0!</v>
      </c>
      <c r="CZ164" s="24" t="e">
        <f>(CP164-'ModelParams Lw'!R$10)/'ModelParams Lw'!R$11</f>
        <v>#DIV/0!</v>
      </c>
      <c r="DA164" s="24" t="e">
        <f>(CQ164-'ModelParams Lw'!S$10)/'ModelParams Lw'!S$11</f>
        <v>#DIV/0!</v>
      </c>
      <c r="DB164" s="24" t="e">
        <f>(CR164-'ModelParams Lw'!T$10)/'ModelParams Lw'!T$11</f>
        <v>#DIV/0!</v>
      </c>
      <c r="DC164" s="24" t="e">
        <f>(CS164-'ModelParams Lw'!U$10)/'ModelParams Lw'!U$11</f>
        <v>#DIV/0!</v>
      </c>
      <c r="DD164" s="24" t="e">
        <f>(CT164-'ModelParams Lw'!V$10)/'ModelParams Lw'!V$11</f>
        <v>#DIV/0!</v>
      </c>
    </row>
    <row r="165" spans="1:108" x14ac:dyDescent="0.25">
      <c r="A165" s="12">
        <f>'Sound Power'!B165</f>
        <v>0</v>
      </c>
      <c r="B165" s="12">
        <f>'Sound Power'!D165</f>
        <v>0</v>
      </c>
      <c r="C165" s="12">
        <f>'Sound Power'!E165</f>
        <v>0</v>
      </c>
      <c r="D165" s="12">
        <f>'Sound Power'!F165</f>
        <v>0</v>
      </c>
      <c r="E165" s="67" t="e">
        <f>IF(Calcul!$G170="SA",'Sound Power'!AY165,'Sound Power'!P165)</f>
        <v>#DIV/0!</v>
      </c>
      <c r="F165" s="67" t="e">
        <f>IF(Calcul!$G170="SA",'Sound Power'!AZ165,'Sound Power'!Q165)</f>
        <v>#DIV/0!</v>
      </c>
      <c r="G165" s="67" t="e">
        <f>IF(Calcul!$G170="SA",'Sound Power'!BA165,'Sound Power'!R165)</f>
        <v>#DIV/0!</v>
      </c>
      <c r="H165" s="67" t="e">
        <f>IF(Calcul!$G170="SA",'Sound Power'!BB165,'Sound Power'!S165)</f>
        <v>#DIV/0!</v>
      </c>
      <c r="I165" s="67" t="e">
        <f>IF(Calcul!$G170="SA",'Sound Power'!BC165,'Sound Power'!T165)</f>
        <v>#DIV/0!</v>
      </c>
      <c r="J165" s="67" t="e">
        <f>IF(Calcul!$G170="SA",'Sound Power'!BD165,'Sound Power'!U165)</f>
        <v>#DIV/0!</v>
      </c>
      <c r="K165" s="67" t="e">
        <f>IF(Calcul!$G170="SA",'Sound Power'!BE165,'Sound Power'!V165)</f>
        <v>#DIV/0!</v>
      </c>
      <c r="L165" s="67" t="e">
        <f>IF(Calcul!$G170="SA",'Sound Power'!BF165,'Sound Power'!W165)</f>
        <v>#DIV/0!</v>
      </c>
      <c r="M165" s="67" t="e">
        <f>'Sound Power'!BY165</f>
        <v>#DIV/0!</v>
      </c>
      <c r="N165" s="67" t="e">
        <f>'Sound Power'!BZ165</f>
        <v>#DIV/0!</v>
      </c>
      <c r="O165" s="67" t="e">
        <f>'Sound Power'!CA165</f>
        <v>#DIV/0!</v>
      </c>
      <c r="P165" s="67" t="e">
        <f>'Sound Power'!CB165</f>
        <v>#DIV/0!</v>
      </c>
      <c r="Q165" s="67" t="e">
        <f>'Sound Power'!CC165</f>
        <v>#DIV/0!</v>
      </c>
      <c r="R165" s="67" t="e">
        <f>'Sound Power'!CD165</f>
        <v>#DIV/0!</v>
      </c>
      <c r="S165" s="67" t="e">
        <f>'Sound Power'!CE165</f>
        <v>#DIV/0!</v>
      </c>
      <c r="T165" s="67" t="e">
        <f>'Sound Power'!CF165</f>
        <v>#DIV/0!</v>
      </c>
      <c r="U165" s="64">
        <f t="shared" si="50"/>
        <v>0</v>
      </c>
      <c r="V165" s="64">
        <f t="shared" si="51"/>
        <v>0</v>
      </c>
      <c r="W165" s="67" t="e">
        <f>('ModelParams Lp'!B$4*10^'ModelParams Lp'!B$5*($U165/$V165)^'ModelParams Lp'!B$6)*3</f>
        <v>#DIV/0!</v>
      </c>
      <c r="X165" s="67" t="e">
        <f>('ModelParams Lp'!C$4*10^'ModelParams Lp'!C$5*($U165/$V165)^'ModelParams Lp'!C$6)*3</f>
        <v>#DIV/0!</v>
      </c>
      <c r="Y165" s="67" t="e">
        <f>('ModelParams Lp'!D$4*10^'ModelParams Lp'!D$5*($U165/$V165)^'ModelParams Lp'!D$6)*3</f>
        <v>#DIV/0!</v>
      </c>
      <c r="Z165" s="67" t="e">
        <f>('ModelParams Lp'!E$4*10^'ModelParams Lp'!E$5*($U165/$V165)^'ModelParams Lp'!E$6)*3</f>
        <v>#DIV/0!</v>
      </c>
      <c r="AA165" s="67" t="e">
        <f>('ModelParams Lp'!F$4*10^'ModelParams Lp'!F$5*($U165/$V165)^'ModelParams Lp'!F$6)*3</f>
        <v>#DIV/0!</v>
      </c>
      <c r="AB165" s="67" t="e">
        <f>('ModelParams Lp'!G$4*10^'ModelParams Lp'!G$5*($U165/$V165)^'ModelParams Lp'!G$6)*3</f>
        <v>#DIV/0!</v>
      </c>
      <c r="AC165" s="67" t="e">
        <f>('ModelParams Lp'!H$4*10^'ModelParams Lp'!H$5*($U165/$V165)^'ModelParams Lp'!H$6)*3</f>
        <v>#DIV/0!</v>
      </c>
      <c r="AD165" s="67" t="e">
        <f>('ModelParams Lp'!I$4*10^'ModelParams Lp'!I$5*($U165/$V165)^'ModelParams Lp'!I$6)*3</f>
        <v>#DIV/0!</v>
      </c>
      <c r="AE165" s="53" t="e">
        <f t="shared" si="52"/>
        <v>#DIV/0!</v>
      </c>
      <c r="AF165" s="53" t="e">
        <f>IF(AE165&lt;'ModelParams Lp'!$B$16,-1,IF(AE165&lt;'ModelParams Lp'!$C$16,0,IF(AE165&lt;'ModelParams Lp'!$D$16,1,IF(AE165&lt;'ModelParams Lp'!$E$16,2,IF(AE165&lt;'ModelParams Lp'!$F$16,3,IF(AE165&lt;'ModelParams Lp'!$G$16,4,IF(AE165&lt;'ModelParams Lp'!$H$16,5,6)))))))</f>
        <v>#DIV/0!</v>
      </c>
      <c r="AG165" s="67" t="e">
        <f ca="1">IF($AF165&gt;1,0,OFFSET('ModelParams Lp'!$C$12,0,-'Sound Pressure'!$AF165))</f>
        <v>#DIV/0!</v>
      </c>
      <c r="AH165" s="67" t="e">
        <f ca="1">IF($AF165&gt;2,0,OFFSET('ModelParams Lp'!$D$12,0,-'Sound Pressure'!$AF165))</f>
        <v>#DIV/0!</v>
      </c>
      <c r="AI165" s="67" t="e">
        <f ca="1">IF($AF165&gt;3,0,OFFSET('ModelParams Lp'!$E$12,0,-'Sound Pressure'!$AF165))</f>
        <v>#DIV/0!</v>
      </c>
      <c r="AJ165" s="67" t="e">
        <f ca="1">IF($AF165&gt;4,0,OFFSET('ModelParams Lp'!$F$12,0,-'Sound Pressure'!$AF165))</f>
        <v>#DIV/0!</v>
      </c>
      <c r="AK165" s="67" t="e">
        <f ca="1">IF($AF165&gt;3,0,OFFSET('ModelParams Lp'!$G$12,0,-'Sound Pressure'!$AF165))</f>
        <v>#DIV/0!</v>
      </c>
      <c r="AL165" s="67" t="e">
        <f ca="1">IF($AF165&gt;5,0,OFFSET('ModelParams Lp'!$H$12,0,-'Sound Pressure'!$AF165))</f>
        <v>#DIV/0!</v>
      </c>
      <c r="AM165" s="67" t="e">
        <f ca="1">IF($AF165&gt;6,0,OFFSET('ModelParams Lp'!$I$12,0,-'Sound Pressure'!$AF165))</f>
        <v>#DIV/0!</v>
      </c>
      <c r="AN165" s="67" t="e">
        <f ca="1">IF($AF165&gt;7,0,IF($AF$4&lt;0,3,OFFSET('ModelParams Lp'!$J$12,0,-'Sound Pressure'!$AF165)))</f>
        <v>#DIV/0!</v>
      </c>
      <c r="AO165" s="67" t="e">
        <f t="shared" si="71"/>
        <v>#DIV/0!</v>
      </c>
      <c r="AP165" s="67" t="e">
        <f t="shared" si="72"/>
        <v>#DIV/0!</v>
      </c>
      <c r="AQ165" s="67" t="e">
        <f t="shared" si="72"/>
        <v>#DIV/0!</v>
      </c>
      <c r="AR165" s="67" t="e">
        <f t="shared" si="72"/>
        <v>#DIV/0!</v>
      </c>
      <c r="AS165" s="67" t="e">
        <f t="shared" si="72"/>
        <v>#DIV/0!</v>
      </c>
      <c r="AT165" s="67" t="e">
        <f t="shared" si="72"/>
        <v>#DIV/0!</v>
      </c>
      <c r="AU165" s="67" t="e">
        <f t="shared" si="72"/>
        <v>#DIV/0!</v>
      </c>
      <c r="AV165" s="67" t="e">
        <f t="shared" si="72"/>
        <v>#DIV/0!</v>
      </c>
      <c r="AW165" s="67">
        <f>'ModelParams Lp'!B$22</f>
        <v>4</v>
      </c>
      <c r="AX165" s="67">
        <f>'ModelParams Lp'!C$22</f>
        <v>2</v>
      </c>
      <c r="AY165" s="67">
        <f>'ModelParams Lp'!D$22</f>
        <v>1</v>
      </c>
      <c r="AZ165" s="67">
        <f>'ModelParams Lp'!E$22</f>
        <v>0</v>
      </c>
      <c r="BA165" s="67">
        <f>'ModelParams Lp'!F$22</f>
        <v>0</v>
      </c>
      <c r="BB165" s="67">
        <f>'ModelParams Lp'!G$22</f>
        <v>0</v>
      </c>
      <c r="BC165" s="67">
        <f>'ModelParams Lp'!H$22</f>
        <v>0</v>
      </c>
      <c r="BD165" s="67">
        <f>'ModelParams Lp'!I$22</f>
        <v>0</v>
      </c>
      <c r="BE165" s="67" t="e">
        <f>-10*LOG(2/(4*PI()*2^2)+4/(0.163*(Calcul!$K170*Calcul!$L170)/VLOOKUP(Calcul!$I170,'ModelParams Lp'!$E$37:$F$39,2,0)))</f>
        <v>#N/A</v>
      </c>
      <c r="BF165" s="67" t="e">
        <f>-10*LOG(2/(4*PI()*2^2)+4/(0.163*(Calcul!$K170*Calcul!$L170)/VLOOKUP(Calcul!$I170,'ModelParams Lp'!$E$37:$F$39,2,0)))</f>
        <v>#N/A</v>
      </c>
      <c r="BG165" s="67" t="e">
        <f>-10*LOG(2/(4*PI()*2^2)+4/(0.163*(Calcul!$K170*Calcul!$L170)/VLOOKUP(Calcul!$I170,'ModelParams Lp'!$E$37:$F$39,2,0)))</f>
        <v>#N/A</v>
      </c>
      <c r="BH165" s="67" t="e">
        <f>-10*LOG(2/(4*PI()*2^2)+4/(0.163*(Calcul!$K170*Calcul!$L170)/VLOOKUP(Calcul!$I170,'ModelParams Lp'!$E$37:$F$39,2,0)))</f>
        <v>#N/A</v>
      </c>
      <c r="BI165" s="67" t="e">
        <f>-10*LOG(2/(4*PI()*2^2)+4/(0.163*(Calcul!$K170*Calcul!$L170)/VLOOKUP(Calcul!$I170,'ModelParams Lp'!$E$37:$F$39,2,0)))</f>
        <v>#N/A</v>
      </c>
      <c r="BJ165" s="67" t="e">
        <f>-10*LOG(2/(4*PI()*2^2)+4/(0.163*(Calcul!$K170*Calcul!$L170)/VLOOKUP(Calcul!$I170,'ModelParams Lp'!$E$37:$F$39,2,0)))</f>
        <v>#N/A</v>
      </c>
      <c r="BK165" s="67" t="e">
        <f>-10*LOG(2/(4*PI()*2^2)+4/(0.163*(Calcul!$K170*Calcul!$L170)/VLOOKUP(Calcul!$I170,'ModelParams Lp'!$E$37:$F$39,2,0)))</f>
        <v>#N/A</v>
      </c>
      <c r="BL165" s="67" t="e">
        <f>-10*LOG(2/(4*PI()*2^2)+4/(0.163*(Calcul!$K170*Calcul!$L170)/VLOOKUP(Calcul!$I170,'ModelParams Lp'!$E$37:$F$39,2,0)))</f>
        <v>#N/A</v>
      </c>
      <c r="BM165" s="67" t="e">
        <f>VLOOKUP(Calcul!$J170,'ModelParams Lp'!$D$28:$O$32,5,0)+BE165</f>
        <v>#N/A</v>
      </c>
      <c r="BN165" s="67" t="e">
        <f>VLOOKUP(Calcul!$J170,'ModelParams Lp'!$D$28:$O$32,6,0)+BF165</f>
        <v>#N/A</v>
      </c>
      <c r="BO165" s="67" t="e">
        <f>VLOOKUP(Calcul!$J170,'ModelParams Lp'!$D$28:$O$32,7,0)+BG165</f>
        <v>#N/A</v>
      </c>
      <c r="BP165" s="67" t="e">
        <f>VLOOKUP(Calcul!$J170,'ModelParams Lp'!$D$28:$O$32,8,0)+BH165</f>
        <v>#N/A</v>
      </c>
      <c r="BQ165" s="67" t="e">
        <f>VLOOKUP(Calcul!$J170,'ModelParams Lp'!$D$28:$O$32,9,0)+BI165</f>
        <v>#N/A</v>
      </c>
      <c r="BR165" s="67" t="e">
        <f>VLOOKUP(Calcul!$J170,'ModelParams Lp'!$D$28:$O$32,10,0)+BJ165</f>
        <v>#N/A</v>
      </c>
      <c r="BS165" s="67" t="e">
        <f>VLOOKUP(Calcul!$J170,'ModelParams Lp'!$D$28:$O$32,11,0)+BK165</f>
        <v>#N/A</v>
      </c>
      <c r="BT165" s="67" t="e">
        <f>VLOOKUP(Calcul!$J170,'ModelParams Lp'!$D$28:$O$32,12,0)+BL165</f>
        <v>#N/A</v>
      </c>
      <c r="BU165" s="66" t="e">
        <f t="shared" ca="1" si="53"/>
        <v>#DIV/0!</v>
      </c>
      <c r="BV165" s="66" t="e">
        <f t="shared" ca="1" si="54"/>
        <v>#DIV/0!</v>
      </c>
      <c r="BW165" s="66" t="e">
        <f t="shared" ca="1" si="55"/>
        <v>#DIV/0!</v>
      </c>
      <c r="BX165" s="66" t="e">
        <f t="shared" ca="1" si="56"/>
        <v>#DIV/0!</v>
      </c>
      <c r="BY165" s="66" t="e">
        <f t="shared" ca="1" si="57"/>
        <v>#DIV/0!</v>
      </c>
      <c r="BZ165" s="66" t="e">
        <f t="shared" ca="1" si="58"/>
        <v>#DIV/0!</v>
      </c>
      <c r="CA165" s="66" t="e">
        <f t="shared" ca="1" si="59"/>
        <v>#DIV/0!</v>
      </c>
      <c r="CB165" s="66" t="e">
        <f t="shared" ca="1" si="60"/>
        <v>#DIV/0!</v>
      </c>
      <c r="CC165" s="24" t="e">
        <f ca="1">10*LOG10(IF(BU165="",0,POWER(10,((BU165+'ModelParams Lw'!$O$4)/10))) +IF(BV165="",0,POWER(10,((BV165+'ModelParams Lw'!$P$4)/10))) +IF(BW165="",0,POWER(10,((BW165+'ModelParams Lw'!$Q$4)/10))) +IF(BX165="",0,POWER(10,((BX165+'ModelParams Lw'!$R$4)/10))) +IF(BY165="",0,POWER(10,((BY165+'ModelParams Lw'!$S$4)/10))) +IF(BZ165="",0,POWER(10,((BZ165+'ModelParams Lw'!$T$4)/10))) +IF(CA165="",0,POWER(10,((CA165+'ModelParams Lw'!$U$4)/10)))+IF(CB165="",0,POWER(10,((CB165+'ModelParams Lw'!$V$4)/10))))</f>
        <v>#DIV/0!</v>
      </c>
      <c r="CD165" s="24" t="e">
        <f t="shared" ca="1" si="61"/>
        <v>#DIV/0!</v>
      </c>
      <c r="CE165" s="24" t="e">
        <f ca="1">(BU165-'ModelParams Lw'!O$10)/'ModelParams Lw'!O$11</f>
        <v>#DIV/0!</v>
      </c>
      <c r="CF165" s="24" t="e">
        <f ca="1">(BV165-'ModelParams Lw'!P$10)/'ModelParams Lw'!P$11</f>
        <v>#DIV/0!</v>
      </c>
      <c r="CG165" s="24" t="e">
        <f ca="1">(BW165-'ModelParams Lw'!Q$10)/'ModelParams Lw'!Q$11</f>
        <v>#DIV/0!</v>
      </c>
      <c r="CH165" s="24" t="e">
        <f ca="1">(BX165-'ModelParams Lw'!R$10)/'ModelParams Lw'!R$11</f>
        <v>#DIV/0!</v>
      </c>
      <c r="CI165" s="24" t="e">
        <f ca="1">(BY165-'ModelParams Lw'!S$10)/'ModelParams Lw'!S$11</f>
        <v>#DIV/0!</v>
      </c>
      <c r="CJ165" s="24" t="e">
        <f ca="1">(BZ165-'ModelParams Lw'!T$10)/'ModelParams Lw'!T$11</f>
        <v>#DIV/0!</v>
      </c>
      <c r="CK165" s="24" t="e">
        <f ca="1">(CA165-'ModelParams Lw'!U$10)/'ModelParams Lw'!U$11</f>
        <v>#DIV/0!</v>
      </c>
      <c r="CL165" s="24" t="e">
        <f ca="1">(CB165-'ModelParams Lw'!V$10)/'ModelParams Lw'!V$11</f>
        <v>#DIV/0!</v>
      </c>
      <c r="CM165" s="66" t="e">
        <f t="shared" si="62"/>
        <v>#DIV/0!</v>
      </c>
      <c r="CN165" s="66" t="e">
        <f t="shared" si="63"/>
        <v>#DIV/0!</v>
      </c>
      <c r="CO165" s="66" t="e">
        <f t="shared" si="64"/>
        <v>#DIV/0!</v>
      </c>
      <c r="CP165" s="66" t="e">
        <f t="shared" si="65"/>
        <v>#DIV/0!</v>
      </c>
      <c r="CQ165" s="66" t="e">
        <f t="shared" si="66"/>
        <v>#DIV/0!</v>
      </c>
      <c r="CR165" s="66" t="e">
        <f t="shared" si="67"/>
        <v>#DIV/0!</v>
      </c>
      <c r="CS165" s="66" t="e">
        <f t="shared" si="68"/>
        <v>#DIV/0!</v>
      </c>
      <c r="CT165" s="66" t="e">
        <f t="shared" si="69"/>
        <v>#DIV/0!</v>
      </c>
      <c r="CU165" s="24" t="e">
        <f>10*LOG10(IF(CM165="",0,POWER(10,((CM165+'ModelParams Lw'!$O$4)/10))) +IF(CN165="",0,POWER(10,((CN165+'ModelParams Lw'!$P$4)/10))) +IF(CO165="",0,POWER(10,((CO165+'ModelParams Lw'!$Q$4)/10))) +IF(CP165="",0,POWER(10,((CP165+'ModelParams Lw'!$R$4)/10))) +IF(CQ165="",0,POWER(10,((CQ165+'ModelParams Lw'!$S$4)/10))) +IF(CR165="",0,POWER(10,((CR165+'ModelParams Lw'!$T$4)/10))) +IF(CS165="",0,POWER(10,((CS165+'ModelParams Lw'!$U$4)/10)))+IF(CT165="",0,POWER(10,((CT165+'ModelParams Lw'!$V$4)/10))))</f>
        <v>#DIV/0!</v>
      </c>
      <c r="CV165" s="24" t="e">
        <f t="shared" si="70"/>
        <v>#DIV/0!</v>
      </c>
      <c r="CW165" s="24" t="e">
        <f>(CM165-'ModelParams Lw'!O$10)/'ModelParams Lw'!O$11</f>
        <v>#DIV/0!</v>
      </c>
      <c r="CX165" s="24" t="e">
        <f>(CN165-'ModelParams Lw'!P$10)/'ModelParams Lw'!P$11</f>
        <v>#DIV/0!</v>
      </c>
      <c r="CY165" s="24" t="e">
        <f>(CO165-'ModelParams Lw'!Q$10)/'ModelParams Lw'!Q$11</f>
        <v>#DIV/0!</v>
      </c>
      <c r="CZ165" s="24" t="e">
        <f>(CP165-'ModelParams Lw'!R$10)/'ModelParams Lw'!R$11</f>
        <v>#DIV/0!</v>
      </c>
      <c r="DA165" s="24" t="e">
        <f>(CQ165-'ModelParams Lw'!S$10)/'ModelParams Lw'!S$11</f>
        <v>#DIV/0!</v>
      </c>
      <c r="DB165" s="24" t="e">
        <f>(CR165-'ModelParams Lw'!T$10)/'ModelParams Lw'!T$11</f>
        <v>#DIV/0!</v>
      </c>
      <c r="DC165" s="24" t="e">
        <f>(CS165-'ModelParams Lw'!U$10)/'ModelParams Lw'!U$11</f>
        <v>#DIV/0!</v>
      </c>
      <c r="DD165" s="24" t="e">
        <f>(CT165-'ModelParams Lw'!V$10)/'ModelParams Lw'!V$11</f>
        <v>#DIV/0!</v>
      </c>
    </row>
    <row r="166" spans="1:108" x14ac:dyDescent="0.25">
      <c r="A166" s="12">
        <f>'Sound Power'!B166</f>
        <v>0</v>
      </c>
      <c r="B166" s="12">
        <f>'Sound Power'!D166</f>
        <v>0</v>
      </c>
      <c r="C166" s="12">
        <f>'Sound Power'!E166</f>
        <v>0</v>
      </c>
      <c r="D166" s="12">
        <f>'Sound Power'!F166</f>
        <v>0</v>
      </c>
      <c r="E166" s="67" t="e">
        <f>IF(Calcul!$G171="SA",'Sound Power'!AY166,'Sound Power'!P166)</f>
        <v>#DIV/0!</v>
      </c>
      <c r="F166" s="67" t="e">
        <f>IF(Calcul!$G171="SA",'Sound Power'!AZ166,'Sound Power'!Q166)</f>
        <v>#DIV/0!</v>
      </c>
      <c r="G166" s="67" t="e">
        <f>IF(Calcul!$G171="SA",'Sound Power'!BA166,'Sound Power'!R166)</f>
        <v>#DIV/0!</v>
      </c>
      <c r="H166" s="67" t="e">
        <f>IF(Calcul!$G171="SA",'Sound Power'!BB166,'Sound Power'!S166)</f>
        <v>#DIV/0!</v>
      </c>
      <c r="I166" s="67" t="e">
        <f>IF(Calcul!$G171="SA",'Sound Power'!BC166,'Sound Power'!T166)</f>
        <v>#DIV/0!</v>
      </c>
      <c r="J166" s="67" t="e">
        <f>IF(Calcul!$G171="SA",'Sound Power'!BD166,'Sound Power'!U166)</f>
        <v>#DIV/0!</v>
      </c>
      <c r="K166" s="67" t="e">
        <f>IF(Calcul!$G171="SA",'Sound Power'!BE166,'Sound Power'!V166)</f>
        <v>#DIV/0!</v>
      </c>
      <c r="L166" s="67" t="e">
        <f>IF(Calcul!$G171="SA",'Sound Power'!BF166,'Sound Power'!W166)</f>
        <v>#DIV/0!</v>
      </c>
      <c r="M166" s="67" t="e">
        <f>'Sound Power'!BY166</f>
        <v>#DIV/0!</v>
      </c>
      <c r="N166" s="67" t="e">
        <f>'Sound Power'!BZ166</f>
        <v>#DIV/0!</v>
      </c>
      <c r="O166" s="67" t="e">
        <f>'Sound Power'!CA166</f>
        <v>#DIV/0!</v>
      </c>
      <c r="P166" s="67" t="e">
        <f>'Sound Power'!CB166</f>
        <v>#DIV/0!</v>
      </c>
      <c r="Q166" s="67" t="e">
        <f>'Sound Power'!CC166</f>
        <v>#DIV/0!</v>
      </c>
      <c r="R166" s="67" t="e">
        <f>'Sound Power'!CD166</f>
        <v>#DIV/0!</v>
      </c>
      <c r="S166" s="67" t="e">
        <f>'Sound Power'!CE166</f>
        <v>#DIV/0!</v>
      </c>
      <c r="T166" s="67" t="e">
        <f>'Sound Power'!CF166</f>
        <v>#DIV/0!</v>
      </c>
      <c r="U166" s="64">
        <f t="shared" si="50"/>
        <v>0</v>
      </c>
      <c r="V166" s="64">
        <f t="shared" si="51"/>
        <v>0</v>
      </c>
      <c r="W166" s="67" t="e">
        <f>('ModelParams Lp'!B$4*10^'ModelParams Lp'!B$5*($U166/$V166)^'ModelParams Lp'!B$6)*3</f>
        <v>#DIV/0!</v>
      </c>
      <c r="X166" s="67" t="e">
        <f>('ModelParams Lp'!C$4*10^'ModelParams Lp'!C$5*($U166/$V166)^'ModelParams Lp'!C$6)*3</f>
        <v>#DIV/0!</v>
      </c>
      <c r="Y166" s="67" t="e">
        <f>('ModelParams Lp'!D$4*10^'ModelParams Lp'!D$5*($U166/$V166)^'ModelParams Lp'!D$6)*3</f>
        <v>#DIV/0!</v>
      </c>
      <c r="Z166" s="67" t="e">
        <f>('ModelParams Lp'!E$4*10^'ModelParams Lp'!E$5*($U166/$V166)^'ModelParams Lp'!E$6)*3</f>
        <v>#DIV/0!</v>
      </c>
      <c r="AA166" s="67" t="e">
        <f>('ModelParams Lp'!F$4*10^'ModelParams Lp'!F$5*($U166/$V166)^'ModelParams Lp'!F$6)*3</f>
        <v>#DIV/0!</v>
      </c>
      <c r="AB166" s="67" t="e">
        <f>('ModelParams Lp'!G$4*10^'ModelParams Lp'!G$5*($U166/$V166)^'ModelParams Lp'!G$6)*3</f>
        <v>#DIV/0!</v>
      </c>
      <c r="AC166" s="67" t="e">
        <f>('ModelParams Lp'!H$4*10^'ModelParams Lp'!H$5*($U166/$V166)^'ModelParams Lp'!H$6)*3</f>
        <v>#DIV/0!</v>
      </c>
      <c r="AD166" s="67" t="e">
        <f>('ModelParams Lp'!I$4*10^'ModelParams Lp'!I$5*($U166/$V166)^'ModelParams Lp'!I$6)*3</f>
        <v>#DIV/0!</v>
      </c>
      <c r="AE166" s="53" t="e">
        <f t="shared" si="52"/>
        <v>#DIV/0!</v>
      </c>
      <c r="AF166" s="53" t="e">
        <f>IF(AE166&lt;'ModelParams Lp'!$B$16,-1,IF(AE166&lt;'ModelParams Lp'!$C$16,0,IF(AE166&lt;'ModelParams Lp'!$D$16,1,IF(AE166&lt;'ModelParams Lp'!$E$16,2,IF(AE166&lt;'ModelParams Lp'!$F$16,3,IF(AE166&lt;'ModelParams Lp'!$G$16,4,IF(AE166&lt;'ModelParams Lp'!$H$16,5,6)))))))</f>
        <v>#DIV/0!</v>
      </c>
      <c r="AG166" s="67" t="e">
        <f ca="1">IF($AF166&gt;1,0,OFFSET('ModelParams Lp'!$C$12,0,-'Sound Pressure'!$AF166))</f>
        <v>#DIV/0!</v>
      </c>
      <c r="AH166" s="67" t="e">
        <f ca="1">IF($AF166&gt;2,0,OFFSET('ModelParams Lp'!$D$12,0,-'Sound Pressure'!$AF166))</f>
        <v>#DIV/0!</v>
      </c>
      <c r="AI166" s="67" t="e">
        <f ca="1">IF($AF166&gt;3,0,OFFSET('ModelParams Lp'!$E$12,0,-'Sound Pressure'!$AF166))</f>
        <v>#DIV/0!</v>
      </c>
      <c r="AJ166" s="67" t="e">
        <f ca="1">IF($AF166&gt;4,0,OFFSET('ModelParams Lp'!$F$12,0,-'Sound Pressure'!$AF166))</f>
        <v>#DIV/0!</v>
      </c>
      <c r="AK166" s="67" t="e">
        <f ca="1">IF($AF166&gt;3,0,OFFSET('ModelParams Lp'!$G$12,0,-'Sound Pressure'!$AF166))</f>
        <v>#DIV/0!</v>
      </c>
      <c r="AL166" s="67" t="e">
        <f ca="1">IF($AF166&gt;5,0,OFFSET('ModelParams Lp'!$H$12,0,-'Sound Pressure'!$AF166))</f>
        <v>#DIV/0!</v>
      </c>
      <c r="AM166" s="67" t="e">
        <f ca="1">IF($AF166&gt;6,0,OFFSET('ModelParams Lp'!$I$12,0,-'Sound Pressure'!$AF166))</f>
        <v>#DIV/0!</v>
      </c>
      <c r="AN166" s="67" t="e">
        <f ca="1">IF($AF166&gt;7,0,IF($AF$4&lt;0,3,OFFSET('ModelParams Lp'!$J$12,0,-'Sound Pressure'!$AF166)))</f>
        <v>#DIV/0!</v>
      </c>
      <c r="AO166" s="67" t="e">
        <f t="shared" si="71"/>
        <v>#DIV/0!</v>
      </c>
      <c r="AP166" s="67" t="e">
        <f t="shared" si="72"/>
        <v>#DIV/0!</v>
      </c>
      <c r="AQ166" s="67" t="e">
        <f t="shared" si="72"/>
        <v>#DIV/0!</v>
      </c>
      <c r="AR166" s="67" t="e">
        <f t="shared" si="72"/>
        <v>#DIV/0!</v>
      </c>
      <c r="AS166" s="67" t="e">
        <f t="shared" si="72"/>
        <v>#DIV/0!</v>
      </c>
      <c r="AT166" s="67" t="e">
        <f t="shared" si="72"/>
        <v>#DIV/0!</v>
      </c>
      <c r="AU166" s="67" t="e">
        <f t="shared" si="72"/>
        <v>#DIV/0!</v>
      </c>
      <c r="AV166" s="67" t="e">
        <f t="shared" si="72"/>
        <v>#DIV/0!</v>
      </c>
      <c r="AW166" s="67">
        <f>'ModelParams Lp'!B$22</f>
        <v>4</v>
      </c>
      <c r="AX166" s="67">
        <f>'ModelParams Lp'!C$22</f>
        <v>2</v>
      </c>
      <c r="AY166" s="67">
        <f>'ModelParams Lp'!D$22</f>
        <v>1</v>
      </c>
      <c r="AZ166" s="67">
        <f>'ModelParams Lp'!E$22</f>
        <v>0</v>
      </c>
      <c r="BA166" s="67">
        <f>'ModelParams Lp'!F$22</f>
        <v>0</v>
      </c>
      <c r="BB166" s="67">
        <f>'ModelParams Lp'!G$22</f>
        <v>0</v>
      </c>
      <c r="BC166" s="67">
        <f>'ModelParams Lp'!H$22</f>
        <v>0</v>
      </c>
      <c r="BD166" s="67">
        <f>'ModelParams Lp'!I$22</f>
        <v>0</v>
      </c>
      <c r="BE166" s="67" t="e">
        <f>-10*LOG(2/(4*PI()*2^2)+4/(0.163*(Calcul!$K171*Calcul!$L171)/VLOOKUP(Calcul!$I171,'ModelParams Lp'!$E$37:$F$39,2,0)))</f>
        <v>#N/A</v>
      </c>
      <c r="BF166" s="67" t="e">
        <f>-10*LOG(2/(4*PI()*2^2)+4/(0.163*(Calcul!$K171*Calcul!$L171)/VLOOKUP(Calcul!$I171,'ModelParams Lp'!$E$37:$F$39,2,0)))</f>
        <v>#N/A</v>
      </c>
      <c r="BG166" s="67" t="e">
        <f>-10*LOG(2/(4*PI()*2^2)+4/(0.163*(Calcul!$K171*Calcul!$L171)/VLOOKUP(Calcul!$I171,'ModelParams Lp'!$E$37:$F$39,2,0)))</f>
        <v>#N/A</v>
      </c>
      <c r="BH166" s="67" t="e">
        <f>-10*LOG(2/(4*PI()*2^2)+4/(0.163*(Calcul!$K171*Calcul!$L171)/VLOOKUP(Calcul!$I171,'ModelParams Lp'!$E$37:$F$39,2,0)))</f>
        <v>#N/A</v>
      </c>
      <c r="BI166" s="67" t="e">
        <f>-10*LOG(2/(4*PI()*2^2)+4/(0.163*(Calcul!$K171*Calcul!$L171)/VLOOKUP(Calcul!$I171,'ModelParams Lp'!$E$37:$F$39,2,0)))</f>
        <v>#N/A</v>
      </c>
      <c r="BJ166" s="67" t="e">
        <f>-10*LOG(2/(4*PI()*2^2)+4/(0.163*(Calcul!$K171*Calcul!$L171)/VLOOKUP(Calcul!$I171,'ModelParams Lp'!$E$37:$F$39,2,0)))</f>
        <v>#N/A</v>
      </c>
      <c r="BK166" s="67" t="e">
        <f>-10*LOG(2/(4*PI()*2^2)+4/(0.163*(Calcul!$K171*Calcul!$L171)/VLOOKUP(Calcul!$I171,'ModelParams Lp'!$E$37:$F$39,2,0)))</f>
        <v>#N/A</v>
      </c>
      <c r="BL166" s="67" t="e">
        <f>-10*LOG(2/(4*PI()*2^2)+4/(0.163*(Calcul!$K171*Calcul!$L171)/VLOOKUP(Calcul!$I171,'ModelParams Lp'!$E$37:$F$39,2,0)))</f>
        <v>#N/A</v>
      </c>
      <c r="BM166" s="67" t="e">
        <f>VLOOKUP(Calcul!$J171,'ModelParams Lp'!$D$28:$O$32,5,0)+BE166</f>
        <v>#N/A</v>
      </c>
      <c r="BN166" s="67" t="e">
        <f>VLOOKUP(Calcul!$J171,'ModelParams Lp'!$D$28:$O$32,6,0)+BF166</f>
        <v>#N/A</v>
      </c>
      <c r="BO166" s="67" t="e">
        <f>VLOOKUP(Calcul!$J171,'ModelParams Lp'!$D$28:$O$32,7,0)+BG166</f>
        <v>#N/A</v>
      </c>
      <c r="BP166" s="67" t="e">
        <f>VLOOKUP(Calcul!$J171,'ModelParams Lp'!$D$28:$O$32,8,0)+BH166</f>
        <v>#N/A</v>
      </c>
      <c r="BQ166" s="67" t="e">
        <f>VLOOKUP(Calcul!$J171,'ModelParams Lp'!$D$28:$O$32,9,0)+BI166</f>
        <v>#N/A</v>
      </c>
      <c r="BR166" s="67" t="e">
        <f>VLOOKUP(Calcul!$J171,'ModelParams Lp'!$D$28:$O$32,10,0)+BJ166</f>
        <v>#N/A</v>
      </c>
      <c r="BS166" s="67" t="e">
        <f>VLOOKUP(Calcul!$J171,'ModelParams Lp'!$D$28:$O$32,11,0)+BK166</f>
        <v>#N/A</v>
      </c>
      <c r="BT166" s="67" t="e">
        <f>VLOOKUP(Calcul!$J171,'ModelParams Lp'!$D$28:$O$32,12,0)+BL166</f>
        <v>#N/A</v>
      </c>
      <c r="BU166" s="66" t="e">
        <f t="shared" ca="1" si="53"/>
        <v>#DIV/0!</v>
      </c>
      <c r="BV166" s="66" t="e">
        <f t="shared" ca="1" si="54"/>
        <v>#DIV/0!</v>
      </c>
      <c r="BW166" s="66" t="e">
        <f t="shared" ca="1" si="55"/>
        <v>#DIV/0!</v>
      </c>
      <c r="BX166" s="66" t="e">
        <f t="shared" ca="1" si="56"/>
        <v>#DIV/0!</v>
      </c>
      <c r="BY166" s="66" t="e">
        <f t="shared" ca="1" si="57"/>
        <v>#DIV/0!</v>
      </c>
      <c r="BZ166" s="66" t="e">
        <f t="shared" ca="1" si="58"/>
        <v>#DIV/0!</v>
      </c>
      <c r="CA166" s="66" t="e">
        <f t="shared" ca="1" si="59"/>
        <v>#DIV/0!</v>
      </c>
      <c r="CB166" s="66" t="e">
        <f t="shared" ca="1" si="60"/>
        <v>#DIV/0!</v>
      </c>
      <c r="CC166" s="24" t="e">
        <f ca="1">10*LOG10(IF(BU166="",0,POWER(10,((BU166+'ModelParams Lw'!$O$4)/10))) +IF(BV166="",0,POWER(10,((BV166+'ModelParams Lw'!$P$4)/10))) +IF(BW166="",0,POWER(10,((BW166+'ModelParams Lw'!$Q$4)/10))) +IF(BX166="",0,POWER(10,((BX166+'ModelParams Lw'!$R$4)/10))) +IF(BY166="",0,POWER(10,((BY166+'ModelParams Lw'!$S$4)/10))) +IF(BZ166="",0,POWER(10,((BZ166+'ModelParams Lw'!$T$4)/10))) +IF(CA166="",0,POWER(10,((CA166+'ModelParams Lw'!$U$4)/10)))+IF(CB166="",0,POWER(10,((CB166+'ModelParams Lw'!$V$4)/10))))</f>
        <v>#DIV/0!</v>
      </c>
      <c r="CD166" s="24" t="e">
        <f t="shared" ca="1" si="61"/>
        <v>#DIV/0!</v>
      </c>
      <c r="CE166" s="24" t="e">
        <f ca="1">(BU166-'ModelParams Lw'!O$10)/'ModelParams Lw'!O$11</f>
        <v>#DIV/0!</v>
      </c>
      <c r="CF166" s="24" t="e">
        <f ca="1">(BV166-'ModelParams Lw'!P$10)/'ModelParams Lw'!P$11</f>
        <v>#DIV/0!</v>
      </c>
      <c r="CG166" s="24" t="e">
        <f ca="1">(BW166-'ModelParams Lw'!Q$10)/'ModelParams Lw'!Q$11</f>
        <v>#DIV/0!</v>
      </c>
      <c r="CH166" s="24" t="e">
        <f ca="1">(BX166-'ModelParams Lw'!R$10)/'ModelParams Lw'!R$11</f>
        <v>#DIV/0!</v>
      </c>
      <c r="CI166" s="24" t="e">
        <f ca="1">(BY166-'ModelParams Lw'!S$10)/'ModelParams Lw'!S$11</f>
        <v>#DIV/0!</v>
      </c>
      <c r="CJ166" s="24" t="e">
        <f ca="1">(BZ166-'ModelParams Lw'!T$10)/'ModelParams Lw'!T$11</f>
        <v>#DIV/0!</v>
      </c>
      <c r="CK166" s="24" t="e">
        <f ca="1">(CA166-'ModelParams Lw'!U$10)/'ModelParams Lw'!U$11</f>
        <v>#DIV/0!</v>
      </c>
      <c r="CL166" s="24" t="e">
        <f ca="1">(CB166-'ModelParams Lw'!V$10)/'ModelParams Lw'!V$11</f>
        <v>#DIV/0!</v>
      </c>
      <c r="CM166" s="66" t="e">
        <f t="shared" si="62"/>
        <v>#DIV/0!</v>
      </c>
      <c r="CN166" s="66" t="e">
        <f t="shared" si="63"/>
        <v>#DIV/0!</v>
      </c>
      <c r="CO166" s="66" t="e">
        <f t="shared" si="64"/>
        <v>#DIV/0!</v>
      </c>
      <c r="CP166" s="66" t="e">
        <f t="shared" si="65"/>
        <v>#DIV/0!</v>
      </c>
      <c r="CQ166" s="66" t="e">
        <f t="shared" si="66"/>
        <v>#DIV/0!</v>
      </c>
      <c r="CR166" s="66" t="e">
        <f t="shared" si="67"/>
        <v>#DIV/0!</v>
      </c>
      <c r="CS166" s="66" t="e">
        <f t="shared" si="68"/>
        <v>#DIV/0!</v>
      </c>
      <c r="CT166" s="66" t="e">
        <f t="shared" si="69"/>
        <v>#DIV/0!</v>
      </c>
      <c r="CU166" s="24" t="e">
        <f>10*LOG10(IF(CM166="",0,POWER(10,((CM166+'ModelParams Lw'!$O$4)/10))) +IF(CN166="",0,POWER(10,((CN166+'ModelParams Lw'!$P$4)/10))) +IF(CO166="",0,POWER(10,((CO166+'ModelParams Lw'!$Q$4)/10))) +IF(CP166="",0,POWER(10,((CP166+'ModelParams Lw'!$R$4)/10))) +IF(CQ166="",0,POWER(10,((CQ166+'ModelParams Lw'!$S$4)/10))) +IF(CR166="",0,POWER(10,((CR166+'ModelParams Lw'!$T$4)/10))) +IF(CS166="",0,POWER(10,((CS166+'ModelParams Lw'!$U$4)/10)))+IF(CT166="",0,POWER(10,((CT166+'ModelParams Lw'!$V$4)/10))))</f>
        <v>#DIV/0!</v>
      </c>
      <c r="CV166" s="24" t="e">
        <f t="shared" si="70"/>
        <v>#DIV/0!</v>
      </c>
      <c r="CW166" s="24" t="e">
        <f>(CM166-'ModelParams Lw'!O$10)/'ModelParams Lw'!O$11</f>
        <v>#DIV/0!</v>
      </c>
      <c r="CX166" s="24" t="e">
        <f>(CN166-'ModelParams Lw'!P$10)/'ModelParams Lw'!P$11</f>
        <v>#DIV/0!</v>
      </c>
      <c r="CY166" s="24" t="e">
        <f>(CO166-'ModelParams Lw'!Q$10)/'ModelParams Lw'!Q$11</f>
        <v>#DIV/0!</v>
      </c>
      <c r="CZ166" s="24" t="e">
        <f>(CP166-'ModelParams Lw'!R$10)/'ModelParams Lw'!R$11</f>
        <v>#DIV/0!</v>
      </c>
      <c r="DA166" s="24" t="e">
        <f>(CQ166-'ModelParams Lw'!S$10)/'ModelParams Lw'!S$11</f>
        <v>#DIV/0!</v>
      </c>
      <c r="DB166" s="24" t="e">
        <f>(CR166-'ModelParams Lw'!T$10)/'ModelParams Lw'!T$11</f>
        <v>#DIV/0!</v>
      </c>
      <c r="DC166" s="24" t="e">
        <f>(CS166-'ModelParams Lw'!U$10)/'ModelParams Lw'!U$11</f>
        <v>#DIV/0!</v>
      </c>
      <c r="DD166" s="24" t="e">
        <f>(CT166-'ModelParams Lw'!V$10)/'ModelParams Lw'!V$11</f>
        <v>#DIV/0!</v>
      </c>
    </row>
    <row r="167" spans="1:108" x14ac:dyDescent="0.25">
      <c r="A167" s="12">
        <f>'Sound Power'!B167</f>
        <v>0</v>
      </c>
      <c r="B167" s="12">
        <f>'Sound Power'!D167</f>
        <v>0</v>
      </c>
      <c r="C167" s="12">
        <f>'Sound Power'!E167</f>
        <v>0</v>
      </c>
      <c r="D167" s="12">
        <f>'Sound Power'!F167</f>
        <v>0</v>
      </c>
      <c r="E167" s="67" t="e">
        <f>IF(Calcul!$G172="SA",'Sound Power'!AY167,'Sound Power'!P167)</f>
        <v>#DIV/0!</v>
      </c>
      <c r="F167" s="67" t="e">
        <f>IF(Calcul!$G172="SA",'Sound Power'!AZ167,'Sound Power'!Q167)</f>
        <v>#DIV/0!</v>
      </c>
      <c r="G167" s="67" t="e">
        <f>IF(Calcul!$G172="SA",'Sound Power'!BA167,'Sound Power'!R167)</f>
        <v>#DIV/0!</v>
      </c>
      <c r="H167" s="67" t="e">
        <f>IF(Calcul!$G172="SA",'Sound Power'!BB167,'Sound Power'!S167)</f>
        <v>#DIV/0!</v>
      </c>
      <c r="I167" s="67" t="e">
        <f>IF(Calcul!$G172="SA",'Sound Power'!BC167,'Sound Power'!T167)</f>
        <v>#DIV/0!</v>
      </c>
      <c r="J167" s="67" t="e">
        <f>IF(Calcul!$G172="SA",'Sound Power'!BD167,'Sound Power'!U167)</f>
        <v>#DIV/0!</v>
      </c>
      <c r="K167" s="67" t="e">
        <f>IF(Calcul!$G172="SA",'Sound Power'!BE167,'Sound Power'!V167)</f>
        <v>#DIV/0!</v>
      </c>
      <c r="L167" s="67" t="e">
        <f>IF(Calcul!$G172="SA",'Sound Power'!BF167,'Sound Power'!W167)</f>
        <v>#DIV/0!</v>
      </c>
      <c r="M167" s="67" t="e">
        <f>'Sound Power'!BY167</f>
        <v>#DIV/0!</v>
      </c>
      <c r="N167" s="67" t="e">
        <f>'Sound Power'!BZ167</f>
        <v>#DIV/0!</v>
      </c>
      <c r="O167" s="67" t="e">
        <f>'Sound Power'!CA167</f>
        <v>#DIV/0!</v>
      </c>
      <c r="P167" s="67" t="e">
        <f>'Sound Power'!CB167</f>
        <v>#DIV/0!</v>
      </c>
      <c r="Q167" s="67" t="e">
        <f>'Sound Power'!CC167</f>
        <v>#DIV/0!</v>
      </c>
      <c r="R167" s="67" t="e">
        <f>'Sound Power'!CD167</f>
        <v>#DIV/0!</v>
      </c>
      <c r="S167" s="67" t="e">
        <f>'Sound Power'!CE167</f>
        <v>#DIV/0!</v>
      </c>
      <c r="T167" s="67" t="e">
        <f>'Sound Power'!CF167</f>
        <v>#DIV/0!</v>
      </c>
      <c r="U167" s="64">
        <f t="shared" si="50"/>
        <v>0</v>
      </c>
      <c r="V167" s="64">
        <f t="shared" si="51"/>
        <v>0</v>
      </c>
      <c r="W167" s="67" t="e">
        <f>('ModelParams Lp'!B$4*10^'ModelParams Lp'!B$5*($U167/$V167)^'ModelParams Lp'!B$6)*3</f>
        <v>#DIV/0!</v>
      </c>
      <c r="X167" s="67" t="e">
        <f>('ModelParams Lp'!C$4*10^'ModelParams Lp'!C$5*($U167/$V167)^'ModelParams Lp'!C$6)*3</f>
        <v>#DIV/0!</v>
      </c>
      <c r="Y167" s="67" t="e">
        <f>('ModelParams Lp'!D$4*10^'ModelParams Lp'!D$5*($U167/$V167)^'ModelParams Lp'!D$6)*3</f>
        <v>#DIV/0!</v>
      </c>
      <c r="Z167" s="67" t="e">
        <f>('ModelParams Lp'!E$4*10^'ModelParams Lp'!E$5*($U167/$V167)^'ModelParams Lp'!E$6)*3</f>
        <v>#DIV/0!</v>
      </c>
      <c r="AA167" s="67" t="e">
        <f>('ModelParams Lp'!F$4*10^'ModelParams Lp'!F$5*($U167/$V167)^'ModelParams Lp'!F$6)*3</f>
        <v>#DIV/0!</v>
      </c>
      <c r="AB167" s="67" t="e">
        <f>('ModelParams Lp'!G$4*10^'ModelParams Lp'!G$5*($U167/$V167)^'ModelParams Lp'!G$6)*3</f>
        <v>#DIV/0!</v>
      </c>
      <c r="AC167" s="67" t="e">
        <f>('ModelParams Lp'!H$4*10^'ModelParams Lp'!H$5*($U167/$V167)^'ModelParams Lp'!H$6)*3</f>
        <v>#DIV/0!</v>
      </c>
      <c r="AD167" s="67" t="e">
        <f>('ModelParams Lp'!I$4*10^'ModelParams Lp'!I$5*($U167/$V167)^'ModelParams Lp'!I$6)*3</f>
        <v>#DIV/0!</v>
      </c>
      <c r="AE167" s="53" t="e">
        <f t="shared" si="52"/>
        <v>#DIV/0!</v>
      </c>
      <c r="AF167" s="53" t="e">
        <f>IF(AE167&lt;'ModelParams Lp'!$B$16,-1,IF(AE167&lt;'ModelParams Lp'!$C$16,0,IF(AE167&lt;'ModelParams Lp'!$D$16,1,IF(AE167&lt;'ModelParams Lp'!$E$16,2,IF(AE167&lt;'ModelParams Lp'!$F$16,3,IF(AE167&lt;'ModelParams Lp'!$G$16,4,IF(AE167&lt;'ModelParams Lp'!$H$16,5,6)))))))</f>
        <v>#DIV/0!</v>
      </c>
      <c r="AG167" s="67" t="e">
        <f ca="1">IF($AF167&gt;1,0,OFFSET('ModelParams Lp'!$C$12,0,-'Sound Pressure'!$AF167))</f>
        <v>#DIV/0!</v>
      </c>
      <c r="AH167" s="67" t="e">
        <f ca="1">IF($AF167&gt;2,0,OFFSET('ModelParams Lp'!$D$12,0,-'Sound Pressure'!$AF167))</f>
        <v>#DIV/0!</v>
      </c>
      <c r="AI167" s="67" t="e">
        <f ca="1">IF($AF167&gt;3,0,OFFSET('ModelParams Lp'!$E$12,0,-'Sound Pressure'!$AF167))</f>
        <v>#DIV/0!</v>
      </c>
      <c r="AJ167" s="67" t="e">
        <f ca="1">IF($AF167&gt;4,0,OFFSET('ModelParams Lp'!$F$12,0,-'Sound Pressure'!$AF167))</f>
        <v>#DIV/0!</v>
      </c>
      <c r="AK167" s="67" t="e">
        <f ca="1">IF($AF167&gt;3,0,OFFSET('ModelParams Lp'!$G$12,0,-'Sound Pressure'!$AF167))</f>
        <v>#DIV/0!</v>
      </c>
      <c r="AL167" s="67" t="e">
        <f ca="1">IF($AF167&gt;5,0,OFFSET('ModelParams Lp'!$H$12,0,-'Sound Pressure'!$AF167))</f>
        <v>#DIV/0!</v>
      </c>
      <c r="AM167" s="67" t="e">
        <f ca="1">IF($AF167&gt;6,0,OFFSET('ModelParams Lp'!$I$12,0,-'Sound Pressure'!$AF167))</f>
        <v>#DIV/0!</v>
      </c>
      <c r="AN167" s="67" t="e">
        <f ca="1">IF($AF167&gt;7,0,IF($AF$4&lt;0,3,OFFSET('ModelParams Lp'!$J$12,0,-'Sound Pressure'!$AF167)))</f>
        <v>#DIV/0!</v>
      </c>
      <c r="AO167" s="67" t="e">
        <f t="shared" si="71"/>
        <v>#DIV/0!</v>
      </c>
      <c r="AP167" s="67" t="e">
        <f t="shared" si="72"/>
        <v>#DIV/0!</v>
      </c>
      <c r="AQ167" s="67" t="e">
        <f t="shared" si="72"/>
        <v>#DIV/0!</v>
      </c>
      <c r="AR167" s="67" t="e">
        <f t="shared" si="72"/>
        <v>#DIV/0!</v>
      </c>
      <c r="AS167" s="67" t="e">
        <f t="shared" si="72"/>
        <v>#DIV/0!</v>
      </c>
      <c r="AT167" s="67" t="e">
        <f t="shared" si="72"/>
        <v>#DIV/0!</v>
      </c>
      <c r="AU167" s="67" t="e">
        <f t="shared" si="72"/>
        <v>#DIV/0!</v>
      </c>
      <c r="AV167" s="67" t="e">
        <f t="shared" si="72"/>
        <v>#DIV/0!</v>
      </c>
      <c r="AW167" s="67">
        <f>'ModelParams Lp'!B$22</f>
        <v>4</v>
      </c>
      <c r="AX167" s="67">
        <f>'ModelParams Lp'!C$22</f>
        <v>2</v>
      </c>
      <c r="AY167" s="67">
        <f>'ModelParams Lp'!D$22</f>
        <v>1</v>
      </c>
      <c r="AZ167" s="67">
        <f>'ModelParams Lp'!E$22</f>
        <v>0</v>
      </c>
      <c r="BA167" s="67">
        <f>'ModelParams Lp'!F$22</f>
        <v>0</v>
      </c>
      <c r="BB167" s="67">
        <f>'ModelParams Lp'!G$22</f>
        <v>0</v>
      </c>
      <c r="BC167" s="67">
        <f>'ModelParams Lp'!H$22</f>
        <v>0</v>
      </c>
      <c r="BD167" s="67">
        <f>'ModelParams Lp'!I$22</f>
        <v>0</v>
      </c>
      <c r="BE167" s="67" t="e">
        <f>-10*LOG(2/(4*PI()*2^2)+4/(0.163*(Calcul!$K172*Calcul!$L172)/VLOOKUP(Calcul!$I172,'ModelParams Lp'!$E$37:$F$39,2,0)))</f>
        <v>#N/A</v>
      </c>
      <c r="BF167" s="67" t="e">
        <f>-10*LOG(2/(4*PI()*2^2)+4/(0.163*(Calcul!$K172*Calcul!$L172)/VLOOKUP(Calcul!$I172,'ModelParams Lp'!$E$37:$F$39,2,0)))</f>
        <v>#N/A</v>
      </c>
      <c r="BG167" s="67" t="e">
        <f>-10*LOG(2/(4*PI()*2^2)+4/(0.163*(Calcul!$K172*Calcul!$L172)/VLOOKUP(Calcul!$I172,'ModelParams Lp'!$E$37:$F$39,2,0)))</f>
        <v>#N/A</v>
      </c>
      <c r="BH167" s="67" t="e">
        <f>-10*LOG(2/(4*PI()*2^2)+4/(0.163*(Calcul!$K172*Calcul!$L172)/VLOOKUP(Calcul!$I172,'ModelParams Lp'!$E$37:$F$39,2,0)))</f>
        <v>#N/A</v>
      </c>
      <c r="BI167" s="67" t="e">
        <f>-10*LOG(2/(4*PI()*2^2)+4/(0.163*(Calcul!$K172*Calcul!$L172)/VLOOKUP(Calcul!$I172,'ModelParams Lp'!$E$37:$F$39,2,0)))</f>
        <v>#N/A</v>
      </c>
      <c r="BJ167" s="67" t="e">
        <f>-10*LOG(2/(4*PI()*2^2)+4/(0.163*(Calcul!$K172*Calcul!$L172)/VLOOKUP(Calcul!$I172,'ModelParams Lp'!$E$37:$F$39,2,0)))</f>
        <v>#N/A</v>
      </c>
      <c r="BK167" s="67" t="e">
        <f>-10*LOG(2/(4*PI()*2^2)+4/(0.163*(Calcul!$K172*Calcul!$L172)/VLOOKUP(Calcul!$I172,'ModelParams Lp'!$E$37:$F$39,2,0)))</f>
        <v>#N/A</v>
      </c>
      <c r="BL167" s="67" t="e">
        <f>-10*LOG(2/(4*PI()*2^2)+4/(0.163*(Calcul!$K172*Calcul!$L172)/VLOOKUP(Calcul!$I172,'ModelParams Lp'!$E$37:$F$39,2,0)))</f>
        <v>#N/A</v>
      </c>
      <c r="BM167" s="67" t="e">
        <f>VLOOKUP(Calcul!$J172,'ModelParams Lp'!$D$28:$O$32,5,0)+BE167</f>
        <v>#N/A</v>
      </c>
      <c r="BN167" s="67" t="e">
        <f>VLOOKUP(Calcul!$J172,'ModelParams Lp'!$D$28:$O$32,6,0)+BF167</f>
        <v>#N/A</v>
      </c>
      <c r="BO167" s="67" t="e">
        <f>VLOOKUP(Calcul!$J172,'ModelParams Lp'!$D$28:$O$32,7,0)+BG167</f>
        <v>#N/A</v>
      </c>
      <c r="BP167" s="67" t="e">
        <f>VLOOKUP(Calcul!$J172,'ModelParams Lp'!$D$28:$O$32,8,0)+BH167</f>
        <v>#N/A</v>
      </c>
      <c r="BQ167" s="67" t="e">
        <f>VLOOKUP(Calcul!$J172,'ModelParams Lp'!$D$28:$O$32,9,0)+BI167</f>
        <v>#N/A</v>
      </c>
      <c r="BR167" s="67" t="e">
        <f>VLOOKUP(Calcul!$J172,'ModelParams Lp'!$D$28:$O$32,10,0)+BJ167</f>
        <v>#N/A</v>
      </c>
      <c r="BS167" s="67" t="e">
        <f>VLOOKUP(Calcul!$J172,'ModelParams Lp'!$D$28:$O$32,11,0)+BK167</f>
        <v>#N/A</v>
      </c>
      <c r="BT167" s="67" t="e">
        <f>VLOOKUP(Calcul!$J172,'ModelParams Lp'!$D$28:$O$32,12,0)+BL167</f>
        <v>#N/A</v>
      </c>
      <c r="BU167" s="66" t="e">
        <f t="shared" ca="1" si="53"/>
        <v>#DIV/0!</v>
      </c>
      <c r="BV167" s="66" t="e">
        <f t="shared" ca="1" si="54"/>
        <v>#DIV/0!</v>
      </c>
      <c r="BW167" s="66" t="e">
        <f t="shared" ca="1" si="55"/>
        <v>#DIV/0!</v>
      </c>
      <c r="BX167" s="66" t="e">
        <f t="shared" ca="1" si="56"/>
        <v>#DIV/0!</v>
      </c>
      <c r="BY167" s="66" t="e">
        <f t="shared" ca="1" si="57"/>
        <v>#DIV/0!</v>
      </c>
      <c r="BZ167" s="66" t="e">
        <f t="shared" ca="1" si="58"/>
        <v>#DIV/0!</v>
      </c>
      <c r="CA167" s="66" t="e">
        <f t="shared" ca="1" si="59"/>
        <v>#DIV/0!</v>
      </c>
      <c r="CB167" s="66" t="e">
        <f t="shared" ca="1" si="60"/>
        <v>#DIV/0!</v>
      </c>
      <c r="CC167" s="24" t="e">
        <f ca="1">10*LOG10(IF(BU167="",0,POWER(10,((BU167+'ModelParams Lw'!$O$4)/10))) +IF(BV167="",0,POWER(10,((BV167+'ModelParams Lw'!$P$4)/10))) +IF(BW167="",0,POWER(10,((BW167+'ModelParams Lw'!$Q$4)/10))) +IF(BX167="",0,POWER(10,((BX167+'ModelParams Lw'!$R$4)/10))) +IF(BY167="",0,POWER(10,((BY167+'ModelParams Lw'!$S$4)/10))) +IF(BZ167="",0,POWER(10,((BZ167+'ModelParams Lw'!$T$4)/10))) +IF(CA167="",0,POWER(10,((CA167+'ModelParams Lw'!$U$4)/10)))+IF(CB167="",0,POWER(10,((CB167+'ModelParams Lw'!$V$4)/10))))</f>
        <v>#DIV/0!</v>
      </c>
      <c r="CD167" s="24" t="e">
        <f t="shared" ca="1" si="61"/>
        <v>#DIV/0!</v>
      </c>
      <c r="CE167" s="24" t="e">
        <f ca="1">(BU167-'ModelParams Lw'!O$10)/'ModelParams Lw'!O$11</f>
        <v>#DIV/0!</v>
      </c>
      <c r="CF167" s="24" t="e">
        <f ca="1">(BV167-'ModelParams Lw'!P$10)/'ModelParams Lw'!P$11</f>
        <v>#DIV/0!</v>
      </c>
      <c r="CG167" s="24" t="e">
        <f ca="1">(BW167-'ModelParams Lw'!Q$10)/'ModelParams Lw'!Q$11</f>
        <v>#DIV/0!</v>
      </c>
      <c r="CH167" s="24" t="e">
        <f ca="1">(BX167-'ModelParams Lw'!R$10)/'ModelParams Lw'!R$11</f>
        <v>#DIV/0!</v>
      </c>
      <c r="CI167" s="24" t="e">
        <f ca="1">(BY167-'ModelParams Lw'!S$10)/'ModelParams Lw'!S$11</f>
        <v>#DIV/0!</v>
      </c>
      <c r="CJ167" s="24" t="e">
        <f ca="1">(BZ167-'ModelParams Lw'!T$10)/'ModelParams Lw'!T$11</f>
        <v>#DIV/0!</v>
      </c>
      <c r="CK167" s="24" t="e">
        <f ca="1">(CA167-'ModelParams Lw'!U$10)/'ModelParams Lw'!U$11</f>
        <v>#DIV/0!</v>
      </c>
      <c r="CL167" s="24" t="e">
        <f ca="1">(CB167-'ModelParams Lw'!V$10)/'ModelParams Lw'!V$11</f>
        <v>#DIV/0!</v>
      </c>
      <c r="CM167" s="66" t="e">
        <f t="shared" si="62"/>
        <v>#DIV/0!</v>
      </c>
      <c r="CN167" s="66" t="e">
        <f t="shared" si="63"/>
        <v>#DIV/0!</v>
      </c>
      <c r="CO167" s="66" t="e">
        <f t="shared" si="64"/>
        <v>#DIV/0!</v>
      </c>
      <c r="CP167" s="66" t="e">
        <f t="shared" si="65"/>
        <v>#DIV/0!</v>
      </c>
      <c r="CQ167" s="66" t="e">
        <f t="shared" si="66"/>
        <v>#DIV/0!</v>
      </c>
      <c r="CR167" s="66" t="e">
        <f t="shared" si="67"/>
        <v>#DIV/0!</v>
      </c>
      <c r="CS167" s="66" t="e">
        <f t="shared" si="68"/>
        <v>#DIV/0!</v>
      </c>
      <c r="CT167" s="66" t="e">
        <f t="shared" si="69"/>
        <v>#DIV/0!</v>
      </c>
      <c r="CU167" s="24" t="e">
        <f>10*LOG10(IF(CM167="",0,POWER(10,((CM167+'ModelParams Lw'!$O$4)/10))) +IF(CN167="",0,POWER(10,((CN167+'ModelParams Lw'!$P$4)/10))) +IF(CO167="",0,POWER(10,((CO167+'ModelParams Lw'!$Q$4)/10))) +IF(CP167="",0,POWER(10,((CP167+'ModelParams Lw'!$R$4)/10))) +IF(CQ167="",0,POWER(10,((CQ167+'ModelParams Lw'!$S$4)/10))) +IF(CR167="",0,POWER(10,((CR167+'ModelParams Lw'!$T$4)/10))) +IF(CS167="",0,POWER(10,((CS167+'ModelParams Lw'!$U$4)/10)))+IF(CT167="",0,POWER(10,((CT167+'ModelParams Lw'!$V$4)/10))))</f>
        <v>#DIV/0!</v>
      </c>
      <c r="CV167" s="24" t="e">
        <f t="shared" si="70"/>
        <v>#DIV/0!</v>
      </c>
      <c r="CW167" s="24" t="e">
        <f>(CM167-'ModelParams Lw'!O$10)/'ModelParams Lw'!O$11</f>
        <v>#DIV/0!</v>
      </c>
      <c r="CX167" s="24" t="e">
        <f>(CN167-'ModelParams Lw'!P$10)/'ModelParams Lw'!P$11</f>
        <v>#DIV/0!</v>
      </c>
      <c r="CY167" s="24" t="e">
        <f>(CO167-'ModelParams Lw'!Q$10)/'ModelParams Lw'!Q$11</f>
        <v>#DIV/0!</v>
      </c>
      <c r="CZ167" s="24" t="e">
        <f>(CP167-'ModelParams Lw'!R$10)/'ModelParams Lw'!R$11</f>
        <v>#DIV/0!</v>
      </c>
      <c r="DA167" s="24" t="e">
        <f>(CQ167-'ModelParams Lw'!S$10)/'ModelParams Lw'!S$11</f>
        <v>#DIV/0!</v>
      </c>
      <c r="DB167" s="24" t="e">
        <f>(CR167-'ModelParams Lw'!T$10)/'ModelParams Lw'!T$11</f>
        <v>#DIV/0!</v>
      </c>
      <c r="DC167" s="24" t="e">
        <f>(CS167-'ModelParams Lw'!U$10)/'ModelParams Lw'!U$11</f>
        <v>#DIV/0!</v>
      </c>
      <c r="DD167" s="24" t="e">
        <f>(CT167-'ModelParams Lw'!V$10)/'ModelParams Lw'!V$11</f>
        <v>#DIV/0!</v>
      </c>
    </row>
    <row r="168" spans="1:108" x14ac:dyDescent="0.25">
      <c r="A168" s="12">
        <f>'Sound Power'!B168</f>
        <v>0</v>
      </c>
      <c r="B168" s="12">
        <f>'Sound Power'!D168</f>
        <v>0</v>
      </c>
      <c r="C168" s="12">
        <f>'Sound Power'!E168</f>
        <v>0</v>
      </c>
      <c r="D168" s="12">
        <f>'Sound Power'!F168</f>
        <v>0</v>
      </c>
      <c r="E168" s="67" t="e">
        <f>IF(Calcul!$G173="SA",'Sound Power'!AY168,'Sound Power'!P168)</f>
        <v>#DIV/0!</v>
      </c>
      <c r="F168" s="67" t="e">
        <f>IF(Calcul!$G173="SA",'Sound Power'!AZ168,'Sound Power'!Q168)</f>
        <v>#DIV/0!</v>
      </c>
      <c r="G168" s="67" t="e">
        <f>IF(Calcul!$G173="SA",'Sound Power'!BA168,'Sound Power'!R168)</f>
        <v>#DIV/0!</v>
      </c>
      <c r="H168" s="67" t="e">
        <f>IF(Calcul!$G173="SA",'Sound Power'!BB168,'Sound Power'!S168)</f>
        <v>#DIV/0!</v>
      </c>
      <c r="I168" s="67" t="e">
        <f>IF(Calcul!$G173="SA",'Sound Power'!BC168,'Sound Power'!T168)</f>
        <v>#DIV/0!</v>
      </c>
      <c r="J168" s="67" t="e">
        <f>IF(Calcul!$G173="SA",'Sound Power'!BD168,'Sound Power'!U168)</f>
        <v>#DIV/0!</v>
      </c>
      <c r="K168" s="67" t="e">
        <f>IF(Calcul!$G173="SA",'Sound Power'!BE168,'Sound Power'!V168)</f>
        <v>#DIV/0!</v>
      </c>
      <c r="L168" s="67" t="e">
        <f>IF(Calcul!$G173="SA",'Sound Power'!BF168,'Sound Power'!W168)</f>
        <v>#DIV/0!</v>
      </c>
      <c r="M168" s="67" t="e">
        <f>'Sound Power'!BY168</f>
        <v>#DIV/0!</v>
      </c>
      <c r="N168" s="67" t="e">
        <f>'Sound Power'!BZ168</f>
        <v>#DIV/0!</v>
      </c>
      <c r="O168" s="67" t="e">
        <f>'Sound Power'!CA168</f>
        <v>#DIV/0!</v>
      </c>
      <c r="P168" s="67" t="e">
        <f>'Sound Power'!CB168</f>
        <v>#DIV/0!</v>
      </c>
      <c r="Q168" s="67" t="e">
        <f>'Sound Power'!CC168</f>
        <v>#DIV/0!</v>
      </c>
      <c r="R168" s="67" t="e">
        <f>'Sound Power'!CD168</f>
        <v>#DIV/0!</v>
      </c>
      <c r="S168" s="67" t="e">
        <f>'Sound Power'!CE168</f>
        <v>#DIV/0!</v>
      </c>
      <c r="T168" s="67" t="e">
        <f>'Sound Power'!CF168</f>
        <v>#DIV/0!</v>
      </c>
      <c r="U168" s="64">
        <f t="shared" si="50"/>
        <v>0</v>
      </c>
      <c r="V168" s="64">
        <f t="shared" si="51"/>
        <v>0</v>
      </c>
      <c r="W168" s="67" t="e">
        <f>('ModelParams Lp'!B$4*10^'ModelParams Lp'!B$5*($U168/$V168)^'ModelParams Lp'!B$6)*3</f>
        <v>#DIV/0!</v>
      </c>
      <c r="X168" s="67" t="e">
        <f>('ModelParams Lp'!C$4*10^'ModelParams Lp'!C$5*($U168/$V168)^'ModelParams Lp'!C$6)*3</f>
        <v>#DIV/0!</v>
      </c>
      <c r="Y168" s="67" t="e">
        <f>('ModelParams Lp'!D$4*10^'ModelParams Lp'!D$5*($U168/$V168)^'ModelParams Lp'!D$6)*3</f>
        <v>#DIV/0!</v>
      </c>
      <c r="Z168" s="67" t="e">
        <f>('ModelParams Lp'!E$4*10^'ModelParams Lp'!E$5*($U168/$V168)^'ModelParams Lp'!E$6)*3</f>
        <v>#DIV/0!</v>
      </c>
      <c r="AA168" s="67" t="e">
        <f>('ModelParams Lp'!F$4*10^'ModelParams Lp'!F$5*($U168/$V168)^'ModelParams Lp'!F$6)*3</f>
        <v>#DIV/0!</v>
      </c>
      <c r="AB168" s="67" t="e">
        <f>('ModelParams Lp'!G$4*10^'ModelParams Lp'!G$5*($U168/$V168)^'ModelParams Lp'!G$6)*3</f>
        <v>#DIV/0!</v>
      </c>
      <c r="AC168" s="67" t="e">
        <f>('ModelParams Lp'!H$4*10^'ModelParams Lp'!H$5*($U168/$V168)^'ModelParams Lp'!H$6)*3</f>
        <v>#DIV/0!</v>
      </c>
      <c r="AD168" s="67" t="e">
        <f>('ModelParams Lp'!I$4*10^'ModelParams Lp'!I$5*($U168/$V168)^'ModelParams Lp'!I$6)*3</f>
        <v>#DIV/0!</v>
      </c>
      <c r="AE168" s="53" t="e">
        <f t="shared" si="52"/>
        <v>#DIV/0!</v>
      </c>
      <c r="AF168" s="53" t="e">
        <f>IF(AE168&lt;'ModelParams Lp'!$B$16,-1,IF(AE168&lt;'ModelParams Lp'!$C$16,0,IF(AE168&lt;'ModelParams Lp'!$D$16,1,IF(AE168&lt;'ModelParams Lp'!$E$16,2,IF(AE168&lt;'ModelParams Lp'!$F$16,3,IF(AE168&lt;'ModelParams Lp'!$G$16,4,IF(AE168&lt;'ModelParams Lp'!$H$16,5,6)))))))</f>
        <v>#DIV/0!</v>
      </c>
      <c r="AG168" s="67" t="e">
        <f ca="1">IF($AF168&gt;1,0,OFFSET('ModelParams Lp'!$C$12,0,-'Sound Pressure'!$AF168))</f>
        <v>#DIV/0!</v>
      </c>
      <c r="AH168" s="67" t="e">
        <f ca="1">IF($AF168&gt;2,0,OFFSET('ModelParams Lp'!$D$12,0,-'Sound Pressure'!$AF168))</f>
        <v>#DIV/0!</v>
      </c>
      <c r="AI168" s="67" t="e">
        <f ca="1">IF($AF168&gt;3,0,OFFSET('ModelParams Lp'!$E$12,0,-'Sound Pressure'!$AF168))</f>
        <v>#DIV/0!</v>
      </c>
      <c r="AJ168" s="67" t="e">
        <f ca="1">IF($AF168&gt;4,0,OFFSET('ModelParams Lp'!$F$12,0,-'Sound Pressure'!$AF168))</f>
        <v>#DIV/0!</v>
      </c>
      <c r="AK168" s="67" t="e">
        <f ca="1">IF($AF168&gt;3,0,OFFSET('ModelParams Lp'!$G$12,0,-'Sound Pressure'!$AF168))</f>
        <v>#DIV/0!</v>
      </c>
      <c r="AL168" s="67" t="e">
        <f ca="1">IF($AF168&gt;5,0,OFFSET('ModelParams Lp'!$H$12,0,-'Sound Pressure'!$AF168))</f>
        <v>#DIV/0!</v>
      </c>
      <c r="AM168" s="67" t="e">
        <f ca="1">IF($AF168&gt;6,0,OFFSET('ModelParams Lp'!$I$12,0,-'Sound Pressure'!$AF168))</f>
        <v>#DIV/0!</v>
      </c>
      <c r="AN168" s="67" t="e">
        <f ca="1">IF($AF168&gt;7,0,IF($AF$4&lt;0,3,OFFSET('ModelParams Lp'!$J$12,0,-'Sound Pressure'!$AF168)))</f>
        <v>#DIV/0!</v>
      </c>
      <c r="AO168" s="67" t="e">
        <f t="shared" si="71"/>
        <v>#DIV/0!</v>
      </c>
      <c r="AP168" s="67" t="e">
        <f t="shared" si="72"/>
        <v>#DIV/0!</v>
      </c>
      <c r="AQ168" s="67" t="e">
        <f t="shared" si="72"/>
        <v>#DIV/0!</v>
      </c>
      <c r="AR168" s="67" t="e">
        <f t="shared" si="72"/>
        <v>#DIV/0!</v>
      </c>
      <c r="AS168" s="67" t="e">
        <f t="shared" si="72"/>
        <v>#DIV/0!</v>
      </c>
      <c r="AT168" s="67" t="e">
        <f t="shared" si="72"/>
        <v>#DIV/0!</v>
      </c>
      <c r="AU168" s="67" t="e">
        <f t="shared" si="72"/>
        <v>#DIV/0!</v>
      </c>
      <c r="AV168" s="67" t="e">
        <f t="shared" si="72"/>
        <v>#DIV/0!</v>
      </c>
      <c r="AW168" s="67">
        <f>'ModelParams Lp'!B$22</f>
        <v>4</v>
      </c>
      <c r="AX168" s="67">
        <f>'ModelParams Lp'!C$22</f>
        <v>2</v>
      </c>
      <c r="AY168" s="67">
        <f>'ModelParams Lp'!D$22</f>
        <v>1</v>
      </c>
      <c r="AZ168" s="67">
        <f>'ModelParams Lp'!E$22</f>
        <v>0</v>
      </c>
      <c r="BA168" s="67">
        <f>'ModelParams Lp'!F$22</f>
        <v>0</v>
      </c>
      <c r="BB168" s="67">
        <f>'ModelParams Lp'!G$22</f>
        <v>0</v>
      </c>
      <c r="BC168" s="67">
        <f>'ModelParams Lp'!H$22</f>
        <v>0</v>
      </c>
      <c r="BD168" s="67">
        <f>'ModelParams Lp'!I$22</f>
        <v>0</v>
      </c>
      <c r="BE168" s="67" t="e">
        <f>-10*LOG(2/(4*PI()*2^2)+4/(0.163*(Calcul!$K173*Calcul!$L173)/VLOOKUP(Calcul!$I173,'ModelParams Lp'!$E$37:$F$39,2,0)))</f>
        <v>#N/A</v>
      </c>
      <c r="BF168" s="67" t="e">
        <f>-10*LOG(2/(4*PI()*2^2)+4/(0.163*(Calcul!$K173*Calcul!$L173)/VLOOKUP(Calcul!$I173,'ModelParams Lp'!$E$37:$F$39,2,0)))</f>
        <v>#N/A</v>
      </c>
      <c r="BG168" s="67" t="e">
        <f>-10*LOG(2/(4*PI()*2^2)+4/(0.163*(Calcul!$K173*Calcul!$L173)/VLOOKUP(Calcul!$I173,'ModelParams Lp'!$E$37:$F$39,2,0)))</f>
        <v>#N/A</v>
      </c>
      <c r="BH168" s="67" t="e">
        <f>-10*LOG(2/(4*PI()*2^2)+4/(0.163*(Calcul!$K173*Calcul!$L173)/VLOOKUP(Calcul!$I173,'ModelParams Lp'!$E$37:$F$39,2,0)))</f>
        <v>#N/A</v>
      </c>
      <c r="BI168" s="67" t="e">
        <f>-10*LOG(2/(4*PI()*2^2)+4/(0.163*(Calcul!$K173*Calcul!$L173)/VLOOKUP(Calcul!$I173,'ModelParams Lp'!$E$37:$F$39,2,0)))</f>
        <v>#N/A</v>
      </c>
      <c r="BJ168" s="67" t="e">
        <f>-10*LOG(2/(4*PI()*2^2)+4/(0.163*(Calcul!$K173*Calcul!$L173)/VLOOKUP(Calcul!$I173,'ModelParams Lp'!$E$37:$F$39,2,0)))</f>
        <v>#N/A</v>
      </c>
      <c r="BK168" s="67" t="e">
        <f>-10*LOG(2/(4*PI()*2^2)+4/(0.163*(Calcul!$K173*Calcul!$L173)/VLOOKUP(Calcul!$I173,'ModelParams Lp'!$E$37:$F$39,2,0)))</f>
        <v>#N/A</v>
      </c>
      <c r="BL168" s="67" t="e">
        <f>-10*LOG(2/(4*PI()*2^2)+4/(0.163*(Calcul!$K173*Calcul!$L173)/VLOOKUP(Calcul!$I173,'ModelParams Lp'!$E$37:$F$39,2,0)))</f>
        <v>#N/A</v>
      </c>
      <c r="BM168" s="67" t="e">
        <f>VLOOKUP(Calcul!$J173,'ModelParams Lp'!$D$28:$O$32,5,0)+BE168</f>
        <v>#N/A</v>
      </c>
      <c r="BN168" s="67" t="e">
        <f>VLOOKUP(Calcul!$J173,'ModelParams Lp'!$D$28:$O$32,6,0)+BF168</f>
        <v>#N/A</v>
      </c>
      <c r="BO168" s="67" t="e">
        <f>VLOOKUP(Calcul!$J173,'ModelParams Lp'!$D$28:$O$32,7,0)+BG168</f>
        <v>#N/A</v>
      </c>
      <c r="BP168" s="67" t="e">
        <f>VLOOKUP(Calcul!$J173,'ModelParams Lp'!$D$28:$O$32,8,0)+BH168</f>
        <v>#N/A</v>
      </c>
      <c r="BQ168" s="67" t="e">
        <f>VLOOKUP(Calcul!$J173,'ModelParams Lp'!$D$28:$O$32,9,0)+BI168</f>
        <v>#N/A</v>
      </c>
      <c r="BR168" s="67" t="e">
        <f>VLOOKUP(Calcul!$J173,'ModelParams Lp'!$D$28:$O$32,10,0)+BJ168</f>
        <v>#N/A</v>
      </c>
      <c r="BS168" s="67" t="e">
        <f>VLOOKUP(Calcul!$J173,'ModelParams Lp'!$D$28:$O$32,11,0)+BK168</f>
        <v>#N/A</v>
      </c>
      <c r="BT168" s="67" t="e">
        <f>VLOOKUP(Calcul!$J173,'ModelParams Lp'!$D$28:$O$32,12,0)+BL168</f>
        <v>#N/A</v>
      </c>
      <c r="BU168" s="66" t="e">
        <f t="shared" ca="1" si="53"/>
        <v>#DIV/0!</v>
      </c>
      <c r="BV168" s="66" t="e">
        <f t="shared" ca="1" si="54"/>
        <v>#DIV/0!</v>
      </c>
      <c r="BW168" s="66" t="e">
        <f t="shared" ca="1" si="55"/>
        <v>#DIV/0!</v>
      </c>
      <c r="BX168" s="66" t="e">
        <f t="shared" ca="1" si="56"/>
        <v>#DIV/0!</v>
      </c>
      <c r="BY168" s="66" t="e">
        <f t="shared" ca="1" si="57"/>
        <v>#DIV/0!</v>
      </c>
      <c r="BZ168" s="66" t="e">
        <f t="shared" ca="1" si="58"/>
        <v>#DIV/0!</v>
      </c>
      <c r="CA168" s="66" t="e">
        <f t="shared" ca="1" si="59"/>
        <v>#DIV/0!</v>
      </c>
      <c r="CB168" s="66" t="e">
        <f t="shared" ca="1" si="60"/>
        <v>#DIV/0!</v>
      </c>
      <c r="CC168" s="24" t="e">
        <f ca="1">10*LOG10(IF(BU168="",0,POWER(10,((BU168+'ModelParams Lw'!$O$4)/10))) +IF(BV168="",0,POWER(10,((BV168+'ModelParams Lw'!$P$4)/10))) +IF(BW168="",0,POWER(10,((BW168+'ModelParams Lw'!$Q$4)/10))) +IF(BX168="",0,POWER(10,((BX168+'ModelParams Lw'!$R$4)/10))) +IF(BY168="",0,POWER(10,((BY168+'ModelParams Lw'!$S$4)/10))) +IF(BZ168="",0,POWER(10,((BZ168+'ModelParams Lw'!$T$4)/10))) +IF(CA168="",0,POWER(10,((CA168+'ModelParams Lw'!$U$4)/10)))+IF(CB168="",0,POWER(10,((CB168+'ModelParams Lw'!$V$4)/10))))</f>
        <v>#DIV/0!</v>
      </c>
      <c r="CD168" s="24" t="e">
        <f t="shared" ca="1" si="61"/>
        <v>#DIV/0!</v>
      </c>
      <c r="CE168" s="24" t="e">
        <f ca="1">(BU168-'ModelParams Lw'!O$10)/'ModelParams Lw'!O$11</f>
        <v>#DIV/0!</v>
      </c>
      <c r="CF168" s="24" t="e">
        <f ca="1">(BV168-'ModelParams Lw'!P$10)/'ModelParams Lw'!P$11</f>
        <v>#DIV/0!</v>
      </c>
      <c r="CG168" s="24" t="e">
        <f ca="1">(BW168-'ModelParams Lw'!Q$10)/'ModelParams Lw'!Q$11</f>
        <v>#DIV/0!</v>
      </c>
      <c r="CH168" s="24" t="e">
        <f ca="1">(BX168-'ModelParams Lw'!R$10)/'ModelParams Lw'!R$11</f>
        <v>#DIV/0!</v>
      </c>
      <c r="CI168" s="24" t="e">
        <f ca="1">(BY168-'ModelParams Lw'!S$10)/'ModelParams Lw'!S$11</f>
        <v>#DIV/0!</v>
      </c>
      <c r="CJ168" s="24" t="e">
        <f ca="1">(BZ168-'ModelParams Lw'!T$10)/'ModelParams Lw'!T$11</f>
        <v>#DIV/0!</v>
      </c>
      <c r="CK168" s="24" t="e">
        <f ca="1">(CA168-'ModelParams Lw'!U$10)/'ModelParams Lw'!U$11</f>
        <v>#DIV/0!</v>
      </c>
      <c r="CL168" s="24" t="e">
        <f ca="1">(CB168-'ModelParams Lw'!V$10)/'ModelParams Lw'!V$11</f>
        <v>#DIV/0!</v>
      </c>
      <c r="CM168" s="66" t="e">
        <f t="shared" si="62"/>
        <v>#DIV/0!</v>
      </c>
      <c r="CN168" s="66" t="e">
        <f t="shared" si="63"/>
        <v>#DIV/0!</v>
      </c>
      <c r="CO168" s="66" t="e">
        <f t="shared" si="64"/>
        <v>#DIV/0!</v>
      </c>
      <c r="CP168" s="66" t="e">
        <f t="shared" si="65"/>
        <v>#DIV/0!</v>
      </c>
      <c r="CQ168" s="66" t="e">
        <f t="shared" si="66"/>
        <v>#DIV/0!</v>
      </c>
      <c r="CR168" s="66" t="e">
        <f t="shared" si="67"/>
        <v>#DIV/0!</v>
      </c>
      <c r="CS168" s="66" t="e">
        <f t="shared" si="68"/>
        <v>#DIV/0!</v>
      </c>
      <c r="CT168" s="66" t="e">
        <f t="shared" si="69"/>
        <v>#DIV/0!</v>
      </c>
      <c r="CU168" s="24" t="e">
        <f>10*LOG10(IF(CM168="",0,POWER(10,((CM168+'ModelParams Lw'!$O$4)/10))) +IF(CN168="",0,POWER(10,((CN168+'ModelParams Lw'!$P$4)/10))) +IF(CO168="",0,POWER(10,((CO168+'ModelParams Lw'!$Q$4)/10))) +IF(CP168="",0,POWER(10,((CP168+'ModelParams Lw'!$R$4)/10))) +IF(CQ168="",0,POWER(10,((CQ168+'ModelParams Lw'!$S$4)/10))) +IF(CR168="",0,POWER(10,((CR168+'ModelParams Lw'!$T$4)/10))) +IF(CS168="",0,POWER(10,((CS168+'ModelParams Lw'!$U$4)/10)))+IF(CT168="",0,POWER(10,((CT168+'ModelParams Lw'!$V$4)/10))))</f>
        <v>#DIV/0!</v>
      </c>
      <c r="CV168" s="24" t="e">
        <f t="shared" si="70"/>
        <v>#DIV/0!</v>
      </c>
      <c r="CW168" s="24" t="e">
        <f>(CM168-'ModelParams Lw'!O$10)/'ModelParams Lw'!O$11</f>
        <v>#DIV/0!</v>
      </c>
      <c r="CX168" s="24" t="e">
        <f>(CN168-'ModelParams Lw'!P$10)/'ModelParams Lw'!P$11</f>
        <v>#DIV/0!</v>
      </c>
      <c r="CY168" s="24" t="e">
        <f>(CO168-'ModelParams Lw'!Q$10)/'ModelParams Lw'!Q$11</f>
        <v>#DIV/0!</v>
      </c>
      <c r="CZ168" s="24" t="e">
        <f>(CP168-'ModelParams Lw'!R$10)/'ModelParams Lw'!R$11</f>
        <v>#DIV/0!</v>
      </c>
      <c r="DA168" s="24" t="e">
        <f>(CQ168-'ModelParams Lw'!S$10)/'ModelParams Lw'!S$11</f>
        <v>#DIV/0!</v>
      </c>
      <c r="DB168" s="24" t="e">
        <f>(CR168-'ModelParams Lw'!T$10)/'ModelParams Lw'!T$11</f>
        <v>#DIV/0!</v>
      </c>
      <c r="DC168" s="24" t="e">
        <f>(CS168-'ModelParams Lw'!U$10)/'ModelParams Lw'!U$11</f>
        <v>#DIV/0!</v>
      </c>
      <c r="DD168" s="24" t="e">
        <f>(CT168-'ModelParams Lw'!V$10)/'ModelParams Lw'!V$11</f>
        <v>#DIV/0!</v>
      </c>
    </row>
    <row r="169" spans="1:108" x14ac:dyDescent="0.25">
      <c r="A169" s="12">
        <f>'Sound Power'!B169</f>
        <v>0</v>
      </c>
      <c r="B169" s="12">
        <f>'Sound Power'!D169</f>
        <v>0</v>
      </c>
      <c r="C169" s="12">
        <f>'Sound Power'!E169</f>
        <v>0</v>
      </c>
      <c r="D169" s="12">
        <f>'Sound Power'!F169</f>
        <v>0</v>
      </c>
      <c r="E169" s="67" t="e">
        <f>IF(Calcul!$G174="SA",'Sound Power'!AY169,'Sound Power'!P169)</f>
        <v>#DIV/0!</v>
      </c>
      <c r="F169" s="67" t="e">
        <f>IF(Calcul!$G174="SA",'Sound Power'!AZ169,'Sound Power'!Q169)</f>
        <v>#DIV/0!</v>
      </c>
      <c r="G169" s="67" t="e">
        <f>IF(Calcul!$G174="SA",'Sound Power'!BA169,'Sound Power'!R169)</f>
        <v>#DIV/0!</v>
      </c>
      <c r="H169" s="67" t="e">
        <f>IF(Calcul!$G174="SA",'Sound Power'!BB169,'Sound Power'!S169)</f>
        <v>#DIV/0!</v>
      </c>
      <c r="I169" s="67" t="e">
        <f>IF(Calcul!$G174="SA",'Sound Power'!BC169,'Sound Power'!T169)</f>
        <v>#DIV/0!</v>
      </c>
      <c r="J169" s="67" t="e">
        <f>IF(Calcul!$G174="SA",'Sound Power'!BD169,'Sound Power'!U169)</f>
        <v>#DIV/0!</v>
      </c>
      <c r="K169" s="67" t="e">
        <f>IF(Calcul!$G174="SA",'Sound Power'!BE169,'Sound Power'!V169)</f>
        <v>#DIV/0!</v>
      </c>
      <c r="L169" s="67" t="e">
        <f>IF(Calcul!$G174="SA",'Sound Power'!BF169,'Sound Power'!W169)</f>
        <v>#DIV/0!</v>
      </c>
      <c r="M169" s="67" t="e">
        <f>'Sound Power'!BY169</f>
        <v>#DIV/0!</v>
      </c>
      <c r="N169" s="67" t="e">
        <f>'Sound Power'!BZ169</f>
        <v>#DIV/0!</v>
      </c>
      <c r="O169" s="67" t="e">
        <f>'Sound Power'!CA169</f>
        <v>#DIV/0!</v>
      </c>
      <c r="P169" s="67" t="e">
        <f>'Sound Power'!CB169</f>
        <v>#DIV/0!</v>
      </c>
      <c r="Q169" s="67" t="e">
        <f>'Sound Power'!CC169</f>
        <v>#DIV/0!</v>
      </c>
      <c r="R169" s="67" t="e">
        <f>'Sound Power'!CD169</f>
        <v>#DIV/0!</v>
      </c>
      <c r="S169" s="67" t="e">
        <f>'Sound Power'!CE169</f>
        <v>#DIV/0!</v>
      </c>
      <c r="T169" s="67" t="e">
        <f>'Sound Power'!CF169</f>
        <v>#DIV/0!</v>
      </c>
      <c r="U169" s="64">
        <f t="shared" si="50"/>
        <v>0</v>
      </c>
      <c r="V169" s="64">
        <f t="shared" si="51"/>
        <v>0</v>
      </c>
      <c r="W169" s="67" t="e">
        <f>('ModelParams Lp'!B$4*10^'ModelParams Lp'!B$5*($U169/$V169)^'ModelParams Lp'!B$6)*3</f>
        <v>#DIV/0!</v>
      </c>
      <c r="X169" s="67" t="e">
        <f>('ModelParams Lp'!C$4*10^'ModelParams Lp'!C$5*($U169/$V169)^'ModelParams Lp'!C$6)*3</f>
        <v>#DIV/0!</v>
      </c>
      <c r="Y169" s="67" t="e">
        <f>('ModelParams Lp'!D$4*10^'ModelParams Lp'!D$5*($U169/$V169)^'ModelParams Lp'!D$6)*3</f>
        <v>#DIV/0!</v>
      </c>
      <c r="Z169" s="67" t="e">
        <f>('ModelParams Lp'!E$4*10^'ModelParams Lp'!E$5*($U169/$V169)^'ModelParams Lp'!E$6)*3</f>
        <v>#DIV/0!</v>
      </c>
      <c r="AA169" s="67" t="e">
        <f>('ModelParams Lp'!F$4*10^'ModelParams Lp'!F$5*($U169/$V169)^'ModelParams Lp'!F$6)*3</f>
        <v>#DIV/0!</v>
      </c>
      <c r="AB169" s="67" t="e">
        <f>('ModelParams Lp'!G$4*10^'ModelParams Lp'!G$5*($U169/$V169)^'ModelParams Lp'!G$6)*3</f>
        <v>#DIV/0!</v>
      </c>
      <c r="AC169" s="67" t="e">
        <f>('ModelParams Lp'!H$4*10^'ModelParams Lp'!H$5*($U169/$V169)^'ModelParams Lp'!H$6)*3</f>
        <v>#DIV/0!</v>
      </c>
      <c r="AD169" s="67" t="e">
        <f>('ModelParams Lp'!I$4*10^'ModelParams Lp'!I$5*($U169/$V169)^'ModelParams Lp'!I$6)*3</f>
        <v>#DIV/0!</v>
      </c>
      <c r="AE169" s="53" t="e">
        <f t="shared" si="52"/>
        <v>#DIV/0!</v>
      </c>
      <c r="AF169" s="53" t="e">
        <f>IF(AE169&lt;'ModelParams Lp'!$B$16,-1,IF(AE169&lt;'ModelParams Lp'!$C$16,0,IF(AE169&lt;'ModelParams Lp'!$D$16,1,IF(AE169&lt;'ModelParams Lp'!$E$16,2,IF(AE169&lt;'ModelParams Lp'!$F$16,3,IF(AE169&lt;'ModelParams Lp'!$G$16,4,IF(AE169&lt;'ModelParams Lp'!$H$16,5,6)))))))</f>
        <v>#DIV/0!</v>
      </c>
      <c r="AG169" s="67" t="e">
        <f ca="1">IF($AF169&gt;1,0,OFFSET('ModelParams Lp'!$C$12,0,-'Sound Pressure'!$AF169))</f>
        <v>#DIV/0!</v>
      </c>
      <c r="AH169" s="67" t="e">
        <f ca="1">IF($AF169&gt;2,0,OFFSET('ModelParams Lp'!$D$12,0,-'Sound Pressure'!$AF169))</f>
        <v>#DIV/0!</v>
      </c>
      <c r="AI169" s="67" t="e">
        <f ca="1">IF($AF169&gt;3,0,OFFSET('ModelParams Lp'!$E$12,0,-'Sound Pressure'!$AF169))</f>
        <v>#DIV/0!</v>
      </c>
      <c r="AJ169" s="67" t="e">
        <f ca="1">IF($AF169&gt;4,0,OFFSET('ModelParams Lp'!$F$12,0,-'Sound Pressure'!$AF169))</f>
        <v>#DIV/0!</v>
      </c>
      <c r="AK169" s="67" t="e">
        <f ca="1">IF($AF169&gt;3,0,OFFSET('ModelParams Lp'!$G$12,0,-'Sound Pressure'!$AF169))</f>
        <v>#DIV/0!</v>
      </c>
      <c r="AL169" s="67" t="e">
        <f ca="1">IF($AF169&gt;5,0,OFFSET('ModelParams Lp'!$H$12,0,-'Sound Pressure'!$AF169))</f>
        <v>#DIV/0!</v>
      </c>
      <c r="AM169" s="67" t="e">
        <f ca="1">IF($AF169&gt;6,0,OFFSET('ModelParams Lp'!$I$12,0,-'Sound Pressure'!$AF169))</f>
        <v>#DIV/0!</v>
      </c>
      <c r="AN169" s="67" t="e">
        <f ca="1">IF($AF169&gt;7,0,IF($AF$4&lt;0,3,OFFSET('ModelParams Lp'!$J$12,0,-'Sound Pressure'!$AF169)))</f>
        <v>#DIV/0!</v>
      </c>
      <c r="AO169" s="67" t="e">
        <f t="shared" si="71"/>
        <v>#DIV/0!</v>
      </c>
      <c r="AP169" s="67" t="e">
        <f t="shared" si="72"/>
        <v>#DIV/0!</v>
      </c>
      <c r="AQ169" s="67" t="e">
        <f t="shared" si="72"/>
        <v>#DIV/0!</v>
      </c>
      <c r="AR169" s="67" t="e">
        <f t="shared" si="72"/>
        <v>#DIV/0!</v>
      </c>
      <c r="AS169" s="67" t="e">
        <f t="shared" si="72"/>
        <v>#DIV/0!</v>
      </c>
      <c r="AT169" s="67" t="e">
        <f t="shared" si="72"/>
        <v>#DIV/0!</v>
      </c>
      <c r="AU169" s="67" t="e">
        <f t="shared" si="72"/>
        <v>#DIV/0!</v>
      </c>
      <c r="AV169" s="67" t="e">
        <f t="shared" si="72"/>
        <v>#DIV/0!</v>
      </c>
      <c r="AW169" s="67">
        <f>'ModelParams Lp'!B$22</f>
        <v>4</v>
      </c>
      <c r="AX169" s="67">
        <f>'ModelParams Lp'!C$22</f>
        <v>2</v>
      </c>
      <c r="AY169" s="67">
        <f>'ModelParams Lp'!D$22</f>
        <v>1</v>
      </c>
      <c r="AZ169" s="67">
        <f>'ModelParams Lp'!E$22</f>
        <v>0</v>
      </c>
      <c r="BA169" s="67">
        <f>'ModelParams Lp'!F$22</f>
        <v>0</v>
      </c>
      <c r="BB169" s="67">
        <f>'ModelParams Lp'!G$22</f>
        <v>0</v>
      </c>
      <c r="BC169" s="67">
        <f>'ModelParams Lp'!H$22</f>
        <v>0</v>
      </c>
      <c r="BD169" s="67">
        <f>'ModelParams Lp'!I$22</f>
        <v>0</v>
      </c>
      <c r="BE169" s="67" t="e">
        <f>-10*LOG(2/(4*PI()*2^2)+4/(0.163*(Calcul!$K174*Calcul!$L174)/VLOOKUP(Calcul!$I174,'ModelParams Lp'!$E$37:$F$39,2,0)))</f>
        <v>#N/A</v>
      </c>
      <c r="BF169" s="67" t="e">
        <f>-10*LOG(2/(4*PI()*2^2)+4/(0.163*(Calcul!$K174*Calcul!$L174)/VLOOKUP(Calcul!$I174,'ModelParams Lp'!$E$37:$F$39,2,0)))</f>
        <v>#N/A</v>
      </c>
      <c r="BG169" s="67" t="e">
        <f>-10*LOG(2/(4*PI()*2^2)+4/(0.163*(Calcul!$K174*Calcul!$L174)/VLOOKUP(Calcul!$I174,'ModelParams Lp'!$E$37:$F$39,2,0)))</f>
        <v>#N/A</v>
      </c>
      <c r="BH169" s="67" t="e">
        <f>-10*LOG(2/(4*PI()*2^2)+4/(0.163*(Calcul!$K174*Calcul!$L174)/VLOOKUP(Calcul!$I174,'ModelParams Lp'!$E$37:$F$39,2,0)))</f>
        <v>#N/A</v>
      </c>
      <c r="BI169" s="67" t="e">
        <f>-10*LOG(2/(4*PI()*2^2)+4/(0.163*(Calcul!$K174*Calcul!$L174)/VLOOKUP(Calcul!$I174,'ModelParams Lp'!$E$37:$F$39,2,0)))</f>
        <v>#N/A</v>
      </c>
      <c r="BJ169" s="67" t="e">
        <f>-10*LOG(2/(4*PI()*2^2)+4/(0.163*(Calcul!$K174*Calcul!$L174)/VLOOKUP(Calcul!$I174,'ModelParams Lp'!$E$37:$F$39,2,0)))</f>
        <v>#N/A</v>
      </c>
      <c r="BK169" s="67" t="e">
        <f>-10*LOG(2/(4*PI()*2^2)+4/(0.163*(Calcul!$K174*Calcul!$L174)/VLOOKUP(Calcul!$I174,'ModelParams Lp'!$E$37:$F$39,2,0)))</f>
        <v>#N/A</v>
      </c>
      <c r="BL169" s="67" t="e">
        <f>-10*LOG(2/(4*PI()*2^2)+4/(0.163*(Calcul!$K174*Calcul!$L174)/VLOOKUP(Calcul!$I174,'ModelParams Lp'!$E$37:$F$39,2,0)))</f>
        <v>#N/A</v>
      </c>
      <c r="BM169" s="67" t="e">
        <f>VLOOKUP(Calcul!$J174,'ModelParams Lp'!$D$28:$O$32,5,0)+BE169</f>
        <v>#N/A</v>
      </c>
      <c r="BN169" s="67" t="e">
        <f>VLOOKUP(Calcul!$J174,'ModelParams Lp'!$D$28:$O$32,6,0)+BF169</f>
        <v>#N/A</v>
      </c>
      <c r="BO169" s="67" t="e">
        <f>VLOOKUP(Calcul!$J174,'ModelParams Lp'!$D$28:$O$32,7,0)+BG169</f>
        <v>#N/A</v>
      </c>
      <c r="BP169" s="67" t="e">
        <f>VLOOKUP(Calcul!$J174,'ModelParams Lp'!$D$28:$O$32,8,0)+BH169</f>
        <v>#N/A</v>
      </c>
      <c r="BQ169" s="67" t="e">
        <f>VLOOKUP(Calcul!$J174,'ModelParams Lp'!$D$28:$O$32,9,0)+BI169</f>
        <v>#N/A</v>
      </c>
      <c r="BR169" s="67" t="e">
        <f>VLOOKUP(Calcul!$J174,'ModelParams Lp'!$D$28:$O$32,10,0)+BJ169</f>
        <v>#N/A</v>
      </c>
      <c r="BS169" s="67" t="e">
        <f>VLOOKUP(Calcul!$J174,'ModelParams Lp'!$D$28:$O$32,11,0)+BK169</f>
        <v>#N/A</v>
      </c>
      <c r="BT169" s="67" t="e">
        <f>VLOOKUP(Calcul!$J174,'ModelParams Lp'!$D$28:$O$32,12,0)+BL169</f>
        <v>#N/A</v>
      </c>
      <c r="BU169" s="66" t="e">
        <f t="shared" ca="1" si="53"/>
        <v>#DIV/0!</v>
      </c>
      <c r="BV169" s="66" t="e">
        <f t="shared" ca="1" si="54"/>
        <v>#DIV/0!</v>
      </c>
      <c r="BW169" s="66" t="e">
        <f t="shared" ca="1" si="55"/>
        <v>#DIV/0!</v>
      </c>
      <c r="BX169" s="66" t="e">
        <f t="shared" ca="1" si="56"/>
        <v>#DIV/0!</v>
      </c>
      <c r="BY169" s="66" t="e">
        <f t="shared" ca="1" si="57"/>
        <v>#DIV/0!</v>
      </c>
      <c r="BZ169" s="66" t="e">
        <f t="shared" ca="1" si="58"/>
        <v>#DIV/0!</v>
      </c>
      <c r="CA169" s="66" t="e">
        <f t="shared" ca="1" si="59"/>
        <v>#DIV/0!</v>
      </c>
      <c r="CB169" s="66" t="e">
        <f t="shared" ca="1" si="60"/>
        <v>#DIV/0!</v>
      </c>
      <c r="CC169" s="24" t="e">
        <f ca="1">10*LOG10(IF(BU169="",0,POWER(10,((BU169+'ModelParams Lw'!$O$4)/10))) +IF(BV169="",0,POWER(10,((BV169+'ModelParams Lw'!$P$4)/10))) +IF(BW169="",0,POWER(10,((BW169+'ModelParams Lw'!$Q$4)/10))) +IF(BX169="",0,POWER(10,((BX169+'ModelParams Lw'!$R$4)/10))) +IF(BY169="",0,POWER(10,((BY169+'ModelParams Lw'!$S$4)/10))) +IF(BZ169="",0,POWER(10,((BZ169+'ModelParams Lw'!$T$4)/10))) +IF(CA169="",0,POWER(10,((CA169+'ModelParams Lw'!$U$4)/10)))+IF(CB169="",0,POWER(10,((CB169+'ModelParams Lw'!$V$4)/10))))</f>
        <v>#DIV/0!</v>
      </c>
      <c r="CD169" s="24" t="e">
        <f t="shared" ca="1" si="61"/>
        <v>#DIV/0!</v>
      </c>
      <c r="CE169" s="24" t="e">
        <f ca="1">(BU169-'ModelParams Lw'!O$10)/'ModelParams Lw'!O$11</f>
        <v>#DIV/0!</v>
      </c>
      <c r="CF169" s="24" t="e">
        <f ca="1">(BV169-'ModelParams Lw'!P$10)/'ModelParams Lw'!P$11</f>
        <v>#DIV/0!</v>
      </c>
      <c r="CG169" s="24" t="e">
        <f ca="1">(BW169-'ModelParams Lw'!Q$10)/'ModelParams Lw'!Q$11</f>
        <v>#DIV/0!</v>
      </c>
      <c r="CH169" s="24" t="e">
        <f ca="1">(BX169-'ModelParams Lw'!R$10)/'ModelParams Lw'!R$11</f>
        <v>#DIV/0!</v>
      </c>
      <c r="CI169" s="24" t="e">
        <f ca="1">(BY169-'ModelParams Lw'!S$10)/'ModelParams Lw'!S$11</f>
        <v>#DIV/0!</v>
      </c>
      <c r="CJ169" s="24" t="e">
        <f ca="1">(BZ169-'ModelParams Lw'!T$10)/'ModelParams Lw'!T$11</f>
        <v>#DIV/0!</v>
      </c>
      <c r="CK169" s="24" t="e">
        <f ca="1">(CA169-'ModelParams Lw'!U$10)/'ModelParams Lw'!U$11</f>
        <v>#DIV/0!</v>
      </c>
      <c r="CL169" s="24" t="e">
        <f ca="1">(CB169-'ModelParams Lw'!V$10)/'ModelParams Lw'!V$11</f>
        <v>#DIV/0!</v>
      </c>
      <c r="CM169" s="66" t="e">
        <f t="shared" si="62"/>
        <v>#DIV/0!</v>
      </c>
      <c r="CN169" s="66" t="e">
        <f t="shared" si="63"/>
        <v>#DIV/0!</v>
      </c>
      <c r="CO169" s="66" t="e">
        <f t="shared" si="64"/>
        <v>#DIV/0!</v>
      </c>
      <c r="CP169" s="66" t="e">
        <f t="shared" si="65"/>
        <v>#DIV/0!</v>
      </c>
      <c r="CQ169" s="66" t="e">
        <f t="shared" si="66"/>
        <v>#DIV/0!</v>
      </c>
      <c r="CR169" s="66" t="e">
        <f t="shared" si="67"/>
        <v>#DIV/0!</v>
      </c>
      <c r="CS169" s="66" t="e">
        <f t="shared" si="68"/>
        <v>#DIV/0!</v>
      </c>
      <c r="CT169" s="66" t="e">
        <f t="shared" si="69"/>
        <v>#DIV/0!</v>
      </c>
      <c r="CU169" s="24" t="e">
        <f>10*LOG10(IF(CM169="",0,POWER(10,((CM169+'ModelParams Lw'!$O$4)/10))) +IF(CN169="",0,POWER(10,((CN169+'ModelParams Lw'!$P$4)/10))) +IF(CO169="",0,POWER(10,((CO169+'ModelParams Lw'!$Q$4)/10))) +IF(CP169="",0,POWER(10,((CP169+'ModelParams Lw'!$R$4)/10))) +IF(CQ169="",0,POWER(10,((CQ169+'ModelParams Lw'!$S$4)/10))) +IF(CR169="",0,POWER(10,((CR169+'ModelParams Lw'!$T$4)/10))) +IF(CS169="",0,POWER(10,((CS169+'ModelParams Lw'!$U$4)/10)))+IF(CT169="",0,POWER(10,((CT169+'ModelParams Lw'!$V$4)/10))))</f>
        <v>#DIV/0!</v>
      </c>
      <c r="CV169" s="24" t="e">
        <f t="shared" si="70"/>
        <v>#DIV/0!</v>
      </c>
      <c r="CW169" s="24" t="e">
        <f>(CM169-'ModelParams Lw'!O$10)/'ModelParams Lw'!O$11</f>
        <v>#DIV/0!</v>
      </c>
      <c r="CX169" s="24" t="e">
        <f>(CN169-'ModelParams Lw'!P$10)/'ModelParams Lw'!P$11</f>
        <v>#DIV/0!</v>
      </c>
      <c r="CY169" s="24" t="e">
        <f>(CO169-'ModelParams Lw'!Q$10)/'ModelParams Lw'!Q$11</f>
        <v>#DIV/0!</v>
      </c>
      <c r="CZ169" s="24" t="e">
        <f>(CP169-'ModelParams Lw'!R$10)/'ModelParams Lw'!R$11</f>
        <v>#DIV/0!</v>
      </c>
      <c r="DA169" s="24" t="e">
        <f>(CQ169-'ModelParams Lw'!S$10)/'ModelParams Lw'!S$11</f>
        <v>#DIV/0!</v>
      </c>
      <c r="DB169" s="24" t="e">
        <f>(CR169-'ModelParams Lw'!T$10)/'ModelParams Lw'!T$11</f>
        <v>#DIV/0!</v>
      </c>
      <c r="DC169" s="24" t="e">
        <f>(CS169-'ModelParams Lw'!U$10)/'ModelParams Lw'!U$11</f>
        <v>#DIV/0!</v>
      </c>
      <c r="DD169" s="24" t="e">
        <f>(CT169-'ModelParams Lw'!V$10)/'ModelParams Lw'!V$11</f>
        <v>#DIV/0!</v>
      </c>
    </row>
    <row r="170" spans="1:108" x14ac:dyDescent="0.25">
      <c r="A170" s="12">
        <f>'Sound Power'!B170</f>
        <v>0</v>
      </c>
      <c r="B170" s="12">
        <f>'Sound Power'!D170</f>
        <v>0</v>
      </c>
      <c r="C170" s="12">
        <f>'Sound Power'!E170</f>
        <v>0</v>
      </c>
      <c r="D170" s="12">
        <f>'Sound Power'!F170</f>
        <v>0</v>
      </c>
      <c r="E170" s="67" t="e">
        <f>IF(Calcul!$G175="SA",'Sound Power'!AY170,'Sound Power'!P170)</f>
        <v>#DIV/0!</v>
      </c>
      <c r="F170" s="67" t="e">
        <f>IF(Calcul!$G175="SA",'Sound Power'!AZ170,'Sound Power'!Q170)</f>
        <v>#DIV/0!</v>
      </c>
      <c r="G170" s="67" t="e">
        <f>IF(Calcul!$G175="SA",'Sound Power'!BA170,'Sound Power'!R170)</f>
        <v>#DIV/0!</v>
      </c>
      <c r="H170" s="67" t="e">
        <f>IF(Calcul!$G175="SA",'Sound Power'!BB170,'Sound Power'!S170)</f>
        <v>#DIV/0!</v>
      </c>
      <c r="I170" s="67" t="e">
        <f>IF(Calcul!$G175="SA",'Sound Power'!BC170,'Sound Power'!T170)</f>
        <v>#DIV/0!</v>
      </c>
      <c r="J170" s="67" t="e">
        <f>IF(Calcul!$G175="SA",'Sound Power'!BD170,'Sound Power'!U170)</f>
        <v>#DIV/0!</v>
      </c>
      <c r="K170" s="67" t="e">
        <f>IF(Calcul!$G175="SA",'Sound Power'!BE170,'Sound Power'!V170)</f>
        <v>#DIV/0!</v>
      </c>
      <c r="L170" s="67" t="e">
        <f>IF(Calcul!$G175="SA",'Sound Power'!BF170,'Sound Power'!W170)</f>
        <v>#DIV/0!</v>
      </c>
      <c r="M170" s="67" t="e">
        <f>'Sound Power'!BY170</f>
        <v>#DIV/0!</v>
      </c>
      <c r="N170" s="67" t="e">
        <f>'Sound Power'!BZ170</f>
        <v>#DIV/0!</v>
      </c>
      <c r="O170" s="67" t="e">
        <f>'Sound Power'!CA170</f>
        <v>#DIV/0!</v>
      </c>
      <c r="P170" s="67" t="e">
        <f>'Sound Power'!CB170</f>
        <v>#DIV/0!</v>
      </c>
      <c r="Q170" s="67" t="e">
        <f>'Sound Power'!CC170</f>
        <v>#DIV/0!</v>
      </c>
      <c r="R170" s="67" t="e">
        <f>'Sound Power'!CD170</f>
        <v>#DIV/0!</v>
      </c>
      <c r="S170" s="67" t="e">
        <f>'Sound Power'!CE170</f>
        <v>#DIV/0!</v>
      </c>
      <c r="T170" s="67" t="e">
        <f>'Sound Power'!CF170</f>
        <v>#DIV/0!</v>
      </c>
      <c r="U170" s="64">
        <f t="shared" si="50"/>
        <v>0</v>
      </c>
      <c r="V170" s="64">
        <f t="shared" si="51"/>
        <v>0</v>
      </c>
      <c r="W170" s="67" t="e">
        <f>('ModelParams Lp'!B$4*10^'ModelParams Lp'!B$5*($U170/$V170)^'ModelParams Lp'!B$6)*3</f>
        <v>#DIV/0!</v>
      </c>
      <c r="X170" s="67" t="e">
        <f>('ModelParams Lp'!C$4*10^'ModelParams Lp'!C$5*($U170/$V170)^'ModelParams Lp'!C$6)*3</f>
        <v>#DIV/0!</v>
      </c>
      <c r="Y170" s="67" t="e">
        <f>('ModelParams Lp'!D$4*10^'ModelParams Lp'!D$5*($U170/$V170)^'ModelParams Lp'!D$6)*3</f>
        <v>#DIV/0!</v>
      </c>
      <c r="Z170" s="67" t="e">
        <f>('ModelParams Lp'!E$4*10^'ModelParams Lp'!E$5*($U170/$V170)^'ModelParams Lp'!E$6)*3</f>
        <v>#DIV/0!</v>
      </c>
      <c r="AA170" s="67" t="e">
        <f>('ModelParams Lp'!F$4*10^'ModelParams Lp'!F$5*($U170/$V170)^'ModelParams Lp'!F$6)*3</f>
        <v>#DIV/0!</v>
      </c>
      <c r="AB170" s="67" t="e">
        <f>('ModelParams Lp'!G$4*10^'ModelParams Lp'!G$5*($U170/$V170)^'ModelParams Lp'!G$6)*3</f>
        <v>#DIV/0!</v>
      </c>
      <c r="AC170" s="67" t="e">
        <f>('ModelParams Lp'!H$4*10^'ModelParams Lp'!H$5*($U170/$V170)^'ModelParams Lp'!H$6)*3</f>
        <v>#DIV/0!</v>
      </c>
      <c r="AD170" s="67" t="e">
        <f>('ModelParams Lp'!I$4*10^'ModelParams Lp'!I$5*($U170/$V170)^'ModelParams Lp'!I$6)*3</f>
        <v>#DIV/0!</v>
      </c>
      <c r="AE170" s="53" t="e">
        <f t="shared" si="52"/>
        <v>#DIV/0!</v>
      </c>
      <c r="AF170" s="53" t="e">
        <f>IF(AE170&lt;'ModelParams Lp'!$B$16,-1,IF(AE170&lt;'ModelParams Lp'!$C$16,0,IF(AE170&lt;'ModelParams Lp'!$D$16,1,IF(AE170&lt;'ModelParams Lp'!$E$16,2,IF(AE170&lt;'ModelParams Lp'!$F$16,3,IF(AE170&lt;'ModelParams Lp'!$G$16,4,IF(AE170&lt;'ModelParams Lp'!$H$16,5,6)))))))</f>
        <v>#DIV/0!</v>
      </c>
      <c r="AG170" s="67" t="e">
        <f ca="1">IF($AF170&gt;1,0,OFFSET('ModelParams Lp'!$C$12,0,-'Sound Pressure'!$AF170))</f>
        <v>#DIV/0!</v>
      </c>
      <c r="AH170" s="67" t="e">
        <f ca="1">IF($AF170&gt;2,0,OFFSET('ModelParams Lp'!$D$12,0,-'Sound Pressure'!$AF170))</f>
        <v>#DIV/0!</v>
      </c>
      <c r="AI170" s="67" t="e">
        <f ca="1">IF($AF170&gt;3,0,OFFSET('ModelParams Lp'!$E$12,0,-'Sound Pressure'!$AF170))</f>
        <v>#DIV/0!</v>
      </c>
      <c r="AJ170" s="67" t="e">
        <f ca="1">IF($AF170&gt;4,0,OFFSET('ModelParams Lp'!$F$12,0,-'Sound Pressure'!$AF170))</f>
        <v>#DIV/0!</v>
      </c>
      <c r="AK170" s="67" t="e">
        <f ca="1">IF($AF170&gt;3,0,OFFSET('ModelParams Lp'!$G$12,0,-'Sound Pressure'!$AF170))</f>
        <v>#DIV/0!</v>
      </c>
      <c r="AL170" s="67" t="e">
        <f ca="1">IF($AF170&gt;5,0,OFFSET('ModelParams Lp'!$H$12,0,-'Sound Pressure'!$AF170))</f>
        <v>#DIV/0!</v>
      </c>
      <c r="AM170" s="67" t="e">
        <f ca="1">IF($AF170&gt;6,0,OFFSET('ModelParams Lp'!$I$12,0,-'Sound Pressure'!$AF170))</f>
        <v>#DIV/0!</v>
      </c>
      <c r="AN170" s="67" t="e">
        <f ca="1">IF($AF170&gt;7,0,IF($AF$4&lt;0,3,OFFSET('ModelParams Lp'!$J$12,0,-'Sound Pressure'!$AF170)))</f>
        <v>#DIV/0!</v>
      </c>
      <c r="AO170" s="67" t="e">
        <f t="shared" si="71"/>
        <v>#DIV/0!</v>
      </c>
      <c r="AP170" s="67" t="e">
        <f t="shared" si="72"/>
        <v>#DIV/0!</v>
      </c>
      <c r="AQ170" s="67" t="e">
        <f t="shared" si="72"/>
        <v>#DIV/0!</v>
      </c>
      <c r="AR170" s="67" t="e">
        <f t="shared" si="72"/>
        <v>#DIV/0!</v>
      </c>
      <c r="AS170" s="67" t="e">
        <f t="shared" si="72"/>
        <v>#DIV/0!</v>
      </c>
      <c r="AT170" s="67" t="e">
        <f t="shared" si="72"/>
        <v>#DIV/0!</v>
      </c>
      <c r="AU170" s="67" t="e">
        <f t="shared" si="72"/>
        <v>#DIV/0!</v>
      </c>
      <c r="AV170" s="67" t="e">
        <f t="shared" si="72"/>
        <v>#DIV/0!</v>
      </c>
      <c r="AW170" s="67">
        <f>'ModelParams Lp'!B$22</f>
        <v>4</v>
      </c>
      <c r="AX170" s="67">
        <f>'ModelParams Lp'!C$22</f>
        <v>2</v>
      </c>
      <c r="AY170" s="67">
        <f>'ModelParams Lp'!D$22</f>
        <v>1</v>
      </c>
      <c r="AZ170" s="67">
        <f>'ModelParams Lp'!E$22</f>
        <v>0</v>
      </c>
      <c r="BA170" s="67">
        <f>'ModelParams Lp'!F$22</f>
        <v>0</v>
      </c>
      <c r="BB170" s="67">
        <f>'ModelParams Lp'!G$22</f>
        <v>0</v>
      </c>
      <c r="BC170" s="67">
        <f>'ModelParams Lp'!H$22</f>
        <v>0</v>
      </c>
      <c r="BD170" s="67">
        <f>'ModelParams Lp'!I$22</f>
        <v>0</v>
      </c>
      <c r="BE170" s="67" t="e">
        <f>-10*LOG(2/(4*PI()*2^2)+4/(0.163*(Calcul!$K175*Calcul!$L175)/VLOOKUP(Calcul!$I175,'ModelParams Lp'!$E$37:$F$39,2,0)))</f>
        <v>#N/A</v>
      </c>
      <c r="BF170" s="67" t="e">
        <f>-10*LOG(2/(4*PI()*2^2)+4/(0.163*(Calcul!$K175*Calcul!$L175)/VLOOKUP(Calcul!$I175,'ModelParams Lp'!$E$37:$F$39,2,0)))</f>
        <v>#N/A</v>
      </c>
      <c r="BG170" s="67" t="e">
        <f>-10*LOG(2/(4*PI()*2^2)+4/(0.163*(Calcul!$K175*Calcul!$L175)/VLOOKUP(Calcul!$I175,'ModelParams Lp'!$E$37:$F$39,2,0)))</f>
        <v>#N/A</v>
      </c>
      <c r="BH170" s="67" t="e">
        <f>-10*LOG(2/(4*PI()*2^2)+4/(0.163*(Calcul!$K175*Calcul!$L175)/VLOOKUP(Calcul!$I175,'ModelParams Lp'!$E$37:$F$39,2,0)))</f>
        <v>#N/A</v>
      </c>
      <c r="BI170" s="67" t="e">
        <f>-10*LOG(2/(4*PI()*2^2)+4/(0.163*(Calcul!$K175*Calcul!$L175)/VLOOKUP(Calcul!$I175,'ModelParams Lp'!$E$37:$F$39,2,0)))</f>
        <v>#N/A</v>
      </c>
      <c r="BJ170" s="67" t="e">
        <f>-10*LOG(2/(4*PI()*2^2)+4/(0.163*(Calcul!$K175*Calcul!$L175)/VLOOKUP(Calcul!$I175,'ModelParams Lp'!$E$37:$F$39,2,0)))</f>
        <v>#N/A</v>
      </c>
      <c r="BK170" s="67" t="e">
        <f>-10*LOG(2/(4*PI()*2^2)+4/(0.163*(Calcul!$K175*Calcul!$L175)/VLOOKUP(Calcul!$I175,'ModelParams Lp'!$E$37:$F$39,2,0)))</f>
        <v>#N/A</v>
      </c>
      <c r="BL170" s="67" t="e">
        <f>-10*LOG(2/(4*PI()*2^2)+4/(0.163*(Calcul!$K175*Calcul!$L175)/VLOOKUP(Calcul!$I175,'ModelParams Lp'!$E$37:$F$39,2,0)))</f>
        <v>#N/A</v>
      </c>
      <c r="BM170" s="67" t="e">
        <f>VLOOKUP(Calcul!$J175,'ModelParams Lp'!$D$28:$O$32,5,0)+BE170</f>
        <v>#N/A</v>
      </c>
      <c r="BN170" s="67" t="e">
        <f>VLOOKUP(Calcul!$J175,'ModelParams Lp'!$D$28:$O$32,6,0)+BF170</f>
        <v>#N/A</v>
      </c>
      <c r="BO170" s="67" t="e">
        <f>VLOOKUP(Calcul!$J175,'ModelParams Lp'!$D$28:$O$32,7,0)+BG170</f>
        <v>#N/A</v>
      </c>
      <c r="BP170" s="67" t="e">
        <f>VLOOKUP(Calcul!$J175,'ModelParams Lp'!$D$28:$O$32,8,0)+BH170</f>
        <v>#N/A</v>
      </c>
      <c r="BQ170" s="67" t="e">
        <f>VLOOKUP(Calcul!$J175,'ModelParams Lp'!$D$28:$O$32,9,0)+BI170</f>
        <v>#N/A</v>
      </c>
      <c r="BR170" s="67" t="e">
        <f>VLOOKUP(Calcul!$J175,'ModelParams Lp'!$D$28:$O$32,10,0)+BJ170</f>
        <v>#N/A</v>
      </c>
      <c r="BS170" s="67" t="e">
        <f>VLOOKUP(Calcul!$J175,'ModelParams Lp'!$D$28:$O$32,11,0)+BK170</f>
        <v>#N/A</v>
      </c>
      <c r="BT170" s="67" t="e">
        <f>VLOOKUP(Calcul!$J175,'ModelParams Lp'!$D$28:$O$32,12,0)+BL170</f>
        <v>#N/A</v>
      </c>
      <c r="BU170" s="66" t="e">
        <f t="shared" ca="1" si="53"/>
        <v>#DIV/0!</v>
      </c>
      <c r="BV170" s="66" t="e">
        <f t="shared" ca="1" si="54"/>
        <v>#DIV/0!</v>
      </c>
      <c r="BW170" s="66" t="e">
        <f t="shared" ca="1" si="55"/>
        <v>#DIV/0!</v>
      </c>
      <c r="BX170" s="66" t="e">
        <f t="shared" ca="1" si="56"/>
        <v>#DIV/0!</v>
      </c>
      <c r="BY170" s="66" t="e">
        <f t="shared" ca="1" si="57"/>
        <v>#DIV/0!</v>
      </c>
      <c r="BZ170" s="66" t="e">
        <f t="shared" ca="1" si="58"/>
        <v>#DIV/0!</v>
      </c>
      <c r="CA170" s="66" t="e">
        <f t="shared" ca="1" si="59"/>
        <v>#DIV/0!</v>
      </c>
      <c r="CB170" s="66" t="e">
        <f t="shared" ca="1" si="60"/>
        <v>#DIV/0!</v>
      </c>
      <c r="CC170" s="24" t="e">
        <f ca="1">10*LOG10(IF(BU170="",0,POWER(10,((BU170+'ModelParams Lw'!$O$4)/10))) +IF(BV170="",0,POWER(10,((BV170+'ModelParams Lw'!$P$4)/10))) +IF(BW170="",0,POWER(10,((BW170+'ModelParams Lw'!$Q$4)/10))) +IF(BX170="",0,POWER(10,((BX170+'ModelParams Lw'!$R$4)/10))) +IF(BY170="",0,POWER(10,((BY170+'ModelParams Lw'!$S$4)/10))) +IF(BZ170="",0,POWER(10,((BZ170+'ModelParams Lw'!$T$4)/10))) +IF(CA170="",0,POWER(10,((CA170+'ModelParams Lw'!$U$4)/10)))+IF(CB170="",0,POWER(10,((CB170+'ModelParams Lw'!$V$4)/10))))</f>
        <v>#DIV/0!</v>
      </c>
      <c r="CD170" s="24" t="e">
        <f t="shared" ca="1" si="61"/>
        <v>#DIV/0!</v>
      </c>
      <c r="CE170" s="24" t="e">
        <f ca="1">(BU170-'ModelParams Lw'!O$10)/'ModelParams Lw'!O$11</f>
        <v>#DIV/0!</v>
      </c>
      <c r="CF170" s="24" t="e">
        <f ca="1">(BV170-'ModelParams Lw'!P$10)/'ModelParams Lw'!P$11</f>
        <v>#DIV/0!</v>
      </c>
      <c r="CG170" s="24" t="e">
        <f ca="1">(BW170-'ModelParams Lw'!Q$10)/'ModelParams Lw'!Q$11</f>
        <v>#DIV/0!</v>
      </c>
      <c r="CH170" s="24" t="e">
        <f ca="1">(BX170-'ModelParams Lw'!R$10)/'ModelParams Lw'!R$11</f>
        <v>#DIV/0!</v>
      </c>
      <c r="CI170" s="24" t="e">
        <f ca="1">(BY170-'ModelParams Lw'!S$10)/'ModelParams Lw'!S$11</f>
        <v>#DIV/0!</v>
      </c>
      <c r="CJ170" s="24" t="e">
        <f ca="1">(BZ170-'ModelParams Lw'!T$10)/'ModelParams Lw'!T$11</f>
        <v>#DIV/0!</v>
      </c>
      <c r="CK170" s="24" t="e">
        <f ca="1">(CA170-'ModelParams Lw'!U$10)/'ModelParams Lw'!U$11</f>
        <v>#DIV/0!</v>
      </c>
      <c r="CL170" s="24" t="e">
        <f ca="1">(CB170-'ModelParams Lw'!V$10)/'ModelParams Lw'!V$11</f>
        <v>#DIV/0!</v>
      </c>
      <c r="CM170" s="66" t="e">
        <f t="shared" si="62"/>
        <v>#DIV/0!</v>
      </c>
      <c r="CN170" s="66" t="e">
        <f t="shared" si="63"/>
        <v>#DIV/0!</v>
      </c>
      <c r="CO170" s="66" t="e">
        <f t="shared" si="64"/>
        <v>#DIV/0!</v>
      </c>
      <c r="CP170" s="66" t="e">
        <f t="shared" si="65"/>
        <v>#DIV/0!</v>
      </c>
      <c r="CQ170" s="66" t="e">
        <f t="shared" si="66"/>
        <v>#DIV/0!</v>
      </c>
      <c r="CR170" s="66" t="e">
        <f t="shared" si="67"/>
        <v>#DIV/0!</v>
      </c>
      <c r="CS170" s="66" t="e">
        <f t="shared" si="68"/>
        <v>#DIV/0!</v>
      </c>
      <c r="CT170" s="66" t="e">
        <f t="shared" si="69"/>
        <v>#DIV/0!</v>
      </c>
      <c r="CU170" s="24" t="e">
        <f>10*LOG10(IF(CM170="",0,POWER(10,((CM170+'ModelParams Lw'!$O$4)/10))) +IF(CN170="",0,POWER(10,((CN170+'ModelParams Lw'!$P$4)/10))) +IF(CO170="",0,POWER(10,((CO170+'ModelParams Lw'!$Q$4)/10))) +IF(CP170="",0,POWER(10,((CP170+'ModelParams Lw'!$R$4)/10))) +IF(CQ170="",0,POWER(10,((CQ170+'ModelParams Lw'!$S$4)/10))) +IF(CR170="",0,POWER(10,((CR170+'ModelParams Lw'!$T$4)/10))) +IF(CS170="",0,POWER(10,((CS170+'ModelParams Lw'!$U$4)/10)))+IF(CT170="",0,POWER(10,((CT170+'ModelParams Lw'!$V$4)/10))))</f>
        <v>#DIV/0!</v>
      </c>
      <c r="CV170" s="24" t="e">
        <f t="shared" si="70"/>
        <v>#DIV/0!</v>
      </c>
      <c r="CW170" s="24" t="e">
        <f>(CM170-'ModelParams Lw'!O$10)/'ModelParams Lw'!O$11</f>
        <v>#DIV/0!</v>
      </c>
      <c r="CX170" s="24" t="e">
        <f>(CN170-'ModelParams Lw'!P$10)/'ModelParams Lw'!P$11</f>
        <v>#DIV/0!</v>
      </c>
      <c r="CY170" s="24" t="e">
        <f>(CO170-'ModelParams Lw'!Q$10)/'ModelParams Lw'!Q$11</f>
        <v>#DIV/0!</v>
      </c>
      <c r="CZ170" s="24" t="e">
        <f>(CP170-'ModelParams Lw'!R$10)/'ModelParams Lw'!R$11</f>
        <v>#DIV/0!</v>
      </c>
      <c r="DA170" s="24" t="e">
        <f>(CQ170-'ModelParams Lw'!S$10)/'ModelParams Lw'!S$11</f>
        <v>#DIV/0!</v>
      </c>
      <c r="DB170" s="24" t="e">
        <f>(CR170-'ModelParams Lw'!T$10)/'ModelParams Lw'!T$11</f>
        <v>#DIV/0!</v>
      </c>
      <c r="DC170" s="24" t="e">
        <f>(CS170-'ModelParams Lw'!U$10)/'ModelParams Lw'!U$11</f>
        <v>#DIV/0!</v>
      </c>
      <c r="DD170" s="24" t="e">
        <f>(CT170-'ModelParams Lw'!V$10)/'ModelParams Lw'!V$11</f>
        <v>#DIV/0!</v>
      </c>
    </row>
    <row r="171" spans="1:108" x14ac:dyDescent="0.25">
      <c r="A171" s="12">
        <f>'Sound Power'!B171</f>
        <v>0</v>
      </c>
      <c r="B171" s="12">
        <f>'Sound Power'!D171</f>
        <v>0</v>
      </c>
      <c r="C171" s="12">
        <f>'Sound Power'!E171</f>
        <v>0</v>
      </c>
      <c r="D171" s="12">
        <f>'Sound Power'!F171</f>
        <v>0</v>
      </c>
      <c r="E171" s="67" t="e">
        <f>IF(Calcul!$G176="SA",'Sound Power'!AY171,'Sound Power'!P171)</f>
        <v>#DIV/0!</v>
      </c>
      <c r="F171" s="67" t="e">
        <f>IF(Calcul!$G176="SA",'Sound Power'!AZ171,'Sound Power'!Q171)</f>
        <v>#DIV/0!</v>
      </c>
      <c r="G171" s="67" t="e">
        <f>IF(Calcul!$G176="SA",'Sound Power'!BA171,'Sound Power'!R171)</f>
        <v>#DIV/0!</v>
      </c>
      <c r="H171" s="67" t="e">
        <f>IF(Calcul!$G176="SA",'Sound Power'!BB171,'Sound Power'!S171)</f>
        <v>#DIV/0!</v>
      </c>
      <c r="I171" s="67" t="e">
        <f>IF(Calcul!$G176="SA",'Sound Power'!BC171,'Sound Power'!T171)</f>
        <v>#DIV/0!</v>
      </c>
      <c r="J171" s="67" t="e">
        <f>IF(Calcul!$G176="SA",'Sound Power'!BD171,'Sound Power'!U171)</f>
        <v>#DIV/0!</v>
      </c>
      <c r="K171" s="67" t="e">
        <f>IF(Calcul!$G176="SA",'Sound Power'!BE171,'Sound Power'!V171)</f>
        <v>#DIV/0!</v>
      </c>
      <c r="L171" s="67" t="e">
        <f>IF(Calcul!$G176="SA",'Sound Power'!BF171,'Sound Power'!W171)</f>
        <v>#DIV/0!</v>
      </c>
      <c r="M171" s="67" t="e">
        <f>'Sound Power'!BY171</f>
        <v>#DIV/0!</v>
      </c>
      <c r="N171" s="67" t="e">
        <f>'Sound Power'!BZ171</f>
        <v>#DIV/0!</v>
      </c>
      <c r="O171" s="67" t="e">
        <f>'Sound Power'!CA171</f>
        <v>#DIV/0!</v>
      </c>
      <c r="P171" s="67" t="e">
        <f>'Sound Power'!CB171</f>
        <v>#DIV/0!</v>
      </c>
      <c r="Q171" s="67" t="e">
        <f>'Sound Power'!CC171</f>
        <v>#DIV/0!</v>
      </c>
      <c r="R171" s="67" t="e">
        <f>'Sound Power'!CD171</f>
        <v>#DIV/0!</v>
      </c>
      <c r="S171" s="67" t="e">
        <f>'Sound Power'!CE171</f>
        <v>#DIV/0!</v>
      </c>
      <c r="T171" s="67" t="e">
        <f>'Sound Power'!CF171</f>
        <v>#DIV/0!</v>
      </c>
      <c r="U171" s="64">
        <f t="shared" si="50"/>
        <v>0</v>
      </c>
      <c r="V171" s="64">
        <f t="shared" si="51"/>
        <v>0</v>
      </c>
      <c r="W171" s="67" t="e">
        <f>('ModelParams Lp'!B$4*10^'ModelParams Lp'!B$5*($U171/$V171)^'ModelParams Lp'!B$6)*3</f>
        <v>#DIV/0!</v>
      </c>
      <c r="X171" s="67" t="e">
        <f>('ModelParams Lp'!C$4*10^'ModelParams Lp'!C$5*($U171/$V171)^'ModelParams Lp'!C$6)*3</f>
        <v>#DIV/0!</v>
      </c>
      <c r="Y171" s="67" t="e">
        <f>('ModelParams Lp'!D$4*10^'ModelParams Lp'!D$5*($U171/$V171)^'ModelParams Lp'!D$6)*3</f>
        <v>#DIV/0!</v>
      </c>
      <c r="Z171" s="67" t="e">
        <f>('ModelParams Lp'!E$4*10^'ModelParams Lp'!E$5*($U171/$V171)^'ModelParams Lp'!E$6)*3</f>
        <v>#DIV/0!</v>
      </c>
      <c r="AA171" s="67" t="e">
        <f>('ModelParams Lp'!F$4*10^'ModelParams Lp'!F$5*($U171/$V171)^'ModelParams Lp'!F$6)*3</f>
        <v>#DIV/0!</v>
      </c>
      <c r="AB171" s="67" t="e">
        <f>('ModelParams Lp'!G$4*10^'ModelParams Lp'!G$5*($U171/$V171)^'ModelParams Lp'!G$6)*3</f>
        <v>#DIV/0!</v>
      </c>
      <c r="AC171" s="67" t="e">
        <f>('ModelParams Lp'!H$4*10^'ModelParams Lp'!H$5*($U171/$V171)^'ModelParams Lp'!H$6)*3</f>
        <v>#DIV/0!</v>
      </c>
      <c r="AD171" s="67" t="e">
        <f>('ModelParams Lp'!I$4*10^'ModelParams Lp'!I$5*($U171/$V171)^'ModelParams Lp'!I$6)*3</f>
        <v>#DIV/0!</v>
      </c>
      <c r="AE171" s="53" t="e">
        <f t="shared" si="52"/>
        <v>#DIV/0!</v>
      </c>
      <c r="AF171" s="53" t="e">
        <f>IF(AE171&lt;'ModelParams Lp'!$B$16,-1,IF(AE171&lt;'ModelParams Lp'!$C$16,0,IF(AE171&lt;'ModelParams Lp'!$D$16,1,IF(AE171&lt;'ModelParams Lp'!$E$16,2,IF(AE171&lt;'ModelParams Lp'!$F$16,3,IF(AE171&lt;'ModelParams Lp'!$G$16,4,IF(AE171&lt;'ModelParams Lp'!$H$16,5,6)))))))</f>
        <v>#DIV/0!</v>
      </c>
      <c r="AG171" s="67" t="e">
        <f ca="1">IF($AF171&gt;1,0,OFFSET('ModelParams Lp'!$C$12,0,-'Sound Pressure'!$AF171))</f>
        <v>#DIV/0!</v>
      </c>
      <c r="AH171" s="67" t="e">
        <f ca="1">IF($AF171&gt;2,0,OFFSET('ModelParams Lp'!$D$12,0,-'Sound Pressure'!$AF171))</f>
        <v>#DIV/0!</v>
      </c>
      <c r="AI171" s="67" t="e">
        <f ca="1">IF($AF171&gt;3,0,OFFSET('ModelParams Lp'!$E$12,0,-'Sound Pressure'!$AF171))</f>
        <v>#DIV/0!</v>
      </c>
      <c r="AJ171" s="67" t="e">
        <f ca="1">IF($AF171&gt;4,0,OFFSET('ModelParams Lp'!$F$12,0,-'Sound Pressure'!$AF171))</f>
        <v>#DIV/0!</v>
      </c>
      <c r="AK171" s="67" t="e">
        <f ca="1">IF($AF171&gt;3,0,OFFSET('ModelParams Lp'!$G$12,0,-'Sound Pressure'!$AF171))</f>
        <v>#DIV/0!</v>
      </c>
      <c r="AL171" s="67" t="e">
        <f ca="1">IF($AF171&gt;5,0,OFFSET('ModelParams Lp'!$H$12,0,-'Sound Pressure'!$AF171))</f>
        <v>#DIV/0!</v>
      </c>
      <c r="AM171" s="67" t="e">
        <f ca="1">IF($AF171&gt;6,0,OFFSET('ModelParams Lp'!$I$12,0,-'Sound Pressure'!$AF171))</f>
        <v>#DIV/0!</v>
      </c>
      <c r="AN171" s="67" t="e">
        <f ca="1">IF($AF171&gt;7,0,IF($AF$4&lt;0,3,OFFSET('ModelParams Lp'!$J$12,0,-'Sound Pressure'!$AF171)))</f>
        <v>#DIV/0!</v>
      </c>
      <c r="AO171" s="67" t="e">
        <f t="shared" si="71"/>
        <v>#DIV/0!</v>
      </c>
      <c r="AP171" s="67" t="e">
        <f t="shared" si="72"/>
        <v>#DIV/0!</v>
      </c>
      <c r="AQ171" s="67" t="e">
        <f t="shared" si="72"/>
        <v>#DIV/0!</v>
      </c>
      <c r="AR171" s="67" t="e">
        <f t="shared" si="72"/>
        <v>#DIV/0!</v>
      </c>
      <c r="AS171" s="67" t="e">
        <f t="shared" si="72"/>
        <v>#DIV/0!</v>
      </c>
      <c r="AT171" s="67" t="e">
        <f t="shared" si="72"/>
        <v>#DIV/0!</v>
      </c>
      <c r="AU171" s="67" t="e">
        <f t="shared" si="72"/>
        <v>#DIV/0!</v>
      </c>
      <c r="AV171" s="67" t="e">
        <f t="shared" si="72"/>
        <v>#DIV/0!</v>
      </c>
      <c r="AW171" s="67">
        <f>'ModelParams Lp'!B$22</f>
        <v>4</v>
      </c>
      <c r="AX171" s="67">
        <f>'ModelParams Lp'!C$22</f>
        <v>2</v>
      </c>
      <c r="AY171" s="67">
        <f>'ModelParams Lp'!D$22</f>
        <v>1</v>
      </c>
      <c r="AZ171" s="67">
        <f>'ModelParams Lp'!E$22</f>
        <v>0</v>
      </c>
      <c r="BA171" s="67">
        <f>'ModelParams Lp'!F$22</f>
        <v>0</v>
      </c>
      <c r="BB171" s="67">
        <f>'ModelParams Lp'!G$22</f>
        <v>0</v>
      </c>
      <c r="BC171" s="67">
        <f>'ModelParams Lp'!H$22</f>
        <v>0</v>
      </c>
      <c r="BD171" s="67">
        <f>'ModelParams Lp'!I$22</f>
        <v>0</v>
      </c>
      <c r="BE171" s="67" t="e">
        <f>-10*LOG(2/(4*PI()*2^2)+4/(0.163*(Calcul!$K176*Calcul!$L176)/VLOOKUP(Calcul!$I176,'ModelParams Lp'!$E$37:$F$39,2,0)))</f>
        <v>#N/A</v>
      </c>
      <c r="BF171" s="67" t="e">
        <f>-10*LOG(2/(4*PI()*2^2)+4/(0.163*(Calcul!$K176*Calcul!$L176)/VLOOKUP(Calcul!$I176,'ModelParams Lp'!$E$37:$F$39,2,0)))</f>
        <v>#N/A</v>
      </c>
      <c r="BG171" s="67" t="e">
        <f>-10*LOG(2/(4*PI()*2^2)+4/(0.163*(Calcul!$K176*Calcul!$L176)/VLOOKUP(Calcul!$I176,'ModelParams Lp'!$E$37:$F$39,2,0)))</f>
        <v>#N/A</v>
      </c>
      <c r="BH171" s="67" t="e">
        <f>-10*LOG(2/(4*PI()*2^2)+4/(0.163*(Calcul!$K176*Calcul!$L176)/VLOOKUP(Calcul!$I176,'ModelParams Lp'!$E$37:$F$39,2,0)))</f>
        <v>#N/A</v>
      </c>
      <c r="BI171" s="67" t="e">
        <f>-10*LOG(2/(4*PI()*2^2)+4/(0.163*(Calcul!$K176*Calcul!$L176)/VLOOKUP(Calcul!$I176,'ModelParams Lp'!$E$37:$F$39,2,0)))</f>
        <v>#N/A</v>
      </c>
      <c r="BJ171" s="67" t="e">
        <f>-10*LOG(2/(4*PI()*2^2)+4/(0.163*(Calcul!$K176*Calcul!$L176)/VLOOKUP(Calcul!$I176,'ModelParams Lp'!$E$37:$F$39,2,0)))</f>
        <v>#N/A</v>
      </c>
      <c r="BK171" s="67" t="e">
        <f>-10*LOG(2/(4*PI()*2^2)+4/(0.163*(Calcul!$K176*Calcul!$L176)/VLOOKUP(Calcul!$I176,'ModelParams Lp'!$E$37:$F$39,2,0)))</f>
        <v>#N/A</v>
      </c>
      <c r="BL171" s="67" t="e">
        <f>-10*LOG(2/(4*PI()*2^2)+4/(0.163*(Calcul!$K176*Calcul!$L176)/VLOOKUP(Calcul!$I176,'ModelParams Lp'!$E$37:$F$39,2,0)))</f>
        <v>#N/A</v>
      </c>
      <c r="BM171" s="67" t="e">
        <f>VLOOKUP(Calcul!$J176,'ModelParams Lp'!$D$28:$O$32,5,0)+BE171</f>
        <v>#N/A</v>
      </c>
      <c r="BN171" s="67" t="e">
        <f>VLOOKUP(Calcul!$J176,'ModelParams Lp'!$D$28:$O$32,6,0)+BF171</f>
        <v>#N/A</v>
      </c>
      <c r="BO171" s="67" t="e">
        <f>VLOOKUP(Calcul!$J176,'ModelParams Lp'!$D$28:$O$32,7,0)+BG171</f>
        <v>#N/A</v>
      </c>
      <c r="BP171" s="67" t="e">
        <f>VLOOKUP(Calcul!$J176,'ModelParams Lp'!$D$28:$O$32,8,0)+BH171</f>
        <v>#N/A</v>
      </c>
      <c r="BQ171" s="67" t="e">
        <f>VLOOKUP(Calcul!$J176,'ModelParams Lp'!$D$28:$O$32,9,0)+BI171</f>
        <v>#N/A</v>
      </c>
      <c r="BR171" s="67" t="e">
        <f>VLOOKUP(Calcul!$J176,'ModelParams Lp'!$D$28:$O$32,10,0)+BJ171</f>
        <v>#N/A</v>
      </c>
      <c r="BS171" s="67" t="e">
        <f>VLOOKUP(Calcul!$J176,'ModelParams Lp'!$D$28:$O$32,11,0)+BK171</f>
        <v>#N/A</v>
      </c>
      <c r="BT171" s="67" t="e">
        <f>VLOOKUP(Calcul!$J176,'ModelParams Lp'!$D$28:$O$32,12,0)+BL171</f>
        <v>#N/A</v>
      </c>
      <c r="BU171" s="66" t="e">
        <f t="shared" ca="1" si="53"/>
        <v>#DIV/0!</v>
      </c>
      <c r="BV171" s="66" t="e">
        <f t="shared" ca="1" si="54"/>
        <v>#DIV/0!</v>
      </c>
      <c r="BW171" s="66" t="e">
        <f t="shared" ca="1" si="55"/>
        <v>#DIV/0!</v>
      </c>
      <c r="BX171" s="66" t="e">
        <f t="shared" ca="1" si="56"/>
        <v>#DIV/0!</v>
      </c>
      <c r="BY171" s="66" t="e">
        <f t="shared" ca="1" si="57"/>
        <v>#DIV/0!</v>
      </c>
      <c r="BZ171" s="66" t="e">
        <f t="shared" ca="1" si="58"/>
        <v>#DIV/0!</v>
      </c>
      <c r="CA171" s="66" t="e">
        <f t="shared" ca="1" si="59"/>
        <v>#DIV/0!</v>
      </c>
      <c r="CB171" s="66" t="e">
        <f t="shared" ca="1" si="60"/>
        <v>#DIV/0!</v>
      </c>
      <c r="CC171" s="24" t="e">
        <f ca="1">10*LOG10(IF(BU171="",0,POWER(10,((BU171+'ModelParams Lw'!$O$4)/10))) +IF(BV171="",0,POWER(10,((BV171+'ModelParams Lw'!$P$4)/10))) +IF(BW171="",0,POWER(10,((BW171+'ModelParams Lw'!$Q$4)/10))) +IF(BX171="",0,POWER(10,((BX171+'ModelParams Lw'!$R$4)/10))) +IF(BY171="",0,POWER(10,((BY171+'ModelParams Lw'!$S$4)/10))) +IF(BZ171="",0,POWER(10,((BZ171+'ModelParams Lw'!$T$4)/10))) +IF(CA171="",0,POWER(10,((CA171+'ModelParams Lw'!$U$4)/10)))+IF(CB171="",0,POWER(10,((CB171+'ModelParams Lw'!$V$4)/10))))</f>
        <v>#DIV/0!</v>
      </c>
      <c r="CD171" s="24" t="e">
        <f t="shared" ca="1" si="61"/>
        <v>#DIV/0!</v>
      </c>
      <c r="CE171" s="24" t="e">
        <f ca="1">(BU171-'ModelParams Lw'!O$10)/'ModelParams Lw'!O$11</f>
        <v>#DIV/0!</v>
      </c>
      <c r="CF171" s="24" t="e">
        <f ca="1">(BV171-'ModelParams Lw'!P$10)/'ModelParams Lw'!P$11</f>
        <v>#DIV/0!</v>
      </c>
      <c r="CG171" s="24" t="e">
        <f ca="1">(BW171-'ModelParams Lw'!Q$10)/'ModelParams Lw'!Q$11</f>
        <v>#DIV/0!</v>
      </c>
      <c r="CH171" s="24" t="e">
        <f ca="1">(BX171-'ModelParams Lw'!R$10)/'ModelParams Lw'!R$11</f>
        <v>#DIV/0!</v>
      </c>
      <c r="CI171" s="24" t="e">
        <f ca="1">(BY171-'ModelParams Lw'!S$10)/'ModelParams Lw'!S$11</f>
        <v>#DIV/0!</v>
      </c>
      <c r="CJ171" s="24" t="e">
        <f ca="1">(BZ171-'ModelParams Lw'!T$10)/'ModelParams Lw'!T$11</f>
        <v>#DIV/0!</v>
      </c>
      <c r="CK171" s="24" t="e">
        <f ca="1">(CA171-'ModelParams Lw'!U$10)/'ModelParams Lw'!U$11</f>
        <v>#DIV/0!</v>
      </c>
      <c r="CL171" s="24" t="e">
        <f ca="1">(CB171-'ModelParams Lw'!V$10)/'ModelParams Lw'!V$11</f>
        <v>#DIV/0!</v>
      </c>
      <c r="CM171" s="66" t="e">
        <f t="shared" si="62"/>
        <v>#DIV/0!</v>
      </c>
      <c r="CN171" s="66" t="e">
        <f t="shared" si="63"/>
        <v>#DIV/0!</v>
      </c>
      <c r="CO171" s="66" t="e">
        <f t="shared" si="64"/>
        <v>#DIV/0!</v>
      </c>
      <c r="CP171" s="66" t="e">
        <f t="shared" si="65"/>
        <v>#DIV/0!</v>
      </c>
      <c r="CQ171" s="66" t="e">
        <f t="shared" si="66"/>
        <v>#DIV/0!</v>
      </c>
      <c r="CR171" s="66" t="e">
        <f t="shared" si="67"/>
        <v>#DIV/0!</v>
      </c>
      <c r="CS171" s="66" t="e">
        <f t="shared" si="68"/>
        <v>#DIV/0!</v>
      </c>
      <c r="CT171" s="66" t="e">
        <f t="shared" si="69"/>
        <v>#DIV/0!</v>
      </c>
      <c r="CU171" s="24" t="e">
        <f>10*LOG10(IF(CM171="",0,POWER(10,((CM171+'ModelParams Lw'!$O$4)/10))) +IF(CN171="",0,POWER(10,((CN171+'ModelParams Lw'!$P$4)/10))) +IF(CO171="",0,POWER(10,((CO171+'ModelParams Lw'!$Q$4)/10))) +IF(CP171="",0,POWER(10,((CP171+'ModelParams Lw'!$R$4)/10))) +IF(CQ171="",0,POWER(10,((CQ171+'ModelParams Lw'!$S$4)/10))) +IF(CR171="",0,POWER(10,((CR171+'ModelParams Lw'!$T$4)/10))) +IF(CS171="",0,POWER(10,((CS171+'ModelParams Lw'!$U$4)/10)))+IF(CT171="",0,POWER(10,((CT171+'ModelParams Lw'!$V$4)/10))))</f>
        <v>#DIV/0!</v>
      </c>
      <c r="CV171" s="24" t="e">
        <f t="shared" si="70"/>
        <v>#DIV/0!</v>
      </c>
      <c r="CW171" s="24" t="e">
        <f>(CM171-'ModelParams Lw'!O$10)/'ModelParams Lw'!O$11</f>
        <v>#DIV/0!</v>
      </c>
      <c r="CX171" s="24" t="e">
        <f>(CN171-'ModelParams Lw'!P$10)/'ModelParams Lw'!P$11</f>
        <v>#DIV/0!</v>
      </c>
      <c r="CY171" s="24" t="e">
        <f>(CO171-'ModelParams Lw'!Q$10)/'ModelParams Lw'!Q$11</f>
        <v>#DIV/0!</v>
      </c>
      <c r="CZ171" s="24" t="e">
        <f>(CP171-'ModelParams Lw'!R$10)/'ModelParams Lw'!R$11</f>
        <v>#DIV/0!</v>
      </c>
      <c r="DA171" s="24" t="e">
        <f>(CQ171-'ModelParams Lw'!S$10)/'ModelParams Lw'!S$11</f>
        <v>#DIV/0!</v>
      </c>
      <c r="DB171" s="24" t="e">
        <f>(CR171-'ModelParams Lw'!T$10)/'ModelParams Lw'!T$11</f>
        <v>#DIV/0!</v>
      </c>
      <c r="DC171" s="24" t="e">
        <f>(CS171-'ModelParams Lw'!U$10)/'ModelParams Lw'!U$11</f>
        <v>#DIV/0!</v>
      </c>
      <c r="DD171" s="24" t="e">
        <f>(CT171-'ModelParams Lw'!V$10)/'ModelParams Lw'!V$11</f>
        <v>#DIV/0!</v>
      </c>
    </row>
    <row r="172" spans="1:108" x14ac:dyDescent="0.25">
      <c r="A172" s="12">
        <f>'Sound Power'!B172</f>
        <v>0</v>
      </c>
      <c r="B172" s="12">
        <f>'Sound Power'!D172</f>
        <v>0</v>
      </c>
      <c r="C172" s="12">
        <f>'Sound Power'!E172</f>
        <v>0</v>
      </c>
      <c r="D172" s="12">
        <f>'Sound Power'!F172</f>
        <v>0</v>
      </c>
      <c r="E172" s="67" t="e">
        <f>IF(Calcul!$G177="SA",'Sound Power'!AY172,'Sound Power'!P172)</f>
        <v>#DIV/0!</v>
      </c>
      <c r="F172" s="67" t="e">
        <f>IF(Calcul!$G177="SA",'Sound Power'!AZ172,'Sound Power'!Q172)</f>
        <v>#DIV/0!</v>
      </c>
      <c r="G172" s="67" t="e">
        <f>IF(Calcul!$G177="SA",'Sound Power'!BA172,'Sound Power'!R172)</f>
        <v>#DIV/0!</v>
      </c>
      <c r="H172" s="67" t="e">
        <f>IF(Calcul!$G177="SA",'Sound Power'!BB172,'Sound Power'!S172)</f>
        <v>#DIV/0!</v>
      </c>
      <c r="I172" s="67" t="e">
        <f>IF(Calcul!$G177="SA",'Sound Power'!BC172,'Sound Power'!T172)</f>
        <v>#DIV/0!</v>
      </c>
      <c r="J172" s="67" t="e">
        <f>IF(Calcul!$G177="SA",'Sound Power'!BD172,'Sound Power'!U172)</f>
        <v>#DIV/0!</v>
      </c>
      <c r="K172" s="67" t="e">
        <f>IF(Calcul!$G177="SA",'Sound Power'!BE172,'Sound Power'!V172)</f>
        <v>#DIV/0!</v>
      </c>
      <c r="L172" s="67" t="e">
        <f>IF(Calcul!$G177="SA",'Sound Power'!BF172,'Sound Power'!W172)</f>
        <v>#DIV/0!</v>
      </c>
      <c r="M172" s="67" t="e">
        <f>'Sound Power'!BY172</f>
        <v>#DIV/0!</v>
      </c>
      <c r="N172" s="67" t="e">
        <f>'Sound Power'!BZ172</f>
        <v>#DIV/0!</v>
      </c>
      <c r="O172" s="67" t="e">
        <f>'Sound Power'!CA172</f>
        <v>#DIV/0!</v>
      </c>
      <c r="P172" s="67" t="e">
        <f>'Sound Power'!CB172</f>
        <v>#DIV/0!</v>
      </c>
      <c r="Q172" s="67" t="e">
        <f>'Sound Power'!CC172</f>
        <v>#DIV/0!</v>
      </c>
      <c r="R172" s="67" t="e">
        <f>'Sound Power'!CD172</f>
        <v>#DIV/0!</v>
      </c>
      <c r="S172" s="67" t="e">
        <f>'Sound Power'!CE172</f>
        <v>#DIV/0!</v>
      </c>
      <c r="T172" s="67" t="e">
        <f>'Sound Power'!CF172</f>
        <v>#DIV/0!</v>
      </c>
      <c r="U172" s="64">
        <f t="shared" si="50"/>
        <v>0</v>
      </c>
      <c r="V172" s="64">
        <f t="shared" si="51"/>
        <v>0</v>
      </c>
      <c r="W172" s="67" t="e">
        <f>('ModelParams Lp'!B$4*10^'ModelParams Lp'!B$5*($U172/$V172)^'ModelParams Lp'!B$6)*3</f>
        <v>#DIV/0!</v>
      </c>
      <c r="X172" s="67" t="e">
        <f>('ModelParams Lp'!C$4*10^'ModelParams Lp'!C$5*($U172/$V172)^'ModelParams Lp'!C$6)*3</f>
        <v>#DIV/0!</v>
      </c>
      <c r="Y172" s="67" t="e">
        <f>('ModelParams Lp'!D$4*10^'ModelParams Lp'!D$5*($U172/$V172)^'ModelParams Lp'!D$6)*3</f>
        <v>#DIV/0!</v>
      </c>
      <c r="Z172" s="67" t="e">
        <f>('ModelParams Lp'!E$4*10^'ModelParams Lp'!E$5*($U172/$V172)^'ModelParams Lp'!E$6)*3</f>
        <v>#DIV/0!</v>
      </c>
      <c r="AA172" s="67" t="e">
        <f>('ModelParams Lp'!F$4*10^'ModelParams Lp'!F$5*($U172/$V172)^'ModelParams Lp'!F$6)*3</f>
        <v>#DIV/0!</v>
      </c>
      <c r="AB172" s="67" t="e">
        <f>('ModelParams Lp'!G$4*10^'ModelParams Lp'!G$5*($U172/$V172)^'ModelParams Lp'!G$6)*3</f>
        <v>#DIV/0!</v>
      </c>
      <c r="AC172" s="67" t="e">
        <f>('ModelParams Lp'!H$4*10^'ModelParams Lp'!H$5*($U172/$V172)^'ModelParams Lp'!H$6)*3</f>
        <v>#DIV/0!</v>
      </c>
      <c r="AD172" s="67" t="e">
        <f>('ModelParams Lp'!I$4*10^'ModelParams Lp'!I$5*($U172/$V172)^'ModelParams Lp'!I$6)*3</f>
        <v>#DIV/0!</v>
      </c>
      <c r="AE172" s="53" t="e">
        <f t="shared" si="52"/>
        <v>#DIV/0!</v>
      </c>
      <c r="AF172" s="53" t="e">
        <f>IF(AE172&lt;'ModelParams Lp'!$B$16,-1,IF(AE172&lt;'ModelParams Lp'!$C$16,0,IF(AE172&lt;'ModelParams Lp'!$D$16,1,IF(AE172&lt;'ModelParams Lp'!$E$16,2,IF(AE172&lt;'ModelParams Lp'!$F$16,3,IF(AE172&lt;'ModelParams Lp'!$G$16,4,IF(AE172&lt;'ModelParams Lp'!$H$16,5,6)))))))</f>
        <v>#DIV/0!</v>
      </c>
      <c r="AG172" s="67" t="e">
        <f ca="1">IF($AF172&gt;1,0,OFFSET('ModelParams Lp'!$C$12,0,-'Sound Pressure'!$AF172))</f>
        <v>#DIV/0!</v>
      </c>
      <c r="AH172" s="67" t="e">
        <f ca="1">IF($AF172&gt;2,0,OFFSET('ModelParams Lp'!$D$12,0,-'Sound Pressure'!$AF172))</f>
        <v>#DIV/0!</v>
      </c>
      <c r="AI172" s="67" t="e">
        <f ca="1">IF($AF172&gt;3,0,OFFSET('ModelParams Lp'!$E$12,0,-'Sound Pressure'!$AF172))</f>
        <v>#DIV/0!</v>
      </c>
      <c r="AJ172" s="67" t="e">
        <f ca="1">IF($AF172&gt;4,0,OFFSET('ModelParams Lp'!$F$12,0,-'Sound Pressure'!$AF172))</f>
        <v>#DIV/0!</v>
      </c>
      <c r="AK172" s="67" t="e">
        <f ca="1">IF($AF172&gt;3,0,OFFSET('ModelParams Lp'!$G$12,0,-'Sound Pressure'!$AF172))</f>
        <v>#DIV/0!</v>
      </c>
      <c r="AL172" s="67" t="e">
        <f ca="1">IF($AF172&gt;5,0,OFFSET('ModelParams Lp'!$H$12,0,-'Sound Pressure'!$AF172))</f>
        <v>#DIV/0!</v>
      </c>
      <c r="AM172" s="67" t="e">
        <f ca="1">IF($AF172&gt;6,0,OFFSET('ModelParams Lp'!$I$12,0,-'Sound Pressure'!$AF172))</f>
        <v>#DIV/0!</v>
      </c>
      <c r="AN172" s="67" t="e">
        <f ca="1">IF($AF172&gt;7,0,IF($AF$4&lt;0,3,OFFSET('ModelParams Lp'!$J$12,0,-'Sound Pressure'!$AF172)))</f>
        <v>#DIV/0!</v>
      </c>
      <c r="AO172" s="67" t="e">
        <f t="shared" si="71"/>
        <v>#DIV/0!</v>
      </c>
      <c r="AP172" s="67" t="e">
        <f t="shared" si="72"/>
        <v>#DIV/0!</v>
      </c>
      <c r="AQ172" s="67" t="e">
        <f t="shared" si="72"/>
        <v>#DIV/0!</v>
      </c>
      <c r="AR172" s="67" t="e">
        <f t="shared" si="72"/>
        <v>#DIV/0!</v>
      </c>
      <c r="AS172" s="67" t="e">
        <f t="shared" si="72"/>
        <v>#DIV/0!</v>
      </c>
      <c r="AT172" s="67" t="e">
        <f t="shared" si="72"/>
        <v>#DIV/0!</v>
      </c>
      <c r="AU172" s="67" t="e">
        <f t="shared" si="72"/>
        <v>#DIV/0!</v>
      </c>
      <c r="AV172" s="67" t="e">
        <f t="shared" si="72"/>
        <v>#DIV/0!</v>
      </c>
      <c r="AW172" s="67">
        <f>'ModelParams Lp'!B$22</f>
        <v>4</v>
      </c>
      <c r="AX172" s="67">
        <f>'ModelParams Lp'!C$22</f>
        <v>2</v>
      </c>
      <c r="AY172" s="67">
        <f>'ModelParams Lp'!D$22</f>
        <v>1</v>
      </c>
      <c r="AZ172" s="67">
        <f>'ModelParams Lp'!E$22</f>
        <v>0</v>
      </c>
      <c r="BA172" s="67">
        <f>'ModelParams Lp'!F$22</f>
        <v>0</v>
      </c>
      <c r="BB172" s="67">
        <f>'ModelParams Lp'!G$22</f>
        <v>0</v>
      </c>
      <c r="BC172" s="67">
        <f>'ModelParams Lp'!H$22</f>
        <v>0</v>
      </c>
      <c r="BD172" s="67">
        <f>'ModelParams Lp'!I$22</f>
        <v>0</v>
      </c>
      <c r="BE172" s="67" t="e">
        <f>-10*LOG(2/(4*PI()*2^2)+4/(0.163*(Calcul!$K177*Calcul!$L177)/VLOOKUP(Calcul!$I177,'ModelParams Lp'!$E$37:$F$39,2,0)))</f>
        <v>#N/A</v>
      </c>
      <c r="BF172" s="67" t="e">
        <f>-10*LOG(2/(4*PI()*2^2)+4/(0.163*(Calcul!$K177*Calcul!$L177)/VLOOKUP(Calcul!$I177,'ModelParams Lp'!$E$37:$F$39,2,0)))</f>
        <v>#N/A</v>
      </c>
      <c r="BG172" s="67" t="e">
        <f>-10*LOG(2/(4*PI()*2^2)+4/(0.163*(Calcul!$K177*Calcul!$L177)/VLOOKUP(Calcul!$I177,'ModelParams Lp'!$E$37:$F$39,2,0)))</f>
        <v>#N/A</v>
      </c>
      <c r="BH172" s="67" t="e">
        <f>-10*LOG(2/(4*PI()*2^2)+4/(0.163*(Calcul!$K177*Calcul!$L177)/VLOOKUP(Calcul!$I177,'ModelParams Lp'!$E$37:$F$39,2,0)))</f>
        <v>#N/A</v>
      </c>
      <c r="BI172" s="67" t="e">
        <f>-10*LOG(2/(4*PI()*2^2)+4/(0.163*(Calcul!$K177*Calcul!$L177)/VLOOKUP(Calcul!$I177,'ModelParams Lp'!$E$37:$F$39,2,0)))</f>
        <v>#N/A</v>
      </c>
      <c r="BJ172" s="67" t="e">
        <f>-10*LOG(2/(4*PI()*2^2)+4/(0.163*(Calcul!$K177*Calcul!$L177)/VLOOKUP(Calcul!$I177,'ModelParams Lp'!$E$37:$F$39,2,0)))</f>
        <v>#N/A</v>
      </c>
      <c r="BK172" s="67" t="e">
        <f>-10*LOG(2/(4*PI()*2^2)+4/(0.163*(Calcul!$K177*Calcul!$L177)/VLOOKUP(Calcul!$I177,'ModelParams Lp'!$E$37:$F$39,2,0)))</f>
        <v>#N/A</v>
      </c>
      <c r="BL172" s="67" t="e">
        <f>-10*LOG(2/(4*PI()*2^2)+4/(0.163*(Calcul!$K177*Calcul!$L177)/VLOOKUP(Calcul!$I177,'ModelParams Lp'!$E$37:$F$39,2,0)))</f>
        <v>#N/A</v>
      </c>
      <c r="BM172" s="67" t="e">
        <f>VLOOKUP(Calcul!$J177,'ModelParams Lp'!$D$28:$O$32,5,0)+BE172</f>
        <v>#N/A</v>
      </c>
      <c r="BN172" s="67" t="e">
        <f>VLOOKUP(Calcul!$J177,'ModelParams Lp'!$D$28:$O$32,6,0)+BF172</f>
        <v>#N/A</v>
      </c>
      <c r="BO172" s="67" t="e">
        <f>VLOOKUP(Calcul!$J177,'ModelParams Lp'!$D$28:$O$32,7,0)+BG172</f>
        <v>#N/A</v>
      </c>
      <c r="BP172" s="67" t="e">
        <f>VLOOKUP(Calcul!$J177,'ModelParams Lp'!$D$28:$O$32,8,0)+BH172</f>
        <v>#N/A</v>
      </c>
      <c r="BQ172" s="67" t="e">
        <f>VLOOKUP(Calcul!$J177,'ModelParams Lp'!$D$28:$O$32,9,0)+BI172</f>
        <v>#N/A</v>
      </c>
      <c r="BR172" s="67" t="e">
        <f>VLOOKUP(Calcul!$J177,'ModelParams Lp'!$D$28:$O$32,10,0)+BJ172</f>
        <v>#N/A</v>
      </c>
      <c r="BS172" s="67" t="e">
        <f>VLOOKUP(Calcul!$J177,'ModelParams Lp'!$D$28:$O$32,11,0)+BK172</f>
        <v>#N/A</v>
      </c>
      <c r="BT172" s="67" t="e">
        <f>VLOOKUP(Calcul!$J177,'ModelParams Lp'!$D$28:$O$32,12,0)+BL172</f>
        <v>#N/A</v>
      </c>
      <c r="BU172" s="66" t="e">
        <f t="shared" ca="1" si="53"/>
        <v>#DIV/0!</v>
      </c>
      <c r="BV172" s="66" t="e">
        <f t="shared" ca="1" si="54"/>
        <v>#DIV/0!</v>
      </c>
      <c r="BW172" s="66" t="e">
        <f t="shared" ca="1" si="55"/>
        <v>#DIV/0!</v>
      </c>
      <c r="BX172" s="66" t="e">
        <f t="shared" ca="1" si="56"/>
        <v>#DIV/0!</v>
      </c>
      <c r="BY172" s="66" t="e">
        <f t="shared" ca="1" si="57"/>
        <v>#DIV/0!</v>
      </c>
      <c r="BZ172" s="66" t="e">
        <f t="shared" ca="1" si="58"/>
        <v>#DIV/0!</v>
      </c>
      <c r="CA172" s="66" t="e">
        <f t="shared" ca="1" si="59"/>
        <v>#DIV/0!</v>
      </c>
      <c r="CB172" s="66" t="e">
        <f t="shared" ca="1" si="60"/>
        <v>#DIV/0!</v>
      </c>
      <c r="CC172" s="24" t="e">
        <f ca="1">10*LOG10(IF(BU172="",0,POWER(10,((BU172+'ModelParams Lw'!$O$4)/10))) +IF(BV172="",0,POWER(10,((BV172+'ModelParams Lw'!$P$4)/10))) +IF(BW172="",0,POWER(10,((BW172+'ModelParams Lw'!$Q$4)/10))) +IF(BX172="",0,POWER(10,((BX172+'ModelParams Lw'!$R$4)/10))) +IF(BY172="",0,POWER(10,((BY172+'ModelParams Lw'!$S$4)/10))) +IF(BZ172="",0,POWER(10,((BZ172+'ModelParams Lw'!$T$4)/10))) +IF(CA172="",0,POWER(10,((CA172+'ModelParams Lw'!$U$4)/10)))+IF(CB172="",0,POWER(10,((CB172+'ModelParams Lw'!$V$4)/10))))</f>
        <v>#DIV/0!</v>
      </c>
      <c r="CD172" s="24" t="e">
        <f t="shared" ca="1" si="61"/>
        <v>#DIV/0!</v>
      </c>
      <c r="CE172" s="24" t="e">
        <f ca="1">(BU172-'ModelParams Lw'!O$10)/'ModelParams Lw'!O$11</f>
        <v>#DIV/0!</v>
      </c>
      <c r="CF172" s="24" t="e">
        <f ca="1">(BV172-'ModelParams Lw'!P$10)/'ModelParams Lw'!P$11</f>
        <v>#DIV/0!</v>
      </c>
      <c r="CG172" s="24" t="e">
        <f ca="1">(BW172-'ModelParams Lw'!Q$10)/'ModelParams Lw'!Q$11</f>
        <v>#DIV/0!</v>
      </c>
      <c r="CH172" s="24" t="e">
        <f ca="1">(BX172-'ModelParams Lw'!R$10)/'ModelParams Lw'!R$11</f>
        <v>#DIV/0!</v>
      </c>
      <c r="CI172" s="24" t="e">
        <f ca="1">(BY172-'ModelParams Lw'!S$10)/'ModelParams Lw'!S$11</f>
        <v>#DIV/0!</v>
      </c>
      <c r="CJ172" s="24" t="e">
        <f ca="1">(BZ172-'ModelParams Lw'!T$10)/'ModelParams Lw'!T$11</f>
        <v>#DIV/0!</v>
      </c>
      <c r="CK172" s="24" t="e">
        <f ca="1">(CA172-'ModelParams Lw'!U$10)/'ModelParams Lw'!U$11</f>
        <v>#DIV/0!</v>
      </c>
      <c r="CL172" s="24" t="e">
        <f ca="1">(CB172-'ModelParams Lw'!V$10)/'ModelParams Lw'!V$11</f>
        <v>#DIV/0!</v>
      </c>
      <c r="CM172" s="66" t="e">
        <f t="shared" si="62"/>
        <v>#DIV/0!</v>
      </c>
      <c r="CN172" s="66" t="e">
        <f t="shared" si="63"/>
        <v>#DIV/0!</v>
      </c>
      <c r="CO172" s="66" t="e">
        <f t="shared" si="64"/>
        <v>#DIV/0!</v>
      </c>
      <c r="CP172" s="66" t="e">
        <f t="shared" si="65"/>
        <v>#DIV/0!</v>
      </c>
      <c r="CQ172" s="66" t="e">
        <f t="shared" si="66"/>
        <v>#DIV/0!</v>
      </c>
      <c r="CR172" s="66" t="e">
        <f t="shared" si="67"/>
        <v>#DIV/0!</v>
      </c>
      <c r="CS172" s="66" t="e">
        <f t="shared" si="68"/>
        <v>#DIV/0!</v>
      </c>
      <c r="CT172" s="66" t="e">
        <f t="shared" si="69"/>
        <v>#DIV/0!</v>
      </c>
      <c r="CU172" s="24" t="e">
        <f>10*LOG10(IF(CM172="",0,POWER(10,((CM172+'ModelParams Lw'!$O$4)/10))) +IF(CN172="",0,POWER(10,((CN172+'ModelParams Lw'!$P$4)/10))) +IF(CO172="",0,POWER(10,((CO172+'ModelParams Lw'!$Q$4)/10))) +IF(CP172="",0,POWER(10,((CP172+'ModelParams Lw'!$R$4)/10))) +IF(CQ172="",0,POWER(10,((CQ172+'ModelParams Lw'!$S$4)/10))) +IF(CR172="",0,POWER(10,((CR172+'ModelParams Lw'!$T$4)/10))) +IF(CS172="",0,POWER(10,((CS172+'ModelParams Lw'!$U$4)/10)))+IF(CT172="",0,POWER(10,((CT172+'ModelParams Lw'!$V$4)/10))))</f>
        <v>#DIV/0!</v>
      </c>
      <c r="CV172" s="24" t="e">
        <f t="shared" si="70"/>
        <v>#DIV/0!</v>
      </c>
      <c r="CW172" s="24" t="e">
        <f>(CM172-'ModelParams Lw'!O$10)/'ModelParams Lw'!O$11</f>
        <v>#DIV/0!</v>
      </c>
      <c r="CX172" s="24" t="e">
        <f>(CN172-'ModelParams Lw'!P$10)/'ModelParams Lw'!P$11</f>
        <v>#DIV/0!</v>
      </c>
      <c r="CY172" s="24" t="e">
        <f>(CO172-'ModelParams Lw'!Q$10)/'ModelParams Lw'!Q$11</f>
        <v>#DIV/0!</v>
      </c>
      <c r="CZ172" s="24" t="e">
        <f>(CP172-'ModelParams Lw'!R$10)/'ModelParams Lw'!R$11</f>
        <v>#DIV/0!</v>
      </c>
      <c r="DA172" s="24" t="e">
        <f>(CQ172-'ModelParams Lw'!S$10)/'ModelParams Lw'!S$11</f>
        <v>#DIV/0!</v>
      </c>
      <c r="DB172" s="24" t="e">
        <f>(CR172-'ModelParams Lw'!T$10)/'ModelParams Lw'!T$11</f>
        <v>#DIV/0!</v>
      </c>
      <c r="DC172" s="24" t="e">
        <f>(CS172-'ModelParams Lw'!U$10)/'ModelParams Lw'!U$11</f>
        <v>#DIV/0!</v>
      </c>
      <c r="DD172" s="24" t="e">
        <f>(CT172-'ModelParams Lw'!V$10)/'ModelParams Lw'!V$11</f>
        <v>#DIV/0!</v>
      </c>
    </row>
    <row r="173" spans="1:108" x14ac:dyDescent="0.25">
      <c r="A173" s="12">
        <f>'Sound Power'!B173</f>
        <v>0</v>
      </c>
      <c r="B173" s="12">
        <f>'Sound Power'!D173</f>
        <v>0</v>
      </c>
      <c r="C173" s="12">
        <f>'Sound Power'!E173</f>
        <v>0</v>
      </c>
      <c r="D173" s="12">
        <f>'Sound Power'!F173</f>
        <v>0</v>
      </c>
      <c r="E173" s="67" t="e">
        <f>IF(Calcul!$G178="SA",'Sound Power'!AY173,'Sound Power'!P173)</f>
        <v>#DIV/0!</v>
      </c>
      <c r="F173" s="67" t="e">
        <f>IF(Calcul!$G178="SA",'Sound Power'!AZ173,'Sound Power'!Q173)</f>
        <v>#DIV/0!</v>
      </c>
      <c r="G173" s="67" t="e">
        <f>IF(Calcul!$G178="SA",'Sound Power'!BA173,'Sound Power'!R173)</f>
        <v>#DIV/0!</v>
      </c>
      <c r="H173" s="67" t="e">
        <f>IF(Calcul!$G178="SA",'Sound Power'!BB173,'Sound Power'!S173)</f>
        <v>#DIV/0!</v>
      </c>
      <c r="I173" s="67" t="e">
        <f>IF(Calcul!$G178="SA",'Sound Power'!BC173,'Sound Power'!T173)</f>
        <v>#DIV/0!</v>
      </c>
      <c r="J173" s="67" t="e">
        <f>IF(Calcul!$G178="SA",'Sound Power'!BD173,'Sound Power'!U173)</f>
        <v>#DIV/0!</v>
      </c>
      <c r="K173" s="67" t="e">
        <f>IF(Calcul!$G178="SA",'Sound Power'!BE173,'Sound Power'!V173)</f>
        <v>#DIV/0!</v>
      </c>
      <c r="L173" s="67" t="e">
        <f>IF(Calcul!$G178="SA",'Sound Power'!BF173,'Sound Power'!W173)</f>
        <v>#DIV/0!</v>
      </c>
      <c r="M173" s="67" t="e">
        <f>'Sound Power'!BY173</f>
        <v>#DIV/0!</v>
      </c>
      <c r="N173" s="67" t="e">
        <f>'Sound Power'!BZ173</f>
        <v>#DIV/0!</v>
      </c>
      <c r="O173" s="67" t="e">
        <f>'Sound Power'!CA173</f>
        <v>#DIV/0!</v>
      </c>
      <c r="P173" s="67" t="e">
        <f>'Sound Power'!CB173</f>
        <v>#DIV/0!</v>
      </c>
      <c r="Q173" s="67" t="e">
        <f>'Sound Power'!CC173</f>
        <v>#DIV/0!</v>
      </c>
      <c r="R173" s="67" t="e">
        <f>'Sound Power'!CD173</f>
        <v>#DIV/0!</v>
      </c>
      <c r="S173" s="67" t="e">
        <f>'Sound Power'!CE173</f>
        <v>#DIV/0!</v>
      </c>
      <c r="T173" s="67" t="e">
        <f>'Sound Power'!CF173</f>
        <v>#DIV/0!</v>
      </c>
      <c r="U173" s="64">
        <f t="shared" si="50"/>
        <v>0</v>
      </c>
      <c r="V173" s="64">
        <f t="shared" si="51"/>
        <v>0</v>
      </c>
      <c r="W173" s="67" t="e">
        <f>('ModelParams Lp'!B$4*10^'ModelParams Lp'!B$5*($U173/$V173)^'ModelParams Lp'!B$6)*3</f>
        <v>#DIV/0!</v>
      </c>
      <c r="X173" s="67" t="e">
        <f>('ModelParams Lp'!C$4*10^'ModelParams Lp'!C$5*($U173/$V173)^'ModelParams Lp'!C$6)*3</f>
        <v>#DIV/0!</v>
      </c>
      <c r="Y173" s="67" t="e">
        <f>('ModelParams Lp'!D$4*10^'ModelParams Lp'!D$5*($U173/$V173)^'ModelParams Lp'!D$6)*3</f>
        <v>#DIV/0!</v>
      </c>
      <c r="Z173" s="67" t="e">
        <f>('ModelParams Lp'!E$4*10^'ModelParams Lp'!E$5*($U173/$V173)^'ModelParams Lp'!E$6)*3</f>
        <v>#DIV/0!</v>
      </c>
      <c r="AA173" s="67" t="e">
        <f>('ModelParams Lp'!F$4*10^'ModelParams Lp'!F$5*($U173/$V173)^'ModelParams Lp'!F$6)*3</f>
        <v>#DIV/0!</v>
      </c>
      <c r="AB173" s="67" t="e">
        <f>('ModelParams Lp'!G$4*10^'ModelParams Lp'!G$5*($U173/$V173)^'ModelParams Lp'!G$6)*3</f>
        <v>#DIV/0!</v>
      </c>
      <c r="AC173" s="67" t="e">
        <f>('ModelParams Lp'!H$4*10^'ModelParams Lp'!H$5*($U173/$V173)^'ModelParams Lp'!H$6)*3</f>
        <v>#DIV/0!</v>
      </c>
      <c r="AD173" s="67" t="e">
        <f>('ModelParams Lp'!I$4*10^'ModelParams Lp'!I$5*($U173/$V173)^'ModelParams Lp'!I$6)*3</f>
        <v>#DIV/0!</v>
      </c>
      <c r="AE173" s="53" t="e">
        <f t="shared" si="52"/>
        <v>#DIV/0!</v>
      </c>
      <c r="AF173" s="53" t="e">
        <f>IF(AE173&lt;'ModelParams Lp'!$B$16,-1,IF(AE173&lt;'ModelParams Lp'!$C$16,0,IF(AE173&lt;'ModelParams Lp'!$D$16,1,IF(AE173&lt;'ModelParams Lp'!$E$16,2,IF(AE173&lt;'ModelParams Lp'!$F$16,3,IF(AE173&lt;'ModelParams Lp'!$G$16,4,IF(AE173&lt;'ModelParams Lp'!$H$16,5,6)))))))</f>
        <v>#DIV/0!</v>
      </c>
      <c r="AG173" s="67" t="e">
        <f ca="1">IF($AF173&gt;1,0,OFFSET('ModelParams Lp'!$C$12,0,-'Sound Pressure'!$AF173))</f>
        <v>#DIV/0!</v>
      </c>
      <c r="AH173" s="67" t="e">
        <f ca="1">IF($AF173&gt;2,0,OFFSET('ModelParams Lp'!$D$12,0,-'Sound Pressure'!$AF173))</f>
        <v>#DIV/0!</v>
      </c>
      <c r="AI173" s="67" t="e">
        <f ca="1">IF($AF173&gt;3,0,OFFSET('ModelParams Lp'!$E$12,0,-'Sound Pressure'!$AF173))</f>
        <v>#DIV/0!</v>
      </c>
      <c r="AJ173" s="67" t="e">
        <f ca="1">IF($AF173&gt;4,0,OFFSET('ModelParams Lp'!$F$12,0,-'Sound Pressure'!$AF173))</f>
        <v>#DIV/0!</v>
      </c>
      <c r="AK173" s="67" t="e">
        <f ca="1">IF($AF173&gt;3,0,OFFSET('ModelParams Lp'!$G$12,0,-'Sound Pressure'!$AF173))</f>
        <v>#DIV/0!</v>
      </c>
      <c r="AL173" s="67" t="e">
        <f ca="1">IF($AF173&gt;5,0,OFFSET('ModelParams Lp'!$H$12,0,-'Sound Pressure'!$AF173))</f>
        <v>#DIV/0!</v>
      </c>
      <c r="AM173" s="67" t="e">
        <f ca="1">IF($AF173&gt;6,0,OFFSET('ModelParams Lp'!$I$12,0,-'Sound Pressure'!$AF173))</f>
        <v>#DIV/0!</v>
      </c>
      <c r="AN173" s="67" t="e">
        <f ca="1">IF($AF173&gt;7,0,IF($AF$4&lt;0,3,OFFSET('ModelParams Lp'!$J$12,0,-'Sound Pressure'!$AF173)))</f>
        <v>#DIV/0!</v>
      </c>
      <c r="AO173" s="67" t="e">
        <f t="shared" si="71"/>
        <v>#DIV/0!</v>
      </c>
      <c r="AP173" s="67" t="e">
        <f t="shared" si="72"/>
        <v>#DIV/0!</v>
      </c>
      <c r="AQ173" s="67" t="e">
        <f t="shared" si="72"/>
        <v>#DIV/0!</v>
      </c>
      <c r="AR173" s="67" t="e">
        <f t="shared" si="72"/>
        <v>#DIV/0!</v>
      </c>
      <c r="AS173" s="67" t="e">
        <f t="shared" si="72"/>
        <v>#DIV/0!</v>
      </c>
      <c r="AT173" s="67" t="e">
        <f t="shared" si="72"/>
        <v>#DIV/0!</v>
      </c>
      <c r="AU173" s="67" t="e">
        <f t="shared" si="72"/>
        <v>#DIV/0!</v>
      </c>
      <c r="AV173" s="67" t="e">
        <f t="shared" si="72"/>
        <v>#DIV/0!</v>
      </c>
      <c r="AW173" s="67">
        <f>'ModelParams Lp'!B$22</f>
        <v>4</v>
      </c>
      <c r="AX173" s="67">
        <f>'ModelParams Lp'!C$22</f>
        <v>2</v>
      </c>
      <c r="AY173" s="67">
        <f>'ModelParams Lp'!D$22</f>
        <v>1</v>
      </c>
      <c r="AZ173" s="67">
        <f>'ModelParams Lp'!E$22</f>
        <v>0</v>
      </c>
      <c r="BA173" s="67">
        <f>'ModelParams Lp'!F$22</f>
        <v>0</v>
      </c>
      <c r="BB173" s="67">
        <f>'ModelParams Lp'!G$22</f>
        <v>0</v>
      </c>
      <c r="BC173" s="67">
        <f>'ModelParams Lp'!H$22</f>
        <v>0</v>
      </c>
      <c r="BD173" s="67">
        <f>'ModelParams Lp'!I$22</f>
        <v>0</v>
      </c>
      <c r="BE173" s="67" t="e">
        <f>-10*LOG(2/(4*PI()*2^2)+4/(0.163*(Calcul!$K178*Calcul!$L178)/VLOOKUP(Calcul!$I178,'ModelParams Lp'!$E$37:$F$39,2,0)))</f>
        <v>#N/A</v>
      </c>
      <c r="BF173" s="67" t="e">
        <f>-10*LOG(2/(4*PI()*2^2)+4/(0.163*(Calcul!$K178*Calcul!$L178)/VLOOKUP(Calcul!$I178,'ModelParams Lp'!$E$37:$F$39,2,0)))</f>
        <v>#N/A</v>
      </c>
      <c r="BG173" s="67" t="e">
        <f>-10*LOG(2/(4*PI()*2^2)+4/(0.163*(Calcul!$K178*Calcul!$L178)/VLOOKUP(Calcul!$I178,'ModelParams Lp'!$E$37:$F$39,2,0)))</f>
        <v>#N/A</v>
      </c>
      <c r="BH173" s="67" t="e">
        <f>-10*LOG(2/(4*PI()*2^2)+4/(0.163*(Calcul!$K178*Calcul!$L178)/VLOOKUP(Calcul!$I178,'ModelParams Lp'!$E$37:$F$39,2,0)))</f>
        <v>#N/A</v>
      </c>
      <c r="BI173" s="67" t="e">
        <f>-10*LOG(2/(4*PI()*2^2)+4/(0.163*(Calcul!$K178*Calcul!$L178)/VLOOKUP(Calcul!$I178,'ModelParams Lp'!$E$37:$F$39,2,0)))</f>
        <v>#N/A</v>
      </c>
      <c r="BJ173" s="67" t="e">
        <f>-10*LOG(2/(4*PI()*2^2)+4/(0.163*(Calcul!$K178*Calcul!$L178)/VLOOKUP(Calcul!$I178,'ModelParams Lp'!$E$37:$F$39,2,0)))</f>
        <v>#N/A</v>
      </c>
      <c r="BK173" s="67" t="e">
        <f>-10*LOG(2/(4*PI()*2^2)+4/(0.163*(Calcul!$K178*Calcul!$L178)/VLOOKUP(Calcul!$I178,'ModelParams Lp'!$E$37:$F$39,2,0)))</f>
        <v>#N/A</v>
      </c>
      <c r="BL173" s="67" t="e">
        <f>-10*LOG(2/(4*PI()*2^2)+4/(0.163*(Calcul!$K178*Calcul!$L178)/VLOOKUP(Calcul!$I178,'ModelParams Lp'!$E$37:$F$39,2,0)))</f>
        <v>#N/A</v>
      </c>
      <c r="BM173" s="67" t="e">
        <f>VLOOKUP(Calcul!$J178,'ModelParams Lp'!$D$28:$O$32,5,0)+BE173</f>
        <v>#N/A</v>
      </c>
      <c r="BN173" s="67" t="e">
        <f>VLOOKUP(Calcul!$J178,'ModelParams Lp'!$D$28:$O$32,6,0)+BF173</f>
        <v>#N/A</v>
      </c>
      <c r="BO173" s="67" t="e">
        <f>VLOOKUP(Calcul!$J178,'ModelParams Lp'!$D$28:$O$32,7,0)+BG173</f>
        <v>#N/A</v>
      </c>
      <c r="BP173" s="67" t="e">
        <f>VLOOKUP(Calcul!$J178,'ModelParams Lp'!$D$28:$O$32,8,0)+BH173</f>
        <v>#N/A</v>
      </c>
      <c r="BQ173" s="67" t="e">
        <f>VLOOKUP(Calcul!$J178,'ModelParams Lp'!$D$28:$O$32,9,0)+BI173</f>
        <v>#N/A</v>
      </c>
      <c r="BR173" s="67" t="e">
        <f>VLOOKUP(Calcul!$J178,'ModelParams Lp'!$D$28:$O$32,10,0)+BJ173</f>
        <v>#N/A</v>
      </c>
      <c r="BS173" s="67" t="e">
        <f>VLOOKUP(Calcul!$J178,'ModelParams Lp'!$D$28:$O$32,11,0)+BK173</f>
        <v>#N/A</v>
      </c>
      <c r="BT173" s="67" t="e">
        <f>VLOOKUP(Calcul!$J178,'ModelParams Lp'!$D$28:$O$32,12,0)+BL173</f>
        <v>#N/A</v>
      </c>
      <c r="BU173" s="66" t="e">
        <f t="shared" ca="1" si="53"/>
        <v>#DIV/0!</v>
      </c>
      <c r="BV173" s="66" t="e">
        <f t="shared" ca="1" si="54"/>
        <v>#DIV/0!</v>
      </c>
      <c r="BW173" s="66" t="e">
        <f t="shared" ca="1" si="55"/>
        <v>#DIV/0!</v>
      </c>
      <c r="BX173" s="66" t="e">
        <f t="shared" ca="1" si="56"/>
        <v>#DIV/0!</v>
      </c>
      <c r="BY173" s="66" t="e">
        <f t="shared" ca="1" si="57"/>
        <v>#DIV/0!</v>
      </c>
      <c r="BZ173" s="66" t="e">
        <f t="shared" ca="1" si="58"/>
        <v>#DIV/0!</v>
      </c>
      <c r="CA173" s="66" t="e">
        <f t="shared" ca="1" si="59"/>
        <v>#DIV/0!</v>
      </c>
      <c r="CB173" s="66" t="e">
        <f t="shared" ca="1" si="60"/>
        <v>#DIV/0!</v>
      </c>
      <c r="CC173" s="24" t="e">
        <f ca="1">10*LOG10(IF(BU173="",0,POWER(10,((BU173+'ModelParams Lw'!$O$4)/10))) +IF(BV173="",0,POWER(10,((BV173+'ModelParams Lw'!$P$4)/10))) +IF(BW173="",0,POWER(10,((BW173+'ModelParams Lw'!$Q$4)/10))) +IF(BX173="",0,POWER(10,((BX173+'ModelParams Lw'!$R$4)/10))) +IF(BY173="",0,POWER(10,((BY173+'ModelParams Lw'!$S$4)/10))) +IF(BZ173="",0,POWER(10,((BZ173+'ModelParams Lw'!$T$4)/10))) +IF(CA173="",0,POWER(10,((CA173+'ModelParams Lw'!$U$4)/10)))+IF(CB173="",0,POWER(10,((CB173+'ModelParams Lw'!$V$4)/10))))</f>
        <v>#DIV/0!</v>
      </c>
      <c r="CD173" s="24" t="e">
        <f t="shared" ca="1" si="61"/>
        <v>#DIV/0!</v>
      </c>
      <c r="CE173" s="24" t="e">
        <f ca="1">(BU173-'ModelParams Lw'!O$10)/'ModelParams Lw'!O$11</f>
        <v>#DIV/0!</v>
      </c>
      <c r="CF173" s="24" t="e">
        <f ca="1">(BV173-'ModelParams Lw'!P$10)/'ModelParams Lw'!P$11</f>
        <v>#DIV/0!</v>
      </c>
      <c r="CG173" s="24" t="e">
        <f ca="1">(BW173-'ModelParams Lw'!Q$10)/'ModelParams Lw'!Q$11</f>
        <v>#DIV/0!</v>
      </c>
      <c r="CH173" s="24" t="e">
        <f ca="1">(BX173-'ModelParams Lw'!R$10)/'ModelParams Lw'!R$11</f>
        <v>#DIV/0!</v>
      </c>
      <c r="CI173" s="24" t="e">
        <f ca="1">(BY173-'ModelParams Lw'!S$10)/'ModelParams Lw'!S$11</f>
        <v>#DIV/0!</v>
      </c>
      <c r="CJ173" s="24" t="e">
        <f ca="1">(BZ173-'ModelParams Lw'!T$10)/'ModelParams Lw'!T$11</f>
        <v>#DIV/0!</v>
      </c>
      <c r="CK173" s="24" t="e">
        <f ca="1">(CA173-'ModelParams Lw'!U$10)/'ModelParams Lw'!U$11</f>
        <v>#DIV/0!</v>
      </c>
      <c r="CL173" s="24" t="e">
        <f ca="1">(CB173-'ModelParams Lw'!V$10)/'ModelParams Lw'!V$11</f>
        <v>#DIV/0!</v>
      </c>
      <c r="CM173" s="66" t="e">
        <f t="shared" si="62"/>
        <v>#DIV/0!</v>
      </c>
      <c r="CN173" s="66" t="e">
        <f t="shared" si="63"/>
        <v>#DIV/0!</v>
      </c>
      <c r="CO173" s="66" t="e">
        <f t="shared" si="64"/>
        <v>#DIV/0!</v>
      </c>
      <c r="CP173" s="66" t="e">
        <f t="shared" si="65"/>
        <v>#DIV/0!</v>
      </c>
      <c r="CQ173" s="66" t="e">
        <f t="shared" si="66"/>
        <v>#DIV/0!</v>
      </c>
      <c r="CR173" s="66" t="e">
        <f t="shared" si="67"/>
        <v>#DIV/0!</v>
      </c>
      <c r="CS173" s="66" t="e">
        <f t="shared" si="68"/>
        <v>#DIV/0!</v>
      </c>
      <c r="CT173" s="66" t="e">
        <f t="shared" si="69"/>
        <v>#DIV/0!</v>
      </c>
      <c r="CU173" s="24" t="e">
        <f>10*LOG10(IF(CM173="",0,POWER(10,((CM173+'ModelParams Lw'!$O$4)/10))) +IF(CN173="",0,POWER(10,((CN173+'ModelParams Lw'!$P$4)/10))) +IF(CO173="",0,POWER(10,((CO173+'ModelParams Lw'!$Q$4)/10))) +IF(CP173="",0,POWER(10,((CP173+'ModelParams Lw'!$R$4)/10))) +IF(CQ173="",0,POWER(10,((CQ173+'ModelParams Lw'!$S$4)/10))) +IF(CR173="",0,POWER(10,((CR173+'ModelParams Lw'!$T$4)/10))) +IF(CS173="",0,POWER(10,((CS173+'ModelParams Lw'!$U$4)/10)))+IF(CT173="",0,POWER(10,((CT173+'ModelParams Lw'!$V$4)/10))))</f>
        <v>#DIV/0!</v>
      </c>
      <c r="CV173" s="24" t="e">
        <f t="shared" si="70"/>
        <v>#DIV/0!</v>
      </c>
      <c r="CW173" s="24" t="e">
        <f>(CM173-'ModelParams Lw'!O$10)/'ModelParams Lw'!O$11</f>
        <v>#DIV/0!</v>
      </c>
      <c r="CX173" s="24" t="e">
        <f>(CN173-'ModelParams Lw'!P$10)/'ModelParams Lw'!P$11</f>
        <v>#DIV/0!</v>
      </c>
      <c r="CY173" s="24" t="e">
        <f>(CO173-'ModelParams Lw'!Q$10)/'ModelParams Lw'!Q$11</f>
        <v>#DIV/0!</v>
      </c>
      <c r="CZ173" s="24" t="e">
        <f>(CP173-'ModelParams Lw'!R$10)/'ModelParams Lw'!R$11</f>
        <v>#DIV/0!</v>
      </c>
      <c r="DA173" s="24" t="e">
        <f>(CQ173-'ModelParams Lw'!S$10)/'ModelParams Lw'!S$11</f>
        <v>#DIV/0!</v>
      </c>
      <c r="DB173" s="24" t="e">
        <f>(CR173-'ModelParams Lw'!T$10)/'ModelParams Lw'!T$11</f>
        <v>#DIV/0!</v>
      </c>
      <c r="DC173" s="24" t="e">
        <f>(CS173-'ModelParams Lw'!U$10)/'ModelParams Lw'!U$11</f>
        <v>#DIV/0!</v>
      </c>
      <c r="DD173" s="24" t="e">
        <f>(CT173-'ModelParams Lw'!V$10)/'ModelParams Lw'!V$11</f>
        <v>#DIV/0!</v>
      </c>
    </row>
    <row r="174" spans="1:108" x14ac:dyDescent="0.25">
      <c r="A174" s="12">
        <f>'Sound Power'!B174</f>
        <v>0</v>
      </c>
      <c r="B174" s="12">
        <f>'Sound Power'!D174</f>
        <v>0</v>
      </c>
      <c r="C174" s="12">
        <f>'Sound Power'!E174</f>
        <v>0</v>
      </c>
      <c r="D174" s="12">
        <f>'Sound Power'!F174</f>
        <v>0</v>
      </c>
      <c r="E174" s="67" t="e">
        <f>IF(Calcul!$G179="SA",'Sound Power'!AY174,'Sound Power'!P174)</f>
        <v>#DIV/0!</v>
      </c>
      <c r="F174" s="67" t="e">
        <f>IF(Calcul!$G179="SA",'Sound Power'!AZ174,'Sound Power'!Q174)</f>
        <v>#DIV/0!</v>
      </c>
      <c r="G174" s="67" t="e">
        <f>IF(Calcul!$G179="SA",'Sound Power'!BA174,'Sound Power'!R174)</f>
        <v>#DIV/0!</v>
      </c>
      <c r="H174" s="67" t="e">
        <f>IF(Calcul!$G179="SA",'Sound Power'!BB174,'Sound Power'!S174)</f>
        <v>#DIV/0!</v>
      </c>
      <c r="I174" s="67" t="e">
        <f>IF(Calcul!$G179="SA",'Sound Power'!BC174,'Sound Power'!T174)</f>
        <v>#DIV/0!</v>
      </c>
      <c r="J174" s="67" t="e">
        <f>IF(Calcul!$G179="SA",'Sound Power'!BD174,'Sound Power'!U174)</f>
        <v>#DIV/0!</v>
      </c>
      <c r="K174" s="67" t="e">
        <f>IF(Calcul!$G179="SA",'Sound Power'!BE174,'Sound Power'!V174)</f>
        <v>#DIV/0!</v>
      </c>
      <c r="L174" s="67" t="e">
        <f>IF(Calcul!$G179="SA",'Sound Power'!BF174,'Sound Power'!W174)</f>
        <v>#DIV/0!</v>
      </c>
      <c r="M174" s="67" t="e">
        <f>'Sound Power'!BY174</f>
        <v>#DIV/0!</v>
      </c>
      <c r="N174" s="67" t="e">
        <f>'Sound Power'!BZ174</f>
        <v>#DIV/0!</v>
      </c>
      <c r="O174" s="67" t="e">
        <f>'Sound Power'!CA174</f>
        <v>#DIV/0!</v>
      </c>
      <c r="P174" s="67" t="e">
        <f>'Sound Power'!CB174</f>
        <v>#DIV/0!</v>
      </c>
      <c r="Q174" s="67" t="e">
        <f>'Sound Power'!CC174</f>
        <v>#DIV/0!</v>
      </c>
      <c r="R174" s="67" t="e">
        <f>'Sound Power'!CD174</f>
        <v>#DIV/0!</v>
      </c>
      <c r="S174" s="67" t="e">
        <f>'Sound Power'!CE174</f>
        <v>#DIV/0!</v>
      </c>
      <c r="T174" s="67" t="e">
        <f>'Sound Power'!CF174</f>
        <v>#DIV/0!</v>
      </c>
      <c r="U174" s="64">
        <f t="shared" si="50"/>
        <v>0</v>
      </c>
      <c r="V174" s="64">
        <f t="shared" si="51"/>
        <v>0</v>
      </c>
      <c r="W174" s="67" t="e">
        <f>('ModelParams Lp'!B$4*10^'ModelParams Lp'!B$5*($U174/$V174)^'ModelParams Lp'!B$6)*3</f>
        <v>#DIV/0!</v>
      </c>
      <c r="X174" s="67" t="e">
        <f>('ModelParams Lp'!C$4*10^'ModelParams Lp'!C$5*($U174/$V174)^'ModelParams Lp'!C$6)*3</f>
        <v>#DIV/0!</v>
      </c>
      <c r="Y174" s="67" t="e">
        <f>('ModelParams Lp'!D$4*10^'ModelParams Lp'!D$5*($U174/$V174)^'ModelParams Lp'!D$6)*3</f>
        <v>#DIV/0!</v>
      </c>
      <c r="Z174" s="67" t="e">
        <f>('ModelParams Lp'!E$4*10^'ModelParams Lp'!E$5*($U174/$V174)^'ModelParams Lp'!E$6)*3</f>
        <v>#DIV/0!</v>
      </c>
      <c r="AA174" s="67" t="e">
        <f>('ModelParams Lp'!F$4*10^'ModelParams Lp'!F$5*($U174/$V174)^'ModelParams Lp'!F$6)*3</f>
        <v>#DIV/0!</v>
      </c>
      <c r="AB174" s="67" t="e">
        <f>('ModelParams Lp'!G$4*10^'ModelParams Lp'!G$5*($U174/$V174)^'ModelParams Lp'!G$6)*3</f>
        <v>#DIV/0!</v>
      </c>
      <c r="AC174" s="67" t="e">
        <f>('ModelParams Lp'!H$4*10^'ModelParams Lp'!H$5*($U174/$V174)^'ModelParams Lp'!H$6)*3</f>
        <v>#DIV/0!</v>
      </c>
      <c r="AD174" s="67" t="e">
        <f>('ModelParams Lp'!I$4*10^'ModelParams Lp'!I$5*($U174/$V174)^'ModelParams Lp'!I$6)*3</f>
        <v>#DIV/0!</v>
      </c>
      <c r="AE174" s="53" t="e">
        <f t="shared" si="52"/>
        <v>#DIV/0!</v>
      </c>
      <c r="AF174" s="53" t="e">
        <f>IF(AE174&lt;'ModelParams Lp'!$B$16,-1,IF(AE174&lt;'ModelParams Lp'!$C$16,0,IF(AE174&lt;'ModelParams Lp'!$D$16,1,IF(AE174&lt;'ModelParams Lp'!$E$16,2,IF(AE174&lt;'ModelParams Lp'!$F$16,3,IF(AE174&lt;'ModelParams Lp'!$G$16,4,IF(AE174&lt;'ModelParams Lp'!$H$16,5,6)))))))</f>
        <v>#DIV/0!</v>
      </c>
      <c r="AG174" s="67" t="e">
        <f ca="1">IF($AF174&gt;1,0,OFFSET('ModelParams Lp'!$C$12,0,-'Sound Pressure'!$AF174))</f>
        <v>#DIV/0!</v>
      </c>
      <c r="AH174" s="67" t="e">
        <f ca="1">IF($AF174&gt;2,0,OFFSET('ModelParams Lp'!$D$12,0,-'Sound Pressure'!$AF174))</f>
        <v>#DIV/0!</v>
      </c>
      <c r="AI174" s="67" t="e">
        <f ca="1">IF($AF174&gt;3,0,OFFSET('ModelParams Lp'!$E$12,0,-'Sound Pressure'!$AF174))</f>
        <v>#DIV/0!</v>
      </c>
      <c r="AJ174" s="67" t="e">
        <f ca="1">IF($AF174&gt;4,0,OFFSET('ModelParams Lp'!$F$12,0,-'Sound Pressure'!$AF174))</f>
        <v>#DIV/0!</v>
      </c>
      <c r="AK174" s="67" t="e">
        <f ca="1">IF($AF174&gt;3,0,OFFSET('ModelParams Lp'!$G$12,0,-'Sound Pressure'!$AF174))</f>
        <v>#DIV/0!</v>
      </c>
      <c r="AL174" s="67" t="e">
        <f ca="1">IF($AF174&gt;5,0,OFFSET('ModelParams Lp'!$H$12,0,-'Sound Pressure'!$AF174))</f>
        <v>#DIV/0!</v>
      </c>
      <c r="AM174" s="67" t="e">
        <f ca="1">IF($AF174&gt;6,0,OFFSET('ModelParams Lp'!$I$12,0,-'Sound Pressure'!$AF174))</f>
        <v>#DIV/0!</v>
      </c>
      <c r="AN174" s="67" t="e">
        <f ca="1">IF($AF174&gt;7,0,IF($AF$4&lt;0,3,OFFSET('ModelParams Lp'!$J$12,0,-'Sound Pressure'!$AF174)))</f>
        <v>#DIV/0!</v>
      </c>
      <c r="AO174" s="67" t="e">
        <f t="shared" si="71"/>
        <v>#DIV/0!</v>
      </c>
      <c r="AP174" s="67" t="e">
        <f t="shared" si="72"/>
        <v>#DIV/0!</v>
      </c>
      <c r="AQ174" s="67" t="e">
        <f t="shared" si="72"/>
        <v>#DIV/0!</v>
      </c>
      <c r="AR174" s="67" t="e">
        <f t="shared" si="72"/>
        <v>#DIV/0!</v>
      </c>
      <c r="AS174" s="67" t="e">
        <f t="shared" si="72"/>
        <v>#DIV/0!</v>
      </c>
      <c r="AT174" s="67" t="e">
        <f t="shared" si="72"/>
        <v>#DIV/0!</v>
      </c>
      <c r="AU174" s="67" t="e">
        <f t="shared" si="72"/>
        <v>#DIV/0!</v>
      </c>
      <c r="AV174" s="67" t="e">
        <f t="shared" si="72"/>
        <v>#DIV/0!</v>
      </c>
      <c r="AW174" s="67">
        <f>'ModelParams Lp'!B$22</f>
        <v>4</v>
      </c>
      <c r="AX174" s="67">
        <f>'ModelParams Lp'!C$22</f>
        <v>2</v>
      </c>
      <c r="AY174" s="67">
        <f>'ModelParams Lp'!D$22</f>
        <v>1</v>
      </c>
      <c r="AZ174" s="67">
        <f>'ModelParams Lp'!E$22</f>
        <v>0</v>
      </c>
      <c r="BA174" s="67">
        <f>'ModelParams Lp'!F$22</f>
        <v>0</v>
      </c>
      <c r="BB174" s="67">
        <f>'ModelParams Lp'!G$22</f>
        <v>0</v>
      </c>
      <c r="BC174" s="67">
        <f>'ModelParams Lp'!H$22</f>
        <v>0</v>
      </c>
      <c r="BD174" s="67">
        <f>'ModelParams Lp'!I$22</f>
        <v>0</v>
      </c>
      <c r="BE174" s="67" t="e">
        <f>-10*LOG(2/(4*PI()*2^2)+4/(0.163*(Calcul!$K179*Calcul!$L179)/VLOOKUP(Calcul!$I179,'ModelParams Lp'!$E$37:$F$39,2,0)))</f>
        <v>#N/A</v>
      </c>
      <c r="BF174" s="67" t="e">
        <f>-10*LOG(2/(4*PI()*2^2)+4/(0.163*(Calcul!$K179*Calcul!$L179)/VLOOKUP(Calcul!$I179,'ModelParams Lp'!$E$37:$F$39,2,0)))</f>
        <v>#N/A</v>
      </c>
      <c r="BG174" s="67" t="e">
        <f>-10*LOG(2/(4*PI()*2^2)+4/(0.163*(Calcul!$K179*Calcul!$L179)/VLOOKUP(Calcul!$I179,'ModelParams Lp'!$E$37:$F$39,2,0)))</f>
        <v>#N/A</v>
      </c>
      <c r="BH174" s="67" t="e">
        <f>-10*LOG(2/(4*PI()*2^2)+4/(0.163*(Calcul!$K179*Calcul!$L179)/VLOOKUP(Calcul!$I179,'ModelParams Lp'!$E$37:$F$39,2,0)))</f>
        <v>#N/A</v>
      </c>
      <c r="BI174" s="67" t="e">
        <f>-10*LOG(2/(4*PI()*2^2)+4/(0.163*(Calcul!$K179*Calcul!$L179)/VLOOKUP(Calcul!$I179,'ModelParams Lp'!$E$37:$F$39,2,0)))</f>
        <v>#N/A</v>
      </c>
      <c r="BJ174" s="67" t="e">
        <f>-10*LOG(2/(4*PI()*2^2)+4/(0.163*(Calcul!$K179*Calcul!$L179)/VLOOKUP(Calcul!$I179,'ModelParams Lp'!$E$37:$F$39,2,0)))</f>
        <v>#N/A</v>
      </c>
      <c r="BK174" s="67" t="e">
        <f>-10*LOG(2/(4*PI()*2^2)+4/(0.163*(Calcul!$K179*Calcul!$L179)/VLOOKUP(Calcul!$I179,'ModelParams Lp'!$E$37:$F$39,2,0)))</f>
        <v>#N/A</v>
      </c>
      <c r="BL174" s="67" t="e">
        <f>-10*LOG(2/(4*PI()*2^2)+4/(0.163*(Calcul!$K179*Calcul!$L179)/VLOOKUP(Calcul!$I179,'ModelParams Lp'!$E$37:$F$39,2,0)))</f>
        <v>#N/A</v>
      </c>
      <c r="BM174" s="67" t="e">
        <f>VLOOKUP(Calcul!$J179,'ModelParams Lp'!$D$28:$O$32,5,0)+BE174</f>
        <v>#N/A</v>
      </c>
      <c r="BN174" s="67" t="e">
        <f>VLOOKUP(Calcul!$J179,'ModelParams Lp'!$D$28:$O$32,6,0)+BF174</f>
        <v>#N/A</v>
      </c>
      <c r="BO174" s="67" t="e">
        <f>VLOOKUP(Calcul!$J179,'ModelParams Lp'!$D$28:$O$32,7,0)+BG174</f>
        <v>#N/A</v>
      </c>
      <c r="BP174" s="67" t="e">
        <f>VLOOKUP(Calcul!$J179,'ModelParams Lp'!$D$28:$O$32,8,0)+BH174</f>
        <v>#N/A</v>
      </c>
      <c r="BQ174" s="67" t="e">
        <f>VLOOKUP(Calcul!$J179,'ModelParams Lp'!$D$28:$O$32,9,0)+BI174</f>
        <v>#N/A</v>
      </c>
      <c r="BR174" s="67" t="e">
        <f>VLOOKUP(Calcul!$J179,'ModelParams Lp'!$D$28:$O$32,10,0)+BJ174</f>
        <v>#N/A</v>
      </c>
      <c r="BS174" s="67" t="e">
        <f>VLOOKUP(Calcul!$J179,'ModelParams Lp'!$D$28:$O$32,11,0)+BK174</f>
        <v>#N/A</v>
      </c>
      <c r="BT174" s="67" t="e">
        <f>VLOOKUP(Calcul!$J179,'ModelParams Lp'!$D$28:$O$32,12,0)+BL174</f>
        <v>#N/A</v>
      </c>
      <c r="BU174" s="66" t="e">
        <f t="shared" ca="1" si="53"/>
        <v>#DIV/0!</v>
      </c>
      <c r="BV174" s="66" t="e">
        <f t="shared" ca="1" si="54"/>
        <v>#DIV/0!</v>
      </c>
      <c r="BW174" s="66" t="e">
        <f t="shared" ca="1" si="55"/>
        <v>#DIV/0!</v>
      </c>
      <c r="BX174" s="66" t="e">
        <f t="shared" ca="1" si="56"/>
        <v>#DIV/0!</v>
      </c>
      <c r="BY174" s="66" t="e">
        <f t="shared" ca="1" si="57"/>
        <v>#DIV/0!</v>
      </c>
      <c r="BZ174" s="66" t="e">
        <f t="shared" ca="1" si="58"/>
        <v>#DIV/0!</v>
      </c>
      <c r="CA174" s="66" t="e">
        <f t="shared" ca="1" si="59"/>
        <v>#DIV/0!</v>
      </c>
      <c r="CB174" s="66" t="e">
        <f t="shared" ca="1" si="60"/>
        <v>#DIV/0!</v>
      </c>
      <c r="CC174" s="24" t="e">
        <f ca="1">10*LOG10(IF(BU174="",0,POWER(10,((BU174+'ModelParams Lw'!$O$4)/10))) +IF(BV174="",0,POWER(10,((BV174+'ModelParams Lw'!$P$4)/10))) +IF(BW174="",0,POWER(10,((BW174+'ModelParams Lw'!$Q$4)/10))) +IF(BX174="",0,POWER(10,((BX174+'ModelParams Lw'!$R$4)/10))) +IF(BY174="",0,POWER(10,((BY174+'ModelParams Lw'!$S$4)/10))) +IF(BZ174="",0,POWER(10,((BZ174+'ModelParams Lw'!$T$4)/10))) +IF(CA174="",0,POWER(10,((CA174+'ModelParams Lw'!$U$4)/10)))+IF(CB174="",0,POWER(10,((CB174+'ModelParams Lw'!$V$4)/10))))</f>
        <v>#DIV/0!</v>
      </c>
      <c r="CD174" s="24" t="e">
        <f t="shared" ca="1" si="61"/>
        <v>#DIV/0!</v>
      </c>
      <c r="CE174" s="24" t="e">
        <f ca="1">(BU174-'ModelParams Lw'!O$10)/'ModelParams Lw'!O$11</f>
        <v>#DIV/0!</v>
      </c>
      <c r="CF174" s="24" t="e">
        <f ca="1">(BV174-'ModelParams Lw'!P$10)/'ModelParams Lw'!P$11</f>
        <v>#DIV/0!</v>
      </c>
      <c r="CG174" s="24" t="e">
        <f ca="1">(BW174-'ModelParams Lw'!Q$10)/'ModelParams Lw'!Q$11</f>
        <v>#DIV/0!</v>
      </c>
      <c r="CH174" s="24" t="e">
        <f ca="1">(BX174-'ModelParams Lw'!R$10)/'ModelParams Lw'!R$11</f>
        <v>#DIV/0!</v>
      </c>
      <c r="CI174" s="24" t="e">
        <f ca="1">(BY174-'ModelParams Lw'!S$10)/'ModelParams Lw'!S$11</f>
        <v>#DIV/0!</v>
      </c>
      <c r="CJ174" s="24" t="e">
        <f ca="1">(BZ174-'ModelParams Lw'!T$10)/'ModelParams Lw'!T$11</f>
        <v>#DIV/0!</v>
      </c>
      <c r="CK174" s="24" t="e">
        <f ca="1">(CA174-'ModelParams Lw'!U$10)/'ModelParams Lw'!U$11</f>
        <v>#DIV/0!</v>
      </c>
      <c r="CL174" s="24" t="e">
        <f ca="1">(CB174-'ModelParams Lw'!V$10)/'ModelParams Lw'!V$11</f>
        <v>#DIV/0!</v>
      </c>
      <c r="CM174" s="66" t="e">
        <f t="shared" si="62"/>
        <v>#DIV/0!</v>
      </c>
      <c r="CN174" s="66" t="e">
        <f t="shared" si="63"/>
        <v>#DIV/0!</v>
      </c>
      <c r="CO174" s="66" t="e">
        <f t="shared" si="64"/>
        <v>#DIV/0!</v>
      </c>
      <c r="CP174" s="66" t="e">
        <f t="shared" si="65"/>
        <v>#DIV/0!</v>
      </c>
      <c r="CQ174" s="66" t="e">
        <f t="shared" si="66"/>
        <v>#DIV/0!</v>
      </c>
      <c r="CR174" s="66" t="e">
        <f t="shared" si="67"/>
        <v>#DIV/0!</v>
      </c>
      <c r="CS174" s="66" t="e">
        <f t="shared" si="68"/>
        <v>#DIV/0!</v>
      </c>
      <c r="CT174" s="66" t="e">
        <f t="shared" si="69"/>
        <v>#DIV/0!</v>
      </c>
      <c r="CU174" s="24" t="e">
        <f>10*LOG10(IF(CM174="",0,POWER(10,((CM174+'ModelParams Lw'!$O$4)/10))) +IF(CN174="",0,POWER(10,((CN174+'ModelParams Lw'!$P$4)/10))) +IF(CO174="",0,POWER(10,((CO174+'ModelParams Lw'!$Q$4)/10))) +IF(CP174="",0,POWER(10,((CP174+'ModelParams Lw'!$R$4)/10))) +IF(CQ174="",0,POWER(10,((CQ174+'ModelParams Lw'!$S$4)/10))) +IF(CR174="",0,POWER(10,((CR174+'ModelParams Lw'!$T$4)/10))) +IF(CS174="",0,POWER(10,((CS174+'ModelParams Lw'!$U$4)/10)))+IF(CT174="",0,POWER(10,((CT174+'ModelParams Lw'!$V$4)/10))))</f>
        <v>#DIV/0!</v>
      </c>
      <c r="CV174" s="24" t="e">
        <f t="shared" si="70"/>
        <v>#DIV/0!</v>
      </c>
      <c r="CW174" s="24" t="e">
        <f>(CM174-'ModelParams Lw'!O$10)/'ModelParams Lw'!O$11</f>
        <v>#DIV/0!</v>
      </c>
      <c r="CX174" s="24" t="e">
        <f>(CN174-'ModelParams Lw'!P$10)/'ModelParams Lw'!P$11</f>
        <v>#DIV/0!</v>
      </c>
      <c r="CY174" s="24" t="e">
        <f>(CO174-'ModelParams Lw'!Q$10)/'ModelParams Lw'!Q$11</f>
        <v>#DIV/0!</v>
      </c>
      <c r="CZ174" s="24" t="e">
        <f>(CP174-'ModelParams Lw'!R$10)/'ModelParams Lw'!R$11</f>
        <v>#DIV/0!</v>
      </c>
      <c r="DA174" s="24" t="e">
        <f>(CQ174-'ModelParams Lw'!S$10)/'ModelParams Lw'!S$11</f>
        <v>#DIV/0!</v>
      </c>
      <c r="DB174" s="24" t="e">
        <f>(CR174-'ModelParams Lw'!T$10)/'ModelParams Lw'!T$11</f>
        <v>#DIV/0!</v>
      </c>
      <c r="DC174" s="24" t="e">
        <f>(CS174-'ModelParams Lw'!U$10)/'ModelParams Lw'!U$11</f>
        <v>#DIV/0!</v>
      </c>
      <c r="DD174" s="24" t="e">
        <f>(CT174-'ModelParams Lw'!V$10)/'ModelParams Lw'!V$11</f>
        <v>#DIV/0!</v>
      </c>
    </row>
    <row r="175" spans="1:108" x14ac:dyDescent="0.25">
      <c r="A175" s="12">
        <f>'Sound Power'!B175</f>
        <v>0</v>
      </c>
      <c r="B175" s="12">
        <f>'Sound Power'!D175</f>
        <v>0</v>
      </c>
      <c r="C175" s="12">
        <f>'Sound Power'!E175</f>
        <v>0</v>
      </c>
      <c r="D175" s="12">
        <f>'Sound Power'!F175</f>
        <v>0</v>
      </c>
      <c r="E175" s="67" t="e">
        <f>IF(Calcul!$G180="SA",'Sound Power'!AY175,'Sound Power'!P175)</f>
        <v>#DIV/0!</v>
      </c>
      <c r="F175" s="67" t="e">
        <f>IF(Calcul!$G180="SA",'Sound Power'!AZ175,'Sound Power'!Q175)</f>
        <v>#DIV/0!</v>
      </c>
      <c r="G175" s="67" t="e">
        <f>IF(Calcul!$G180="SA",'Sound Power'!BA175,'Sound Power'!R175)</f>
        <v>#DIV/0!</v>
      </c>
      <c r="H175" s="67" t="e">
        <f>IF(Calcul!$G180="SA",'Sound Power'!BB175,'Sound Power'!S175)</f>
        <v>#DIV/0!</v>
      </c>
      <c r="I175" s="67" t="e">
        <f>IF(Calcul!$G180="SA",'Sound Power'!BC175,'Sound Power'!T175)</f>
        <v>#DIV/0!</v>
      </c>
      <c r="J175" s="67" t="e">
        <f>IF(Calcul!$G180="SA",'Sound Power'!BD175,'Sound Power'!U175)</f>
        <v>#DIV/0!</v>
      </c>
      <c r="K175" s="67" t="e">
        <f>IF(Calcul!$G180="SA",'Sound Power'!BE175,'Sound Power'!V175)</f>
        <v>#DIV/0!</v>
      </c>
      <c r="L175" s="67" t="e">
        <f>IF(Calcul!$G180="SA",'Sound Power'!BF175,'Sound Power'!W175)</f>
        <v>#DIV/0!</v>
      </c>
      <c r="M175" s="67" t="e">
        <f>'Sound Power'!BY175</f>
        <v>#DIV/0!</v>
      </c>
      <c r="N175" s="67" t="e">
        <f>'Sound Power'!BZ175</f>
        <v>#DIV/0!</v>
      </c>
      <c r="O175" s="67" t="e">
        <f>'Sound Power'!CA175</f>
        <v>#DIV/0!</v>
      </c>
      <c r="P175" s="67" t="e">
        <f>'Sound Power'!CB175</f>
        <v>#DIV/0!</v>
      </c>
      <c r="Q175" s="67" t="e">
        <f>'Sound Power'!CC175</f>
        <v>#DIV/0!</v>
      </c>
      <c r="R175" s="67" t="e">
        <f>'Sound Power'!CD175</f>
        <v>#DIV/0!</v>
      </c>
      <c r="S175" s="67" t="e">
        <f>'Sound Power'!CE175</f>
        <v>#DIV/0!</v>
      </c>
      <c r="T175" s="67" t="e">
        <f>'Sound Power'!CF175</f>
        <v>#DIV/0!</v>
      </c>
      <c r="U175" s="64">
        <f t="shared" si="50"/>
        <v>0</v>
      </c>
      <c r="V175" s="64">
        <f t="shared" si="51"/>
        <v>0</v>
      </c>
      <c r="W175" s="67" t="e">
        <f>('ModelParams Lp'!B$4*10^'ModelParams Lp'!B$5*($U175/$V175)^'ModelParams Lp'!B$6)*3</f>
        <v>#DIV/0!</v>
      </c>
      <c r="X175" s="67" t="e">
        <f>('ModelParams Lp'!C$4*10^'ModelParams Lp'!C$5*($U175/$V175)^'ModelParams Lp'!C$6)*3</f>
        <v>#DIV/0!</v>
      </c>
      <c r="Y175" s="67" t="e">
        <f>('ModelParams Lp'!D$4*10^'ModelParams Lp'!D$5*($U175/$V175)^'ModelParams Lp'!D$6)*3</f>
        <v>#DIV/0!</v>
      </c>
      <c r="Z175" s="67" t="e">
        <f>('ModelParams Lp'!E$4*10^'ModelParams Lp'!E$5*($U175/$V175)^'ModelParams Lp'!E$6)*3</f>
        <v>#DIV/0!</v>
      </c>
      <c r="AA175" s="67" t="e">
        <f>('ModelParams Lp'!F$4*10^'ModelParams Lp'!F$5*($U175/$V175)^'ModelParams Lp'!F$6)*3</f>
        <v>#DIV/0!</v>
      </c>
      <c r="AB175" s="67" t="e">
        <f>('ModelParams Lp'!G$4*10^'ModelParams Lp'!G$5*($U175/$V175)^'ModelParams Lp'!G$6)*3</f>
        <v>#DIV/0!</v>
      </c>
      <c r="AC175" s="67" t="e">
        <f>('ModelParams Lp'!H$4*10^'ModelParams Lp'!H$5*($U175/$V175)^'ModelParams Lp'!H$6)*3</f>
        <v>#DIV/0!</v>
      </c>
      <c r="AD175" s="67" t="e">
        <f>('ModelParams Lp'!I$4*10^'ModelParams Lp'!I$5*($U175/$V175)^'ModelParams Lp'!I$6)*3</f>
        <v>#DIV/0!</v>
      </c>
      <c r="AE175" s="53" t="e">
        <f t="shared" si="52"/>
        <v>#DIV/0!</v>
      </c>
      <c r="AF175" s="53" t="e">
        <f>IF(AE175&lt;'ModelParams Lp'!$B$16,-1,IF(AE175&lt;'ModelParams Lp'!$C$16,0,IF(AE175&lt;'ModelParams Lp'!$D$16,1,IF(AE175&lt;'ModelParams Lp'!$E$16,2,IF(AE175&lt;'ModelParams Lp'!$F$16,3,IF(AE175&lt;'ModelParams Lp'!$G$16,4,IF(AE175&lt;'ModelParams Lp'!$H$16,5,6)))))))</f>
        <v>#DIV/0!</v>
      </c>
      <c r="AG175" s="67" t="e">
        <f ca="1">IF($AF175&gt;1,0,OFFSET('ModelParams Lp'!$C$12,0,-'Sound Pressure'!$AF175))</f>
        <v>#DIV/0!</v>
      </c>
      <c r="AH175" s="67" t="e">
        <f ca="1">IF($AF175&gt;2,0,OFFSET('ModelParams Lp'!$D$12,0,-'Sound Pressure'!$AF175))</f>
        <v>#DIV/0!</v>
      </c>
      <c r="AI175" s="67" t="e">
        <f ca="1">IF($AF175&gt;3,0,OFFSET('ModelParams Lp'!$E$12,0,-'Sound Pressure'!$AF175))</f>
        <v>#DIV/0!</v>
      </c>
      <c r="AJ175" s="67" t="e">
        <f ca="1">IF($AF175&gt;4,0,OFFSET('ModelParams Lp'!$F$12,0,-'Sound Pressure'!$AF175))</f>
        <v>#DIV/0!</v>
      </c>
      <c r="AK175" s="67" t="e">
        <f ca="1">IF($AF175&gt;3,0,OFFSET('ModelParams Lp'!$G$12,0,-'Sound Pressure'!$AF175))</f>
        <v>#DIV/0!</v>
      </c>
      <c r="AL175" s="67" t="e">
        <f ca="1">IF($AF175&gt;5,0,OFFSET('ModelParams Lp'!$H$12,0,-'Sound Pressure'!$AF175))</f>
        <v>#DIV/0!</v>
      </c>
      <c r="AM175" s="67" t="e">
        <f ca="1">IF($AF175&gt;6,0,OFFSET('ModelParams Lp'!$I$12,0,-'Sound Pressure'!$AF175))</f>
        <v>#DIV/0!</v>
      </c>
      <c r="AN175" s="67" t="e">
        <f ca="1">IF($AF175&gt;7,0,IF($AF$4&lt;0,3,OFFSET('ModelParams Lp'!$J$12,0,-'Sound Pressure'!$AF175)))</f>
        <v>#DIV/0!</v>
      </c>
      <c r="AO175" s="67" t="e">
        <f t="shared" si="71"/>
        <v>#DIV/0!</v>
      </c>
      <c r="AP175" s="67" t="e">
        <f t="shared" si="72"/>
        <v>#DIV/0!</v>
      </c>
      <c r="AQ175" s="67" t="e">
        <f t="shared" si="72"/>
        <v>#DIV/0!</v>
      </c>
      <c r="AR175" s="67" t="e">
        <f t="shared" si="72"/>
        <v>#DIV/0!</v>
      </c>
      <c r="AS175" s="67" t="e">
        <f t="shared" si="72"/>
        <v>#DIV/0!</v>
      </c>
      <c r="AT175" s="67" t="e">
        <f t="shared" si="72"/>
        <v>#DIV/0!</v>
      </c>
      <c r="AU175" s="67" t="e">
        <f t="shared" si="72"/>
        <v>#DIV/0!</v>
      </c>
      <c r="AV175" s="67" t="e">
        <f t="shared" si="72"/>
        <v>#DIV/0!</v>
      </c>
      <c r="AW175" s="67">
        <f>'ModelParams Lp'!B$22</f>
        <v>4</v>
      </c>
      <c r="AX175" s="67">
        <f>'ModelParams Lp'!C$22</f>
        <v>2</v>
      </c>
      <c r="AY175" s="67">
        <f>'ModelParams Lp'!D$22</f>
        <v>1</v>
      </c>
      <c r="AZ175" s="67">
        <f>'ModelParams Lp'!E$22</f>
        <v>0</v>
      </c>
      <c r="BA175" s="67">
        <f>'ModelParams Lp'!F$22</f>
        <v>0</v>
      </c>
      <c r="BB175" s="67">
        <f>'ModelParams Lp'!G$22</f>
        <v>0</v>
      </c>
      <c r="BC175" s="67">
        <f>'ModelParams Lp'!H$22</f>
        <v>0</v>
      </c>
      <c r="BD175" s="67">
        <f>'ModelParams Lp'!I$22</f>
        <v>0</v>
      </c>
      <c r="BE175" s="67" t="e">
        <f>-10*LOG(2/(4*PI()*2^2)+4/(0.163*(Calcul!$K180*Calcul!$L180)/VLOOKUP(Calcul!$I180,'ModelParams Lp'!$E$37:$F$39,2,0)))</f>
        <v>#N/A</v>
      </c>
      <c r="BF175" s="67" t="e">
        <f>-10*LOG(2/(4*PI()*2^2)+4/(0.163*(Calcul!$K180*Calcul!$L180)/VLOOKUP(Calcul!$I180,'ModelParams Lp'!$E$37:$F$39,2,0)))</f>
        <v>#N/A</v>
      </c>
      <c r="BG175" s="67" t="e">
        <f>-10*LOG(2/(4*PI()*2^2)+4/(0.163*(Calcul!$K180*Calcul!$L180)/VLOOKUP(Calcul!$I180,'ModelParams Lp'!$E$37:$F$39,2,0)))</f>
        <v>#N/A</v>
      </c>
      <c r="BH175" s="67" t="e">
        <f>-10*LOG(2/(4*PI()*2^2)+4/(0.163*(Calcul!$K180*Calcul!$L180)/VLOOKUP(Calcul!$I180,'ModelParams Lp'!$E$37:$F$39,2,0)))</f>
        <v>#N/A</v>
      </c>
      <c r="BI175" s="67" t="e">
        <f>-10*LOG(2/(4*PI()*2^2)+4/(0.163*(Calcul!$K180*Calcul!$L180)/VLOOKUP(Calcul!$I180,'ModelParams Lp'!$E$37:$F$39,2,0)))</f>
        <v>#N/A</v>
      </c>
      <c r="BJ175" s="67" t="e">
        <f>-10*LOG(2/(4*PI()*2^2)+4/(0.163*(Calcul!$K180*Calcul!$L180)/VLOOKUP(Calcul!$I180,'ModelParams Lp'!$E$37:$F$39,2,0)))</f>
        <v>#N/A</v>
      </c>
      <c r="BK175" s="67" t="e">
        <f>-10*LOG(2/(4*PI()*2^2)+4/(0.163*(Calcul!$K180*Calcul!$L180)/VLOOKUP(Calcul!$I180,'ModelParams Lp'!$E$37:$F$39,2,0)))</f>
        <v>#N/A</v>
      </c>
      <c r="BL175" s="67" t="e">
        <f>-10*LOG(2/(4*PI()*2^2)+4/(0.163*(Calcul!$K180*Calcul!$L180)/VLOOKUP(Calcul!$I180,'ModelParams Lp'!$E$37:$F$39,2,0)))</f>
        <v>#N/A</v>
      </c>
      <c r="BM175" s="67" t="e">
        <f>VLOOKUP(Calcul!$J180,'ModelParams Lp'!$D$28:$O$32,5,0)+BE175</f>
        <v>#N/A</v>
      </c>
      <c r="BN175" s="67" t="e">
        <f>VLOOKUP(Calcul!$J180,'ModelParams Lp'!$D$28:$O$32,6,0)+BF175</f>
        <v>#N/A</v>
      </c>
      <c r="BO175" s="67" t="e">
        <f>VLOOKUP(Calcul!$J180,'ModelParams Lp'!$D$28:$O$32,7,0)+BG175</f>
        <v>#N/A</v>
      </c>
      <c r="BP175" s="67" t="e">
        <f>VLOOKUP(Calcul!$J180,'ModelParams Lp'!$D$28:$O$32,8,0)+BH175</f>
        <v>#N/A</v>
      </c>
      <c r="BQ175" s="67" t="e">
        <f>VLOOKUP(Calcul!$J180,'ModelParams Lp'!$D$28:$O$32,9,0)+BI175</f>
        <v>#N/A</v>
      </c>
      <c r="BR175" s="67" t="e">
        <f>VLOOKUP(Calcul!$J180,'ModelParams Lp'!$D$28:$O$32,10,0)+BJ175</f>
        <v>#N/A</v>
      </c>
      <c r="BS175" s="67" t="e">
        <f>VLOOKUP(Calcul!$J180,'ModelParams Lp'!$D$28:$O$32,11,0)+BK175</f>
        <v>#N/A</v>
      </c>
      <c r="BT175" s="67" t="e">
        <f>VLOOKUP(Calcul!$J180,'ModelParams Lp'!$D$28:$O$32,12,0)+BL175</f>
        <v>#N/A</v>
      </c>
      <c r="BU175" s="66" t="e">
        <f t="shared" ca="1" si="53"/>
        <v>#DIV/0!</v>
      </c>
      <c r="BV175" s="66" t="e">
        <f t="shared" ca="1" si="54"/>
        <v>#DIV/0!</v>
      </c>
      <c r="BW175" s="66" t="e">
        <f t="shared" ca="1" si="55"/>
        <v>#DIV/0!</v>
      </c>
      <c r="BX175" s="66" t="e">
        <f t="shared" ca="1" si="56"/>
        <v>#DIV/0!</v>
      </c>
      <c r="BY175" s="66" t="e">
        <f t="shared" ca="1" si="57"/>
        <v>#DIV/0!</v>
      </c>
      <c r="BZ175" s="66" t="e">
        <f t="shared" ca="1" si="58"/>
        <v>#DIV/0!</v>
      </c>
      <c r="CA175" s="66" t="e">
        <f t="shared" ca="1" si="59"/>
        <v>#DIV/0!</v>
      </c>
      <c r="CB175" s="66" t="e">
        <f t="shared" ca="1" si="60"/>
        <v>#DIV/0!</v>
      </c>
      <c r="CC175" s="24" t="e">
        <f ca="1">10*LOG10(IF(BU175="",0,POWER(10,((BU175+'ModelParams Lw'!$O$4)/10))) +IF(BV175="",0,POWER(10,((BV175+'ModelParams Lw'!$P$4)/10))) +IF(BW175="",0,POWER(10,((BW175+'ModelParams Lw'!$Q$4)/10))) +IF(BX175="",0,POWER(10,((BX175+'ModelParams Lw'!$R$4)/10))) +IF(BY175="",0,POWER(10,((BY175+'ModelParams Lw'!$S$4)/10))) +IF(BZ175="",0,POWER(10,((BZ175+'ModelParams Lw'!$T$4)/10))) +IF(CA175="",0,POWER(10,((CA175+'ModelParams Lw'!$U$4)/10)))+IF(CB175="",0,POWER(10,((CB175+'ModelParams Lw'!$V$4)/10))))</f>
        <v>#DIV/0!</v>
      </c>
      <c r="CD175" s="24" t="e">
        <f t="shared" ca="1" si="61"/>
        <v>#DIV/0!</v>
      </c>
      <c r="CE175" s="24" t="e">
        <f ca="1">(BU175-'ModelParams Lw'!O$10)/'ModelParams Lw'!O$11</f>
        <v>#DIV/0!</v>
      </c>
      <c r="CF175" s="24" t="e">
        <f ca="1">(BV175-'ModelParams Lw'!P$10)/'ModelParams Lw'!P$11</f>
        <v>#DIV/0!</v>
      </c>
      <c r="CG175" s="24" t="e">
        <f ca="1">(BW175-'ModelParams Lw'!Q$10)/'ModelParams Lw'!Q$11</f>
        <v>#DIV/0!</v>
      </c>
      <c r="CH175" s="24" t="e">
        <f ca="1">(BX175-'ModelParams Lw'!R$10)/'ModelParams Lw'!R$11</f>
        <v>#DIV/0!</v>
      </c>
      <c r="CI175" s="24" t="e">
        <f ca="1">(BY175-'ModelParams Lw'!S$10)/'ModelParams Lw'!S$11</f>
        <v>#DIV/0!</v>
      </c>
      <c r="CJ175" s="24" t="e">
        <f ca="1">(BZ175-'ModelParams Lw'!T$10)/'ModelParams Lw'!T$11</f>
        <v>#DIV/0!</v>
      </c>
      <c r="CK175" s="24" t="e">
        <f ca="1">(CA175-'ModelParams Lw'!U$10)/'ModelParams Lw'!U$11</f>
        <v>#DIV/0!</v>
      </c>
      <c r="CL175" s="24" t="e">
        <f ca="1">(CB175-'ModelParams Lw'!V$10)/'ModelParams Lw'!V$11</f>
        <v>#DIV/0!</v>
      </c>
      <c r="CM175" s="66" t="e">
        <f t="shared" si="62"/>
        <v>#DIV/0!</v>
      </c>
      <c r="CN175" s="66" t="e">
        <f t="shared" si="63"/>
        <v>#DIV/0!</v>
      </c>
      <c r="CO175" s="66" t="e">
        <f t="shared" si="64"/>
        <v>#DIV/0!</v>
      </c>
      <c r="CP175" s="66" t="e">
        <f t="shared" si="65"/>
        <v>#DIV/0!</v>
      </c>
      <c r="CQ175" s="66" t="e">
        <f t="shared" si="66"/>
        <v>#DIV/0!</v>
      </c>
      <c r="CR175" s="66" t="e">
        <f t="shared" si="67"/>
        <v>#DIV/0!</v>
      </c>
      <c r="CS175" s="66" t="e">
        <f t="shared" si="68"/>
        <v>#DIV/0!</v>
      </c>
      <c r="CT175" s="66" t="e">
        <f t="shared" si="69"/>
        <v>#DIV/0!</v>
      </c>
      <c r="CU175" s="24" t="e">
        <f>10*LOG10(IF(CM175="",0,POWER(10,((CM175+'ModelParams Lw'!$O$4)/10))) +IF(CN175="",0,POWER(10,((CN175+'ModelParams Lw'!$P$4)/10))) +IF(CO175="",0,POWER(10,((CO175+'ModelParams Lw'!$Q$4)/10))) +IF(CP175="",0,POWER(10,((CP175+'ModelParams Lw'!$R$4)/10))) +IF(CQ175="",0,POWER(10,((CQ175+'ModelParams Lw'!$S$4)/10))) +IF(CR175="",0,POWER(10,((CR175+'ModelParams Lw'!$T$4)/10))) +IF(CS175="",0,POWER(10,((CS175+'ModelParams Lw'!$U$4)/10)))+IF(CT175="",0,POWER(10,((CT175+'ModelParams Lw'!$V$4)/10))))</f>
        <v>#DIV/0!</v>
      </c>
      <c r="CV175" s="24" t="e">
        <f t="shared" si="70"/>
        <v>#DIV/0!</v>
      </c>
      <c r="CW175" s="24" t="e">
        <f>(CM175-'ModelParams Lw'!O$10)/'ModelParams Lw'!O$11</f>
        <v>#DIV/0!</v>
      </c>
      <c r="CX175" s="24" t="e">
        <f>(CN175-'ModelParams Lw'!P$10)/'ModelParams Lw'!P$11</f>
        <v>#DIV/0!</v>
      </c>
      <c r="CY175" s="24" t="e">
        <f>(CO175-'ModelParams Lw'!Q$10)/'ModelParams Lw'!Q$11</f>
        <v>#DIV/0!</v>
      </c>
      <c r="CZ175" s="24" t="e">
        <f>(CP175-'ModelParams Lw'!R$10)/'ModelParams Lw'!R$11</f>
        <v>#DIV/0!</v>
      </c>
      <c r="DA175" s="24" t="e">
        <f>(CQ175-'ModelParams Lw'!S$10)/'ModelParams Lw'!S$11</f>
        <v>#DIV/0!</v>
      </c>
      <c r="DB175" s="24" t="e">
        <f>(CR175-'ModelParams Lw'!T$10)/'ModelParams Lw'!T$11</f>
        <v>#DIV/0!</v>
      </c>
      <c r="DC175" s="24" t="e">
        <f>(CS175-'ModelParams Lw'!U$10)/'ModelParams Lw'!U$11</f>
        <v>#DIV/0!</v>
      </c>
      <c r="DD175" s="24" t="e">
        <f>(CT175-'ModelParams Lw'!V$10)/'ModelParams Lw'!V$11</f>
        <v>#DIV/0!</v>
      </c>
    </row>
    <row r="176" spans="1:108" x14ac:dyDescent="0.25">
      <c r="A176" s="12">
        <f>'Sound Power'!B176</f>
        <v>0</v>
      </c>
      <c r="B176" s="12">
        <f>'Sound Power'!D176</f>
        <v>0</v>
      </c>
      <c r="C176" s="12">
        <f>'Sound Power'!E176</f>
        <v>0</v>
      </c>
      <c r="D176" s="12">
        <f>'Sound Power'!F176</f>
        <v>0</v>
      </c>
      <c r="E176" s="67" t="e">
        <f>IF(Calcul!$G181="SA",'Sound Power'!AY176,'Sound Power'!P176)</f>
        <v>#DIV/0!</v>
      </c>
      <c r="F176" s="67" t="e">
        <f>IF(Calcul!$G181="SA",'Sound Power'!AZ176,'Sound Power'!Q176)</f>
        <v>#DIV/0!</v>
      </c>
      <c r="G176" s="67" t="e">
        <f>IF(Calcul!$G181="SA",'Sound Power'!BA176,'Sound Power'!R176)</f>
        <v>#DIV/0!</v>
      </c>
      <c r="H176" s="67" t="e">
        <f>IF(Calcul!$G181="SA",'Sound Power'!BB176,'Sound Power'!S176)</f>
        <v>#DIV/0!</v>
      </c>
      <c r="I176" s="67" t="e">
        <f>IF(Calcul!$G181="SA",'Sound Power'!BC176,'Sound Power'!T176)</f>
        <v>#DIV/0!</v>
      </c>
      <c r="J176" s="67" t="e">
        <f>IF(Calcul!$G181="SA",'Sound Power'!BD176,'Sound Power'!U176)</f>
        <v>#DIV/0!</v>
      </c>
      <c r="K176" s="67" t="e">
        <f>IF(Calcul!$G181="SA",'Sound Power'!BE176,'Sound Power'!V176)</f>
        <v>#DIV/0!</v>
      </c>
      <c r="L176" s="67" t="e">
        <f>IF(Calcul!$G181="SA",'Sound Power'!BF176,'Sound Power'!W176)</f>
        <v>#DIV/0!</v>
      </c>
      <c r="M176" s="67" t="e">
        <f>'Sound Power'!BY176</f>
        <v>#DIV/0!</v>
      </c>
      <c r="N176" s="67" t="e">
        <f>'Sound Power'!BZ176</f>
        <v>#DIV/0!</v>
      </c>
      <c r="O176" s="67" t="e">
        <f>'Sound Power'!CA176</f>
        <v>#DIV/0!</v>
      </c>
      <c r="P176" s="67" t="e">
        <f>'Sound Power'!CB176</f>
        <v>#DIV/0!</v>
      </c>
      <c r="Q176" s="67" t="e">
        <f>'Sound Power'!CC176</f>
        <v>#DIV/0!</v>
      </c>
      <c r="R176" s="67" t="e">
        <f>'Sound Power'!CD176</f>
        <v>#DIV/0!</v>
      </c>
      <c r="S176" s="67" t="e">
        <f>'Sound Power'!CE176</f>
        <v>#DIV/0!</v>
      </c>
      <c r="T176" s="67" t="e">
        <f>'Sound Power'!CF176</f>
        <v>#DIV/0!</v>
      </c>
      <c r="U176" s="64">
        <f t="shared" si="50"/>
        <v>0</v>
      </c>
      <c r="V176" s="64">
        <f t="shared" si="51"/>
        <v>0</v>
      </c>
      <c r="W176" s="67" t="e">
        <f>('ModelParams Lp'!B$4*10^'ModelParams Lp'!B$5*($U176/$V176)^'ModelParams Lp'!B$6)*3</f>
        <v>#DIV/0!</v>
      </c>
      <c r="X176" s="67" t="e">
        <f>('ModelParams Lp'!C$4*10^'ModelParams Lp'!C$5*($U176/$V176)^'ModelParams Lp'!C$6)*3</f>
        <v>#DIV/0!</v>
      </c>
      <c r="Y176" s="67" t="e">
        <f>('ModelParams Lp'!D$4*10^'ModelParams Lp'!D$5*($U176/$V176)^'ModelParams Lp'!D$6)*3</f>
        <v>#DIV/0!</v>
      </c>
      <c r="Z176" s="67" t="e">
        <f>('ModelParams Lp'!E$4*10^'ModelParams Lp'!E$5*($U176/$V176)^'ModelParams Lp'!E$6)*3</f>
        <v>#DIV/0!</v>
      </c>
      <c r="AA176" s="67" t="e">
        <f>('ModelParams Lp'!F$4*10^'ModelParams Lp'!F$5*($U176/$V176)^'ModelParams Lp'!F$6)*3</f>
        <v>#DIV/0!</v>
      </c>
      <c r="AB176" s="67" t="e">
        <f>('ModelParams Lp'!G$4*10^'ModelParams Lp'!G$5*($U176/$V176)^'ModelParams Lp'!G$6)*3</f>
        <v>#DIV/0!</v>
      </c>
      <c r="AC176" s="67" t="e">
        <f>('ModelParams Lp'!H$4*10^'ModelParams Lp'!H$5*($U176/$V176)^'ModelParams Lp'!H$6)*3</f>
        <v>#DIV/0!</v>
      </c>
      <c r="AD176" s="67" t="e">
        <f>('ModelParams Lp'!I$4*10^'ModelParams Lp'!I$5*($U176/$V176)^'ModelParams Lp'!I$6)*3</f>
        <v>#DIV/0!</v>
      </c>
      <c r="AE176" s="53" t="e">
        <f t="shared" si="52"/>
        <v>#DIV/0!</v>
      </c>
      <c r="AF176" s="53" t="e">
        <f>IF(AE176&lt;'ModelParams Lp'!$B$16,-1,IF(AE176&lt;'ModelParams Lp'!$C$16,0,IF(AE176&lt;'ModelParams Lp'!$D$16,1,IF(AE176&lt;'ModelParams Lp'!$E$16,2,IF(AE176&lt;'ModelParams Lp'!$F$16,3,IF(AE176&lt;'ModelParams Lp'!$G$16,4,IF(AE176&lt;'ModelParams Lp'!$H$16,5,6)))))))</f>
        <v>#DIV/0!</v>
      </c>
      <c r="AG176" s="67" t="e">
        <f ca="1">IF($AF176&gt;1,0,OFFSET('ModelParams Lp'!$C$12,0,-'Sound Pressure'!$AF176))</f>
        <v>#DIV/0!</v>
      </c>
      <c r="AH176" s="67" t="e">
        <f ca="1">IF($AF176&gt;2,0,OFFSET('ModelParams Lp'!$D$12,0,-'Sound Pressure'!$AF176))</f>
        <v>#DIV/0!</v>
      </c>
      <c r="AI176" s="67" t="e">
        <f ca="1">IF($AF176&gt;3,0,OFFSET('ModelParams Lp'!$E$12,0,-'Sound Pressure'!$AF176))</f>
        <v>#DIV/0!</v>
      </c>
      <c r="AJ176" s="67" t="e">
        <f ca="1">IF($AF176&gt;4,0,OFFSET('ModelParams Lp'!$F$12,0,-'Sound Pressure'!$AF176))</f>
        <v>#DIV/0!</v>
      </c>
      <c r="AK176" s="67" t="e">
        <f ca="1">IF($AF176&gt;3,0,OFFSET('ModelParams Lp'!$G$12,0,-'Sound Pressure'!$AF176))</f>
        <v>#DIV/0!</v>
      </c>
      <c r="AL176" s="67" t="e">
        <f ca="1">IF($AF176&gt;5,0,OFFSET('ModelParams Lp'!$H$12,0,-'Sound Pressure'!$AF176))</f>
        <v>#DIV/0!</v>
      </c>
      <c r="AM176" s="67" t="e">
        <f ca="1">IF($AF176&gt;6,0,OFFSET('ModelParams Lp'!$I$12,0,-'Sound Pressure'!$AF176))</f>
        <v>#DIV/0!</v>
      </c>
      <c r="AN176" s="67" t="e">
        <f ca="1">IF($AF176&gt;7,0,IF($AF$4&lt;0,3,OFFSET('ModelParams Lp'!$J$12,0,-'Sound Pressure'!$AF176)))</f>
        <v>#DIV/0!</v>
      </c>
      <c r="AO176" s="67" t="e">
        <f t="shared" si="71"/>
        <v>#DIV/0!</v>
      </c>
      <c r="AP176" s="67" t="e">
        <f t="shared" si="72"/>
        <v>#DIV/0!</v>
      </c>
      <c r="AQ176" s="67" t="e">
        <f t="shared" si="72"/>
        <v>#DIV/0!</v>
      </c>
      <c r="AR176" s="67" t="e">
        <f t="shared" si="72"/>
        <v>#DIV/0!</v>
      </c>
      <c r="AS176" s="67" t="e">
        <f t="shared" si="72"/>
        <v>#DIV/0!</v>
      </c>
      <c r="AT176" s="67" t="e">
        <f t="shared" si="72"/>
        <v>#DIV/0!</v>
      </c>
      <c r="AU176" s="67" t="e">
        <f t="shared" si="72"/>
        <v>#DIV/0!</v>
      </c>
      <c r="AV176" s="67" t="e">
        <f t="shared" si="72"/>
        <v>#DIV/0!</v>
      </c>
      <c r="AW176" s="67">
        <f>'ModelParams Lp'!B$22</f>
        <v>4</v>
      </c>
      <c r="AX176" s="67">
        <f>'ModelParams Lp'!C$22</f>
        <v>2</v>
      </c>
      <c r="AY176" s="67">
        <f>'ModelParams Lp'!D$22</f>
        <v>1</v>
      </c>
      <c r="AZ176" s="67">
        <f>'ModelParams Lp'!E$22</f>
        <v>0</v>
      </c>
      <c r="BA176" s="67">
        <f>'ModelParams Lp'!F$22</f>
        <v>0</v>
      </c>
      <c r="BB176" s="67">
        <f>'ModelParams Lp'!G$22</f>
        <v>0</v>
      </c>
      <c r="BC176" s="67">
        <f>'ModelParams Lp'!H$22</f>
        <v>0</v>
      </c>
      <c r="BD176" s="67">
        <f>'ModelParams Lp'!I$22</f>
        <v>0</v>
      </c>
      <c r="BE176" s="67" t="e">
        <f>-10*LOG(2/(4*PI()*2^2)+4/(0.163*(Calcul!$K181*Calcul!$L181)/VLOOKUP(Calcul!$I181,'ModelParams Lp'!$E$37:$F$39,2,0)))</f>
        <v>#N/A</v>
      </c>
      <c r="BF176" s="67" t="e">
        <f>-10*LOG(2/(4*PI()*2^2)+4/(0.163*(Calcul!$K181*Calcul!$L181)/VLOOKUP(Calcul!$I181,'ModelParams Lp'!$E$37:$F$39,2,0)))</f>
        <v>#N/A</v>
      </c>
      <c r="BG176" s="67" t="e">
        <f>-10*LOG(2/(4*PI()*2^2)+4/(0.163*(Calcul!$K181*Calcul!$L181)/VLOOKUP(Calcul!$I181,'ModelParams Lp'!$E$37:$F$39,2,0)))</f>
        <v>#N/A</v>
      </c>
      <c r="BH176" s="67" t="e">
        <f>-10*LOG(2/(4*PI()*2^2)+4/(0.163*(Calcul!$K181*Calcul!$L181)/VLOOKUP(Calcul!$I181,'ModelParams Lp'!$E$37:$F$39,2,0)))</f>
        <v>#N/A</v>
      </c>
      <c r="BI176" s="67" t="e">
        <f>-10*LOG(2/(4*PI()*2^2)+4/(0.163*(Calcul!$K181*Calcul!$L181)/VLOOKUP(Calcul!$I181,'ModelParams Lp'!$E$37:$F$39,2,0)))</f>
        <v>#N/A</v>
      </c>
      <c r="BJ176" s="67" t="e">
        <f>-10*LOG(2/(4*PI()*2^2)+4/(0.163*(Calcul!$K181*Calcul!$L181)/VLOOKUP(Calcul!$I181,'ModelParams Lp'!$E$37:$F$39,2,0)))</f>
        <v>#N/A</v>
      </c>
      <c r="BK176" s="67" t="e">
        <f>-10*LOG(2/(4*PI()*2^2)+4/(0.163*(Calcul!$K181*Calcul!$L181)/VLOOKUP(Calcul!$I181,'ModelParams Lp'!$E$37:$F$39,2,0)))</f>
        <v>#N/A</v>
      </c>
      <c r="BL176" s="67" t="e">
        <f>-10*LOG(2/(4*PI()*2^2)+4/(0.163*(Calcul!$K181*Calcul!$L181)/VLOOKUP(Calcul!$I181,'ModelParams Lp'!$E$37:$F$39,2,0)))</f>
        <v>#N/A</v>
      </c>
      <c r="BM176" s="67" t="e">
        <f>VLOOKUP(Calcul!$J181,'ModelParams Lp'!$D$28:$O$32,5,0)+BE176</f>
        <v>#N/A</v>
      </c>
      <c r="BN176" s="67" t="e">
        <f>VLOOKUP(Calcul!$J181,'ModelParams Lp'!$D$28:$O$32,6,0)+BF176</f>
        <v>#N/A</v>
      </c>
      <c r="BO176" s="67" t="e">
        <f>VLOOKUP(Calcul!$J181,'ModelParams Lp'!$D$28:$O$32,7,0)+BG176</f>
        <v>#N/A</v>
      </c>
      <c r="BP176" s="67" t="e">
        <f>VLOOKUP(Calcul!$J181,'ModelParams Lp'!$D$28:$O$32,8,0)+BH176</f>
        <v>#N/A</v>
      </c>
      <c r="BQ176" s="67" t="e">
        <f>VLOOKUP(Calcul!$J181,'ModelParams Lp'!$D$28:$O$32,9,0)+BI176</f>
        <v>#N/A</v>
      </c>
      <c r="BR176" s="67" t="e">
        <f>VLOOKUP(Calcul!$J181,'ModelParams Lp'!$D$28:$O$32,10,0)+BJ176</f>
        <v>#N/A</v>
      </c>
      <c r="BS176" s="67" t="e">
        <f>VLOOKUP(Calcul!$J181,'ModelParams Lp'!$D$28:$O$32,11,0)+BK176</f>
        <v>#N/A</v>
      </c>
      <c r="BT176" s="67" t="e">
        <f>VLOOKUP(Calcul!$J181,'ModelParams Lp'!$D$28:$O$32,12,0)+BL176</f>
        <v>#N/A</v>
      </c>
      <c r="BU176" s="66" t="e">
        <f t="shared" ca="1" si="53"/>
        <v>#DIV/0!</v>
      </c>
      <c r="BV176" s="66" t="e">
        <f t="shared" ca="1" si="54"/>
        <v>#DIV/0!</v>
      </c>
      <c r="BW176" s="66" t="e">
        <f t="shared" ca="1" si="55"/>
        <v>#DIV/0!</v>
      </c>
      <c r="BX176" s="66" t="e">
        <f t="shared" ca="1" si="56"/>
        <v>#DIV/0!</v>
      </c>
      <c r="BY176" s="66" t="e">
        <f t="shared" ca="1" si="57"/>
        <v>#DIV/0!</v>
      </c>
      <c r="BZ176" s="66" t="e">
        <f t="shared" ca="1" si="58"/>
        <v>#DIV/0!</v>
      </c>
      <c r="CA176" s="66" t="e">
        <f t="shared" ca="1" si="59"/>
        <v>#DIV/0!</v>
      </c>
      <c r="CB176" s="66" t="e">
        <f t="shared" ca="1" si="60"/>
        <v>#DIV/0!</v>
      </c>
      <c r="CC176" s="24" t="e">
        <f ca="1">10*LOG10(IF(BU176="",0,POWER(10,((BU176+'ModelParams Lw'!$O$4)/10))) +IF(BV176="",0,POWER(10,((BV176+'ModelParams Lw'!$P$4)/10))) +IF(BW176="",0,POWER(10,((BW176+'ModelParams Lw'!$Q$4)/10))) +IF(BX176="",0,POWER(10,((BX176+'ModelParams Lw'!$R$4)/10))) +IF(BY176="",0,POWER(10,((BY176+'ModelParams Lw'!$S$4)/10))) +IF(BZ176="",0,POWER(10,((BZ176+'ModelParams Lw'!$T$4)/10))) +IF(CA176="",0,POWER(10,((CA176+'ModelParams Lw'!$U$4)/10)))+IF(CB176="",0,POWER(10,((CB176+'ModelParams Lw'!$V$4)/10))))</f>
        <v>#DIV/0!</v>
      </c>
      <c r="CD176" s="24" t="e">
        <f t="shared" ca="1" si="61"/>
        <v>#DIV/0!</v>
      </c>
      <c r="CE176" s="24" t="e">
        <f ca="1">(BU176-'ModelParams Lw'!O$10)/'ModelParams Lw'!O$11</f>
        <v>#DIV/0!</v>
      </c>
      <c r="CF176" s="24" t="e">
        <f ca="1">(BV176-'ModelParams Lw'!P$10)/'ModelParams Lw'!P$11</f>
        <v>#DIV/0!</v>
      </c>
      <c r="CG176" s="24" t="e">
        <f ca="1">(BW176-'ModelParams Lw'!Q$10)/'ModelParams Lw'!Q$11</f>
        <v>#DIV/0!</v>
      </c>
      <c r="CH176" s="24" t="e">
        <f ca="1">(BX176-'ModelParams Lw'!R$10)/'ModelParams Lw'!R$11</f>
        <v>#DIV/0!</v>
      </c>
      <c r="CI176" s="24" t="e">
        <f ca="1">(BY176-'ModelParams Lw'!S$10)/'ModelParams Lw'!S$11</f>
        <v>#DIV/0!</v>
      </c>
      <c r="CJ176" s="24" t="e">
        <f ca="1">(BZ176-'ModelParams Lw'!T$10)/'ModelParams Lw'!T$11</f>
        <v>#DIV/0!</v>
      </c>
      <c r="CK176" s="24" t="e">
        <f ca="1">(CA176-'ModelParams Lw'!U$10)/'ModelParams Lw'!U$11</f>
        <v>#DIV/0!</v>
      </c>
      <c r="CL176" s="24" t="e">
        <f ca="1">(CB176-'ModelParams Lw'!V$10)/'ModelParams Lw'!V$11</f>
        <v>#DIV/0!</v>
      </c>
      <c r="CM176" s="66" t="e">
        <f t="shared" si="62"/>
        <v>#DIV/0!</v>
      </c>
      <c r="CN176" s="66" t="e">
        <f t="shared" si="63"/>
        <v>#DIV/0!</v>
      </c>
      <c r="CO176" s="66" t="e">
        <f t="shared" si="64"/>
        <v>#DIV/0!</v>
      </c>
      <c r="CP176" s="66" t="e">
        <f t="shared" si="65"/>
        <v>#DIV/0!</v>
      </c>
      <c r="CQ176" s="66" t="e">
        <f t="shared" si="66"/>
        <v>#DIV/0!</v>
      </c>
      <c r="CR176" s="66" t="e">
        <f t="shared" si="67"/>
        <v>#DIV/0!</v>
      </c>
      <c r="CS176" s="66" t="e">
        <f t="shared" si="68"/>
        <v>#DIV/0!</v>
      </c>
      <c r="CT176" s="66" t="e">
        <f t="shared" si="69"/>
        <v>#DIV/0!</v>
      </c>
      <c r="CU176" s="24" t="e">
        <f>10*LOG10(IF(CM176="",0,POWER(10,((CM176+'ModelParams Lw'!$O$4)/10))) +IF(CN176="",0,POWER(10,((CN176+'ModelParams Lw'!$P$4)/10))) +IF(CO176="",0,POWER(10,((CO176+'ModelParams Lw'!$Q$4)/10))) +IF(CP176="",0,POWER(10,((CP176+'ModelParams Lw'!$R$4)/10))) +IF(CQ176="",0,POWER(10,((CQ176+'ModelParams Lw'!$S$4)/10))) +IF(CR176="",0,POWER(10,((CR176+'ModelParams Lw'!$T$4)/10))) +IF(CS176="",0,POWER(10,((CS176+'ModelParams Lw'!$U$4)/10)))+IF(CT176="",0,POWER(10,((CT176+'ModelParams Lw'!$V$4)/10))))</f>
        <v>#DIV/0!</v>
      </c>
      <c r="CV176" s="24" t="e">
        <f t="shared" si="70"/>
        <v>#DIV/0!</v>
      </c>
      <c r="CW176" s="24" t="e">
        <f>(CM176-'ModelParams Lw'!O$10)/'ModelParams Lw'!O$11</f>
        <v>#DIV/0!</v>
      </c>
      <c r="CX176" s="24" t="e">
        <f>(CN176-'ModelParams Lw'!P$10)/'ModelParams Lw'!P$11</f>
        <v>#DIV/0!</v>
      </c>
      <c r="CY176" s="24" t="e">
        <f>(CO176-'ModelParams Lw'!Q$10)/'ModelParams Lw'!Q$11</f>
        <v>#DIV/0!</v>
      </c>
      <c r="CZ176" s="24" t="e">
        <f>(CP176-'ModelParams Lw'!R$10)/'ModelParams Lw'!R$11</f>
        <v>#DIV/0!</v>
      </c>
      <c r="DA176" s="24" t="e">
        <f>(CQ176-'ModelParams Lw'!S$10)/'ModelParams Lw'!S$11</f>
        <v>#DIV/0!</v>
      </c>
      <c r="DB176" s="24" t="e">
        <f>(CR176-'ModelParams Lw'!T$10)/'ModelParams Lw'!T$11</f>
        <v>#DIV/0!</v>
      </c>
      <c r="DC176" s="24" t="e">
        <f>(CS176-'ModelParams Lw'!U$10)/'ModelParams Lw'!U$11</f>
        <v>#DIV/0!</v>
      </c>
      <c r="DD176" s="24" t="e">
        <f>(CT176-'ModelParams Lw'!V$10)/'ModelParams Lw'!V$11</f>
        <v>#DIV/0!</v>
      </c>
    </row>
    <row r="177" spans="1:108" x14ac:dyDescent="0.25">
      <c r="A177" s="12">
        <f>'Sound Power'!B177</f>
        <v>0</v>
      </c>
      <c r="B177" s="12">
        <f>'Sound Power'!D177</f>
        <v>0</v>
      </c>
      <c r="C177" s="12">
        <f>'Sound Power'!E177</f>
        <v>0</v>
      </c>
      <c r="D177" s="12">
        <f>'Sound Power'!F177</f>
        <v>0</v>
      </c>
      <c r="E177" s="67" t="e">
        <f>IF(Calcul!$G182="SA",'Sound Power'!AY177,'Sound Power'!P177)</f>
        <v>#DIV/0!</v>
      </c>
      <c r="F177" s="67" t="e">
        <f>IF(Calcul!$G182="SA",'Sound Power'!AZ177,'Sound Power'!Q177)</f>
        <v>#DIV/0!</v>
      </c>
      <c r="G177" s="67" t="e">
        <f>IF(Calcul!$G182="SA",'Sound Power'!BA177,'Sound Power'!R177)</f>
        <v>#DIV/0!</v>
      </c>
      <c r="H177" s="67" t="e">
        <f>IF(Calcul!$G182="SA",'Sound Power'!BB177,'Sound Power'!S177)</f>
        <v>#DIV/0!</v>
      </c>
      <c r="I177" s="67" t="e">
        <f>IF(Calcul!$G182="SA",'Sound Power'!BC177,'Sound Power'!T177)</f>
        <v>#DIV/0!</v>
      </c>
      <c r="J177" s="67" t="e">
        <f>IF(Calcul!$G182="SA",'Sound Power'!BD177,'Sound Power'!U177)</f>
        <v>#DIV/0!</v>
      </c>
      <c r="K177" s="67" t="e">
        <f>IF(Calcul!$G182="SA",'Sound Power'!BE177,'Sound Power'!V177)</f>
        <v>#DIV/0!</v>
      </c>
      <c r="L177" s="67" t="e">
        <f>IF(Calcul!$G182="SA",'Sound Power'!BF177,'Sound Power'!W177)</f>
        <v>#DIV/0!</v>
      </c>
      <c r="M177" s="67" t="e">
        <f>'Sound Power'!BY177</f>
        <v>#DIV/0!</v>
      </c>
      <c r="N177" s="67" t="e">
        <f>'Sound Power'!BZ177</f>
        <v>#DIV/0!</v>
      </c>
      <c r="O177" s="67" t="e">
        <f>'Sound Power'!CA177</f>
        <v>#DIV/0!</v>
      </c>
      <c r="P177" s="67" t="e">
        <f>'Sound Power'!CB177</f>
        <v>#DIV/0!</v>
      </c>
      <c r="Q177" s="67" t="e">
        <f>'Sound Power'!CC177</f>
        <v>#DIV/0!</v>
      </c>
      <c r="R177" s="67" t="e">
        <f>'Sound Power'!CD177</f>
        <v>#DIV/0!</v>
      </c>
      <c r="S177" s="67" t="e">
        <f>'Sound Power'!CE177</f>
        <v>#DIV/0!</v>
      </c>
      <c r="T177" s="67" t="e">
        <f>'Sound Power'!CF177</f>
        <v>#DIV/0!</v>
      </c>
      <c r="U177" s="64">
        <f t="shared" si="50"/>
        <v>0</v>
      </c>
      <c r="V177" s="64">
        <f t="shared" si="51"/>
        <v>0</v>
      </c>
      <c r="W177" s="67" t="e">
        <f>('ModelParams Lp'!B$4*10^'ModelParams Lp'!B$5*($U177/$V177)^'ModelParams Lp'!B$6)*3</f>
        <v>#DIV/0!</v>
      </c>
      <c r="X177" s="67" t="e">
        <f>('ModelParams Lp'!C$4*10^'ModelParams Lp'!C$5*($U177/$V177)^'ModelParams Lp'!C$6)*3</f>
        <v>#DIV/0!</v>
      </c>
      <c r="Y177" s="67" t="e">
        <f>('ModelParams Lp'!D$4*10^'ModelParams Lp'!D$5*($U177/$V177)^'ModelParams Lp'!D$6)*3</f>
        <v>#DIV/0!</v>
      </c>
      <c r="Z177" s="67" t="e">
        <f>('ModelParams Lp'!E$4*10^'ModelParams Lp'!E$5*($U177/$V177)^'ModelParams Lp'!E$6)*3</f>
        <v>#DIV/0!</v>
      </c>
      <c r="AA177" s="67" t="e">
        <f>('ModelParams Lp'!F$4*10^'ModelParams Lp'!F$5*($U177/$V177)^'ModelParams Lp'!F$6)*3</f>
        <v>#DIV/0!</v>
      </c>
      <c r="AB177" s="67" t="e">
        <f>('ModelParams Lp'!G$4*10^'ModelParams Lp'!G$5*($U177/$V177)^'ModelParams Lp'!G$6)*3</f>
        <v>#DIV/0!</v>
      </c>
      <c r="AC177" s="67" t="e">
        <f>('ModelParams Lp'!H$4*10^'ModelParams Lp'!H$5*($U177/$V177)^'ModelParams Lp'!H$6)*3</f>
        <v>#DIV/0!</v>
      </c>
      <c r="AD177" s="67" t="e">
        <f>('ModelParams Lp'!I$4*10^'ModelParams Lp'!I$5*($U177/$V177)^'ModelParams Lp'!I$6)*3</f>
        <v>#DIV/0!</v>
      </c>
      <c r="AE177" s="53" t="e">
        <f t="shared" si="52"/>
        <v>#DIV/0!</v>
      </c>
      <c r="AF177" s="53" t="e">
        <f>IF(AE177&lt;'ModelParams Lp'!$B$16,-1,IF(AE177&lt;'ModelParams Lp'!$C$16,0,IF(AE177&lt;'ModelParams Lp'!$D$16,1,IF(AE177&lt;'ModelParams Lp'!$E$16,2,IF(AE177&lt;'ModelParams Lp'!$F$16,3,IF(AE177&lt;'ModelParams Lp'!$G$16,4,IF(AE177&lt;'ModelParams Lp'!$H$16,5,6)))))))</f>
        <v>#DIV/0!</v>
      </c>
      <c r="AG177" s="67" t="e">
        <f ca="1">IF($AF177&gt;1,0,OFFSET('ModelParams Lp'!$C$12,0,-'Sound Pressure'!$AF177))</f>
        <v>#DIV/0!</v>
      </c>
      <c r="AH177" s="67" t="e">
        <f ca="1">IF($AF177&gt;2,0,OFFSET('ModelParams Lp'!$D$12,0,-'Sound Pressure'!$AF177))</f>
        <v>#DIV/0!</v>
      </c>
      <c r="AI177" s="67" t="e">
        <f ca="1">IF($AF177&gt;3,0,OFFSET('ModelParams Lp'!$E$12,0,-'Sound Pressure'!$AF177))</f>
        <v>#DIV/0!</v>
      </c>
      <c r="AJ177" s="67" t="e">
        <f ca="1">IF($AF177&gt;4,0,OFFSET('ModelParams Lp'!$F$12,0,-'Sound Pressure'!$AF177))</f>
        <v>#DIV/0!</v>
      </c>
      <c r="AK177" s="67" t="e">
        <f ca="1">IF($AF177&gt;3,0,OFFSET('ModelParams Lp'!$G$12,0,-'Sound Pressure'!$AF177))</f>
        <v>#DIV/0!</v>
      </c>
      <c r="AL177" s="67" t="e">
        <f ca="1">IF($AF177&gt;5,0,OFFSET('ModelParams Lp'!$H$12,0,-'Sound Pressure'!$AF177))</f>
        <v>#DIV/0!</v>
      </c>
      <c r="AM177" s="67" t="e">
        <f ca="1">IF($AF177&gt;6,0,OFFSET('ModelParams Lp'!$I$12,0,-'Sound Pressure'!$AF177))</f>
        <v>#DIV/0!</v>
      </c>
      <c r="AN177" s="67" t="e">
        <f ca="1">IF($AF177&gt;7,0,IF($AF$4&lt;0,3,OFFSET('ModelParams Lp'!$J$12,0,-'Sound Pressure'!$AF177)))</f>
        <v>#DIV/0!</v>
      </c>
      <c r="AO177" s="67" t="e">
        <f t="shared" si="71"/>
        <v>#DIV/0!</v>
      </c>
      <c r="AP177" s="67" t="e">
        <f t="shared" si="72"/>
        <v>#DIV/0!</v>
      </c>
      <c r="AQ177" s="67" t="e">
        <f t="shared" si="72"/>
        <v>#DIV/0!</v>
      </c>
      <c r="AR177" s="67" t="e">
        <f t="shared" si="72"/>
        <v>#DIV/0!</v>
      </c>
      <c r="AS177" s="67" t="e">
        <f t="shared" si="72"/>
        <v>#DIV/0!</v>
      </c>
      <c r="AT177" s="67" t="e">
        <f t="shared" si="72"/>
        <v>#DIV/0!</v>
      </c>
      <c r="AU177" s="67" t="e">
        <f t="shared" si="72"/>
        <v>#DIV/0!</v>
      </c>
      <c r="AV177" s="67" t="e">
        <f t="shared" si="72"/>
        <v>#DIV/0!</v>
      </c>
      <c r="AW177" s="67">
        <f>'ModelParams Lp'!B$22</f>
        <v>4</v>
      </c>
      <c r="AX177" s="67">
        <f>'ModelParams Lp'!C$22</f>
        <v>2</v>
      </c>
      <c r="AY177" s="67">
        <f>'ModelParams Lp'!D$22</f>
        <v>1</v>
      </c>
      <c r="AZ177" s="67">
        <f>'ModelParams Lp'!E$22</f>
        <v>0</v>
      </c>
      <c r="BA177" s="67">
        <f>'ModelParams Lp'!F$22</f>
        <v>0</v>
      </c>
      <c r="BB177" s="67">
        <f>'ModelParams Lp'!G$22</f>
        <v>0</v>
      </c>
      <c r="BC177" s="67">
        <f>'ModelParams Lp'!H$22</f>
        <v>0</v>
      </c>
      <c r="BD177" s="67">
        <f>'ModelParams Lp'!I$22</f>
        <v>0</v>
      </c>
      <c r="BE177" s="67" t="e">
        <f>-10*LOG(2/(4*PI()*2^2)+4/(0.163*(Calcul!$K182*Calcul!$L182)/VLOOKUP(Calcul!$I182,'ModelParams Lp'!$E$37:$F$39,2,0)))</f>
        <v>#N/A</v>
      </c>
      <c r="BF177" s="67" t="e">
        <f>-10*LOG(2/(4*PI()*2^2)+4/(0.163*(Calcul!$K182*Calcul!$L182)/VLOOKUP(Calcul!$I182,'ModelParams Lp'!$E$37:$F$39,2,0)))</f>
        <v>#N/A</v>
      </c>
      <c r="BG177" s="67" t="e">
        <f>-10*LOG(2/(4*PI()*2^2)+4/(0.163*(Calcul!$K182*Calcul!$L182)/VLOOKUP(Calcul!$I182,'ModelParams Lp'!$E$37:$F$39,2,0)))</f>
        <v>#N/A</v>
      </c>
      <c r="BH177" s="67" t="e">
        <f>-10*LOG(2/(4*PI()*2^2)+4/(0.163*(Calcul!$K182*Calcul!$L182)/VLOOKUP(Calcul!$I182,'ModelParams Lp'!$E$37:$F$39,2,0)))</f>
        <v>#N/A</v>
      </c>
      <c r="BI177" s="67" t="e">
        <f>-10*LOG(2/(4*PI()*2^2)+4/(0.163*(Calcul!$K182*Calcul!$L182)/VLOOKUP(Calcul!$I182,'ModelParams Lp'!$E$37:$F$39,2,0)))</f>
        <v>#N/A</v>
      </c>
      <c r="BJ177" s="67" t="e">
        <f>-10*LOG(2/(4*PI()*2^2)+4/(0.163*(Calcul!$K182*Calcul!$L182)/VLOOKUP(Calcul!$I182,'ModelParams Lp'!$E$37:$F$39,2,0)))</f>
        <v>#N/A</v>
      </c>
      <c r="BK177" s="67" t="e">
        <f>-10*LOG(2/(4*PI()*2^2)+4/(0.163*(Calcul!$K182*Calcul!$L182)/VLOOKUP(Calcul!$I182,'ModelParams Lp'!$E$37:$F$39,2,0)))</f>
        <v>#N/A</v>
      </c>
      <c r="BL177" s="67" t="e">
        <f>-10*LOG(2/(4*PI()*2^2)+4/(0.163*(Calcul!$K182*Calcul!$L182)/VLOOKUP(Calcul!$I182,'ModelParams Lp'!$E$37:$F$39,2,0)))</f>
        <v>#N/A</v>
      </c>
      <c r="BM177" s="67" t="e">
        <f>VLOOKUP(Calcul!$J182,'ModelParams Lp'!$D$28:$O$32,5,0)+BE177</f>
        <v>#N/A</v>
      </c>
      <c r="BN177" s="67" t="e">
        <f>VLOOKUP(Calcul!$J182,'ModelParams Lp'!$D$28:$O$32,6,0)+BF177</f>
        <v>#N/A</v>
      </c>
      <c r="BO177" s="67" t="e">
        <f>VLOOKUP(Calcul!$J182,'ModelParams Lp'!$D$28:$O$32,7,0)+BG177</f>
        <v>#N/A</v>
      </c>
      <c r="BP177" s="67" t="e">
        <f>VLOOKUP(Calcul!$J182,'ModelParams Lp'!$D$28:$O$32,8,0)+BH177</f>
        <v>#N/A</v>
      </c>
      <c r="BQ177" s="67" t="e">
        <f>VLOOKUP(Calcul!$J182,'ModelParams Lp'!$D$28:$O$32,9,0)+BI177</f>
        <v>#N/A</v>
      </c>
      <c r="BR177" s="67" t="e">
        <f>VLOOKUP(Calcul!$J182,'ModelParams Lp'!$D$28:$O$32,10,0)+BJ177</f>
        <v>#N/A</v>
      </c>
      <c r="BS177" s="67" t="e">
        <f>VLOOKUP(Calcul!$J182,'ModelParams Lp'!$D$28:$O$32,11,0)+BK177</f>
        <v>#N/A</v>
      </c>
      <c r="BT177" s="67" t="e">
        <f>VLOOKUP(Calcul!$J182,'ModelParams Lp'!$D$28:$O$32,12,0)+BL177</f>
        <v>#N/A</v>
      </c>
      <c r="BU177" s="66" t="e">
        <f t="shared" ca="1" si="53"/>
        <v>#DIV/0!</v>
      </c>
      <c r="BV177" s="66" t="e">
        <f t="shared" ca="1" si="54"/>
        <v>#DIV/0!</v>
      </c>
      <c r="BW177" s="66" t="e">
        <f t="shared" ca="1" si="55"/>
        <v>#DIV/0!</v>
      </c>
      <c r="BX177" s="66" t="e">
        <f t="shared" ca="1" si="56"/>
        <v>#DIV/0!</v>
      </c>
      <c r="BY177" s="66" t="e">
        <f t="shared" ca="1" si="57"/>
        <v>#DIV/0!</v>
      </c>
      <c r="BZ177" s="66" t="e">
        <f t="shared" ca="1" si="58"/>
        <v>#DIV/0!</v>
      </c>
      <c r="CA177" s="66" t="e">
        <f t="shared" ca="1" si="59"/>
        <v>#DIV/0!</v>
      </c>
      <c r="CB177" s="66" t="e">
        <f t="shared" ca="1" si="60"/>
        <v>#DIV/0!</v>
      </c>
      <c r="CC177" s="24" t="e">
        <f ca="1">10*LOG10(IF(BU177="",0,POWER(10,((BU177+'ModelParams Lw'!$O$4)/10))) +IF(BV177="",0,POWER(10,((BV177+'ModelParams Lw'!$P$4)/10))) +IF(BW177="",0,POWER(10,((BW177+'ModelParams Lw'!$Q$4)/10))) +IF(BX177="",0,POWER(10,((BX177+'ModelParams Lw'!$R$4)/10))) +IF(BY177="",0,POWER(10,((BY177+'ModelParams Lw'!$S$4)/10))) +IF(BZ177="",0,POWER(10,((BZ177+'ModelParams Lw'!$T$4)/10))) +IF(CA177="",0,POWER(10,((CA177+'ModelParams Lw'!$U$4)/10)))+IF(CB177="",0,POWER(10,((CB177+'ModelParams Lw'!$V$4)/10))))</f>
        <v>#DIV/0!</v>
      </c>
      <c r="CD177" s="24" t="e">
        <f t="shared" ca="1" si="61"/>
        <v>#DIV/0!</v>
      </c>
      <c r="CE177" s="24" t="e">
        <f ca="1">(BU177-'ModelParams Lw'!O$10)/'ModelParams Lw'!O$11</f>
        <v>#DIV/0!</v>
      </c>
      <c r="CF177" s="24" t="e">
        <f ca="1">(BV177-'ModelParams Lw'!P$10)/'ModelParams Lw'!P$11</f>
        <v>#DIV/0!</v>
      </c>
      <c r="CG177" s="24" t="e">
        <f ca="1">(BW177-'ModelParams Lw'!Q$10)/'ModelParams Lw'!Q$11</f>
        <v>#DIV/0!</v>
      </c>
      <c r="CH177" s="24" t="e">
        <f ca="1">(BX177-'ModelParams Lw'!R$10)/'ModelParams Lw'!R$11</f>
        <v>#DIV/0!</v>
      </c>
      <c r="CI177" s="24" t="e">
        <f ca="1">(BY177-'ModelParams Lw'!S$10)/'ModelParams Lw'!S$11</f>
        <v>#DIV/0!</v>
      </c>
      <c r="CJ177" s="24" t="e">
        <f ca="1">(BZ177-'ModelParams Lw'!T$10)/'ModelParams Lw'!T$11</f>
        <v>#DIV/0!</v>
      </c>
      <c r="CK177" s="24" t="e">
        <f ca="1">(CA177-'ModelParams Lw'!U$10)/'ModelParams Lw'!U$11</f>
        <v>#DIV/0!</v>
      </c>
      <c r="CL177" s="24" t="e">
        <f ca="1">(CB177-'ModelParams Lw'!V$10)/'ModelParams Lw'!V$11</f>
        <v>#DIV/0!</v>
      </c>
      <c r="CM177" s="66" t="e">
        <f t="shared" si="62"/>
        <v>#DIV/0!</v>
      </c>
      <c r="CN177" s="66" t="e">
        <f t="shared" si="63"/>
        <v>#DIV/0!</v>
      </c>
      <c r="CO177" s="66" t="e">
        <f t="shared" si="64"/>
        <v>#DIV/0!</v>
      </c>
      <c r="CP177" s="66" t="e">
        <f t="shared" si="65"/>
        <v>#DIV/0!</v>
      </c>
      <c r="CQ177" s="66" t="e">
        <f t="shared" si="66"/>
        <v>#DIV/0!</v>
      </c>
      <c r="CR177" s="66" t="e">
        <f t="shared" si="67"/>
        <v>#DIV/0!</v>
      </c>
      <c r="CS177" s="66" t="e">
        <f t="shared" si="68"/>
        <v>#DIV/0!</v>
      </c>
      <c r="CT177" s="66" t="e">
        <f t="shared" si="69"/>
        <v>#DIV/0!</v>
      </c>
      <c r="CU177" s="24" t="e">
        <f>10*LOG10(IF(CM177="",0,POWER(10,((CM177+'ModelParams Lw'!$O$4)/10))) +IF(CN177="",0,POWER(10,((CN177+'ModelParams Lw'!$P$4)/10))) +IF(CO177="",0,POWER(10,((CO177+'ModelParams Lw'!$Q$4)/10))) +IF(CP177="",0,POWER(10,((CP177+'ModelParams Lw'!$R$4)/10))) +IF(CQ177="",0,POWER(10,((CQ177+'ModelParams Lw'!$S$4)/10))) +IF(CR177="",0,POWER(10,((CR177+'ModelParams Lw'!$T$4)/10))) +IF(CS177="",0,POWER(10,((CS177+'ModelParams Lw'!$U$4)/10)))+IF(CT177="",0,POWER(10,((CT177+'ModelParams Lw'!$V$4)/10))))</f>
        <v>#DIV/0!</v>
      </c>
      <c r="CV177" s="24" t="e">
        <f t="shared" si="70"/>
        <v>#DIV/0!</v>
      </c>
      <c r="CW177" s="24" t="e">
        <f>(CM177-'ModelParams Lw'!O$10)/'ModelParams Lw'!O$11</f>
        <v>#DIV/0!</v>
      </c>
      <c r="CX177" s="24" t="e">
        <f>(CN177-'ModelParams Lw'!P$10)/'ModelParams Lw'!P$11</f>
        <v>#DIV/0!</v>
      </c>
      <c r="CY177" s="24" t="e">
        <f>(CO177-'ModelParams Lw'!Q$10)/'ModelParams Lw'!Q$11</f>
        <v>#DIV/0!</v>
      </c>
      <c r="CZ177" s="24" t="e">
        <f>(CP177-'ModelParams Lw'!R$10)/'ModelParams Lw'!R$11</f>
        <v>#DIV/0!</v>
      </c>
      <c r="DA177" s="24" t="e">
        <f>(CQ177-'ModelParams Lw'!S$10)/'ModelParams Lw'!S$11</f>
        <v>#DIV/0!</v>
      </c>
      <c r="DB177" s="24" t="e">
        <f>(CR177-'ModelParams Lw'!T$10)/'ModelParams Lw'!T$11</f>
        <v>#DIV/0!</v>
      </c>
      <c r="DC177" s="24" t="e">
        <f>(CS177-'ModelParams Lw'!U$10)/'ModelParams Lw'!U$11</f>
        <v>#DIV/0!</v>
      </c>
      <c r="DD177" s="24" t="e">
        <f>(CT177-'ModelParams Lw'!V$10)/'ModelParams Lw'!V$11</f>
        <v>#DIV/0!</v>
      </c>
    </row>
    <row r="178" spans="1:108" x14ac:dyDescent="0.25">
      <c r="A178" s="12">
        <f>'Sound Power'!B178</f>
        <v>0</v>
      </c>
      <c r="B178" s="12">
        <f>'Sound Power'!D178</f>
        <v>0</v>
      </c>
      <c r="C178" s="12">
        <f>'Sound Power'!E178</f>
        <v>0</v>
      </c>
      <c r="D178" s="12">
        <f>'Sound Power'!F178</f>
        <v>0</v>
      </c>
      <c r="E178" s="67" t="e">
        <f>IF(Calcul!$G183="SA",'Sound Power'!AY178,'Sound Power'!P178)</f>
        <v>#DIV/0!</v>
      </c>
      <c r="F178" s="67" t="e">
        <f>IF(Calcul!$G183="SA",'Sound Power'!AZ178,'Sound Power'!Q178)</f>
        <v>#DIV/0!</v>
      </c>
      <c r="G178" s="67" t="e">
        <f>IF(Calcul!$G183="SA",'Sound Power'!BA178,'Sound Power'!R178)</f>
        <v>#DIV/0!</v>
      </c>
      <c r="H178" s="67" t="e">
        <f>IF(Calcul!$G183="SA",'Sound Power'!BB178,'Sound Power'!S178)</f>
        <v>#DIV/0!</v>
      </c>
      <c r="I178" s="67" t="e">
        <f>IF(Calcul!$G183="SA",'Sound Power'!BC178,'Sound Power'!T178)</f>
        <v>#DIV/0!</v>
      </c>
      <c r="J178" s="67" t="e">
        <f>IF(Calcul!$G183="SA",'Sound Power'!BD178,'Sound Power'!U178)</f>
        <v>#DIV/0!</v>
      </c>
      <c r="K178" s="67" t="e">
        <f>IF(Calcul!$G183="SA",'Sound Power'!BE178,'Sound Power'!V178)</f>
        <v>#DIV/0!</v>
      </c>
      <c r="L178" s="67" t="e">
        <f>IF(Calcul!$G183="SA",'Sound Power'!BF178,'Sound Power'!W178)</f>
        <v>#DIV/0!</v>
      </c>
      <c r="M178" s="67" t="e">
        <f>'Sound Power'!BY178</f>
        <v>#DIV/0!</v>
      </c>
      <c r="N178" s="67" t="e">
        <f>'Sound Power'!BZ178</f>
        <v>#DIV/0!</v>
      </c>
      <c r="O178" s="67" t="e">
        <f>'Sound Power'!CA178</f>
        <v>#DIV/0!</v>
      </c>
      <c r="P178" s="67" t="e">
        <f>'Sound Power'!CB178</f>
        <v>#DIV/0!</v>
      </c>
      <c r="Q178" s="67" t="e">
        <f>'Sound Power'!CC178</f>
        <v>#DIV/0!</v>
      </c>
      <c r="R178" s="67" t="e">
        <f>'Sound Power'!CD178</f>
        <v>#DIV/0!</v>
      </c>
      <c r="S178" s="67" t="e">
        <f>'Sound Power'!CE178</f>
        <v>#DIV/0!</v>
      </c>
      <c r="T178" s="67" t="e">
        <f>'Sound Power'!CF178</f>
        <v>#DIV/0!</v>
      </c>
      <c r="U178" s="64">
        <f t="shared" si="50"/>
        <v>0</v>
      </c>
      <c r="V178" s="64">
        <f t="shared" si="51"/>
        <v>0</v>
      </c>
      <c r="W178" s="67" t="e">
        <f>('ModelParams Lp'!B$4*10^'ModelParams Lp'!B$5*($U178/$V178)^'ModelParams Lp'!B$6)*3</f>
        <v>#DIV/0!</v>
      </c>
      <c r="X178" s="67" t="e">
        <f>('ModelParams Lp'!C$4*10^'ModelParams Lp'!C$5*($U178/$V178)^'ModelParams Lp'!C$6)*3</f>
        <v>#DIV/0!</v>
      </c>
      <c r="Y178" s="67" t="e">
        <f>('ModelParams Lp'!D$4*10^'ModelParams Lp'!D$5*($U178/$V178)^'ModelParams Lp'!D$6)*3</f>
        <v>#DIV/0!</v>
      </c>
      <c r="Z178" s="67" t="e">
        <f>('ModelParams Lp'!E$4*10^'ModelParams Lp'!E$5*($U178/$V178)^'ModelParams Lp'!E$6)*3</f>
        <v>#DIV/0!</v>
      </c>
      <c r="AA178" s="67" t="e">
        <f>('ModelParams Lp'!F$4*10^'ModelParams Lp'!F$5*($U178/$V178)^'ModelParams Lp'!F$6)*3</f>
        <v>#DIV/0!</v>
      </c>
      <c r="AB178" s="67" t="e">
        <f>('ModelParams Lp'!G$4*10^'ModelParams Lp'!G$5*($U178/$V178)^'ModelParams Lp'!G$6)*3</f>
        <v>#DIV/0!</v>
      </c>
      <c r="AC178" s="67" t="e">
        <f>('ModelParams Lp'!H$4*10^'ModelParams Lp'!H$5*($U178/$V178)^'ModelParams Lp'!H$6)*3</f>
        <v>#DIV/0!</v>
      </c>
      <c r="AD178" s="67" t="e">
        <f>('ModelParams Lp'!I$4*10^'ModelParams Lp'!I$5*($U178/$V178)^'ModelParams Lp'!I$6)*3</f>
        <v>#DIV/0!</v>
      </c>
      <c r="AE178" s="53" t="e">
        <f t="shared" si="52"/>
        <v>#DIV/0!</v>
      </c>
      <c r="AF178" s="53" t="e">
        <f>IF(AE178&lt;'ModelParams Lp'!$B$16,-1,IF(AE178&lt;'ModelParams Lp'!$C$16,0,IF(AE178&lt;'ModelParams Lp'!$D$16,1,IF(AE178&lt;'ModelParams Lp'!$E$16,2,IF(AE178&lt;'ModelParams Lp'!$F$16,3,IF(AE178&lt;'ModelParams Lp'!$G$16,4,IF(AE178&lt;'ModelParams Lp'!$H$16,5,6)))))))</f>
        <v>#DIV/0!</v>
      </c>
      <c r="AG178" s="67" t="e">
        <f ca="1">IF($AF178&gt;1,0,OFFSET('ModelParams Lp'!$C$12,0,-'Sound Pressure'!$AF178))</f>
        <v>#DIV/0!</v>
      </c>
      <c r="AH178" s="67" t="e">
        <f ca="1">IF($AF178&gt;2,0,OFFSET('ModelParams Lp'!$D$12,0,-'Sound Pressure'!$AF178))</f>
        <v>#DIV/0!</v>
      </c>
      <c r="AI178" s="67" t="e">
        <f ca="1">IF($AF178&gt;3,0,OFFSET('ModelParams Lp'!$E$12,0,-'Sound Pressure'!$AF178))</f>
        <v>#DIV/0!</v>
      </c>
      <c r="AJ178" s="67" t="e">
        <f ca="1">IF($AF178&gt;4,0,OFFSET('ModelParams Lp'!$F$12,0,-'Sound Pressure'!$AF178))</f>
        <v>#DIV/0!</v>
      </c>
      <c r="AK178" s="67" t="e">
        <f ca="1">IF($AF178&gt;3,0,OFFSET('ModelParams Lp'!$G$12,0,-'Sound Pressure'!$AF178))</f>
        <v>#DIV/0!</v>
      </c>
      <c r="AL178" s="67" t="e">
        <f ca="1">IF($AF178&gt;5,0,OFFSET('ModelParams Lp'!$H$12,0,-'Sound Pressure'!$AF178))</f>
        <v>#DIV/0!</v>
      </c>
      <c r="AM178" s="67" t="e">
        <f ca="1">IF($AF178&gt;6,0,OFFSET('ModelParams Lp'!$I$12,0,-'Sound Pressure'!$AF178))</f>
        <v>#DIV/0!</v>
      </c>
      <c r="AN178" s="67" t="e">
        <f ca="1">IF($AF178&gt;7,0,IF($AF$4&lt;0,3,OFFSET('ModelParams Lp'!$J$12,0,-'Sound Pressure'!$AF178)))</f>
        <v>#DIV/0!</v>
      </c>
      <c r="AO178" s="67" t="e">
        <f t="shared" si="71"/>
        <v>#DIV/0!</v>
      </c>
      <c r="AP178" s="67" t="e">
        <f t="shared" si="72"/>
        <v>#DIV/0!</v>
      </c>
      <c r="AQ178" s="67" t="e">
        <f t="shared" si="72"/>
        <v>#DIV/0!</v>
      </c>
      <c r="AR178" s="67" t="e">
        <f t="shared" si="72"/>
        <v>#DIV/0!</v>
      </c>
      <c r="AS178" s="67" t="e">
        <f t="shared" si="72"/>
        <v>#DIV/0!</v>
      </c>
      <c r="AT178" s="67" t="e">
        <f t="shared" si="72"/>
        <v>#DIV/0!</v>
      </c>
      <c r="AU178" s="67" t="e">
        <f t="shared" si="72"/>
        <v>#DIV/0!</v>
      </c>
      <c r="AV178" s="67" t="e">
        <f t="shared" si="72"/>
        <v>#DIV/0!</v>
      </c>
      <c r="AW178" s="67">
        <f>'ModelParams Lp'!B$22</f>
        <v>4</v>
      </c>
      <c r="AX178" s="67">
        <f>'ModelParams Lp'!C$22</f>
        <v>2</v>
      </c>
      <c r="AY178" s="67">
        <f>'ModelParams Lp'!D$22</f>
        <v>1</v>
      </c>
      <c r="AZ178" s="67">
        <f>'ModelParams Lp'!E$22</f>
        <v>0</v>
      </c>
      <c r="BA178" s="67">
        <f>'ModelParams Lp'!F$22</f>
        <v>0</v>
      </c>
      <c r="BB178" s="67">
        <f>'ModelParams Lp'!G$22</f>
        <v>0</v>
      </c>
      <c r="BC178" s="67">
        <f>'ModelParams Lp'!H$22</f>
        <v>0</v>
      </c>
      <c r="BD178" s="67">
        <f>'ModelParams Lp'!I$22</f>
        <v>0</v>
      </c>
      <c r="BE178" s="67" t="e">
        <f>-10*LOG(2/(4*PI()*2^2)+4/(0.163*(Calcul!$K183*Calcul!$L183)/VLOOKUP(Calcul!$I183,'ModelParams Lp'!$E$37:$F$39,2,0)))</f>
        <v>#N/A</v>
      </c>
      <c r="BF178" s="67" t="e">
        <f>-10*LOG(2/(4*PI()*2^2)+4/(0.163*(Calcul!$K183*Calcul!$L183)/VLOOKUP(Calcul!$I183,'ModelParams Lp'!$E$37:$F$39,2,0)))</f>
        <v>#N/A</v>
      </c>
      <c r="BG178" s="67" t="e">
        <f>-10*LOG(2/(4*PI()*2^2)+4/(0.163*(Calcul!$K183*Calcul!$L183)/VLOOKUP(Calcul!$I183,'ModelParams Lp'!$E$37:$F$39,2,0)))</f>
        <v>#N/A</v>
      </c>
      <c r="BH178" s="67" t="e">
        <f>-10*LOG(2/(4*PI()*2^2)+4/(0.163*(Calcul!$K183*Calcul!$L183)/VLOOKUP(Calcul!$I183,'ModelParams Lp'!$E$37:$F$39,2,0)))</f>
        <v>#N/A</v>
      </c>
      <c r="BI178" s="67" t="e">
        <f>-10*LOG(2/(4*PI()*2^2)+4/(0.163*(Calcul!$K183*Calcul!$L183)/VLOOKUP(Calcul!$I183,'ModelParams Lp'!$E$37:$F$39,2,0)))</f>
        <v>#N/A</v>
      </c>
      <c r="BJ178" s="67" t="e">
        <f>-10*LOG(2/(4*PI()*2^2)+4/(0.163*(Calcul!$K183*Calcul!$L183)/VLOOKUP(Calcul!$I183,'ModelParams Lp'!$E$37:$F$39,2,0)))</f>
        <v>#N/A</v>
      </c>
      <c r="BK178" s="67" t="e">
        <f>-10*LOG(2/(4*PI()*2^2)+4/(0.163*(Calcul!$K183*Calcul!$L183)/VLOOKUP(Calcul!$I183,'ModelParams Lp'!$E$37:$F$39,2,0)))</f>
        <v>#N/A</v>
      </c>
      <c r="BL178" s="67" t="e">
        <f>-10*LOG(2/(4*PI()*2^2)+4/(0.163*(Calcul!$K183*Calcul!$L183)/VLOOKUP(Calcul!$I183,'ModelParams Lp'!$E$37:$F$39,2,0)))</f>
        <v>#N/A</v>
      </c>
      <c r="BM178" s="67" t="e">
        <f>VLOOKUP(Calcul!$J183,'ModelParams Lp'!$D$28:$O$32,5,0)+BE178</f>
        <v>#N/A</v>
      </c>
      <c r="BN178" s="67" t="e">
        <f>VLOOKUP(Calcul!$J183,'ModelParams Lp'!$D$28:$O$32,6,0)+BF178</f>
        <v>#N/A</v>
      </c>
      <c r="BO178" s="67" t="e">
        <f>VLOOKUP(Calcul!$J183,'ModelParams Lp'!$D$28:$O$32,7,0)+BG178</f>
        <v>#N/A</v>
      </c>
      <c r="BP178" s="67" t="e">
        <f>VLOOKUP(Calcul!$J183,'ModelParams Lp'!$D$28:$O$32,8,0)+BH178</f>
        <v>#N/A</v>
      </c>
      <c r="BQ178" s="67" t="e">
        <f>VLOOKUP(Calcul!$J183,'ModelParams Lp'!$D$28:$O$32,9,0)+BI178</f>
        <v>#N/A</v>
      </c>
      <c r="BR178" s="67" t="e">
        <f>VLOOKUP(Calcul!$J183,'ModelParams Lp'!$D$28:$O$32,10,0)+BJ178</f>
        <v>#N/A</v>
      </c>
      <c r="BS178" s="67" t="e">
        <f>VLOOKUP(Calcul!$J183,'ModelParams Lp'!$D$28:$O$32,11,0)+BK178</f>
        <v>#N/A</v>
      </c>
      <c r="BT178" s="67" t="e">
        <f>VLOOKUP(Calcul!$J183,'ModelParams Lp'!$D$28:$O$32,12,0)+BL178</f>
        <v>#N/A</v>
      </c>
      <c r="BU178" s="66" t="e">
        <f t="shared" ca="1" si="53"/>
        <v>#DIV/0!</v>
      </c>
      <c r="BV178" s="66" t="e">
        <f t="shared" ca="1" si="54"/>
        <v>#DIV/0!</v>
      </c>
      <c r="BW178" s="66" t="e">
        <f t="shared" ca="1" si="55"/>
        <v>#DIV/0!</v>
      </c>
      <c r="BX178" s="66" t="e">
        <f t="shared" ca="1" si="56"/>
        <v>#DIV/0!</v>
      </c>
      <c r="BY178" s="66" t="e">
        <f t="shared" ca="1" si="57"/>
        <v>#DIV/0!</v>
      </c>
      <c r="BZ178" s="66" t="e">
        <f t="shared" ca="1" si="58"/>
        <v>#DIV/0!</v>
      </c>
      <c r="CA178" s="66" t="e">
        <f t="shared" ca="1" si="59"/>
        <v>#DIV/0!</v>
      </c>
      <c r="CB178" s="66" t="e">
        <f t="shared" ca="1" si="60"/>
        <v>#DIV/0!</v>
      </c>
      <c r="CC178" s="24" t="e">
        <f ca="1">10*LOG10(IF(BU178="",0,POWER(10,((BU178+'ModelParams Lw'!$O$4)/10))) +IF(BV178="",0,POWER(10,((BV178+'ModelParams Lw'!$P$4)/10))) +IF(BW178="",0,POWER(10,((BW178+'ModelParams Lw'!$Q$4)/10))) +IF(BX178="",0,POWER(10,((BX178+'ModelParams Lw'!$R$4)/10))) +IF(BY178="",0,POWER(10,((BY178+'ModelParams Lw'!$S$4)/10))) +IF(BZ178="",0,POWER(10,((BZ178+'ModelParams Lw'!$T$4)/10))) +IF(CA178="",0,POWER(10,((CA178+'ModelParams Lw'!$U$4)/10)))+IF(CB178="",0,POWER(10,((CB178+'ModelParams Lw'!$V$4)/10))))</f>
        <v>#DIV/0!</v>
      </c>
      <c r="CD178" s="24" t="e">
        <f t="shared" ca="1" si="61"/>
        <v>#DIV/0!</v>
      </c>
      <c r="CE178" s="24" t="e">
        <f ca="1">(BU178-'ModelParams Lw'!O$10)/'ModelParams Lw'!O$11</f>
        <v>#DIV/0!</v>
      </c>
      <c r="CF178" s="24" t="e">
        <f ca="1">(BV178-'ModelParams Lw'!P$10)/'ModelParams Lw'!P$11</f>
        <v>#DIV/0!</v>
      </c>
      <c r="CG178" s="24" t="e">
        <f ca="1">(BW178-'ModelParams Lw'!Q$10)/'ModelParams Lw'!Q$11</f>
        <v>#DIV/0!</v>
      </c>
      <c r="CH178" s="24" t="e">
        <f ca="1">(BX178-'ModelParams Lw'!R$10)/'ModelParams Lw'!R$11</f>
        <v>#DIV/0!</v>
      </c>
      <c r="CI178" s="24" t="e">
        <f ca="1">(BY178-'ModelParams Lw'!S$10)/'ModelParams Lw'!S$11</f>
        <v>#DIV/0!</v>
      </c>
      <c r="CJ178" s="24" t="e">
        <f ca="1">(BZ178-'ModelParams Lw'!T$10)/'ModelParams Lw'!T$11</f>
        <v>#DIV/0!</v>
      </c>
      <c r="CK178" s="24" t="e">
        <f ca="1">(CA178-'ModelParams Lw'!U$10)/'ModelParams Lw'!U$11</f>
        <v>#DIV/0!</v>
      </c>
      <c r="CL178" s="24" t="e">
        <f ca="1">(CB178-'ModelParams Lw'!V$10)/'ModelParams Lw'!V$11</f>
        <v>#DIV/0!</v>
      </c>
      <c r="CM178" s="66" t="e">
        <f t="shared" si="62"/>
        <v>#DIV/0!</v>
      </c>
      <c r="CN178" s="66" t="e">
        <f t="shared" si="63"/>
        <v>#DIV/0!</v>
      </c>
      <c r="CO178" s="66" t="e">
        <f t="shared" si="64"/>
        <v>#DIV/0!</v>
      </c>
      <c r="CP178" s="66" t="e">
        <f t="shared" si="65"/>
        <v>#DIV/0!</v>
      </c>
      <c r="CQ178" s="66" t="e">
        <f t="shared" si="66"/>
        <v>#DIV/0!</v>
      </c>
      <c r="CR178" s="66" t="e">
        <f t="shared" si="67"/>
        <v>#DIV/0!</v>
      </c>
      <c r="CS178" s="66" t="e">
        <f t="shared" si="68"/>
        <v>#DIV/0!</v>
      </c>
      <c r="CT178" s="66" t="e">
        <f t="shared" si="69"/>
        <v>#DIV/0!</v>
      </c>
      <c r="CU178" s="24" t="e">
        <f>10*LOG10(IF(CM178="",0,POWER(10,((CM178+'ModelParams Lw'!$O$4)/10))) +IF(CN178="",0,POWER(10,((CN178+'ModelParams Lw'!$P$4)/10))) +IF(CO178="",0,POWER(10,((CO178+'ModelParams Lw'!$Q$4)/10))) +IF(CP178="",0,POWER(10,((CP178+'ModelParams Lw'!$R$4)/10))) +IF(CQ178="",0,POWER(10,((CQ178+'ModelParams Lw'!$S$4)/10))) +IF(CR178="",0,POWER(10,((CR178+'ModelParams Lw'!$T$4)/10))) +IF(CS178="",0,POWER(10,((CS178+'ModelParams Lw'!$U$4)/10)))+IF(CT178="",0,POWER(10,((CT178+'ModelParams Lw'!$V$4)/10))))</f>
        <v>#DIV/0!</v>
      </c>
      <c r="CV178" s="24" t="e">
        <f t="shared" si="70"/>
        <v>#DIV/0!</v>
      </c>
      <c r="CW178" s="24" t="e">
        <f>(CM178-'ModelParams Lw'!O$10)/'ModelParams Lw'!O$11</f>
        <v>#DIV/0!</v>
      </c>
      <c r="CX178" s="24" t="e">
        <f>(CN178-'ModelParams Lw'!P$10)/'ModelParams Lw'!P$11</f>
        <v>#DIV/0!</v>
      </c>
      <c r="CY178" s="24" t="e">
        <f>(CO178-'ModelParams Lw'!Q$10)/'ModelParams Lw'!Q$11</f>
        <v>#DIV/0!</v>
      </c>
      <c r="CZ178" s="24" t="e">
        <f>(CP178-'ModelParams Lw'!R$10)/'ModelParams Lw'!R$11</f>
        <v>#DIV/0!</v>
      </c>
      <c r="DA178" s="24" t="e">
        <f>(CQ178-'ModelParams Lw'!S$10)/'ModelParams Lw'!S$11</f>
        <v>#DIV/0!</v>
      </c>
      <c r="DB178" s="24" t="e">
        <f>(CR178-'ModelParams Lw'!T$10)/'ModelParams Lw'!T$11</f>
        <v>#DIV/0!</v>
      </c>
      <c r="DC178" s="24" t="e">
        <f>(CS178-'ModelParams Lw'!U$10)/'ModelParams Lw'!U$11</f>
        <v>#DIV/0!</v>
      </c>
      <c r="DD178" s="24" t="e">
        <f>(CT178-'ModelParams Lw'!V$10)/'ModelParams Lw'!V$11</f>
        <v>#DIV/0!</v>
      </c>
    </row>
    <row r="179" spans="1:108" x14ac:dyDescent="0.25">
      <c r="A179" s="12">
        <f>'Sound Power'!B179</f>
        <v>0</v>
      </c>
      <c r="B179" s="12">
        <f>'Sound Power'!D179</f>
        <v>0</v>
      </c>
      <c r="C179" s="12">
        <f>'Sound Power'!E179</f>
        <v>0</v>
      </c>
      <c r="D179" s="12">
        <f>'Sound Power'!F179</f>
        <v>0</v>
      </c>
      <c r="E179" s="67" t="e">
        <f>IF(Calcul!$G184="SA",'Sound Power'!AY179,'Sound Power'!P179)</f>
        <v>#DIV/0!</v>
      </c>
      <c r="F179" s="67" t="e">
        <f>IF(Calcul!$G184="SA",'Sound Power'!AZ179,'Sound Power'!Q179)</f>
        <v>#DIV/0!</v>
      </c>
      <c r="G179" s="67" t="e">
        <f>IF(Calcul!$G184="SA",'Sound Power'!BA179,'Sound Power'!R179)</f>
        <v>#DIV/0!</v>
      </c>
      <c r="H179" s="67" t="e">
        <f>IF(Calcul!$G184="SA",'Sound Power'!BB179,'Sound Power'!S179)</f>
        <v>#DIV/0!</v>
      </c>
      <c r="I179" s="67" t="e">
        <f>IF(Calcul!$G184="SA",'Sound Power'!BC179,'Sound Power'!T179)</f>
        <v>#DIV/0!</v>
      </c>
      <c r="J179" s="67" t="e">
        <f>IF(Calcul!$G184="SA",'Sound Power'!BD179,'Sound Power'!U179)</f>
        <v>#DIV/0!</v>
      </c>
      <c r="K179" s="67" t="e">
        <f>IF(Calcul!$G184="SA",'Sound Power'!BE179,'Sound Power'!V179)</f>
        <v>#DIV/0!</v>
      </c>
      <c r="L179" s="67" t="e">
        <f>IF(Calcul!$G184="SA",'Sound Power'!BF179,'Sound Power'!W179)</f>
        <v>#DIV/0!</v>
      </c>
      <c r="M179" s="67" t="e">
        <f>'Sound Power'!BY179</f>
        <v>#DIV/0!</v>
      </c>
      <c r="N179" s="67" t="e">
        <f>'Sound Power'!BZ179</f>
        <v>#DIV/0!</v>
      </c>
      <c r="O179" s="67" t="e">
        <f>'Sound Power'!CA179</f>
        <v>#DIV/0!</v>
      </c>
      <c r="P179" s="67" t="e">
        <f>'Sound Power'!CB179</f>
        <v>#DIV/0!</v>
      </c>
      <c r="Q179" s="67" t="e">
        <f>'Sound Power'!CC179</f>
        <v>#DIV/0!</v>
      </c>
      <c r="R179" s="67" t="e">
        <f>'Sound Power'!CD179</f>
        <v>#DIV/0!</v>
      </c>
      <c r="S179" s="67" t="e">
        <f>'Sound Power'!CE179</f>
        <v>#DIV/0!</v>
      </c>
      <c r="T179" s="67" t="e">
        <f>'Sound Power'!CF179</f>
        <v>#DIV/0!</v>
      </c>
      <c r="U179" s="64">
        <f t="shared" si="50"/>
        <v>0</v>
      </c>
      <c r="V179" s="64">
        <f t="shared" si="51"/>
        <v>0</v>
      </c>
      <c r="W179" s="67" t="e">
        <f>('ModelParams Lp'!B$4*10^'ModelParams Lp'!B$5*($U179/$V179)^'ModelParams Lp'!B$6)*3</f>
        <v>#DIV/0!</v>
      </c>
      <c r="X179" s="67" t="e">
        <f>('ModelParams Lp'!C$4*10^'ModelParams Lp'!C$5*($U179/$V179)^'ModelParams Lp'!C$6)*3</f>
        <v>#DIV/0!</v>
      </c>
      <c r="Y179" s="67" t="e">
        <f>('ModelParams Lp'!D$4*10^'ModelParams Lp'!D$5*($U179/$V179)^'ModelParams Lp'!D$6)*3</f>
        <v>#DIV/0!</v>
      </c>
      <c r="Z179" s="67" t="e">
        <f>('ModelParams Lp'!E$4*10^'ModelParams Lp'!E$5*($U179/$V179)^'ModelParams Lp'!E$6)*3</f>
        <v>#DIV/0!</v>
      </c>
      <c r="AA179" s="67" t="e">
        <f>('ModelParams Lp'!F$4*10^'ModelParams Lp'!F$5*($U179/$V179)^'ModelParams Lp'!F$6)*3</f>
        <v>#DIV/0!</v>
      </c>
      <c r="AB179" s="67" t="e">
        <f>('ModelParams Lp'!G$4*10^'ModelParams Lp'!G$5*($U179/$V179)^'ModelParams Lp'!G$6)*3</f>
        <v>#DIV/0!</v>
      </c>
      <c r="AC179" s="67" t="e">
        <f>('ModelParams Lp'!H$4*10^'ModelParams Lp'!H$5*($U179/$V179)^'ModelParams Lp'!H$6)*3</f>
        <v>#DIV/0!</v>
      </c>
      <c r="AD179" s="67" t="e">
        <f>('ModelParams Lp'!I$4*10^'ModelParams Lp'!I$5*($U179/$V179)^'ModelParams Lp'!I$6)*3</f>
        <v>#DIV/0!</v>
      </c>
      <c r="AE179" s="53" t="e">
        <f t="shared" si="52"/>
        <v>#DIV/0!</v>
      </c>
      <c r="AF179" s="53" t="e">
        <f>IF(AE179&lt;'ModelParams Lp'!$B$16,-1,IF(AE179&lt;'ModelParams Lp'!$C$16,0,IF(AE179&lt;'ModelParams Lp'!$D$16,1,IF(AE179&lt;'ModelParams Lp'!$E$16,2,IF(AE179&lt;'ModelParams Lp'!$F$16,3,IF(AE179&lt;'ModelParams Lp'!$G$16,4,IF(AE179&lt;'ModelParams Lp'!$H$16,5,6)))))))</f>
        <v>#DIV/0!</v>
      </c>
      <c r="AG179" s="67" t="e">
        <f ca="1">IF($AF179&gt;1,0,OFFSET('ModelParams Lp'!$C$12,0,-'Sound Pressure'!$AF179))</f>
        <v>#DIV/0!</v>
      </c>
      <c r="AH179" s="67" t="e">
        <f ca="1">IF($AF179&gt;2,0,OFFSET('ModelParams Lp'!$D$12,0,-'Sound Pressure'!$AF179))</f>
        <v>#DIV/0!</v>
      </c>
      <c r="AI179" s="67" t="e">
        <f ca="1">IF($AF179&gt;3,0,OFFSET('ModelParams Lp'!$E$12,0,-'Sound Pressure'!$AF179))</f>
        <v>#DIV/0!</v>
      </c>
      <c r="AJ179" s="67" t="e">
        <f ca="1">IF($AF179&gt;4,0,OFFSET('ModelParams Lp'!$F$12,0,-'Sound Pressure'!$AF179))</f>
        <v>#DIV/0!</v>
      </c>
      <c r="AK179" s="67" t="e">
        <f ca="1">IF($AF179&gt;3,0,OFFSET('ModelParams Lp'!$G$12,0,-'Sound Pressure'!$AF179))</f>
        <v>#DIV/0!</v>
      </c>
      <c r="AL179" s="67" t="e">
        <f ca="1">IF($AF179&gt;5,0,OFFSET('ModelParams Lp'!$H$12,0,-'Sound Pressure'!$AF179))</f>
        <v>#DIV/0!</v>
      </c>
      <c r="AM179" s="67" t="e">
        <f ca="1">IF($AF179&gt;6,0,OFFSET('ModelParams Lp'!$I$12,0,-'Sound Pressure'!$AF179))</f>
        <v>#DIV/0!</v>
      </c>
      <c r="AN179" s="67" t="e">
        <f ca="1">IF($AF179&gt;7,0,IF($AF$4&lt;0,3,OFFSET('ModelParams Lp'!$J$12,0,-'Sound Pressure'!$AF179)))</f>
        <v>#DIV/0!</v>
      </c>
      <c r="AO179" s="67" t="e">
        <f t="shared" si="71"/>
        <v>#DIV/0!</v>
      </c>
      <c r="AP179" s="67" t="e">
        <f t="shared" si="72"/>
        <v>#DIV/0!</v>
      </c>
      <c r="AQ179" s="67" t="e">
        <f t="shared" si="72"/>
        <v>#DIV/0!</v>
      </c>
      <c r="AR179" s="67" t="e">
        <f t="shared" si="72"/>
        <v>#DIV/0!</v>
      </c>
      <c r="AS179" s="67" t="e">
        <f t="shared" si="72"/>
        <v>#DIV/0!</v>
      </c>
      <c r="AT179" s="67" t="e">
        <f t="shared" si="72"/>
        <v>#DIV/0!</v>
      </c>
      <c r="AU179" s="67" t="e">
        <f t="shared" si="72"/>
        <v>#DIV/0!</v>
      </c>
      <c r="AV179" s="67" t="e">
        <f t="shared" si="72"/>
        <v>#DIV/0!</v>
      </c>
      <c r="AW179" s="67">
        <f>'ModelParams Lp'!B$22</f>
        <v>4</v>
      </c>
      <c r="AX179" s="67">
        <f>'ModelParams Lp'!C$22</f>
        <v>2</v>
      </c>
      <c r="AY179" s="67">
        <f>'ModelParams Lp'!D$22</f>
        <v>1</v>
      </c>
      <c r="AZ179" s="67">
        <f>'ModelParams Lp'!E$22</f>
        <v>0</v>
      </c>
      <c r="BA179" s="67">
        <f>'ModelParams Lp'!F$22</f>
        <v>0</v>
      </c>
      <c r="BB179" s="67">
        <f>'ModelParams Lp'!G$22</f>
        <v>0</v>
      </c>
      <c r="BC179" s="67">
        <f>'ModelParams Lp'!H$22</f>
        <v>0</v>
      </c>
      <c r="BD179" s="67">
        <f>'ModelParams Lp'!I$22</f>
        <v>0</v>
      </c>
      <c r="BE179" s="67" t="e">
        <f>-10*LOG(2/(4*PI()*2^2)+4/(0.163*(Calcul!$K184*Calcul!$L184)/VLOOKUP(Calcul!$I184,'ModelParams Lp'!$E$37:$F$39,2,0)))</f>
        <v>#N/A</v>
      </c>
      <c r="BF179" s="67" t="e">
        <f>-10*LOG(2/(4*PI()*2^2)+4/(0.163*(Calcul!$K184*Calcul!$L184)/VLOOKUP(Calcul!$I184,'ModelParams Lp'!$E$37:$F$39,2,0)))</f>
        <v>#N/A</v>
      </c>
      <c r="BG179" s="67" t="e">
        <f>-10*LOG(2/(4*PI()*2^2)+4/(0.163*(Calcul!$K184*Calcul!$L184)/VLOOKUP(Calcul!$I184,'ModelParams Lp'!$E$37:$F$39,2,0)))</f>
        <v>#N/A</v>
      </c>
      <c r="BH179" s="67" t="e">
        <f>-10*LOG(2/(4*PI()*2^2)+4/(0.163*(Calcul!$K184*Calcul!$L184)/VLOOKUP(Calcul!$I184,'ModelParams Lp'!$E$37:$F$39,2,0)))</f>
        <v>#N/A</v>
      </c>
      <c r="BI179" s="67" t="e">
        <f>-10*LOG(2/(4*PI()*2^2)+4/(0.163*(Calcul!$K184*Calcul!$L184)/VLOOKUP(Calcul!$I184,'ModelParams Lp'!$E$37:$F$39,2,0)))</f>
        <v>#N/A</v>
      </c>
      <c r="BJ179" s="67" t="e">
        <f>-10*LOG(2/(4*PI()*2^2)+4/(0.163*(Calcul!$K184*Calcul!$L184)/VLOOKUP(Calcul!$I184,'ModelParams Lp'!$E$37:$F$39,2,0)))</f>
        <v>#N/A</v>
      </c>
      <c r="BK179" s="67" t="e">
        <f>-10*LOG(2/(4*PI()*2^2)+4/(0.163*(Calcul!$K184*Calcul!$L184)/VLOOKUP(Calcul!$I184,'ModelParams Lp'!$E$37:$F$39,2,0)))</f>
        <v>#N/A</v>
      </c>
      <c r="BL179" s="67" t="e">
        <f>-10*LOG(2/(4*PI()*2^2)+4/(0.163*(Calcul!$K184*Calcul!$L184)/VLOOKUP(Calcul!$I184,'ModelParams Lp'!$E$37:$F$39,2,0)))</f>
        <v>#N/A</v>
      </c>
      <c r="BM179" s="67" t="e">
        <f>VLOOKUP(Calcul!$J184,'ModelParams Lp'!$D$28:$O$32,5,0)+BE179</f>
        <v>#N/A</v>
      </c>
      <c r="BN179" s="67" t="e">
        <f>VLOOKUP(Calcul!$J184,'ModelParams Lp'!$D$28:$O$32,6,0)+BF179</f>
        <v>#N/A</v>
      </c>
      <c r="BO179" s="67" t="e">
        <f>VLOOKUP(Calcul!$J184,'ModelParams Lp'!$D$28:$O$32,7,0)+BG179</f>
        <v>#N/A</v>
      </c>
      <c r="BP179" s="67" t="e">
        <f>VLOOKUP(Calcul!$J184,'ModelParams Lp'!$D$28:$O$32,8,0)+BH179</f>
        <v>#N/A</v>
      </c>
      <c r="BQ179" s="67" t="e">
        <f>VLOOKUP(Calcul!$J184,'ModelParams Lp'!$D$28:$O$32,9,0)+BI179</f>
        <v>#N/A</v>
      </c>
      <c r="BR179" s="67" t="e">
        <f>VLOOKUP(Calcul!$J184,'ModelParams Lp'!$D$28:$O$32,10,0)+BJ179</f>
        <v>#N/A</v>
      </c>
      <c r="BS179" s="67" t="e">
        <f>VLOOKUP(Calcul!$J184,'ModelParams Lp'!$D$28:$O$32,11,0)+BK179</f>
        <v>#N/A</v>
      </c>
      <c r="BT179" s="67" t="e">
        <f>VLOOKUP(Calcul!$J184,'ModelParams Lp'!$D$28:$O$32,12,0)+BL179</f>
        <v>#N/A</v>
      </c>
      <c r="BU179" s="66" t="e">
        <f t="shared" ca="1" si="53"/>
        <v>#DIV/0!</v>
      </c>
      <c r="BV179" s="66" t="e">
        <f t="shared" ca="1" si="54"/>
        <v>#DIV/0!</v>
      </c>
      <c r="BW179" s="66" t="e">
        <f t="shared" ca="1" si="55"/>
        <v>#DIV/0!</v>
      </c>
      <c r="BX179" s="66" t="e">
        <f t="shared" ca="1" si="56"/>
        <v>#DIV/0!</v>
      </c>
      <c r="BY179" s="66" t="e">
        <f t="shared" ca="1" si="57"/>
        <v>#DIV/0!</v>
      </c>
      <c r="BZ179" s="66" t="e">
        <f t="shared" ca="1" si="58"/>
        <v>#DIV/0!</v>
      </c>
      <c r="CA179" s="66" t="e">
        <f t="shared" ca="1" si="59"/>
        <v>#DIV/0!</v>
      </c>
      <c r="CB179" s="66" t="e">
        <f t="shared" ca="1" si="60"/>
        <v>#DIV/0!</v>
      </c>
      <c r="CC179" s="24" t="e">
        <f ca="1">10*LOG10(IF(BU179="",0,POWER(10,((BU179+'ModelParams Lw'!$O$4)/10))) +IF(BV179="",0,POWER(10,((BV179+'ModelParams Lw'!$P$4)/10))) +IF(BW179="",0,POWER(10,((BW179+'ModelParams Lw'!$Q$4)/10))) +IF(BX179="",0,POWER(10,((BX179+'ModelParams Lw'!$R$4)/10))) +IF(BY179="",0,POWER(10,((BY179+'ModelParams Lw'!$S$4)/10))) +IF(BZ179="",0,POWER(10,((BZ179+'ModelParams Lw'!$T$4)/10))) +IF(CA179="",0,POWER(10,((CA179+'ModelParams Lw'!$U$4)/10)))+IF(CB179="",0,POWER(10,((CB179+'ModelParams Lw'!$V$4)/10))))</f>
        <v>#DIV/0!</v>
      </c>
      <c r="CD179" s="24" t="e">
        <f t="shared" ca="1" si="61"/>
        <v>#DIV/0!</v>
      </c>
      <c r="CE179" s="24" t="e">
        <f ca="1">(BU179-'ModelParams Lw'!O$10)/'ModelParams Lw'!O$11</f>
        <v>#DIV/0!</v>
      </c>
      <c r="CF179" s="24" t="e">
        <f ca="1">(BV179-'ModelParams Lw'!P$10)/'ModelParams Lw'!P$11</f>
        <v>#DIV/0!</v>
      </c>
      <c r="CG179" s="24" t="e">
        <f ca="1">(BW179-'ModelParams Lw'!Q$10)/'ModelParams Lw'!Q$11</f>
        <v>#DIV/0!</v>
      </c>
      <c r="CH179" s="24" t="e">
        <f ca="1">(BX179-'ModelParams Lw'!R$10)/'ModelParams Lw'!R$11</f>
        <v>#DIV/0!</v>
      </c>
      <c r="CI179" s="24" t="e">
        <f ca="1">(BY179-'ModelParams Lw'!S$10)/'ModelParams Lw'!S$11</f>
        <v>#DIV/0!</v>
      </c>
      <c r="CJ179" s="24" t="e">
        <f ca="1">(BZ179-'ModelParams Lw'!T$10)/'ModelParams Lw'!T$11</f>
        <v>#DIV/0!</v>
      </c>
      <c r="CK179" s="24" t="e">
        <f ca="1">(CA179-'ModelParams Lw'!U$10)/'ModelParams Lw'!U$11</f>
        <v>#DIV/0!</v>
      </c>
      <c r="CL179" s="24" t="e">
        <f ca="1">(CB179-'ModelParams Lw'!V$10)/'ModelParams Lw'!V$11</f>
        <v>#DIV/0!</v>
      </c>
      <c r="CM179" s="66" t="e">
        <f t="shared" si="62"/>
        <v>#DIV/0!</v>
      </c>
      <c r="CN179" s="66" t="e">
        <f t="shared" si="63"/>
        <v>#DIV/0!</v>
      </c>
      <c r="CO179" s="66" t="e">
        <f t="shared" si="64"/>
        <v>#DIV/0!</v>
      </c>
      <c r="CP179" s="66" t="e">
        <f t="shared" si="65"/>
        <v>#DIV/0!</v>
      </c>
      <c r="CQ179" s="66" t="e">
        <f t="shared" si="66"/>
        <v>#DIV/0!</v>
      </c>
      <c r="CR179" s="66" t="e">
        <f t="shared" si="67"/>
        <v>#DIV/0!</v>
      </c>
      <c r="CS179" s="66" t="e">
        <f t="shared" si="68"/>
        <v>#DIV/0!</v>
      </c>
      <c r="CT179" s="66" t="e">
        <f t="shared" si="69"/>
        <v>#DIV/0!</v>
      </c>
      <c r="CU179" s="24" t="e">
        <f>10*LOG10(IF(CM179="",0,POWER(10,((CM179+'ModelParams Lw'!$O$4)/10))) +IF(CN179="",0,POWER(10,((CN179+'ModelParams Lw'!$P$4)/10))) +IF(CO179="",0,POWER(10,((CO179+'ModelParams Lw'!$Q$4)/10))) +IF(CP179="",0,POWER(10,((CP179+'ModelParams Lw'!$R$4)/10))) +IF(CQ179="",0,POWER(10,((CQ179+'ModelParams Lw'!$S$4)/10))) +IF(CR179="",0,POWER(10,((CR179+'ModelParams Lw'!$T$4)/10))) +IF(CS179="",0,POWER(10,((CS179+'ModelParams Lw'!$U$4)/10)))+IF(CT179="",0,POWER(10,((CT179+'ModelParams Lw'!$V$4)/10))))</f>
        <v>#DIV/0!</v>
      </c>
      <c r="CV179" s="24" t="e">
        <f t="shared" si="70"/>
        <v>#DIV/0!</v>
      </c>
      <c r="CW179" s="24" t="e">
        <f>(CM179-'ModelParams Lw'!O$10)/'ModelParams Lw'!O$11</f>
        <v>#DIV/0!</v>
      </c>
      <c r="CX179" s="24" t="e">
        <f>(CN179-'ModelParams Lw'!P$10)/'ModelParams Lw'!P$11</f>
        <v>#DIV/0!</v>
      </c>
      <c r="CY179" s="24" t="e">
        <f>(CO179-'ModelParams Lw'!Q$10)/'ModelParams Lw'!Q$11</f>
        <v>#DIV/0!</v>
      </c>
      <c r="CZ179" s="24" t="e">
        <f>(CP179-'ModelParams Lw'!R$10)/'ModelParams Lw'!R$11</f>
        <v>#DIV/0!</v>
      </c>
      <c r="DA179" s="24" t="e">
        <f>(CQ179-'ModelParams Lw'!S$10)/'ModelParams Lw'!S$11</f>
        <v>#DIV/0!</v>
      </c>
      <c r="DB179" s="24" t="e">
        <f>(CR179-'ModelParams Lw'!T$10)/'ModelParams Lw'!T$11</f>
        <v>#DIV/0!</v>
      </c>
      <c r="DC179" s="24" t="e">
        <f>(CS179-'ModelParams Lw'!U$10)/'ModelParams Lw'!U$11</f>
        <v>#DIV/0!</v>
      </c>
      <c r="DD179" s="24" t="e">
        <f>(CT179-'ModelParams Lw'!V$10)/'ModelParams Lw'!V$11</f>
        <v>#DIV/0!</v>
      </c>
    </row>
    <row r="180" spans="1:108" x14ac:dyDescent="0.25">
      <c r="A180" s="12">
        <f>'Sound Power'!B180</f>
        <v>0</v>
      </c>
      <c r="B180" s="12">
        <f>'Sound Power'!D180</f>
        <v>0</v>
      </c>
      <c r="C180" s="12">
        <f>'Sound Power'!E180</f>
        <v>0</v>
      </c>
      <c r="D180" s="12">
        <f>'Sound Power'!F180</f>
        <v>0</v>
      </c>
      <c r="E180" s="67" t="e">
        <f>IF(Calcul!$G185="SA",'Sound Power'!AY180,'Sound Power'!P180)</f>
        <v>#DIV/0!</v>
      </c>
      <c r="F180" s="67" t="e">
        <f>IF(Calcul!$G185="SA",'Sound Power'!AZ180,'Sound Power'!Q180)</f>
        <v>#DIV/0!</v>
      </c>
      <c r="G180" s="67" t="e">
        <f>IF(Calcul!$G185="SA",'Sound Power'!BA180,'Sound Power'!R180)</f>
        <v>#DIV/0!</v>
      </c>
      <c r="H180" s="67" t="e">
        <f>IF(Calcul!$G185="SA",'Sound Power'!BB180,'Sound Power'!S180)</f>
        <v>#DIV/0!</v>
      </c>
      <c r="I180" s="67" t="e">
        <f>IF(Calcul!$G185="SA",'Sound Power'!BC180,'Sound Power'!T180)</f>
        <v>#DIV/0!</v>
      </c>
      <c r="J180" s="67" t="e">
        <f>IF(Calcul!$G185="SA",'Sound Power'!BD180,'Sound Power'!U180)</f>
        <v>#DIV/0!</v>
      </c>
      <c r="K180" s="67" t="e">
        <f>IF(Calcul!$G185="SA",'Sound Power'!BE180,'Sound Power'!V180)</f>
        <v>#DIV/0!</v>
      </c>
      <c r="L180" s="67" t="e">
        <f>IF(Calcul!$G185="SA",'Sound Power'!BF180,'Sound Power'!W180)</f>
        <v>#DIV/0!</v>
      </c>
      <c r="M180" s="67" t="e">
        <f>'Sound Power'!BY180</f>
        <v>#DIV/0!</v>
      </c>
      <c r="N180" s="67" t="e">
        <f>'Sound Power'!BZ180</f>
        <v>#DIV/0!</v>
      </c>
      <c r="O180" s="67" t="e">
        <f>'Sound Power'!CA180</f>
        <v>#DIV/0!</v>
      </c>
      <c r="P180" s="67" t="e">
        <f>'Sound Power'!CB180</f>
        <v>#DIV/0!</v>
      </c>
      <c r="Q180" s="67" t="e">
        <f>'Sound Power'!CC180</f>
        <v>#DIV/0!</v>
      </c>
      <c r="R180" s="67" t="e">
        <f>'Sound Power'!CD180</f>
        <v>#DIV/0!</v>
      </c>
      <c r="S180" s="67" t="e">
        <f>'Sound Power'!CE180</f>
        <v>#DIV/0!</v>
      </c>
      <c r="T180" s="67" t="e">
        <f>'Sound Power'!CF180</f>
        <v>#DIV/0!</v>
      </c>
      <c r="U180" s="64">
        <f t="shared" si="50"/>
        <v>0</v>
      </c>
      <c r="V180" s="64">
        <f t="shared" si="51"/>
        <v>0</v>
      </c>
      <c r="W180" s="67" t="e">
        <f>('ModelParams Lp'!B$4*10^'ModelParams Lp'!B$5*($U180/$V180)^'ModelParams Lp'!B$6)*3</f>
        <v>#DIV/0!</v>
      </c>
      <c r="X180" s="67" t="e">
        <f>('ModelParams Lp'!C$4*10^'ModelParams Lp'!C$5*($U180/$V180)^'ModelParams Lp'!C$6)*3</f>
        <v>#DIV/0!</v>
      </c>
      <c r="Y180" s="67" t="e">
        <f>('ModelParams Lp'!D$4*10^'ModelParams Lp'!D$5*($U180/$V180)^'ModelParams Lp'!D$6)*3</f>
        <v>#DIV/0!</v>
      </c>
      <c r="Z180" s="67" t="e">
        <f>('ModelParams Lp'!E$4*10^'ModelParams Lp'!E$5*($U180/$V180)^'ModelParams Lp'!E$6)*3</f>
        <v>#DIV/0!</v>
      </c>
      <c r="AA180" s="67" t="e">
        <f>('ModelParams Lp'!F$4*10^'ModelParams Lp'!F$5*($U180/$V180)^'ModelParams Lp'!F$6)*3</f>
        <v>#DIV/0!</v>
      </c>
      <c r="AB180" s="67" t="e">
        <f>('ModelParams Lp'!G$4*10^'ModelParams Lp'!G$5*($U180/$V180)^'ModelParams Lp'!G$6)*3</f>
        <v>#DIV/0!</v>
      </c>
      <c r="AC180" s="67" t="e">
        <f>('ModelParams Lp'!H$4*10^'ModelParams Lp'!H$5*($U180/$V180)^'ModelParams Lp'!H$6)*3</f>
        <v>#DIV/0!</v>
      </c>
      <c r="AD180" s="67" t="e">
        <f>('ModelParams Lp'!I$4*10^'ModelParams Lp'!I$5*($U180/$V180)^'ModelParams Lp'!I$6)*3</f>
        <v>#DIV/0!</v>
      </c>
      <c r="AE180" s="53" t="e">
        <f t="shared" si="52"/>
        <v>#DIV/0!</v>
      </c>
      <c r="AF180" s="53" t="e">
        <f>IF(AE180&lt;'ModelParams Lp'!$B$16,-1,IF(AE180&lt;'ModelParams Lp'!$C$16,0,IF(AE180&lt;'ModelParams Lp'!$D$16,1,IF(AE180&lt;'ModelParams Lp'!$E$16,2,IF(AE180&lt;'ModelParams Lp'!$F$16,3,IF(AE180&lt;'ModelParams Lp'!$G$16,4,IF(AE180&lt;'ModelParams Lp'!$H$16,5,6)))))))</f>
        <v>#DIV/0!</v>
      </c>
      <c r="AG180" s="67" t="e">
        <f ca="1">IF($AF180&gt;1,0,OFFSET('ModelParams Lp'!$C$12,0,-'Sound Pressure'!$AF180))</f>
        <v>#DIV/0!</v>
      </c>
      <c r="AH180" s="67" t="e">
        <f ca="1">IF($AF180&gt;2,0,OFFSET('ModelParams Lp'!$D$12,0,-'Sound Pressure'!$AF180))</f>
        <v>#DIV/0!</v>
      </c>
      <c r="AI180" s="67" t="e">
        <f ca="1">IF($AF180&gt;3,0,OFFSET('ModelParams Lp'!$E$12,0,-'Sound Pressure'!$AF180))</f>
        <v>#DIV/0!</v>
      </c>
      <c r="AJ180" s="67" t="e">
        <f ca="1">IF($AF180&gt;4,0,OFFSET('ModelParams Lp'!$F$12,0,-'Sound Pressure'!$AF180))</f>
        <v>#DIV/0!</v>
      </c>
      <c r="AK180" s="67" t="e">
        <f ca="1">IF($AF180&gt;3,0,OFFSET('ModelParams Lp'!$G$12,0,-'Sound Pressure'!$AF180))</f>
        <v>#DIV/0!</v>
      </c>
      <c r="AL180" s="67" t="e">
        <f ca="1">IF($AF180&gt;5,0,OFFSET('ModelParams Lp'!$H$12,0,-'Sound Pressure'!$AF180))</f>
        <v>#DIV/0!</v>
      </c>
      <c r="AM180" s="67" t="e">
        <f ca="1">IF($AF180&gt;6,0,OFFSET('ModelParams Lp'!$I$12,0,-'Sound Pressure'!$AF180))</f>
        <v>#DIV/0!</v>
      </c>
      <c r="AN180" s="67" t="e">
        <f ca="1">IF($AF180&gt;7,0,IF($AF$4&lt;0,3,OFFSET('ModelParams Lp'!$J$12,0,-'Sound Pressure'!$AF180)))</f>
        <v>#DIV/0!</v>
      </c>
      <c r="AO180" s="67" t="e">
        <f t="shared" si="71"/>
        <v>#DIV/0!</v>
      </c>
      <c r="AP180" s="67" t="e">
        <f t="shared" si="72"/>
        <v>#DIV/0!</v>
      </c>
      <c r="AQ180" s="67" t="e">
        <f t="shared" si="72"/>
        <v>#DIV/0!</v>
      </c>
      <c r="AR180" s="67" t="e">
        <f t="shared" si="72"/>
        <v>#DIV/0!</v>
      </c>
      <c r="AS180" s="67" t="e">
        <f t="shared" si="72"/>
        <v>#DIV/0!</v>
      </c>
      <c r="AT180" s="67" t="e">
        <f t="shared" si="72"/>
        <v>#DIV/0!</v>
      </c>
      <c r="AU180" s="67" t="e">
        <f t="shared" si="72"/>
        <v>#DIV/0!</v>
      </c>
      <c r="AV180" s="67" t="e">
        <f t="shared" si="72"/>
        <v>#DIV/0!</v>
      </c>
      <c r="AW180" s="67">
        <f>'ModelParams Lp'!B$22</f>
        <v>4</v>
      </c>
      <c r="AX180" s="67">
        <f>'ModelParams Lp'!C$22</f>
        <v>2</v>
      </c>
      <c r="AY180" s="67">
        <f>'ModelParams Lp'!D$22</f>
        <v>1</v>
      </c>
      <c r="AZ180" s="67">
        <f>'ModelParams Lp'!E$22</f>
        <v>0</v>
      </c>
      <c r="BA180" s="67">
        <f>'ModelParams Lp'!F$22</f>
        <v>0</v>
      </c>
      <c r="BB180" s="67">
        <f>'ModelParams Lp'!G$22</f>
        <v>0</v>
      </c>
      <c r="BC180" s="67">
        <f>'ModelParams Lp'!H$22</f>
        <v>0</v>
      </c>
      <c r="BD180" s="67">
        <f>'ModelParams Lp'!I$22</f>
        <v>0</v>
      </c>
      <c r="BE180" s="67" t="e">
        <f>-10*LOG(2/(4*PI()*2^2)+4/(0.163*(Calcul!$K185*Calcul!$L185)/VLOOKUP(Calcul!$I185,'ModelParams Lp'!$E$37:$F$39,2,0)))</f>
        <v>#N/A</v>
      </c>
      <c r="BF180" s="67" t="e">
        <f>-10*LOG(2/(4*PI()*2^2)+4/(0.163*(Calcul!$K185*Calcul!$L185)/VLOOKUP(Calcul!$I185,'ModelParams Lp'!$E$37:$F$39,2,0)))</f>
        <v>#N/A</v>
      </c>
      <c r="BG180" s="67" t="e">
        <f>-10*LOG(2/(4*PI()*2^2)+4/(0.163*(Calcul!$K185*Calcul!$L185)/VLOOKUP(Calcul!$I185,'ModelParams Lp'!$E$37:$F$39,2,0)))</f>
        <v>#N/A</v>
      </c>
      <c r="BH180" s="67" t="e">
        <f>-10*LOG(2/(4*PI()*2^2)+4/(0.163*(Calcul!$K185*Calcul!$L185)/VLOOKUP(Calcul!$I185,'ModelParams Lp'!$E$37:$F$39,2,0)))</f>
        <v>#N/A</v>
      </c>
      <c r="BI180" s="67" t="e">
        <f>-10*LOG(2/(4*PI()*2^2)+4/(0.163*(Calcul!$K185*Calcul!$L185)/VLOOKUP(Calcul!$I185,'ModelParams Lp'!$E$37:$F$39,2,0)))</f>
        <v>#N/A</v>
      </c>
      <c r="BJ180" s="67" t="e">
        <f>-10*LOG(2/(4*PI()*2^2)+4/(0.163*(Calcul!$K185*Calcul!$L185)/VLOOKUP(Calcul!$I185,'ModelParams Lp'!$E$37:$F$39,2,0)))</f>
        <v>#N/A</v>
      </c>
      <c r="BK180" s="67" t="e">
        <f>-10*LOG(2/(4*PI()*2^2)+4/(0.163*(Calcul!$K185*Calcul!$L185)/VLOOKUP(Calcul!$I185,'ModelParams Lp'!$E$37:$F$39,2,0)))</f>
        <v>#N/A</v>
      </c>
      <c r="BL180" s="67" t="e">
        <f>-10*LOG(2/(4*PI()*2^2)+4/(0.163*(Calcul!$K185*Calcul!$L185)/VLOOKUP(Calcul!$I185,'ModelParams Lp'!$E$37:$F$39,2,0)))</f>
        <v>#N/A</v>
      </c>
      <c r="BM180" s="67" t="e">
        <f>VLOOKUP(Calcul!$J185,'ModelParams Lp'!$D$28:$O$32,5,0)+BE180</f>
        <v>#N/A</v>
      </c>
      <c r="BN180" s="67" t="e">
        <f>VLOOKUP(Calcul!$J185,'ModelParams Lp'!$D$28:$O$32,6,0)+BF180</f>
        <v>#N/A</v>
      </c>
      <c r="BO180" s="67" t="e">
        <f>VLOOKUP(Calcul!$J185,'ModelParams Lp'!$D$28:$O$32,7,0)+BG180</f>
        <v>#N/A</v>
      </c>
      <c r="BP180" s="67" t="e">
        <f>VLOOKUP(Calcul!$J185,'ModelParams Lp'!$D$28:$O$32,8,0)+BH180</f>
        <v>#N/A</v>
      </c>
      <c r="BQ180" s="67" t="e">
        <f>VLOOKUP(Calcul!$J185,'ModelParams Lp'!$D$28:$O$32,9,0)+BI180</f>
        <v>#N/A</v>
      </c>
      <c r="BR180" s="67" t="e">
        <f>VLOOKUP(Calcul!$J185,'ModelParams Lp'!$D$28:$O$32,10,0)+BJ180</f>
        <v>#N/A</v>
      </c>
      <c r="BS180" s="67" t="e">
        <f>VLOOKUP(Calcul!$J185,'ModelParams Lp'!$D$28:$O$32,11,0)+BK180</f>
        <v>#N/A</v>
      </c>
      <c r="BT180" s="67" t="e">
        <f>VLOOKUP(Calcul!$J185,'ModelParams Lp'!$D$28:$O$32,12,0)+BL180</f>
        <v>#N/A</v>
      </c>
      <c r="BU180" s="66" t="e">
        <f t="shared" ca="1" si="53"/>
        <v>#DIV/0!</v>
      </c>
      <c r="BV180" s="66" t="e">
        <f t="shared" ca="1" si="54"/>
        <v>#DIV/0!</v>
      </c>
      <c r="BW180" s="66" t="e">
        <f t="shared" ca="1" si="55"/>
        <v>#DIV/0!</v>
      </c>
      <c r="BX180" s="66" t="e">
        <f t="shared" ca="1" si="56"/>
        <v>#DIV/0!</v>
      </c>
      <c r="BY180" s="66" t="e">
        <f t="shared" ca="1" si="57"/>
        <v>#DIV/0!</v>
      </c>
      <c r="BZ180" s="66" t="e">
        <f t="shared" ca="1" si="58"/>
        <v>#DIV/0!</v>
      </c>
      <c r="CA180" s="66" t="e">
        <f t="shared" ca="1" si="59"/>
        <v>#DIV/0!</v>
      </c>
      <c r="CB180" s="66" t="e">
        <f t="shared" ca="1" si="60"/>
        <v>#DIV/0!</v>
      </c>
      <c r="CC180" s="24" t="e">
        <f ca="1">10*LOG10(IF(BU180="",0,POWER(10,((BU180+'ModelParams Lw'!$O$4)/10))) +IF(BV180="",0,POWER(10,((BV180+'ModelParams Lw'!$P$4)/10))) +IF(BW180="",0,POWER(10,((BW180+'ModelParams Lw'!$Q$4)/10))) +IF(BX180="",0,POWER(10,((BX180+'ModelParams Lw'!$R$4)/10))) +IF(BY180="",0,POWER(10,((BY180+'ModelParams Lw'!$S$4)/10))) +IF(BZ180="",0,POWER(10,((BZ180+'ModelParams Lw'!$T$4)/10))) +IF(CA180="",0,POWER(10,((CA180+'ModelParams Lw'!$U$4)/10)))+IF(CB180="",0,POWER(10,((CB180+'ModelParams Lw'!$V$4)/10))))</f>
        <v>#DIV/0!</v>
      </c>
      <c r="CD180" s="24" t="e">
        <f t="shared" ca="1" si="61"/>
        <v>#DIV/0!</v>
      </c>
      <c r="CE180" s="24" t="e">
        <f ca="1">(BU180-'ModelParams Lw'!O$10)/'ModelParams Lw'!O$11</f>
        <v>#DIV/0!</v>
      </c>
      <c r="CF180" s="24" t="e">
        <f ca="1">(BV180-'ModelParams Lw'!P$10)/'ModelParams Lw'!P$11</f>
        <v>#DIV/0!</v>
      </c>
      <c r="CG180" s="24" t="e">
        <f ca="1">(BW180-'ModelParams Lw'!Q$10)/'ModelParams Lw'!Q$11</f>
        <v>#DIV/0!</v>
      </c>
      <c r="CH180" s="24" t="e">
        <f ca="1">(BX180-'ModelParams Lw'!R$10)/'ModelParams Lw'!R$11</f>
        <v>#DIV/0!</v>
      </c>
      <c r="CI180" s="24" t="e">
        <f ca="1">(BY180-'ModelParams Lw'!S$10)/'ModelParams Lw'!S$11</f>
        <v>#DIV/0!</v>
      </c>
      <c r="CJ180" s="24" t="e">
        <f ca="1">(BZ180-'ModelParams Lw'!T$10)/'ModelParams Lw'!T$11</f>
        <v>#DIV/0!</v>
      </c>
      <c r="CK180" s="24" t="e">
        <f ca="1">(CA180-'ModelParams Lw'!U$10)/'ModelParams Lw'!U$11</f>
        <v>#DIV/0!</v>
      </c>
      <c r="CL180" s="24" t="e">
        <f ca="1">(CB180-'ModelParams Lw'!V$10)/'ModelParams Lw'!V$11</f>
        <v>#DIV/0!</v>
      </c>
      <c r="CM180" s="66" t="e">
        <f t="shared" si="62"/>
        <v>#DIV/0!</v>
      </c>
      <c r="CN180" s="66" t="e">
        <f t="shared" si="63"/>
        <v>#DIV/0!</v>
      </c>
      <c r="CO180" s="66" t="e">
        <f t="shared" si="64"/>
        <v>#DIV/0!</v>
      </c>
      <c r="CP180" s="66" t="e">
        <f t="shared" si="65"/>
        <v>#DIV/0!</v>
      </c>
      <c r="CQ180" s="66" t="e">
        <f t="shared" si="66"/>
        <v>#DIV/0!</v>
      </c>
      <c r="CR180" s="66" t="e">
        <f t="shared" si="67"/>
        <v>#DIV/0!</v>
      </c>
      <c r="CS180" s="66" t="e">
        <f t="shared" si="68"/>
        <v>#DIV/0!</v>
      </c>
      <c r="CT180" s="66" t="e">
        <f t="shared" si="69"/>
        <v>#DIV/0!</v>
      </c>
      <c r="CU180" s="24" t="e">
        <f>10*LOG10(IF(CM180="",0,POWER(10,((CM180+'ModelParams Lw'!$O$4)/10))) +IF(CN180="",0,POWER(10,((CN180+'ModelParams Lw'!$P$4)/10))) +IF(CO180="",0,POWER(10,((CO180+'ModelParams Lw'!$Q$4)/10))) +IF(CP180="",0,POWER(10,((CP180+'ModelParams Lw'!$R$4)/10))) +IF(CQ180="",0,POWER(10,((CQ180+'ModelParams Lw'!$S$4)/10))) +IF(CR180="",0,POWER(10,((CR180+'ModelParams Lw'!$T$4)/10))) +IF(CS180="",0,POWER(10,((CS180+'ModelParams Lw'!$U$4)/10)))+IF(CT180="",0,POWER(10,((CT180+'ModelParams Lw'!$V$4)/10))))</f>
        <v>#DIV/0!</v>
      </c>
      <c r="CV180" s="24" t="e">
        <f t="shared" si="70"/>
        <v>#DIV/0!</v>
      </c>
      <c r="CW180" s="24" t="e">
        <f>(CM180-'ModelParams Lw'!O$10)/'ModelParams Lw'!O$11</f>
        <v>#DIV/0!</v>
      </c>
      <c r="CX180" s="24" t="e">
        <f>(CN180-'ModelParams Lw'!P$10)/'ModelParams Lw'!P$11</f>
        <v>#DIV/0!</v>
      </c>
      <c r="CY180" s="24" t="e">
        <f>(CO180-'ModelParams Lw'!Q$10)/'ModelParams Lw'!Q$11</f>
        <v>#DIV/0!</v>
      </c>
      <c r="CZ180" s="24" t="e">
        <f>(CP180-'ModelParams Lw'!R$10)/'ModelParams Lw'!R$11</f>
        <v>#DIV/0!</v>
      </c>
      <c r="DA180" s="24" t="e">
        <f>(CQ180-'ModelParams Lw'!S$10)/'ModelParams Lw'!S$11</f>
        <v>#DIV/0!</v>
      </c>
      <c r="DB180" s="24" t="e">
        <f>(CR180-'ModelParams Lw'!T$10)/'ModelParams Lw'!T$11</f>
        <v>#DIV/0!</v>
      </c>
      <c r="DC180" s="24" t="e">
        <f>(CS180-'ModelParams Lw'!U$10)/'ModelParams Lw'!U$11</f>
        <v>#DIV/0!</v>
      </c>
      <c r="DD180" s="24" t="e">
        <f>(CT180-'ModelParams Lw'!V$10)/'ModelParams Lw'!V$11</f>
        <v>#DIV/0!</v>
      </c>
    </row>
    <row r="181" spans="1:108" x14ac:dyDescent="0.25">
      <c r="A181" s="12">
        <f>'Sound Power'!B181</f>
        <v>0</v>
      </c>
      <c r="B181" s="12">
        <f>'Sound Power'!D181</f>
        <v>0</v>
      </c>
      <c r="C181" s="12">
        <f>'Sound Power'!E181</f>
        <v>0</v>
      </c>
      <c r="D181" s="12">
        <f>'Sound Power'!F181</f>
        <v>0</v>
      </c>
      <c r="E181" s="67" t="e">
        <f>IF(Calcul!$G186="SA",'Sound Power'!AY181,'Sound Power'!P181)</f>
        <v>#DIV/0!</v>
      </c>
      <c r="F181" s="67" t="e">
        <f>IF(Calcul!$G186="SA",'Sound Power'!AZ181,'Sound Power'!Q181)</f>
        <v>#DIV/0!</v>
      </c>
      <c r="G181" s="67" t="e">
        <f>IF(Calcul!$G186="SA",'Sound Power'!BA181,'Sound Power'!R181)</f>
        <v>#DIV/0!</v>
      </c>
      <c r="H181" s="67" t="e">
        <f>IF(Calcul!$G186="SA",'Sound Power'!BB181,'Sound Power'!S181)</f>
        <v>#DIV/0!</v>
      </c>
      <c r="I181" s="67" t="e">
        <f>IF(Calcul!$G186="SA",'Sound Power'!BC181,'Sound Power'!T181)</f>
        <v>#DIV/0!</v>
      </c>
      <c r="J181" s="67" t="e">
        <f>IF(Calcul!$G186="SA",'Sound Power'!BD181,'Sound Power'!U181)</f>
        <v>#DIV/0!</v>
      </c>
      <c r="K181" s="67" t="e">
        <f>IF(Calcul!$G186="SA",'Sound Power'!BE181,'Sound Power'!V181)</f>
        <v>#DIV/0!</v>
      </c>
      <c r="L181" s="67" t="e">
        <f>IF(Calcul!$G186="SA",'Sound Power'!BF181,'Sound Power'!W181)</f>
        <v>#DIV/0!</v>
      </c>
      <c r="M181" s="67" t="e">
        <f>'Sound Power'!BY181</f>
        <v>#DIV/0!</v>
      </c>
      <c r="N181" s="67" t="e">
        <f>'Sound Power'!BZ181</f>
        <v>#DIV/0!</v>
      </c>
      <c r="O181" s="67" t="e">
        <f>'Sound Power'!CA181</f>
        <v>#DIV/0!</v>
      </c>
      <c r="P181" s="67" t="e">
        <f>'Sound Power'!CB181</f>
        <v>#DIV/0!</v>
      </c>
      <c r="Q181" s="67" t="e">
        <f>'Sound Power'!CC181</f>
        <v>#DIV/0!</v>
      </c>
      <c r="R181" s="67" t="e">
        <f>'Sound Power'!CD181</f>
        <v>#DIV/0!</v>
      </c>
      <c r="S181" s="67" t="e">
        <f>'Sound Power'!CE181</f>
        <v>#DIV/0!</v>
      </c>
      <c r="T181" s="67" t="e">
        <f>'Sound Power'!CF181</f>
        <v>#DIV/0!</v>
      </c>
      <c r="U181" s="64">
        <f t="shared" si="50"/>
        <v>0</v>
      </c>
      <c r="V181" s="64">
        <f t="shared" si="51"/>
        <v>0</v>
      </c>
      <c r="W181" s="67" t="e">
        <f>('ModelParams Lp'!B$4*10^'ModelParams Lp'!B$5*($U181/$V181)^'ModelParams Lp'!B$6)*3</f>
        <v>#DIV/0!</v>
      </c>
      <c r="X181" s="67" t="e">
        <f>('ModelParams Lp'!C$4*10^'ModelParams Lp'!C$5*($U181/$V181)^'ModelParams Lp'!C$6)*3</f>
        <v>#DIV/0!</v>
      </c>
      <c r="Y181" s="67" t="e">
        <f>('ModelParams Lp'!D$4*10^'ModelParams Lp'!D$5*($U181/$V181)^'ModelParams Lp'!D$6)*3</f>
        <v>#DIV/0!</v>
      </c>
      <c r="Z181" s="67" t="e">
        <f>('ModelParams Lp'!E$4*10^'ModelParams Lp'!E$5*($U181/$V181)^'ModelParams Lp'!E$6)*3</f>
        <v>#DIV/0!</v>
      </c>
      <c r="AA181" s="67" t="e">
        <f>('ModelParams Lp'!F$4*10^'ModelParams Lp'!F$5*($U181/$V181)^'ModelParams Lp'!F$6)*3</f>
        <v>#DIV/0!</v>
      </c>
      <c r="AB181" s="67" t="e">
        <f>('ModelParams Lp'!G$4*10^'ModelParams Lp'!G$5*($U181/$V181)^'ModelParams Lp'!G$6)*3</f>
        <v>#DIV/0!</v>
      </c>
      <c r="AC181" s="67" t="e">
        <f>('ModelParams Lp'!H$4*10^'ModelParams Lp'!H$5*($U181/$V181)^'ModelParams Lp'!H$6)*3</f>
        <v>#DIV/0!</v>
      </c>
      <c r="AD181" s="67" t="e">
        <f>('ModelParams Lp'!I$4*10^'ModelParams Lp'!I$5*($U181/$V181)^'ModelParams Lp'!I$6)*3</f>
        <v>#DIV/0!</v>
      </c>
      <c r="AE181" s="53" t="e">
        <f t="shared" si="52"/>
        <v>#DIV/0!</v>
      </c>
      <c r="AF181" s="53" t="e">
        <f>IF(AE181&lt;'ModelParams Lp'!$B$16,-1,IF(AE181&lt;'ModelParams Lp'!$C$16,0,IF(AE181&lt;'ModelParams Lp'!$D$16,1,IF(AE181&lt;'ModelParams Lp'!$E$16,2,IF(AE181&lt;'ModelParams Lp'!$F$16,3,IF(AE181&lt;'ModelParams Lp'!$G$16,4,IF(AE181&lt;'ModelParams Lp'!$H$16,5,6)))))))</f>
        <v>#DIV/0!</v>
      </c>
      <c r="AG181" s="67" t="e">
        <f ca="1">IF($AF181&gt;1,0,OFFSET('ModelParams Lp'!$C$12,0,-'Sound Pressure'!$AF181))</f>
        <v>#DIV/0!</v>
      </c>
      <c r="AH181" s="67" t="e">
        <f ca="1">IF($AF181&gt;2,0,OFFSET('ModelParams Lp'!$D$12,0,-'Sound Pressure'!$AF181))</f>
        <v>#DIV/0!</v>
      </c>
      <c r="AI181" s="67" t="e">
        <f ca="1">IF($AF181&gt;3,0,OFFSET('ModelParams Lp'!$E$12,0,-'Sound Pressure'!$AF181))</f>
        <v>#DIV/0!</v>
      </c>
      <c r="AJ181" s="67" t="e">
        <f ca="1">IF($AF181&gt;4,0,OFFSET('ModelParams Lp'!$F$12,0,-'Sound Pressure'!$AF181))</f>
        <v>#DIV/0!</v>
      </c>
      <c r="AK181" s="67" t="e">
        <f ca="1">IF($AF181&gt;3,0,OFFSET('ModelParams Lp'!$G$12,0,-'Sound Pressure'!$AF181))</f>
        <v>#DIV/0!</v>
      </c>
      <c r="AL181" s="67" t="e">
        <f ca="1">IF($AF181&gt;5,0,OFFSET('ModelParams Lp'!$H$12,0,-'Sound Pressure'!$AF181))</f>
        <v>#DIV/0!</v>
      </c>
      <c r="AM181" s="67" t="e">
        <f ca="1">IF($AF181&gt;6,0,OFFSET('ModelParams Lp'!$I$12,0,-'Sound Pressure'!$AF181))</f>
        <v>#DIV/0!</v>
      </c>
      <c r="AN181" s="67" t="e">
        <f ca="1">IF($AF181&gt;7,0,IF($AF$4&lt;0,3,OFFSET('ModelParams Lp'!$J$12,0,-'Sound Pressure'!$AF181)))</f>
        <v>#DIV/0!</v>
      </c>
      <c r="AO181" s="67" t="e">
        <f t="shared" si="71"/>
        <v>#DIV/0!</v>
      </c>
      <c r="AP181" s="67" t="e">
        <f t="shared" si="72"/>
        <v>#DIV/0!</v>
      </c>
      <c r="AQ181" s="67" t="e">
        <f t="shared" si="72"/>
        <v>#DIV/0!</v>
      </c>
      <c r="AR181" s="67" t="e">
        <f t="shared" si="72"/>
        <v>#DIV/0!</v>
      </c>
      <c r="AS181" s="67" t="e">
        <f t="shared" si="72"/>
        <v>#DIV/0!</v>
      </c>
      <c r="AT181" s="67" t="e">
        <f t="shared" si="72"/>
        <v>#DIV/0!</v>
      </c>
      <c r="AU181" s="67" t="e">
        <f t="shared" si="72"/>
        <v>#DIV/0!</v>
      </c>
      <c r="AV181" s="67" t="e">
        <f t="shared" si="72"/>
        <v>#DIV/0!</v>
      </c>
      <c r="AW181" s="67">
        <f>'ModelParams Lp'!B$22</f>
        <v>4</v>
      </c>
      <c r="AX181" s="67">
        <f>'ModelParams Lp'!C$22</f>
        <v>2</v>
      </c>
      <c r="AY181" s="67">
        <f>'ModelParams Lp'!D$22</f>
        <v>1</v>
      </c>
      <c r="AZ181" s="67">
        <f>'ModelParams Lp'!E$22</f>
        <v>0</v>
      </c>
      <c r="BA181" s="67">
        <f>'ModelParams Lp'!F$22</f>
        <v>0</v>
      </c>
      <c r="BB181" s="67">
        <f>'ModelParams Lp'!G$22</f>
        <v>0</v>
      </c>
      <c r="BC181" s="67">
        <f>'ModelParams Lp'!H$22</f>
        <v>0</v>
      </c>
      <c r="BD181" s="67">
        <f>'ModelParams Lp'!I$22</f>
        <v>0</v>
      </c>
      <c r="BE181" s="67" t="e">
        <f>-10*LOG(2/(4*PI()*2^2)+4/(0.163*(Calcul!$K186*Calcul!$L186)/VLOOKUP(Calcul!$I186,'ModelParams Lp'!$E$37:$F$39,2,0)))</f>
        <v>#N/A</v>
      </c>
      <c r="BF181" s="67" t="e">
        <f>-10*LOG(2/(4*PI()*2^2)+4/(0.163*(Calcul!$K186*Calcul!$L186)/VLOOKUP(Calcul!$I186,'ModelParams Lp'!$E$37:$F$39,2,0)))</f>
        <v>#N/A</v>
      </c>
      <c r="BG181" s="67" t="e">
        <f>-10*LOG(2/(4*PI()*2^2)+4/(0.163*(Calcul!$K186*Calcul!$L186)/VLOOKUP(Calcul!$I186,'ModelParams Lp'!$E$37:$F$39,2,0)))</f>
        <v>#N/A</v>
      </c>
      <c r="BH181" s="67" t="e">
        <f>-10*LOG(2/(4*PI()*2^2)+4/(0.163*(Calcul!$K186*Calcul!$L186)/VLOOKUP(Calcul!$I186,'ModelParams Lp'!$E$37:$F$39,2,0)))</f>
        <v>#N/A</v>
      </c>
      <c r="BI181" s="67" t="e">
        <f>-10*LOG(2/(4*PI()*2^2)+4/(0.163*(Calcul!$K186*Calcul!$L186)/VLOOKUP(Calcul!$I186,'ModelParams Lp'!$E$37:$F$39,2,0)))</f>
        <v>#N/A</v>
      </c>
      <c r="BJ181" s="67" t="e">
        <f>-10*LOG(2/(4*PI()*2^2)+4/(0.163*(Calcul!$K186*Calcul!$L186)/VLOOKUP(Calcul!$I186,'ModelParams Lp'!$E$37:$F$39,2,0)))</f>
        <v>#N/A</v>
      </c>
      <c r="BK181" s="67" t="e">
        <f>-10*LOG(2/(4*PI()*2^2)+4/(0.163*(Calcul!$K186*Calcul!$L186)/VLOOKUP(Calcul!$I186,'ModelParams Lp'!$E$37:$F$39,2,0)))</f>
        <v>#N/A</v>
      </c>
      <c r="BL181" s="67" t="e">
        <f>-10*LOG(2/(4*PI()*2^2)+4/(0.163*(Calcul!$K186*Calcul!$L186)/VLOOKUP(Calcul!$I186,'ModelParams Lp'!$E$37:$F$39,2,0)))</f>
        <v>#N/A</v>
      </c>
      <c r="BM181" s="67" t="e">
        <f>VLOOKUP(Calcul!$J186,'ModelParams Lp'!$D$28:$O$32,5,0)+BE181</f>
        <v>#N/A</v>
      </c>
      <c r="BN181" s="67" t="e">
        <f>VLOOKUP(Calcul!$J186,'ModelParams Lp'!$D$28:$O$32,6,0)+BF181</f>
        <v>#N/A</v>
      </c>
      <c r="BO181" s="67" t="e">
        <f>VLOOKUP(Calcul!$J186,'ModelParams Lp'!$D$28:$O$32,7,0)+BG181</f>
        <v>#N/A</v>
      </c>
      <c r="BP181" s="67" t="e">
        <f>VLOOKUP(Calcul!$J186,'ModelParams Lp'!$D$28:$O$32,8,0)+BH181</f>
        <v>#N/A</v>
      </c>
      <c r="BQ181" s="67" t="e">
        <f>VLOOKUP(Calcul!$J186,'ModelParams Lp'!$D$28:$O$32,9,0)+BI181</f>
        <v>#N/A</v>
      </c>
      <c r="BR181" s="67" t="e">
        <f>VLOOKUP(Calcul!$J186,'ModelParams Lp'!$D$28:$O$32,10,0)+BJ181</f>
        <v>#N/A</v>
      </c>
      <c r="BS181" s="67" t="e">
        <f>VLOOKUP(Calcul!$J186,'ModelParams Lp'!$D$28:$O$32,11,0)+BK181</f>
        <v>#N/A</v>
      </c>
      <c r="BT181" s="67" t="e">
        <f>VLOOKUP(Calcul!$J186,'ModelParams Lp'!$D$28:$O$32,12,0)+BL181</f>
        <v>#N/A</v>
      </c>
      <c r="BU181" s="66" t="e">
        <f t="shared" ca="1" si="53"/>
        <v>#DIV/0!</v>
      </c>
      <c r="BV181" s="66" t="e">
        <f t="shared" ca="1" si="54"/>
        <v>#DIV/0!</v>
      </c>
      <c r="BW181" s="66" t="e">
        <f t="shared" ca="1" si="55"/>
        <v>#DIV/0!</v>
      </c>
      <c r="BX181" s="66" t="e">
        <f t="shared" ca="1" si="56"/>
        <v>#DIV/0!</v>
      </c>
      <c r="BY181" s="66" t="e">
        <f t="shared" ca="1" si="57"/>
        <v>#DIV/0!</v>
      </c>
      <c r="BZ181" s="66" t="e">
        <f t="shared" ca="1" si="58"/>
        <v>#DIV/0!</v>
      </c>
      <c r="CA181" s="66" t="e">
        <f t="shared" ca="1" si="59"/>
        <v>#DIV/0!</v>
      </c>
      <c r="CB181" s="66" t="e">
        <f t="shared" ca="1" si="60"/>
        <v>#DIV/0!</v>
      </c>
      <c r="CC181" s="24" t="e">
        <f ca="1">10*LOG10(IF(BU181="",0,POWER(10,((BU181+'ModelParams Lw'!$O$4)/10))) +IF(BV181="",0,POWER(10,((BV181+'ModelParams Lw'!$P$4)/10))) +IF(BW181="",0,POWER(10,((BW181+'ModelParams Lw'!$Q$4)/10))) +IF(BX181="",0,POWER(10,((BX181+'ModelParams Lw'!$R$4)/10))) +IF(BY181="",0,POWER(10,((BY181+'ModelParams Lw'!$S$4)/10))) +IF(BZ181="",0,POWER(10,((BZ181+'ModelParams Lw'!$T$4)/10))) +IF(CA181="",0,POWER(10,((CA181+'ModelParams Lw'!$U$4)/10)))+IF(CB181="",0,POWER(10,((CB181+'ModelParams Lw'!$V$4)/10))))</f>
        <v>#DIV/0!</v>
      </c>
      <c r="CD181" s="24" t="e">
        <f t="shared" ca="1" si="61"/>
        <v>#DIV/0!</v>
      </c>
      <c r="CE181" s="24" t="e">
        <f ca="1">(BU181-'ModelParams Lw'!O$10)/'ModelParams Lw'!O$11</f>
        <v>#DIV/0!</v>
      </c>
      <c r="CF181" s="24" t="e">
        <f ca="1">(BV181-'ModelParams Lw'!P$10)/'ModelParams Lw'!P$11</f>
        <v>#DIV/0!</v>
      </c>
      <c r="CG181" s="24" t="e">
        <f ca="1">(BW181-'ModelParams Lw'!Q$10)/'ModelParams Lw'!Q$11</f>
        <v>#DIV/0!</v>
      </c>
      <c r="CH181" s="24" t="e">
        <f ca="1">(BX181-'ModelParams Lw'!R$10)/'ModelParams Lw'!R$11</f>
        <v>#DIV/0!</v>
      </c>
      <c r="CI181" s="24" t="e">
        <f ca="1">(BY181-'ModelParams Lw'!S$10)/'ModelParams Lw'!S$11</f>
        <v>#DIV/0!</v>
      </c>
      <c r="CJ181" s="24" t="e">
        <f ca="1">(BZ181-'ModelParams Lw'!T$10)/'ModelParams Lw'!T$11</f>
        <v>#DIV/0!</v>
      </c>
      <c r="CK181" s="24" t="e">
        <f ca="1">(CA181-'ModelParams Lw'!U$10)/'ModelParams Lw'!U$11</f>
        <v>#DIV/0!</v>
      </c>
      <c r="CL181" s="24" t="e">
        <f ca="1">(CB181-'ModelParams Lw'!V$10)/'ModelParams Lw'!V$11</f>
        <v>#DIV/0!</v>
      </c>
      <c r="CM181" s="66" t="e">
        <f t="shared" si="62"/>
        <v>#DIV/0!</v>
      </c>
      <c r="CN181" s="66" t="e">
        <f t="shared" si="63"/>
        <v>#DIV/0!</v>
      </c>
      <c r="CO181" s="66" t="e">
        <f t="shared" si="64"/>
        <v>#DIV/0!</v>
      </c>
      <c r="CP181" s="66" t="e">
        <f t="shared" si="65"/>
        <v>#DIV/0!</v>
      </c>
      <c r="CQ181" s="66" t="e">
        <f t="shared" si="66"/>
        <v>#DIV/0!</v>
      </c>
      <c r="CR181" s="66" t="e">
        <f t="shared" si="67"/>
        <v>#DIV/0!</v>
      </c>
      <c r="CS181" s="66" t="e">
        <f t="shared" si="68"/>
        <v>#DIV/0!</v>
      </c>
      <c r="CT181" s="66" t="e">
        <f t="shared" si="69"/>
        <v>#DIV/0!</v>
      </c>
      <c r="CU181" s="24" t="e">
        <f>10*LOG10(IF(CM181="",0,POWER(10,((CM181+'ModelParams Lw'!$O$4)/10))) +IF(CN181="",0,POWER(10,((CN181+'ModelParams Lw'!$P$4)/10))) +IF(CO181="",0,POWER(10,((CO181+'ModelParams Lw'!$Q$4)/10))) +IF(CP181="",0,POWER(10,((CP181+'ModelParams Lw'!$R$4)/10))) +IF(CQ181="",0,POWER(10,((CQ181+'ModelParams Lw'!$S$4)/10))) +IF(CR181="",0,POWER(10,((CR181+'ModelParams Lw'!$T$4)/10))) +IF(CS181="",0,POWER(10,((CS181+'ModelParams Lw'!$U$4)/10)))+IF(CT181="",0,POWER(10,((CT181+'ModelParams Lw'!$V$4)/10))))</f>
        <v>#DIV/0!</v>
      </c>
      <c r="CV181" s="24" t="e">
        <f t="shared" si="70"/>
        <v>#DIV/0!</v>
      </c>
      <c r="CW181" s="24" t="e">
        <f>(CM181-'ModelParams Lw'!O$10)/'ModelParams Lw'!O$11</f>
        <v>#DIV/0!</v>
      </c>
      <c r="CX181" s="24" t="e">
        <f>(CN181-'ModelParams Lw'!P$10)/'ModelParams Lw'!P$11</f>
        <v>#DIV/0!</v>
      </c>
      <c r="CY181" s="24" t="e">
        <f>(CO181-'ModelParams Lw'!Q$10)/'ModelParams Lw'!Q$11</f>
        <v>#DIV/0!</v>
      </c>
      <c r="CZ181" s="24" t="e">
        <f>(CP181-'ModelParams Lw'!R$10)/'ModelParams Lw'!R$11</f>
        <v>#DIV/0!</v>
      </c>
      <c r="DA181" s="24" t="e">
        <f>(CQ181-'ModelParams Lw'!S$10)/'ModelParams Lw'!S$11</f>
        <v>#DIV/0!</v>
      </c>
      <c r="DB181" s="24" t="e">
        <f>(CR181-'ModelParams Lw'!T$10)/'ModelParams Lw'!T$11</f>
        <v>#DIV/0!</v>
      </c>
      <c r="DC181" s="24" t="e">
        <f>(CS181-'ModelParams Lw'!U$10)/'ModelParams Lw'!U$11</f>
        <v>#DIV/0!</v>
      </c>
      <c r="DD181" s="24" t="e">
        <f>(CT181-'ModelParams Lw'!V$10)/'ModelParams Lw'!V$11</f>
        <v>#DIV/0!</v>
      </c>
    </row>
    <row r="182" spans="1:108" x14ac:dyDescent="0.25">
      <c r="A182" s="12">
        <f>'Sound Power'!B182</f>
        <v>0</v>
      </c>
      <c r="B182" s="12">
        <f>'Sound Power'!D182</f>
        <v>0</v>
      </c>
      <c r="C182" s="12">
        <f>'Sound Power'!E182</f>
        <v>0</v>
      </c>
      <c r="D182" s="12">
        <f>'Sound Power'!F182</f>
        <v>0</v>
      </c>
      <c r="E182" s="67" t="e">
        <f>IF(Calcul!$G187="SA",'Sound Power'!AY182,'Sound Power'!P182)</f>
        <v>#DIV/0!</v>
      </c>
      <c r="F182" s="67" t="e">
        <f>IF(Calcul!$G187="SA",'Sound Power'!AZ182,'Sound Power'!Q182)</f>
        <v>#DIV/0!</v>
      </c>
      <c r="G182" s="67" t="e">
        <f>IF(Calcul!$G187="SA",'Sound Power'!BA182,'Sound Power'!R182)</f>
        <v>#DIV/0!</v>
      </c>
      <c r="H182" s="67" t="e">
        <f>IF(Calcul!$G187="SA",'Sound Power'!BB182,'Sound Power'!S182)</f>
        <v>#DIV/0!</v>
      </c>
      <c r="I182" s="67" t="e">
        <f>IF(Calcul!$G187="SA",'Sound Power'!BC182,'Sound Power'!T182)</f>
        <v>#DIV/0!</v>
      </c>
      <c r="J182" s="67" t="e">
        <f>IF(Calcul!$G187="SA",'Sound Power'!BD182,'Sound Power'!U182)</f>
        <v>#DIV/0!</v>
      </c>
      <c r="K182" s="67" t="e">
        <f>IF(Calcul!$G187="SA",'Sound Power'!BE182,'Sound Power'!V182)</f>
        <v>#DIV/0!</v>
      </c>
      <c r="L182" s="67" t="e">
        <f>IF(Calcul!$G187="SA",'Sound Power'!BF182,'Sound Power'!W182)</f>
        <v>#DIV/0!</v>
      </c>
      <c r="M182" s="67" t="e">
        <f>'Sound Power'!BY182</f>
        <v>#DIV/0!</v>
      </c>
      <c r="N182" s="67" t="e">
        <f>'Sound Power'!BZ182</f>
        <v>#DIV/0!</v>
      </c>
      <c r="O182" s="67" t="e">
        <f>'Sound Power'!CA182</f>
        <v>#DIV/0!</v>
      </c>
      <c r="P182" s="67" t="e">
        <f>'Sound Power'!CB182</f>
        <v>#DIV/0!</v>
      </c>
      <c r="Q182" s="67" t="e">
        <f>'Sound Power'!CC182</f>
        <v>#DIV/0!</v>
      </c>
      <c r="R182" s="67" t="e">
        <f>'Sound Power'!CD182</f>
        <v>#DIV/0!</v>
      </c>
      <c r="S182" s="67" t="e">
        <f>'Sound Power'!CE182</f>
        <v>#DIV/0!</v>
      </c>
      <c r="T182" s="67" t="e">
        <f>'Sound Power'!CF182</f>
        <v>#DIV/0!</v>
      </c>
      <c r="U182" s="64">
        <f t="shared" si="50"/>
        <v>0</v>
      </c>
      <c r="V182" s="64">
        <f t="shared" si="51"/>
        <v>0</v>
      </c>
      <c r="W182" s="67" t="e">
        <f>('ModelParams Lp'!B$4*10^'ModelParams Lp'!B$5*($U182/$V182)^'ModelParams Lp'!B$6)*3</f>
        <v>#DIV/0!</v>
      </c>
      <c r="X182" s="67" t="e">
        <f>('ModelParams Lp'!C$4*10^'ModelParams Lp'!C$5*($U182/$V182)^'ModelParams Lp'!C$6)*3</f>
        <v>#DIV/0!</v>
      </c>
      <c r="Y182" s="67" t="e">
        <f>('ModelParams Lp'!D$4*10^'ModelParams Lp'!D$5*($U182/$V182)^'ModelParams Lp'!D$6)*3</f>
        <v>#DIV/0!</v>
      </c>
      <c r="Z182" s="67" t="e">
        <f>('ModelParams Lp'!E$4*10^'ModelParams Lp'!E$5*($U182/$V182)^'ModelParams Lp'!E$6)*3</f>
        <v>#DIV/0!</v>
      </c>
      <c r="AA182" s="67" t="e">
        <f>('ModelParams Lp'!F$4*10^'ModelParams Lp'!F$5*($U182/$V182)^'ModelParams Lp'!F$6)*3</f>
        <v>#DIV/0!</v>
      </c>
      <c r="AB182" s="67" t="e">
        <f>('ModelParams Lp'!G$4*10^'ModelParams Lp'!G$5*($U182/$V182)^'ModelParams Lp'!G$6)*3</f>
        <v>#DIV/0!</v>
      </c>
      <c r="AC182" s="67" t="e">
        <f>('ModelParams Lp'!H$4*10^'ModelParams Lp'!H$5*($U182/$V182)^'ModelParams Lp'!H$6)*3</f>
        <v>#DIV/0!</v>
      </c>
      <c r="AD182" s="67" t="e">
        <f>('ModelParams Lp'!I$4*10^'ModelParams Lp'!I$5*($U182/$V182)^'ModelParams Lp'!I$6)*3</f>
        <v>#DIV/0!</v>
      </c>
      <c r="AE182" s="53" t="e">
        <f t="shared" si="52"/>
        <v>#DIV/0!</v>
      </c>
      <c r="AF182" s="53" t="e">
        <f>IF(AE182&lt;'ModelParams Lp'!$B$16,-1,IF(AE182&lt;'ModelParams Lp'!$C$16,0,IF(AE182&lt;'ModelParams Lp'!$D$16,1,IF(AE182&lt;'ModelParams Lp'!$E$16,2,IF(AE182&lt;'ModelParams Lp'!$F$16,3,IF(AE182&lt;'ModelParams Lp'!$G$16,4,IF(AE182&lt;'ModelParams Lp'!$H$16,5,6)))))))</f>
        <v>#DIV/0!</v>
      </c>
      <c r="AG182" s="67" t="e">
        <f ca="1">IF($AF182&gt;1,0,OFFSET('ModelParams Lp'!$C$12,0,-'Sound Pressure'!$AF182))</f>
        <v>#DIV/0!</v>
      </c>
      <c r="AH182" s="67" t="e">
        <f ca="1">IF($AF182&gt;2,0,OFFSET('ModelParams Lp'!$D$12,0,-'Sound Pressure'!$AF182))</f>
        <v>#DIV/0!</v>
      </c>
      <c r="AI182" s="67" t="e">
        <f ca="1">IF($AF182&gt;3,0,OFFSET('ModelParams Lp'!$E$12,0,-'Sound Pressure'!$AF182))</f>
        <v>#DIV/0!</v>
      </c>
      <c r="AJ182" s="67" t="e">
        <f ca="1">IF($AF182&gt;4,0,OFFSET('ModelParams Lp'!$F$12,0,-'Sound Pressure'!$AF182))</f>
        <v>#DIV/0!</v>
      </c>
      <c r="AK182" s="67" t="e">
        <f ca="1">IF($AF182&gt;3,0,OFFSET('ModelParams Lp'!$G$12,0,-'Sound Pressure'!$AF182))</f>
        <v>#DIV/0!</v>
      </c>
      <c r="AL182" s="67" t="e">
        <f ca="1">IF($AF182&gt;5,0,OFFSET('ModelParams Lp'!$H$12,0,-'Sound Pressure'!$AF182))</f>
        <v>#DIV/0!</v>
      </c>
      <c r="AM182" s="67" t="e">
        <f ca="1">IF($AF182&gt;6,0,OFFSET('ModelParams Lp'!$I$12,0,-'Sound Pressure'!$AF182))</f>
        <v>#DIV/0!</v>
      </c>
      <c r="AN182" s="67" t="e">
        <f ca="1">IF($AF182&gt;7,0,IF($AF$4&lt;0,3,OFFSET('ModelParams Lp'!$J$12,0,-'Sound Pressure'!$AF182)))</f>
        <v>#DIV/0!</v>
      </c>
      <c r="AO182" s="67" t="e">
        <f t="shared" si="71"/>
        <v>#DIV/0!</v>
      </c>
      <c r="AP182" s="67" t="e">
        <f t="shared" si="72"/>
        <v>#DIV/0!</v>
      </c>
      <c r="AQ182" s="67" t="e">
        <f t="shared" si="72"/>
        <v>#DIV/0!</v>
      </c>
      <c r="AR182" s="67" t="e">
        <f t="shared" si="72"/>
        <v>#DIV/0!</v>
      </c>
      <c r="AS182" s="67" t="e">
        <f t="shared" si="72"/>
        <v>#DIV/0!</v>
      </c>
      <c r="AT182" s="67" t="e">
        <f t="shared" si="72"/>
        <v>#DIV/0!</v>
      </c>
      <c r="AU182" s="67" t="e">
        <f t="shared" si="72"/>
        <v>#DIV/0!</v>
      </c>
      <c r="AV182" s="67" t="e">
        <f t="shared" si="72"/>
        <v>#DIV/0!</v>
      </c>
      <c r="AW182" s="67">
        <f>'ModelParams Lp'!B$22</f>
        <v>4</v>
      </c>
      <c r="AX182" s="67">
        <f>'ModelParams Lp'!C$22</f>
        <v>2</v>
      </c>
      <c r="AY182" s="67">
        <f>'ModelParams Lp'!D$22</f>
        <v>1</v>
      </c>
      <c r="AZ182" s="67">
        <f>'ModelParams Lp'!E$22</f>
        <v>0</v>
      </c>
      <c r="BA182" s="67">
        <f>'ModelParams Lp'!F$22</f>
        <v>0</v>
      </c>
      <c r="BB182" s="67">
        <f>'ModelParams Lp'!G$22</f>
        <v>0</v>
      </c>
      <c r="BC182" s="67">
        <f>'ModelParams Lp'!H$22</f>
        <v>0</v>
      </c>
      <c r="BD182" s="67">
        <f>'ModelParams Lp'!I$22</f>
        <v>0</v>
      </c>
      <c r="BE182" s="67" t="e">
        <f>-10*LOG(2/(4*PI()*2^2)+4/(0.163*(Calcul!$K187*Calcul!$L187)/VLOOKUP(Calcul!$I187,'ModelParams Lp'!$E$37:$F$39,2,0)))</f>
        <v>#N/A</v>
      </c>
      <c r="BF182" s="67" t="e">
        <f>-10*LOG(2/(4*PI()*2^2)+4/(0.163*(Calcul!$K187*Calcul!$L187)/VLOOKUP(Calcul!$I187,'ModelParams Lp'!$E$37:$F$39,2,0)))</f>
        <v>#N/A</v>
      </c>
      <c r="BG182" s="67" t="e">
        <f>-10*LOG(2/(4*PI()*2^2)+4/(0.163*(Calcul!$K187*Calcul!$L187)/VLOOKUP(Calcul!$I187,'ModelParams Lp'!$E$37:$F$39,2,0)))</f>
        <v>#N/A</v>
      </c>
      <c r="BH182" s="67" t="e">
        <f>-10*LOG(2/(4*PI()*2^2)+4/(0.163*(Calcul!$K187*Calcul!$L187)/VLOOKUP(Calcul!$I187,'ModelParams Lp'!$E$37:$F$39,2,0)))</f>
        <v>#N/A</v>
      </c>
      <c r="BI182" s="67" t="e">
        <f>-10*LOG(2/(4*PI()*2^2)+4/(0.163*(Calcul!$K187*Calcul!$L187)/VLOOKUP(Calcul!$I187,'ModelParams Lp'!$E$37:$F$39,2,0)))</f>
        <v>#N/A</v>
      </c>
      <c r="BJ182" s="67" t="e">
        <f>-10*LOG(2/(4*PI()*2^2)+4/(0.163*(Calcul!$K187*Calcul!$L187)/VLOOKUP(Calcul!$I187,'ModelParams Lp'!$E$37:$F$39,2,0)))</f>
        <v>#N/A</v>
      </c>
      <c r="BK182" s="67" t="e">
        <f>-10*LOG(2/(4*PI()*2^2)+4/(0.163*(Calcul!$K187*Calcul!$L187)/VLOOKUP(Calcul!$I187,'ModelParams Lp'!$E$37:$F$39,2,0)))</f>
        <v>#N/A</v>
      </c>
      <c r="BL182" s="67" t="e">
        <f>-10*LOG(2/(4*PI()*2^2)+4/(0.163*(Calcul!$K187*Calcul!$L187)/VLOOKUP(Calcul!$I187,'ModelParams Lp'!$E$37:$F$39,2,0)))</f>
        <v>#N/A</v>
      </c>
      <c r="BM182" s="67" t="e">
        <f>VLOOKUP(Calcul!$J187,'ModelParams Lp'!$D$28:$O$32,5,0)+BE182</f>
        <v>#N/A</v>
      </c>
      <c r="BN182" s="67" t="e">
        <f>VLOOKUP(Calcul!$J187,'ModelParams Lp'!$D$28:$O$32,6,0)+BF182</f>
        <v>#N/A</v>
      </c>
      <c r="BO182" s="67" t="e">
        <f>VLOOKUP(Calcul!$J187,'ModelParams Lp'!$D$28:$O$32,7,0)+BG182</f>
        <v>#N/A</v>
      </c>
      <c r="BP182" s="67" t="e">
        <f>VLOOKUP(Calcul!$J187,'ModelParams Lp'!$D$28:$O$32,8,0)+BH182</f>
        <v>#N/A</v>
      </c>
      <c r="BQ182" s="67" t="e">
        <f>VLOOKUP(Calcul!$J187,'ModelParams Lp'!$D$28:$O$32,9,0)+BI182</f>
        <v>#N/A</v>
      </c>
      <c r="BR182" s="67" t="e">
        <f>VLOOKUP(Calcul!$J187,'ModelParams Lp'!$D$28:$O$32,10,0)+BJ182</f>
        <v>#N/A</v>
      </c>
      <c r="BS182" s="67" t="e">
        <f>VLOOKUP(Calcul!$J187,'ModelParams Lp'!$D$28:$O$32,11,0)+BK182</f>
        <v>#N/A</v>
      </c>
      <c r="BT182" s="67" t="e">
        <f>VLOOKUP(Calcul!$J187,'ModelParams Lp'!$D$28:$O$32,12,0)+BL182</f>
        <v>#N/A</v>
      </c>
      <c r="BU182" s="66" t="e">
        <f t="shared" ca="1" si="53"/>
        <v>#DIV/0!</v>
      </c>
      <c r="BV182" s="66" t="e">
        <f t="shared" ca="1" si="54"/>
        <v>#DIV/0!</v>
      </c>
      <c r="BW182" s="66" t="e">
        <f t="shared" ca="1" si="55"/>
        <v>#DIV/0!</v>
      </c>
      <c r="BX182" s="66" t="e">
        <f t="shared" ca="1" si="56"/>
        <v>#DIV/0!</v>
      </c>
      <c r="BY182" s="66" t="e">
        <f t="shared" ca="1" si="57"/>
        <v>#DIV/0!</v>
      </c>
      <c r="BZ182" s="66" t="e">
        <f t="shared" ca="1" si="58"/>
        <v>#DIV/0!</v>
      </c>
      <c r="CA182" s="66" t="e">
        <f t="shared" ca="1" si="59"/>
        <v>#DIV/0!</v>
      </c>
      <c r="CB182" s="66" t="e">
        <f t="shared" ca="1" si="60"/>
        <v>#DIV/0!</v>
      </c>
      <c r="CC182" s="24" t="e">
        <f ca="1">10*LOG10(IF(BU182="",0,POWER(10,((BU182+'ModelParams Lw'!$O$4)/10))) +IF(BV182="",0,POWER(10,((BV182+'ModelParams Lw'!$P$4)/10))) +IF(BW182="",0,POWER(10,((BW182+'ModelParams Lw'!$Q$4)/10))) +IF(BX182="",0,POWER(10,((BX182+'ModelParams Lw'!$R$4)/10))) +IF(BY182="",0,POWER(10,((BY182+'ModelParams Lw'!$S$4)/10))) +IF(BZ182="",0,POWER(10,((BZ182+'ModelParams Lw'!$T$4)/10))) +IF(CA182="",0,POWER(10,((CA182+'ModelParams Lw'!$U$4)/10)))+IF(CB182="",0,POWER(10,((CB182+'ModelParams Lw'!$V$4)/10))))</f>
        <v>#DIV/0!</v>
      </c>
      <c r="CD182" s="24" t="e">
        <f t="shared" ca="1" si="61"/>
        <v>#DIV/0!</v>
      </c>
      <c r="CE182" s="24" t="e">
        <f ca="1">(BU182-'ModelParams Lw'!O$10)/'ModelParams Lw'!O$11</f>
        <v>#DIV/0!</v>
      </c>
      <c r="CF182" s="24" t="e">
        <f ca="1">(BV182-'ModelParams Lw'!P$10)/'ModelParams Lw'!P$11</f>
        <v>#DIV/0!</v>
      </c>
      <c r="CG182" s="24" t="e">
        <f ca="1">(BW182-'ModelParams Lw'!Q$10)/'ModelParams Lw'!Q$11</f>
        <v>#DIV/0!</v>
      </c>
      <c r="CH182" s="24" t="e">
        <f ca="1">(BX182-'ModelParams Lw'!R$10)/'ModelParams Lw'!R$11</f>
        <v>#DIV/0!</v>
      </c>
      <c r="CI182" s="24" t="e">
        <f ca="1">(BY182-'ModelParams Lw'!S$10)/'ModelParams Lw'!S$11</f>
        <v>#DIV/0!</v>
      </c>
      <c r="CJ182" s="24" t="e">
        <f ca="1">(BZ182-'ModelParams Lw'!T$10)/'ModelParams Lw'!T$11</f>
        <v>#DIV/0!</v>
      </c>
      <c r="CK182" s="24" t="e">
        <f ca="1">(CA182-'ModelParams Lw'!U$10)/'ModelParams Lw'!U$11</f>
        <v>#DIV/0!</v>
      </c>
      <c r="CL182" s="24" t="e">
        <f ca="1">(CB182-'ModelParams Lw'!V$10)/'ModelParams Lw'!V$11</f>
        <v>#DIV/0!</v>
      </c>
      <c r="CM182" s="66" t="e">
        <f t="shared" si="62"/>
        <v>#DIV/0!</v>
      </c>
      <c r="CN182" s="66" t="e">
        <f t="shared" si="63"/>
        <v>#DIV/0!</v>
      </c>
      <c r="CO182" s="66" t="e">
        <f t="shared" si="64"/>
        <v>#DIV/0!</v>
      </c>
      <c r="CP182" s="66" t="e">
        <f t="shared" si="65"/>
        <v>#DIV/0!</v>
      </c>
      <c r="CQ182" s="66" t="e">
        <f t="shared" si="66"/>
        <v>#DIV/0!</v>
      </c>
      <c r="CR182" s="66" t="e">
        <f t="shared" si="67"/>
        <v>#DIV/0!</v>
      </c>
      <c r="CS182" s="66" t="e">
        <f t="shared" si="68"/>
        <v>#DIV/0!</v>
      </c>
      <c r="CT182" s="66" t="e">
        <f t="shared" si="69"/>
        <v>#DIV/0!</v>
      </c>
      <c r="CU182" s="24" t="e">
        <f>10*LOG10(IF(CM182="",0,POWER(10,((CM182+'ModelParams Lw'!$O$4)/10))) +IF(CN182="",0,POWER(10,((CN182+'ModelParams Lw'!$P$4)/10))) +IF(CO182="",0,POWER(10,((CO182+'ModelParams Lw'!$Q$4)/10))) +IF(CP182="",0,POWER(10,((CP182+'ModelParams Lw'!$R$4)/10))) +IF(CQ182="",0,POWER(10,((CQ182+'ModelParams Lw'!$S$4)/10))) +IF(CR182="",0,POWER(10,((CR182+'ModelParams Lw'!$T$4)/10))) +IF(CS182="",0,POWER(10,((CS182+'ModelParams Lw'!$U$4)/10)))+IF(CT182="",0,POWER(10,((CT182+'ModelParams Lw'!$V$4)/10))))</f>
        <v>#DIV/0!</v>
      </c>
      <c r="CV182" s="24" t="e">
        <f t="shared" si="70"/>
        <v>#DIV/0!</v>
      </c>
      <c r="CW182" s="24" t="e">
        <f>(CM182-'ModelParams Lw'!O$10)/'ModelParams Lw'!O$11</f>
        <v>#DIV/0!</v>
      </c>
      <c r="CX182" s="24" t="e">
        <f>(CN182-'ModelParams Lw'!P$10)/'ModelParams Lw'!P$11</f>
        <v>#DIV/0!</v>
      </c>
      <c r="CY182" s="24" t="e">
        <f>(CO182-'ModelParams Lw'!Q$10)/'ModelParams Lw'!Q$11</f>
        <v>#DIV/0!</v>
      </c>
      <c r="CZ182" s="24" t="e">
        <f>(CP182-'ModelParams Lw'!R$10)/'ModelParams Lw'!R$11</f>
        <v>#DIV/0!</v>
      </c>
      <c r="DA182" s="24" t="e">
        <f>(CQ182-'ModelParams Lw'!S$10)/'ModelParams Lw'!S$11</f>
        <v>#DIV/0!</v>
      </c>
      <c r="DB182" s="24" t="e">
        <f>(CR182-'ModelParams Lw'!T$10)/'ModelParams Lw'!T$11</f>
        <v>#DIV/0!</v>
      </c>
      <c r="DC182" s="24" t="e">
        <f>(CS182-'ModelParams Lw'!U$10)/'ModelParams Lw'!U$11</f>
        <v>#DIV/0!</v>
      </c>
      <c r="DD182" s="24" t="e">
        <f>(CT182-'ModelParams Lw'!V$10)/'ModelParams Lw'!V$11</f>
        <v>#DIV/0!</v>
      </c>
    </row>
    <row r="183" spans="1:108" x14ac:dyDescent="0.25">
      <c r="A183" s="12">
        <f>'Sound Power'!B183</f>
        <v>0</v>
      </c>
      <c r="B183" s="12">
        <f>'Sound Power'!D183</f>
        <v>0</v>
      </c>
      <c r="C183" s="12">
        <f>'Sound Power'!E183</f>
        <v>0</v>
      </c>
      <c r="D183" s="12">
        <f>'Sound Power'!F183</f>
        <v>0</v>
      </c>
      <c r="E183" s="67" t="e">
        <f>IF(Calcul!$G188="SA",'Sound Power'!AY183,'Sound Power'!P183)</f>
        <v>#DIV/0!</v>
      </c>
      <c r="F183" s="67" t="e">
        <f>IF(Calcul!$G188="SA",'Sound Power'!AZ183,'Sound Power'!Q183)</f>
        <v>#DIV/0!</v>
      </c>
      <c r="G183" s="67" t="e">
        <f>IF(Calcul!$G188="SA",'Sound Power'!BA183,'Sound Power'!R183)</f>
        <v>#DIV/0!</v>
      </c>
      <c r="H183" s="67" t="e">
        <f>IF(Calcul!$G188="SA",'Sound Power'!BB183,'Sound Power'!S183)</f>
        <v>#DIV/0!</v>
      </c>
      <c r="I183" s="67" t="e">
        <f>IF(Calcul!$G188="SA",'Sound Power'!BC183,'Sound Power'!T183)</f>
        <v>#DIV/0!</v>
      </c>
      <c r="J183" s="67" t="e">
        <f>IF(Calcul!$G188="SA",'Sound Power'!BD183,'Sound Power'!U183)</f>
        <v>#DIV/0!</v>
      </c>
      <c r="K183" s="67" t="e">
        <f>IF(Calcul!$G188="SA",'Sound Power'!BE183,'Sound Power'!V183)</f>
        <v>#DIV/0!</v>
      </c>
      <c r="L183" s="67" t="e">
        <f>IF(Calcul!$G188="SA",'Sound Power'!BF183,'Sound Power'!W183)</f>
        <v>#DIV/0!</v>
      </c>
      <c r="M183" s="67" t="e">
        <f>'Sound Power'!BY183</f>
        <v>#DIV/0!</v>
      </c>
      <c r="N183" s="67" t="e">
        <f>'Sound Power'!BZ183</f>
        <v>#DIV/0!</v>
      </c>
      <c r="O183" s="67" t="e">
        <f>'Sound Power'!CA183</f>
        <v>#DIV/0!</v>
      </c>
      <c r="P183" s="67" t="e">
        <f>'Sound Power'!CB183</f>
        <v>#DIV/0!</v>
      </c>
      <c r="Q183" s="67" t="e">
        <f>'Sound Power'!CC183</f>
        <v>#DIV/0!</v>
      </c>
      <c r="R183" s="67" t="e">
        <f>'Sound Power'!CD183</f>
        <v>#DIV/0!</v>
      </c>
      <c r="S183" s="67" t="e">
        <f>'Sound Power'!CE183</f>
        <v>#DIV/0!</v>
      </c>
      <c r="T183" s="67" t="e">
        <f>'Sound Power'!CF183</f>
        <v>#DIV/0!</v>
      </c>
      <c r="U183" s="64">
        <f t="shared" si="50"/>
        <v>0</v>
      </c>
      <c r="V183" s="64">
        <f t="shared" si="51"/>
        <v>0</v>
      </c>
      <c r="W183" s="67" t="e">
        <f>('ModelParams Lp'!B$4*10^'ModelParams Lp'!B$5*($U183/$V183)^'ModelParams Lp'!B$6)*3</f>
        <v>#DIV/0!</v>
      </c>
      <c r="X183" s="67" t="e">
        <f>('ModelParams Lp'!C$4*10^'ModelParams Lp'!C$5*($U183/$V183)^'ModelParams Lp'!C$6)*3</f>
        <v>#DIV/0!</v>
      </c>
      <c r="Y183" s="67" t="e">
        <f>('ModelParams Lp'!D$4*10^'ModelParams Lp'!D$5*($U183/$V183)^'ModelParams Lp'!D$6)*3</f>
        <v>#DIV/0!</v>
      </c>
      <c r="Z183" s="67" t="e">
        <f>('ModelParams Lp'!E$4*10^'ModelParams Lp'!E$5*($U183/$V183)^'ModelParams Lp'!E$6)*3</f>
        <v>#DIV/0!</v>
      </c>
      <c r="AA183" s="67" t="e">
        <f>('ModelParams Lp'!F$4*10^'ModelParams Lp'!F$5*($U183/$V183)^'ModelParams Lp'!F$6)*3</f>
        <v>#DIV/0!</v>
      </c>
      <c r="AB183" s="67" t="e">
        <f>('ModelParams Lp'!G$4*10^'ModelParams Lp'!G$5*($U183/$V183)^'ModelParams Lp'!G$6)*3</f>
        <v>#DIV/0!</v>
      </c>
      <c r="AC183" s="67" t="e">
        <f>('ModelParams Lp'!H$4*10^'ModelParams Lp'!H$5*($U183/$V183)^'ModelParams Lp'!H$6)*3</f>
        <v>#DIV/0!</v>
      </c>
      <c r="AD183" s="67" t="e">
        <f>('ModelParams Lp'!I$4*10^'ModelParams Lp'!I$5*($U183/$V183)^'ModelParams Lp'!I$6)*3</f>
        <v>#DIV/0!</v>
      </c>
      <c r="AE183" s="53" t="e">
        <f t="shared" si="52"/>
        <v>#DIV/0!</v>
      </c>
      <c r="AF183" s="53" t="e">
        <f>IF(AE183&lt;'ModelParams Lp'!$B$16,-1,IF(AE183&lt;'ModelParams Lp'!$C$16,0,IF(AE183&lt;'ModelParams Lp'!$D$16,1,IF(AE183&lt;'ModelParams Lp'!$E$16,2,IF(AE183&lt;'ModelParams Lp'!$F$16,3,IF(AE183&lt;'ModelParams Lp'!$G$16,4,IF(AE183&lt;'ModelParams Lp'!$H$16,5,6)))))))</f>
        <v>#DIV/0!</v>
      </c>
      <c r="AG183" s="67" t="e">
        <f ca="1">IF($AF183&gt;1,0,OFFSET('ModelParams Lp'!$C$12,0,-'Sound Pressure'!$AF183))</f>
        <v>#DIV/0!</v>
      </c>
      <c r="AH183" s="67" t="e">
        <f ca="1">IF($AF183&gt;2,0,OFFSET('ModelParams Lp'!$D$12,0,-'Sound Pressure'!$AF183))</f>
        <v>#DIV/0!</v>
      </c>
      <c r="AI183" s="67" t="e">
        <f ca="1">IF($AF183&gt;3,0,OFFSET('ModelParams Lp'!$E$12,0,-'Sound Pressure'!$AF183))</f>
        <v>#DIV/0!</v>
      </c>
      <c r="AJ183" s="67" t="e">
        <f ca="1">IF($AF183&gt;4,0,OFFSET('ModelParams Lp'!$F$12,0,-'Sound Pressure'!$AF183))</f>
        <v>#DIV/0!</v>
      </c>
      <c r="AK183" s="67" t="e">
        <f ca="1">IF($AF183&gt;3,0,OFFSET('ModelParams Lp'!$G$12,0,-'Sound Pressure'!$AF183))</f>
        <v>#DIV/0!</v>
      </c>
      <c r="AL183" s="67" t="e">
        <f ca="1">IF($AF183&gt;5,0,OFFSET('ModelParams Lp'!$H$12,0,-'Sound Pressure'!$AF183))</f>
        <v>#DIV/0!</v>
      </c>
      <c r="AM183" s="67" t="e">
        <f ca="1">IF($AF183&gt;6,0,OFFSET('ModelParams Lp'!$I$12,0,-'Sound Pressure'!$AF183))</f>
        <v>#DIV/0!</v>
      </c>
      <c r="AN183" s="67" t="e">
        <f ca="1">IF($AF183&gt;7,0,IF($AF$4&lt;0,3,OFFSET('ModelParams Lp'!$J$12,0,-'Sound Pressure'!$AF183)))</f>
        <v>#DIV/0!</v>
      </c>
      <c r="AO183" s="67" t="e">
        <f t="shared" si="71"/>
        <v>#DIV/0!</v>
      </c>
      <c r="AP183" s="67" t="e">
        <f t="shared" si="72"/>
        <v>#DIV/0!</v>
      </c>
      <c r="AQ183" s="67" t="e">
        <f t="shared" si="72"/>
        <v>#DIV/0!</v>
      </c>
      <c r="AR183" s="67" t="e">
        <f t="shared" si="72"/>
        <v>#DIV/0!</v>
      </c>
      <c r="AS183" s="67" t="e">
        <f t="shared" si="72"/>
        <v>#DIV/0!</v>
      </c>
      <c r="AT183" s="67" t="e">
        <f t="shared" si="72"/>
        <v>#DIV/0!</v>
      </c>
      <c r="AU183" s="67" t="e">
        <f t="shared" si="72"/>
        <v>#DIV/0!</v>
      </c>
      <c r="AV183" s="67" t="e">
        <f t="shared" si="72"/>
        <v>#DIV/0!</v>
      </c>
      <c r="AW183" s="67">
        <f>'ModelParams Lp'!B$22</f>
        <v>4</v>
      </c>
      <c r="AX183" s="67">
        <f>'ModelParams Lp'!C$22</f>
        <v>2</v>
      </c>
      <c r="AY183" s="67">
        <f>'ModelParams Lp'!D$22</f>
        <v>1</v>
      </c>
      <c r="AZ183" s="67">
        <f>'ModelParams Lp'!E$22</f>
        <v>0</v>
      </c>
      <c r="BA183" s="67">
        <f>'ModelParams Lp'!F$22</f>
        <v>0</v>
      </c>
      <c r="BB183" s="67">
        <f>'ModelParams Lp'!G$22</f>
        <v>0</v>
      </c>
      <c r="BC183" s="67">
        <f>'ModelParams Lp'!H$22</f>
        <v>0</v>
      </c>
      <c r="BD183" s="67">
        <f>'ModelParams Lp'!I$22</f>
        <v>0</v>
      </c>
      <c r="BE183" s="67" t="e">
        <f>-10*LOG(2/(4*PI()*2^2)+4/(0.163*(Calcul!$K188*Calcul!$L188)/VLOOKUP(Calcul!$I188,'ModelParams Lp'!$E$37:$F$39,2,0)))</f>
        <v>#N/A</v>
      </c>
      <c r="BF183" s="67" t="e">
        <f>-10*LOG(2/(4*PI()*2^2)+4/(0.163*(Calcul!$K188*Calcul!$L188)/VLOOKUP(Calcul!$I188,'ModelParams Lp'!$E$37:$F$39,2,0)))</f>
        <v>#N/A</v>
      </c>
      <c r="BG183" s="67" t="e">
        <f>-10*LOG(2/(4*PI()*2^2)+4/(0.163*(Calcul!$K188*Calcul!$L188)/VLOOKUP(Calcul!$I188,'ModelParams Lp'!$E$37:$F$39,2,0)))</f>
        <v>#N/A</v>
      </c>
      <c r="BH183" s="67" t="e">
        <f>-10*LOG(2/(4*PI()*2^2)+4/(0.163*(Calcul!$K188*Calcul!$L188)/VLOOKUP(Calcul!$I188,'ModelParams Lp'!$E$37:$F$39,2,0)))</f>
        <v>#N/A</v>
      </c>
      <c r="BI183" s="67" t="e">
        <f>-10*LOG(2/(4*PI()*2^2)+4/(0.163*(Calcul!$K188*Calcul!$L188)/VLOOKUP(Calcul!$I188,'ModelParams Lp'!$E$37:$F$39,2,0)))</f>
        <v>#N/A</v>
      </c>
      <c r="BJ183" s="67" t="e">
        <f>-10*LOG(2/(4*PI()*2^2)+4/(0.163*(Calcul!$K188*Calcul!$L188)/VLOOKUP(Calcul!$I188,'ModelParams Lp'!$E$37:$F$39,2,0)))</f>
        <v>#N/A</v>
      </c>
      <c r="BK183" s="67" t="e">
        <f>-10*LOG(2/(4*PI()*2^2)+4/(0.163*(Calcul!$K188*Calcul!$L188)/VLOOKUP(Calcul!$I188,'ModelParams Lp'!$E$37:$F$39,2,0)))</f>
        <v>#N/A</v>
      </c>
      <c r="BL183" s="67" t="e">
        <f>-10*LOG(2/(4*PI()*2^2)+4/(0.163*(Calcul!$K188*Calcul!$L188)/VLOOKUP(Calcul!$I188,'ModelParams Lp'!$E$37:$F$39,2,0)))</f>
        <v>#N/A</v>
      </c>
      <c r="BM183" s="67" t="e">
        <f>VLOOKUP(Calcul!$J188,'ModelParams Lp'!$D$28:$O$32,5,0)+BE183</f>
        <v>#N/A</v>
      </c>
      <c r="BN183" s="67" t="e">
        <f>VLOOKUP(Calcul!$J188,'ModelParams Lp'!$D$28:$O$32,6,0)+BF183</f>
        <v>#N/A</v>
      </c>
      <c r="BO183" s="67" t="e">
        <f>VLOOKUP(Calcul!$J188,'ModelParams Lp'!$D$28:$O$32,7,0)+BG183</f>
        <v>#N/A</v>
      </c>
      <c r="BP183" s="67" t="e">
        <f>VLOOKUP(Calcul!$J188,'ModelParams Lp'!$D$28:$O$32,8,0)+BH183</f>
        <v>#N/A</v>
      </c>
      <c r="BQ183" s="67" t="e">
        <f>VLOOKUP(Calcul!$J188,'ModelParams Lp'!$D$28:$O$32,9,0)+BI183</f>
        <v>#N/A</v>
      </c>
      <c r="BR183" s="67" t="e">
        <f>VLOOKUP(Calcul!$J188,'ModelParams Lp'!$D$28:$O$32,10,0)+BJ183</f>
        <v>#N/A</v>
      </c>
      <c r="BS183" s="67" t="e">
        <f>VLOOKUP(Calcul!$J188,'ModelParams Lp'!$D$28:$O$32,11,0)+BK183</f>
        <v>#N/A</v>
      </c>
      <c r="BT183" s="67" t="e">
        <f>VLOOKUP(Calcul!$J188,'ModelParams Lp'!$D$28:$O$32,12,0)+BL183</f>
        <v>#N/A</v>
      </c>
      <c r="BU183" s="66" t="e">
        <f t="shared" ca="1" si="53"/>
        <v>#DIV/0!</v>
      </c>
      <c r="BV183" s="66" t="e">
        <f t="shared" ca="1" si="54"/>
        <v>#DIV/0!</v>
      </c>
      <c r="BW183" s="66" t="e">
        <f t="shared" ca="1" si="55"/>
        <v>#DIV/0!</v>
      </c>
      <c r="BX183" s="66" t="e">
        <f t="shared" ca="1" si="56"/>
        <v>#DIV/0!</v>
      </c>
      <c r="BY183" s="66" t="e">
        <f t="shared" ca="1" si="57"/>
        <v>#DIV/0!</v>
      </c>
      <c r="BZ183" s="66" t="e">
        <f t="shared" ca="1" si="58"/>
        <v>#DIV/0!</v>
      </c>
      <c r="CA183" s="66" t="e">
        <f t="shared" ca="1" si="59"/>
        <v>#DIV/0!</v>
      </c>
      <c r="CB183" s="66" t="e">
        <f t="shared" ca="1" si="60"/>
        <v>#DIV/0!</v>
      </c>
      <c r="CC183" s="24" t="e">
        <f ca="1">10*LOG10(IF(BU183="",0,POWER(10,((BU183+'ModelParams Lw'!$O$4)/10))) +IF(BV183="",0,POWER(10,((BV183+'ModelParams Lw'!$P$4)/10))) +IF(BW183="",0,POWER(10,((BW183+'ModelParams Lw'!$Q$4)/10))) +IF(BX183="",0,POWER(10,((BX183+'ModelParams Lw'!$R$4)/10))) +IF(BY183="",0,POWER(10,((BY183+'ModelParams Lw'!$S$4)/10))) +IF(BZ183="",0,POWER(10,((BZ183+'ModelParams Lw'!$T$4)/10))) +IF(CA183="",0,POWER(10,((CA183+'ModelParams Lw'!$U$4)/10)))+IF(CB183="",0,POWER(10,((CB183+'ModelParams Lw'!$V$4)/10))))</f>
        <v>#DIV/0!</v>
      </c>
      <c r="CD183" s="24" t="e">
        <f t="shared" ca="1" si="61"/>
        <v>#DIV/0!</v>
      </c>
      <c r="CE183" s="24" t="e">
        <f ca="1">(BU183-'ModelParams Lw'!O$10)/'ModelParams Lw'!O$11</f>
        <v>#DIV/0!</v>
      </c>
      <c r="CF183" s="24" t="e">
        <f ca="1">(BV183-'ModelParams Lw'!P$10)/'ModelParams Lw'!P$11</f>
        <v>#DIV/0!</v>
      </c>
      <c r="CG183" s="24" t="e">
        <f ca="1">(BW183-'ModelParams Lw'!Q$10)/'ModelParams Lw'!Q$11</f>
        <v>#DIV/0!</v>
      </c>
      <c r="CH183" s="24" t="e">
        <f ca="1">(BX183-'ModelParams Lw'!R$10)/'ModelParams Lw'!R$11</f>
        <v>#DIV/0!</v>
      </c>
      <c r="CI183" s="24" t="e">
        <f ca="1">(BY183-'ModelParams Lw'!S$10)/'ModelParams Lw'!S$11</f>
        <v>#DIV/0!</v>
      </c>
      <c r="CJ183" s="24" t="e">
        <f ca="1">(BZ183-'ModelParams Lw'!T$10)/'ModelParams Lw'!T$11</f>
        <v>#DIV/0!</v>
      </c>
      <c r="CK183" s="24" t="e">
        <f ca="1">(CA183-'ModelParams Lw'!U$10)/'ModelParams Lw'!U$11</f>
        <v>#DIV/0!</v>
      </c>
      <c r="CL183" s="24" t="e">
        <f ca="1">(CB183-'ModelParams Lw'!V$10)/'ModelParams Lw'!V$11</f>
        <v>#DIV/0!</v>
      </c>
      <c r="CM183" s="66" t="e">
        <f t="shared" si="62"/>
        <v>#DIV/0!</v>
      </c>
      <c r="CN183" s="66" t="e">
        <f t="shared" si="63"/>
        <v>#DIV/0!</v>
      </c>
      <c r="CO183" s="66" t="e">
        <f t="shared" si="64"/>
        <v>#DIV/0!</v>
      </c>
      <c r="CP183" s="66" t="e">
        <f t="shared" si="65"/>
        <v>#DIV/0!</v>
      </c>
      <c r="CQ183" s="66" t="e">
        <f t="shared" si="66"/>
        <v>#DIV/0!</v>
      </c>
      <c r="CR183" s="66" t="e">
        <f t="shared" si="67"/>
        <v>#DIV/0!</v>
      </c>
      <c r="CS183" s="66" t="e">
        <f t="shared" si="68"/>
        <v>#DIV/0!</v>
      </c>
      <c r="CT183" s="66" t="e">
        <f t="shared" si="69"/>
        <v>#DIV/0!</v>
      </c>
      <c r="CU183" s="24" t="e">
        <f>10*LOG10(IF(CM183="",0,POWER(10,((CM183+'ModelParams Lw'!$O$4)/10))) +IF(CN183="",0,POWER(10,((CN183+'ModelParams Lw'!$P$4)/10))) +IF(CO183="",0,POWER(10,((CO183+'ModelParams Lw'!$Q$4)/10))) +IF(CP183="",0,POWER(10,((CP183+'ModelParams Lw'!$R$4)/10))) +IF(CQ183="",0,POWER(10,((CQ183+'ModelParams Lw'!$S$4)/10))) +IF(CR183="",0,POWER(10,((CR183+'ModelParams Lw'!$T$4)/10))) +IF(CS183="",0,POWER(10,((CS183+'ModelParams Lw'!$U$4)/10)))+IF(CT183="",0,POWER(10,((CT183+'ModelParams Lw'!$V$4)/10))))</f>
        <v>#DIV/0!</v>
      </c>
      <c r="CV183" s="24" t="e">
        <f t="shared" si="70"/>
        <v>#DIV/0!</v>
      </c>
      <c r="CW183" s="24" t="e">
        <f>(CM183-'ModelParams Lw'!O$10)/'ModelParams Lw'!O$11</f>
        <v>#DIV/0!</v>
      </c>
      <c r="CX183" s="24" t="e">
        <f>(CN183-'ModelParams Lw'!P$10)/'ModelParams Lw'!P$11</f>
        <v>#DIV/0!</v>
      </c>
      <c r="CY183" s="24" t="e">
        <f>(CO183-'ModelParams Lw'!Q$10)/'ModelParams Lw'!Q$11</f>
        <v>#DIV/0!</v>
      </c>
      <c r="CZ183" s="24" t="e">
        <f>(CP183-'ModelParams Lw'!R$10)/'ModelParams Lw'!R$11</f>
        <v>#DIV/0!</v>
      </c>
      <c r="DA183" s="24" t="e">
        <f>(CQ183-'ModelParams Lw'!S$10)/'ModelParams Lw'!S$11</f>
        <v>#DIV/0!</v>
      </c>
      <c r="DB183" s="24" t="e">
        <f>(CR183-'ModelParams Lw'!T$10)/'ModelParams Lw'!T$11</f>
        <v>#DIV/0!</v>
      </c>
      <c r="DC183" s="24" t="e">
        <f>(CS183-'ModelParams Lw'!U$10)/'ModelParams Lw'!U$11</f>
        <v>#DIV/0!</v>
      </c>
      <c r="DD183" s="24" t="e">
        <f>(CT183-'ModelParams Lw'!V$10)/'ModelParams Lw'!V$11</f>
        <v>#DIV/0!</v>
      </c>
    </row>
    <row r="184" spans="1:108" x14ac:dyDescent="0.25">
      <c r="A184" s="12">
        <f>'Sound Power'!B184</f>
        <v>0</v>
      </c>
      <c r="B184" s="12">
        <f>'Sound Power'!D184</f>
        <v>0</v>
      </c>
      <c r="C184" s="12">
        <f>'Sound Power'!E184</f>
        <v>0</v>
      </c>
      <c r="D184" s="12">
        <f>'Sound Power'!F184</f>
        <v>0</v>
      </c>
      <c r="E184" s="67" t="e">
        <f>IF(Calcul!$G189="SA",'Sound Power'!AY184,'Sound Power'!P184)</f>
        <v>#DIV/0!</v>
      </c>
      <c r="F184" s="67" t="e">
        <f>IF(Calcul!$G189="SA",'Sound Power'!AZ184,'Sound Power'!Q184)</f>
        <v>#DIV/0!</v>
      </c>
      <c r="G184" s="67" t="e">
        <f>IF(Calcul!$G189="SA",'Sound Power'!BA184,'Sound Power'!R184)</f>
        <v>#DIV/0!</v>
      </c>
      <c r="H184" s="67" t="e">
        <f>IF(Calcul!$G189="SA",'Sound Power'!BB184,'Sound Power'!S184)</f>
        <v>#DIV/0!</v>
      </c>
      <c r="I184" s="67" t="e">
        <f>IF(Calcul!$G189="SA",'Sound Power'!BC184,'Sound Power'!T184)</f>
        <v>#DIV/0!</v>
      </c>
      <c r="J184" s="67" t="e">
        <f>IF(Calcul!$G189="SA",'Sound Power'!BD184,'Sound Power'!U184)</f>
        <v>#DIV/0!</v>
      </c>
      <c r="K184" s="67" t="e">
        <f>IF(Calcul!$G189="SA",'Sound Power'!BE184,'Sound Power'!V184)</f>
        <v>#DIV/0!</v>
      </c>
      <c r="L184" s="67" t="e">
        <f>IF(Calcul!$G189="SA",'Sound Power'!BF184,'Sound Power'!W184)</f>
        <v>#DIV/0!</v>
      </c>
      <c r="M184" s="67" t="e">
        <f>'Sound Power'!BY184</f>
        <v>#DIV/0!</v>
      </c>
      <c r="N184" s="67" t="e">
        <f>'Sound Power'!BZ184</f>
        <v>#DIV/0!</v>
      </c>
      <c r="O184" s="67" t="e">
        <f>'Sound Power'!CA184</f>
        <v>#DIV/0!</v>
      </c>
      <c r="P184" s="67" t="e">
        <f>'Sound Power'!CB184</f>
        <v>#DIV/0!</v>
      </c>
      <c r="Q184" s="67" t="e">
        <f>'Sound Power'!CC184</f>
        <v>#DIV/0!</v>
      </c>
      <c r="R184" s="67" t="e">
        <f>'Sound Power'!CD184</f>
        <v>#DIV/0!</v>
      </c>
      <c r="S184" s="67" t="e">
        <f>'Sound Power'!CE184</f>
        <v>#DIV/0!</v>
      </c>
      <c r="T184" s="67" t="e">
        <f>'Sound Power'!CF184</f>
        <v>#DIV/0!</v>
      </c>
      <c r="U184" s="64">
        <f t="shared" si="50"/>
        <v>0</v>
      </c>
      <c r="V184" s="64">
        <f t="shared" si="51"/>
        <v>0</v>
      </c>
      <c r="W184" s="67" t="e">
        <f>('ModelParams Lp'!B$4*10^'ModelParams Lp'!B$5*($U184/$V184)^'ModelParams Lp'!B$6)*3</f>
        <v>#DIV/0!</v>
      </c>
      <c r="X184" s="67" t="e">
        <f>('ModelParams Lp'!C$4*10^'ModelParams Lp'!C$5*($U184/$V184)^'ModelParams Lp'!C$6)*3</f>
        <v>#DIV/0!</v>
      </c>
      <c r="Y184" s="67" t="e">
        <f>('ModelParams Lp'!D$4*10^'ModelParams Lp'!D$5*($U184/$V184)^'ModelParams Lp'!D$6)*3</f>
        <v>#DIV/0!</v>
      </c>
      <c r="Z184" s="67" t="e">
        <f>('ModelParams Lp'!E$4*10^'ModelParams Lp'!E$5*($U184/$V184)^'ModelParams Lp'!E$6)*3</f>
        <v>#DIV/0!</v>
      </c>
      <c r="AA184" s="67" t="e">
        <f>('ModelParams Lp'!F$4*10^'ModelParams Lp'!F$5*($U184/$V184)^'ModelParams Lp'!F$6)*3</f>
        <v>#DIV/0!</v>
      </c>
      <c r="AB184" s="67" t="e">
        <f>('ModelParams Lp'!G$4*10^'ModelParams Lp'!G$5*($U184/$V184)^'ModelParams Lp'!G$6)*3</f>
        <v>#DIV/0!</v>
      </c>
      <c r="AC184" s="67" t="e">
        <f>('ModelParams Lp'!H$4*10^'ModelParams Lp'!H$5*($U184/$V184)^'ModelParams Lp'!H$6)*3</f>
        <v>#DIV/0!</v>
      </c>
      <c r="AD184" s="67" t="e">
        <f>('ModelParams Lp'!I$4*10^'ModelParams Lp'!I$5*($U184/$V184)^'ModelParams Lp'!I$6)*3</f>
        <v>#DIV/0!</v>
      </c>
      <c r="AE184" s="53" t="e">
        <f t="shared" si="52"/>
        <v>#DIV/0!</v>
      </c>
      <c r="AF184" s="53" t="e">
        <f>IF(AE184&lt;'ModelParams Lp'!$B$16,-1,IF(AE184&lt;'ModelParams Lp'!$C$16,0,IF(AE184&lt;'ModelParams Lp'!$D$16,1,IF(AE184&lt;'ModelParams Lp'!$E$16,2,IF(AE184&lt;'ModelParams Lp'!$F$16,3,IF(AE184&lt;'ModelParams Lp'!$G$16,4,IF(AE184&lt;'ModelParams Lp'!$H$16,5,6)))))))</f>
        <v>#DIV/0!</v>
      </c>
      <c r="AG184" s="67" t="e">
        <f ca="1">IF($AF184&gt;1,0,OFFSET('ModelParams Lp'!$C$12,0,-'Sound Pressure'!$AF184))</f>
        <v>#DIV/0!</v>
      </c>
      <c r="AH184" s="67" t="e">
        <f ca="1">IF($AF184&gt;2,0,OFFSET('ModelParams Lp'!$D$12,0,-'Sound Pressure'!$AF184))</f>
        <v>#DIV/0!</v>
      </c>
      <c r="AI184" s="67" t="e">
        <f ca="1">IF($AF184&gt;3,0,OFFSET('ModelParams Lp'!$E$12,0,-'Sound Pressure'!$AF184))</f>
        <v>#DIV/0!</v>
      </c>
      <c r="AJ184" s="67" t="e">
        <f ca="1">IF($AF184&gt;4,0,OFFSET('ModelParams Lp'!$F$12,0,-'Sound Pressure'!$AF184))</f>
        <v>#DIV/0!</v>
      </c>
      <c r="AK184" s="67" t="e">
        <f ca="1">IF($AF184&gt;3,0,OFFSET('ModelParams Lp'!$G$12,0,-'Sound Pressure'!$AF184))</f>
        <v>#DIV/0!</v>
      </c>
      <c r="AL184" s="67" t="e">
        <f ca="1">IF($AF184&gt;5,0,OFFSET('ModelParams Lp'!$H$12,0,-'Sound Pressure'!$AF184))</f>
        <v>#DIV/0!</v>
      </c>
      <c r="AM184" s="67" t="e">
        <f ca="1">IF($AF184&gt;6,0,OFFSET('ModelParams Lp'!$I$12,0,-'Sound Pressure'!$AF184))</f>
        <v>#DIV/0!</v>
      </c>
      <c r="AN184" s="67" t="e">
        <f ca="1">IF($AF184&gt;7,0,IF($AF$4&lt;0,3,OFFSET('ModelParams Lp'!$J$12,0,-'Sound Pressure'!$AF184)))</f>
        <v>#DIV/0!</v>
      </c>
      <c r="AO184" s="67" t="e">
        <f t="shared" si="71"/>
        <v>#DIV/0!</v>
      </c>
      <c r="AP184" s="67" t="e">
        <f t="shared" si="72"/>
        <v>#DIV/0!</v>
      </c>
      <c r="AQ184" s="67" t="e">
        <f t="shared" si="72"/>
        <v>#DIV/0!</v>
      </c>
      <c r="AR184" s="67" t="e">
        <f t="shared" si="72"/>
        <v>#DIV/0!</v>
      </c>
      <c r="AS184" s="67" t="e">
        <f t="shared" si="72"/>
        <v>#DIV/0!</v>
      </c>
      <c r="AT184" s="67" t="e">
        <f t="shared" si="72"/>
        <v>#DIV/0!</v>
      </c>
      <c r="AU184" s="67" t="e">
        <f t="shared" si="72"/>
        <v>#DIV/0!</v>
      </c>
      <c r="AV184" s="67" t="e">
        <f t="shared" si="72"/>
        <v>#DIV/0!</v>
      </c>
      <c r="AW184" s="67">
        <f>'ModelParams Lp'!B$22</f>
        <v>4</v>
      </c>
      <c r="AX184" s="67">
        <f>'ModelParams Lp'!C$22</f>
        <v>2</v>
      </c>
      <c r="AY184" s="67">
        <f>'ModelParams Lp'!D$22</f>
        <v>1</v>
      </c>
      <c r="AZ184" s="67">
        <f>'ModelParams Lp'!E$22</f>
        <v>0</v>
      </c>
      <c r="BA184" s="67">
        <f>'ModelParams Lp'!F$22</f>
        <v>0</v>
      </c>
      <c r="BB184" s="67">
        <f>'ModelParams Lp'!G$22</f>
        <v>0</v>
      </c>
      <c r="BC184" s="67">
        <f>'ModelParams Lp'!H$22</f>
        <v>0</v>
      </c>
      <c r="BD184" s="67">
        <f>'ModelParams Lp'!I$22</f>
        <v>0</v>
      </c>
      <c r="BE184" s="67" t="e">
        <f>-10*LOG(2/(4*PI()*2^2)+4/(0.163*(Calcul!$K189*Calcul!$L189)/VLOOKUP(Calcul!$I189,'ModelParams Lp'!$E$37:$F$39,2,0)))</f>
        <v>#N/A</v>
      </c>
      <c r="BF184" s="67" t="e">
        <f>-10*LOG(2/(4*PI()*2^2)+4/(0.163*(Calcul!$K189*Calcul!$L189)/VLOOKUP(Calcul!$I189,'ModelParams Lp'!$E$37:$F$39,2,0)))</f>
        <v>#N/A</v>
      </c>
      <c r="BG184" s="67" t="e">
        <f>-10*LOG(2/(4*PI()*2^2)+4/(0.163*(Calcul!$K189*Calcul!$L189)/VLOOKUP(Calcul!$I189,'ModelParams Lp'!$E$37:$F$39,2,0)))</f>
        <v>#N/A</v>
      </c>
      <c r="BH184" s="67" t="e">
        <f>-10*LOG(2/(4*PI()*2^2)+4/(0.163*(Calcul!$K189*Calcul!$L189)/VLOOKUP(Calcul!$I189,'ModelParams Lp'!$E$37:$F$39,2,0)))</f>
        <v>#N/A</v>
      </c>
      <c r="BI184" s="67" t="e">
        <f>-10*LOG(2/(4*PI()*2^2)+4/(0.163*(Calcul!$K189*Calcul!$L189)/VLOOKUP(Calcul!$I189,'ModelParams Lp'!$E$37:$F$39,2,0)))</f>
        <v>#N/A</v>
      </c>
      <c r="BJ184" s="67" t="e">
        <f>-10*LOG(2/(4*PI()*2^2)+4/(0.163*(Calcul!$K189*Calcul!$L189)/VLOOKUP(Calcul!$I189,'ModelParams Lp'!$E$37:$F$39,2,0)))</f>
        <v>#N/A</v>
      </c>
      <c r="BK184" s="67" t="e">
        <f>-10*LOG(2/(4*PI()*2^2)+4/(0.163*(Calcul!$K189*Calcul!$L189)/VLOOKUP(Calcul!$I189,'ModelParams Lp'!$E$37:$F$39,2,0)))</f>
        <v>#N/A</v>
      </c>
      <c r="BL184" s="67" t="e">
        <f>-10*LOG(2/(4*PI()*2^2)+4/(0.163*(Calcul!$K189*Calcul!$L189)/VLOOKUP(Calcul!$I189,'ModelParams Lp'!$E$37:$F$39,2,0)))</f>
        <v>#N/A</v>
      </c>
      <c r="BM184" s="67" t="e">
        <f>VLOOKUP(Calcul!$J189,'ModelParams Lp'!$D$28:$O$32,5,0)+BE184</f>
        <v>#N/A</v>
      </c>
      <c r="BN184" s="67" t="e">
        <f>VLOOKUP(Calcul!$J189,'ModelParams Lp'!$D$28:$O$32,6,0)+BF184</f>
        <v>#N/A</v>
      </c>
      <c r="BO184" s="67" t="e">
        <f>VLOOKUP(Calcul!$J189,'ModelParams Lp'!$D$28:$O$32,7,0)+BG184</f>
        <v>#N/A</v>
      </c>
      <c r="BP184" s="67" t="e">
        <f>VLOOKUP(Calcul!$J189,'ModelParams Lp'!$D$28:$O$32,8,0)+BH184</f>
        <v>#N/A</v>
      </c>
      <c r="BQ184" s="67" t="e">
        <f>VLOOKUP(Calcul!$J189,'ModelParams Lp'!$D$28:$O$32,9,0)+BI184</f>
        <v>#N/A</v>
      </c>
      <c r="BR184" s="67" t="e">
        <f>VLOOKUP(Calcul!$J189,'ModelParams Lp'!$D$28:$O$32,10,0)+BJ184</f>
        <v>#N/A</v>
      </c>
      <c r="BS184" s="67" t="e">
        <f>VLOOKUP(Calcul!$J189,'ModelParams Lp'!$D$28:$O$32,11,0)+BK184</f>
        <v>#N/A</v>
      </c>
      <c r="BT184" s="67" t="e">
        <f>VLOOKUP(Calcul!$J189,'ModelParams Lp'!$D$28:$O$32,12,0)+BL184</f>
        <v>#N/A</v>
      </c>
      <c r="BU184" s="66" t="e">
        <f t="shared" ca="1" si="53"/>
        <v>#DIV/0!</v>
      </c>
      <c r="BV184" s="66" t="e">
        <f t="shared" ca="1" si="54"/>
        <v>#DIV/0!</v>
      </c>
      <c r="BW184" s="66" t="e">
        <f t="shared" ca="1" si="55"/>
        <v>#DIV/0!</v>
      </c>
      <c r="BX184" s="66" t="e">
        <f t="shared" ca="1" si="56"/>
        <v>#DIV/0!</v>
      </c>
      <c r="BY184" s="66" t="e">
        <f t="shared" ca="1" si="57"/>
        <v>#DIV/0!</v>
      </c>
      <c r="BZ184" s="66" t="e">
        <f t="shared" ca="1" si="58"/>
        <v>#DIV/0!</v>
      </c>
      <c r="CA184" s="66" t="e">
        <f t="shared" ca="1" si="59"/>
        <v>#DIV/0!</v>
      </c>
      <c r="CB184" s="66" t="e">
        <f t="shared" ca="1" si="60"/>
        <v>#DIV/0!</v>
      </c>
      <c r="CC184" s="24" t="e">
        <f ca="1">10*LOG10(IF(BU184="",0,POWER(10,((BU184+'ModelParams Lw'!$O$4)/10))) +IF(BV184="",0,POWER(10,((BV184+'ModelParams Lw'!$P$4)/10))) +IF(BW184="",0,POWER(10,((BW184+'ModelParams Lw'!$Q$4)/10))) +IF(BX184="",0,POWER(10,((BX184+'ModelParams Lw'!$R$4)/10))) +IF(BY184="",0,POWER(10,((BY184+'ModelParams Lw'!$S$4)/10))) +IF(BZ184="",0,POWER(10,((BZ184+'ModelParams Lw'!$T$4)/10))) +IF(CA184="",0,POWER(10,((CA184+'ModelParams Lw'!$U$4)/10)))+IF(CB184="",0,POWER(10,((CB184+'ModelParams Lw'!$V$4)/10))))</f>
        <v>#DIV/0!</v>
      </c>
      <c r="CD184" s="24" t="e">
        <f t="shared" ca="1" si="61"/>
        <v>#DIV/0!</v>
      </c>
      <c r="CE184" s="24" t="e">
        <f ca="1">(BU184-'ModelParams Lw'!O$10)/'ModelParams Lw'!O$11</f>
        <v>#DIV/0!</v>
      </c>
      <c r="CF184" s="24" t="e">
        <f ca="1">(BV184-'ModelParams Lw'!P$10)/'ModelParams Lw'!P$11</f>
        <v>#DIV/0!</v>
      </c>
      <c r="CG184" s="24" t="e">
        <f ca="1">(BW184-'ModelParams Lw'!Q$10)/'ModelParams Lw'!Q$11</f>
        <v>#DIV/0!</v>
      </c>
      <c r="CH184" s="24" t="e">
        <f ca="1">(BX184-'ModelParams Lw'!R$10)/'ModelParams Lw'!R$11</f>
        <v>#DIV/0!</v>
      </c>
      <c r="CI184" s="24" t="e">
        <f ca="1">(BY184-'ModelParams Lw'!S$10)/'ModelParams Lw'!S$11</f>
        <v>#DIV/0!</v>
      </c>
      <c r="CJ184" s="24" t="e">
        <f ca="1">(BZ184-'ModelParams Lw'!T$10)/'ModelParams Lw'!T$11</f>
        <v>#DIV/0!</v>
      </c>
      <c r="CK184" s="24" t="e">
        <f ca="1">(CA184-'ModelParams Lw'!U$10)/'ModelParams Lw'!U$11</f>
        <v>#DIV/0!</v>
      </c>
      <c r="CL184" s="24" t="e">
        <f ca="1">(CB184-'ModelParams Lw'!V$10)/'ModelParams Lw'!V$11</f>
        <v>#DIV/0!</v>
      </c>
      <c r="CM184" s="66" t="e">
        <f t="shared" si="62"/>
        <v>#DIV/0!</v>
      </c>
      <c r="CN184" s="66" t="e">
        <f t="shared" si="63"/>
        <v>#DIV/0!</v>
      </c>
      <c r="CO184" s="66" t="e">
        <f t="shared" si="64"/>
        <v>#DIV/0!</v>
      </c>
      <c r="CP184" s="66" t="e">
        <f t="shared" si="65"/>
        <v>#DIV/0!</v>
      </c>
      <c r="CQ184" s="66" t="e">
        <f t="shared" si="66"/>
        <v>#DIV/0!</v>
      </c>
      <c r="CR184" s="66" t="e">
        <f t="shared" si="67"/>
        <v>#DIV/0!</v>
      </c>
      <c r="CS184" s="66" t="e">
        <f t="shared" si="68"/>
        <v>#DIV/0!</v>
      </c>
      <c r="CT184" s="66" t="e">
        <f t="shared" si="69"/>
        <v>#DIV/0!</v>
      </c>
      <c r="CU184" s="24" t="e">
        <f>10*LOG10(IF(CM184="",0,POWER(10,((CM184+'ModelParams Lw'!$O$4)/10))) +IF(CN184="",0,POWER(10,((CN184+'ModelParams Lw'!$P$4)/10))) +IF(CO184="",0,POWER(10,((CO184+'ModelParams Lw'!$Q$4)/10))) +IF(CP184="",0,POWER(10,((CP184+'ModelParams Lw'!$R$4)/10))) +IF(CQ184="",0,POWER(10,((CQ184+'ModelParams Lw'!$S$4)/10))) +IF(CR184="",0,POWER(10,((CR184+'ModelParams Lw'!$T$4)/10))) +IF(CS184="",0,POWER(10,((CS184+'ModelParams Lw'!$U$4)/10)))+IF(CT184="",0,POWER(10,((CT184+'ModelParams Lw'!$V$4)/10))))</f>
        <v>#DIV/0!</v>
      </c>
      <c r="CV184" s="24" t="e">
        <f t="shared" si="70"/>
        <v>#DIV/0!</v>
      </c>
      <c r="CW184" s="24" t="e">
        <f>(CM184-'ModelParams Lw'!O$10)/'ModelParams Lw'!O$11</f>
        <v>#DIV/0!</v>
      </c>
      <c r="CX184" s="24" t="e">
        <f>(CN184-'ModelParams Lw'!P$10)/'ModelParams Lw'!P$11</f>
        <v>#DIV/0!</v>
      </c>
      <c r="CY184" s="24" t="e">
        <f>(CO184-'ModelParams Lw'!Q$10)/'ModelParams Lw'!Q$11</f>
        <v>#DIV/0!</v>
      </c>
      <c r="CZ184" s="24" t="e">
        <f>(CP184-'ModelParams Lw'!R$10)/'ModelParams Lw'!R$11</f>
        <v>#DIV/0!</v>
      </c>
      <c r="DA184" s="24" t="e">
        <f>(CQ184-'ModelParams Lw'!S$10)/'ModelParams Lw'!S$11</f>
        <v>#DIV/0!</v>
      </c>
      <c r="DB184" s="24" t="e">
        <f>(CR184-'ModelParams Lw'!T$10)/'ModelParams Lw'!T$11</f>
        <v>#DIV/0!</v>
      </c>
      <c r="DC184" s="24" t="e">
        <f>(CS184-'ModelParams Lw'!U$10)/'ModelParams Lw'!U$11</f>
        <v>#DIV/0!</v>
      </c>
      <c r="DD184" s="24" t="e">
        <f>(CT184-'ModelParams Lw'!V$10)/'ModelParams Lw'!V$11</f>
        <v>#DIV/0!</v>
      </c>
    </row>
    <row r="185" spans="1:108" x14ac:dyDescent="0.25">
      <c r="A185" s="12">
        <f>'Sound Power'!B185</f>
        <v>0</v>
      </c>
      <c r="B185" s="12">
        <f>'Sound Power'!D185</f>
        <v>0</v>
      </c>
      <c r="C185" s="12">
        <f>'Sound Power'!E185</f>
        <v>0</v>
      </c>
      <c r="D185" s="12">
        <f>'Sound Power'!F185</f>
        <v>0</v>
      </c>
      <c r="E185" s="67" t="e">
        <f>IF(Calcul!$G190="SA",'Sound Power'!AY185,'Sound Power'!P185)</f>
        <v>#DIV/0!</v>
      </c>
      <c r="F185" s="67" t="e">
        <f>IF(Calcul!$G190="SA",'Sound Power'!AZ185,'Sound Power'!Q185)</f>
        <v>#DIV/0!</v>
      </c>
      <c r="G185" s="67" t="e">
        <f>IF(Calcul!$G190="SA",'Sound Power'!BA185,'Sound Power'!R185)</f>
        <v>#DIV/0!</v>
      </c>
      <c r="H185" s="67" t="e">
        <f>IF(Calcul!$G190="SA",'Sound Power'!BB185,'Sound Power'!S185)</f>
        <v>#DIV/0!</v>
      </c>
      <c r="I185" s="67" t="e">
        <f>IF(Calcul!$G190="SA",'Sound Power'!BC185,'Sound Power'!T185)</f>
        <v>#DIV/0!</v>
      </c>
      <c r="J185" s="67" t="e">
        <f>IF(Calcul!$G190="SA",'Sound Power'!BD185,'Sound Power'!U185)</f>
        <v>#DIV/0!</v>
      </c>
      <c r="K185" s="67" t="e">
        <f>IF(Calcul!$G190="SA",'Sound Power'!BE185,'Sound Power'!V185)</f>
        <v>#DIV/0!</v>
      </c>
      <c r="L185" s="67" t="e">
        <f>IF(Calcul!$G190="SA",'Sound Power'!BF185,'Sound Power'!W185)</f>
        <v>#DIV/0!</v>
      </c>
      <c r="M185" s="67" t="e">
        <f>'Sound Power'!BY185</f>
        <v>#DIV/0!</v>
      </c>
      <c r="N185" s="67" t="e">
        <f>'Sound Power'!BZ185</f>
        <v>#DIV/0!</v>
      </c>
      <c r="O185" s="67" t="e">
        <f>'Sound Power'!CA185</f>
        <v>#DIV/0!</v>
      </c>
      <c r="P185" s="67" t="e">
        <f>'Sound Power'!CB185</f>
        <v>#DIV/0!</v>
      </c>
      <c r="Q185" s="67" t="e">
        <f>'Sound Power'!CC185</f>
        <v>#DIV/0!</v>
      </c>
      <c r="R185" s="67" t="e">
        <f>'Sound Power'!CD185</f>
        <v>#DIV/0!</v>
      </c>
      <c r="S185" s="67" t="e">
        <f>'Sound Power'!CE185</f>
        <v>#DIV/0!</v>
      </c>
      <c r="T185" s="67" t="e">
        <f>'Sound Power'!CF185</f>
        <v>#DIV/0!</v>
      </c>
      <c r="U185" s="64">
        <f t="shared" si="50"/>
        <v>0</v>
      </c>
      <c r="V185" s="64">
        <f t="shared" si="51"/>
        <v>0</v>
      </c>
      <c r="W185" s="67" t="e">
        <f>('ModelParams Lp'!B$4*10^'ModelParams Lp'!B$5*($U185/$V185)^'ModelParams Lp'!B$6)*3</f>
        <v>#DIV/0!</v>
      </c>
      <c r="X185" s="67" t="e">
        <f>('ModelParams Lp'!C$4*10^'ModelParams Lp'!C$5*($U185/$V185)^'ModelParams Lp'!C$6)*3</f>
        <v>#DIV/0!</v>
      </c>
      <c r="Y185" s="67" t="e">
        <f>('ModelParams Lp'!D$4*10^'ModelParams Lp'!D$5*($U185/$V185)^'ModelParams Lp'!D$6)*3</f>
        <v>#DIV/0!</v>
      </c>
      <c r="Z185" s="67" t="e">
        <f>('ModelParams Lp'!E$4*10^'ModelParams Lp'!E$5*($U185/$V185)^'ModelParams Lp'!E$6)*3</f>
        <v>#DIV/0!</v>
      </c>
      <c r="AA185" s="67" t="e">
        <f>('ModelParams Lp'!F$4*10^'ModelParams Lp'!F$5*($U185/$V185)^'ModelParams Lp'!F$6)*3</f>
        <v>#DIV/0!</v>
      </c>
      <c r="AB185" s="67" t="e">
        <f>('ModelParams Lp'!G$4*10^'ModelParams Lp'!G$5*($U185/$V185)^'ModelParams Lp'!G$6)*3</f>
        <v>#DIV/0!</v>
      </c>
      <c r="AC185" s="67" t="e">
        <f>('ModelParams Lp'!H$4*10^'ModelParams Lp'!H$5*($U185/$V185)^'ModelParams Lp'!H$6)*3</f>
        <v>#DIV/0!</v>
      </c>
      <c r="AD185" s="67" t="e">
        <f>('ModelParams Lp'!I$4*10^'ModelParams Lp'!I$5*($U185/$V185)^'ModelParams Lp'!I$6)*3</f>
        <v>#DIV/0!</v>
      </c>
      <c r="AE185" s="53" t="e">
        <f t="shared" si="52"/>
        <v>#DIV/0!</v>
      </c>
      <c r="AF185" s="53" t="e">
        <f>IF(AE185&lt;'ModelParams Lp'!$B$16,-1,IF(AE185&lt;'ModelParams Lp'!$C$16,0,IF(AE185&lt;'ModelParams Lp'!$D$16,1,IF(AE185&lt;'ModelParams Lp'!$E$16,2,IF(AE185&lt;'ModelParams Lp'!$F$16,3,IF(AE185&lt;'ModelParams Lp'!$G$16,4,IF(AE185&lt;'ModelParams Lp'!$H$16,5,6)))))))</f>
        <v>#DIV/0!</v>
      </c>
      <c r="AG185" s="67" t="e">
        <f ca="1">IF($AF185&gt;1,0,OFFSET('ModelParams Lp'!$C$12,0,-'Sound Pressure'!$AF185))</f>
        <v>#DIV/0!</v>
      </c>
      <c r="AH185" s="67" t="e">
        <f ca="1">IF($AF185&gt;2,0,OFFSET('ModelParams Lp'!$D$12,0,-'Sound Pressure'!$AF185))</f>
        <v>#DIV/0!</v>
      </c>
      <c r="AI185" s="67" t="e">
        <f ca="1">IF($AF185&gt;3,0,OFFSET('ModelParams Lp'!$E$12,0,-'Sound Pressure'!$AF185))</f>
        <v>#DIV/0!</v>
      </c>
      <c r="AJ185" s="67" t="e">
        <f ca="1">IF($AF185&gt;4,0,OFFSET('ModelParams Lp'!$F$12,0,-'Sound Pressure'!$AF185))</f>
        <v>#DIV/0!</v>
      </c>
      <c r="AK185" s="67" t="e">
        <f ca="1">IF($AF185&gt;3,0,OFFSET('ModelParams Lp'!$G$12,0,-'Sound Pressure'!$AF185))</f>
        <v>#DIV/0!</v>
      </c>
      <c r="AL185" s="67" t="e">
        <f ca="1">IF($AF185&gt;5,0,OFFSET('ModelParams Lp'!$H$12,0,-'Sound Pressure'!$AF185))</f>
        <v>#DIV/0!</v>
      </c>
      <c r="AM185" s="67" t="e">
        <f ca="1">IF($AF185&gt;6,0,OFFSET('ModelParams Lp'!$I$12,0,-'Sound Pressure'!$AF185))</f>
        <v>#DIV/0!</v>
      </c>
      <c r="AN185" s="67" t="e">
        <f ca="1">IF($AF185&gt;7,0,IF($AF$4&lt;0,3,OFFSET('ModelParams Lp'!$J$12,0,-'Sound Pressure'!$AF185)))</f>
        <v>#DIV/0!</v>
      </c>
      <c r="AO185" s="67" t="e">
        <f t="shared" si="71"/>
        <v>#DIV/0!</v>
      </c>
      <c r="AP185" s="67" t="e">
        <f t="shared" si="72"/>
        <v>#DIV/0!</v>
      </c>
      <c r="AQ185" s="67" t="e">
        <f t="shared" si="72"/>
        <v>#DIV/0!</v>
      </c>
      <c r="AR185" s="67" t="e">
        <f t="shared" si="72"/>
        <v>#DIV/0!</v>
      </c>
      <c r="AS185" s="67" t="e">
        <f t="shared" si="72"/>
        <v>#DIV/0!</v>
      </c>
      <c r="AT185" s="67" t="e">
        <f t="shared" si="72"/>
        <v>#DIV/0!</v>
      </c>
      <c r="AU185" s="67" t="e">
        <f t="shared" si="72"/>
        <v>#DIV/0!</v>
      </c>
      <c r="AV185" s="67" t="e">
        <f t="shared" si="72"/>
        <v>#DIV/0!</v>
      </c>
      <c r="AW185" s="67">
        <f>'ModelParams Lp'!B$22</f>
        <v>4</v>
      </c>
      <c r="AX185" s="67">
        <f>'ModelParams Lp'!C$22</f>
        <v>2</v>
      </c>
      <c r="AY185" s="67">
        <f>'ModelParams Lp'!D$22</f>
        <v>1</v>
      </c>
      <c r="AZ185" s="67">
        <f>'ModelParams Lp'!E$22</f>
        <v>0</v>
      </c>
      <c r="BA185" s="67">
        <f>'ModelParams Lp'!F$22</f>
        <v>0</v>
      </c>
      <c r="BB185" s="67">
        <f>'ModelParams Lp'!G$22</f>
        <v>0</v>
      </c>
      <c r="BC185" s="67">
        <f>'ModelParams Lp'!H$22</f>
        <v>0</v>
      </c>
      <c r="BD185" s="67">
        <f>'ModelParams Lp'!I$22</f>
        <v>0</v>
      </c>
      <c r="BE185" s="67" t="e">
        <f>-10*LOG(2/(4*PI()*2^2)+4/(0.163*(Calcul!$K190*Calcul!$L190)/VLOOKUP(Calcul!$I190,'ModelParams Lp'!$E$37:$F$39,2,0)))</f>
        <v>#N/A</v>
      </c>
      <c r="BF185" s="67" t="e">
        <f>-10*LOG(2/(4*PI()*2^2)+4/(0.163*(Calcul!$K190*Calcul!$L190)/VLOOKUP(Calcul!$I190,'ModelParams Lp'!$E$37:$F$39,2,0)))</f>
        <v>#N/A</v>
      </c>
      <c r="BG185" s="67" t="e">
        <f>-10*LOG(2/(4*PI()*2^2)+4/(0.163*(Calcul!$K190*Calcul!$L190)/VLOOKUP(Calcul!$I190,'ModelParams Lp'!$E$37:$F$39,2,0)))</f>
        <v>#N/A</v>
      </c>
      <c r="BH185" s="67" t="e">
        <f>-10*LOG(2/(4*PI()*2^2)+4/(0.163*(Calcul!$K190*Calcul!$L190)/VLOOKUP(Calcul!$I190,'ModelParams Lp'!$E$37:$F$39,2,0)))</f>
        <v>#N/A</v>
      </c>
      <c r="BI185" s="67" t="e">
        <f>-10*LOG(2/(4*PI()*2^2)+4/(0.163*(Calcul!$K190*Calcul!$L190)/VLOOKUP(Calcul!$I190,'ModelParams Lp'!$E$37:$F$39,2,0)))</f>
        <v>#N/A</v>
      </c>
      <c r="BJ185" s="67" t="e">
        <f>-10*LOG(2/(4*PI()*2^2)+4/(0.163*(Calcul!$K190*Calcul!$L190)/VLOOKUP(Calcul!$I190,'ModelParams Lp'!$E$37:$F$39,2,0)))</f>
        <v>#N/A</v>
      </c>
      <c r="BK185" s="67" t="e">
        <f>-10*LOG(2/(4*PI()*2^2)+4/(0.163*(Calcul!$K190*Calcul!$L190)/VLOOKUP(Calcul!$I190,'ModelParams Lp'!$E$37:$F$39,2,0)))</f>
        <v>#N/A</v>
      </c>
      <c r="BL185" s="67" t="e">
        <f>-10*LOG(2/(4*PI()*2^2)+4/(0.163*(Calcul!$K190*Calcul!$L190)/VLOOKUP(Calcul!$I190,'ModelParams Lp'!$E$37:$F$39,2,0)))</f>
        <v>#N/A</v>
      </c>
      <c r="BM185" s="67" t="e">
        <f>VLOOKUP(Calcul!$J190,'ModelParams Lp'!$D$28:$O$32,5,0)+BE185</f>
        <v>#N/A</v>
      </c>
      <c r="BN185" s="67" t="e">
        <f>VLOOKUP(Calcul!$J190,'ModelParams Lp'!$D$28:$O$32,6,0)+BF185</f>
        <v>#N/A</v>
      </c>
      <c r="BO185" s="67" t="e">
        <f>VLOOKUP(Calcul!$J190,'ModelParams Lp'!$D$28:$O$32,7,0)+BG185</f>
        <v>#N/A</v>
      </c>
      <c r="BP185" s="67" t="e">
        <f>VLOOKUP(Calcul!$J190,'ModelParams Lp'!$D$28:$O$32,8,0)+BH185</f>
        <v>#N/A</v>
      </c>
      <c r="BQ185" s="67" t="e">
        <f>VLOOKUP(Calcul!$J190,'ModelParams Lp'!$D$28:$O$32,9,0)+BI185</f>
        <v>#N/A</v>
      </c>
      <c r="BR185" s="67" t="e">
        <f>VLOOKUP(Calcul!$J190,'ModelParams Lp'!$D$28:$O$32,10,0)+BJ185</f>
        <v>#N/A</v>
      </c>
      <c r="BS185" s="67" t="e">
        <f>VLOOKUP(Calcul!$J190,'ModelParams Lp'!$D$28:$O$32,11,0)+BK185</f>
        <v>#N/A</v>
      </c>
      <c r="BT185" s="67" t="e">
        <f>VLOOKUP(Calcul!$J190,'ModelParams Lp'!$D$28:$O$32,12,0)+BL185</f>
        <v>#N/A</v>
      </c>
      <c r="BU185" s="66" t="e">
        <f t="shared" ca="1" si="53"/>
        <v>#DIV/0!</v>
      </c>
      <c r="BV185" s="66" t="e">
        <f t="shared" ca="1" si="54"/>
        <v>#DIV/0!</v>
      </c>
      <c r="BW185" s="66" t="e">
        <f t="shared" ca="1" si="55"/>
        <v>#DIV/0!</v>
      </c>
      <c r="BX185" s="66" t="e">
        <f t="shared" ca="1" si="56"/>
        <v>#DIV/0!</v>
      </c>
      <c r="BY185" s="66" t="e">
        <f t="shared" ca="1" si="57"/>
        <v>#DIV/0!</v>
      </c>
      <c r="BZ185" s="66" t="e">
        <f t="shared" ca="1" si="58"/>
        <v>#DIV/0!</v>
      </c>
      <c r="CA185" s="66" t="e">
        <f t="shared" ca="1" si="59"/>
        <v>#DIV/0!</v>
      </c>
      <c r="CB185" s="66" t="e">
        <f t="shared" ca="1" si="60"/>
        <v>#DIV/0!</v>
      </c>
      <c r="CC185" s="24" t="e">
        <f ca="1">10*LOG10(IF(BU185="",0,POWER(10,((BU185+'ModelParams Lw'!$O$4)/10))) +IF(BV185="",0,POWER(10,((BV185+'ModelParams Lw'!$P$4)/10))) +IF(BW185="",0,POWER(10,((BW185+'ModelParams Lw'!$Q$4)/10))) +IF(BX185="",0,POWER(10,((BX185+'ModelParams Lw'!$R$4)/10))) +IF(BY185="",0,POWER(10,((BY185+'ModelParams Lw'!$S$4)/10))) +IF(BZ185="",0,POWER(10,((BZ185+'ModelParams Lw'!$T$4)/10))) +IF(CA185="",0,POWER(10,((CA185+'ModelParams Lw'!$U$4)/10)))+IF(CB185="",0,POWER(10,((CB185+'ModelParams Lw'!$V$4)/10))))</f>
        <v>#DIV/0!</v>
      </c>
      <c r="CD185" s="24" t="e">
        <f t="shared" ca="1" si="61"/>
        <v>#DIV/0!</v>
      </c>
      <c r="CE185" s="24" t="e">
        <f ca="1">(BU185-'ModelParams Lw'!O$10)/'ModelParams Lw'!O$11</f>
        <v>#DIV/0!</v>
      </c>
      <c r="CF185" s="24" t="e">
        <f ca="1">(BV185-'ModelParams Lw'!P$10)/'ModelParams Lw'!P$11</f>
        <v>#DIV/0!</v>
      </c>
      <c r="CG185" s="24" t="e">
        <f ca="1">(BW185-'ModelParams Lw'!Q$10)/'ModelParams Lw'!Q$11</f>
        <v>#DIV/0!</v>
      </c>
      <c r="CH185" s="24" t="e">
        <f ca="1">(BX185-'ModelParams Lw'!R$10)/'ModelParams Lw'!R$11</f>
        <v>#DIV/0!</v>
      </c>
      <c r="CI185" s="24" t="e">
        <f ca="1">(BY185-'ModelParams Lw'!S$10)/'ModelParams Lw'!S$11</f>
        <v>#DIV/0!</v>
      </c>
      <c r="CJ185" s="24" t="e">
        <f ca="1">(BZ185-'ModelParams Lw'!T$10)/'ModelParams Lw'!T$11</f>
        <v>#DIV/0!</v>
      </c>
      <c r="CK185" s="24" t="e">
        <f ca="1">(CA185-'ModelParams Lw'!U$10)/'ModelParams Lw'!U$11</f>
        <v>#DIV/0!</v>
      </c>
      <c r="CL185" s="24" t="e">
        <f ca="1">(CB185-'ModelParams Lw'!V$10)/'ModelParams Lw'!V$11</f>
        <v>#DIV/0!</v>
      </c>
      <c r="CM185" s="66" t="e">
        <f t="shared" si="62"/>
        <v>#DIV/0!</v>
      </c>
      <c r="CN185" s="66" t="e">
        <f t="shared" si="63"/>
        <v>#DIV/0!</v>
      </c>
      <c r="CO185" s="66" t="e">
        <f t="shared" si="64"/>
        <v>#DIV/0!</v>
      </c>
      <c r="CP185" s="66" t="e">
        <f t="shared" si="65"/>
        <v>#DIV/0!</v>
      </c>
      <c r="CQ185" s="66" t="e">
        <f t="shared" si="66"/>
        <v>#DIV/0!</v>
      </c>
      <c r="CR185" s="66" t="e">
        <f t="shared" si="67"/>
        <v>#DIV/0!</v>
      </c>
      <c r="CS185" s="66" t="e">
        <f t="shared" si="68"/>
        <v>#DIV/0!</v>
      </c>
      <c r="CT185" s="66" t="e">
        <f t="shared" si="69"/>
        <v>#DIV/0!</v>
      </c>
      <c r="CU185" s="24" t="e">
        <f>10*LOG10(IF(CM185="",0,POWER(10,((CM185+'ModelParams Lw'!$O$4)/10))) +IF(CN185="",0,POWER(10,((CN185+'ModelParams Lw'!$P$4)/10))) +IF(CO185="",0,POWER(10,((CO185+'ModelParams Lw'!$Q$4)/10))) +IF(CP185="",0,POWER(10,((CP185+'ModelParams Lw'!$R$4)/10))) +IF(CQ185="",0,POWER(10,((CQ185+'ModelParams Lw'!$S$4)/10))) +IF(CR185="",0,POWER(10,((CR185+'ModelParams Lw'!$T$4)/10))) +IF(CS185="",0,POWER(10,((CS185+'ModelParams Lw'!$U$4)/10)))+IF(CT185="",0,POWER(10,((CT185+'ModelParams Lw'!$V$4)/10))))</f>
        <v>#DIV/0!</v>
      </c>
      <c r="CV185" s="24" t="e">
        <f t="shared" si="70"/>
        <v>#DIV/0!</v>
      </c>
      <c r="CW185" s="24" t="e">
        <f>(CM185-'ModelParams Lw'!O$10)/'ModelParams Lw'!O$11</f>
        <v>#DIV/0!</v>
      </c>
      <c r="CX185" s="24" t="e">
        <f>(CN185-'ModelParams Lw'!P$10)/'ModelParams Lw'!P$11</f>
        <v>#DIV/0!</v>
      </c>
      <c r="CY185" s="24" t="e">
        <f>(CO185-'ModelParams Lw'!Q$10)/'ModelParams Lw'!Q$11</f>
        <v>#DIV/0!</v>
      </c>
      <c r="CZ185" s="24" t="e">
        <f>(CP185-'ModelParams Lw'!R$10)/'ModelParams Lw'!R$11</f>
        <v>#DIV/0!</v>
      </c>
      <c r="DA185" s="24" t="e">
        <f>(CQ185-'ModelParams Lw'!S$10)/'ModelParams Lw'!S$11</f>
        <v>#DIV/0!</v>
      </c>
      <c r="DB185" s="24" t="e">
        <f>(CR185-'ModelParams Lw'!T$10)/'ModelParams Lw'!T$11</f>
        <v>#DIV/0!</v>
      </c>
      <c r="DC185" s="24" t="e">
        <f>(CS185-'ModelParams Lw'!U$10)/'ModelParams Lw'!U$11</f>
        <v>#DIV/0!</v>
      </c>
      <c r="DD185" s="24" t="e">
        <f>(CT185-'ModelParams Lw'!V$10)/'ModelParams Lw'!V$11</f>
        <v>#DIV/0!</v>
      </c>
    </row>
    <row r="186" spans="1:108" x14ac:dyDescent="0.25">
      <c r="A186" s="12">
        <f>'Sound Power'!B186</f>
        <v>0</v>
      </c>
      <c r="B186" s="12">
        <f>'Sound Power'!D186</f>
        <v>0</v>
      </c>
      <c r="C186" s="12">
        <f>'Sound Power'!E186</f>
        <v>0</v>
      </c>
      <c r="D186" s="12">
        <f>'Sound Power'!F186</f>
        <v>0</v>
      </c>
      <c r="E186" s="67" t="e">
        <f>IF(Calcul!$G191="SA",'Sound Power'!AY186,'Sound Power'!P186)</f>
        <v>#DIV/0!</v>
      </c>
      <c r="F186" s="67" t="e">
        <f>IF(Calcul!$G191="SA",'Sound Power'!AZ186,'Sound Power'!Q186)</f>
        <v>#DIV/0!</v>
      </c>
      <c r="G186" s="67" t="e">
        <f>IF(Calcul!$G191="SA",'Sound Power'!BA186,'Sound Power'!R186)</f>
        <v>#DIV/0!</v>
      </c>
      <c r="H186" s="67" t="e">
        <f>IF(Calcul!$G191="SA",'Sound Power'!BB186,'Sound Power'!S186)</f>
        <v>#DIV/0!</v>
      </c>
      <c r="I186" s="67" t="e">
        <f>IF(Calcul!$G191="SA",'Sound Power'!BC186,'Sound Power'!T186)</f>
        <v>#DIV/0!</v>
      </c>
      <c r="J186" s="67" t="e">
        <f>IF(Calcul!$G191="SA",'Sound Power'!BD186,'Sound Power'!U186)</f>
        <v>#DIV/0!</v>
      </c>
      <c r="K186" s="67" t="e">
        <f>IF(Calcul!$G191="SA",'Sound Power'!BE186,'Sound Power'!V186)</f>
        <v>#DIV/0!</v>
      </c>
      <c r="L186" s="67" t="e">
        <f>IF(Calcul!$G191="SA",'Sound Power'!BF186,'Sound Power'!W186)</f>
        <v>#DIV/0!</v>
      </c>
      <c r="M186" s="67" t="e">
        <f>'Sound Power'!BY186</f>
        <v>#DIV/0!</v>
      </c>
      <c r="N186" s="67" t="e">
        <f>'Sound Power'!BZ186</f>
        <v>#DIV/0!</v>
      </c>
      <c r="O186" s="67" t="e">
        <f>'Sound Power'!CA186</f>
        <v>#DIV/0!</v>
      </c>
      <c r="P186" s="67" t="e">
        <f>'Sound Power'!CB186</f>
        <v>#DIV/0!</v>
      </c>
      <c r="Q186" s="67" t="e">
        <f>'Sound Power'!CC186</f>
        <v>#DIV/0!</v>
      </c>
      <c r="R186" s="67" t="e">
        <f>'Sound Power'!CD186</f>
        <v>#DIV/0!</v>
      </c>
      <c r="S186" s="67" t="e">
        <f>'Sound Power'!CE186</f>
        <v>#DIV/0!</v>
      </c>
      <c r="T186" s="67" t="e">
        <f>'Sound Power'!CF186</f>
        <v>#DIV/0!</v>
      </c>
      <c r="U186" s="64">
        <f t="shared" si="50"/>
        <v>0</v>
      </c>
      <c r="V186" s="64">
        <f t="shared" si="51"/>
        <v>0</v>
      </c>
      <c r="W186" s="67" t="e">
        <f>('ModelParams Lp'!B$4*10^'ModelParams Lp'!B$5*($U186/$V186)^'ModelParams Lp'!B$6)*3</f>
        <v>#DIV/0!</v>
      </c>
      <c r="X186" s="67" t="e">
        <f>('ModelParams Lp'!C$4*10^'ModelParams Lp'!C$5*($U186/$V186)^'ModelParams Lp'!C$6)*3</f>
        <v>#DIV/0!</v>
      </c>
      <c r="Y186" s="67" t="e">
        <f>('ModelParams Lp'!D$4*10^'ModelParams Lp'!D$5*($U186/$V186)^'ModelParams Lp'!D$6)*3</f>
        <v>#DIV/0!</v>
      </c>
      <c r="Z186" s="67" t="e">
        <f>('ModelParams Lp'!E$4*10^'ModelParams Lp'!E$5*($U186/$V186)^'ModelParams Lp'!E$6)*3</f>
        <v>#DIV/0!</v>
      </c>
      <c r="AA186" s="67" t="e">
        <f>('ModelParams Lp'!F$4*10^'ModelParams Lp'!F$5*($U186/$V186)^'ModelParams Lp'!F$6)*3</f>
        <v>#DIV/0!</v>
      </c>
      <c r="AB186" s="67" t="e">
        <f>('ModelParams Lp'!G$4*10^'ModelParams Lp'!G$5*($U186/$V186)^'ModelParams Lp'!G$6)*3</f>
        <v>#DIV/0!</v>
      </c>
      <c r="AC186" s="67" t="e">
        <f>('ModelParams Lp'!H$4*10^'ModelParams Lp'!H$5*($U186/$V186)^'ModelParams Lp'!H$6)*3</f>
        <v>#DIV/0!</v>
      </c>
      <c r="AD186" s="67" t="e">
        <f>('ModelParams Lp'!I$4*10^'ModelParams Lp'!I$5*($U186/$V186)^'ModelParams Lp'!I$6)*3</f>
        <v>#DIV/0!</v>
      </c>
      <c r="AE186" s="53" t="e">
        <f t="shared" si="52"/>
        <v>#DIV/0!</v>
      </c>
      <c r="AF186" s="53" t="e">
        <f>IF(AE186&lt;'ModelParams Lp'!$B$16,-1,IF(AE186&lt;'ModelParams Lp'!$C$16,0,IF(AE186&lt;'ModelParams Lp'!$D$16,1,IF(AE186&lt;'ModelParams Lp'!$E$16,2,IF(AE186&lt;'ModelParams Lp'!$F$16,3,IF(AE186&lt;'ModelParams Lp'!$G$16,4,IF(AE186&lt;'ModelParams Lp'!$H$16,5,6)))))))</f>
        <v>#DIV/0!</v>
      </c>
      <c r="AG186" s="67" t="e">
        <f ca="1">IF($AF186&gt;1,0,OFFSET('ModelParams Lp'!$C$12,0,-'Sound Pressure'!$AF186))</f>
        <v>#DIV/0!</v>
      </c>
      <c r="AH186" s="67" t="e">
        <f ca="1">IF($AF186&gt;2,0,OFFSET('ModelParams Lp'!$D$12,0,-'Sound Pressure'!$AF186))</f>
        <v>#DIV/0!</v>
      </c>
      <c r="AI186" s="67" t="e">
        <f ca="1">IF($AF186&gt;3,0,OFFSET('ModelParams Lp'!$E$12,0,-'Sound Pressure'!$AF186))</f>
        <v>#DIV/0!</v>
      </c>
      <c r="AJ186" s="67" t="e">
        <f ca="1">IF($AF186&gt;4,0,OFFSET('ModelParams Lp'!$F$12,0,-'Sound Pressure'!$AF186))</f>
        <v>#DIV/0!</v>
      </c>
      <c r="AK186" s="67" t="e">
        <f ca="1">IF($AF186&gt;3,0,OFFSET('ModelParams Lp'!$G$12,0,-'Sound Pressure'!$AF186))</f>
        <v>#DIV/0!</v>
      </c>
      <c r="AL186" s="67" t="e">
        <f ca="1">IF($AF186&gt;5,0,OFFSET('ModelParams Lp'!$H$12,0,-'Sound Pressure'!$AF186))</f>
        <v>#DIV/0!</v>
      </c>
      <c r="AM186" s="67" t="e">
        <f ca="1">IF($AF186&gt;6,0,OFFSET('ModelParams Lp'!$I$12,0,-'Sound Pressure'!$AF186))</f>
        <v>#DIV/0!</v>
      </c>
      <c r="AN186" s="67" t="e">
        <f ca="1">IF($AF186&gt;7,0,IF($AF$4&lt;0,3,OFFSET('ModelParams Lp'!$J$12,0,-'Sound Pressure'!$AF186)))</f>
        <v>#DIV/0!</v>
      </c>
      <c r="AO186" s="67" t="e">
        <f t="shared" si="71"/>
        <v>#DIV/0!</v>
      </c>
      <c r="AP186" s="67" t="e">
        <f t="shared" si="72"/>
        <v>#DIV/0!</v>
      </c>
      <c r="AQ186" s="67" t="e">
        <f t="shared" si="72"/>
        <v>#DIV/0!</v>
      </c>
      <c r="AR186" s="67" t="e">
        <f t="shared" si="72"/>
        <v>#DIV/0!</v>
      </c>
      <c r="AS186" s="67" t="e">
        <f t="shared" si="72"/>
        <v>#DIV/0!</v>
      </c>
      <c r="AT186" s="67" t="e">
        <f t="shared" si="72"/>
        <v>#DIV/0!</v>
      </c>
      <c r="AU186" s="67" t="e">
        <f t="shared" si="72"/>
        <v>#DIV/0!</v>
      </c>
      <c r="AV186" s="67" t="e">
        <f t="shared" si="72"/>
        <v>#DIV/0!</v>
      </c>
      <c r="AW186" s="67">
        <f>'ModelParams Lp'!B$22</f>
        <v>4</v>
      </c>
      <c r="AX186" s="67">
        <f>'ModelParams Lp'!C$22</f>
        <v>2</v>
      </c>
      <c r="AY186" s="67">
        <f>'ModelParams Lp'!D$22</f>
        <v>1</v>
      </c>
      <c r="AZ186" s="67">
        <f>'ModelParams Lp'!E$22</f>
        <v>0</v>
      </c>
      <c r="BA186" s="67">
        <f>'ModelParams Lp'!F$22</f>
        <v>0</v>
      </c>
      <c r="BB186" s="67">
        <f>'ModelParams Lp'!G$22</f>
        <v>0</v>
      </c>
      <c r="BC186" s="67">
        <f>'ModelParams Lp'!H$22</f>
        <v>0</v>
      </c>
      <c r="BD186" s="67">
        <f>'ModelParams Lp'!I$22</f>
        <v>0</v>
      </c>
      <c r="BE186" s="67" t="e">
        <f>-10*LOG(2/(4*PI()*2^2)+4/(0.163*(Calcul!$K191*Calcul!$L191)/VLOOKUP(Calcul!$I191,'ModelParams Lp'!$E$37:$F$39,2,0)))</f>
        <v>#N/A</v>
      </c>
      <c r="BF186" s="67" t="e">
        <f>-10*LOG(2/(4*PI()*2^2)+4/(0.163*(Calcul!$K191*Calcul!$L191)/VLOOKUP(Calcul!$I191,'ModelParams Lp'!$E$37:$F$39,2,0)))</f>
        <v>#N/A</v>
      </c>
      <c r="BG186" s="67" t="e">
        <f>-10*LOG(2/(4*PI()*2^2)+4/(0.163*(Calcul!$K191*Calcul!$L191)/VLOOKUP(Calcul!$I191,'ModelParams Lp'!$E$37:$F$39,2,0)))</f>
        <v>#N/A</v>
      </c>
      <c r="BH186" s="67" t="e">
        <f>-10*LOG(2/(4*PI()*2^2)+4/(0.163*(Calcul!$K191*Calcul!$L191)/VLOOKUP(Calcul!$I191,'ModelParams Lp'!$E$37:$F$39,2,0)))</f>
        <v>#N/A</v>
      </c>
      <c r="BI186" s="67" t="e">
        <f>-10*LOG(2/(4*PI()*2^2)+4/(0.163*(Calcul!$K191*Calcul!$L191)/VLOOKUP(Calcul!$I191,'ModelParams Lp'!$E$37:$F$39,2,0)))</f>
        <v>#N/A</v>
      </c>
      <c r="BJ186" s="67" t="e">
        <f>-10*LOG(2/(4*PI()*2^2)+4/(0.163*(Calcul!$K191*Calcul!$L191)/VLOOKUP(Calcul!$I191,'ModelParams Lp'!$E$37:$F$39,2,0)))</f>
        <v>#N/A</v>
      </c>
      <c r="BK186" s="67" t="e">
        <f>-10*LOG(2/(4*PI()*2^2)+4/(0.163*(Calcul!$K191*Calcul!$L191)/VLOOKUP(Calcul!$I191,'ModelParams Lp'!$E$37:$F$39,2,0)))</f>
        <v>#N/A</v>
      </c>
      <c r="BL186" s="67" t="e">
        <f>-10*LOG(2/(4*PI()*2^2)+4/(0.163*(Calcul!$K191*Calcul!$L191)/VLOOKUP(Calcul!$I191,'ModelParams Lp'!$E$37:$F$39,2,0)))</f>
        <v>#N/A</v>
      </c>
      <c r="BM186" s="67" t="e">
        <f>VLOOKUP(Calcul!$J191,'ModelParams Lp'!$D$28:$O$32,5,0)+BE186</f>
        <v>#N/A</v>
      </c>
      <c r="BN186" s="67" t="e">
        <f>VLOOKUP(Calcul!$J191,'ModelParams Lp'!$D$28:$O$32,6,0)+BF186</f>
        <v>#N/A</v>
      </c>
      <c r="BO186" s="67" t="e">
        <f>VLOOKUP(Calcul!$J191,'ModelParams Lp'!$D$28:$O$32,7,0)+BG186</f>
        <v>#N/A</v>
      </c>
      <c r="BP186" s="67" t="e">
        <f>VLOOKUP(Calcul!$J191,'ModelParams Lp'!$D$28:$O$32,8,0)+BH186</f>
        <v>#N/A</v>
      </c>
      <c r="BQ186" s="67" t="e">
        <f>VLOOKUP(Calcul!$J191,'ModelParams Lp'!$D$28:$O$32,9,0)+BI186</f>
        <v>#N/A</v>
      </c>
      <c r="BR186" s="67" t="e">
        <f>VLOOKUP(Calcul!$J191,'ModelParams Lp'!$D$28:$O$32,10,0)+BJ186</f>
        <v>#N/A</v>
      </c>
      <c r="BS186" s="67" t="e">
        <f>VLOOKUP(Calcul!$J191,'ModelParams Lp'!$D$28:$O$32,11,0)+BK186</f>
        <v>#N/A</v>
      </c>
      <c r="BT186" s="67" t="e">
        <f>VLOOKUP(Calcul!$J191,'ModelParams Lp'!$D$28:$O$32,12,0)+BL186</f>
        <v>#N/A</v>
      </c>
      <c r="BU186" s="66" t="e">
        <f t="shared" ca="1" si="53"/>
        <v>#DIV/0!</v>
      </c>
      <c r="BV186" s="66" t="e">
        <f t="shared" ca="1" si="54"/>
        <v>#DIV/0!</v>
      </c>
      <c r="BW186" s="66" t="e">
        <f t="shared" ca="1" si="55"/>
        <v>#DIV/0!</v>
      </c>
      <c r="BX186" s="66" t="e">
        <f t="shared" ca="1" si="56"/>
        <v>#DIV/0!</v>
      </c>
      <c r="BY186" s="66" t="e">
        <f t="shared" ca="1" si="57"/>
        <v>#DIV/0!</v>
      </c>
      <c r="BZ186" s="66" t="e">
        <f t="shared" ca="1" si="58"/>
        <v>#DIV/0!</v>
      </c>
      <c r="CA186" s="66" t="e">
        <f t="shared" ca="1" si="59"/>
        <v>#DIV/0!</v>
      </c>
      <c r="CB186" s="66" t="e">
        <f t="shared" ca="1" si="60"/>
        <v>#DIV/0!</v>
      </c>
      <c r="CC186" s="24" t="e">
        <f ca="1">10*LOG10(IF(BU186="",0,POWER(10,((BU186+'ModelParams Lw'!$O$4)/10))) +IF(BV186="",0,POWER(10,((BV186+'ModelParams Lw'!$P$4)/10))) +IF(BW186="",0,POWER(10,((BW186+'ModelParams Lw'!$Q$4)/10))) +IF(BX186="",0,POWER(10,((BX186+'ModelParams Lw'!$R$4)/10))) +IF(BY186="",0,POWER(10,((BY186+'ModelParams Lw'!$S$4)/10))) +IF(BZ186="",0,POWER(10,((BZ186+'ModelParams Lw'!$T$4)/10))) +IF(CA186="",0,POWER(10,((CA186+'ModelParams Lw'!$U$4)/10)))+IF(CB186="",0,POWER(10,((CB186+'ModelParams Lw'!$V$4)/10))))</f>
        <v>#DIV/0!</v>
      </c>
      <c r="CD186" s="24" t="e">
        <f t="shared" ca="1" si="61"/>
        <v>#DIV/0!</v>
      </c>
      <c r="CE186" s="24" t="e">
        <f ca="1">(BU186-'ModelParams Lw'!O$10)/'ModelParams Lw'!O$11</f>
        <v>#DIV/0!</v>
      </c>
      <c r="CF186" s="24" t="e">
        <f ca="1">(BV186-'ModelParams Lw'!P$10)/'ModelParams Lw'!P$11</f>
        <v>#DIV/0!</v>
      </c>
      <c r="CG186" s="24" t="e">
        <f ca="1">(BW186-'ModelParams Lw'!Q$10)/'ModelParams Lw'!Q$11</f>
        <v>#DIV/0!</v>
      </c>
      <c r="CH186" s="24" t="e">
        <f ca="1">(BX186-'ModelParams Lw'!R$10)/'ModelParams Lw'!R$11</f>
        <v>#DIV/0!</v>
      </c>
      <c r="CI186" s="24" t="e">
        <f ca="1">(BY186-'ModelParams Lw'!S$10)/'ModelParams Lw'!S$11</f>
        <v>#DIV/0!</v>
      </c>
      <c r="CJ186" s="24" t="e">
        <f ca="1">(BZ186-'ModelParams Lw'!T$10)/'ModelParams Lw'!T$11</f>
        <v>#DIV/0!</v>
      </c>
      <c r="CK186" s="24" t="e">
        <f ca="1">(CA186-'ModelParams Lw'!U$10)/'ModelParams Lw'!U$11</f>
        <v>#DIV/0!</v>
      </c>
      <c r="CL186" s="24" t="e">
        <f ca="1">(CB186-'ModelParams Lw'!V$10)/'ModelParams Lw'!V$11</f>
        <v>#DIV/0!</v>
      </c>
      <c r="CM186" s="66" t="e">
        <f t="shared" si="62"/>
        <v>#DIV/0!</v>
      </c>
      <c r="CN186" s="66" t="e">
        <f t="shared" si="63"/>
        <v>#DIV/0!</v>
      </c>
      <c r="CO186" s="66" t="e">
        <f t="shared" si="64"/>
        <v>#DIV/0!</v>
      </c>
      <c r="CP186" s="66" t="e">
        <f t="shared" si="65"/>
        <v>#DIV/0!</v>
      </c>
      <c r="CQ186" s="66" t="e">
        <f t="shared" si="66"/>
        <v>#DIV/0!</v>
      </c>
      <c r="CR186" s="66" t="e">
        <f t="shared" si="67"/>
        <v>#DIV/0!</v>
      </c>
      <c r="CS186" s="66" t="e">
        <f t="shared" si="68"/>
        <v>#DIV/0!</v>
      </c>
      <c r="CT186" s="66" t="e">
        <f t="shared" si="69"/>
        <v>#DIV/0!</v>
      </c>
      <c r="CU186" s="24" t="e">
        <f>10*LOG10(IF(CM186="",0,POWER(10,((CM186+'ModelParams Lw'!$O$4)/10))) +IF(CN186="",0,POWER(10,((CN186+'ModelParams Lw'!$P$4)/10))) +IF(CO186="",0,POWER(10,((CO186+'ModelParams Lw'!$Q$4)/10))) +IF(CP186="",0,POWER(10,((CP186+'ModelParams Lw'!$R$4)/10))) +IF(CQ186="",0,POWER(10,((CQ186+'ModelParams Lw'!$S$4)/10))) +IF(CR186="",0,POWER(10,((CR186+'ModelParams Lw'!$T$4)/10))) +IF(CS186="",0,POWER(10,((CS186+'ModelParams Lw'!$U$4)/10)))+IF(CT186="",0,POWER(10,((CT186+'ModelParams Lw'!$V$4)/10))))</f>
        <v>#DIV/0!</v>
      </c>
      <c r="CV186" s="24" t="e">
        <f t="shared" si="70"/>
        <v>#DIV/0!</v>
      </c>
      <c r="CW186" s="24" t="e">
        <f>(CM186-'ModelParams Lw'!O$10)/'ModelParams Lw'!O$11</f>
        <v>#DIV/0!</v>
      </c>
      <c r="CX186" s="24" t="e">
        <f>(CN186-'ModelParams Lw'!P$10)/'ModelParams Lw'!P$11</f>
        <v>#DIV/0!</v>
      </c>
      <c r="CY186" s="24" t="e">
        <f>(CO186-'ModelParams Lw'!Q$10)/'ModelParams Lw'!Q$11</f>
        <v>#DIV/0!</v>
      </c>
      <c r="CZ186" s="24" t="e">
        <f>(CP186-'ModelParams Lw'!R$10)/'ModelParams Lw'!R$11</f>
        <v>#DIV/0!</v>
      </c>
      <c r="DA186" s="24" t="e">
        <f>(CQ186-'ModelParams Lw'!S$10)/'ModelParams Lw'!S$11</f>
        <v>#DIV/0!</v>
      </c>
      <c r="DB186" s="24" t="e">
        <f>(CR186-'ModelParams Lw'!T$10)/'ModelParams Lw'!T$11</f>
        <v>#DIV/0!</v>
      </c>
      <c r="DC186" s="24" t="e">
        <f>(CS186-'ModelParams Lw'!U$10)/'ModelParams Lw'!U$11</f>
        <v>#DIV/0!</v>
      </c>
      <c r="DD186" s="24" t="e">
        <f>(CT186-'ModelParams Lw'!V$10)/'ModelParams Lw'!V$11</f>
        <v>#DIV/0!</v>
      </c>
    </row>
    <row r="187" spans="1:108" x14ac:dyDescent="0.25">
      <c r="A187" s="12">
        <f>'Sound Power'!B187</f>
        <v>0</v>
      </c>
      <c r="B187" s="12">
        <f>'Sound Power'!D187</f>
        <v>0</v>
      </c>
      <c r="C187" s="12">
        <f>'Sound Power'!E187</f>
        <v>0</v>
      </c>
      <c r="D187" s="12">
        <f>'Sound Power'!F187</f>
        <v>0</v>
      </c>
      <c r="E187" s="67" t="e">
        <f>IF(Calcul!$G192="SA",'Sound Power'!AY187,'Sound Power'!P187)</f>
        <v>#DIV/0!</v>
      </c>
      <c r="F187" s="67" t="e">
        <f>IF(Calcul!$G192="SA",'Sound Power'!AZ187,'Sound Power'!Q187)</f>
        <v>#DIV/0!</v>
      </c>
      <c r="G187" s="67" t="e">
        <f>IF(Calcul!$G192="SA",'Sound Power'!BA187,'Sound Power'!R187)</f>
        <v>#DIV/0!</v>
      </c>
      <c r="H187" s="67" t="e">
        <f>IF(Calcul!$G192="SA",'Sound Power'!BB187,'Sound Power'!S187)</f>
        <v>#DIV/0!</v>
      </c>
      <c r="I187" s="67" t="e">
        <f>IF(Calcul!$G192="SA",'Sound Power'!BC187,'Sound Power'!T187)</f>
        <v>#DIV/0!</v>
      </c>
      <c r="J187" s="67" t="e">
        <f>IF(Calcul!$G192="SA",'Sound Power'!BD187,'Sound Power'!U187)</f>
        <v>#DIV/0!</v>
      </c>
      <c r="K187" s="67" t="e">
        <f>IF(Calcul!$G192="SA",'Sound Power'!BE187,'Sound Power'!V187)</f>
        <v>#DIV/0!</v>
      </c>
      <c r="L187" s="67" t="e">
        <f>IF(Calcul!$G192="SA",'Sound Power'!BF187,'Sound Power'!W187)</f>
        <v>#DIV/0!</v>
      </c>
      <c r="M187" s="67" t="e">
        <f>'Sound Power'!BY187</f>
        <v>#DIV/0!</v>
      </c>
      <c r="N187" s="67" t="e">
        <f>'Sound Power'!BZ187</f>
        <v>#DIV/0!</v>
      </c>
      <c r="O187" s="67" t="e">
        <f>'Sound Power'!CA187</f>
        <v>#DIV/0!</v>
      </c>
      <c r="P187" s="67" t="e">
        <f>'Sound Power'!CB187</f>
        <v>#DIV/0!</v>
      </c>
      <c r="Q187" s="67" t="e">
        <f>'Sound Power'!CC187</f>
        <v>#DIV/0!</v>
      </c>
      <c r="R187" s="67" t="e">
        <f>'Sound Power'!CD187</f>
        <v>#DIV/0!</v>
      </c>
      <c r="S187" s="67" t="e">
        <f>'Sound Power'!CE187</f>
        <v>#DIV/0!</v>
      </c>
      <c r="T187" s="67" t="e">
        <f>'Sound Power'!CF187</f>
        <v>#DIV/0!</v>
      </c>
      <c r="U187" s="64">
        <f t="shared" si="50"/>
        <v>0</v>
      </c>
      <c r="V187" s="64">
        <f t="shared" si="51"/>
        <v>0</v>
      </c>
      <c r="W187" s="67" t="e">
        <f>('ModelParams Lp'!B$4*10^'ModelParams Lp'!B$5*($U187/$V187)^'ModelParams Lp'!B$6)*3</f>
        <v>#DIV/0!</v>
      </c>
      <c r="X187" s="67" t="e">
        <f>('ModelParams Lp'!C$4*10^'ModelParams Lp'!C$5*($U187/$V187)^'ModelParams Lp'!C$6)*3</f>
        <v>#DIV/0!</v>
      </c>
      <c r="Y187" s="67" t="e">
        <f>('ModelParams Lp'!D$4*10^'ModelParams Lp'!D$5*($U187/$V187)^'ModelParams Lp'!D$6)*3</f>
        <v>#DIV/0!</v>
      </c>
      <c r="Z187" s="67" t="e">
        <f>('ModelParams Lp'!E$4*10^'ModelParams Lp'!E$5*($U187/$V187)^'ModelParams Lp'!E$6)*3</f>
        <v>#DIV/0!</v>
      </c>
      <c r="AA187" s="67" t="e">
        <f>('ModelParams Lp'!F$4*10^'ModelParams Lp'!F$5*($U187/$V187)^'ModelParams Lp'!F$6)*3</f>
        <v>#DIV/0!</v>
      </c>
      <c r="AB187" s="67" t="e">
        <f>('ModelParams Lp'!G$4*10^'ModelParams Lp'!G$5*($U187/$V187)^'ModelParams Lp'!G$6)*3</f>
        <v>#DIV/0!</v>
      </c>
      <c r="AC187" s="67" t="e">
        <f>('ModelParams Lp'!H$4*10^'ModelParams Lp'!H$5*($U187/$V187)^'ModelParams Lp'!H$6)*3</f>
        <v>#DIV/0!</v>
      </c>
      <c r="AD187" s="67" t="e">
        <f>('ModelParams Lp'!I$4*10^'ModelParams Lp'!I$5*($U187/$V187)^'ModelParams Lp'!I$6)*3</f>
        <v>#DIV/0!</v>
      </c>
      <c r="AE187" s="53" t="e">
        <f t="shared" si="52"/>
        <v>#DIV/0!</v>
      </c>
      <c r="AF187" s="53" t="e">
        <f>IF(AE187&lt;'ModelParams Lp'!$B$16,-1,IF(AE187&lt;'ModelParams Lp'!$C$16,0,IF(AE187&lt;'ModelParams Lp'!$D$16,1,IF(AE187&lt;'ModelParams Lp'!$E$16,2,IF(AE187&lt;'ModelParams Lp'!$F$16,3,IF(AE187&lt;'ModelParams Lp'!$G$16,4,IF(AE187&lt;'ModelParams Lp'!$H$16,5,6)))))))</f>
        <v>#DIV/0!</v>
      </c>
      <c r="AG187" s="67" t="e">
        <f ca="1">IF($AF187&gt;1,0,OFFSET('ModelParams Lp'!$C$12,0,-'Sound Pressure'!$AF187))</f>
        <v>#DIV/0!</v>
      </c>
      <c r="AH187" s="67" t="e">
        <f ca="1">IF($AF187&gt;2,0,OFFSET('ModelParams Lp'!$D$12,0,-'Sound Pressure'!$AF187))</f>
        <v>#DIV/0!</v>
      </c>
      <c r="AI187" s="67" t="e">
        <f ca="1">IF($AF187&gt;3,0,OFFSET('ModelParams Lp'!$E$12,0,-'Sound Pressure'!$AF187))</f>
        <v>#DIV/0!</v>
      </c>
      <c r="AJ187" s="67" t="e">
        <f ca="1">IF($AF187&gt;4,0,OFFSET('ModelParams Lp'!$F$12,0,-'Sound Pressure'!$AF187))</f>
        <v>#DIV/0!</v>
      </c>
      <c r="AK187" s="67" t="e">
        <f ca="1">IF($AF187&gt;3,0,OFFSET('ModelParams Lp'!$G$12,0,-'Sound Pressure'!$AF187))</f>
        <v>#DIV/0!</v>
      </c>
      <c r="AL187" s="67" t="e">
        <f ca="1">IF($AF187&gt;5,0,OFFSET('ModelParams Lp'!$H$12,0,-'Sound Pressure'!$AF187))</f>
        <v>#DIV/0!</v>
      </c>
      <c r="AM187" s="67" t="e">
        <f ca="1">IF($AF187&gt;6,0,OFFSET('ModelParams Lp'!$I$12,0,-'Sound Pressure'!$AF187))</f>
        <v>#DIV/0!</v>
      </c>
      <c r="AN187" s="67" t="e">
        <f ca="1">IF($AF187&gt;7,0,IF($AF$4&lt;0,3,OFFSET('ModelParams Lp'!$J$12,0,-'Sound Pressure'!$AF187)))</f>
        <v>#DIV/0!</v>
      </c>
      <c r="AO187" s="67" t="e">
        <f t="shared" si="71"/>
        <v>#DIV/0!</v>
      </c>
      <c r="AP187" s="67" t="e">
        <f t="shared" si="72"/>
        <v>#DIV/0!</v>
      </c>
      <c r="AQ187" s="67" t="e">
        <f t="shared" si="72"/>
        <v>#DIV/0!</v>
      </c>
      <c r="AR187" s="67" t="e">
        <f t="shared" si="72"/>
        <v>#DIV/0!</v>
      </c>
      <c r="AS187" s="67" t="e">
        <f t="shared" si="72"/>
        <v>#DIV/0!</v>
      </c>
      <c r="AT187" s="67" t="e">
        <f t="shared" si="72"/>
        <v>#DIV/0!</v>
      </c>
      <c r="AU187" s="67" t="e">
        <f t="shared" si="72"/>
        <v>#DIV/0!</v>
      </c>
      <c r="AV187" s="67" t="e">
        <f t="shared" si="72"/>
        <v>#DIV/0!</v>
      </c>
      <c r="AW187" s="67">
        <f>'ModelParams Lp'!B$22</f>
        <v>4</v>
      </c>
      <c r="AX187" s="67">
        <f>'ModelParams Lp'!C$22</f>
        <v>2</v>
      </c>
      <c r="AY187" s="67">
        <f>'ModelParams Lp'!D$22</f>
        <v>1</v>
      </c>
      <c r="AZ187" s="67">
        <f>'ModelParams Lp'!E$22</f>
        <v>0</v>
      </c>
      <c r="BA187" s="67">
        <f>'ModelParams Lp'!F$22</f>
        <v>0</v>
      </c>
      <c r="BB187" s="67">
        <f>'ModelParams Lp'!G$22</f>
        <v>0</v>
      </c>
      <c r="BC187" s="67">
        <f>'ModelParams Lp'!H$22</f>
        <v>0</v>
      </c>
      <c r="BD187" s="67">
        <f>'ModelParams Lp'!I$22</f>
        <v>0</v>
      </c>
      <c r="BE187" s="67" t="e">
        <f>-10*LOG(2/(4*PI()*2^2)+4/(0.163*(Calcul!$K192*Calcul!$L192)/VLOOKUP(Calcul!$I192,'ModelParams Lp'!$E$37:$F$39,2,0)))</f>
        <v>#N/A</v>
      </c>
      <c r="BF187" s="67" t="e">
        <f>-10*LOG(2/(4*PI()*2^2)+4/(0.163*(Calcul!$K192*Calcul!$L192)/VLOOKUP(Calcul!$I192,'ModelParams Lp'!$E$37:$F$39,2,0)))</f>
        <v>#N/A</v>
      </c>
      <c r="BG187" s="67" t="e">
        <f>-10*LOG(2/(4*PI()*2^2)+4/(0.163*(Calcul!$K192*Calcul!$L192)/VLOOKUP(Calcul!$I192,'ModelParams Lp'!$E$37:$F$39,2,0)))</f>
        <v>#N/A</v>
      </c>
      <c r="BH187" s="67" t="e">
        <f>-10*LOG(2/(4*PI()*2^2)+4/(0.163*(Calcul!$K192*Calcul!$L192)/VLOOKUP(Calcul!$I192,'ModelParams Lp'!$E$37:$F$39,2,0)))</f>
        <v>#N/A</v>
      </c>
      <c r="BI187" s="67" t="e">
        <f>-10*LOG(2/(4*PI()*2^2)+4/(0.163*(Calcul!$K192*Calcul!$L192)/VLOOKUP(Calcul!$I192,'ModelParams Lp'!$E$37:$F$39,2,0)))</f>
        <v>#N/A</v>
      </c>
      <c r="BJ187" s="67" t="e">
        <f>-10*LOG(2/(4*PI()*2^2)+4/(0.163*(Calcul!$K192*Calcul!$L192)/VLOOKUP(Calcul!$I192,'ModelParams Lp'!$E$37:$F$39,2,0)))</f>
        <v>#N/A</v>
      </c>
      <c r="BK187" s="67" t="e">
        <f>-10*LOG(2/(4*PI()*2^2)+4/(0.163*(Calcul!$K192*Calcul!$L192)/VLOOKUP(Calcul!$I192,'ModelParams Lp'!$E$37:$F$39,2,0)))</f>
        <v>#N/A</v>
      </c>
      <c r="BL187" s="67" t="e">
        <f>-10*LOG(2/(4*PI()*2^2)+4/(0.163*(Calcul!$K192*Calcul!$L192)/VLOOKUP(Calcul!$I192,'ModelParams Lp'!$E$37:$F$39,2,0)))</f>
        <v>#N/A</v>
      </c>
      <c r="BM187" s="67" t="e">
        <f>VLOOKUP(Calcul!$J192,'ModelParams Lp'!$D$28:$O$32,5,0)+BE187</f>
        <v>#N/A</v>
      </c>
      <c r="BN187" s="67" t="e">
        <f>VLOOKUP(Calcul!$J192,'ModelParams Lp'!$D$28:$O$32,6,0)+BF187</f>
        <v>#N/A</v>
      </c>
      <c r="BO187" s="67" t="e">
        <f>VLOOKUP(Calcul!$J192,'ModelParams Lp'!$D$28:$O$32,7,0)+BG187</f>
        <v>#N/A</v>
      </c>
      <c r="BP187" s="67" t="e">
        <f>VLOOKUP(Calcul!$J192,'ModelParams Lp'!$D$28:$O$32,8,0)+BH187</f>
        <v>#N/A</v>
      </c>
      <c r="BQ187" s="67" t="e">
        <f>VLOOKUP(Calcul!$J192,'ModelParams Lp'!$D$28:$O$32,9,0)+BI187</f>
        <v>#N/A</v>
      </c>
      <c r="BR187" s="67" t="e">
        <f>VLOOKUP(Calcul!$J192,'ModelParams Lp'!$D$28:$O$32,10,0)+BJ187</f>
        <v>#N/A</v>
      </c>
      <c r="BS187" s="67" t="e">
        <f>VLOOKUP(Calcul!$J192,'ModelParams Lp'!$D$28:$O$32,11,0)+BK187</f>
        <v>#N/A</v>
      </c>
      <c r="BT187" s="67" t="e">
        <f>VLOOKUP(Calcul!$J192,'ModelParams Lp'!$D$28:$O$32,12,0)+BL187</f>
        <v>#N/A</v>
      </c>
      <c r="BU187" s="66" t="e">
        <f t="shared" ca="1" si="53"/>
        <v>#DIV/0!</v>
      </c>
      <c r="BV187" s="66" t="e">
        <f t="shared" ca="1" si="54"/>
        <v>#DIV/0!</v>
      </c>
      <c r="BW187" s="66" t="e">
        <f t="shared" ca="1" si="55"/>
        <v>#DIV/0!</v>
      </c>
      <c r="BX187" s="66" t="e">
        <f t="shared" ca="1" si="56"/>
        <v>#DIV/0!</v>
      </c>
      <c r="BY187" s="66" t="e">
        <f t="shared" ca="1" si="57"/>
        <v>#DIV/0!</v>
      </c>
      <c r="BZ187" s="66" t="e">
        <f t="shared" ca="1" si="58"/>
        <v>#DIV/0!</v>
      </c>
      <c r="CA187" s="66" t="e">
        <f t="shared" ca="1" si="59"/>
        <v>#DIV/0!</v>
      </c>
      <c r="CB187" s="66" t="e">
        <f t="shared" ca="1" si="60"/>
        <v>#DIV/0!</v>
      </c>
      <c r="CC187" s="24" t="e">
        <f ca="1">10*LOG10(IF(BU187="",0,POWER(10,((BU187+'ModelParams Lw'!$O$4)/10))) +IF(BV187="",0,POWER(10,((BV187+'ModelParams Lw'!$P$4)/10))) +IF(BW187="",0,POWER(10,((BW187+'ModelParams Lw'!$Q$4)/10))) +IF(BX187="",0,POWER(10,((BX187+'ModelParams Lw'!$R$4)/10))) +IF(BY187="",0,POWER(10,((BY187+'ModelParams Lw'!$S$4)/10))) +IF(BZ187="",0,POWER(10,((BZ187+'ModelParams Lw'!$T$4)/10))) +IF(CA187="",0,POWER(10,((CA187+'ModelParams Lw'!$U$4)/10)))+IF(CB187="",0,POWER(10,((CB187+'ModelParams Lw'!$V$4)/10))))</f>
        <v>#DIV/0!</v>
      </c>
      <c r="CD187" s="24" t="e">
        <f t="shared" ca="1" si="61"/>
        <v>#DIV/0!</v>
      </c>
      <c r="CE187" s="24" t="e">
        <f ca="1">(BU187-'ModelParams Lw'!O$10)/'ModelParams Lw'!O$11</f>
        <v>#DIV/0!</v>
      </c>
      <c r="CF187" s="24" t="e">
        <f ca="1">(BV187-'ModelParams Lw'!P$10)/'ModelParams Lw'!P$11</f>
        <v>#DIV/0!</v>
      </c>
      <c r="CG187" s="24" t="e">
        <f ca="1">(BW187-'ModelParams Lw'!Q$10)/'ModelParams Lw'!Q$11</f>
        <v>#DIV/0!</v>
      </c>
      <c r="CH187" s="24" t="e">
        <f ca="1">(BX187-'ModelParams Lw'!R$10)/'ModelParams Lw'!R$11</f>
        <v>#DIV/0!</v>
      </c>
      <c r="CI187" s="24" t="e">
        <f ca="1">(BY187-'ModelParams Lw'!S$10)/'ModelParams Lw'!S$11</f>
        <v>#DIV/0!</v>
      </c>
      <c r="CJ187" s="24" t="e">
        <f ca="1">(BZ187-'ModelParams Lw'!T$10)/'ModelParams Lw'!T$11</f>
        <v>#DIV/0!</v>
      </c>
      <c r="CK187" s="24" t="e">
        <f ca="1">(CA187-'ModelParams Lw'!U$10)/'ModelParams Lw'!U$11</f>
        <v>#DIV/0!</v>
      </c>
      <c r="CL187" s="24" t="e">
        <f ca="1">(CB187-'ModelParams Lw'!V$10)/'ModelParams Lw'!V$11</f>
        <v>#DIV/0!</v>
      </c>
      <c r="CM187" s="66" t="e">
        <f t="shared" si="62"/>
        <v>#DIV/0!</v>
      </c>
      <c r="CN187" s="66" t="e">
        <f t="shared" si="63"/>
        <v>#DIV/0!</v>
      </c>
      <c r="CO187" s="66" t="e">
        <f t="shared" si="64"/>
        <v>#DIV/0!</v>
      </c>
      <c r="CP187" s="66" t="e">
        <f t="shared" si="65"/>
        <v>#DIV/0!</v>
      </c>
      <c r="CQ187" s="66" t="e">
        <f t="shared" si="66"/>
        <v>#DIV/0!</v>
      </c>
      <c r="CR187" s="66" t="e">
        <f t="shared" si="67"/>
        <v>#DIV/0!</v>
      </c>
      <c r="CS187" s="66" t="e">
        <f t="shared" si="68"/>
        <v>#DIV/0!</v>
      </c>
      <c r="CT187" s="66" t="e">
        <f t="shared" si="69"/>
        <v>#DIV/0!</v>
      </c>
      <c r="CU187" s="24" t="e">
        <f>10*LOG10(IF(CM187="",0,POWER(10,((CM187+'ModelParams Lw'!$O$4)/10))) +IF(CN187="",0,POWER(10,((CN187+'ModelParams Lw'!$P$4)/10))) +IF(CO187="",0,POWER(10,((CO187+'ModelParams Lw'!$Q$4)/10))) +IF(CP187="",0,POWER(10,((CP187+'ModelParams Lw'!$R$4)/10))) +IF(CQ187="",0,POWER(10,((CQ187+'ModelParams Lw'!$S$4)/10))) +IF(CR187="",0,POWER(10,((CR187+'ModelParams Lw'!$T$4)/10))) +IF(CS187="",0,POWER(10,((CS187+'ModelParams Lw'!$U$4)/10)))+IF(CT187="",0,POWER(10,((CT187+'ModelParams Lw'!$V$4)/10))))</f>
        <v>#DIV/0!</v>
      </c>
      <c r="CV187" s="24" t="e">
        <f t="shared" si="70"/>
        <v>#DIV/0!</v>
      </c>
      <c r="CW187" s="24" t="e">
        <f>(CM187-'ModelParams Lw'!O$10)/'ModelParams Lw'!O$11</f>
        <v>#DIV/0!</v>
      </c>
      <c r="CX187" s="24" t="e">
        <f>(CN187-'ModelParams Lw'!P$10)/'ModelParams Lw'!P$11</f>
        <v>#DIV/0!</v>
      </c>
      <c r="CY187" s="24" t="e">
        <f>(CO187-'ModelParams Lw'!Q$10)/'ModelParams Lw'!Q$11</f>
        <v>#DIV/0!</v>
      </c>
      <c r="CZ187" s="24" t="e">
        <f>(CP187-'ModelParams Lw'!R$10)/'ModelParams Lw'!R$11</f>
        <v>#DIV/0!</v>
      </c>
      <c r="DA187" s="24" t="e">
        <f>(CQ187-'ModelParams Lw'!S$10)/'ModelParams Lw'!S$11</f>
        <v>#DIV/0!</v>
      </c>
      <c r="DB187" s="24" t="e">
        <f>(CR187-'ModelParams Lw'!T$10)/'ModelParams Lw'!T$11</f>
        <v>#DIV/0!</v>
      </c>
      <c r="DC187" s="24" t="e">
        <f>(CS187-'ModelParams Lw'!U$10)/'ModelParams Lw'!U$11</f>
        <v>#DIV/0!</v>
      </c>
      <c r="DD187" s="24" t="e">
        <f>(CT187-'ModelParams Lw'!V$10)/'ModelParams Lw'!V$11</f>
        <v>#DIV/0!</v>
      </c>
    </row>
    <row r="188" spans="1:108" x14ac:dyDescent="0.25">
      <c r="A188" s="12">
        <f>'Sound Power'!B188</f>
        <v>0</v>
      </c>
      <c r="B188" s="12">
        <f>'Sound Power'!D188</f>
        <v>0</v>
      </c>
      <c r="C188" s="12">
        <f>'Sound Power'!E188</f>
        <v>0</v>
      </c>
      <c r="D188" s="12">
        <f>'Sound Power'!F188</f>
        <v>0</v>
      </c>
      <c r="E188" s="67" t="e">
        <f>IF(Calcul!$G193="SA",'Sound Power'!AY188,'Sound Power'!P188)</f>
        <v>#DIV/0!</v>
      </c>
      <c r="F188" s="67" t="e">
        <f>IF(Calcul!$G193="SA",'Sound Power'!AZ188,'Sound Power'!Q188)</f>
        <v>#DIV/0!</v>
      </c>
      <c r="G188" s="67" t="e">
        <f>IF(Calcul!$G193="SA",'Sound Power'!BA188,'Sound Power'!R188)</f>
        <v>#DIV/0!</v>
      </c>
      <c r="H188" s="67" t="e">
        <f>IF(Calcul!$G193="SA",'Sound Power'!BB188,'Sound Power'!S188)</f>
        <v>#DIV/0!</v>
      </c>
      <c r="I188" s="67" t="e">
        <f>IF(Calcul!$G193="SA",'Sound Power'!BC188,'Sound Power'!T188)</f>
        <v>#DIV/0!</v>
      </c>
      <c r="J188" s="67" t="e">
        <f>IF(Calcul!$G193="SA",'Sound Power'!BD188,'Sound Power'!U188)</f>
        <v>#DIV/0!</v>
      </c>
      <c r="K188" s="67" t="e">
        <f>IF(Calcul!$G193="SA",'Sound Power'!BE188,'Sound Power'!V188)</f>
        <v>#DIV/0!</v>
      </c>
      <c r="L188" s="67" t="e">
        <f>IF(Calcul!$G193="SA",'Sound Power'!BF188,'Sound Power'!W188)</f>
        <v>#DIV/0!</v>
      </c>
      <c r="M188" s="67" t="e">
        <f>'Sound Power'!BY188</f>
        <v>#DIV/0!</v>
      </c>
      <c r="N188" s="67" t="e">
        <f>'Sound Power'!BZ188</f>
        <v>#DIV/0!</v>
      </c>
      <c r="O188" s="67" t="e">
        <f>'Sound Power'!CA188</f>
        <v>#DIV/0!</v>
      </c>
      <c r="P188" s="67" t="e">
        <f>'Sound Power'!CB188</f>
        <v>#DIV/0!</v>
      </c>
      <c r="Q188" s="67" t="e">
        <f>'Sound Power'!CC188</f>
        <v>#DIV/0!</v>
      </c>
      <c r="R188" s="67" t="e">
        <f>'Sound Power'!CD188</f>
        <v>#DIV/0!</v>
      </c>
      <c r="S188" s="67" t="e">
        <f>'Sound Power'!CE188</f>
        <v>#DIV/0!</v>
      </c>
      <c r="T188" s="67" t="e">
        <f>'Sound Power'!CF188</f>
        <v>#DIV/0!</v>
      </c>
      <c r="U188" s="64">
        <f t="shared" si="50"/>
        <v>0</v>
      </c>
      <c r="V188" s="64">
        <f t="shared" si="51"/>
        <v>0</v>
      </c>
      <c r="W188" s="67" t="e">
        <f>('ModelParams Lp'!B$4*10^'ModelParams Lp'!B$5*($U188/$V188)^'ModelParams Lp'!B$6)*3</f>
        <v>#DIV/0!</v>
      </c>
      <c r="X188" s="67" t="e">
        <f>('ModelParams Lp'!C$4*10^'ModelParams Lp'!C$5*($U188/$V188)^'ModelParams Lp'!C$6)*3</f>
        <v>#DIV/0!</v>
      </c>
      <c r="Y188" s="67" t="e">
        <f>('ModelParams Lp'!D$4*10^'ModelParams Lp'!D$5*($U188/$V188)^'ModelParams Lp'!D$6)*3</f>
        <v>#DIV/0!</v>
      </c>
      <c r="Z188" s="67" t="e">
        <f>('ModelParams Lp'!E$4*10^'ModelParams Lp'!E$5*($U188/$V188)^'ModelParams Lp'!E$6)*3</f>
        <v>#DIV/0!</v>
      </c>
      <c r="AA188" s="67" t="e">
        <f>('ModelParams Lp'!F$4*10^'ModelParams Lp'!F$5*($U188/$V188)^'ModelParams Lp'!F$6)*3</f>
        <v>#DIV/0!</v>
      </c>
      <c r="AB188" s="67" t="e">
        <f>('ModelParams Lp'!G$4*10^'ModelParams Lp'!G$5*($U188/$V188)^'ModelParams Lp'!G$6)*3</f>
        <v>#DIV/0!</v>
      </c>
      <c r="AC188" s="67" t="e">
        <f>('ModelParams Lp'!H$4*10^'ModelParams Lp'!H$5*($U188/$V188)^'ModelParams Lp'!H$6)*3</f>
        <v>#DIV/0!</v>
      </c>
      <c r="AD188" s="67" t="e">
        <f>('ModelParams Lp'!I$4*10^'ModelParams Lp'!I$5*($U188/$V188)^'ModelParams Lp'!I$6)*3</f>
        <v>#DIV/0!</v>
      </c>
      <c r="AE188" s="53" t="e">
        <f t="shared" si="52"/>
        <v>#DIV/0!</v>
      </c>
      <c r="AF188" s="53" t="e">
        <f>IF(AE188&lt;'ModelParams Lp'!$B$16,-1,IF(AE188&lt;'ModelParams Lp'!$C$16,0,IF(AE188&lt;'ModelParams Lp'!$D$16,1,IF(AE188&lt;'ModelParams Lp'!$E$16,2,IF(AE188&lt;'ModelParams Lp'!$F$16,3,IF(AE188&lt;'ModelParams Lp'!$G$16,4,IF(AE188&lt;'ModelParams Lp'!$H$16,5,6)))))))</f>
        <v>#DIV/0!</v>
      </c>
      <c r="AG188" s="67" t="e">
        <f ca="1">IF($AF188&gt;1,0,OFFSET('ModelParams Lp'!$C$12,0,-'Sound Pressure'!$AF188))</f>
        <v>#DIV/0!</v>
      </c>
      <c r="AH188" s="67" t="e">
        <f ca="1">IF($AF188&gt;2,0,OFFSET('ModelParams Lp'!$D$12,0,-'Sound Pressure'!$AF188))</f>
        <v>#DIV/0!</v>
      </c>
      <c r="AI188" s="67" t="e">
        <f ca="1">IF($AF188&gt;3,0,OFFSET('ModelParams Lp'!$E$12,0,-'Sound Pressure'!$AF188))</f>
        <v>#DIV/0!</v>
      </c>
      <c r="AJ188" s="67" t="e">
        <f ca="1">IF($AF188&gt;4,0,OFFSET('ModelParams Lp'!$F$12,0,-'Sound Pressure'!$AF188))</f>
        <v>#DIV/0!</v>
      </c>
      <c r="AK188" s="67" t="e">
        <f ca="1">IF($AF188&gt;3,0,OFFSET('ModelParams Lp'!$G$12,0,-'Sound Pressure'!$AF188))</f>
        <v>#DIV/0!</v>
      </c>
      <c r="AL188" s="67" t="e">
        <f ca="1">IF($AF188&gt;5,0,OFFSET('ModelParams Lp'!$H$12,0,-'Sound Pressure'!$AF188))</f>
        <v>#DIV/0!</v>
      </c>
      <c r="AM188" s="67" t="e">
        <f ca="1">IF($AF188&gt;6,0,OFFSET('ModelParams Lp'!$I$12,0,-'Sound Pressure'!$AF188))</f>
        <v>#DIV/0!</v>
      </c>
      <c r="AN188" s="67" t="e">
        <f ca="1">IF($AF188&gt;7,0,IF($AF$4&lt;0,3,OFFSET('ModelParams Lp'!$J$12,0,-'Sound Pressure'!$AF188)))</f>
        <v>#DIV/0!</v>
      </c>
      <c r="AO188" s="67" t="e">
        <f t="shared" si="71"/>
        <v>#DIV/0!</v>
      </c>
      <c r="AP188" s="67" t="e">
        <f t="shared" si="72"/>
        <v>#DIV/0!</v>
      </c>
      <c r="AQ188" s="67" t="e">
        <f t="shared" si="72"/>
        <v>#DIV/0!</v>
      </c>
      <c r="AR188" s="67" t="e">
        <f t="shared" si="72"/>
        <v>#DIV/0!</v>
      </c>
      <c r="AS188" s="67" t="e">
        <f t="shared" si="72"/>
        <v>#DIV/0!</v>
      </c>
      <c r="AT188" s="67" t="e">
        <f t="shared" si="72"/>
        <v>#DIV/0!</v>
      </c>
      <c r="AU188" s="67" t="e">
        <f t="shared" si="72"/>
        <v>#DIV/0!</v>
      </c>
      <c r="AV188" s="67" t="e">
        <f t="shared" si="72"/>
        <v>#DIV/0!</v>
      </c>
      <c r="AW188" s="67">
        <f>'ModelParams Lp'!B$22</f>
        <v>4</v>
      </c>
      <c r="AX188" s="67">
        <f>'ModelParams Lp'!C$22</f>
        <v>2</v>
      </c>
      <c r="AY188" s="67">
        <f>'ModelParams Lp'!D$22</f>
        <v>1</v>
      </c>
      <c r="AZ188" s="67">
        <f>'ModelParams Lp'!E$22</f>
        <v>0</v>
      </c>
      <c r="BA188" s="67">
        <f>'ModelParams Lp'!F$22</f>
        <v>0</v>
      </c>
      <c r="BB188" s="67">
        <f>'ModelParams Lp'!G$22</f>
        <v>0</v>
      </c>
      <c r="BC188" s="67">
        <f>'ModelParams Lp'!H$22</f>
        <v>0</v>
      </c>
      <c r="BD188" s="67">
        <f>'ModelParams Lp'!I$22</f>
        <v>0</v>
      </c>
      <c r="BE188" s="67" t="e">
        <f>-10*LOG(2/(4*PI()*2^2)+4/(0.163*(Calcul!$K193*Calcul!$L193)/VLOOKUP(Calcul!$I193,'ModelParams Lp'!$E$37:$F$39,2,0)))</f>
        <v>#N/A</v>
      </c>
      <c r="BF188" s="67" t="e">
        <f>-10*LOG(2/(4*PI()*2^2)+4/(0.163*(Calcul!$K193*Calcul!$L193)/VLOOKUP(Calcul!$I193,'ModelParams Lp'!$E$37:$F$39,2,0)))</f>
        <v>#N/A</v>
      </c>
      <c r="BG188" s="67" t="e">
        <f>-10*LOG(2/(4*PI()*2^2)+4/(0.163*(Calcul!$K193*Calcul!$L193)/VLOOKUP(Calcul!$I193,'ModelParams Lp'!$E$37:$F$39,2,0)))</f>
        <v>#N/A</v>
      </c>
      <c r="BH188" s="67" t="e">
        <f>-10*LOG(2/(4*PI()*2^2)+4/(0.163*(Calcul!$K193*Calcul!$L193)/VLOOKUP(Calcul!$I193,'ModelParams Lp'!$E$37:$F$39,2,0)))</f>
        <v>#N/A</v>
      </c>
      <c r="BI188" s="67" t="e">
        <f>-10*LOG(2/(4*PI()*2^2)+4/(0.163*(Calcul!$K193*Calcul!$L193)/VLOOKUP(Calcul!$I193,'ModelParams Lp'!$E$37:$F$39,2,0)))</f>
        <v>#N/A</v>
      </c>
      <c r="BJ188" s="67" t="e">
        <f>-10*LOG(2/(4*PI()*2^2)+4/(0.163*(Calcul!$K193*Calcul!$L193)/VLOOKUP(Calcul!$I193,'ModelParams Lp'!$E$37:$F$39,2,0)))</f>
        <v>#N/A</v>
      </c>
      <c r="BK188" s="67" t="e">
        <f>-10*LOG(2/(4*PI()*2^2)+4/(0.163*(Calcul!$K193*Calcul!$L193)/VLOOKUP(Calcul!$I193,'ModelParams Lp'!$E$37:$F$39,2,0)))</f>
        <v>#N/A</v>
      </c>
      <c r="BL188" s="67" t="e">
        <f>-10*LOG(2/(4*PI()*2^2)+4/(0.163*(Calcul!$K193*Calcul!$L193)/VLOOKUP(Calcul!$I193,'ModelParams Lp'!$E$37:$F$39,2,0)))</f>
        <v>#N/A</v>
      </c>
      <c r="BM188" s="67" t="e">
        <f>VLOOKUP(Calcul!$J193,'ModelParams Lp'!$D$28:$O$32,5,0)+BE188</f>
        <v>#N/A</v>
      </c>
      <c r="BN188" s="67" t="e">
        <f>VLOOKUP(Calcul!$J193,'ModelParams Lp'!$D$28:$O$32,6,0)+BF188</f>
        <v>#N/A</v>
      </c>
      <c r="BO188" s="67" t="e">
        <f>VLOOKUP(Calcul!$J193,'ModelParams Lp'!$D$28:$O$32,7,0)+BG188</f>
        <v>#N/A</v>
      </c>
      <c r="BP188" s="67" t="e">
        <f>VLOOKUP(Calcul!$J193,'ModelParams Lp'!$D$28:$O$32,8,0)+BH188</f>
        <v>#N/A</v>
      </c>
      <c r="BQ188" s="67" t="e">
        <f>VLOOKUP(Calcul!$J193,'ModelParams Lp'!$D$28:$O$32,9,0)+BI188</f>
        <v>#N/A</v>
      </c>
      <c r="BR188" s="67" t="e">
        <f>VLOOKUP(Calcul!$J193,'ModelParams Lp'!$D$28:$O$32,10,0)+BJ188</f>
        <v>#N/A</v>
      </c>
      <c r="BS188" s="67" t="e">
        <f>VLOOKUP(Calcul!$J193,'ModelParams Lp'!$D$28:$O$32,11,0)+BK188</f>
        <v>#N/A</v>
      </c>
      <c r="BT188" s="67" t="e">
        <f>VLOOKUP(Calcul!$J193,'ModelParams Lp'!$D$28:$O$32,12,0)+BL188</f>
        <v>#N/A</v>
      </c>
      <c r="BU188" s="66" t="e">
        <f t="shared" ca="1" si="53"/>
        <v>#DIV/0!</v>
      </c>
      <c r="BV188" s="66" t="e">
        <f t="shared" ca="1" si="54"/>
        <v>#DIV/0!</v>
      </c>
      <c r="BW188" s="66" t="e">
        <f t="shared" ca="1" si="55"/>
        <v>#DIV/0!</v>
      </c>
      <c r="BX188" s="66" t="e">
        <f t="shared" ca="1" si="56"/>
        <v>#DIV/0!</v>
      </c>
      <c r="BY188" s="66" t="e">
        <f t="shared" ca="1" si="57"/>
        <v>#DIV/0!</v>
      </c>
      <c r="BZ188" s="66" t="e">
        <f t="shared" ca="1" si="58"/>
        <v>#DIV/0!</v>
      </c>
      <c r="CA188" s="66" t="e">
        <f t="shared" ca="1" si="59"/>
        <v>#DIV/0!</v>
      </c>
      <c r="CB188" s="66" t="e">
        <f t="shared" ca="1" si="60"/>
        <v>#DIV/0!</v>
      </c>
      <c r="CC188" s="24" t="e">
        <f ca="1">10*LOG10(IF(BU188="",0,POWER(10,((BU188+'ModelParams Lw'!$O$4)/10))) +IF(BV188="",0,POWER(10,((BV188+'ModelParams Lw'!$P$4)/10))) +IF(BW188="",0,POWER(10,((BW188+'ModelParams Lw'!$Q$4)/10))) +IF(BX188="",0,POWER(10,((BX188+'ModelParams Lw'!$R$4)/10))) +IF(BY188="",0,POWER(10,((BY188+'ModelParams Lw'!$S$4)/10))) +IF(BZ188="",0,POWER(10,((BZ188+'ModelParams Lw'!$T$4)/10))) +IF(CA188="",0,POWER(10,((CA188+'ModelParams Lw'!$U$4)/10)))+IF(CB188="",0,POWER(10,((CB188+'ModelParams Lw'!$V$4)/10))))</f>
        <v>#DIV/0!</v>
      </c>
      <c r="CD188" s="24" t="e">
        <f t="shared" ca="1" si="61"/>
        <v>#DIV/0!</v>
      </c>
      <c r="CE188" s="24" t="e">
        <f ca="1">(BU188-'ModelParams Lw'!O$10)/'ModelParams Lw'!O$11</f>
        <v>#DIV/0!</v>
      </c>
      <c r="CF188" s="24" t="e">
        <f ca="1">(BV188-'ModelParams Lw'!P$10)/'ModelParams Lw'!P$11</f>
        <v>#DIV/0!</v>
      </c>
      <c r="CG188" s="24" t="e">
        <f ca="1">(BW188-'ModelParams Lw'!Q$10)/'ModelParams Lw'!Q$11</f>
        <v>#DIV/0!</v>
      </c>
      <c r="CH188" s="24" t="e">
        <f ca="1">(BX188-'ModelParams Lw'!R$10)/'ModelParams Lw'!R$11</f>
        <v>#DIV/0!</v>
      </c>
      <c r="CI188" s="24" t="e">
        <f ca="1">(BY188-'ModelParams Lw'!S$10)/'ModelParams Lw'!S$11</f>
        <v>#DIV/0!</v>
      </c>
      <c r="CJ188" s="24" t="e">
        <f ca="1">(BZ188-'ModelParams Lw'!T$10)/'ModelParams Lw'!T$11</f>
        <v>#DIV/0!</v>
      </c>
      <c r="CK188" s="24" t="e">
        <f ca="1">(CA188-'ModelParams Lw'!U$10)/'ModelParams Lw'!U$11</f>
        <v>#DIV/0!</v>
      </c>
      <c r="CL188" s="24" t="e">
        <f ca="1">(CB188-'ModelParams Lw'!V$10)/'ModelParams Lw'!V$11</f>
        <v>#DIV/0!</v>
      </c>
      <c r="CM188" s="66" t="e">
        <f t="shared" si="62"/>
        <v>#DIV/0!</v>
      </c>
      <c r="CN188" s="66" t="e">
        <f t="shared" si="63"/>
        <v>#DIV/0!</v>
      </c>
      <c r="CO188" s="66" t="e">
        <f t="shared" si="64"/>
        <v>#DIV/0!</v>
      </c>
      <c r="CP188" s="66" t="e">
        <f t="shared" si="65"/>
        <v>#DIV/0!</v>
      </c>
      <c r="CQ188" s="66" t="e">
        <f t="shared" si="66"/>
        <v>#DIV/0!</v>
      </c>
      <c r="CR188" s="66" t="e">
        <f t="shared" si="67"/>
        <v>#DIV/0!</v>
      </c>
      <c r="CS188" s="66" t="e">
        <f t="shared" si="68"/>
        <v>#DIV/0!</v>
      </c>
      <c r="CT188" s="66" t="e">
        <f t="shared" si="69"/>
        <v>#DIV/0!</v>
      </c>
      <c r="CU188" s="24" t="e">
        <f>10*LOG10(IF(CM188="",0,POWER(10,((CM188+'ModelParams Lw'!$O$4)/10))) +IF(CN188="",0,POWER(10,((CN188+'ModelParams Lw'!$P$4)/10))) +IF(CO188="",0,POWER(10,((CO188+'ModelParams Lw'!$Q$4)/10))) +IF(CP188="",0,POWER(10,((CP188+'ModelParams Lw'!$R$4)/10))) +IF(CQ188="",0,POWER(10,((CQ188+'ModelParams Lw'!$S$4)/10))) +IF(CR188="",0,POWER(10,((CR188+'ModelParams Lw'!$T$4)/10))) +IF(CS188="",0,POWER(10,((CS188+'ModelParams Lw'!$U$4)/10)))+IF(CT188="",0,POWER(10,((CT188+'ModelParams Lw'!$V$4)/10))))</f>
        <v>#DIV/0!</v>
      </c>
      <c r="CV188" s="24" t="e">
        <f t="shared" si="70"/>
        <v>#DIV/0!</v>
      </c>
      <c r="CW188" s="24" t="e">
        <f>(CM188-'ModelParams Lw'!O$10)/'ModelParams Lw'!O$11</f>
        <v>#DIV/0!</v>
      </c>
      <c r="CX188" s="24" t="e">
        <f>(CN188-'ModelParams Lw'!P$10)/'ModelParams Lw'!P$11</f>
        <v>#DIV/0!</v>
      </c>
      <c r="CY188" s="24" t="e">
        <f>(CO188-'ModelParams Lw'!Q$10)/'ModelParams Lw'!Q$11</f>
        <v>#DIV/0!</v>
      </c>
      <c r="CZ188" s="24" t="e">
        <f>(CP188-'ModelParams Lw'!R$10)/'ModelParams Lw'!R$11</f>
        <v>#DIV/0!</v>
      </c>
      <c r="DA188" s="24" t="e">
        <f>(CQ188-'ModelParams Lw'!S$10)/'ModelParams Lw'!S$11</f>
        <v>#DIV/0!</v>
      </c>
      <c r="DB188" s="24" t="e">
        <f>(CR188-'ModelParams Lw'!T$10)/'ModelParams Lw'!T$11</f>
        <v>#DIV/0!</v>
      </c>
      <c r="DC188" s="24" t="e">
        <f>(CS188-'ModelParams Lw'!U$10)/'ModelParams Lw'!U$11</f>
        <v>#DIV/0!</v>
      </c>
      <c r="DD188" s="24" t="e">
        <f>(CT188-'ModelParams Lw'!V$10)/'ModelParams Lw'!V$11</f>
        <v>#DIV/0!</v>
      </c>
    </row>
    <row r="189" spans="1:108" x14ac:dyDescent="0.25">
      <c r="A189" s="12">
        <f>'Sound Power'!B189</f>
        <v>0</v>
      </c>
      <c r="B189" s="12">
        <f>'Sound Power'!D189</f>
        <v>0</v>
      </c>
      <c r="C189" s="12">
        <f>'Sound Power'!E189</f>
        <v>0</v>
      </c>
      <c r="D189" s="12">
        <f>'Sound Power'!F189</f>
        <v>0</v>
      </c>
      <c r="E189" s="67" t="e">
        <f>IF(Calcul!$G194="SA",'Sound Power'!AY189,'Sound Power'!P189)</f>
        <v>#DIV/0!</v>
      </c>
      <c r="F189" s="67" t="e">
        <f>IF(Calcul!$G194="SA",'Sound Power'!AZ189,'Sound Power'!Q189)</f>
        <v>#DIV/0!</v>
      </c>
      <c r="G189" s="67" t="e">
        <f>IF(Calcul!$G194="SA",'Sound Power'!BA189,'Sound Power'!R189)</f>
        <v>#DIV/0!</v>
      </c>
      <c r="H189" s="67" t="e">
        <f>IF(Calcul!$G194="SA",'Sound Power'!BB189,'Sound Power'!S189)</f>
        <v>#DIV/0!</v>
      </c>
      <c r="I189" s="67" t="e">
        <f>IF(Calcul!$G194="SA",'Sound Power'!BC189,'Sound Power'!T189)</f>
        <v>#DIV/0!</v>
      </c>
      <c r="J189" s="67" t="e">
        <f>IF(Calcul!$G194="SA",'Sound Power'!BD189,'Sound Power'!U189)</f>
        <v>#DIV/0!</v>
      </c>
      <c r="K189" s="67" t="e">
        <f>IF(Calcul!$G194="SA",'Sound Power'!BE189,'Sound Power'!V189)</f>
        <v>#DIV/0!</v>
      </c>
      <c r="L189" s="67" t="e">
        <f>IF(Calcul!$G194="SA",'Sound Power'!BF189,'Sound Power'!W189)</f>
        <v>#DIV/0!</v>
      </c>
      <c r="M189" s="67" t="e">
        <f>'Sound Power'!BY189</f>
        <v>#DIV/0!</v>
      </c>
      <c r="N189" s="67" t="e">
        <f>'Sound Power'!BZ189</f>
        <v>#DIV/0!</v>
      </c>
      <c r="O189" s="67" t="e">
        <f>'Sound Power'!CA189</f>
        <v>#DIV/0!</v>
      </c>
      <c r="P189" s="67" t="e">
        <f>'Sound Power'!CB189</f>
        <v>#DIV/0!</v>
      </c>
      <c r="Q189" s="67" t="e">
        <f>'Sound Power'!CC189</f>
        <v>#DIV/0!</v>
      </c>
      <c r="R189" s="67" t="e">
        <f>'Sound Power'!CD189</f>
        <v>#DIV/0!</v>
      </c>
      <c r="S189" s="67" t="e">
        <f>'Sound Power'!CE189</f>
        <v>#DIV/0!</v>
      </c>
      <c r="T189" s="67" t="e">
        <f>'Sound Power'!CF189</f>
        <v>#DIV/0!</v>
      </c>
      <c r="U189" s="64">
        <f t="shared" si="50"/>
        <v>0</v>
      </c>
      <c r="V189" s="64">
        <f t="shared" si="51"/>
        <v>0</v>
      </c>
      <c r="W189" s="67" t="e">
        <f>('ModelParams Lp'!B$4*10^'ModelParams Lp'!B$5*($U189/$V189)^'ModelParams Lp'!B$6)*3</f>
        <v>#DIV/0!</v>
      </c>
      <c r="X189" s="67" t="e">
        <f>('ModelParams Lp'!C$4*10^'ModelParams Lp'!C$5*($U189/$V189)^'ModelParams Lp'!C$6)*3</f>
        <v>#DIV/0!</v>
      </c>
      <c r="Y189" s="67" t="e">
        <f>('ModelParams Lp'!D$4*10^'ModelParams Lp'!D$5*($U189/$V189)^'ModelParams Lp'!D$6)*3</f>
        <v>#DIV/0!</v>
      </c>
      <c r="Z189" s="67" t="e">
        <f>('ModelParams Lp'!E$4*10^'ModelParams Lp'!E$5*($U189/$V189)^'ModelParams Lp'!E$6)*3</f>
        <v>#DIV/0!</v>
      </c>
      <c r="AA189" s="67" t="e">
        <f>('ModelParams Lp'!F$4*10^'ModelParams Lp'!F$5*($U189/$V189)^'ModelParams Lp'!F$6)*3</f>
        <v>#DIV/0!</v>
      </c>
      <c r="AB189" s="67" t="e">
        <f>('ModelParams Lp'!G$4*10^'ModelParams Lp'!G$5*($U189/$V189)^'ModelParams Lp'!G$6)*3</f>
        <v>#DIV/0!</v>
      </c>
      <c r="AC189" s="67" t="e">
        <f>('ModelParams Lp'!H$4*10^'ModelParams Lp'!H$5*($U189/$V189)^'ModelParams Lp'!H$6)*3</f>
        <v>#DIV/0!</v>
      </c>
      <c r="AD189" s="67" t="e">
        <f>('ModelParams Lp'!I$4*10^'ModelParams Lp'!I$5*($U189/$V189)^'ModelParams Lp'!I$6)*3</f>
        <v>#DIV/0!</v>
      </c>
      <c r="AE189" s="53" t="e">
        <f t="shared" si="52"/>
        <v>#DIV/0!</v>
      </c>
      <c r="AF189" s="53" t="e">
        <f>IF(AE189&lt;'ModelParams Lp'!$B$16,-1,IF(AE189&lt;'ModelParams Lp'!$C$16,0,IF(AE189&lt;'ModelParams Lp'!$D$16,1,IF(AE189&lt;'ModelParams Lp'!$E$16,2,IF(AE189&lt;'ModelParams Lp'!$F$16,3,IF(AE189&lt;'ModelParams Lp'!$G$16,4,IF(AE189&lt;'ModelParams Lp'!$H$16,5,6)))))))</f>
        <v>#DIV/0!</v>
      </c>
      <c r="AG189" s="67" t="e">
        <f ca="1">IF($AF189&gt;1,0,OFFSET('ModelParams Lp'!$C$12,0,-'Sound Pressure'!$AF189))</f>
        <v>#DIV/0!</v>
      </c>
      <c r="AH189" s="67" t="e">
        <f ca="1">IF($AF189&gt;2,0,OFFSET('ModelParams Lp'!$D$12,0,-'Sound Pressure'!$AF189))</f>
        <v>#DIV/0!</v>
      </c>
      <c r="AI189" s="67" t="e">
        <f ca="1">IF($AF189&gt;3,0,OFFSET('ModelParams Lp'!$E$12,0,-'Sound Pressure'!$AF189))</f>
        <v>#DIV/0!</v>
      </c>
      <c r="AJ189" s="67" t="e">
        <f ca="1">IF($AF189&gt;4,0,OFFSET('ModelParams Lp'!$F$12,0,-'Sound Pressure'!$AF189))</f>
        <v>#DIV/0!</v>
      </c>
      <c r="AK189" s="67" t="e">
        <f ca="1">IF($AF189&gt;3,0,OFFSET('ModelParams Lp'!$G$12,0,-'Sound Pressure'!$AF189))</f>
        <v>#DIV/0!</v>
      </c>
      <c r="AL189" s="67" t="e">
        <f ca="1">IF($AF189&gt;5,0,OFFSET('ModelParams Lp'!$H$12,0,-'Sound Pressure'!$AF189))</f>
        <v>#DIV/0!</v>
      </c>
      <c r="AM189" s="67" t="e">
        <f ca="1">IF($AF189&gt;6,0,OFFSET('ModelParams Lp'!$I$12,0,-'Sound Pressure'!$AF189))</f>
        <v>#DIV/0!</v>
      </c>
      <c r="AN189" s="67" t="e">
        <f ca="1">IF($AF189&gt;7,0,IF($AF$4&lt;0,3,OFFSET('ModelParams Lp'!$J$12,0,-'Sound Pressure'!$AF189)))</f>
        <v>#DIV/0!</v>
      </c>
      <c r="AO189" s="67" t="e">
        <f t="shared" si="71"/>
        <v>#DIV/0!</v>
      </c>
      <c r="AP189" s="67" t="e">
        <f t="shared" si="72"/>
        <v>#DIV/0!</v>
      </c>
      <c r="AQ189" s="67" t="e">
        <f t="shared" si="72"/>
        <v>#DIV/0!</v>
      </c>
      <c r="AR189" s="67" t="e">
        <f t="shared" si="72"/>
        <v>#DIV/0!</v>
      </c>
      <c r="AS189" s="67" t="e">
        <f t="shared" si="72"/>
        <v>#DIV/0!</v>
      </c>
      <c r="AT189" s="67" t="e">
        <f t="shared" si="72"/>
        <v>#DIV/0!</v>
      </c>
      <c r="AU189" s="67" t="e">
        <f t="shared" si="72"/>
        <v>#DIV/0!</v>
      </c>
      <c r="AV189" s="67" t="e">
        <f t="shared" si="72"/>
        <v>#DIV/0!</v>
      </c>
      <c r="AW189" s="67">
        <f>'ModelParams Lp'!B$22</f>
        <v>4</v>
      </c>
      <c r="AX189" s="67">
        <f>'ModelParams Lp'!C$22</f>
        <v>2</v>
      </c>
      <c r="AY189" s="67">
        <f>'ModelParams Lp'!D$22</f>
        <v>1</v>
      </c>
      <c r="AZ189" s="67">
        <f>'ModelParams Lp'!E$22</f>
        <v>0</v>
      </c>
      <c r="BA189" s="67">
        <f>'ModelParams Lp'!F$22</f>
        <v>0</v>
      </c>
      <c r="BB189" s="67">
        <f>'ModelParams Lp'!G$22</f>
        <v>0</v>
      </c>
      <c r="BC189" s="67">
        <f>'ModelParams Lp'!H$22</f>
        <v>0</v>
      </c>
      <c r="BD189" s="67">
        <f>'ModelParams Lp'!I$22</f>
        <v>0</v>
      </c>
      <c r="BE189" s="67" t="e">
        <f>-10*LOG(2/(4*PI()*2^2)+4/(0.163*(Calcul!$K194*Calcul!$L194)/VLOOKUP(Calcul!$I194,'ModelParams Lp'!$E$37:$F$39,2,0)))</f>
        <v>#N/A</v>
      </c>
      <c r="BF189" s="67" t="e">
        <f>-10*LOG(2/(4*PI()*2^2)+4/(0.163*(Calcul!$K194*Calcul!$L194)/VLOOKUP(Calcul!$I194,'ModelParams Lp'!$E$37:$F$39,2,0)))</f>
        <v>#N/A</v>
      </c>
      <c r="BG189" s="67" t="e">
        <f>-10*LOG(2/(4*PI()*2^2)+4/(0.163*(Calcul!$K194*Calcul!$L194)/VLOOKUP(Calcul!$I194,'ModelParams Lp'!$E$37:$F$39,2,0)))</f>
        <v>#N/A</v>
      </c>
      <c r="BH189" s="67" t="e">
        <f>-10*LOG(2/(4*PI()*2^2)+4/(0.163*(Calcul!$K194*Calcul!$L194)/VLOOKUP(Calcul!$I194,'ModelParams Lp'!$E$37:$F$39,2,0)))</f>
        <v>#N/A</v>
      </c>
      <c r="BI189" s="67" t="e">
        <f>-10*LOG(2/(4*PI()*2^2)+4/(0.163*(Calcul!$K194*Calcul!$L194)/VLOOKUP(Calcul!$I194,'ModelParams Lp'!$E$37:$F$39,2,0)))</f>
        <v>#N/A</v>
      </c>
      <c r="BJ189" s="67" t="e">
        <f>-10*LOG(2/(4*PI()*2^2)+4/(0.163*(Calcul!$K194*Calcul!$L194)/VLOOKUP(Calcul!$I194,'ModelParams Lp'!$E$37:$F$39,2,0)))</f>
        <v>#N/A</v>
      </c>
      <c r="BK189" s="67" t="e">
        <f>-10*LOG(2/(4*PI()*2^2)+4/(0.163*(Calcul!$K194*Calcul!$L194)/VLOOKUP(Calcul!$I194,'ModelParams Lp'!$E$37:$F$39,2,0)))</f>
        <v>#N/A</v>
      </c>
      <c r="BL189" s="67" t="e">
        <f>-10*LOG(2/(4*PI()*2^2)+4/(0.163*(Calcul!$K194*Calcul!$L194)/VLOOKUP(Calcul!$I194,'ModelParams Lp'!$E$37:$F$39,2,0)))</f>
        <v>#N/A</v>
      </c>
      <c r="BM189" s="67" t="e">
        <f>VLOOKUP(Calcul!$J194,'ModelParams Lp'!$D$28:$O$32,5,0)+BE189</f>
        <v>#N/A</v>
      </c>
      <c r="BN189" s="67" t="e">
        <f>VLOOKUP(Calcul!$J194,'ModelParams Lp'!$D$28:$O$32,6,0)+BF189</f>
        <v>#N/A</v>
      </c>
      <c r="BO189" s="67" t="e">
        <f>VLOOKUP(Calcul!$J194,'ModelParams Lp'!$D$28:$O$32,7,0)+BG189</f>
        <v>#N/A</v>
      </c>
      <c r="BP189" s="67" t="e">
        <f>VLOOKUP(Calcul!$J194,'ModelParams Lp'!$D$28:$O$32,8,0)+BH189</f>
        <v>#N/A</v>
      </c>
      <c r="BQ189" s="67" t="e">
        <f>VLOOKUP(Calcul!$J194,'ModelParams Lp'!$D$28:$O$32,9,0)+BI189</f>
        <v>#N/A</v>
      </c>
      <c r="BR189" s="67" t="e">
        <f>VLOOKUP(Calcul!$J194,'ModelParams Lp'!$D$28:$O$32,10,0)+BJ189</f>
        <v>#N/A</v>
      </c>
      <c r="BS189" s="67" t="e">
        <f>VLOOKUP(Calcul!$J194,'ModelParams Lp'!$D$28:$O$32,11,0)+BK189</f>
        <v>#N/A</v>
      </c>
      <c r="BT189" s="67" t="e">
        <f>VLOOKUP(Calcul!$J194,'ModelParams Lp'!$D$28:$O$32,12,0)+BL189</f>
        <v>#N/A</v>
      </c>
      <c r="BU189" s="66" t="e">
        <f t="shared" ca="1" si="53"/>
        <v>#DIV/0!</v>
      </c>
      <c r="BV189" s="66" t="e">
        <f t="shared" ca="1" si="54"/>
        <v>#DIV/0!</v>
      </c>
      <c r="BW189" s="66" t="e">
        <f t="shared" ca="1" si="55"/>
        <v>#DIV/0!</v>
      </c>
      <c r="BX189" s="66" t="e">
        <f t="shared" ca="1" si="56"/>
        <v>#DIV/0!</v>
      </c>
      <c r="BY189" s="66" t="e">
        <f t="shared" ca="1" si="57"/>
        <v>#DIV/0!</v>
      </c>
      <c r="BZ189" s="66" t="e">
        <f t="shared" ca="1" si="58"/>
        <v>#DIV/0!</v>
      </c>
      <c r="CA189" s="66" t="e">
        <f t="shared" ca="1" si="59"/>
        <v>#DIV/0!</v>
      </c>
      <c r="CB189" s="66" t="e">
        <f t="shared" ca="1" si="60"/>
        <v>#DIV/0!</v>
      </c>
      <c r="CC189" s="24" t="e">
        <f ca="1">10*LOG10(IF(BU189="",0,POWER(10,((BU189+'ModelParams Lw'!$O$4)/10))) +IF(BV189="",0,POWER(10,((BV189+'ModelParams Lw'!$P$4)/10))) +IF(BW189="",0,POWER(10,((BW189+'ModelParams Lw'!$Q$4)/10))) +IF(BX189="",0,POWER(10,((BX189+'ModelParams Lw'!$R$4)/10))) +IF(BY189="",0,POWER(10,((BY189+'ModelParams Lw'!$S$4)/10))) +IF(BZ189="",0,POWER(10,((BZ189+'ModelParams Lw'!$T$4)/10))) +IF(CA189="",0,POWER(10,((CA189+'ModelParams Lw'!$U$4)/10)))+IF(CB189="",0,POWER(10,((CB189+'ModelParams Lw'!$V$4)/10))))</f>
        <v>#DIV/0!</v>
      </c>
      <c r="CD189" s="24" t="e">
        <f t="shared" ca="1" si="61"/>
        <v>#DIV/0!</v>
      </c>
      <c r="CE189" s="24" t="e">
        <f ca="1">(BU189-'ModelParams Lw'!O$10)/'ModelParams Lw'!O$11</f>
        <v>#DIV/0!</v>
      </c>
      <c r="CF189" s="24" t="e">
        <f ca="1">(BV189-'ModelParams Lw'!P$10)/'ModelParams Lw'!P$11</f>
        <v>#DIV/0!</v>
      </c>
      <c r="CG189" s="24" t="e">
        <f ca="1">(BW189-'ModelParams Lw'!Q$10)/'ModelParams Lw'!Q$11</f>
        <v>#DIV/0!</v>
      </c>
      <c r="CH189" s="24" t="e">
        <f ca="1">(BX189-'ModelParams Lw'!R$10)/'ModelParams Lw'!R$11</f>
        <v>#DIV/0!</v>
      </c>
      <c r="CI189" s="24" t="e">
        <f ca="1">(BY189-'ModelParams Lw'!S$10)/'ModelParams Lw'!S$11</f>
        <v>#DIV/0!</v>
      </c>
      <c r="CJ189" s="24" t="e">
        <f ca="1">(BZ189-'ModelParams Lw'!T$10)/'ModelParams Lw'!T$11</f>
        <v>#DIV/0!</v>
      </c>
      <c r="CK189" s="24" t="e">
        <f ca="1">(CA189-'ModelParams Lw'!U$10)/'ModelParams Lw'!U$11</f>
        <v>#DIV/0!</v>
      </c>
      <c r="CL189" s="24" t="e">
        <f ca="1">(CB189-'ModelParams Lw'!V$10)/'ModelParams Lw'!V$11</f>
        <v>#DIV/0!</v>
      </c>
      <c r="CM189" s="66" t="e">
        <f t="shared" si="62"/>
        <v>#DIV/0!</v>
      </c>
      <c r="CN189" s="66" t="e">
        <f t="shared" si="63"/>
        <v>#DIV/0!</v>
      </c>
      <c r="CO189" s="66" t="e">
        <f t="shared" si="64"/>
        <v>#DIV/0!</v>
      </c>
      <c r="CP189" s="66" t="e">
        <f t="shared" si="65"/>
        <v>#DIV/0!</v>
      </c>
      <c r="CQ189" s="66" t="e">
        <f t="shared" si="66"/>
        <v>#DIV/0!</v>
      </c>
      <c r="CR189" s="66" t="e">
        <f t="shared" si="67"/>
        <v>#DIV/0!</v>
      </c>
      <c r="CS189" s="66" t="e">
        <f t="shared" si="68"/>
        <v>#DIV/0!</v>
      </c>
      <c r="CT189" s="66" t="e">
        <f t="shared" si="69"/>
        <v>#DIV/0!</v>
      </c>
      <c r="CU189" s="24" t="e">
        <f>10*LOG10(IF(CM189="",0,POWER(10,((CM189+'ModelParams Lw'!$O$4)/10))) +IF(CN189="",0,POWER(10,((CN189+'ModelParams Lw'!$P$4)/10))) +IF(CO189="",0,POWER(10,((CO189+'ModelParams Lw'!$Q$4)/10))) +IF(CP189="",0,POWER(10,((CP189+'ModelParams Lw'!$R$4)/10))) +IF(CQ189="",0,POWER(10,((CQ189+'ModelParams Lw'!$S$4)/10))) +IF(CR189="",0,POWER(10,((CR189+'ModelParams Lw'!$T$4)/10))) +IF(CS189="",0,POWER(10,((CS189+'ModelParams Lw'!$U$4)/10)))+IF(CT189="",0,POWER(10,((CT189+'ModelParams Lw'!$V$4)/10))))</f>
        <v>#DIV/0!</v>
      </c>
      <c r="CV189" s="24" t="e">
        <f t="shared" si="70"/>
        <v>#DIV/0!</v>
      </c>
      <c r="CW189" s="24" t="e">
        <f>(CM189-'ModelParams Lw'!O$10)/'ModelParams Lw'!O$11</f>
        <v>#DIV/0!</v>
      </c>
      <c r="CX189" s="24" t="e">
        <f>(CN189-'ModelParams Lw'!P$10)/'ModelParams Lw'!P$11</f>
        <v>#DIV/0!</v>
      </c>
      <c r="CY189" s="24" t="e">
        <f>(CO189-'ModelParams Lw'!Q$10)/'ModelParams Lw'!Q$11</f>
        <v>#DIV/0!</v>
      </c>
      <c r="CZ189" s="24" t="e">
        <f>(CP189-'ModelParams Lw'!R$10)/'ModelParams Lw'!R$11</f>
        <v>#DIV/0!</v>
      </c>
      <c r="DA189" s="24" t="e">
        <f>(CQ189-'ModelParams Lw'!S$10)/'ModelParams Lw'!S$11</f>
        <v>#DIV/0!</v>
      </c>
      <c r="DB189" s="24" t="e">
        <f>(CR189-'ModelParams Lw'!T$10)/'ModelParams Lw'!T$11</f>
        <v>#DIV/0!</v>
      </c>
      <c r="DC189" s="24" t="e">
        <f>(CS189-'ModelParams Lw'!U$10)/'ModelParams Lw'!U$11</f>
        <v>#DIV/0!</v>
      </c>
      <c r="DD189" s="24" t="e">
        <f>(CT189-'ModelParams Lw'!V$10)/'ModelParams Lw'!V$11</f>
        <v>#DIV/0!</v>
      </c>
    </row>
    <row r="190" spans="1:108" x14ac:dyDescent="0.25">
      <c r="A190" s="12">
        <f>'Sound Power'!B190</f>
        <v>0</v>
      </c>
      <c r="B190" s="12">
        <f>'Sound Power'!D190</f>
        <v>0</v>
      </c>
      <c r="C190" s="12">
        <f>'Sound Power'!E190</f>
        <v>0</v>
      </c>
      <c r="D190" s="12">
        <f>'Sound Power'!F190</f>
        <v>0</v>
      </c>
      <c r="E190" s="67" t="e">
        <f>IF(Calcul!$G195="SA",'Sound Power'!AY190,'Sound Power'!P190)</f>
        <v>#DIV/0!</v>
      </c>
      <c r="F190" s="67" t="e">
        <f>IF(Calcul!$G195="SA",'Sound Power'!AZ190,'Sound Power'!Q190)</f>
        <v>#DIV/0!</v>
      </c>
      <c r="G190" s="67" t="e">
        <f>IF(Calcul!$G195="SA",'Sound Power'!BA190,'Sound Power'!R190)</f>
        <v>#DIV/0!</v>
      </c>
      <c r="H190" s="67" t="e">
        <f>IF(Calcul!$G195="SA",'Sound Power'!BB190,'Sound Power'!S190)</f>
        <v>#DIV/0!</v>
      </c>
      <c r="I190" s="67" t="e">
        <f>IF(Calcul!$G195="SA",'Sound Power'!BC190,'Sound Power'!T190)</f>
        <v>#DIV/0!</v>
      </c>
      <c r="J190" s="67" t="e">
        <f>IF(Calcul!$G195="SA",'Sound Power'!BD190,'Sound Power'!U190)</f>
        <v>#DIV/0!</v>
      </c>
      <c r="K190" s="67" t="e">
        <f>IF(Calcul!$G195="SA",'Sound Power'!BE190,'Sound Power'!V190)</f>
        <v>#DIV/0!</v>
      </c>
      <c r="L190" s="67" t="e">
        <f>IF(Calcul!$G195="SA",'Sound Power'!BF190,'Sound Power'!W190)</f>
        <v>#DIV/0!</v>
      </c>
      <c r="M190" s="67" t="e">
        <f>'Sound Power'!BY190</f>
        <v>#DIV/0!</v>
      </c>
      <c r="N190" s="67" t="e">
        <f>'Sound Power'!BZ190</f>
        <v>#DIV/0!</v>
      </c>
      <c r="O190" s="67" t="e">
        <f>'Sound Power'!CA190</f>
        <v>#DIV/0!</v>
      </c>
      <c r="P190" s="67" t="e">
        <f>'Sound Power'!CB190</f>
        <v>#DIV/0!</v>
      </c>
      <c r="Q190" s="67" t="e">
        <f>'Sound Power'!CC190</f>
        <v>#DIV/0!</v>
      </c>
      <c r="R190" s="67" t="e">
        <f>'Sound Power'!CD190</f>
        <v>#DIV/0!</v>
      </c>
      <c r="S190" s="67" t="e">
        <f>'Sound Power'!CE190</f>
        <v>#DIV/0!</v>
      </c>
      <c r="T190" s="67" t="e">
        <f>'Sound Power'!CF190</f>
        <v>#DIV/0!</v>
      </c>
      <c r="U190" s="64">
        <f t="shared" si="50"/>
        <v>0</v>
      </c>
      <c r="V190" s="64">
        <f t="shared" si="51"/>
        <v>0</v>
      </c>
      <c r="W190" s="67" t="e">
        <f>('ModelParams Lp'!B$4*10^'ModelParams Lp'!B$5*($U190/$V190)^'ModelParams Lp'!B$6)*3</f>
        <v>#DIV/0!</v>
      </c>
      <c r="X190" s="67" t="e">
        <f>('ModelParams Lp'!C$4*10^'ModelParams Lp'!C$5*($U190/$V190)^'ModelParams Lp'!C$6)*3</f>
        <v>#DIV/0!</v>
      </c>
      <c r="Y190" s="67" t="e">
        <f>('ModelParams Lp'!D$4*10^'ModelParams Lp'!D$5*($U190/$V190)^'ModelParams Lp'!D$6)*3</f>
        <v>#DIV/0!</v>
      </c>
      <c r="Z190" s="67" t="e">
        <f>('ModelParams Lp'!E$4*10^'ModelParams Lp'!E$5*($U190/$V190)^'ModelParams Lp'!E$6)*3</f>
        <v>#DIV/0!</v>
      </c>
      <c r="AA190" s="67" t="e">
        <f>('ModelParams Lp'!F$4*10^'ModelParams Lp'!F$5*($U190/$V190)^'ModelParams Lp'!F$6)*3</f>
        <v>#DIV/0!</v>
      </c>
      <c r="AB190" s="67" t="e">
        <f>('ModelParams Lp'!G$4*10^'ModelParams Lp'!G$5*($U190/$V190)^'ModelParams Lp'!G$6)*3</f>
        <v>#DIV/0!</v>
      </c>
      <c r="AC190" s="67" t="e">
        <f>('ModelParams Lp'!H$4*10^'ModelParams Lp'!H$5*($U190/$V190)^'ModelParams Lp'!H$6)*3</f>
        <v>#DIV/0!</v>
      </c>
      <c r="AD190" s="67" t="e">
        <f>('ModelParams Lp'!I$4*10^'ModelParams Lp'!I$5*($U190/$V190)^'ModelParams Lp'!I$6)*3</f>
        <v>#DIV/0!</v>
      </c>
      <c r="AE190" s="53" t="e">
        <f t="shared" si="52"/>
        <v>#DIV/0!</v>
      </c>
      <c r="AF190" s="53" t="e">
        <f>IF(AE190&lt;'ModelParams Lp'!$B$16,-1,IF(AE190&lt;'ModelParams Lp'!$C$16,0,IF(AE190&lt;'ModelParams Lp'!$D$16,1,IF(AE190&lt;'ModelParams Lp'!$E$16,2,IF(AE190&lt;'ModelParams Lp'!$F$16,3,IF(AE190&lt;'ModelParams Lp'!$G$16,4,IF(AE190&lt;'ModelParams Lp'!$H$16,5,6)))))))</f>
        <v>#DIV/0!</v>
      </c>
      <c r="AG190" s="67" t="e">
        <f ca="1">IF($AF190&gt;1,0,OFFSET('ModelParams Lp'!$C$12,0,-'Sound Pressure'!$AF190))</f>
        <v>#DIV/0!</v>
      </c>
      <c r="AH190" s="67" t="e">
        <f ca="1">IF($AF190&gt;2,0,OFFSET('ModelParams Lp'!$D$12,0,-'Sound Pressure'!$AF190))</f>
        <v>#DIV/0!</v>
      </c>
      <c r="AI190" s="67" t="e">
        <f ca="1">IF($AF190&gt;3,0,OFFSET('ModelParams Lp'!$E$12,0,-'Sound Pressure'!$AF190))</f>
        <v>#DIV/0!</v>
      </c>
      <c r="AJ190" s="67" t="e">
        <f ca="1">IF($AF190&gt;4,0,OFFSET('ModelParams Lp'!$F$12,0,-'Sound Pressure'!$AF190))</f>
        <v>#DIV/0!</v>
      </c>
      <c r="AK190" s="67" t="e">
        <f ca="1">IF($AF190&gt;3,0,OFFSET('ModelParams Lp'!$G$12,0,-'Sound Pressure'!$AF190))</f>
        <v>#DIV/0!</v>
      </c>
      <c r="AL190" s="67" t="e">
        <f ca="1">IF($AF190&gt;5,0,OFFSET('ModelParams Lp'!$H$12,0,-'Sound Pressure'!$AF190))</f>
        <v>#DIV/0!</v>
      </c>
      <c r="AM190" s="67" t="e">
        <f ca="1">IF($AF190&gt;6,0,OFFSET('ModelParams Lp'!$I$12,0,-'Sound Pressure'!$AF190))</f>
        <v>#DIV/0!</v>
      </c>
      <c r="AN190" s="67" t="e">
        <f ca="1">IF($AF190&gt;7,0,IF($AF$4&lt;0,3,OFFSET('ModelParams Lp'!$J$12,0,-'Sound Pressure'!$AF190)))</f>
        <v>#DIV/0!</v>
      </c>
      <c r="AO190" s="67" t="e">
        <f t="shared" si="71"/>
        <v>#DIV/0!</v>
      </c>
      <c r="AP190" s="67" t="e">
        <f t="shared" si="72"/>
        <v>#DIV/0!</v>
      </c>
      <c r="AQ190" s="67" t="e">
        <f t="shared" si="72"/>
        <v>#DIV/0!</v>
      </c>
      <c r="AR190" s="67" t="e">
        <f t="shared" si="72"/>
        <v>#DIV/0!</v>
      </c>
      <c r="AS190" s="67" t="e">
        <f t="shared" si="72"/>
        <v>#DIV/0!</v>
      </c>
      <c r="AT190" s="67" t="e">
        <f t="shared" si="72"/>
        <v>#DIV/0!</v>
      </c>
      <c r="AU190" s="67" t="e">
        <f t="shared" si="72"/>
        <v>#DIV/0!</v>
      </c>
      <c r="AV190" s="67" t="e">
        <f t="shared" si="72"/>
        <v>#DIV/0!</v>
      </c>
      <c r="AW190" s="67">
        <f>'ModelParams Lp'!B$22</f>
        <v>4</v>
      </c>
      <c r="AX190" s="67">
        <f>'ModelParams Lp'!C$22</f>
        <v>2</v>
      </c>
      <c r="AY190" s="67">
        <f>'ModelParams Lp'!D$22</f>
        <v>1</v>
      </c>
      <c r="AZ190" s="67">
        <f>'ModelParams Lp'!E$22</f>
        <v>0</v>
      </c>
      <c r="BA190" s="67">
        <f>'ModelParams Lp'!F$22</f>
        <v>0</v>
      </c>
      <c r="BB190" s="67">
        <f>'ModelParams Lp'!G$22</f>
        <v>0</v>
      </c>
      <c r="BC190" s="67">
        <f>'ModelParams Lp'!H$22</f>
        <v>0</v>
      </c>
      <c r="BD190" s="67">
        <f>'ModelParams Lp'!I$22</f>
        <v>0</v>
      </c>
      <c r="BE190" s="67" t="e">
        <f>-10*LOG(2/(4*PI()*2^2)+4/(0.163*(Calcul!$K195*Calcul!$L195)/VLOOKUP(Calcul!$I195,'ModelParams Lp'!$E$37:$F$39,2,0)))</f>
        <v>#N/A</v>
      </c>
      <c r="BF190" s="67" t="e">
        <f>-10*LOG(2/(4*PI()*2^2)+4/(0.163*(Calcul!$K195*Calcul!$L195)/VLOOKUP(Calcul!$I195,'ModelParams Lp'!$E$37:$F$39,2,0)))</f>
        <v>#N/A</v>
      </c>
      <c r="BG190" s="67" t="e">
        <f>-10*LOG(2/(4*PI()*2^2)+4/(0.163*(Calcul!$K195*Calcul!$L195)/VLOOKUP(Calcul!$I195,'ModelParams Lp'!$E$37:$F$39,2,0)))</f>
        <v>#N/A</v>
      </c>
      <c r="BH190" s="67" t="e">
        <f>-10*LOG(2/(4*PI()*2^2)+4/(0.163*(Calcul!$K195*Calcul!$L195)/VLOOKUP(Calcul!$I195,'ModelParams Lp'!$E$37:$F$39,2,0)))</f>
        <v>#N/A</v>
      </c>
      <c r="BI190" s="67" t="e">
        <f>-10*LOG(2/(4*PI()*2^2)+4/(0.163*(Calcul!$K195*Calcul!$L195)/VLOOKUP(Calcul!$I195,'ModelParams Lp'!$E$37:$F$39,2,0)))</f>
        <v>#N/A</v>
      </c>
      <c r="BJ190" s="67" t="e">
        <f>-10*LOG(2/(4*PI()*2^2)+4/(0.163*(Calcul!$K195*Calcul!$L195)/VLOOKUP(Calcul!$I195,'ModelParams Lp'!$E$37:$F$39,2,0)))</f>
        <v>#N/A</v>
      </c>
      <c r="BK190" s="67" t="e">
        <f>-10*LOG(2/(4*PI()*2^2)+4/(0.163*(Calcul!$K195*Calcul!$L195)/VLOOKUP(Calcul!$I195,'ModelParams Lp'!$E$37:$F$39,2,0)))</f>
        <v>#N/A</v>
      </c>
      <c r="BL190" s="67" t="e">
        <f>-10*LOG(2/(4*PI()*2^2)+4/(0.163*(Calcul!$K195*Calcul!$L195)/VLOOKUP(Calcul!$I195,'ModelParams Lp'!$E$37:$F$39,2,0)))</f>
        <v>#N/A</v>
      </c>
      <c r="BM190" s="67" t="e">
        <f>VLOOKUP(Calcul!$J195,'ModelParams Lp'!$D$28:$O$32,5,0)+BE190</f>
        <v>#N/A</v>
      </c>
      <c r="BN190" s="67" t="e">
        <f>VLOOKUP(Calcul!$J195,'ModelParams Lp'!$D$28:$O$32,6,0)+BF190</f>
        <v>#N/A</v>
      </c>
      <c r="BO190" s="67" t="e">
        <f>VLOOKUP(Calcul!$J195,'ModelParams Lp'!$D$28:$O$32,7,0)+BG190</f>
        <v>#N/A</v>
      </c>
      <c r="BP190" s="67" t="e">
        <f>VLOOKUP(Calcul!$J195,'ModelParams Lp'!$D$28:$O$32,8,0)+BH190</f>
        <v>#N/A</v>
      </c>
      <c r="BQ190" s="67" t="e">
        <f>VLOOKUP(Calcul!$J195,'ModelParams Lp'!$D$28:$O$32,9,0)+BI190</f>
        <v>#N/A</v>
      </c>
      <c r="BR190" s="67" t="e">
        <f>VLOOKUP(Calcul!$J195,'ModelParams Lp'!$D$28:$O$32,10,0)+BJ190</f>
        <v>#N/A</v>
      </c>
      <c r="BS190" s="67" t="e">
        <f>VLOOKUP(Calcul!$J195,'ModelParams Lp'!$D$28:$O$32,11,0)+BK190</f>
        <v>#N/A</v>
      </c>
      <c r="BT190" s="67" t="e">
        <f>VLOOKUP(Calcul!$J195,'ModelParams Lp'!$D$28:$O$32,12,0)+BL190</f>
        <v>#N/A</v>
      </c>
      <c r="BU190" s="66" t="e">
        <f t="shared" ca="1" si="53"/>
        <v>#DIV/0!</v>
      </c>
      <c r="BV190" s="66" t="e">
        <f t="shared" ca="1" si="54"/>
        <v>#DIV/0!</v>
      </c>
      <c r="BW190" s="66" t="e">
        <f t="shared" ca="1" si="55"/>
        <v>#DIV/0!</v>
      </c>
      <c r="BX190" s="66" t="e">
        <f t="shared" ca="1" si="56"/>
        <v>#DIV/0!</v>
      </c>
      <c r="BY190" s="66" t="e">
        <f t="shared" ca="1" si="57"/>
        <v>#DIV/0!</v>
      </c>
      <c r="BZ190" s="66" t="e">
        <f t="shared" ca="1" si="58"/>
        <v>#DIV/0!</v>
      </c>
      <c r="CA190" s="66" t="e">
        <f t="shared" ca="1" si="59"/>
        <v>#DIV/0!</v>
      </c>
      <c r="CB190" s="66" t="e">
        <f t="shared" ca="1" si="60"/>
        <v>#DIV/0!</v>
      </c>
      <c r="CC190" s="24" t="e">
        <f ca="1">10*LOG10(IF(BU190="",0,POWER(10,((BU190+'ModelParams Lw'!$O$4)/10))) +IF(BV190="",0,POWER(10,((BV190+'ModelParams Lw'!$P$4)/10))) +IF(BW190="",0,POWER(10,((BW190+'ModelParams Lw'!$Q$4)/10))) +IF(BX190="",0,POWER(10,((BX190+'ModelParams Lw'!$R$4)/10))) +IF(BY190="",0,POWER(10,((BY190+'ModelParams Lw'!$S$4)/10))) +IF(BZ190="",0,POWER(10,((BZ190+'ModelParams Lw'!$T$4)/10))) +IF(CA190="",0,POWER(10,((CA190+'ModelParams Lw'!$U$4)/10)))+IF(CB190="",0,POWER(10,((CB190+'ModelParams Lw'!$V$4)/10))))</f>
        <v>#DIV/0!</v>
      </c>
      <c r="CD190" s="24" t="e">
        <f t="shared" ca="1" si="61"/>
        <v>#DIV/0!</v>
      </c>
      <c r="CE190" s="24" t="e">
        <f ca="1">(BU190-'ModelParams Lw'!O$10)/'ModelParams Lw'!O$11</f>
        <v>#DIV/0!</v>
      </c>
      <c r="CF190" s="24" t="e">
        <f ca="1">(BV190-'ModelParams Lw'!P$10)/'ModelParams Lw'!P$11</f>
        <v>#DIV/0!</v>
      </c>
      <c r="CG190" s="24" t="e">
        <f ca="1">(BW190-'ModelParams Lw'!Q$10)/'ModelParams Lw'!Q$11</f>
        <v>#DIV/0!</v>
      </c>
      <c r="CH190" s="24" t="e">
        <f ca="1">(BX190-'ModelParams Lw'!R$10)/'ModelParams Lw'!R$11</f>
        <v>#DIV/0!</v>
      </c>
      <c r="CI190" s="24" t="e">
        <f ca="1">(BY190-'ModelParams Lw'!S$10)/'ModelParams Lw'!S$11</f>
        <v>#DIV/0!</v>
      </c>
      <c r="CJ190" s="24" t="e">
        <f ca="1">(BZ190-'ModelParams Lw'!T$10)/'ModelParams Lw'!T$11</f>
        <v>#DIV/0!</v>
      </c>
      <c r="CK190" s="24" t="e">
        <f ca="1">(CA190-'ModelParams Lw'!U$10)/'ModelParams Lw'!U$11</f>
        <v>#DIV/0!</v>
      </c>
      <c r="CL190" s="24" t="e">
        <f ca="1">(CB190-'ModelParams Lw'!V$10)/'ModelParams Lw'!V$11</f>
        <v>#DIV/0!</v>
      </c>
      <c r="CM190" s="66" t="e">
        <f t="shared" si="62"/>
        <v>#DIV/0!</v>
      </c>
      <c r="CN190" s="66" t="e">
        <f t="shared" si="63"/>
        <v>#DIV/0!</v>
      </c>
      <c r="CO190" s="66" t="e">
        <f t="shared" si="64"/>
        <v>#DIV/0!</v>
      </c>
      <c r="CP190" s="66" t="e">
        <f t="shared" si="65"/>
        <v>#DIV/0!</v>
      </c>
      <c r="CQ190" s="66" t="e">
        <f t="shared" si="66"/>
        <v>#DIV/0!</v>
      </c>
      <c r="CR190" s="66" t="e">
        <f t="shared" si="67"/>
        <v>#DIV/0!</v>
      </c>
      <c r="CS190" s="66" t="e">
        <f t="shared" si="68"/>
        <v>#DIV/0!</v>
      </c>
      <c r="CT190" s="66" t="e">
        <f t="shared" si="69"/>
        <v>#DIV/0!</v>
      </c>
      <c r="CU190" s="24" t="e">
        <f>10*LOG10(IF(CM190="",0,POWER(10,((CM190+'ModelParams Lw'!$O$4)/10))) +IF(CN190="",0,POWER(10,((CN190+'ModelParams Lw'!$P$4)/10))) +IF(CO190="",0,POWER(10,((CO190+'ModelParams Lw'!$Q$4)/10))) +IF(CP190="",0,POWER(10,((CP190+'ModelParams Lw'!$R$4)/10))) +IF(CQ190="",0,POWER(10,((CQ190+'ModelParams Lw'!$S$4)/10))) +IF(CR190="",0,POWER(10,((CR190+'ModelParams Lw'!$T$4)/10))) +IF(CS190="",0,POWER(10,((CS190+'ModelParams Lw'!$U$4)/10)))+IF(CT190="",0,POWER(10,((CT190+'ModelParams Lw'!$V$4)/10))))</f>
        <v>#DIV/0!</v>
      </c>
      <c r="CV190" s="24" t="e">
        <f t="shared" si="70"/>
        <v>#DIV/0!</v>
      </c>
      <c r="CW190" s="24" t="e">
        <f>(CM190-'ModelParams Lw'!O$10)/'ModelParams Lw'!O$11</f>
        <v>#DIV/0!</v>
      </c>
      <c r="CX190" s="24" t="e">
        <f>(CN190-'ModelParams Lw'!P$10)/'ModelParams Lw'!P$11</f>
        <v>#DIV/0!</v>
      </c>
      <c r="CY190" s="24" t="e">
        <f>(CO190-'ModelParams Lw'!Q$10)/'ModelParams Lw'!Q$11</f>
        <v>#DIV/0!</v>
      </c>
      <c r="CZ190" s="24" t="e">
        <f>(CP190-'ModelParams Lw'!R$10)/'ModelParams Lw'!R$11</f>
        <v>#DIV/0!</v>
      </c>
      <c r="DA190" s="24" t="e">
        <f>(CQ190-'ModelParams Lw'!S$10)/'ModelParams Lw'!S$11</f>
        <v>#DIV/0!</v>
      </c>
      <c r="DB190" s="24" t="e">
        <f>(CR190-'ModelParams Lw'!T$10)/'ModelParams Lw'!T$11</f>
        <v>#DIV/0!</v>
      </c>
      <c r="DC190" s="24" t="e">
        <f>(CS190-'ModelParams Lw'!U$10)/'ModelParams Lw'!U$11</f>
        <v>#DIV/0!</v>
      </c>
      <c r="DD190" s="24" t="e">
        <f>(CT190-'ModelParams Lw'!V$10)/'ModelParams Lw'!V$11</f>
        <v>#DIV/0!</v>
      </c>
    </row>
    <row r="191" spans="1:108" x14ac:dyDescent="0.25">
      <c r="A191" s="12">
        <f>'Sound Power'!B191</f>
        <v>0</v>
      </c>
      <c r="B191" s="12">
        <f>'Sound Power'!D191</f>
        <v>0</v>
      </c>
      <c r="C191" s="12">
        <f>'Sound Power'!E191</f>
        <v>0</v>
      </c>
      <c r="D191" s="12">
        <f>'Sound Power'!F191</f>
        <v>0</v>
      </c>
      <c r="E191" s="67" t="e">
        <f>IF(Calcul!$G196="SA",'Sound Power'!AY191,'Sound Power'!P191)</f>
        <v>#DIV/0!</v>
      </c>
      <c r="F191" s="67" t="e">
        <f>IF(Calcul!$G196="SA",'Sound Power'!AZ191,'Sound Power'!Q191)</f>
        <v>#DIV/0!</v>
      </c>
      <c r="G191" s="67" t="e">
        <f>IF(Calcul!$G196="SA",'Sound Power'!BA191,'Sound Power'!R191)</f>
        <v>#DIV/0!</v>
      </c>
      <c r="H191" s="67" t="e">
        <f>IF(Calcul!$G196="SA",'Sound Power'!BB191,'Sound Power'!S191)</f>
        <v>#DIV/0!</v>
      </c>
      <c r="I191" s="67" t="e">
        <f>IF(Calcul!$G196="SA",'Sound Power'!BC191,'Sound Power'!T191)</f>
        <v>#DIV/0!</v>
      </c>
      <c r="J191" s="67" t="e">
        <f>IF(Calcul!$G196="SA",'Sound Power'!BD191,'Sound Power'!U191)</f>
        <v>#DIV/0!</v>
      </c>
      <c r="K191" s="67" t="e">
        <f>IF(Calcul!$G196="SA",'Sound Power'!BE191,'Sound Power'!V191)</f>
        <v>#DIV/0!</v>
      </c>
      <c r="L191" s="67" t="e">
        <f>IF(Calcul!$G196="SA",'Sound Power'!BF191,'Sound Power'!W191)</f>
        <v>#DIV/0!</v>
      </c>
      <c r="M191" s="67" t="e">
        <f>'Sound Power'!BY191</f>
        <v>#DIV/0!</v>
      </c>
      <c r="N191" s="67" t="e">
        <f>'Sound Power'!BZ191</f>
        <v>#DIV/0!</v>
      </c>
      <c r="O191" s="67" t="e">
        <f>'Sound Power'!CA191</f>
        <v>#DIV/0!</v>
      </c>
      <c r="P191" s="67" t="e">
        <f>'Sound Power'!CB191</f>
        <v>#DIV/0!</v>
      </c>
      <c r="Q191" s="67" t="e">
        <f>'Sound Power'!CC191</f>
        <v>#DIV/0!</v>
      </c>
      <c r="R191" s="67" t="e">
        <f>'Sound Power'!CD191</f>
        <v>#DIV/0!</v>
      </c>
      <c r="S191" s="67" t="e">
        <f>'Sound Power'!CE191</f>
        <v>#DIV/0!</v>
      </c>
      <c r="T191" s="67" t="e">
        <f>'Sound Power'!CF191</f>
        <v>#DIV/0!</v>
      </c>
      <c r="U191" s="64">
        <f t="shared" si="50"/>
        <v>0</v>
      </c>
      <c r="V191" s="64">
        <f t="shared" si="51"/>
        <v>0</v>
      </c>
      <c r="W191" s="67" t="e">
        <f>('ModelParams Lp'!B$4*10^'ModelParams Lp'!B$5*($U191/$V191)^'ModelParams Lp'!B$6)*3</f>
        <v>#DIV/0!</v>
      </c>
      <c r="X191" s="67" t="e">
        <f>('ModelParams Lp'!C$4*10^'ModelParams Lp'!C$5*($U191/$V191)^'ModelParams Lp'!C$6)*3</f>
        <v>#DIV/0!</v>
      </c>
      <c r="Y191" s="67" t="e">
        <f>('ModelParams Lp'!D$4*10^'ModelParams Lp'!D$5*($U191/$V191)^'ModelParams Lp'!D$6)*3</f>
        <v>#DIV/0!</v>
      </c>
      <c r="Z191" s="67" t="e">
        <f>('ModelParams Lp'!E$4*10^'ModelParams Lp'!E$5*($U191/$V191)^'ModelParams Lp'!E$6)*3</f>
        <v>#DIV/0!</v>
      </c>
      <c r="AA191" s="67" t="e">
        <f>('ModelParams Lp'!F$4*10^'ModelParams Lp'!F$5*($U191/$V191)^'ModelParams Lp'!F$6)*3</f>
        <v>#DIV/0!</v>
      </c>
      <c r="AB191" s="67" t="e">
        <f>('ModelParams Lp'!G$4*10^'ModelParams Lp'!G$5*($U191/$V191)^'ModelParams Lp'!G$6)*3</f>
        <v>#DIV/0!</v>
      </c>
      <c r="AC191" s="67" t="e">
        <f>('ModelParams Lp'!H$4*10^'ModelParams Lp'!H$5*($U191/$V191)^'ModelParams Lp'!H$6)*3</f>
        <v>#DIV/0!</v>
      </c>
      <c r="AD191" s="67" t="e">
        <f>('ModelParams Lp'!I$4*10^'ModelParams Lp'!I$5*($U191/$V191)^'ModelParams Lp'!I$6)*3</f>
        <v>#DIV/0!</v>
      </c>
      <c r="AE191" s="53" t="e">
        <f t="shared" si="52"/>
        <v>#DIV/0!</v>
      </c>
      <c r="AF191" s="53" t="e">
        <f>IF(AE191&lt;'ModelParams Lp'!$B$16,-1,IF(AE191&lt;'ModelParams Lp'!$C$16,0,IF(AE191&lt;'ModelParams Lp'!$D$16,1,IF(AE191&lt;'ModelParams Lp'!$E$16,2,IF(AE191&lt;'ModelParams Lp'!$F$16,3,IF(AE191&lt;'ModelParams Lp'!$G$16,4,IF(AE191&lt;'ModelParams Lp'!$H$16,5,6)))))))</f>
        <v>#DIV/0!</v>
      </c>
      <c r="AG191" s="67" t="e">
        <f ca="1">IF($AF191&gt;1,0,OFFSET('ModelParams Lp'!$C$12,0,-'Sound Pressure'!$AF191))</f>
        <v>#DIV/0!</v>
      </c>
      <c r="AH191" s="67" t="e">
        <f ca="1">IF($AF191&gt;2,0,OFFSET('ModelParams Lp'!$D$12,0,-'Sound Pressure'!$AF191))</f>
        <v>#DIV/0!</v>
      </c>
      <c r="AI191" s="67" t="e">
        <f ca="1">IF($AF191&gt;3,0,OFFSET('ModelParams Lp'!$E$12,0,-'Sound Pressure'!$AF191))</f>
        <v>#DIV/0!</v>
      </c>
      <c r="AJ191" s="67" t="e">
        <f ca="1">IF($AF191&gt;4,0,OFFSET('ModelParams Lp'!$F$12,0,-'Sound Pressure'!$AF191))</f>
        <v>#DIV/0!</v>
      </c>
      <c r="AK191" s="67" t="e">
        <f ca="1">IF($AF191&gt;3,0,OFFSET('ModelParams Lp'!$G$12,0,-'Sound Pressure'!$AF191))</f>
        <v>#DIV/0!</v>
      </c>
      <c r="AL191" s="67" t="e">
        <f ca="1">IF($AF191&gt;5,0,OFFSET('ModelParams Lp'!$H$12,0,-'Sound Pressure'!$AF191))</f>
        <v>#DIV/0!</v>
      </c>
      <c r="AM191" s="67" t="e">
        <f ca="1">IF($AF191&gt;6,0,OFFSET('ModelParams Lp'!$I$12,0,-'Sound Pressure'!$AF191))</f>
        <v>#DIV/0!</v>
      </c>
      <c r="AN191" s="67" t="e">
        <f ca="1">IF($AF191&gt;7,0,IF($AF$4&lt;0,3,OFFSET('ModelParams Lp'!$J$12,0,-'Sound Pressure'!$AF191)))</f>
        <v>#DIV/0!</v>
      </c>
      <c r="AO191" s="67" t="e">
        <f t="shared" si="71"/>
        <v>#DIV/0!</v>
      </c>
      <c r="AP191" s="67" t="e">
        <f t="shared" si="72"/>
        <v>#DIV/0!</v>
      </c>
      <c r="AQ191" s="67" t="e">
        <f t="shared" ref="AP191:AV227" si="73">10*LOG(1+(343.2/(4*PI()*AQ$3))^2*(2*PI()/$V191))</f>
        <v>#DIV/0!</v>
      </c>
      <c r="AR191" s="67" t="e">
        <f t="shared" si="73"/>
        <v>#DIV/0!</v>
      </c>
      <c r="AS191" s="67" t="e">
        <f t="shared" si="73"/>
        <v>#DIV/0!</v>
      </c>
      <c r="AT191" s="67" t="e">
        <f t="shared" si="73"/>
        <v>#DIV/0!</v>
      </c>
      <c r="AU191" s="67" t="e">
        <f t="shared" si="73"/>
        <v>#DIV/0!</v>
      </c>
      <c r="AV191" s="67" t="e">
        <f t="shared" si="73"/>
        <v>#DIV/0!</v>
      </c>
      <c r="AW191" s="67">
        <f>'ModelParams Lp'!B$22</f>
        <v>4</v>
      </c>
      <c r="AX191" s="67">
        <f>'ModelParams Lp'!C$22</f>
        <v>2</v>
      </c>
      <c r="AY191" s="67">
        <f>'ModelParams Lp'!D$22</f>
        <v>1</v>
      </c>
      <c r="AZ191" s="67">
        <f>'ModelParams Lp'!E$22</f>
        <v>0</v>
      </c>
      <c r="BA191" s="67">
        <f>'ModelParams Lp'!F$22</f>
        <v>0</v>
      </c>
      <c r="BB191" s="67">
        <f>'ModelParams Lp'!G$22</f>
        <v>0</v>
      </c>
      <c r="BC191" s="67">
        <f>'ModelParams Lp'!H$22</f>
        <v>0</v>
      </c>
      <c r="BD191" s="67">
        <f>'ModelParams Lp'!I$22</f>
        <v>0</v>
      </c>
      <c r="BE191" s="67" t="e">
        <f>-10*LOG(2/(4*PI()*2^2)+4/(0.163*(Calcul!$K196*Calcul!$L196)/VLOOKUP(Calcul!$I196,'ModelParams Lp'!$E$37:$F$39,2,0)))</f>
        <v>#N/A</v>
      </c>
      <c r="BF191" s="67" t="e">
        <f>-10*LOG(2/(4*PI()*2^2)+4/(0.163*(Calcul!$K196*Calcul!$L196)/VLOOKUP(Calcul!$I196,'ModelParams Lp'!$E$37:$F$39,2,0)))</f>
        <v>#N/A</v>
      </c>
      <c r="BG191" s="67" t="e">
        <f>-10*LOG(2/(4*PI()*2^2)+4/(0.163*(Calcul!$K196*Calcul!$L196)/VLOOKUP(Calcul!$I196,'ModelParams Lp'!$E$37:$F$39,2,0)))</f>
        <v>#N/A</v>
      </c>
      <c r="BH191" s="67" t="e">
        <f>-10*LOG(2/(4*PI()*2^2)+4/(0.163*(Calcul!$K196*Calcul!$L196)/VLOOKUP(Calcul!$I196,'ModelParams Lp'!$E$37:$F$39,2,0)))</f>
        <v>#N/A</v>
      </c>
      <c r="BI191" s="67" t="e">
        <f>-10*LOG(2/(4*PI()*2^2)+4/(0.163*(Calcul!$K196*Calcul!$L196)/VLOOKUP(Calcul!$I196,'ModelParams Lp'!$E$37:$F$39,2,0)))</f>
        <v>#N/A</v>
      </c>
      <c r="BJ191" s="67" t="e">
        <f>-10*LOG(2/(4*PI()*2^2)+4/(0.163*(Calcul!$K196*Calcul!$L196)/VLOOKUP(Calcul!$I196,'ModelParams Lp'!$E$37:$F$39,2,0)))</f>
        <v>#N/A</v>
      </c>
      <c r="BK191" s="67" t="e">
        <f>-10*LOG(2/(4*PI()*2^2)+4/(0.163*(Calcul!$K196*Calcul!$L196)/VLOOKUP(Calcul!$I196,'ModelParams Lp'!$E$37:$F$39,2,0)))</f>
        <v>#N/A</v>
      </c>
      <c r="BL191" s="67" t="e">
        <f>-10*LOG(2/(4*PI()*2^2)+4/(0.163*(Calcul!$K196*Calcul!$L196)/VLOOKUP(Calcul!$I196,'ModelParams Lp'!$E$37:$F$39,2,0)))</f>
        <v>#N/A</v>
      </c>
      <c r="BM191" s="67" t="e">
        <f>VLOOKUP(Calcul!$J196,'ModelParams Lp'!$D$28:$O$32,5,0)+BE191</f>
        <v>#N/A</v>
      </c>
      <c r="BN191" s="67" t="e">
        <f>VLOOKUP(Calcul!$J196,'ModelParams Lp'!$D$28:$O$32,6,0)+BF191</f>
        <v>#N/A</v>
      </c>
      <c r="BO191" s="67" t="e">
        <f>VLOOKUP(Calcul!$J196,'ModelParams Lp'!$D$28:$O$32,7,0)+BG191</f>
        <v>#N/A</v>
      </c>
      <c r="BP191" s="67" t="e">
        <f>VLOOKUP(Calcul!$J196,'ModelParams Lp'!$D$28:$O$32,8,0)+BH191</f>
        <v>#N/A</v>
      </c>
      <c r="BQ191" s="67" t="e">
        <f>VLOOKUP(Calcul!$J196,'ModelParams Lp'!$D$28:$O$32,9,0)+BI191</f>
        <v>#N/A</v>
      </c>
      <c r="BR191" s="67" t="e">
        <f>VLOOKUP(Calcul!$J196,'ModelParams Lp'!$D$28:$O$32,10,0)+BJ191</f>
        <v>#N/A</v>
      </c>
      <c r="BS191" s="67" t="e">
        <f>VLOOKUP(Calcul!$J196,'ModelParams Lp'!$D$28:$O$32,11,0)+BK191</f>
        <v>#N/A</v>
      </c>
      <c r="BT191" s="67" t="e">
        <f>VLOOKUP(Calcul!$J196,'ModelParams Lp'!$D$28:$O$32,12,0)+BL191</f>
        <v>#N/A</v>
      </c>
      <c r="BU191" s="66" t="e">
        <f t="shared" ca="1" si="53"/>
        <v>#DIV/0!</v>
      </c>
      <c r="BV191" s="66" t="e">
        <f t="shared" ca="1" si="54"/>
        <v>#DIV/0!</v>
      </c>
      <c r="BW191" s="66" t="e">
        <f t="shared" ca="1" si="55"/>
        <v>#DIV/0!</v>
      </c>
      <c r="BX191" s="66" t="e">
        <f t="shared" ca="1" si="56"/>
        <v>#DIV/0!</v>
      </c>
      <c r="BY191" s="66" t="e">
        <f t="shared" ca="1" si="57"/>
        <v>#DIV/0!</v>
      </c>
      <c r="BZ191" s="66" t="e">
        <f t="shared" ca="1" si="58"/>
        <v>#DIV/0!</v>
      </c>
      <c r="CA191" s="66" t="e">
        <f t="shared" ca="1" si="59"/>
        <v>#DIV/0!</v>
      </c>
      <c r="CB191" s="66" t="e">
        <f t="shared" ca="1" si="60"/>
        <v>#DIV/0!</v>
      </c>
      <c r="CC191" s="24" t="e">
        <f ca="1">10*LOG10(IF(BU191="",0,POWER(10,((BU191+'ModelParams Lw'!$O$4)/10))) +IF(BV191="",0,POWER(10,((BV191+'ModelParams Lw'!$P$4)/10))) +IF(BW191="",0,POWER(10,((BW191+'ModelParams Lw'!$Q$4)/10))) +IF(BX191="",0,POWER(10,((BX191+'ModelParams Lw'!$R$4)/10))) +IF(BY191="",0,POWER(10,((BY191+'ModelParams Lw'!$S$4)/10))) +IF(BZ191="",0,POWER(10,((BZ191+'ModelParams Lw'!$T$4)/10))) +IF(CA191="",0,POWER(10,((CA191+'ModelParams Lw'!$U$4)/10)))+IF(CB191="",0,POWER(10,((CB191+'ModelParams Lw'!$V$4)/10))))</f>
        <v>#DIV/0!</v>
      </c>
      <c r="CD191" s="24" t="e">
        <f t="shared" ca="1" si="61"/>
        <v>#DIV/0!</v>
      </c>
      <c r="CE191" s="24" t="e">
        <f ca="1">(BU191-'ModelParams Lw'!O$10)/'ModelParams Lw'!O$11</f>
        <v>#DIV/0!</v>
      </c>
      <c r="CF191" s="24" t="e">
        <f ca="1">(BV191-'ModelParams Lw'!P$10)/'ModelParams Lw'!P$11</f>
        <v>#DIV/0!</v>
      </c>
      <c r="CG191" s="24" t="e">
        <f ca="1">(BW191-'ModelParams Lw'!Q$10)/'ModelParams Lw'!Q$11</f>
        <v>#DIV/0!</v>
      </c>
      <c r="CH191" s="24" t="e">
        <f ca="1">(BX191-'ModelParams Lw'!R$10)/'ModelParams Lw'!R$11</f>
        <v>#DIV/0!</v>
      </c>
      <c r="CI191" s="24" t="e">
        <f ca="1">(BY191-'ModelParams Lw'!S$10)/'ModelParams Lw'!S$11</f>
        <v>#DIV/0!</v>
      </c>
      <c r="CJ191" s="24" t="e">
        <f ca="1">(BZ191-'ModelParams Lw'!T$10)/'ModelParams Lw'!T$11</f>
        <v>#DIV/0!</v>
      </c>
      <c r="CK191" s="24" t="e">
        <f ca="1">(CA191-'ModelParams Lw'!U$10)/'ModelParams Lw'!U$11</f>
        <v>#DIV/0!</v>
      </c>
      <c r="CL191" s="24" t="e">
        <f ca="1">(CB191-'ModelParams Lw'!V$10)/'ModelParams Lw'!V$11</f>
        <v>#DIV/0!</v>
      </c>
      <c r="CM191" s="66" t="e">
        <f t="shared" si="62"/>
        <v>#DIV/0!</v>
      </c>
      <c r="CN191" s="66" t="e">
        <f t="shared" si="63"/>
        <v>#DIV/0!</v>
      </c>
      <c r="CO191" s="66" t="e">
        <f t="shared" si="64"/>
        <v>#DIV/0!</v>
      </c>
      <c r="CP191" s="66" t="e">
        <f t="shared" si="65"/>
        <v>#DIV/0!</v>
      </c>
      <c r="CQ191" s="66" t="e">
        <f t="shared" si="66"/>
        <v>#DIV/0!</v>
      </c>
      <c r="CR191" s="66" t="e">
        <f t="shared" si="67"/>
        <v>#DIV/0!</v>
      </c>
      <c r="CS191" s="66" t="e">
        <f t="shared" si="68"/>
        <v>#DIV/0!</v>
      </c>
      <c r="CT191" s="66" t="e">
        <f t="shared" si="69"/>
        <v>#DIV/0!</v>
      </c>
      <c r="CU191" s="24" t="e">
        <f>10*LOG10(IF(CM191="",0,POWER(10,((CM191+'ModelParams Lw'!$O$4)/10))) +IF(CN191="",0,POWER(10,((CN191+'ModelParams Lw'!$P$4)/10))) +IF(CO191="",0,POWER(10,((CO191+'ModelParams Lw'!$Q$4)/10))) +IF(CP191="",0,POWER(10,((CP191+'ModelParams Lw'!$R$4)/10))) +IF(CQ191="",0,POWER(10,((CQ191+'ModelParams Lw'!$S$4)/10))) +IF(CR191="",0,POWER(10,((CR191+'ModelParams Lw'!$T$4)/10))) +IF(CS191="",0,POWER(10,((CS191+'ModelParams Lw'!$U$4)/10)))+IF(CT191="",0,POWER(10,((CT191+'ModelParams Lw'!$V$4)/10))))</f>
        <v>#DIV/0!</v>
      </c>
      <c r="CV191" s="24" t="e">
        <f t="shared" si="70"/>
        <v>#DIV/0!</v>
      </c>
      <c r="CW191" s="24" t="e">
        <f>(CM191-'ModelParams Lw'!O$10)/'ModelParams Lw'!O$11</f>
        <v>#DIV/0!</v>
      </c>
      <c r="CX191" s="24" t="e">
        <f>(CN191-'ModelParams Lw'!P$10)/'ModelParams Lw'!P$11</f>
        <v>#DIV/0!</v>
      </c>
      <c r="CY191" s="24" t="e">
        <f>(CO191-'ModelParams Lw'!Q$10)/'ModelParams Lw'!Q$11</f>
        <v>#DIV/0!</v>
      </c>
      <c r="CZ191" s="24" t="e">
        <f>(CP191-'ModelParams Lw'!R$10)/'ModelParams Lw'!R$11</f>
        <v>#DIV/0!</v>
      </c>
      <c r="DA191" s="24" t="e">
        <f>(CQ191-'ModelParams Lw'!S$10)/'ModelParams Lw'!S$11</f>
        <v>#DIV/0!</v>
      </c>
      <c r="DB191" s="24" t="e">
        <f>(CR191-'ModelParams Lw'!T$10)/'ModelParams Lw'!T$11</f>
        <v>#DIV/0!</v>
      </c>
      <c r="DC191" s="24" t="e">
        <f>(CS191-'ModelParams Lw'!U$10)/'ModelParams Lw'!U$11</f>
        <v>#DIV/0!</v>
      </c>
      <c r="DD191" s="24" t="e">
        <f>(CT191-'ModelParams Lw'!V$10)/'ModelParams Lw'!V$11</f>
        <v>#DIV/0!</v>
      </c>
    </row>
    <row r="192" spans="1:108" x14ac:dyDescent="0.25">
      <c r="A192" s="12">
        <f>'Sound Power'!B192</f>
        <v>0</v>
      </c>
      <c r="B192" s="12">
        <f>'Sound Power'!D192</f>
        <v>0</v>
      </c>
      <c r="C192" s="12">
        <f>'Sound Power'!E192</f>
        <v>0</v>
      </c>
      <c r="D192" s="12">
        <f>'Sound Power'!F192</f>
        <v>0</v>
      </c>
      <c r="E192" s="67" t="e">
        <f>IF(Calcul!$G197="SA",'Sound Power'!AY192,'Sound Power'!P192)</f>
        <v>#DIV/0!</v>
      </c>
      <c r="F192" s="67" t="e">
        <f>IF(Calcul!$G197="SA",'Sound Power'!AZ192,'Sound Power'!Q192)</f>
        <v>#DIV/0!</v>
      </c>
      <c r="G192" s="67" t="e">
        <f>IF(Calcul!$G197="SA",'Sound Power'!BA192,'Sound Power'!R192)</f>
        <v>#DIV/0!</v>
      </c>
      <c r="H192" s="67" t="e">
        <f>IF(Calcul!$G197="SA",'Sound Power'!BB192,'Sound Power'!S192)</f>
        <v>#DIV/0!</v>
      </c>
      <c r="I192" s="67" t="e">
        <f>IF(Calcul!$G197="SA",'Sound Power'!BC192,'Sound Power'!T192)</f>
        <v>#DIV/0!</v>
      </c>
      <c r="J192" s="67" t="e">
        <f>IF(Calcul!$G197="SA",'Sound Power'!BD192,'Sound Power'!U192)</f>
        <v>#DIV/0!</v>
      </c>
      <c r="K192" s="67" t="e">
        <f>IF(Calcul!$G197="SA",'Sound Power'!BE192,'Sound Power'!V192)</f>
        <v>#DIV/0!</v>
      </c>
      <c r="L192" s="67" t="e">
        <f>IF(Calcul!$G197="SA",'Sound Power'!BF192,'Sound Power'!W192)</f>
        <v>#DIV/0!</v>
      </c>
      <c r="M192" s="67" t="e">
        <f>'Sound Power'!BY192</f>
        <v>#DIV/0!</v>
      </c>
      <c r="N192" s="67" t="e">
        <f>'Sound Power'!BZ192</f>
        <v>#DIV/0!</v>
      </c>
      <c r="O192" s="67" t="e">
        <f>'Sound Power'!CA192</f>
        <v>#DIV/0!</v>
      </c>
      <c r="P192" s="67" t="e">
        <f>'Sound Power'!CB192</f>
        <v>#DIV/0!</v>
      </c>
      <c r="Q192" s="67" t="e">
        <f>'Sound Power'!CC192</f>
        <v>#DIV/0!</v>
      </c>
      <c r="R192" s="67" t="e">
        <f>'Sound Power'!CD192</f>
        <v>#DIV/0!</v>
      </c>
      <c r="S192" s="67" t="e">
        <f>'Sound Power'!CE192</f>
        <v>#DIV/0!</v>
      </c>
      <c r="T192" s="67" t="e">
        <f>'Sound Power'!CF192</f>
        <v>#DIV/0!</v>
      </c>
      <c r="U192" s="64">
        <f t="shared" si="50"/>
        <v>0</v>
      </c>
      <c r="V192" s="64">
        <f t="shared" si="51"/>
        <v>0</v>
      </c>
      <c r="W192" s="67" t="e">
        <f>('ModelParams Lp'!B$4*10^'ModelParams Lp'!B$5*($U192/$V192)^'ModelParams Lp'!B$6)*3</f>
        <v>#DIV/0!</v>
      </c>
      <c r="X192" s="67" t="e">
        <f>('ModelParams Lp'!C$4*10^'ModelParams Lp'!C$5*($U192/$V192)^'ModelParams Lp'!C$6)*3</f>
        <v>#DIV/0!</v>
      </c>
      <c r="Y192" s="67" t="e">
        <f>('ModelParams Lp'!D$4*10^'ModelParams Lp'!D$5*($U192/$V192)^'ModelParams Lp'!D$6)*3</f>
        <v>#DIV/0!</v>
      </c>
      <c r="Z192" s="67" t="e">
        <f>('ModelParams Lp'!E$4*10^'ModelParams Lp'!E$5*($U192/$V192)^'ModelParams Lp'!E$6)*3</f>
        <v>#DIV/0!</v>
      </c>
      <c r="AA192" s="67" t="e">
        <f>('ModelParams Lp'!F$4*10^'ModelParams Lp'!F$5*($U192/$V192)^'ModelParams Lp'!F$6)*3</f>
        <v>#DIV/0!</v>
      </c>
      <c r="AB192" s="67" t="e">
        <f>('ModelParams Lp'!G$4*10^'ModelParams Lp'!G$5*($U192/$V192)^'ModelParams Lp'!G$6)*3</f>
        <v>#DIV/0!</v>
      </c>
      <c r="AC192" s="67" t="e">
        <f>('ModelParams Lp'!H$4*10^'ModelParams Lp'!H$5*($U192/$V192)^'ModelParams Lp'!H$6)*3</f>
        <v>#DIV/0!</v>
      </c>
      <c r="AD192" s="67" t="e">
        <f>('ModelParams Lp'!I$4*10^'ModelParams Lp'!I$5*($U192/$V192)^'ModelParams Lp'!I$6)*3</f>
        <v>#DIV/0!</v>
      </c>
      <c r="AE192" s="53" t="e">
        <f t="shared" si="52"/>
        <v>#DIV/0!</v>
      </c>
      <c r="AF192" s="53" t="e">
        <f>IF(AE192&lt;'ModelParams Lp'!$B$16,-1,IF(AE192&lt;'ModelParams Lp'!$C$16,0,IF(AE192&lt;'ModelParams Lp'!$D$16,1,IF(AE192&lt;'ModelParams Lp'!$E$16,2,IF(AE192&lt;'ModelParams Lp'!$F$16,3,IF(AE192&lt;'ModelParams Lp'!$G$16,4,IF(AE192&lt;'ModelParams Lp'!$H$16,5,6)))))))</f>
        <v>#DIV/0!</v>
      </c>
      <c r="AG192" s="67" t="e">
        <f ca="1">IF($AF192&gt;1,0,OFFSET('ModelParams Lp'!$C$12,0,-'Sound Pressure'!$AF192))</f>
        <v>#DIV/0!</v>
      </c>
      <c r="AH192" s="67" t="e">
        <f ca="1">IF($AF192&gt;2,0,OFFSET('ModelParams Lp'!$D$12,0,-'Sound Pressure'!$AF192))</f>
        <v>#DIV/0!</v>
      </c>
      <c r="AI192" s="67" t="e">
        <f ca="1">IF($AF192&gt;3,0,OFFSET('ModelParams Lp'!$E$12,0,-'Sound Pressure'!$AF192))</f>
        <v>#DIV/0!</v>
      </c>
      <c r="AJ192" s="67" t="e">
        <f ca="1">IF($AF192&gt;4,0,OFFSET('ModelParams Lp'!$F$12,0,-'Sound Pressure'!$AF192))</f>
        <v>#DIV/0!</v>
      </c>
      <c r="AK192" s="67" t="e">
        <f ca="1">IF($AF192&gt;3,0,OFFSET('ModelParams Lp'!$G$12,0,-'Sound Pressure'!$AF192))</f>
        <v>#DIV/0!</v>
      </c>
      <c r="AL192" s="67" t="e">
        <f ca="1">IF($AF192&gt;5,0,OFFSET('ModelParams Lp'!$H$12,0,-'Sound Pressure'!$AF192))</f>
        <v>#DIV/0!</v>
      </c>
      <c r="AM192" s="67" t="e">
        <f ca="1">IF($AF192&gt;6,0,OFFSET('ModelParams Lp'!$I$12,0,-'Sound Pressure'!$AF192))</f>
        <v>#DIV/0!</v>
      </c>
      <c r="AN192" s="67" t="e">
        <f ca="1">IF($AF192&gt;7,0,IF($AF$4&lt;0,3,OFFSET('ModelParams Lp'!$J$12,0,-'Sound Pressure'!$AF192)))</f>
        <v>#DIV/0!</v>
      </c>
      <c r="AO192" s="67" t="e">
        <f t="shared" si="71"/>
        <v>#DIV/0!</v>
      </c>
      <c r="AP192" s="67" t="e">
        <f t="shared" si="73"/>
        <v>#DIV/0!</v>
      </c>
      <c r="AQ192" s="67" t="e">
        <f t="shared" si="73"/>
        <v>#DIV/0!</v>
      </c>
      <c r="AR192" s="67" t="e">
        <f t="shared" si="73"/>
        <v>#DIV/0!</v>
      </c>
      <c r="AS192" s="67" t="e">
        <f t="shared" si="73"/>
        <v>#DIV/0!</v>
      </c>
      <c r="AT192" s="67" t="e">
        <f t="shared" si="73"/>
        <v>#DIV/0!</v>
      </c>
      <c r="AU192" s="67" t="e">
        <f t="shared" si="73"/>
        <v>#DIV/0!</v>
      </c>
      <c r="AV192" s="67" t="e">
        <f t="shared" si="73"/>
        <v>#DIV/0!</v>
      </c>
      <c r="AW192" s="67">
        <f>'ModelParams Lp'!B$22</f>
        <v>4</v>
      </c>
      <c r="AX192" s="67">
        <f>'ModelParams Lp'!C$22</f>
        <v>2</v>
      </c>
      <c r="AY192" s="67">
        <f>'ModelParams Lp'!D$22</f>
        <v>1</v>
      </c>
      <c r="AZ192" s="67">
        <f>'ModelParams Lp'!E$22</f>
        <v>0</v>
      </c>
      <c r="BA192" s="67">
        <f>'ModelParams Lp'!F$22</f>
        <v>0</v>
      </c>
      <c r="BB192" s="67">
        <f>'ModelParams Lp'!G$22</f>
        <v>0</v>
      </c>
      <c r="BC192" s="67">
        <f>'ModelParams Lp'!H$22</f>
        <v>0</v>
      </c>
      <c r="BD192" s="67">
        <f>'ModelParams Lp'!I$22</f>
        <v>0</v>
      </c>
      <c r="BE192" s="67" t="e">
        <f>-10*LOG(2/(4*PI()*2^2)+4/(0.163*(Calcul!$K197*Calcul!$L197)/VLOOKUP(Calcul!$I197,'ModelParams Lp'!$E$37:$F$39,2,0)))</f>
        <v>#N/A</v>
      </c>
      <c r="BF192" s="67" t="e">
        <f>-10*LOG(2/(4*PI()*2^2)+4/(0.163*(Calcul!$K197*Calcul!$L197)/VLOOKUP(Calcul!$I197,'ModelParams Lp'!$E$37:$F$39,2,0)))</f>
        <v>#N/A</v>
      </c>
      <c r="BG192" s="67" t="e">
        <f>-10*LOG(2/(4*PI()*2^2)+4/(0.163*(Calcul!$K197*Calcul!$L197)/VLOOKUP(Calcul!$I197,'ModelParams Lp'!$E$37:$F$39,2,0)))</f>
        <v>#N/A</v>
      </c>
      <c r="BH192" s="67" t="e">
        <f>-10*LOG(2/(4*PI()*2^2)+4/(0.163*(Calcul!$K197*Calcul!$L197)/VLOOKUP(Calcul!$I197,'ModelParams Lp'!$E$37:$F$39,2,0)))</f>
        <v>#N/A</v>
      </c>
      <c r="BI192" s="67" t="e">
        <f>-10*LOG(2/(4*PI()*2^2)+4/(0.163*(Calcul!$K197*Calcul!$L197)/VLOOKUP(Calcul!$I197,'ModelParams Lp'!$E$37:$F$39,2,0)))</f>
        <v>#N/A</v>
      </c>
      <c r="BJ192" s="67" t="e">
        <f>-10*LOG(2/(4*PI()*2^2)+4/(0.163*(Calcul!$K197*Calcul!$L197)/VLOOKUP(Calcul!$I197,'ModelParams Lp'!$E$37:$F$39,2,0)))</f>
        <v>#N/A</v>
      </c>
      <c r="BK192" s="67" t="e">
        <f>-10*LOG(2/(4*PI()*2^2)+4/(0.163*(Calcul!$K197*Calcul!$L197)/VLOOKUP(Calcul!$I197,'ModelParams Lp'!$E$37:$F$39,2,0)))</f>
        <v>#N/A</v>
      </c>
      <c r="BL192" s="67" t="e">
        <f>-10*LOG(2/(4*PI()*2^2)+4/(0.163*(Calcul!$K197*Calcul!$L197)/VLOOKUP(Calcul!$I197,'ModelParams Lp'!$E$37:$F$39,2,0)))</f>
        <v>#N/A</v>
      </c>
      <c r="BM192" s="67" t="e">
        <f>VLOOKUP(Calcul!$J197,'ModelParams Lp'!$D$28:$O$32,5,0)+BE192</f>
        <v>#N/A</v>
      </c>
      <c r="BN192" s="67" t="e">
        <f>VLOOKUP(Calcul!$J197,'ModelParams Lp'!$D$28:$O$32,6,0)+BF192</f>
        <v>#N/A</v>
      </c>
      <c r="BO192" s="67" t="e">
        <f>VLOOKUP(Calcul!$J197,'ModelParams Lp'!$D$28:$O$32,7,0)+BG192</f>
        <v>#N/A</v>
      </c>
      <c r="BP192" s="67" t="e">
        <f>VLOOKUP(Calcul!$J197,'ModelParams Lp'!$D$28:$O$32,8,0)+BH192</f>
        <v>#N/A</v>
      </c>
      <c r="BQ192" s="67" t="e">
        <f>VLOOKUP(Calcul!$J197,'ModelParams Lp'!$D$28:$O$32,9,0)+BI192</f>
        <v>#N/A</v>
      </c>
      <c r="BR192" s="67" t="e">
        <f>VLOOKUP(Calcul!$J197,'ModelParams Lp'!$D$28:$O$32,10,0)+BJ192</f>
        <v>#N/A</v>
      </c>
      <c r="BS192" s="67" t="e">
        <f>VLOOKUP(Calcul!$J197,'ModelParams Lp'!$D$28:$O$32,11,0)+BK192</f>
        <v>#N/A</v>
      </c>
      <c r="BT192" s="67" t="e">
        <f>VLOOKUP(Calcul!$J197,'ModelParams Lp'!$D$28:$O$32,12,0)+BL192</f>
        <v>#N/A</v>
      </c>
      <c r="BU192" s="66" t="e">
        <f t="shared" ca="1" si="53"/>
        <v>#DIV/0!</v>
      </c>
      <c r="BV192" s="66" t="e">
        <f t="shared" ca="1" si="54"/>
        <v>#DIV/0!</v>
      </c>
      <c r="BW192" s="66" t="e">
        <f t="shared" ca="1" si="55"/>
        <v>#DIV/0!</v>
      </c>
      <c r="BX192" s="66" t="e">
        <f t="shared" ca="1" si="56"/>
        <v>#DIV/0!</v>
      </c>
      <c r="BY192" s="66" t="e">
        <f t="shared" ca="1" si="57"/>
        <v>#DIV/0!</v>
      </c>
      <c r="BZ192" s="66" t="e">
        <f t="shared" ca="1" si="58"/>
        <v>#DIV/0!</v>
      </c>
      <c r="CA192" s="66" t="e">
        <f t="shared" ca="1" si="59"/>
        <v>#DIV/0!</v>
      </c>
      <c r="CB192" s="66" t="e">
        <f t="shared" ca="1" si="60"/>
        <v>#DIV/0!</v>
      </c>
      <c r="CC192" s="24" t="e">
        <f ca="1">10*LOG10(IF(BU192="",0,POWER(10,((BU192+'ModelParams Lw'!$O$4)/10))) +IF(BV192="",0,POWER(10,((BV192+'ModelParams Lw'!$P$4)/10))) +IF(BW192="",0,POWER(10,((BW192+'ModelParams Lw'!$Q$4)/10))) +IF(BX192="",0,POWER(10,((BX192+'ModelParams Lw'!$R$4)/10))) +IF(BY192="",0,POWER(10,((BY192+'ModelParams Lw'!$S$4)/10))) +IF(BZ192="",0,POWER(10,((BZ192+'ModelParams Lw'!$T$4)/10))) +IF(CA192="",0,POWER(10,((CA192+'ModelParams Lw'!$U$4)/10)))+IF(CB192="",0,POWER(10,((CB192+'ModelParams Lw'!$V$4)/10))))</f>
        <v>#DIV/0!</v>
      </c>
      <c r="CD192" s="24" t="e">
        <f t="shared" ca="1" si="61"/>
        <v>#DIV/0!</v>
      </c>
      <c r="CE192" s="24" t="e">
        <f ca="1">(BU192-'ModelParams Lw'!O$10)/'ModelParams Lw'!O$11</f>
        <v>#DIV/0!</v>
      </c>
      <c r="CF192" s="24" t="e">
        <f ca="1">(BV192-'ModelParams Lw'!P$10)/'ModelParams Lw'!P$11</f>
        <v>#DIV/0!</v>
      </c>
      <c r="CG192" s="24" t="e">
        <f ca="1">(BW192-'ModelParams Lw'!Q$10)/'ModelParams Lw'!Q$11</f>
        <v>#DIV/0!</v>
      </c>
      <c r="CH192" s="24" t="e">
        <f ca="1">(BX192-'ModelParams Lw'!R$10)/'ModelParams Lw'!R$11</f>
        <v>#DIV/0!</v>
      </c>
      <c r="CI192" s="24" t="e">
        <f ca="1">(BY192-'ModelParams Lw'!S$10)/'ModelParams Lw'!S$11</f>
        <v>#DIV/0!</v>
      </c>
      <c r="CJ192" s="24" t="e">
        <f ca="1">(BZ192-'ModelParams Lw'!T$10)/'ModelParams Lw'!T$11</f>
        <v>#DIV/0!</v>
      </c>
      <c r="CK192" s="24" t="e">
        <f ca="1">(CA192-'ModelParams Lw'!U$10)/'ModelParams Lw'!U$11</f>
        <v>#DIV/0!</v>
      </c>
      <c r="CL192" s="24" t="e">
        <f ca="1">(CB192-'ModelParams Lw'!V$10)/'ModelParams Lw'!V$11</f>
        <v>#DIV/0!</v>
      </c>
      <c r="CM192" s="66" t="e">
        <f t="shared" si="62"/>
        <v>#DIV/0!</v>
      </c>
      <c r="CN192" s="66" t="e">
        <f t="shared" si="63"/>
        <v>#DIV/0!</v>
      </c>
      <c r="CO192" s="66" t="e">
        <f t="shared" si="64"/>
        <v>#DIV/0!</v>
      </c>
      <c r="CP192" s="66" t="e">
        <f t="shared" si="65"/>
        <v>#DIV/0!</v>
      </c>
      <c r="CQ192" s="66" t="e">
        <f t="shared" si="66"/>
        <v>#DIV/0!</v>
      </c>
      <c r="CR192" s="66" t="e">
        <f t="shared" si="67"/>
        <v>#DIV/0!</v>
      </c>
      <c r="CS192" s="66" t="e">
        <f t="shared" si="68"/>
        <v>#DIV/0!</v>
      </c>
      <c r="CT192" s="66" t="e">
        <f t="shared" si="69"/>
        <v>#DIV/0!</v>
      </c>
      <c r="CU192" s="24" t="e">
        <f>10*LOG10(IF(CM192="",0,POWER(10,((CM192+'ModelParams Lw'!$O$4)/10))) +IF(CN192="",0,POWER(10,((CN192+'ModelParams Lw'!$P$4)/10))) +IF(CO192="",0,POWER(10,((CO192+'ModelParams Lw'!$Q$4)/10))) +IF(CP192="",0,POWER(10,((CP192+'ModelParams Lw'!$R$4)/10))) +IF(CQ192="",0,POWER(10,((CQ192+'ModelParams Lw'!$S$4)/10))) +IF(CR192="",0,POWER(10,((CR192+'ModelParams Lw'!$T$4)/10))) +IF(CS192="",0,POWER(10,((CS192+'ModelParams Lw'!$U$4)/10)))+IF(CT192="",0,POWER(10,((CT192+'ModelParams Lw'!$V$4)/10))))</f>
        <v>#DIV/0!</v>
      </c>
      <c r="CV192" s="24" t="e">
        <f t="shared" si="70"/>
        <v>#DIV/0!</v>
      </c>
      <c r="CW192" s="24" t="e">
        <f>(CM192-'ModelParams Lw'!O$10)/'ModelParams Lw'!O$11</f>
        <v>#DIV/0!</v>
      </c>
      <c r="CX192" s="24" t="e">
        <f>(CN192-'ModelParams Lw'!P$10)/'ModelParams Lw'!P$11</f>
        <v>#DIV/0!</v>
      </c>
      <c r="CY192" s="24" t="e">
        <f>(CO192-'ModelParams Lw'!Q$10)/'ModelParams Lw'!Q$11</f>
        <v>#DIV/0!</v>
      </c>
      <c r="CZ192" s="24" t="e">
        <f>(CP192-'ModelParams Lw'!R$10)/'ModelParams Lw'!R$11</f>
        <v>#DIV/0!</v>
      </c>
      <c r="DA192" s="24" t="e">
        <f>(CQ192-'ModelParams Lw'!S$10)/'ModelParams Lw'!S$11</f>
        <v>#DIV/0!</v>
      </c>
      <c r="DB192" s="24" t="e">
        <f>(CR192-'ModelParams Lw'!T$10)/'ModelParams Lw'!T$11</f>
        <v>#DIV/0!</v>
      </c>
      <c r="DC192" s="24" t="e">
        <f>(CS192-'ModelParams Lw'!U$10)/'ModelParams Lw'!U$11</f>
        <v>#DIV/0!</v>
      </c>
      <c r="DD192" s="24" t="e">
        <f>(CT192-'ModelParams Lw'!V$10)/'ModelParams Lw'!V$11</f>
        <v>#DIV/0!</v>
      </c>
    </row>
    <row r="193" spans="1:108" x14ac:dyDescent="0.25">
      <c r="A193" s="12">
        <f>'Sound Power'!B193</f>
        <v>0</v>
      </c>
      <c r="B193" s="12">
        <f>'Sound Power'!D193</f>
        <v>0</v>
      </c>
      <c r="C193" s="12">
        <f>'Sound Power'!E193</f>
        <v>0</v>
      </c>
      <c r="D193" s="12">
        <f>'Sound Power'!F193</f>
        <v>0</v>
      </c>
      <c r="E193" s="67" t="e">
        <f>IF(Calcul!$G198="SA",'Sound Power'!AY193,'Sound Power'!P193)</f>
        <v>#DIV/0!</v>
      </c>
      <c r="F193" s="67" t="e">
        <f>IF(Calcul!$G198="SA",'Sound Power'!AZ193,'Sound Power'!Q193)</f>
        <v>#DIV/0!</v>
      </c>
      <c r="G193" s="67" t="e">
        <f>IF(Calcul!$G198="SA",'Sound Power'!BA193,'Sound Power'!R193)</f>
        <v>#DIV/0!</v>
      </c>
      <c r="H193" s="67" t="e">
        <f>IF(Calcul!$G198="SA",'Sound Power'!BB193,'Sound Power'!S193)</f>
        <v>#DIV/0!</v>
      </c>
      <c r="I193" s="67" t="e">
        <f>IF(Calcul!$G198="SA",'Sound Power'!BC193,'Sound Power'!T193)</f>
        <v>#DIV/0!</v>
      </c>
      <c r="J193" s="67" t="e">
        <f>IF(Calcul!$G198="SA",'Sound Power'!BD193,'Sound Power'!U193)</f>
        <v>#DIV/0!</v>
      </c>
      <c r="K193" s="67" t="e">
        <f>IF(Calcul!$G198="SA",'Sound Power'!BE193,'Sound Power'!V193)</f>
        <v>#DIV/0!</v>
      </c>
      <c r="L193" s="67" t="e">
        <f>IF(Calcul!$G198="SA",'Sound Power'!BF193,'Sound Power'!W193)</f>
        <v>#DIV/0!</v>
      </c>
      <c r="M193" s="67" t="e">
        <f>'Sound Power'!BY193</f>
        <v>#DIV/0!</v>
      </c>
      <c r="N193" s="67" t="e">
        <f>'Sound Power'!BZ193</f>
        <v>#DIV/0!</v>
      </c>
      <c r="O193" s="67" t="e">
        <f>'Sound Power'!CA193</f>
        <v>#DIV/0!</v>
      </c>
      <c r="P193" s="67" t="e">
        <f>'Sound Power'!CB193</f>
        <v>#DIV/0!</v>
      </c>
      <c r="Q193" s="67" t="e">
        <f>'Sound Power'!CC193</f>
        <v>#DIV/0!</v>
      </c>
      <c r="R193" s="67" t="e">
        <f>'Sound Power'!CD193</f>
        <v>#DIV/0!</v>
      </c>
      <c r="S193" s="67" t="e">
        <f>'Sound Power'!CE193</f>
        <v>#DIV/0!</v>
      </c>
      <c r="T193" s="67" t="e">
        <f>'Sound Power'!CF193</f>
        <v>#DIV/0!</v>
      </c>
      <c r="U193" s="64">
        <f t="shared" si="50"/>
        <v>0</v>
      </c>
      <c r="V193" s="64">
        <f t="shared" si="51"/>
        <v>0</v>
      </c>
      <c r="W193" s="67" t="e">
        <f>('ModelParams Lp'!B$4*10^'ModelParams Lp'!B$5*($U193/$V193)^'ModelParams Lp'!B$6)*3</f>
        <v>#DIV/0!</v>
      </c>
      <c r="X193" s="67" t="e">
        <f>('ModelParams Lp'!C$4*10^'ModelParams Lp'!C$5*($U193/$V193)^'ModelParams Lp'!C$6)*3</f>
        <v>#DIV/0!</v>
      </c>
      <c r="Y193" s="67" t="e">
        <f>('ModelParams Lp'!D$4*10^'ModelParams Lp'!D$5*($U193/$V193)^'ModelParams Lp'!D$6)*3</f>
        <v>#DIV/0!</v>
      </c>
      <c r="Z193" s="67" t="e">
        <f>('ModelParams Lp'!E$4*10^'ModelParams Lp'!E$5*($U193/$V193)^'ModelParams Lp'!E$6)*3</f>
        <v>#DIV/0!</v>
      </c>
      <c r="AA193" s="67" t="e">
        <f>('ModelParams Lp'!F$4*10^'ModelParams Lp'!F$5*($U193/$V193)^'ModelParams Lp'!F$6)*3</f>
        <v>#DIV/0!</v>
      </c>
      <c r="AB193" s="67" t="e">
        <f>('ModelParams Lp'!G$4*10^'ModelParams Lp'!G$5*($U193/$V193)^'ModelParams Lp'!G$6)*3</f>
        <v>#DIV/0!</v>
      </c>
      <c r="AC193" s="67" t="e">
        <f>('ModelParams Lp'!H$4*10^'ModelParams Lp'!H$5*($U193/$V193)^'ModelParams Lp'!H$6)*3</f>
        <v>#DIV/0!</v>
      </c>
      <c r="AD193" s="67" t="e">
        <f>('ModelParams Lp'!I$4*10^'ModelParams Lp'!I$5*($U193/$V193)^'ModelParams Lp'!I$6)*3</f>
        <v>#DIV/0!</v>
      </c>
      <c r="AE193" s="53" t="e">
        <f t="shared" si="52"/>
        <v>#DIV/0!</v>
      </c>
      <c r="AF193" s="53" t="e">
        <f>IF(AE193&lt;'ModelParams Lp'!$B$16,-1,IF(AE193&lt;'ModelParams Lp'!$C$16,0,IF(AE193&lt;'ModelParams Lp'!$D$16,1,IF(AE193&lt;'ModelParams Lp'!$E$16,2,IF(AE193&lt;'ModelParams Lp'!$F$16,3,IF(AE193&lt;'ModelParams Lp'!$G$16,4,IF(AE193&lt;'ModelParams Lp'!$H$16,5,6)))))))</f>
        <v>#DIV/0!</v>
      </c>
      <c r="AG193" s="67" t="e">
        <f ca="1">IF($AF193&gt;1,0,OFFSET('ModelParams Lp'!$C$12,0,-'Sound Pressure'!$AF193))</f>
        <v>#DIV/0!</v>
      </c>
      <c r="AH193" s="67" t="e">
        <f ca="1">IF($AF193&gt;2,0,OFFSET('ModelParams Lp'!$D$12,0,-'Sound Pressure'!$AF193))</f>
        <v>#DIV/0!</v>
      </c>
      <c r="AI193" s="67" t="e">
        <f ca="1">IF($AF193&gt;3,0,OFFSET('ModelParams Lp'!$E$12,0,-'Sound Pressure'!$AF193))</f>
        <v>#DIV/0!</v>
      </c>
      <c r="AJ193" s="67" t="e">
        <f ca="1">IF($AF193&gt;4,0,OFFSET('ModelParams Lp'!$F$12,0,-'Sound Pressure'!$AF193))</f>
        <v>#DIV/0!</v>
      </c>
      <c r="AK193" s="67" t="e">
        <f ca="1">IF($AF193&gt;3,0,OFFSET('ModelParams Lp'!$G$12,0,-'Sound Pressure'!$AF193))</f>
        <v>#DIV/0!</v>
      </c>
      <c r="AL193" s="67" t="e">
        <f ca="1">IF($AF193&gt;5,0,OFFSET('ModelParams Lp'!$H$12,0,-'Sound Pressure'!$AF193))</f>
        <v>#DIV/0!</v>
      </c>
      <c r="AM193" s="67" t="e">
        <f ca="1">IF($AF193&gt;6,0,OFFSET('ModelParams Lp'!$I$12,0,-'Sound Pressure'!$AF193))</f>
        <v>#DIV/0!</v>
      </c>
      <c r="AN193" s="67" t="e">
        <f ca="1">IF($AF193&gt;7,0,IF($AF$4&lt;0,3,OFFSET('ModelParams Lp'!$J$12,0,-'Sound Pressure'!$AF193)))</f>
        <v>#DIV/0!</v>
      </c>
      <c r="AO193" s="67" t="e">
        <f t="shared" si="71"/>
        <v>#DIV/0!</v>
      </c>
      <c r="AP193" s="67" t="e">
        <f t="shared" si="73"/>
        <v>#DIV/0!</v>
      </c>
      <c r="AQ193" s="67" t="e">
        <f t="shared" si="73"/>
        <v>#DIV/0!</v>
      </c>
      <c r="AR193" s="67" t="e">
        <f t="shared" si="73"/>
        <v>#DIV/0!</v>
      </c>
      <c r="AS193" s="67" t="e">
        <f t="shared" si="73"/>
        <v>#DIV/0!</v>
      </c>
      <c r="AT193" s="67" t="e">
        <f t="shared" si="73"/>
        <v>#DIV/0!</v>
      </c>
      <c r="AU193" s="67" t="e">
        <f t="shared" si="73"/>
        <v>#DIV/0!</v>
      </c>
      <c r="AV193" s="67" t="e">
        <f t="shared" si="73"/>
        <v>#DIV/0!</v>
      </c>
      <c r="AW193" s="67">
        <f>'ModelParams Lp'!B$22</f>
        <v>4</v>
      </c>
      <c r="AX193" s="67">
        <f>'ModelParams Lp'!C$22</f>
        <v>2</v>
      </c>
      <c r="AY193" s="67">
        <f>'ModelParams Lp'!D$22</f>
        <v>1</v>
      </c>
      <c r="AZ193" s="67">
        <f>'ModelParams Lp'!E$22</f>
        <v>0</v>
      </c>
      <c r="BA193" s="67">
        <f>'ModelParams Lp'!F$22</f>
        <v>0</v>
      </c>
      <c r="BB193" s="67">
        <f>'ModelParams Lp'!G$22</f>
        <v>0</v>
      </c>
      <c r="BC193" s="67">
        <f>'ModelParams Lp'!H$22</f>
        <v>0</v>
      </c>
      <c r="BD193" s="67">
        <f>'ModelParams Lp'!I$22</f>
        <v>0</v>
      </c>
      <c r="BE193" s="67" t="e">
        <f>-10*LOG(2/(4*PI()*2^2)+4/(0.163*(Calcul!$K198*Calcul!$L198)/VLOOKUP(Calcul!$I198,'ModelParams Lp'!$E$37:$F$39,2,0)))</f>
        <v>#N/A</v>
      </c>
      <c r="BF193" s="67" t="e">
        <f>-10*LOG(2/(4*PI()*2^2)+4/(0.163*(Calcul!$K198*Calcul!$L198)/VLOOKUP(Calcul!$I198,'ModelParams Lp'!$E$37:$F$39,2,0)))</f>
        <v>#N/A</v>
      </c>
      <c r="BG193" s="67" t="e">
        <f>-10*LOG(2/(4*PI()*2^2)+4/(0.163*(Calcul!$K198*Calcul!$L198)/VLOOKUP(Calcul!$I198,'ModelParams Lp'!$E$37:$F$39,2,0)))</f>
        <v>#N/A</v>
      </c>
      <c r="BH193" s="67" t="e">
        <f>-10*LOG(2/(4*PI()*2^2)+4/(0.163*(Calcul!$K198*Calcul!$L198)/VLOOKUP(Calcul!$I198,'ModelParams Lp'!$E$37:$F$39,2,0)))</f>
        <v>#N/A</v>
      </c>
      <c r="BI193" s="67" t="e">
        <f>-10*LOG(2/(4*PI()*2^2)+4/(0.163*(Calcul!$K198*Calcul!$L198)/VLOOKUP(Calcul!$I198,'ModelParams Lp'!$E$37:$F$39,2,0)))</f>
        <v>#N/A</v>
      </c>
      <c r="BJ193" s="67" t="e">
        <f>-10*LOG(2/(4*PI()*2^2)+4/(0.163*(Calcul!$K198*Calcul!$L198)/VLOOKUP(Calcul!$I198,'ModelParams Lp'!$E$37:$F$39,2,0)))</f>
        <v>#N/A</v>
      </c>
      <c r="BK193" s="67" t="e">
        <f>-10*LOG(2/(4*PI()*2^2)+4/(0.163*(Calcul!$K198*Calcul!$L198)/VLOOKUP(Calcul!$I198,'ModelParams Lp'!$E$37:$F$39,2,0)))</f>
        <v>#N/A</v>
      </c>
      <c r="BL193" s="67" t="e">
        <f>-10*LOG(2/(4*PI()*2^2)+4/(0.163*(Calcul!$K198*Calcul!$L198)/VLOOKUP(Calcul!$I198,'ModelParams Lp'!$E$37:$F$39,2,0)))</f>
        <v>#N/A</v>
      </c>
      <c r="BM193" s="67" t="e">
        <f>VLOOKUP(Calcul!$J198,'ModelParams Lp'!$D$28:$O$32,5,0)+BE193</f>
        <v>#N/A</v>
      </c>
      <c r="BN193" s="67" t="e">
        <f>VLOOKUP(Calcul!$J198,'ModelParams Lp'!$D$28:$O$32,6,0)+BF193</f>
        <v>#N/A</v>
      </c>
      <c r="BO193" s="67" t="e">
        <f>VLOOKUP(Calcul!$J198,'ModelParams Lp'!$D$28:$O$32,7,0)+BG193</f>
        <v>#N/A</v>
      </c>
      <c r="BP193" s="67" t="e">
        <f>VLOOKUP(Calcul!$J198,'ModelParams Lp'!$D$28:$O$32,8,0)+BH193</f>
        <v>#N/A</v>
      </c>
      <c r="BQ193" s="67" t="e">
        <f>VLOOKUP(Calcul!$J198,'ModelParams Lp'!$D$28:$O$32,9,0)+BI193</f>
        <v>#N/A</v>
      </c>
      <c r="BR193" s="67" t="e">
        <f>VLOOKUP(Calcul!$J198,'ModelParams Lp'!$D$28:$O$32,10,0)+BJ193</f>
        <v>#N/A</v>
      </c>
      <c r="BS193" s="67" t="e">
        <f>VLOOKUP(Calcul!$J198,'ModelParams Lp'!$D$28:$O$32,11,0)+BK193</f>
        <v>#N/A</v>
      </c>
      <c r="BT193" s="67" t="e">
        <f>VLOOKUP(Calcul!$J198,'ModelParams Lp'!$D$28:$O$32,12,0)+BL193</f>
        <v>#N/A</v>
      </c>
      <c r="BU193" s="66" t="e">
        <f t="shared" ca="1" si="53"/>
        <v>#DIV/0!</v>
      </c>
      <c r="BV193" s="66" t="e">
        <f t="shared" ca="1" si="54"/>
        <v>#DIV/0!</v>
      </c>
      <c r="BW193" s="66" t="e">
        <f t="shared" ca="1" si="55"/>
        <v>#DIV/0!</v>
      </c>
      <c r="BX193" s="66" t="e">
        <f t="shared" ca="1" si="56"/>
        <v>#DIV/0!</v>
      </c>
      <c r="BY193" s="66" t="e">
        <f t="shared" ca="1" si="57"/>
        <v>#DIV/0!</v>
      </c>
      <c r="BZ193" s="66" t="e">
        <f t="shared" ca="1" si="58"/>
        <v>#DIV/0!</v>
      </c>
      <c r="CA193" s="66" t="e">
        <f t="shared" ca="1" si="59"/>
        <v>#DIV/0!</v>
      </c>
      <c r="CB193" s="66" t="e">
        <f t="shared" ca="1" si="60"/>
        <v>#DIV/0!</v>
      </c>
      <c r="CC193" s="24" t="e">
        <f ca="1">10*LOG10(IF(BU193="",0,POWER(10,((BU193+'ModelParams Lw'!$O$4)/10))) +IF(BV193="",0,POWER(10,((BV193+'ModelParams Lw'!$P$4)/10))) +IF(BW193="",0,POWER(10,((BW193+'ModelParams Lw'!$Q$4)/10))) +IF(BX193="",0,POWER(10,((BX193+'ModelParams Lw'!$R$4)/10))) +IF(BY193="",0,POWER(10,((BY193+'ModelParams Lw'!$S$4)/10))) +IF(BZ193="",0,POWER(10,((BZ193+'ModelParams Lw'!$T$4)/10))) +IF(CA193="",0,POWER(10,((CA193+'ModelParams Lw'!$U$4)/10)))+IF(CB193="",0,POWER(10,((CB193+'ModelParams Lw'!$V$4)/10))))</f>
        <v>#DIV/0!</v>
      </c>
      <c r="CD193" s="24" t="e">
        <f t="shared" ca="1" si="61"/>
        <v>#DIV/0!</v>
      </c>
      <c r="CE193" s="24" t="e">
        <f ca="1">(BU193-'ModelParams Lw'!O$10)/'ModelParams Lw'!O$11</f>
        <v>#DIV/0!</v>
      </c>
      <c r="CF193" s="24" t="e">
        <f ca="1">(BV193-'ModelParams Lw'!P$10)/'ModelParams Lw'!P$11</f>
        <v>#DIV/0!</v>
      </c>
      <c r="CG193" s="24" t="e">
        <f ca="1">(BW193-'ModelParams Lw'!Q$10)/'ModelParams Lw'!Q$11</f>
        <v>#DIV/0!</v>
      </c>
      <c r="CH193" s="24" t="e">
        <f ca="1">(BX193-'ModelParams Lw'!R$10)/'ModelParams Lw'!R$11</f>
        <v>#DIV/0!</v>
      </c>
      <c r="CI193" s="24" t="e">
        <f ca="1">(BY193-'ModelParams Lw'!S$10)/'ModelParams Lw'!S$11</f>
        <v>#DIV/0!</v>
      </c>
      <c r="CJ193" s="24" t="e">
        <f ca="1">(BZ193-'ModelParams Lw'!T$10)/'ModelParams Lw'!T$11</f>
        <v>#DIV/0!</v>
      </c>
      <c r="CK193" s="24" t="e">
        <f ca="1">(CA193-'ModelParams Lw'!U$10)/'ModelParams Lw'!U$11</f>
        <v>#DIV/0!</v>
      </c>
      <c r="CL193" s="24" t="e">
        <f ca="1">(CB193-'ModelParams Lw'!V$10)/'ModelParams Lw'!V$11</f>
        <v>#DIV/0!</v>
      </c>
      <c r="CM193" s="66" t="e">
        <f t="shared" si="62"/>
        <v>#DIV/0!</v>
      </c>
      <c r="CN193" s="66" t="e">
        <f t="shared" si="63"/>
        <v>#DIV/0!</v>
      </c>
      <c r="CO193" s="66" t="e">
        <f t="shared" si="64"/>
        <v>#DIV/0!</v>
      </c>
      <c r="CP193" s="66" t="e">
        <f t="shared" si="65"/>
        <v>#DIV/0!</v>
      </c>
      <c r="CQ193" s="66" t="e">
        <f t="shared" si="66"/>
        <v>#DIV/0!</v>
      </c>
      <c r="CR193" s="66" t="e">
        <f t="shared" si="67"/>
        <v>#DIV/0!</v>
      </c>
      <c r="CS193" s="66" t="e">
        <f t="shared" si="68"/>
        <v>#DIV/0!</v>
      </c>
      <c r="CT193" s="66" t="e">
        <f t="shared" si="69"/>
        <v>#DIV/0!</v>
      </c>
      <c r="CU193" s="24" t="e">
        <f>10*LOG10(IF(CM193="",0,POWER(10,((CM193+'ModelParams Lw'!$O$4)/10))) +IF(CN193="",0,POWER(10,((CN193+'ModelParams Lw'!$P$4)/10))) +IF(CO193="",0,POWER(10,((CO193+'ModelParams Lw'!$Q$4)/10))) +IF(CP193="",0,POWER(10,((CP193+'ModelParams Lw'!$R$4)/10))) +IF(CQ193="",0,POWER(10,((CQ193+'ModelParams Lw'!$S$4)/10))) +IF(CR193="",0,POWER(10,((CR193+'ModelParams Lw'!$T$4)/10))) +IF(CS193="",0,POWER(10,((CS193+'ModelParams Lw'!$U$4)/10)))+IF(CT193="",0,POWER(10,((CT193+'ModelParams Lw'!$V$4)/10))))</f>
        <v>#DIV/0!</v>
      </c>
      <c r="CV193" s="24" t="e">
        <f t="shared" si="70"/>
        <v>#DIV/0!</v>
      </c>
      <c r="CW193" s="24" t="e">
        <f>(CM193-'ModelParams Lw'!O$10)/'ModelParams Lw'!O$11</f>
        <v>#DIV/0!</v>
      </c>
      <c r="CX193" s="24" t="e">
        <f>(CN193-'ModelParams Lw'!P$10)/'ModelParams Lw'!P$11</f>
        <v>#DIV/0!</v>
      </c>
      <c r="CY193" s="24" t="e">
        <f>(CO193-'ModelParams Lw'!Q$10)/'ModelParams Lw'!Q$11</f>
        <v>#DIV/0!</v>
      </c>
      <c r="CZ193" s="24" t="e">
        <f>(CP193-'ModelParams Lw'!R$10)/'ModelParams Lw'!R$11</f>
        <v>#DIV/0!</v>
      </c>
      <c r="DA193" s="24" t="e">
        <f>(CQ193-'ModelParams Lw'!S$10)/'ModelParams Lw'!S$11</f>
        <v>#DIV/0!</v>
      </c>
      <c r="DB193" s="24" t="e">
        <f>(CR193-'ModelParams Lw'!T$10)/'ModelParams Lw'!T$11</f>
        <v>#DIV/0!</v>
      </c>
      <c r="DC193" s="24" t="e">
        <f>(CS193-'ModelParams Lw'!U$10)/'ModelParams Lw'!U$11</f>
        <v>#DIV/0!</v>
      </c>
      <c r="DD193" s="24" t="e">
        <f>(CT193-'ModelParams Lw'!V$10)/'ModelParams Lw'!V$11</f>
        <v>#DIV/0!</v>
      </c>
    </row>
    <row r="194" spans="1:108" x14ac:dyDescent="0.25">
      <c r="A194" s="12">
        <f>'Sound Power'!B194</f>
        <v>0</v>
      </c>
      <c r="B194" s="12">
        <f>'Sound Power'!D194</f>
        <v>0</v>
      </c>
      <c r="C194" s="12">
        <f>'Sound Power'!E194</f>
        <v>0</v>
      </c>
      <c r="D194" s="12">
        <f>'Sound Power'!F194</f>
        <v>0</v>
      </c>
      <c r="E194" s="67" t="e">
        <f>IF(Calcul!$G199="SA",'Sound Power'!AY194,'Sound Power'!P194)</f>
        <v>#DIV/0!</v>
      </c>
      <c r="F194" s="67" t="e">
        <f>IF(Calcul!$G199="SA",'Sound Power'!AZ194,'Sound Power'!Q194)</f>
        <v>#DIV/0!</v>
      </c>
      <c r="G194" s="67" t="e">
        <f>IF(Calcul!$G199="SA",'Sound Power'!BA194,'Sound Power'!R194)</f>
        <v>#DIV/0!</v>
      </c>
      <c r="H194" s="67" t="e">
        <f>IF(Calcul!$G199="SA",'Sound Power'!BB194,'Sound Power'!S194)</f>
        <v>#DIV/0!</v>
      </c>
      <c r="I194" s="67" t="e">
        <f>IF(Calcul!$G199="SA",'Sound Power'!BC194,'Sound Power'!T194)</f>
        <v>#DIV/0!</v>
      </c>
      <c r="J194" s="67" t="e">
        <f>IF(Calcul!$G199="SA",'Sound Power'!BD194,'Sound Power'!U194)</f>
        <v>#DIV/0!</v>
      </c>
      <c r="K194" s="67" t="e">
        <f>IF(Calcul!$G199="SA",'Sound Power'!BE194,'Sound Power'!V194)</f>
        <v>#DIV/0!</v>
      </c>
      <c r="L194" s="67" t="e">
        <f>IF(Calcul!$G199="SA",'Sound Power'!BF194,'Sound Power'!W194)</f>
        <v>#DIV/0!</v>
      </c>
      <c r="M194" s="67" t="e">
        <f>'Sound Power'!BY194</f>
        <v>#DIV/0!</v>
      </c>
      <c r="N194" s="67" t="e">
        <f>'Sound Power'!BZ194</f>
        <v>#DIV/0!</v>
      </c>
      <c r="O194" s="67" t="e">
        <f>'Sound Power'!CA194</f>
        <v>#DIV/0!</v>
      </c>
      <c r="P194" s="67" t="e">
        <f>'Sound Power'!CB194</f>
        <v>#DIV/0!</v>
      </c>
      <c r="Q194" s="67" t="e">
        <f>'Sound Power'!CC194</f>
        <v>#DIV/0!</v>
      </c>
      <c r="R194" s="67" t="e">
        <f>'Sound Power'!CD194</f>
        <v>#DIV/0!</v>
      </c>
      <c r="S194" s="67" t="e">
        <f>'Sound Power'!CE194</f>
        <v>#DIV/0!</v>
      </c>
      <c r="T194" s="67" t="e">
        <f>'Sound Power'!CF194</f>
        <v>#DIV/0!</v>
      </c>
      <c r="U194" s="64">
        <f t="shared" si="50"/>
        <v>0</v>
      </c>
      <c r="V194" s="64">
        <f t="shared" si="51"/>
        <v>0</v>
      </c>
      <c r="W194" s="67" t="e">
        <f>('ModelParams Lp'!B$4*10^'ModelParams Lp'!B$5*($U194/$V194)^'ModelParams Lp'!B$6)*3</f>
        <v>#DIV/0!</v>
      </c>
      <c r="X194" s="67" t="e">
        <f>('ModelParams Lp'!C$4*10^'ModelParams Lp'!C$5*($U194/$V194)^'ModelParams Lp'!C$6)*3</f>
        <v>#DIV/0!</v>
      </c>
      <c r="Y194" s="67" t="e">
        <f>('ModelParams Lp'!D$4*10^'ModelParams Lp'!D$5*($U194/$V194)^'ModelParams Lp'!D$6)*3</f>
        <v>#DIV/0!</v>
      </c>
      <c r="Z194" s="67" t="e">
        <f>('ModelParams Lp'!E$4*10^'ModelParams Lp'!E$5*($U194/$V194)^'ModelParams Lp'!E$6)*3</f>
        <v>#DIV/0!</v>
      </c>
      <c r="AA194" s="67" t="e">
        <f>('ModelParams Lp'!F$4*10^'ModelParams Lp'!F$5*($U194/$V194)^'ModelParams Lp'!F$6)*3</f>
        <v>#DIV/0!</v>
      </c>
      <c r="AB194" s="67" t="e">
        <f>('ModelParams Lp'!G$4*10^'ModelParams Lp'!G$5*($U194/$V194)^'ModelParams Lp'!G$6)*3</f>
        <v>#DIV/0!</v>
      </c>
      <c r="AC194" s="67" t="e">
        <f>('ModelParams Lp'!H$4*10^'ModelParams Lp'!H$5*($U194/$V194)^'ModelParams Lp'!H$6)*3</f>
        <v>#DIV/0!</v>
      </c>
      <c r="AD194" s="67" t="e">
        <f>('ModelParams Lp'!I$4*10^'ModelParams Lp'!I$5*($U194/$V194)^'ModelParams Lp'!I$6)*3</f>
        <v>#DIV/0!</v>
      </c>
      <c r="AE194" s="53" t="e">
        <f t="shared" si="52"/>
        <v>#DIV/0!</v>
      </c>
      <c r="AF194" s="53" t="e">
        <f>IF(AE194&lt;'ModelParams Lp'!$B$16,-1,IF(AE194&lt;'ModelParams Lp'!$C$16,0,IF(AE194&lt;'ModelParams Lp'!$D$16,1,IF(AE194&lt;'ModelParams Lp'!$E$16,2,IF(AE194&lt;'ModelParams Lp'!$F$16,3,IF(AE194&lt;'ModelParams Lp'!$G$16,4,IF(AE194&lt;'ModelParams Lp'!$H$16,5,6)))))))</f>
        <v>#DIV/0!</v>
      </c>
      <c r="AG194" s="67" t="e">
        <f ca="1">IF($AF194&gt;1,0,OFFSET('ModelParams Lp'!$C$12,0,-'Sound Pressure'!$AF194))</f>
        <v>#DIV/0!</v>
      </c>
      <c r="AH194" s="67" t="e">
        <f ca="1">IF($AF194&gt;2,0,OFFSET('ModelParams Lp'!$D$12,0,-'Sound Pressure'!$AF194))</f>
        <v>#DIV/0!</v>
      </c>
      <c r="AI194" s="67" t="e">
        <f ca="1">IF($AF194&gt;3,0,OFFSET('ModelParams Lp'!$E$12,0,-'Sound Pressure'!$AF194))</f>
        <v>#DIV/0!</v>
      </c>
      <c r="AJ194" s="67" t="e">
        <f ca="1">IF($AF194&gt;4,0,OFFSET('ModelParams Lp'!$F$12,0,-'Sound Pressure'!$AF194))</f>
        <v>#DIV/0!</v>
      </c>
      <c r="AK194" s="67" t="e">
        <f ca="1">IF($AF194&gt;3,0,OFFSET('ModelParams Lp'!$G$12,0,-'Sound Pressure'!$AF194))</f>
        <v>#DIV/0!</v>
      </c>
      <c r="AL194" s="67" t="e">
        <f ca="1">IF($AF194&gt;5,0,OFFSET('ModelParams Lp'!$H$12,0,-'Sound Pressure'!$AF194))</f>
        <v>#DIV/0!</v>
      </c>
      <c r="AM194" s="67" t="e">
        <f ca="1">IF($AF194&gt;6,0,OFFSET('ModelParams Lp'!$I$12,0,-'Sound Pressure'!$AF194))</f>
        <v>#DIV/0!</v>
      </c>
      <c r="AN194" s="67" t="e">
        <f ca="1">IF($AF194&gt;7,0,IF($AF$4&lt;0,3,OFFSET('ModelParams Lp'!$J$12,0,-'Sound Pressure'!$AF194)))</f>
        <v>#DIV/0!</v>
      </c>
      <c r="AO194" s="67" t="e">
        <f t="shared" si="71"/>
        <v>#DIV/0!</v>
      </c>
      <c r="AP194" s="67" t="e">
        <f t="shared" si="73"/>
        <v>#DIV/0!</v>
      </c>
      <c r="AQ194" s="67" t="e">
        <f t="shared" si="73"/>
        <v>#DIV/0!</v>
      </c>
      <c r="AR194" s="67" t="e">
        <f t="shared" si="73"/>
        <v>#DIV/0!</v>
      </c>
      <c r="AS194" s="67" t="e">
        <f t="shared" si="73"/>
        <v>#DIV/0!</v>
      </c>
      <c r="AT194" s="67" t="e">
        <f t="shared" si="73"/>
        <v>#DIV/0!</v>
      </c>
      <c r="AU194" s="67" t="e">
        <f t="shared" si="73"/>
        <v>#DIV/0!</v>
      </c>
      <c r="AV194" s="67" t="e">
        <f t="shared" si="73"/>
        <v>#DIV/0!</v>
      </c>
      <c r="AW194" s="67">
        <f>'ModelParams Lp'!B$22</f>
        <v>4</v>
      </c>
      <c r="AX194" s="67">
        <f>'ModelParams Lp'!C$22</f>
        <v>2</v>
      </c>
      <c r="AY194" s="67">
        <f>'ModelParams Lp'!D$22</f>
        <v>1</v>
      </c>
      <c r="AZ194" s="67">
        <f>'ModelParams Lp'!E$22</f>
        <v>0</v>
      </c>
      <c r="BA194" s="67">
        <f>'ModelParams Lp'!F$22</f>
        <v>0</v>
      </c>
      <c r="BB194" s="67">
        <f>'ModelParams Lp'!G$22</f>
        <v>0</v>
      </c>
      <c r="BC194" s="67">
        <f>'ModelParams Lp'!H$22</f>
        <v>0</v>
      </c>
      <c r="BD194" s="67">
        <f>'ModelParams Lp'!I$22</f>
        <v>0</v>
      </c>
      <c r="BE194" s="67" t="e">
        <f>-10*LOG(2/(4*PI()*2^2)+4/(0.163*(Calcul!$K199*Calcul!$L199)/VLOOKUP(Calcul!$I199,'ModelParams Lp'!$E$37:$F$39,2,0)))</f>
        <v>#N/A</v>
      </c>
      <c r="BF194" s="67" t="e">
        <f>-10*LOG(2/(4*PI()*2^2)+4/(0.163*(Calcul!$K199*Calcul!$L199)/VLOOKUP(Calcul!$I199,'ModelParams Lp'!$E$37:$F$39,2,0)))</f>
        <v>#N/A</v>
      </c>
      <c r="BG194" s="67" t="e">
        <f>-10*LOG(2/(4*PI()*2^2)+4/(0.163*(Calcul!$K199*Calcul!$L199)/VLOOKUP(Calcul!$I199,'ModelParams Lp'!$E$37:$F$39,2,0)))</f>
        <v>#N/A</v>
      </c>
      <c r="BH194" s="67" t="e">
        <f>-10*LOG(2/(4*PI()*2^2)+4/(0.163*(Calcul!$K199*Calcul!$L199)/VLOOKUP(Calcul!$I199,'ModelParams Lp'!$E$37:$F$39,2,0)))</f>
        <v>#N/A</v>
      </c>
      <c r="BI194" s="67" t="e">
        <f>-10*LOG(2/(4*PI()*2^2)+4/(0.163*(Calcul!$K199*Calcul!$L199)/VLOOKUP(Calcul!$I199,'ModelParams Lp'!$E$37:$F$39,2,0)))</f>
        <v>#N/A</v>
      </c>
      <c r="BJ194" s="67" t="e">
        <f>-10*LOG(2/(4*PI()*2^2)+4/(0.163*(Calcul!$K199*Calcul!$L199)/VLOOKUP(Calcul!$I199,'ModelParams Lp'!$E$37:$F$39,2,0)))</f>
        <v>#N/A</v>
      </c>
      <c r="BK194" s="67" t="e">
        <f>-10*LOG(2/(4*PI()*2^2)+4/(0.163*(Calcul!$K199*Calcul!$L199)/VLOOKUP(Calcul!$I199,'ModelParams Lp'!$E$37:$F$39,2,0)))</f>
        <v>#N/A</v>
      </c>
      <c r="BL194" s="67" t="e">
        <f>-10*LOG(2/(4*PI()*2^2)+4/(0.163*(Calcul!$K199*Calcul!$L199)/VLOOKUP(Calcul!$I199,'ModelParams Lp'!$E$37:$F$39,2,0)))</f>
        <v>#N/A</v>
      </c>
      <c r="BM194" s="67" t="e">
        <f>VLOOKUP(Calcul!$J199,'ModelParams Lp'!$D$28:$O$32,5,0)+BE194</f>
        <v>#N/A</v>
      </c>
      <c r="BN194" s="67" t="e">
        <f>VLOOKUP(Calcul!$J199,'ModelParams Lp'!$D$28:$O$32,6,0)+BF194</f>
        <v>#N/A</v>
      </c>
      <c r="BO194" s="67" t="e">
        <f>VLOOKUP(Calcul!$J199,'ModelParams Lp'!$D$28:$O$32,7,0)+BG194</f>
        <v>#N/A</v>
      </c>
      <c r="BP194" s="67" t="e">
        <f>VLOOKUP(Calcul!$J199,'ModelParams Lp'!$D$28:$O$32,8,0)+BH194</f>
        <v>#N/A</v>
      </c>
      <c r="BQ194" s="67" t="e">
        <f>VLOOKUP(Calcul!$J199,'ModelParams Lp'!$D$28:$O$32,9,0)+BI194</f>
        <v>#N/A</v>
      </c>
      <c r="BR194" s="67" t="e">
        <f>VLOOKUP(Calcul!$J199,'ModelParams Lp'!$D$28:$O$32,10,0)+BJ194</f>
        <v>#N/A</v>
      </c>
      <c r="BS194" s="67" t="e">
        <f>VLOOKUP(Calcul!$J199,'ModelParams Lp'!$D$28:$O$32,11,0)+BK194</f>
        <v>#N/A</v>
      </c>
      <c r="BT194" s="67" t="e">
        <f>VLOOKUP(Calcul!$J199,'ModelParams Lp'!$D$28:$O$32,12,0)+BL194</f>
        <v>#N/A</v>
      </c>
      <c r="BU194" s="66" t="e">
        <f t="shared" ca="1" si="53"/>
        <v>#DIV/0!</v>
      </c>
      <c r="BV194" s="66" t="e">
        <f t="shared" ca="1" si="54"/>
        <v>#DIV/0!</v>
      </c>
      <c r="BW194" s="66" t="e">
        <f t="shared" ca="1" si="55"/>
        <v>#DIV/0!</v>
      </c>
      <c r="BX194" s="66" t="e">
        <f t="shared" ca="1" si="56"/>
        <v>#DIV/0!</v>
      </c>
      <c r="BY194" s="66" t="e">
        <f t="shared" ca="1" si="57"/>
        <v>#DIV/0!</v>
      </c>
      <c r="BZ194" s="66" t="e">
        <f t="shared" ca="1" si="58"/>
        <v>#DIV/0!</v>
      </c>
      <c r="CA194" s="66" t="e">
        <f t="shared" ca="1" si="59"/>
        <v>#DIV/0!</v>
      </c>
      <c r="CB194" s="66" t="e">
        <f t="shared" ca="1" si="60"/>
        <v>#DIV/0!</v>
      </c>
      <c r="CC194" s="24" t="e">
        <f ca="1">10*LOG10(IF(BU194="",0,POWER(10,((BU194+'ModelParams Lw'!$O$4)/10))) +IF(BV194="",0,POWER(10,((BV194+'ModelParams Lw'!$P$4)/10))) +IF(BW194="",0,POWER(10,((BW194+'ModelParams Lw'!$Q$4)/10))) +IF(BX194="",0,POWER(10,((BX194+'ModelParams Lw'!$R$4)/10))) +IF(BY194="",0,POWER(10,((BY194+'ModelParams Lw'!$S$4)/10))) +IF(BZ194="",0,POWER(10,((BZ194+'ModelParams Lw'!$T$4)/10))) +IF(CA194="",0,POWER(10,((CA194+'ModelParams Lw'!$U$4)/10)))+IF(CB194="",0,POWER(10,((CB194+'ModelParams Lw'!$V$4)/10))))</f>
        <v>#DIV/0!</v>
      </c>
      <c r="CD194" s="24" t="e">
        <f t="shared" ca="1" si="61"/>
        <v>#DIV/0!</v>
      </c>
      <c r="CE194" s="24" t="e">
        <f ca="1">(BU194-'ModelParams Lw'!O$10)/'ModelParams Lw'!O$11</f>
        <v>#DIV/0!</v>
      </c>
      <c r="CF194" s="24" t="e">
        <f ca="1">(BV194-'ModelParams Lw'!P$10)/'ModelParams Lw'!P$11</f>
        <v>#DIV/0!</v>
      </c>
      <c r="CG194" s="24" t="e">
        <f ca="1">(BW194-'ModelParams Lw'!Q$10)/'ModelParams Lw'!Q$11</f>
        <v>#DIV/0!</v>
      </c>
      <c r="CH194" s="24" t="e">
        <f ca="1">(BX194-'ModelParams Lw'!R$10)/'ModelParams Lw'!R$11</f>
        <v>#DIV/0!</v>
      </c>
      <c r="CI194" s="24" t="e">
        <f ca="1">(BY194-'ModelParams Lw'!S$10)/'ModelParams Lw'!S$11</f>
        <v>#DIV/0!</v>
      </c>
      <c r="CJ194" s="24" t="e">
        <f ca="1">(BZ194-'ModelParams Lw'!T$10)/'ModelParams Lw'!T$11</f>
        <v>#DIV/0!</v>
      </c>
      <c r="CK194" s="24" t="e">
        <f ca="1">(CA194-'ModelParams Lw'!U$10)/'ModelParams Lw'!U$11</f>
        <v>#DIV/0!</v>
      </c>
      <c r="CL194" s="24" t="e">
        <f ca="1">(CB194-'ModelParams Lw'!V$10)/'ModelParams Lw'!V$11</f>
        <v>#DIV/0!</v>
      </c>
      <c r="CM194" s="66" t="e">
        <f t="shared" si="62"/>
        <v>#DIV/0!</v>
      </c>
      <c r="CN194" s="66" t="e">
        <f t="shared" si="63"/>
        <v>#DIV/0!</v>
      </c>
      <c r="CO194" s="66" t="e">
        <f t="shared" si="64"/>
        <v>#DIV/0!</v>
      </c>
      <c r="CP194" s="66" t="e">
        <f t="shared" si="65"/>
        <v>#DIV/0!</v>
      </c>
      <c r="CQ194" s="66" t="e">
        <f t="shared" si="66"/>
        <v>#DIV/0!</v>
      </c>
      <c r="CR194" s="66" t="e">
        <f t="shared" si="67"/>
        <v>#DIV/0!</v>
      </c>
      <c r="CS194" s="66" t="e">
        <f t="shared" si="68"/>
        <v>#DIV/0!</v>
      </c>
      <c r="CT194" s="66" t="e">
        <f t="shared" si="69"/>
        <v>#DIV/0!</v>
      </c>
      <c r="CU194" s="24" t="e">
        <f>10*LOG10(IF(CM194="",0,POWER(10,((CM194+'ModelParams Lw'!$O$4)/10))) +IF(CN194="",0,POWER(10,((CN194+'ModelParams Lw'!$P$4)/10))) +IF(CO194="",0,POWER(10,((CO194+'ModelParams Lw'!$Q$4)/10))) +IF(CP194="",0,POWER(10,((CP194+'ModelParams Lw'!$R$4)/10))) +IF(CQ194="",0,POWER(10,((CQ194+'ModelParams Lw'!$S$4)/10))) +IF(CR194="",0,POWER(10,((CR194+'ModelParams Lw'!$T$4)/10))) +IF(CS194="",0,POWER(10,((CS194+'ModelParams Lw'!$U$4)/10)))+IF(CT194="",0,POWER(10,((CT194+'ModelParams Lw'!$V$4)/10))))</f>
        <v>#DIV/0!</v>
      </c>
      <c r="CV194" s="24" t="e">
        <f t="shared" si="70"/>
        <v>#DIV/0!</v>
      </c>
      <c r="CW194" s="24" t="e">
        <f>(CM194-'ModelParams Lw'!O$10)/'ModelParams Lw'!O$11</f>
        <v>#DIV/0!</v>
      </c>
      <c r="CX194" s="24" t="e">
        <f>(CN194-'ModelParams Lw'!P$10)/'ModelParams Lw'!P$11</f>
        <v>#DIV/0!</v>
      </c>
      <c r="CY194" s="24" t="e">
        <f>(CO194-'ModelParams Lw'!Q$10)/'ModelParams Lw'!Q$11</f>
        <v>#DIV/0!</v>
      </c>
      <c r="CZ194" s="24" t="e">
        <f>(CP194-'ModelParams Lw'!R$10)/'ModelParams Lw'!R$11</f>
        <v>#DIV/0!</v>
      </c>
      <c r="DA194" s="24" t="e">
        <f>(CQ194-'ModelParams Lw'!S$10)/'ModelParams Lw'!S$11</f>
        <v>#DIV/0!</v>
      </c>
      <c r="DB194" s="24" t="e">
        <f>(CR194-'ModelParams Lw'!T$10)/'ModelParams Lw'!T$11</f>
        <v>#DIV/0!</v>
      </c>
      <c r="DC194" s="24" t="e">
        <f>(CS194-'ModelParams Lw'!U$10)/'ModelParams Lw'!U$11</f>
        <v>#DIV/0!</v>
      </c>
      <c r="DD194" s="24" t="e">
        <f>(CT194-'ModelParams Lw'!V$10)/'ModelParams Lw'!V$11</f>
        <v>#DIV/0!</v>
      </c>
    </row>
    <row r="195" spans="1:108" x14ac:dyDescent="0.25">
      <c r="A195" s="12">
        <f>'Sound Power'!B195</f>
        <v>0</v>
      </c>
      <c r="B195" s="12">
        <f>'Sound Power'!D195</f>
        <v>0</v>
      </c>
      <c r="C195" s="12">
        <f>'Sound Power'!E195</f>
        <v>0</v>
      </c>
      <c r="D195" s="12">
        <f>'Sound Power'!F195</f>
        <v>0</v>
      </c>
      <c r="E195" s="67" t="e">
        <f>IF(Calcul!$G200="SA",'Sound Power'!AY195,'Sound Power'!P195)</f>
        <v>#DIV/0!</v>
      </c>
      <c r="F195" s="67" t="e">
        <f>IF(Calcul!$G200="SA",'Sound Power'!AZ195,'Sound Power'!Q195)</f>
        <v>#DIV/0!</v>
      </c>
      <c r="G195" s="67" t="e">
        <f>IF(Calcul!$G200="SA",'Sound Power'!BA195,'Sound Power'!R195)</f>
        <v>#DIV/0!</v>
      </c>
      <c r="H195" s="67" t="e">
        <f>IF(Calcul!$G200="SA",'Sound Power'!BB195,'Sound Power'!S195)</f>
        <v>#DIV/0!</v>
      </c>
      <c r="I195" s="67" t="e">
        <f>IF(Calcul!$G200="SA",'Sound Power'!BC195,'Sound Power'!T195)</f>
        <v>#DIV/0!</v>
      </c>
      <c r="J195" s="67" t="e">
        <f>IF(Calcul!$G200="SA",'Sound Power'!BD195,'Sound Power'!U195)</f>
        <v>#DIV/0!</v>
      </c>
      <c r="K195" s="67" t="e">
        <f>IF(Calcul!$G200="SA",'Sound Power'!BE195,'Sound Power'!V195)</f>
        <v>#DIV/0!</v>
      </c>
      <c r="L195" s="67" t="e">
        <f>IF(Calcul!$G200="SA",'Sound Power'!BF195,'Sound Power'!W195)</f>
        <v>#DIV/0!</v>
      </c>
      <c r="M195" s="67" t="e">
        <f>'Sound Power'!BY195</f>
        <v>#DIV/0!</v>
      </c>
      <c r="N195" s="67" t="e">
        <f>'Sound Power'!BZ195</f>
        <v>#DIV/0!</v>
      </c>
      <c r="O195" s="67" t="e">
        <f>'Sound Power'!CA195</f>
        <v>#DIV/0!</v>
      </c>
      <c r="P195" s="67" t="e">
        <f>'Sound Power'!CB195</f>
        <v>#DIV/0!</v>
      </c>
      <c r="Q195" s="67" t="e">
        <f>'Sound Power'!CC195</f>
        <v>#DIV/0!</v>
      </c>
      <c r="R195" s="67" t="e">
        <f>'Sound Power'!CD195</f>
        <v>#DIV/0!</v>
      </c>
      <c r="S195" s="67" t="e">
        <f>'Sound Power'!CE195</f>
        <v>#DIV/0!</v>
      </c>
      <c r="T195" s="67" t="e">
        <f>'Sound Power'!CF195</f>
        <v>#DIV/0!</v>
      </c>
      <c r="U195" s="64">
        <f t="shared" si="50"/>
        <v>0</v>
      </c>
      <c r="V195" s="64">
        <f t="shared" si="51"/>
        <v>0</v>
      </c>
      <c r="W195" s="67" t="e">
        <f>('ModelParams Lp'!B$4*10^'ModelParams Lp'!B$5*($U195/$V195)^'ModelParams Lp'!B$6)*3</f>
        <v>#DIV/0!</v>
      </c>
      <c r="X195" s="67" t="e">
        <f>('ModelParams Lp'!C$4*10^'ModelParams Lp'!C$5*($U195/$V195)^'ModelParams Lp'!C$6)*3</f>
        <v>#DIV/0!</v>
      </c>
      <c r="Y195" s="67" t="e">
        <f>('ModelParams Lp'!D$4*10^'ModelParams Lp'!D$5*($U195/$V195)^'ModelParams Lp'!D$6)*3</f>
        <v>#DIV/0!</v>
      </c>
      <c r="Z195" s="67" t="e">
        <f>('ModelParams Lp'!E$4*10^'ModelParams Lp'!E$5*($U195/$V195)^'ModelParams Lp'!E$6)*3</f>
        <v>#DIV/0!</v>
      </c>
      <c r="AA195" s="67" t="e">
        <f>('ModelParams Lp'!F$4*10^'ModelParams Lp'!F$5*($U195/$V195)^'ModelParams Lp'!F$6)*3</f>
        <v>#DIV/0!</v>
      </c>
      <c r="AB195" s="67" t="e">
        <f>('ModelParams Lp'!G$4*10^'ModelParams Lp'!G$5*($U195/$V195)^'ModelParams Lp'!G$6)*3</f>
        <v>#DIV/0!</v>
      </c>
      <c r="AC195" s="67" t="e">
        <f>('ModelParams Lp'!H$4*10^'ModelParams Lp'!H$5*($U195/$V195)^'ModelParams Lp'!H$6)*3</f>
        <v>#DIV/0!</v>
      </c>
      <c r="AD195" s="67" t="e">
        <f>('ModelParams Lp'!I$4*10^'ModelParams Lp'!I$5*($U195/$V195)^'ModelParams Lp'!I$6)*3</f>
        <v>#DIV/0!</v>
      </c>
      <c r="AE195" s="53" t="e">
        <f t="shared" si="52"/>
        <v>#DIV/0!</v>
      </c>
      <c r="AF195" s="53" t="e">
        <f>IF(AE195&lt;'ModelParams Lp'!$B$16,-1,IF(AE195&lt;'ModelParams Lp'!$C$16,0,IF(AE195&lt;'ModelParams Lp'!$D$16,1,IF(AE195&lt;'ModelParams Lp'!$E$16,2,IF(AE195&lt;'ModelParams Lp'!$F$16,3,IF(AE195&lt;'ModelParams Lp'!$G$16,4,IF(AE195&lt;'ModelParams Lp'!$H$16,5,6)))))))</f>
        <v>#DIV/0!</v>
      </c>
      <c r="AG195" s="67" t="e">
        <f ca="1">IF($AF195&gt;1,0,OFFSET('ModelParams Lp'!$C$12,0,-'Sound Pressure'!$AF195))</f>
        <v>#DIV/0!</v>
      </c>
      <c r="AH195" s="67" t="e">
        <f ca="1">IF($AF195&gt;2,0,OFFSET('ModelParams Lp'!$D$12,0,-'Sound Pressure'!$AF195))</f>
        <v>#DIV/0!</v>
      </c>
      <c r="AI195" s="67" t="e">
        <f ca="1">IF($AF195&gt;3,0,OFFSET('ModelParams Lp'!$E$12,0,-'Sound Pressure'!$AF195))</f>
        <v>#DIV/0!</v>
      </c>
      <c r="AJ195" s="67" t="e">
        <f ca="1">IF($AF195&gt;4,0,OFFSET('ModelParams Lp'!$F$12,0,-'Sound Pressure'!$AF195))</f>
        <v>#DIV/0!</v>
      </c>
      <c r="AK195" s="67" t="e">
        <f ca="1">IF($AF195&gt;3,0,OFFSET('ModelParams Lp'!$G$12,0,-'Sound Pressure'!$AF195))</f>
        <v>#DIV/0!</v>
      </c>
      <c r="AL195" s="67" t="e">
        <f ca="1">IF($AF195&gt;5,0,OFFSET('ModelParams Lp'!$H$12,0,-'Sound Pressure'!$AF195))</f>
        <v>#DIV/0!</v>
      </c>
      <c r="AM195" s="67" t="e">
        <f ca="1">IF($AF195&gt;6,0,OFFSET('ModelParams Lp'!$I$12,0,-'Sound Pressure'!$AF195))</f>
        <v>#DIV/0!</v>
      </c>
      <c r="AN195" s="67" t="e">
        <f ca="1">IF($AF195&gt;7,0,IF($AF$4&lt;0,3,OFFSET('ModelParams Lp'!$J$12,0,-'Sound Pressure'!$AF195)))</f>
        <v>#DIV/0!</v>
      </c>
      <c r="AO195" s="67" t="e">
        <f t="shared" si="71"/>
        <v>#DIV/0!</v>
      </c>
      <c r="AP195" s="67" t="e">
        <f t="shared" si="73"/>
        <v>#DIV/0!</v>
      </c>
      <c r="AQ195" s="67" t="e">
        <f t="shared" si="73"/>
        <v>#DIV/0!</v>
      </c>
      <c r="AR195" s="67" t="e">
        <f t="shared" si="73"/>
        <v>#DIV/0!</v>
      </c>
      <c r="AS195" s="67" t="e">
        <f t="shared" si="73"/>
        <v>#DIV/0!</v>
      </c>
      <c r="AT195" s="67" t="e">
        <f t="shared" si="73"/>
        <v>#DIV/0!</v>
      </c>
      <c r="AU195" s="67" t="e">
        <f t="shared" si="73"/>
        <v>#DIV/0!</v>
      </c>
      <c r="AV195" s="67" t="e">
        <f t="shared" si="73"/>
        <v>#DIV/0!</v>
      </c>
      <c r="AW195" s="67">
        <f>'ModelParams Lp'!B$22</f>
        <v>4</v>
      </c>
      <c r="AX195" s="67">
        <f>'ModelParams Lp'!C$22</f>
        <v>2</v>
      </c>
      <c r="AY195" s="67">
        <f>'ModelParams Lp'!D$22</f>
        <v>1</v>
      </c>
      <c r="AZ195" s="67">
        <f>'ModelParams Lp'!E$22</f>
        <v>0</v>
      </c>
      <c r="BA195" s="67">
        <f>'ModelParams Lp'!F$22</f>
        <v>0</v>
      </c>
      <c r="BB195" s="67">
        <f>'ModelParams Lp'!G$22</f>
        <v>0</v>
      </c>
      <c r="BC195" s="67">
        <f>'ModelParams Lp'!H$22</f>
        <v>0</v>
      </c>
      <c r="BD195" s="67">
        <f>'ModelParams Lp'!I$22</f>
        <v>0</v>
      </c>
      <c r="BE195" s="67" t="e">
        <f>-10*LOG(2/(4*PI()*2^2)+4/(0.163*(Calcul!$K200*Calcul!$L200)/VLOOKUP(Calcul!$I200,'ModelParams Lp'!$E$37:$F$39,2,0)))</f>
        <v>#N/A</v>
      </c>
      <c r="BF195" s="67" t="e">
        <f>-10*LOG(2/(4*PI()*2^2)+4/(0.163*(Calcul!$K200*Calcul!$L200)/VLOOKUP(Calcul!$I200,'ModelParams Lp'!$E$37:$F$39,2,0)))</f>
        <v>#N/A</v>
      </c>
      <c r="BG195" s="67" t="e">
        <f>-10*LOG(2/(4*PI()*2^2)+4/(0.163*(Calcul!$K200*Calcul!$L200)/VLOOKUP(Calcul!$I200,'ModelParams Lp'!$E$37:$F$39,2,0)))</f>
        <v>#N/A</v>
      </c>
      <c r="BH195" s="67" t="e">
        <f>-10*LOG(2/(4*PI()*2^2)+4/(0.163*(Calcul!$K200*Calcul!$L200)/VLOOKUP(Calcul!$I200,'ModelParams Lp'!$E$37:$F$39,2,0)))</f>
        <v>#N/A</v>
      </c>
      <c r="BI195" s="67" t="e">
        <f>-10*LOG(2/(4*PI()*2^2)+4/(0.163*(Calcul!$K200*Calcul!$L200)/VLOOKUP(Calcul!$I200,'ModelParams Lp'!$E$37:$F$39,2,0)))</f>
        <v>#N/A</v>
      </c>
      <c r="BJ195" s="67" t="e">
        <f>-10*LOG(2/(4*PI()*2^2)+4/(0.163*(Calcul!$K200*Calcul!$L200)/VLOOKUP(Calcul!$I200,'ModelParams Lp'!$E$37:$F$39,2,0)))</f>
        <v>#N/A</v>
      </c>
      <c r="BK195" s="67" t="e">
        <f>-10*LOG(2/(4*PI()*2^2)+4/(0.163*(Calcul!$K200*Calcul!$L200)/VLOOKUP(Calcul!$I200,'ModelParams Lp'!$E$37:$F$39,2,0)))</f>
        <v>#N/A</v>
      </c>
      <c r="BL195" s="67" t="e">
        <f>-10*LOG(2/(4*PI()*2^2)+4/(0.163*(Calcul!$K200*Calcul!$L200)/VLOOKUP(Calcul!$I200,'ModelParams Lp'!$E$37:$F$39,2,0)))</f>
        <v>#N/A</v>
      </c>
      <c r="BM195" s="67" t="e">
        <f>VLOOKUP(Calcul!$J200,'ModelParams Lp'!$D$28:$O$32,5,0)+BE195</f>
        <v>#N/A</v>
      </c>
      <c r="BN195" s="67" t="e">
        <f>VLOOKUP(Calcul!$J200,'ModelParams Lp'!$D$28:$O$32,6,0)+BF195</f>
        <v>#N/A</v>
      </c>
      <c r="BO195" s="67" t="e">
        <f>VLOOKUP(Calcul!$J200,'ModelParams Lp'!$D$28:$O$32,7,0)+BG195</f>
        <v>#N/A</v>
      </c>
      <c r="BP195" s="67" t="e">
        <f>VLOOKUP(Calcul!$J200,'ModelParams Lp'!$D$28:$O$32,8,0)+BH195</f>
        <v>#N/A</v>
      </c>
      <c r="BQ195" s="67" t="e">
        <f>VLOOKUP(Calcul!$J200,'ModelParams Lp'!$D$28:$O$32,9,0)+BI195</f>
        <v>#N/A</v>
      </c>
      <c r="BR195" s="67" t="e">
        <f>VLOOKUP(Calcul!$J200,'ModelParams Lp'!$D$28:$O$32,10,0)+BJ195</f>
        <v>#N/A</v>
      </c>
      <c r="BS195" s="67" t="e">
        <f>VLOOKUP(Calcul!$J200,'ModelParams Lp'!$D$28:$O$32,11,0)+BK195</f>
        <v>#N/A</v>
      </c>
      <c r="BT195" s="67" t="e">
        <f>VLOOKUP(Calcul!$J200,'ModelParams Lp'!$D$28:$O$32,12,0)+BL195</f>
        <v>#N/A</v>
      </c>
      <c r="BU195" s="66" t="e">
        <f t="shared" ca="1" si="53"/>
        <v>#DIV/0!</v>
      </c>
      <c r="BV195" s="66" t="e">
        <f t="shared" ca="1" si="54"/>
        <v>#DIV/0!</v>
      </c>
      <c r="BW195" s="66" t="e">
        <f t="shared" ca="1" si="55"/>
        <v>#DIV/0!</v>
      </c>
      <c r="BX195" s="66" t="e">
        <f t="shared" ca="1" si="56"/>
        <v>#DIV/0!</v>
      </c>
      <c r="BY195" s="66" t="e">
        <f t="shared" ca="1" si="57"/>
        <v>#DIV/0!</v>
      </c>
      <c r="BZ195" s="66" t="e">
        <f t="shared" ca="1" si="58"/>
        <v>#DIV/0!</v>
      </c>
      <c r="CA195" s="66" t="e">
        <f t="shared" ca="1" si="59"/>
        <v>#DIV/0!</v>
      </c>
      <c r="CB195" s="66" t="e">
        <f t="shared" ca="1" si="60"/>
        <v>#DIV/0!</v>
      </c>
      <c r="CC195" s="24" t="e">
        <f ca="1">10*LOG10(IF(BU195="",0,POWER(10,((BU195+'ModelParams Lw'!$O$4)/10))) +IF(BV195="",0,POWER(10,((BV195+'ModelParams Lw'!$P$4)/10))) +IF(BW195="",0,POWER(10,((BW195+'ModelParams Lw'!$Q$4)/10))) +IF(BX195="",0,POWER(10,((BX195+'ModelParams Lw'!$R$4)/10))) +IF(BY195="",0,POWER(10,((BY195+'ModelParams Lw'!$S$4)/10))) +IF(BZ195="",0,POWER(10,((BZ195+'ModelParams Lw'!$T$4)/10))) +IF(CA195="",0,POWER(10,((CA195+'ModelParams Lw'!$U$4)/10)))+IF(CB195="",0,POWER(10,((CB195+'ModelParams Lw'!$V$4)/10))))</f>
        <v>#DIV/0!</v>
      </c>
      <c r="CD195" s="24" t="e">
        <f t="shared" ca="1" si="61"/>
        <v>#DIV/0!</v>
      </c>
      <c r="CE195" s="24" t="e">
        <f ca="1">(BU195-'ModelParams Lw'!O$10)/'ModelParams Lw'!O$11</f>
        <v>#DIV/0!</v>
      </c>
      <c r="CF195" s="24" t="e">
        <f ca="1">(BV195-'ModelParams Lw'!P$10)/'ModelParams Lw'!P$11</f>
        <v>#DIV/0!</v>
      </c>
      <c r="CG195" s="24" t="e">
        <f ca="1">(BW195-'ModelParams Lw'!Q$10)/'ModelParams Lw'!Q$11</f>
        <v>#DIV/0!</v>
      </c>
      <c r="CH195" s="24" t="e">
        <f ca="1">(BX195-'ModelParams Lw'!R$10)/'ModelParams Lw'!R$11</f>
        <v>#DIV/0!</v>
      </c>
      <c r="CI195" s="24" t="e">
        <f ca="1">(BY195-'ModelParams Lw'!S$10)/'ModelParams Lw'!S$11</f>
        <v>#DIV/0!</v>
      </c>
      <c r="CJ195" s="24" t="e">
        <f ca="1">(BZ195-'ModelParams Lw'!T$10)/'ModelParams Lw'!T$11</f>
        <v>#DIV/0!</v>
      </c>
      <c r="CK195" s="24" t="e">
        <f ca="1">(CA195-'ModelParams Lw'!U$10)/'ModelParams Lw'!U$11</f>
        <v>#DIV/0!</v>
      </c>
      <c r="CL195" s="24" t="e">
        <f ca="1">(CB195-'ModelParams Lw'!V$10)/'ModelParams Lw'!V$11</f>
        <v>#DIV/0!</v>
      </c>
      <c r="CM195" s="66" t="e">
        <f t="shared" si="62"/>
        <v>#DIV/0!</v>
      </c>
      <c r="CN195" s="66" t="e">
        <f t="shared" si="63"/>
        <v>#DIV/0!</v>
      </c>
      <c r="CO195" s="66" t="e">
        <f t="shared" si="64"/>
        <v>#DIV/0!</v>
      </c>
      <c r="CP195" s="66" t="e">
        <f t="shared" si="65"/>
        <v>#DIV/0!</v>
      </c>
      <c r="CQ195" s="66" t="e">
        <f t="shared" si="66"/>
        <v>#DIV/0!</v>
      </c>
      <c r="CR195" s="66" t="e">
        <f t="shared" si="67"/>
        <v>#DIV/0!</v>
      </c>
      <c r="CS195" s="66" t="e">
        <f t="shared" si="68"/>
        <v>#DIV/0!</v>
      </c>
      <c r="CT195" s="66" t="e">
        <f t="shared" si="69"/>
        <v>#DIV/0!</v>
      </c>
      <c r="CU195" s="24" t="e">
        <f>10*LOG10(IF(CM195="",0,POWER(10,((CM195+'ModelParams Lw'!$O$4)/10))) +IF(CN195="",0,POWER(10,((CN195+'ModelParams Lw'!$P$4)/10))) +IF(CO195="",0,POWER(10,((CO195+'ModelParams Lw'!$Q$4)/10))) +IF(CP195="",0,POWER(10,((CP195+'ModelParams Lw'!$R$4)/10))) +IF(CQ195="",0,POWER(10,((CQ195+'ModelParams Lw'!$S$4)/10))) +IF(CR195="",0,POWER(10,((CR195+'ModelParams Lw'!$T$4)/10))) +IF(CS195="",0,POWER(10,((CS195+'ModelParams Lw'!$U$4)/10)))+IF(CT195="",0,POWER(10,((CT195+'ModelParams Lw'!$V$4)/10))))</f>
        <v>#DIV/0!</v>
      </c>
      <c r="CV195" s="24" t="e">
        <f t="shared" si="70"/>
        <v>#DIV/0!</v>
      </c>
      <c r="CW195" s="24" t="e">
        <f>(CM195-'ModelParams Lw'!O$10)/'ModelParams Lw'!O$11</f>
        <v>#DIV/0!</v>
      </c>
      <c r="CX195" s="24" t="e">
        <f>(CN195-'ModelParams Lw'!P$10)/'ModelParams Lw'!P$11</f>
        <v>#DIV/0!</v>
      </c>
      <c r="CY195" s="24" t="e">
        <f>(CO195-'ModelParams Lw'!Q$10)/'ModelParams Lw'!Q$11</f>
        <v>#DIV/0!</v>
      </c>
      <c r="CZ195" s="24" t="e">
        <f>(CP195-'ModelParams Lw'!R$10)/'ModelParams Lw'!R$11</f>
        <v>#DIV/0!</v>
      </c>
      <c r="DA195" s="24" t="e">
        <f>(CQ195-'ModelParams Lw'!S$10)/'ModelParams Lw'!S$11</f>
        <v>#DIV/0!</v>
      </c>
      <c r="DB195" s="24" t="e">
        <f>(CR195-'ModelParams Lw'!T$10)/'ModelParams Lw'!T$11</f>
        <v>#DIV/0!</v>
      </c>
      <c r="DC195" s="24" t="e">
        <f>(CS195-'ModelParams Lw'!U$10)/'ModelParams Lw'!U$11</f>
        <v>#DIV/0!</v>
      </c>
      <c r="DD195" s="24" t="e">
        <f>(CT195-'ModelParams Lw'!V$10)/'ModelParams Lw'!V$11</f>
        <v>#DIV/0!</v>
      </c>
    </row>
    <row r="196" spans="1:108" x14ac:dyDescent="0.25">
      <c r="A196" s="12">
        <f>'Sound Power'!B196</f>
        <v>0</v>
      </c>
      <c r="B196" s="12">
        <f>'Sound Power'!D196</f>
        <v>0</v>
      </c>
      <c r="C196" s="12">
        <f>'Sound Power'!E196</f>
        <v>0</v>
      </c>
      <c r="D196" s="12">
        <f>'Sound Power'!F196</f>
        <v>0</v>
      </c>
      <c r="E196" s="67" t="e">
        <f>IF(Calcul!$G201="SA",'Sound Power'!AY196,'Sound Power'!P196)</f>
        <v>#DIV/0!</v>
      </c>
      <c r="F196" s="67" t="e">
        <f>IF(Calcul!$G201="SA",'Sound Power'!AZ196,'Sound Power'!Q196)</f>
        <v>#DIV/0!</v>
      </c>
      <c r="G196" s="67" t="e">
        <f>IF(Calcul!$G201="SA",'Sound Power'!BA196,'Sound Power'!R196)</f>
        <v>#DIV/0!</v>
      </c>
      <c r="H196" s="67" t="e">
        <f>IF(Calcul!$G201="SA",'Sound Power'!BB196,'Sound Power'!S196)</f>
        <v>#DIV/0!</v>
      </c>
      <c r="I196" s="67" t="e">
        <f>IF(Calcul!$G201="SA",'Sound Power'!BC196,'Sound Power'!T196)</f>
        <v>#DIV/0!</v>
      </c>
      <c r="J196" s="67" t="e">
        <f>IF(Calcul!$G201="SA",'Sound Power'!BD196,'Sound Power'!U196)</f>
        <v>#DIV/0!</v>
      </c>
      <c r="K196" s="67" t="e">
        <f>IF(Calcul!$G201="SA",'Sound Power'!BE196,'Sound Power'!V196)</f>
        <v>#DIV/0!</v>
      </c>
      <c r="L196" s="67" t="e">
        <f>IF(Calcul!$G201="SA",'Sound Power'!BF196,'Sound Power'!W196)</f>
        <v>#DIV/0!</v>
      </c>
      <c r="M196" s="67" t="e">
        <f>'Sound Power'!BY196</f>
        <v>#DIV/0!</v>
      </c>
      <c r="N196" s="67" t="e">
        <f>'Sound Power'!BZ196</f>
        <v>#DIV/0!</v>
      </c>
      <c r="O196" s="67" t="e">
        <f>'Sound Power'!CA196</f>
        <v>#DIV/0!</v>
      </c>
      <c r="P196" s="67" t="e">
        <f>'Sound Power'!CB196</f>
        <v>#DIV/0!</v>
      </c>
      <c r="Q196" s="67" t="e">
        <f>'Sound Power'!CC196</f>
        <v>#DIV/0!</v>
      </c>
      <c r="R196" s="67" t="e">
        <f>'Sound Power'!CD196</f>
        <v>#DIV/0!</v>
      </c>
      <c r="S196" s="67" t="e">
        <f>'Sound Power'!CE196</f>
        <v>#DIV/0!</v>
      </c>
      <c r="T196" s="67" t="e">
        <f>'Sound Power'!CF196</f>
        <v>#DIV/0!</v>
      </c>
      <c r="U196" s="64">
        <f t="shared" si="50"/>
        <v>0</v>
      </c>
      <c r="V196" s="64">
        <f t="shared" si="51"/>
        <v>0</v>
      </c>
      <c r="W196" s="67" t="e">
        <f>('ModelParams Lp'!B$4*10^'ModelParams Lp'!B$5*($U196/$V196)^'ModelParams Lp'!B$6)*3</f>
        <v>#DIV/0!</v>
      </c>
      <c r="X196" s="67" t="e">
        <f>('ModelParams Lp'!C$4*10^'ModelParams Lp'!C$5*($U196/$V196)^'ModelParams Lp'!C$6)*3</f>
        <v>#DIV/0!</v>
      </c>
      <c r="Y196" s="67" t="e">
        <f>('ModelParams Lp'!D$4*10^'ModelParams Lp'!D$5*($U196/$V196)^'ModelParams Lp'!D$6)*3</f>
        <v>#DIV/0!</v>
      </c>
      <c r="Z196" s="67" t="e">
        <f>('ModelParams Lp'!E$4*10^'ModelParams Lp'!E$5*($U196/$V196)^'ModelParams Lp'!E$6)*3</f>
        <v>#DIV/0!</v>
      </c>
      <c r="AA196" s="67" t="e">
        <f>('ModelParams Lp'!F$4*10^'ModelParams Lp'!F$5*($U196/$V196)^'ModelParams Lp'!F$6)*3</f>
        <v>#DIV/0!</v>
      </c>
      <c r="AB196" s="67" t="e">
        <f>('ModelParams Lp'!G$4*10^'ModelParams Lp'!G$5*($U196/$V196)^'ModelParams Lp'!G$6)*3</f>
        <v>#DIV/0!</v>
      </c>
      <c r="AC196" s="67" t="e">
        <f>('ModelParams Lp'!H$4*10^'ModelParams Lp'!H$5*($U196/$V196)^'ModelParams Lp'!H$6)*3</f>
        <v>#DIV/0!</v>
      </c>
      <c r="AD196" s="67" t="e">
        <f>('ModelParams Lp'!I$4*10^'ModelParams Lp'!I$5*($U196/$V196)^'ModelParams Lp'!I$6)*3</f>
        <v>#DIV/0!</v>
      </c>
      <c r="AE196" s="53" t="e">
        <f t="shared" si="52"/>
        <v>#DIV/0!</v>
      </c>
      <c r="AF196" s="53" t="e">
        <f>IF(AE196&lt;'ModelParams Lp'!$B$16,-1,IF(AE196&lt;'ModelParams Lp'!$C$16,0,IF(AE196&lt;'ModelParams Lp'!$D$16,1,IF(AE196&lt;'ModelParams Lp'!$E$16,2,IF(AE196&lt;'ModelParams Lp'!$F$16,3,IF(AE196&lt;'ModelParams Lp'!$G$16,4,IF(AE196&lt;'ModelParams Lp'!$H$16,5,6)))))))</f>
        <v>#DIV/0!</v>
      </c>
      <c r="AG196" s="67" t="e">
        <f ca="1">IF($AF196&gt;1,0,OFFSET('ModelParams Lp'!$C$12,0,-'Sound Pressure'!$AF196))</f>
        <v>#DIV/0!</v>
      </c>
      <c r="AH196" s="67" t="e">
        <f ca="1">IF($AF196&gt;2,0,OFFSET('ModelParams Lp'!$D$12,0,-'Sound Pressure'!$AF196))</f>
        <v>#DIV/0!</v>
      </c>
      <c r="AI196" s="67" t="e">
        <f ca="1">IF($AF196&gt;3,0,OFFSET('ModelParams Lp'!$E$12,0,-'Sound Pressure'!$AF196))</f>
        <v>#DIV/0!</v>
      </c>
      <c r="AJ196" s="67" t="e">
        <f ca="1">IF($AF196&gt;4,0,OFFSET('ModelParams Lp'!$F$12,0,-'Sound Pressure'!$AF196))</f>
        <v>#DIV/0!</v>
      </c>
      <c r="AK196" s="67" t="e">
        <f ca="1">IF($AF196&gt;3,0,OFFSET('ModelParams Lp'!$G$12,0,-'Sound Pressure'!$AF196))</f>
        <v>#DIV/0!</v>
      </c>
      <c r="AL196" s="67" t="e">
        <f ca="1">IF($AF196&gt;5,0,OFFSET('ModelParams Lp'!$H$12,0,-'Sound Pressure'!$AF196))</f>
        <v>#DIV/0!</v>
      </c>
      <c r="AM196" s="67" t="e">
        <f ca="1">IF($AF196&gt;6,0,OFFSET('ModelParams Lp'!$I$12,0,-'Sound Pressure'!$AF196))</f>
        <v>#DIV/0!</v>
      </c>
      <c r="AN196" s="67" t="e">
        <f ca="1">IF($AF196&gt;7,0,IF($AF$4&lt;0,3,OFFSET('ModelParams Lp'!$J$12,0,-'Sound Pressure'!$AF196)))</f>
        <v>#DIV/0!</v>
      </c>
      <c r="AO196" s="67" t="e">
        <f t="shared" si="71"/>
        <v>#DIV/0!</v>
      </c>
      <c r="AP196" s="67" t="e">
        <f t="shared" si="73"/>
        <v>#DIV/0!</v>
      </c>
      <c r="AQ196" s="67" t="e">
        <f t="shared" si="73"/>
        <v>#DIV/0!</v>
      </c>
      <c r="AR196" s="67" t="e">
        <f t="shared" si="73"/>
        <v>#DIV/0!</v>
      </c>
      <c r="AS196" s="67" t="e">
        <f t="shared" si="73"/>
        <v>#DIV/0!</v>
      </c>
      <c r="AT196" s="67" t="e">
        <f t="shared" si="73"/>
        <v>#DIV/0!</v>
      </c>
      <c r="AU196" s="67" t="e">
        <f t="shared" si="73"/>
        <v>#DIV/0!</v>
      </c>
      <c r="AV196" s="67" t="e">
        <f t="shared" si="73"/>
        <v>#DIV/0!</v>
      </c>
      <c r="AW196" s="67">
        <f>'ModelParams Lp'!B$22</f>
        <v>4</v>
      </c>
      <c r="AX196" s="67">
        <f>'ModelParams Lp'!C$22</f>
        <v>2</v>
      </c>
      <c r="AY196" s="67">
        <f>'ModelParams Lp'!D$22</f>
        <v>1</v>
      </c>
      <c r="AZ196" s="67">
        <f>'ModelParams Lp'!E$22</f>
        <v>0</v>
      </c>
      <c r="BA196" s="67">
        <f>'ModelParams Lp'!F$22</f>
        <v>0</v>
      </c>
      <c r="BB196" s="67">
        <f>'ModelParams Lp'!G$22</f>
        <v>0</v>
      </c>
      <c r="BC196" s="67">
        <f>'ModelParams Lp'!H$22</f>
        <v>0</v>
      </c>
      <c r="BD196" s="67">
        <f>'ModelParams Lp'!I$22</f>
        <v>0</v>
      </c>
      <c r="BE196" s="67" t="e">
        <f>-10*LOG(2/(4*PI()*2^2)+4/(0.163*(Calcul!$K201*Calcul!$L201)/VLOOKUP(Calcul!$I201,'ModelParams Lp'!$E$37:$F$39,2,0)))</f>
        <v>#N/A</v>
      </c>
      <c r="BF196" s="67" t="e">
        <f>-10*LOG(2/(4*PI()*2^2)+4/(0.163*(Calcul!$K201*Calcul!$L201)/VLOOKUP(Calcul!$I201,'ModelParams Lp'!$E$37:$F$39,2,0)))</f>
        <v>#N/A</v>
      </c>
      <c r="BG196" s="67" t="e">
        <f>-10*LOG(2/(4*PI()*2^2)+4/(0.163*(Calcul!$K201*Calcul!$L201)/VLOOKUP(Calcul!$I201,'ModelParams Lp'!$E$37:$F$39,2,0)))</f>
        <v>#N/A</v>
      </c>
      <c r="BH196" s="67" t="e">
        <f>-10*LOG(2/(4*PI()*2^2)+4/(0.163*(Calcul!$K201*Calcul!$L201)/VLOOKUP(Calcul!$I201,'ModelParams Lp'!$E$37:$F$39,2,0)))</f>
        <v>#N/A</v>
      </c>
      <c r="BI196" s="67" t="e">
        <f>-10*LOG(2/(4*PI()*2^2)+4/(0.163*(Calcul!$K201*Calcul!$L201)/VLOOKUP(Calcul!$I201,'ModelParams Lp'!$E$37:$F$39,2,0)))</f>
        <v>#N/A</v>
      </c>
      <c r="BJ196" s="67" t="e">
        <f>-10*LOG(2/(4*PI()*2^2)+4/(0.163*(Calcul!$K201*Calcul!$L201)/VLOOKUP(Calcul!$I201,'ModelParams Lp'!$E$37:$F$39,2,0)))</f>
        <v>#N/A</v>
      </c>
      <c r="BK196" s="67" t="e">
        <f>-10*LOG(2/(4*PI()*2^2)+4/(0.163*(Calcul!$K201*Calcul!$L201)/VLOOKUP(Calcul!$I201,'ModelParams Lp'!$E$37:$F$39,2,0)))</f>
        <v>#N/A</v>
      </c>
      <c r="BL196" s="67" t="e">
        <f>-10*LOG(2/(4*PI()*2^2)+4/(0.163*(Calcul!$K201*Calcul!$L201)/VLOOKUP(Calcul!$I201,'ModelParams Lp'!$E$37:$F$39,2,0)))</f>
        <v>#N/A</v>
      </c>
      <c r="BM196" s="67" t="e">
        <f>VLOOKUP(Calcul!$J201,'ModelParams Lp'!$D$28:$O$32,5,0)+BE196</f>
        <v>#N/A</v>
      </c>
      <c r="BN196" s="67" t="e">
        <f>VLOOKUP(Calcul!$J201,'ModelParams Lp'!$D$28:$O$32,6,0)+BF196</f>
        <v>#N/A</v>
      </c>
      <c r="BO196" s="67" t="e">
        <f>VLOOKUP(Calcul!$J201,'ModelParams Lp'!$D$28:$O$32,7,0)+BG196</f>
        <v>#N/A</v>
      </c>
      <c r="BP196" s="67" t="e">
        <f>VLOOKUP(Calcul!$J201,'ModelParams Lp'!$D$28:$O$32,8,0)+BH196</f>
        <v>#N/A</v>
      </c>
      <c r="BQ196" s="67" t="e">
        <f>VLOOKUP(Calcul!$J201,'ModelParams Lp'!$D$28:$O$32,9,0)+BI196</f>
        <v>#N/A</v>
      </c>
      <c r="BR196" s="67" t="e">
        <f>VLOOKUP(Calcul!$J201,'ModelParams Lp'!$D$28:$O$32,10,0)+BJ196</f>
        <v>#N/A</v>
      </c>
      <c r="BS196" s="67" t="e">
        <f>VLOOKUP(Calcul!$J201,'ModelParams Lp'!$D$28:$O$32,11,0)+BK196</f>
        <v>#N/A</v>
      </c>
      <c r="BT196" s="67" t="e">
        <f>VLOOKUP(Calcul!$J201,'ModelParams Lp'!$D$28:$O$32,12,0)+BL196</f>
        <v>#N/A</v>
      </c>
      <c r="BU196" s="66" t="e">
        <f t="shared" ca="1" si="53"/>
        <v>#DIV/0!</v>
      </c>
      <c r="BV196" s="66" t="e">
        <f t="shared" ca="1" si="54"/>
        <v>#DIV/0!</v>
      </c>
      <c r="BW196" s="66" t="e">
        <f t="shared" ca="1" si="55"/>
        <v>#DIV/0!</v>
      </c>
      <c r="BX196" s="66" t="e">
        <f t="shared" ca="1" si="56"/>
        <v>#DIV/0!</v>
      </c>
      <c r="BY196" s="66" t="e">
        <f t="shared" ca="1" si="57"/>
        <v>#DIV/0!</v>
      </c>
      <c r="BZ196" s="66" t="e">
        <f t="shared" ca="1" si="58"/>
        <v>#DIV/0!</v>
      </c>
      <c r="CA196" s="66" t="e">
        <f t="shared" ca="1" si="59"/>
        <v>#DIV/0!</v>
      </c>
      <c r="CB196" s="66" t="e">
        <f t="shared" ca="1" si="60"/>
        <v>#DIV/0!</v>
      </c>
      <c r="CC196" s="24" t="e">
        <f ca="1">10*LOG10(IF(BU196="",0,POWER(10,((BU196+'ModelParams Lw'!$O$4)/10))) +IF(BV196="",0,POWER(10,((BV196+'ModelParams Lw'!$P$4)/10))) +IF(BW196="",0,POWER(10,((BW196+'ModelParams Lw'!$Q$4)/10))) +IF(BX196="",0,POWER(10,((BX196+'ModelParams Lw'!$R$4)/10))) +IF(BY196="",0,POWER(10,((BY196+'ModelParams Lw'!$S$4)/10))) +IF(BZ196="",0,POWER(10,((BZ196+'ModelParams Lw'!$T$4)/10))) +IF(CA196="",0,POWER(10,((CA196+'ModelParams Lw'!$U$4)/10)))+IF(CB196="",0,POWER(10,((CB196+'ModelParams Lw'!$V$4)/10))))</f>
        <v>#DIV/0!</v>
      </c>
      <c r="CD196" s="24" t="e">
        <f t="shared" ca="1" si="61"/>
        <v>#DIV/0!</v>
      </c>
      <c r="CE196" s="24" t="e">
        <f ca="1">(BU196-'ModelParams Lw'!O$10)/'ModelParams Lw'!O$11</f>
        <v>#DIV/0!</v>
      </c>
      <c r="CF196" s="24" t="e">
        <f ca="1">(BV196-'ModelParams Lw'!P$10)/'ModelParams Lw'!P$11</f>
        <v>#DIV/0!</v>
      </c>
      <c r="CG196" s="24" t="e">
        <f ca="1">(BW196-'ModelParams Lw'!Q$10)/'ModelParams Lw'!Q$11</f>
        <v>#DIV/0!</v>
      </c>
      <c r="CH196" s="24" t="e">
        <f ca="1">(BX196-'ModelParams Lw'!R$10)/'ModelParams Lw'!R$11</f>
        <v>#DIV/0!</v>
      </c>
      <c r="CI196" s="24" t="e">
        <f ca="1">(BY196-'ModelParams Lw'!S$10)/'ModelParams Lw'!S$11</f>
        <v>#DIV/0!</v>
      </c>
      <c r="CJ196" s="24" t="e">
        <f ca="1">(BZ196-'ModelParams Lw'!T$10)/'ModelParams Lw'!T$11</f>
        <v>#DIV/0!</v>
      </c>
      <c r="CK196" s="24" t="e">
        <f ca="1">(CA196-'ModelParams Lw'!U$10)/'ModelParams Lw'!U$11</f>
        <v>#DIV/0!</v>
      </c>
      <c r="CL196" s="24" t="e">
        <f ca="1">(CB196-'ModelParams Lw'!V$10)/'ModelParams Lw'!V$11</f>
        <v>#DIV/0!</v>
      </c>
      <c r="CM196" s="66" t="e">
        <f t="shared" si="62"/>
        <v>#DIV/0!</v>
      </c>
      <c r="CN196" s="66" t="e">
        <f t="shared" si="63"/>
        <v>#DIV/0!</v>
      </c>
      <c r="CO196" s="66" t="e">
        <f t="shared" si="64"/>
        <v>#DIV/0!</v>
      </c>
      <c r="CP196" s="66" t="e">
        <f t="shared" si="65"/>
        <v>#DIV/0!</v>
      </c>
      <c r="CQ196" s="66" t="e">
        <f t="shared" si="66"/>
        <v>#DIV/0!</v>
      </c>
      <c r="CR196" s="66" t="e">
        <f t="shared" si="67"/>
        <v>#DIV/0!</v>
      </c>
      <c r="CS196" s="66" t="e">
        <f t="shared" si="68"/>
        <v>#DIV/0!</v>
      </c>
      <c r="CT196" s="66" t="e">
        <f t="shared" si="69"/>
        <v>#DIV/0!</v>
      </c>
      <c r="CU196" s="24" t="e">
        <f>10*LOG10(IF(CM196="",0,POWER(10,((CM196+'ModelParams Lw'!$O$4)/10))) +IF(CN196="",0,POWER(10,((CN196+'ModelParams Lw'!$P$4)/10))) +IF(CO196="",0,POWER(10,((CO196+'ModelParams Lw'!$Q$4)/10))) +IF(CP196="",0,POWER(10,((CP196+'ModelParams Lw'!$R$4)/10))) +IF(CQ196="",0,POWER(10,((CQ196+'ModelParams Lw'!$S$4)/10))) +IF(CR196="",0,POWER(10,((CR196+'ModelParams Lw'!$T$4)/10))) +IF(CS196="",0,POWER(10,((CS196+'ModelParams Lw'!$U$4)/10)))+IF(CT196="",0,POWER(10,((CT196+'ModelParams Lw'!$V$4)/10))))</f>
        <v>#DIV/0!</v>
      </c>
      <c r="CV196" s="24" t="e">
        <f t="shared" si="70"/>
        <v>#DIV/0!</v>
      </c>
      <c r="CW196" s="24" t="e">
        <f>(CM196-'ModelParams Lw'!O$10)/'ModelParams Lw'!O$11</f>
        <v>#DIV/0!</v>
      </c>
      <c r="CX196" s="24" t="e">
        <f>(CN196-'ModelParams Lw'!P$10)/'ModelParams Lw'!P$11</f>
        <v>#DIV/0!</v>
      </c>
      <c r="CY196" s="24" t="e">
        <f>(CO196-'ModelParams Lw'!Q$10)/'ModelParams Lw'!Q$11</f>
        <v>#DIV/0!</v>
      </c>
      <c r="CZ196" s="24" t="e">
        <f>(CP196-'ModelParams Lw'!R$10)/'ModelParams Lw'!R$11</f>
        <v>#DIV/0!</v>
      </c>
      <c r="DA196" s="24" t="e">
        <f>(CQ196-'ModelParams Lw'!S$10)/'ModelParams Lw'!S$11</f>
        <v>#DIV/0!</v>
      </c>
      <c r="DB196" s="24" t="e">
        <f>(CR196-'ModelParams Lw'!T$10)/'ModelParams Lw'!T$11</f>
        <v>#DIV/0!</v>
      </c>
      <c r="DC196" s="24" t="e">
        <f>(CS196-'ModelParams Lw'!U$10)/'ModelParams Lw'!U$11</f>
        <v>#DIV/0!</v>
      </c>
      <c r="DD196" s="24" t="e">
        <f>(CT196-'ModelParams Lw'!V$10)/'ModelParams Lw'!V$11</f>
        <v>#DIV/0!</v>
      </c>
    </row>
    <row r="197" spans="1:108" x14ac:dyDescent="0.25">
      <c r="A197" s="12">
        <f>'Sound Power'!B197</f>
        <v>0</v>
      </c>
      <c r="B197" s="12">
        <f>'Sound Power'!D197</f>
        <v>0</v>
      </c>
      <c r="C197" s="12">
        <f>'Sound Power'!E197</f>
        <v>0</v>
      </c>
      <c r="D197" s="12">
        <f>'Sound Power'!F197</f>
        <v>0</v>
      </c>
      <c r="E197" s="67" t="e">
        <f>IF(Calcul!$G202="SA",'Sound Power'!AY197,'Sound Power'!P197)</f>
        <v>#DIV/0!</v>
      </c>
      <c r="F197" s="67" t="e">
        <f>IF(Calcul!$G202="SA",'Sound Power'!AZ197,'Sound Power'!Q197)</f>
        <v>#DIV/0!</v>
      </c>
      <c r="G197" s="67" t="e">
        <f>IF(Calcul!$G202="SA",'Sound Power'!BA197,'Sound Power'!R197)</f>
        <v>#DIV/0!</v>
      </c>
      <c r="H197" s="67" t="e">
        <f>IF(Calcul!$G202="SA",'Sound Power'!BB197,'Sound Power'!S197)</f>
        <v>#DIV/0!</v>
      </c>
      <c r="I197" s="67" t="e">
        <f>IF(Calcul!$G202="SA",'Sound Power'!BC197,'Sound Power'!T197)</f>
        <v>#DIV/0!</v>
      </c>
      <c r="J197" s="67" t="e">
        <f>IF(Calcul!$G202="SA",'Sound Power'!BD197,'Sound Power'!U197)</f>
        <v>#DIV/0!</v>
      </c>
      <c r="K197" s="67" t="e">
        <f>IF(Calcul!$G202="SA",'Sound Power'!BE197,'Sound Power'!V197)</f>
        <v>#DIV/0!</v>
      </c>
      <c r="L197" s="67" t="e">
        <f>IF(Calcul!$G202="SA",'Sound Power'!BF197,'Sound Power'!W197)</f>
        <v>#DIV/0!</v>
      </c>
      <c r="M197" s="67" t="e">
        <f>'Sound Power'!BY197</f>
        <v>#DIV/0!</v>
      </c>
      <c r="N197" s="67" t="e">
        <f>'Sound Power'!BZ197</f>
        <v>#DIV/0!</v>
      </c>
      <c r="O197" s="67" t="e">
        <f>'Sound Power'!CA197</f>
        <v>#DIV/0!</v>
      </c>
      <c r="P197" s="67" t="e">
        <f>'Sound Power'!CB197</f>
        <v>#DIV/0!</v>
      </c>
      <c r="Q197" s="67" t="e">
        <f>'Sound Power'!CC197</f>
        <v>#DIV/0!</v>
      </c>
      <c r="R197" s="67" t="e">
        <f>'Sound Power'!CD197</f>
        <v>#DIV/0!</v>
      </c>
      <c r="S197" s="67" t="e">
        <f>'Sound Power'!CE197</f>
        <v>#DIV/0!</v>
      </c>
      <c r="T197" s="67" t="e">
        <f>'Sound Power'!CF197</f>
        <v>#DIV/0!</v>
      </c>
      <c r="U197" s="64">
        <f t="shared" ref="U197:U260" si="74">2*(B197+C197)</f>
        <v>0</v>
      </c>
      <c r="V197" s="64">
        <f t="shared" ref="V197:V260" si="75">B197*C197</f>
        <v>0</v>
      </c>
      <c r="W197" s="67" t="e">
        <f>('ModelParams Lp'!B$4*10^'ModelParams Lp'!B$5*($U197/$V197)^'ModelParams Lp'!B$6)*3</f>
        <v>#DIV/0!</v>
      </c>
      <c r="X197" s="67" t="e">
        <f>('ModelParams Lp'!C$4*10^'ModelParams Lp'!C$5*($U197/$V197)^'ModelParams Lp'!C$6)*3</f>
        <v>#DIV/0!</v>
      </c>
      <c r="Y197" s="67" t="e">
        <f>('ModelParams Lp'!D$4*10^'ModelParams Lp'!D$5*($U197/$V197)^'ModelParams Lp'!D$6)*3</f>
        <v>#DIV/0!</v>
      </c>
      <c r="Z197" s="67" t="e">
        <f>('ModelParams Lp'!E$4*10^'ModelParams Lp'!E$5*($U197/$V197)^'ModelParams Lp'!E$6)*3</f>
        <v>#DIV/0!</v>
      </c>
      <c r="AA197" s="67" t="e">
        <f>('ModelParams Lp'!F$4*10^'ModelParams Lp'!F$5*($U197/$V197)^'ModelParams Lp'!F$6)*3</f>
        <v>#DIV/0!</v>
      </c>
      <c r="AB197" s="67" t="e">
        <f>('ModelParams Lp'!G$4*10^'ModelParams Lp'!G$5*($U197/$V197)^'ModelParams Lp'!G$6)*3</f>
        <v>#DIV/0!</v>
      </c>
      <c r="AC197" s="67" t="e">
        <f>('ModelParams Lp'!H$4*10^'ModelParams Lp'!H$5*($U197/$V197)^'ModelParams Lp'!H$6)*3</f>
        <v>#DIV/0!</v>
      </c>
      <c r="AD197" s="67" t="e">
        <f>('ModelParams Lp'!I$4*10^'ModelParams Lp'!I$5*($U197/$V197)^'ModelParams Lp'!I$6)*3</f>
        <v>#DIV/0!</v>
      </c>
      <c r="AE197" s="53" t="e">
        <f t="shared" ref="AE197:AE260" si="76">343.2/(2*MAX(B197:C197))</f>
        <v>#DIV/0!</v>
      </c>
      <c r="AF197" s="53" t="e">
        <f>IF(AE197&lt;'ModelParams Lp'!$B$16,-1,IF(AE197&lt;'ModelParams Lp'!$C$16,0,IF(AE197&lt;'ModelParams Lp'!$D$16,1,IF(AE197&lt;'ModelParams Lp'!$E$16,2,IF(AE197&lt;'ModelParams Lp'!$F$16,3,IF(AE197&lt;'ModelParams Lp'!$G$16,4,IF(AE197&lt;'ModelParams Lp'!$H$16,5,6)))))))</f>
        <v>#DIV/0!</v>
      </c>
      <c r="AG197" s="67" t="e">
        <f ca="1">IF($AF197&gt;1,0,OFFSET('ModelParams Lp'!$C$12,0,-'Sound Pressure'!$AF197))</f>
        <v>#DIV/0!</v>
      </c>
      <c r="AH197" s="67" t="e">
        <f ca="1">IF($AF197&gt;2,0,OFFSET('ModelParams Lp'!$D$12,0,-'Sound Pressure'!$AF197))</f>
        <v>#DIV/0!</v>
      </c>
      <c r="AI197" s="67" t="e">
        <f ca="1">IF($AF197&gt;3,0,OFFSET('ModelParams Lp'!$E$12,0,-'Sound Pressure'!$AF197))</f>
        <v>#DIV/0!</v>
      </c>
      <c r="AJ197" s="67" t="e">
        <f ca="1">IF($AF197&gt;4,0,OFFSET('ModelParams Lp'!$F$12,0,-'Sound Pressure'!$AF197))</f>
        <v>#DIV/0!</v>
      </c>
      <c r="AK197" s="67" t="e">
        <f ca="1">IF($AF197&gt;3,0,OFFSET('ModelParams Lp'!$G$12,0,-'Sound Pressure'!$AF197))</f>
        <v>#DIV/0!</v>
      </c>
      <c r="AL197" s="67" t="e">
        <f ca="1">IF($AF197&gt;5,0,OFFSET('ModelParams Lp'!$H$12,0,-'Sound Pressure'!$AF197))</f>
        <v>#DIV/0!</v>
      </c>
      <c r="AM197" s="67" t="e">
        <f ca="1">IF($AF197&gt;6,0,OFFSET('ModelParams Lp'!$I$12,0,-'Sound Pressure'!$AF197))</f>
        <v>#DIV/0!</v>
      </c>
      <c r="AN197" s="67" t="e">
        <f ca="1">IF($AF197&gt;7,0,IF($AF$4&lt;0,3,OFFSET('ModelParams Lp'!$J$12,0,-'Sound Pressure'!$AF197)))</f>
        <v>#DIV/0!</v>
      </c>
      <c r="AO197" s="67" t="e">
        <f t="shared" si="71"/>
        <v>#DIV/0!</v>
      </c>
      <c r="AP197" s="67" t="e">
        <f t="shared" si="73"/>
        <v>#DIV/0!</v>
      </c>
      <c r="AQ197" s="67" t="e">
        <f t="shared" si="73"/>
        <v>#DIV/0!</v>
      </c>
      <c r="AR197" s="67" t="e">
        <f t="shared" si="73"/>
        <v>#DIV/0!</v>
      </c>
      <c r="AS197" s="67" t="e">
        <f t="shared" si="73"/>
        <v>#DIV/0!</v>
      </c>
      <c r="AT197" s="67" t="e">
        <f t="shared" si="73"/>
        <v>#DIV/0!</v>
      </c>
      <c r="AU197" s="67" t="e">
        <f t="shared" si="73"/>
        <v>#DIV/0!</v>
      </c>
      <c r="AV197" s="67" t="e">
        <f t="shared" si="73"/>
        <v>#DIV/0!</v>
      </c>
      <c r="AW197" s="67">
        <f>'ModelParams Lp'!B$22</f>
        <v>4</v>
      </c>
      <c r="AX197" s="67">
        <f>'ModelParams Lp'!C$22</f>
        <v>2</v>
      </c>
      <c r="AY197" s="67">
        <f>'ModelParams Lp'!D$22</f>
        <v>1</v>
      </c>
      <c r="AZ197" s="67">
        <f>'ModelParams Lp'!E$22</f>
        <v>0</v>
      </c>
      <c r="BA197" s="67">
        <f>'ModelParams Lp'!F$22</f>
        <v>0</v>
      </c>
      <c r="BB197" s="67">
        <f>'ModelParams Lp'!G$22</f>
        <v>0</v>
      </c>
      <c r="BC197" s="67">
        <f>'ModelParams Lp'!H$22</f>
        <v>0</v>
      </c>
      <c r="BD197" s="67">
        <f>'ModelParams Lp'!I$22</f>
        <v>0</v>
      </c>
      <c r="BE197" s="67" t="e">
        <f>-10*LOG(2/(4*PI()*2^2)+4/(0.163*(Calcul!$K202*Calcul!$L202)/VLOOKUP(Calcul!$I202,'ModelParams Lp'!$E$37:$F$39,2,0)))</f>
        <v>#N/A</v>
      </c>
      <c r="BF197" s="67" t="e">
        <f>-10*LOG(2/(4*PI()*2^2)+4/(0.163*(Calcul!$K202*Calcul!$L202)/VLOOKUP(Calcul!$I202,'ModelParams Lp'!$E$37:$F$39,2,0)))</f>
        <v>#N/A</v>
      </c>
      <c r="BG197" s="67" t="e">
        <f>-10*LOG(2/(4*PI()*2^2)+4/(0.163*(Calcul!$K202*Calcul!$L202)/VLOOKUP(Calcul!$I202,'ModelParams Lp'!$E$37:$F$39,2,0)))</f>
        <v>#N/A</v>
      </c>
      <c r="BH197" s="67" t="e">
        <f>-10*LOG(2/(4*PI()*2^2)+4/(0.163*(Calcul!$K202*Calcul!$L202)/VLOOKUP(Calcul!$I202,'ModelParams Lp'!$E$37:$F$39,2,0)))</f>
        <v>#N/A</v>
      </c>
      <c r="BI197" s="67" t="e">
        <f>-10*LOG(2/(4*PI()*2^2)+4/(0.163*(Calcul!$K202*Calcul!$L202)/VLOOKUP(Calcul!$I202,'ModelParams Lp'!$E$37:$F$39,2,0)))</f>
        <v>#N/A</v>
      </c>
      <c r="BJ197" s="67" t="e">
        <f>-10*LOG(2/(4*PI()*2^2)+4/(0.163*(Calcul!$K202*Calcul!$L202)/VLOOKUP(Calcul!$I202,'ModelParams Lp'!$E$37:$F$39,2,0)))</f>
        <v>#N/A</v>
      </c>
      <c r="BK197" s="67" t="e">
        <f>-10*LOG(2/(4*PI()*2^2)+4/(0.163*(Calcul!$K202*Calcul!$L202)/VLOOKUP(Calcul!$I202,'ModelParams Lp'!$E$37:$F$39,2,0)))</f>
        <v>#N/A</v>
      </c>
      <c r="BL197" s="67" t="e">
        <f>-10*LOG(2/(4*PI()*2^2)+4/(0.163*(Calcul!$K202*Calcul!$L202)/VLOOKUP(Calcul!$I202,'ModelParams Lp'!$E$37:$F$39,2,0)))</f>
        <v>#N/A</v>
      </c>
      <c r="BM197" s="67" t="e">
        <f>VLOOKUP(Calcul!$J202,'ModelParams Lp'!$D$28:$O$32,5,0)+BE197</f>
        <v>#N/A</v>
      </c>
      <c r="BN197" s="67" t="e">
        <f>VLOOKUP(Calcul!$J202,'ModelParams Lp'!$D$28:$O$32,6,0)+BF197</f>
        <v>#N/A</v>
      </c>
      <c r="BO197" s="67" t="e">
        <f>VLOOKUP(Calcul!$J202,'ModelParams Lp'!$D$28:$O$32,7,0)+BG197</f>
        <v>#N/A</v>
      </c>
      <c r="BP197" s="67" t="e">
        <f>VLOOKUP(Calcul!$J202,'ModelParams Lp'!$D$28:$O$32,8,0)+BH197</f>
        <v>#N/A</v>
      </c>
      <c r="BQ197" s="67" t="e">
        <f>VLOOKUP(Calcul!$J202,'ModelParams Lp'!$D$28:$O$32,9,0)+BI197</f>
        <v>#N/A</v>
      </c>
      <c r="BR197" s="67" t="e">
        <f>VLOOKUP(Calcul!$J202,'ModelParams Lp'!$D$28:$O$32,10,0)+BJ197</f>
        <v>#N/A</v>
      </c>
      <c r="BS197" s="67" t="e">
        <f>VLOOKUP(Calcul!$J202,'ModelParams Lp'!$D$28:$O$32,11,0)+BK197</f>
        <v>#N/A</v>
      </c>
      <c r="BT197" s="67" t="e">
        <f>VLOOKUP(Calcul!$J202,'ModelParams Lp'!$D$28:$O$32,12,0)+BL197</f>
        <v>#N/A</v>
      </c>
      <c r="BU197" s="66" t="e">
        <f t="shared" ref="BU197:BU260" ca="1" si="77">IF(E197-W197-AG197-AO197-AW197-BE197&lt;0,0,E197-W197-AG197-AO197-AW197-BE197)</f>
        <v>#DIV/0!</v>
      </c>
      <c r="BV197" s="66" t="e">
        <f t="shared" ref="BV197:BV260" ca="1" si="78">IF(F197-X197-AH197-AP197-AX197-BF197&lt;0,0,F197-X197-AH197-AP197-AX197-BF197)</f>
        <v>#DIV/0!</v>
      </c>
      <c r="BW197" s="66" t="e">
        <f t="shared" ref="BW197:BW260" ca="1" si="79">IF(G197-Y197-AI197-AQ197-AY197-BG197&lt;0,0,G197-Y197-AI197-AQ197-AY197-BG197)</f>
        <v>#DIV/0!</v>
      </c>
      <c r="BX197" s="66" t="e">
        <f t="shared" ref="BX197:BX260" ca="1" si="80">IF(H197-Z197-AJ197-AR197-AZ197-BH197&lt;0,0,H197-Z197-AJ197-AR197-AZ197-BH197)</f>
        <v>#DIV/0!</v>
      </c>
      <c r="BY197" s="66" t="e">
        <f t="shared" ref="BY197:BY260" ca="1" si="81">IF(I197-AA197-AK197-AS197-BA197-BI197&lt;0,0,I197-AA197-AK197-AS197-BA197-BI197)</f>
        <v>#DIV/0!</v>
      </c>
      <c r="BZ197" s="66" t="e">
        <f t="shared" ref="BZ197:BZ260" ca="1" si="82">IF(J197-AB197-AL197-AT197-BB197-BJ197&lt;0,0,J197-AB197-AL197-AT197-BB197-BJ197)</f>
        <v>#DIV/0!</v>
      </c>
      <c r="CA197" s="66" t="e">
        <f t="shared" ref="CA197:CA260" ca="1" si="83">IF(K197-AC197-AM197-AU197-BC197-BK197&lt;0,0,K197-AC197-AM197-AU197-BC197-BK197)</f>
        <v>#DIV/0!</v>
      </c>
      <c r="CB197" s="66" t="e">
        <f t="shared" ref="CB197:CB260" ca="1" si="84">IF(L197-AD197-AN197-AV197-BD197-BL197&lt;0,0,L197-AD197-AN197-AV197-BD197-BL197)</f>
        <v>#DIV/0!</v>
      </c>
      <c r="CC197" s="24" t="e">
        <f ca="1">10*LOG10(IF(BU197="",0,POWER(10,((BU197+'ModelParams Lw'!$O$4)/10))) +IF(BV197="",0,POWER(10,((BV197+'ModelParams Lw'!$P$4)/10))) +IF(BW197="",0,POWER(10,((BW197+'ModelParams Lw'!$Q$4)/10))) +IF(BX197="",0,POWER(10,((BX197+'ModelParams Lw'!$R$4)/10))) +IF(BY197="",0,POWER(10,((BY197+'ModelParams Lw'!$S$4)/10))) +IF(BZ197="",0,POWER(10,((BZ197+'ModelParams Lw'!$T$4)/10))) +IF(CA197="",0,POWER(10,((CA197+'ModelParams Lw'!$U$4)/10)))+IF(CB197="",0,POWER(10,((CB197+'ModelParams Lw'!$V$4)/10))))</f>
        <v>#DIV/0!</v>
      </c>
      <c r="CD197" s="24" t="e">
        <f t="shared" ref="CD197:CD260" ca="1" si="85">MAX(CE197:CL197)</f>
        <v>#DIV/0!</v>
      </c>
      <c r="CE197" s="24" t="e">
        <f ca="1">(BU197-'ModelParams Lw'!O$10)/'ModelParams Lw'!O$11</f>
        <v>#DIV/0!</v>
      </c>
      <c r="CF197" s="24" t="e">
        <f ca="1">(BV197-'ModelParams Lw'!P$10)/'ModelParams Lw'!P$11</f>
        <v>#DIV/0!</v>
      </c>
      <c r="CG197" s="24" t="e">
        <f ca="1">(BW197-'ModelParams Lw'!Q$10)/'ModelParams Lw'!Q$11</f>
        <v>#DIV/0!</v>
      </c>
      <c r="CH197" s="24" t="e">
        <f ca="1">(BX197-'ModelParams Lw'!R$10)/'ModelParams Lw'!R$11</f>
        <v>#DIV/0!</v>
      </c>
      <c r="CI197" s="24" t="e">
        <f ca="1">(BY197-'ModelParams Lw'!S$10)/'ModelParams Lw'!S$11</f>
        <v>#DIV/0!</v>
      </c>
      <c r="CJ197" s="24" t="e">
        <f ca="1">(BZ197-'ModelParams Lw'!T$10)/'ModelParams Lw'!T$11</f>
        <v>#DIV/0!</v>
      </c>
      <c r="CK197" s="24" t="e">
        <f ca="1">(CA197-'ModelParams Lw'!U$10)/'ModelParams Lw'!U$11</f>
        <v>#DIV/0!</v>
      </c>
      <c r="CL197" s="24" t="e">
        <f ca="1">(CB197-'ModelParams Lw'!V$10)/'ModelParams Lw'!V$11</f>
        <v>#DIV/0!</v>
      </c>
      <c r="CM197" s="66" t="e">
        <f t="shared" ref="CM197:CM260" si="86">IF(M197-BM197-AW197&lt;0,0,M197-BM197-AW197)</f>
        <v>#DIV/0!</v>
      </c>
      <c r="CN197" s="66" t="e">
        <f t="shared" ref="CN197:CN260" si="87">IF(N197-BN197-AX197&lt;0,0,N197-BN197-AX197)</f>
        <v>#DIV/0!</v>
      </c>
      <c r="CO197" s="66" t="e">
        <f t="shared" ref="CO197:CO260" si="88">IF(O197-BO197-AY197&lt;0,0,O197-BO197-AY197)</f>
        <v>#DIV/0!</v>
      </c>
      <c r="CP197" s="66" t="e">
        <f t="shared" ref="CP197:CP260" si="89">IF(P197-BP197-AZ197&lt;0,0,P197-BP197-AZ197)</f>
        <v>#DIV/0!</v>
      </c>
      <c r="CQ197" s="66" t="e">
        <f t="shared" ref="CQ197:CQ260" si="90">IF(Q197-BQ197-BA197&lt;0,0,Q197-BQ197-BA197)</f>
        <v>#DIV/0!</v>
      </c>
      <c r="CR197" s="66" t="e">
        <f t="shared" ref="CR197:CR260" si="91">IF(R197-BR197-BB197&lt;0,0,R197-BR197-BB197)</f>
        <v>#DIV/0!</v>
      </c>
      <c r="CS197" s="66" t="e">
        <f t="shared" ref="CS197:CS260" si="92">IF(S197-BS197-BC197&lt;0,0,S197-BS197-BC197)</f>
        <v>#DIV/0!</v>
      </c>
      <c r="CT197" s="66" t="e">
        <f t="shared" ref="CT197:CT260" si="93">IF(T197-BT197-BD197&lt;0,0,T197-BT197-BD197)</f>
        <v>#DIV/0!</v>
      </c>
      <c r="CU197" s="24" t="e">
        <f>10*LOG10(IF(CM197="",0,POWER(10,((CM197+'ModelParams Lw'!$O$4)/10))) +IF(CN197="",0,POWER(10,((CN197+'ModelParams Lw'!$P$4)/10))) +IF(CO197="",0,POWER(10,((CO197+'ModelParams Lw'!$Q$4)/10))) +IF(CP197="",0,POWER(10,((CP197+'ModelParams Lw'!$R$4)/10))) +IF(CQ197="",0,POWER(10,((CQ197+'ModelParams Lw'!$S$4)/10))) +IF(CR197="",0,POWER(10,((CR197+'ModelParams Lw'!$T$4)/10))) +IF(CS197="",0,POWER(10,((CS197+'ModelParams Lw'!$U$4)/10)))+IF(CT197="",0,POWER(10,((CT197+'ModelParams Lw'!$V$4)/10))))</f>
        <v>#DIV/0!</v>
      </c>
      <c r="CV197" s="24" t="e">
        <f t="shared" ref="CV197:CV260" si="94">MAX(CW197:DD197)</f>
        <v>#DIV/0!</v>
      </c>
      <c r="CW197" s="24" t="e">
        <f>(CM197-'ModelParams Lw'!O$10)/'ModelParams Lw'!O$11</f>
        <v>#DIV/0!</v>
      </c>
      <c r="CX197" s="24" t="e">
        <f>(CN197-'ModelParams Lw'!P$10)/'ModelParams Lw'!P$11</f>
        <v>#DIV/0!</v>
      </c>
      <c r="CY197" s="24" t="e">
        <f>(CO197-'ModelParams Lw'!Q$10)/'ModelParams Lw'!Q$11</f>
        <v>#DIV/0!</v>
      </c>
      <c r="CZ197" s="24" t="e">
        <f>(CP197-'ModelParams Lw'!R$10)/'ModelParams Lw'!R$11</f>
        <v>#DIV/0!</v>
      </c>
      <c r="DA197" s="24" t="e">
        <f>(CQ197-'ModelParams Lw'!S$10)/'ModelParams Lw'!S$11</f>
        <v>#DIV/0!</v>
      </c>
      <c r="DB197" s="24" t="e">
        <f>(CR197-'ModelParams Lw'!T$10)/'ModelParams Lw'!T$11</f>
        <v>#DIV/0!</v>
      </c>
      <c r="DC197" s="24" t="e">
        <f>(CS197-'ModelParams Lw'!U$10)/'ModelParams Lw'!U$11</f>
        <v>#DIV/0!</v>
      </c>
      <c r="DD197" s="24" t="e">
        <f>(CT197-'ModelParams Lw'!V$10)/'ModelParams Lw'!V$11</f>
        <v>#DIV/0!</v>
      </c>
    </row>
    <row r="198" spans="1:108" x14ac:dyDescent="0.25">
      <c r="A198" s="12">
        <f>'Sound Power'!B198</f>
        <v>0</v>
      </c>
      <c r="B198" s="12">
        <f>'Sound Power'!D198</f>
        <v>0</v>
      </c>
      <c r="C198" s="12">
        <f>'Sound Power'!E198</f>
        <v>0</v>
      </c>
      <c r="D198" s="12">
        <f>'Sound Power'!F198</f>
        <v>0</v>
      </c>
      <c r="E198" s="67" t="e">
        <f>IF(Calcul!$G203="SA",'Sound Power'!AY198,'Sound Power'!P198)</f>
        <v>#DIV/0!</v>
      </c>
      <c r="F198" s="67" t="e">
        <f>IF(Calcul!$G203="SA",'Sound Power'!AZ198,'Sound Power'!Q198)</f>
        <v>#DIV/0!</v>
      </c>
      <c r="G198" s="67" t="e">
        <f>IF(Calcul!$G203="SA",'Sound Power'!BA198,'Sound Power'!R198)</f>
        <v>#DIV/0!</v>
      </c>
      <c r="H198" s="67" t="e">
        <f>IF(Calcul!$G203="SA",'Sound Power'!BB198,'Sound Power'!S198)</f>
        <v>#DIV/0!</v>
      </c>
      <c r="I198" s="67" t="e">
        <f>IF(Calcul!$G203="SA",'Sound Power'!BC198,'Sound Power'!T198)</f>
        <v>#DIV/0!</v>
      </c>
      <c r="J198" s="67" t="e">
        <f>IF(Calcul!$G203="SA",'Sound Power'!BD198,'Sound Power'!U198)</f>
        <v>#DIV/0!</v>
      </c>
      <c r="K198" s="67" t="e">
        <f>IF(Calcul!$G203="SA",'Sound Power'!BE198,'Sound Power'!V198)</f>
        <v>#DIV/0!</v>
      </c>
      <c r="L198" s="67" t="e">
        <f>IF(Calcul!$G203="SA",'Sound Power'!BF198,'Sound Power'!W198)</f>
        <v>#DIV/0!</v>
      </c>
      <c r="M198" s="67" t="e">
        <f>'Sound Power'!BY198</f>
        <v>#DIV/0!</v>
      </c>
      <c r="N198" s="67" t="e">
        <f>'Sound Power'!BZ198</f>
        <v>#DIV/0!</v>
      </c>
      <c r="O198" s="67" t="e">
        <f>'Sound Power'!CA198</f>
        <v>#DIV/0!</v>
      </c>
      <c r="P198" s="67" t="e">
        <f>'Sound Power'!CB198</f>
        <v>#DIV/0!</v>
      </c>
      <c r="Q198" s="67" t="e">
        <f>'Sound Power'!CC198</f>
        <v>#DIV/0!</v>
      </c>
      <c r="R198" s="67" t="e">
        <f>'Sound Power'!CD198</f>
        <v>#DIV/0!</v>
      </c>
      <c r="S198" s="67" t="e">
        <f>'Sound Power'!CE198</f>
        <v>#DIV/0!</v>
      </c>
      <c r="T198" s="67" t="e">
        <f>'Sound Power'!CF198</f>
        <v>#DIV/0!</v>
      </c>
      <c r="U198" s="64">
        <f t="shared" si="74"/>
        <v>0</v>
      </c>
      <c r="V198" s="64">
        <f t="shared" si="75"/>
        <v>0</v>
      </c>
      <c r="W198" s="67" t="e">
        <f>('ModelParams Lp'!B$4*10^'ModelParams Lp'!B$5*($U198/$V198)^'ModelParams Lp'!B$6)*3</f>
        <v>#DIV/0!</v>
      </c>
      <c r="X198" s="67" t="e">
        <f>('ModelParams Lp'!C$4*10^'ModelParams Lp'!C$5*($U198/$V198)^'ModelParams Lp'!C$6)*3</f>
        <v>#DIV/0!</v>
      </c>
      <c r="Y198" s="67" t="e">
        <f>('ModelParams Lp'!D$4*10^'ModelParams Lp'!D$5*($U198/$V198)^'ModelParams Lp'!D$6)*3</f>
        <v>#DIV/0!</v>
      </c>
      <c r="Z198" s="67" t="e">
        <f>('ModelParams Lp'!E$4*10^'ModelParams Lp'!E$5*($U198/$V198)^'ModelParams Lp'!E$6)*3</f>
        <v>#DIV/0!</v>
      </c>
      <c r="AA198" s="67" t="e">
        <f>('ModelParams Lp'!F$4*10^'ModelParams Lp'!F$5*($U198/$V198)^'ModelParams Lp'!F$6)*3</f>
        <v>#DIV/0!</v>
      </c>
      <c r="AB198" s="67" t="e">
        <f>('ModelParams Lp'!G$4*10^'ModelParams Lp'!G$5*($U198/$V198)^'ModelParams Lp'!G$6)*3</f>
        <v>#DIV/0!</v>
      </c>
      <c r="AC198" s="67" t="e">
        <f>('ModelParams Lp'!H$4*10^'ModelParams Lp'!H$5*($U198/$V198)^'ModelParams Lp'!H$6)*3</f>
        <v>#DIV/0!</v>
      </c>
      <c r="AD198" s="67" t="e">
        <f>('ModelParams Lp'!I$4*10^'ModelParams Lp'!I$5*($U198/$V198)^'ModelParams Lp'!I$6)*3</f>
        <v>#DIV/0!</v>
      </c>
      <c r="AE198" s="53" t="e">
        <f t="shared" si="76"/>
        <v>#DIV/0!</v>
      </c>
      <c r="AF198" s="53" t="e">
        <f>IF(AE198&lt;'ModelParams Lp'!$B$16,-1,IF(AE198&lt;'ModelParams Lp'!$C$16,0,IF(AE198&lt;'ModelParams Lp'!$D$16,1,IF(AE198&lt;'ModelParams Lp'!$E$16,2,IF(AE198&lt;'ModelParams Lp'!$F$16,3,IF(AE198&lt;'ModelParams Lp'!$G$16,4,IF(AE198&lt;'ModelParams Lp'!$H$16,5,6)))))))</f>
        <v>#DIV/0!</v>
      </c>
      <c r="AG198" s="67" t="e">
        <f ca="1">IF($AF198&gt;1,0,OFFSET('ModelParams Lp'!$C$12,0,-'Sound Pressure'!$AF198))</f>
        <v>#DIV/0!</v>
      </c>
      <c r="AH198" s="67" t="e">
        <f ca="1">IF($AF198&gt;2,0,OFFSET('ModelParams Lp'!$D$12,0,-'Sound Pressure'!$AF198))</f>
        <v>#DIV/0!</v>
      </c>
      <c r="AI198" s="67" t="e">
        <f ca="1">IF($AF198&gt;3,0,OFFSET('ModelParams Lp'!$E$12,0,-'Sound Pressure'!$AF198))</f>
        <v>#DIV/0!</v>
      </c>
      <c r="AJ198" s="67" t="e">
        <f ca="1">IF($AF198&gt;4,0,OFFSET('ModelParams Lp'!$F$12,0,-'Sound Pressure'!$AF198))</f>
        <v>#DIV/0!</v>
      </c>
      <c r="AK198" s="67" t="e">
        <f ca="1">IF($AF198&gt;3,0,OFFSET('ModelParams Lp'!$G$12,0,-'Sound Pressure'!$AF198))</f>
        <v>#DIV/0!</v>
      </c>
      <c r="AL198" s="67" t="e">
        <f ca="1">IF($AF198&gt;5,0,OFFSET('ModelParams Lp'!$H$12,0,-'Sound Pressure'!$AF198))</f>
        <v>#DIV/0!</v>
      </c>
      <c r="AM198" s="67" t="e">
        <f ca="1">IF($AF198&gt;6,0,OFFSET('ModelParams Lp'!$I$12,0,-'Sound Pressure'!$AF198))</f>
        <v>#DIV/0!</v>
      </c>
      <c r="AN198" s="67" t="e">
        <f ca="1">IF($AF198&gt;7,0,IF($AF$4&lt;0,3,OFFSET('ModelParams Lp'!$J$12,0,-'Sound Pressure'!$AF198)))</f>
        <v>#DIV/0!</v>
      </c>
      <c r="AO198" s="67" t="e">
        <f t="shared" si="71"/>
        <v>#DIV/0!</v>
      </c>
      <c r="AP198" s="67" t="e">
        <f t="shared" si="73"/>
        <v>#DIV/0!</v>
      </c>
      <c r="AQ198" s="67" t="e">
        <f t="shared" si="73"/>
        <v>#DIV/0!</v>
      </c>
      <c r="AR198" s="67" t="e">
        <f t="shared" si="73"/>
        <v>#DIV/0!</v>
      </c>
      <c r="AS198" s="67" t="e">
        <f t="shared" si="73"/>
        <v>#DIV/0!</v>
      </c>
      <c r="AT198" s="67" t="e">
        <f t="shared" si="73"/>
        <v>#DIV/0!</v>
      </c>
      <c r="AU198" s="67" t="e">
        <f t="shared" si="73"/>
        <v>#DIV/0!</v>
      </c>
      <c r="AV198" s="67" t="e">
        <f t="shared" si="73"/>
        <v>#DIV/0!</v>
      </c>
      <c r="AW198" s="67">
        <f>'ModelParams Lp'!B$22</f>
        <v>4</v>
      </c>
      <c r="AX198" s="67">
        <f>'ModelParams Lp'!C$22</f>
        <v>2</v>
      </c>
      <c r="AY198" s="67">
        <f>'ModelParams Lp'!D$22</f>
        <v>1</v>
      </c>
      <c r="AZ198" s="67">
        <f>'ModelParams Lp'!E$22</f>
        <v>0</v>
      </c>
      <c r="BA198" s="67">
        <f>'ModelParams Lp'!F$22</f>
        <v>0</v>
      </c>
      <c r="BB198" s="67">
        <f>'ModelParams Lp'!G$22</f>
        <v>0</v>
      </c>
      <c r="BC198" s="67">
        <f>'ModelParams Lp'!H$22</f>
        <v>0</v>
      </c>
      <c r="BD198" s="67">
        <f>'ModelParams Lp'!I$22</f>
        <v>0</v>
      </c>
      <c r="BE198" s="67" t="e">
        <f>-10*LOG(2/(4*PI()*2^2)+4/(0.163*(Calcul!$K203*Calcul!$L203)/VLOOKUP(Calcul!$I203,'ModelParams Lp'!$E$37:$F$39,2,0)))</f>
        <v>#N/A</v>
      </c>
      <c r="BF198" s="67" t="e">
        <f>-10*LOG(2/(4*PI()*2^2)+4/(0.163*(Calcul!$K203*Calcul!$L203)/VLOOKUP(Calcul!$I203,'ModelParams Lp'!$E$37:$F$39,2,0)))</f>
        <v>#N/A</v>
      </c>
      <c r="BG198" s="67" t="e">
        <f>-10*LOG(2/(4*PI()*2^2)+4/(0.163*(Calcul!$K203*Calcul!$L203)/VLOOKUP(Calcul!$I203,'ModelParams Lp'!$E$37:$F$39,2,0)))</f>
        <v>#N/A</v>
      </c>
      <c r="BH198" s="67" t="e">
        <f>-10*LOG(2/(4*PI()*2^2)+4/(0.163*(Calcul!$K203*Calcul!$L203)/VLOOKUP(Calcul!$I203,'ModelParams Lp'!$E$37:$F$39,2,0)))</f>
        <v>#N/A</v>
      </c>
      <c r="BI198" s="67" t="e">
        <f>-10*LOG(2/(4*PI()*2^2)+4/(0.163*(Calcul!$K203*Calcul!$L203)/VLOOKUP(Calcul!$I203,'ModelParams Lp'!$E$37:$F$39,2,0)))</f>
        <v>#N/A</v>
      </c>
      <c r="BJ198" s="67" t="e">
        <f>-10*LOG(2/(4*PI()*2^2)+4/(0.163*(Calcul!$K203*Calcul!$L203)/VLOOKUP(Calcul!$I203,'ModelParams Lp'!$E$37:$F$39,2,0)))</f>
        <v>#N/A</v>
      </c>
      <c r="BK198" s="67" t="e">
        <f>-10*LOG(2/(4*PI()*2^2)+4/(0.163*(Calcul!$K203*Calcul!$L203)/VLOOKUP(Calcul!$I203,'ModelParams Lp'!$E$37:$F$39,2,0)))</f>
        <v>#N/A</v>
      </c>
      <c r="BL198" s="67" t="e">
        <f>-10*LOG(2/(4*PI()*2^2)+4/(0.163*(Calcul!$K203*Calcul!$L203)/VLOOKUP(Calcul!$I203,'ModelParams Lp'!$E$37:$F$39,2,0)))</f>
        <v>#N/A</v>
      </c>
      <c r="BM198" s="67" t="e">
        <f>VLOOKUP(Calcul!$J203,'ModelParams Lp'!$D$28:$O$32,5,0)+BE198</f>
        <v>#N/A</v>
      </c>
      <c r="BN198" s="67" t="e">
        <f>VLOOKUP(Calcul!$J203,'ModelParams Lp'!$D$28:$O$32,6,0)+BF198</f>
        <v>#N/A</v>
      </c>
      <c r="BO198" s="67" t="e">
        <f>VLOOKUP(Calcul!$J203,'ModelParams Lp'!$D$28:$O$32,7,0)+BG198</f>
        <v>#N/A</v>
      </c>
      <c r="BP198" s="67" t="e">
        <f>VLOOKUP(Calcul!$J203,'ModelParams Lp'!$D$28:$O$32,8,0)+BH198</f>
        <v>#N/A</v>
      </c>
      <c r="BQ198" s="67" t="e">
        <f>VLOOKUP(Calcul!$J203,'ModelParams Lp'!$D$28:$O$32,9,0)+BI198</f>
        <v>#N/A</v>
      </c>
      <c r="BR198" s="67" t="e">
        <f>VLOOKUP(Calcul!$J203,'ModelParams Lp'!$D$28:$O$32,10,0)+BJ198</f>
        <v>#N/A</v>
      </c>
      <c r="BS198" s="67" t="e">
        <f>VLOOKUP(Calcul!$J203,'ModelParams Lp'!$D$28:$O$32,11,0)+BK198</f>
        <v>#N/A</v>
      </c>
      <c r="BT198" s="67" t="e">
        <f>VLOOKUP(Calcul!$J203,'ModelParams Lp'!$D$28:$O$32,12,0)+BL198</f>
        <v>#N/A</v>
      </c>
      <c r="BU198" s="66" t="e">
        <f t="shared" ca="1" si="77"/>
        <v>#DIV/0!</v>
      </c>
      <c r="BV198" s="66" t="e">
        <f t="shared" ca="1" si="78"/>
        <v>#DIV/0!</v>
      </c>
      <c r="BW198" s="66" t="e">
        <f t="shared" ca="1" si="79"/>
        <v>#DIV/0!</v>
      </c>
      <c r="BX198" s="66" t="e">
        <f t="shared" ca="1" si="80"/>
        <v>#DIV/0!</v>
      </c>
      <c r="BY198" s="66" t="e">
        <f t="shared" ca="1" si="81"/>
        <v>#DIV/0!</v>
      </c>
      <c r="BZ198" s="66" t="e">
        <f t="shared" ca="1" si="82"/>
        <v>#DIV/0!</v>
      </c>
      <c r="CA198" s="66" t="e">
        <f t="shared" ca="1" si="83"/>
        <v>#DIV/0!</v>
      </c>
      <c r="CB198" s="66" t="e">
        <f t="shared" ca="1" si="84"/>
        <v>#DIV/0!</v>
      </c>
      <c r="CC198" s="24" t="e">
        <f ca="1">10*LOG10(IF(BU198="",0,POWER(10,((BU198+'ModelParams Lw'!$O$4)/10))) +IF(BV198="",0,POWER(10,((BV198+'ModelParams Lw'!$P$4)/10))) +IF(BW198="",0,POWER(10,((BW198+'ModelParams Lw'!$Q$4)/10))) +IF(BX198="",0,POWER(10,((BX198+'ModelParams Lw'!$R$4)/10))) +IF(BY198="",0,POWER(10,((BY198+'ModelParams Lw'!$S$4)/10))) +IF(BZ198="",0,POWER(10,((BZ198+'ModelParams Lw'!$T$4)/10))) +IF(CA198="",0,POWER(10,((CA198+'ModelParams Lw'!$U$4)/10)))+IF(CB198="",0,POWER(10,((CB198+'ModelParams Lw'!$V$4)/10))))</f>
        <v>#DIV/0!</v>
      </c>
      <c r="CD198" s="24" t="e">
        <f t="shared" ca="1" si="85"/>
        <v>#DIV/0!</v>
      </c>
      <c r="CE198" s="24" t="e">
        <f ca="1">(BU198-'ModelParams Lw'!O$10)/'ModelParams Lw'!O$11</f>
        <v>#DIV/0!</v>
      </c>
      <c r="CF198" s="24" t="e">
        <f ca="1">(BV198-'ModelParams Lw'!P$10)/'ModelParams Lw'!P$11</f>
        <v>#DIV/0!</v>
      </c>
      <c r="CG198" s="24" t="e">
        <f ca="1">(BW198-'ModelParams Lw'!Q$10)/'ModelParams Lw'!Q$11</f>
        <v>#DIV/0!</v>
      </c>
      <c r="CH198" s="24" t="e">
        <f ca="1">(BX198-'ModelParams Lw'!R$10)/'ModelParams Lw'!R$11</f>
        <v>#DIV/0!</v>
      </c>
      <c r="CI198" s="24" t="e">
        <f ca="1">(BY198-'ModelParams Lw'!S$10)/'ModelParams Lw'!S$11</f>
        <v>#DIV/0!</v>
      </c>
      <c r="CJ198" s="24" t="e">
        <f ca="1">(BZ198-'ModelParams Lw'!T$10)/'ModelParams Lw'!T$11</f>
        <v>#DIV/0!</v>
      </c>
      <c r="CK198" s="24" t="e">
        <f ca="1">(CA198-'ModelParams Lw'!U$10)/'ModelParams Lw'!U$11</f>
        <v>#DIV/0!</v>
      </c>
      <c r="CL198" s="24" t="e">
        <f ca="1">(CB198-'ModelParams Lw'!V$10)/'ModelParams Lw'!V$11</f>
        <v>#DIV/0!</v>
      </c>
      <c r="CM198" s="66" t="e">
        <f t="shared" si="86"/>
        <v>#DIV/0!</v>
      </c>
      <c r="CN198" s="66" t="e">
        <f t="shared" si="87"/>
        <v>#DIV/0!</v>
      </c>
      <c r="CO198" s="66" t="e">
        <f t="shared" si="88"/>
        <v>#DIV/0!</v>
      </c>
      <c r="CP198" s="66" t="e">
        <f t="shared" si="89"/>
        <v>#DIV/0!</v>
      </c>
      <c r="CQ198" s="66" t="e">
        <f t="shared" si="90"/>
        <v>#DIV/0!</v>
      </c>
      <c r="CR198" s="66" t="e">
        <f t="shared" si="91"/>
        <v>#DIV/0!</v>
      </c>
      <c r="CS198" s="66" t="e">
        <f t="shared" si="92"/>
        <v>#DIV/0!</v>
      </c>
      <c r="CT198" s="66" t="e">
        <f t="shared" si="93"/>
        <v>#DIV/0!</v>
      </c>
      <c r="CU198" s="24" t="e">
        <f>10*LOG10(IF(CM198="",0,POWER(10,((CM198+'ModelParams Lw'!$O$4)/10))) +IF(CN198="",0,POWER(10,((CN198+'ModelParams Lw'!$P$4)/10))) +IF(CO198="",0,POWER(10,((CO198+'ModelParams Lw'!$Q$4)/10))) +IF(CP198="",0,POWER(10,((CP198+'ModelParams Lw'!$R$4)/10))) +IF(CQ198="",0,POWER(10,((CQ198+'ModelParams Lw'!$S$4)/10))) +IF(CR198="",0,POWER(10,((CR198+'ModelParams Lw'!$T$4)/10))) +IF(CS198="",0,POWER(10,((CS198+'ModelParams Lw'!$U$4)/10)))+IF(CT198="",0,POWER(10,((CT198+'ModelParams Lw'!$V$4)/10))))</f>
        <v>#DIV/0!</v>
      </c>
      <c r="CV198" s="24" t="e">
        <f t="shared" si="94"/>
        <v>#DIV/0!</v>
      </c>
      <c r="CW198" s="24" t="e">
        <f>(CM198-'ModelParams Lw'!O$10)/'ModelParams Lw'!O$11</f>
        <v>#DIV/0!</v>
      </c>
      <c r="CX198" s="24" t="e">
        <f>(CN198-'ModelParams Lw'!P$10)/'ModelParams Lw'!P$11</f>
        <v>#DIV/0!</v>
      </c>
      <c r="CY198" s="24" t="e">
        <f>(CO198-'ModelParams Lw'!Q$10)/'ModelParams Lw'!Q$11</f>
        <v>#DIV/0!</v>
      </c>
      <c r="CZ198" s="24" t="e">
        <f>(CP198-'ModelParams Lw'!R$10)/'ModelParams Lw'!R$11</f>
        <v>#DIV/0!</v>
      </c>
      <c r="DA198" s="24" t="e">
        <f>(CQ198-'ModelParams Lw'!S$10)/'ModelParams Lw'!S$11</f>
        <v>#DIV/0!</v>
      </c>
      <c r="DB198" s="24" t="e">
        <f>(CR198-'ModelParams Lw'!T$10)/'ModelParams Lw'!T$11</f>
        <v>#DIV/0!</v>
      </c>
      <c r="DC198" s="24" t="e">
        <f>(CS198-'ModelParams Lw'!U$10)/'ModelParams Lw'!U$11</f>
        <v>#DIV/0!</v>
      </c>
      <c r="DD198" s="24" t="e">
        <f>(CT198-'ModelParams Lw'!V$10)/'ModelParams Lw'!V$11</f>
        <v>#DIV/0!</v>
      </c>
    </row>
    <row r="199" spans="1:108" x14ac:dyDescent="0.25">
      <c r="A199" s="12">
        <f>'Sound Power'!B199</f>
        <v>0</v>
      </c>
      <c r="B199" s="12">
        <f>'Sound Power'!D199</f>
        <v>0</v>
      </c>
      <c r="C199" s="12">
        <f>'Sound Power'!E199</f>
        <v>0</v>
      </c>
      <c r="D199" s="12">
        <f>'Sound Power'!F199</f>
        <v>0</v>
      </c>
      <c r="E199" s="67" t="e">
        <f>IF(Calcul!$G204="SA",'Sound Power'!AY199,'Sound Power'!P199)</f>
        <v>#DIV/0!</v>
      </c>
      <c r="F199" s="67" t="e">
        <f>IF(Calcul!$G204="SA",'Sound Power'!AZ199,'Sound Power'!Q199)</f>
        <v>#DIV/0!</v>
      </c>
      <c r="G199" s="67" t="e">
        <f>IF(Calcul!$G204="SA",'Sound Power'!BA199,'Sound Power'!R199)</f>
        <v>#DIV/0!</v>
      </c>
      <c r="H199" s="67" t="e">
        <f>IF(Calcul!$G204="SA",'Sound Power'!BB199,'Sound Power'!S199)</f>
        <v>#DIV/0!</v>
      </c>
      <c r="I199" s="67" t="e">
        <f>IF(Calcul!$G204="SA",'Sound Power'!BC199,'Sound Power'!T199)</f>
        <v>#DIV/0!</v>
      </c>
      <c r="J199" s="67" t="e">
        <f>IF(Calcul!$G204="SA",'Sound Power'!BD199,'Sound Power'!U199)</f>
        <v>#DIV/0!</v>
      </c>
      <c r="K199" s="67" t="e">
        <f>IF(Calcul!$G204="SA",'Sound Power'!BE199,'Sound Power'!V199)</f>
        <v>#DIV/0!</v>
      </c>
      <c r="L199" s="67" t="e">
        <f>IF(Calcul!$G204="SA",'Sound Power'!BF199,'Sound Power'!W199)</f>
        <v>#DIV/0!</v>
      </c>
      <c r="M199" s="67" t="e">
        <f>'Sound Power'!BY199</f>
        <v>#DIV/0!</v>
      </c>
      <c r="N199" s="67" t="e">
        <f>'Sound Power'!BZ199</f>
        <v>#DIV/0!</v>
      </c>
      <c r="O199" s="67" t="e">
        <f>'Sound Power'!CA199</f>
        <v>#DIV/0!</v>
      </c>
      <c r="P199" s="67" t="e">
        <f>'Sound Power'!CB199</f>
        <v>#DIV/0!</v>
      </c>
      <c r="Q199" s="67" t="e">
        <f>'Sound Power'!CC199</f>
        <v>#DIV/0!</v>
      </c>
      <c r="R199" s="67" t="e">
        <f>'Sound Power'!CD199</f>
        <v>#DIV/0!</v>
      </c>
      <c r="S199" s="67" t="e">
        <f>'Sound Power'!CE199</f>
        <v>#DIV/0!</v>
      </c>
      <c r="T199" s="67" t="e">
        <f>'Sound Power'!CF199</f>
        <v>#DIV/0!</v>
      </c>
      <c r="U199" s="64">
        <f t="shared" si="74"/>
        <v>0</v>
      </c>
      <c r="V199" s="64">
        <f t="shared" si="75"/>
        <v>0</v>
      </c>
      <c r="W199" s="67" t="e">
        <f>('ModelParams Lp'!B$4*10^'ModelParams Lp'!B$5*($U199/$V199)^'ModelParams Lp'!B$6)*3</f>
        <v>#DIV/0!</v>
      </c>
      <c r="X199" s="67" t="e">
        <f>('ModelParams Lp'!C$4*10^'ModelParams Lp'!C$5*($U199/$V199)^'ModelParams Lp'!C$6)*3</f>
        <v>#DIV/0!</v>
      </c>
      <c r="Y199" s="67" t="e">
        <f>('ModelParams Lp'!D$4*10^'ModelParams Lp'!D$5*($U199/$V199)^'ModelParams Lp'!D$6)*3</f>
        <v>#DIV/0!</v>
      </c>
      <c r="Z199" s="67" t="e">
        <f>('ModelParams Lp'!E$4*10^'ModelParams Lp'!E$5*($U199/$V199)^'ModelParams Lp'!E$6)*3</f>
        <v>#DIV/0!</v>
      </c>
      <c r="AA199" s="67" t="e">
        <f>('ModelParams Lp'!F$4*10^'ModelParams Lp'!F$5*($U199/$V199)^'ModelParams Lp'!F$6)*3</f>
        <v>#DIV/0!</v>
      </c>
      <c r="AB199" s="67" t="e">
        <f>('ModelParams Lp'!G$4*10^'ModelParams Lp'!G$5*($U199/$V199)^'ModelParams Lp'!G$6)*3</f>
        <v>#DIV/0!</v>
      </c>
      <c r="AC199" s="67" t="e">
        <f>('ModelParams Lp'!H$4*10^'ModelParams Lp'!H$5*($U199/$V199)^'ModelParams Lp'!H$6)*3</f>
        <v>#DIV/0!</v>
      </c>
      <c r="AD199" s="67" t="e">
        <f>('ModelParams Lp'!I$4*10^'ModelParams Lp'!I$5*($U199/$V199)^'ModelParams Lp'!I$6)*3</f>
        <v>#DIV/0!</v>
      </c>
      <c r="AE199" s="53" t="e">
        <f t="shared" si="76"/>
        <v>#DIV/0!</v>
      </c>
      <c r="AF199" s="53" t="e">
        <f>IF(AE199&lt;'ModelParams Lp'!$B$16,-1,IF(AE199&lt;'ModelParams Lp'!$C$16,0,IF(AE199&lt;'ModelParams Lp'!$D$16,1,IF(AE199&lt;'ModelParams Lp'!$E$16,2,IF(AE199&lt;'ModelParams Lp'!$F$16,3,IF(AE199&lt;'ModelParams Lp'!$G$16,4,IF(AE199&lt;'ModelParams Lp'!$H$16,5,6)))))))</f>
        <v>#DIV/0!</v>
      </c>
      <c r="AG199" s="67" t="e">
        <f ca="1">IF($AF199&gt;1,0,OFFSET('ModelParams Lp'!$C$12,0,-'Sound Pressure'!$AF199))</f>
        <v>#DIV/0!</v>
      </c>
      <c r="AH199" s="67" t="e">
        <f ca="1">IF($AF199&gt;2,0,OFFSET('ModelParams Lp'!$D$12,0,-'Sound Pressure'!$AF199))</f>
        <v>#DIV/0!</v>
      </c>
      <c r="AI199" s="67" t="e">
        <f ca="1">IF($AF199&gt;3,0,OFFSET('ModelParams Lp'!$E$12,0,-'Sound Pressure'!$AF199))</f>
        <v>#DIV/0!</v>
      </c>
      <c r="AJ199" s="67" t="e">
        <f ca="1">IF($AF199&gt;4,0,OFFSET('ModelParams Lp'!$F$12,0,-'Sound Pressure'!$AF199))</f>
        <v>#DIV/0!</v>
      </c>
      <c r="AK199" s="67" t="e">
        <f ca="1">IF($AF199&gt;3,0,OFFSET('ModelParams Lp'!$G$12,0,-'Sound Pressure'!$AF199))</f>
        <v>#DIV/0!</v>
      </c>
      <c r="AL199" s="67" t="e">
        <f ca="1">IF($AF199&gt;5,0,OFFSET('ModelParams Lp'!$H$12,0,-'Sound Pressure'!$AF199))</f>
        <v>#DIV/0!</v>
      </c>
      <c r="AM199" s="67" t="e">
        <f ca="1">IF($AF199&gt;6,0,OFFSET('ModelParams Lp'!$I$12,0,-'Sound Pressure'!$AF199))</f>
        <v>#DIV/0!</v>
      </c>
      <c r="AN199" s="67" t="e">
        <f ca="1">IF($AF199&gt;7,0,IF($AF$4&lt;0,3,OFFSET('ModelParams Lp'!$J$12,0,-'Sound Pressure'!$AF199)))</f>
        <v>#DIV/0!</v>
      </c>
      <c r="AO199" s="67" t="e">
        <f t="shared" si="71"/>
        <v>#DIV/0!</v>
      </c>
      <c r="AP199" s="67" t="e">
        <f t="shared" si="73"/>
        <v>#DIV/0!</v>
      </c>
      <c r="AQ199" s="67" t="e">
        <f t="shared" si="73"/>
        <v>#DIV/0!</v>
      </c>
      <c r="AR199" s="67" t="e">
        <f t="shared" si="73"/>
        <v>#DIV/0!</v>
      </c>
      <c r="AS199" s="67" t="e">
        <f t="shared" si="73"/>
        <v>#DIV/0!</v>
      </c>
      <c r="AT199" s="67" t="e">
        <f t="shared" si="73"/>
        <v>#DIV/0!</v>
      </c>
      <c r="AU199" s="67" t="e">
        <f t="shared" si="73"/>
        <v>#DIV/0!</v>
      </c>
      <c r="AV199" s="67" t="e">
        <f t="shared" si="73"/>
        <v>#DIV/0!</v>
      </c>
      <c r="AW199" s="67">
        <f>'ModelParams Lp'!B$22</f>
        <v>4</v>
      </c>
      <c r="AX199" s="67">
        <f>'ModelParams Lp'!C$22</f>
        <v>2</v>
      </c>
      <c r="AY199" s="67">
        <f>'ModelParams Lp'!D$22</f>
        <v>1</v>
      </c>
      <c r="AZ199" s="67">
        <f>'ModelParams Lp'!E$22</f>
        <v>0</v>
      </c>
      <c r="BA199" s="67">
        <f>'ModelParams Lp'!F$22</f>
        <v>0</v>
      </c>
      <c r="BB199" s="67">
        <f>'ModelParams Lp'!G$22</f>
        <v>0</v>
      </c>
      <c r="BC199" s="67">
        <f>'ModelParams Lp'!H$22</f>
        <v>0</v>
      </c>
      <c r="BD199" s="67">
        <f>'ModelParams Lp'!I$22</f>
        <v>0</v>
      </c>
      <c r="BE199" s="67" t="e">
        <f>-10*LOG(2/(4*PI()*2^2)+4/(0.163*(Calcul!$K204*Calcul!$L204)/VLOOKUP(Calcul!$I204,'ModelParams Lp'!$E$37:$F$39,2,0)))</f>
        <v>#N/A</v>
      </c>
      <c r="BF199" s="67" t="e">
        <f>-10*LOG(2/(4*PI()*2^2)+4/(0.163*(Calcul!$K204*Calcul!$L204)/VLOOKUP(Calcul!$I204,'ModelParams Lp'!$E$37:$F$39,2,0)))</f>
        <v>#N/A</v>
      </c>
      <c r="BG199" s="67" t="e">
        <f>-10*LOG(2/(4*PI()*2^2)+4/(0.163*(Calcul!$K204*Calcul!$L204)/VLOOKUP(Calcul!$I204,'ModelParams Lp'!$E$37:$F$39,2,0)))</f>
        <v>#N/A</v>
      </c>
      <c r="BH199" s="67" t="e">
        <f>-10*LOG(2/(4*PI()*2^2)+4/(0.163*(Calcul!$K204*Calcul!$L204)/VLOOKUP(Calcul!$I204,'ModelParams Lp'!$E$37:$F$39,2,0)))</f>
        <v>#N/A</v>
      </c>
      <c r="BI199" s="67" t="e">
        <f>-10*LOG(2/(4*PI()*2^2)+4/(0.163*(Calcul!$K204*Calcul!$L204)/VLOOKUP(Calcul!$I204,'ModelParams Lp'!$E$37:$F$39,2,0)))</f>
        <v>#N/A</v>
      </c>
      <c r="BJ199" s="67" t="e">
        <f>-10*LOG(2/(4*PI()*2^2)+4/(0.163*(Calcul!$K204*Calcul!$L204)/VLOOKUP(Calcul!$I204,'ModelParams Lp'!$E$37:$F$39,2,0)))</f>
        <v>#N/A</v>
      </c>
      <c r="BK199" s="67" t="e">
        <f>-10*LOG(2/(4*PI()*2^2)+4/(0.163*(Calcul!$K204*Calcul!$L204)/VLOOKUP(Calcul!$I204,'ModelParams Lp'!$E$37:$F$39,2,0)))</f>
        <v>#N/A</v>
      </c>
      <c r="BL199" s="67" t="e">
        <f>-10*LOG(2/(4*PI()*2^2)+4/(0.163*(Calcul!$K204*Calcul!$L204)/VLOOKUP(Calcul!$I204,'ModelParams Lp'!$E$37:$F$39,2,0)))</f>
        <v>#N/A</v>
      </c>
      <c r="BM199" s="67" t="e">
        <f>VLOOKUP(Calcul!$J204,'ModelParams Lp'!$D$28:$O$32,5,0)+BE199</f>
        <v>#N/A</v>
      </c>
      <c r="BN199" s="67" t="e">
        <f>VLOOKUP(Calcul!$J204,'ModelParams Lp'!$D$28:$O$32,6,0)+BF199</f>
        <v>#N/A</v>
      </c>
      <c r="BO199" s="67" t="e">
        <f>VLOOKUP(Calcul!$J204,'ModelParams Lp'!$D$28:$O$32,7,0)+BG199</f>
        <v>#N/A</v>
      </c>
      <c r="BP199" s="67" t="e">
        <f>VLOOKUP(Calcul!$J204,'ModelParams Lp'!$D$28:$O$32,8,0)+BH199</f>
        <v>#N/A</v>
      </c>
      <c r="BQ199" s="67" t="e">
        <f>VLOOKUP(Calcul!$J204,'ModelParams Lp'!$D$28:$O$32,9,0)+BI199</f>
        <v>#N/A</v>
      </c>
      <c r="BR199" s="67" t="e">
        <f>VLOOKUP(Calcul!$J204,'ModelParams Lp'!$D$28:$O$32,10,0)+BJ199</f>
        <v>#N/A</v>
      </c>
      <c r="BS199" s="67" t="e">
        <f>VLOOKUP(Calcul!$J204,'ModelParams Lp'!$D$28:$O$32,11,0)+BK199</f>
        <v>#N/A</v>
      </c>
      <c r="BT199" s="67" t="e">
        <f>VLOOKUP(Calcul!$J204,'ModelParams Lp'!$D$28:$O$32,12,0)+BL199</f>
        <v>#N/A</v>
      </c>
      <c r="BU199" s="66" t="e">
        <f t="shared" ca="1" si="77"/>
        <v>#DIV/0!</v>
      </c>
      <c r="BV199" s="66" t="e">
        <f t="shared" ca="1" si="78"/>
        <v>#DIV/0!</v>
      </c>
      <c r="BW199" s="66" t="e">
        <f t="shared" ca="1" si="79"/>
        <v>#DIV/0!</v>
      </c>
      <c r="BX199" s="66" t="e">
        <f t="shared" ca="1" si="80"/>
        <v>#DIV/0!</v>
      </c>
      <c r="BY199" s="66" t="e">
        <f t="shared" ca="1" si="81"/>
        <v>#DIV/0!</v>
      </c>
      <c r="BZ199" s="66" t="e">
        <f t="shared" ca="1" si="82"/>
        <v>#DIV/0!</v>
      </c>
      <c r="CA199" s="66" t="e">
        <f t="shared" ca="1" si="83"/>
        <v>#DIV/0!</v>
      </c>
      <c r="CB199" s="66" t="e">
        <f t="shared" ca="1" si="84"/>
        <v>#DIV/0!</v>
      </c>
      <c r="CC199" s="24" t="e">
        <f ca="1">10*LOG10(IF(BU199="",0,POWER(10,((BU199+'ModelParams Lw'!$O$4)/10))) +IF(BV199="",0,POWER(10,((BV199+'ModelParams Lw'!$P$4)/10))) +IF(BW199="",0,POWER(10,((BW199+'ModelParams Lw'!$Q$4)/10))) +IF(BX199="",0,POWER(10,((BX199+'ModelParams Lw'!$R$4)/10))) +IF(BY199="",0,POWER(10,((BY199+'ModelParams Lw'!$S$4)/10))) +IF(BZ199="",0,POWER(10,((BZ199+'ModelParams Lw'!$T$4)/10))) +IF(CA199="",0,POWER(10,((CA199+'ModelParams Lw'!$U$4)/10)))+IF(CB199="",0,POWER(10,((CB199+'ModelParams Lw'!$V$4)/10))))</f>
        <v>#DIV/0!</v>
      </c>
      <c r="CD199" s="24" t="e">
        <f t="shared" ca="1" si="85"/>
        <v>#DIV/0!</v>
      </c>
      <c r="CE199" s="24" t="e">
        <f ca="1">(BU199-'ModelParams Lw'!O$10)/'ModelParams Lw'!O$11</f>
        <v>#DIV/0!</v>
      </c>
      <c r="CF199" s="24" t="e">
        <f ca="1">(BV199-'ModelParams Lw'!P$10)/'ModelParams Lw'!P$11</f>
        <v>#DIV/0!</v>
      </c>
      <c r="CG199" s="24" t="e">
        <f ca="1">(BW199-'ModelParams Lw'!Q$10)/'ModelParams Lw'!Q$11</f>
        <v>#DIV/0!</v>
      </c>
      <c r="CH199" s="24" t="e">
        <f ca="1">(BX199-'ModelParams Lw'!R$10)/'ModelParams Lw'!R$11</f>
        <v>#DIV/0!</v>
      </c>
      <c r="CI199" s="24" t="e">
        <f ca="1">(BY199-'ModelParams Lw'!S$10)/'ModelParams Lw'!S$11</f>
        <v>#DIV/0!</v>
      </c>
      <c r="CJ199" s="24" t="e">
        <f ca="1">(BZ199-'ModelParams Lw'!T$10)/'ModelParams Lw'!T$11</f>
        <v>#DIV/0!</v>
      </c>
      <c r="CK199" s="24" t="e">
        <f ca="1">(CA199-'ModelParams Lw'!U$10)/'ModelParams Lw'!U$11</f>
        <v>#DIV/0!</v>
      </c>
      <c r="CL199" s="24" t="e">
        <f ca="1">(CB199-'ModelParams Lw'!V$10)/'ModelParams Lw'!V$11</f>
        <v>#DIV/0!</v>
      </c>
      <c r="CM199" s="66" t="e">
        <f t="shared" si="86"/>
        <v>#DIV/0!</v>
      </c>
      <c r="CN199" s="66" t="e">
        <f t="shared" si="87"/>
        <v>#DIV/0!</v>
      </c>
      <c r="CO199" s="66" t="e">
        <f t="shared" si="88"/>
        <v>#DIV/0!</v>
      </c>
      <c r="CP199" s="66" t="e">
        <f t="shared" si="89"/>
        <v>#DIV/0!</v>
      </c>
      <c r="CQ199" s="66" t="e">
        <f t="shared" si="90"/>
        <v>#DIV/0!</v>
      </c>
      <c r="CR199" s="66" t="e">
        <f t="shared" si="91"/>
        <v>#DIV/0!</v>
      </c>
      <c r="CS199" s="66" t="e">
        <f t="shared" si="92"/>
        <v>#DIV/0!</v>
      </c>
      <c r="CT199" s="66" t="e">
        <f t="shared" si="93"/>
        <v>#DIV/0!</v>
      </c>
      <c r="CU199" s="24" t="e">
        <f>10*LOG10(IF(CM199="",0,POWER(10,((CM199+'ModelParams Lw'!$O$4)/10))) +IF(CN199="",0,POWER(10,((CN199+'ModelParams Lw'!$P$4)/10))) +IF(CO199="",0,POWER(10,((CO199+'ModelParams Lw'!$Q$4)/10))) +IF(CP199="",0,POWER(10,((CP199+'ModelParams Lw'!$R$4)/10))) +IF(CQ199="",0,POWER(10,((CQ199+'ModelParams Lw'!$S$4)/10))) +IF(CR199="",0,POWER(10,((CR199+'ModelParams Lw'!$T$4)/10))) +IF(CS199="",0,POWER(10,((CS199+'ModelParams Lw'!$U$4)/10)))+IF(CT199="",0,POWER(10,((CT199+'ModelParams Lw'!$V$4)/10))))</f>
        <v>#DIV/0!</v>
      </c>
      <c r="CV199" s="24" t="e">
        <f t="shared" si="94"/>
        <v>#DIV/0!</v>
      </c>
      <c r="CW199" s="24" t="e">
        <f>(CM199-'ModelParams Lw'!O$10)/'ModelParams Lw'!O$11</f>
        <v>#DIV/0!</v>
      </c>
      <c r="CX199" s="24" t="e">
        <f>(CN199-'ModelParams Lw'!P$10)/'ModelParams Lw'!P$11</f>
        <v>#DIV/0!</v>
      </c>
      <c r="CY199" s="24" t="e">
        <f>(CO199-'ModelParams Lw'!Q$10)/'ModelParams Lw'!Q$11</f>
        <v>#DIV/0!</v>
      </c>
      <c r="CZ199" s="24" t="e">
        <f>(CP199-'ModelParams Lw'!R$10)/'ModelParams Lw'!R$11</f>
        <v>#DIV/0!</v>
      </c>
      <c r="DA199" s="24" t="e">
        <f>(CQ199-'ModelParams Lw'!S$10)/'ModelParams Lw'!S$11</f>
        <v>#DIV/0!</v>
      </c>
      <c r="DB199" s="24" t="e">
        <f>(CR199-'ModelParams Lw'!T$10)/'ModelParams Lw'!T$11</f>
        <v>#DIV/0!</v>
      </c>
      <c r="DC199" s="24" t="e">
        <f>(CS199-'ModelParams Lw'!U$10)/'ModelParams Lw'!U$11</f>
        <v>#DIV/0!</v>
      </c>
      <c r="DD199" s="24" t="e">
        <f>(CT199-'ModelParams Lw'!V$10)/'ModelParams Lw'!V$11</f>
        <v>#DIV/0!</v>
      </c>
    </row>
    <row r="200" spans="1:108" x14ac:dyDescent="0.25">
      <c r="A200" s="12">
        <f>'Sound Power'!B200</f>
        <v>0</v>
      </c>
      <c r="B200" s="12">
        <f>'Sound Power'!D200</f>
        <v>0</v>
      </c>
      <c r="C200" s="12">
        <f>'Sound Power'!E200</f>
        <v>0</v>
      </c>
      <c r="D200" s="12">
        <f>'Sound Power'!F200</f>
        <v>0</v>
      </c>
      <c r="E200" s="67" t="e">
        <f>IF(Calcul!$G205="SA",'Sound Power'!AY200,'Sound Power'!P200)</f>
        <v>#DIV/0!</v>
      </c>
      <c r="F200" s="67" t="e">
        <f>IF(Calcul!$G205="SA",'Sound Power'!AZ200,'Sound Power'!Q200)</f>
        <v>#DIV/0!</v>
      </c>
      <c r="G200" s="67" t="e">
        <f>IF(Calcul!$G205="SA",'Sound Power'!BA200,'Sound Power'!R200)</f>
        <v>#DIV/0!</v>
      </c>
      <c r="H200" s="67" t="e">
        <f>IF(Calcul!$G205="SA",'Sound Power'!BB200,'Sound Power'!S200)</f>
        <v>#DIV/0!</v>
      </c>
      <c r="I200" s="67" t="e">
        <f>IF(Calcul!$G205="SA",'Sound Power'!BC200,'Sound Power'!T200)</f>
        <v>#DIV/0!</v>
      </c>
      <c r="J200" s="67" t="e">
        <f>IF(Calcul!$G205="SA",'Sound Power'!BD200,'Sound Power'!U200)</f>
        <v>#DIV/0!</v>
      </c>
      <c r="K200" s="67" t="e">
        <f>IF(Calcul!$G205="SA",'Sound Power'!BE200,'Sound Power'!V200)</f>
        <v>#DIV/0!</v>
      </c>
      <c r="L200" s="67" t="e">
        <f>IF(Calcul!$G205="SA",'Sound Power'!BF200,'Sound Power'!W200)</f>
        <v>#DIV/0!</v>
      </c>
      <c r="M200" s="67" t="e">
        <f>'Sound Power'!BY200</f>
        <v>#DIV/0!</v>
      </c>
      <c r="N200" s="67" t="e">
        <f>'Sound Power'!BZ200</f>
        <v>#DIV/0!</v>
      </c>
      <c r="O200" s="67" t="e">
        <f>'Sound Power'!CA200</f>
        <v>#DIV/0!</v>
      </c>
      <c r="P200" s="67" t="e">
        <f>'Sound Power'!CB200</f>
        <v>#DIV/0!</v>
      </c>
      <c r="Q200" s="67" t="e">
        <f>'Sound Power'!CC200</f>
        <v>#DIV/0!</v>
      </c>
      <c r="R200" s="67" t="e">
        <f>'Sound Power'!CD200</f>
        <v>#DIV/0!</v>
      </c>
      <c r="S200" s="67" t="e">
        <f>'Sound Power'!CE200</f>
        <v>#DIV/0!</v>
      </c>
      <c r="T200" s="67" t="e">
        <f>'Sound Power'!CF200</f>
        <v>#DIV/0!</v>
      </c>
      <c r="U200" s="64">
        <f t="shared" si="74"/>
        <v>0</v>
      </c>
      <c r="V200" s="64">
        <f t="shared" si="75"/>
        <v>0</v>
      </c>
      <c r="W200" s="67" t="e">
        <f>('ModelParams Lp'!B$4*10^'ModelParams Lp'!B$5*($U200/$V200)^'ModelParams Lp'!B$6)*3</f>
        <v>#DIV/0!</v>
      </c>
      <c r="X200" s="67" t="e">
        <f>('ModelParams Lp'!C$4*10^'ModelParams Lp'!C$5*($U200/$V200)^'ModelParams Lp'!C$6)*3</f>
        <v>#DIV/0!</v>
      </c>
      <c r="Y200" s="67" t="e">
        <f>('ModelParams Lp'!D$4*10^'ModelParams Lp'!D$5*($U200/$V200)^'ModelParams Lp'!D$6)*3</f>
        <v>#DIV/0!</v>
      </c>
      <c r="Z200" s="67" t="e">
        <f>('ModelParams Lp'!E$4*10^'ModelParams Lp'!E$5*($U200/$V200)^'ModelParams Lp'!E$6)*3</f>
        <v>#DIV/0!</v>
      </c>
      <c r="AA200" s="67" t="e">
        <f>('ModelParams Lp'!F$4*10^'ModelParams Lp'!F$5*($U200/$V200)^'ModelParams Lp'!F$6)*3</f>
        <v>#DIV/0!</v>
      </c>
      <c r="AB200" s="67" t="e">
        <f>('ModelParams Lp'!G$4*10^'ModelParams Lp'!G$5*($U200/$V200)^'ModelParams Lp'!G$6)*3</f>
        <v>#DIV/0!</v>
      </c>
      <c r="AC200" s="67" t="e">
        <f>('ModelParams Lp'!H$4*10^'ModelParams Lp'!H$5*($U200/$V200)^'ModelParams Lp'!H$6)*3</f>
        <v>#DIV/0!</v>
      </c>
      <c r="AD200" s="67" t="e">
        <f>('ModelParams Lp'!I$4*10^'ModelParams Lp'!I$5*($U200/$V200)^'ModelParams Lp'!I$6)*3</f>
        <v>#DIV/0!</v>
      </c>
      <c r="AE200" s="53" t="e">
        <f t="shared" si="76"/>
        <v>#DIV/0!</v>
      </c>
      <c r="AF200" s="53" t="e">
        <f>IF(AE200&lt;'ModelParams Lp'!$B$16,-1,IF(AE200&lt;'ModelParams Lp'!$C$16,0,IF(AE200&lt;'ModelParams Lp'!$D$16,1,IF(AE200&lt;'ModelParams Lp'!$E$16,2,IF(AE200&lt;'ModelParams Lp'!$F$16,3,IF(AE200&lt;'ModelParams Lp'!$G$16,4,IF(AE200&lt;'ModelParams Lp'!$H$16,5,6)))))))</f>
        <v>#DIV/0!</v>
      </c>
      <c r="AG200" s="67" t="e">
        <f ca="1">IF($AF200&gt;1,0,OFFSET('ModelParams Lp'!$C$12,0,-'Sound Pressure'!$AF200))</f>
        <v>#DIV/0!</v>
      </c>
      <c r="AH200" s="67" t="e">
        <f ca="1">IF($AF200&gt;2,0,OFFSET('ModelParams Lp'!$D$12,0,-'Sound Pressure'!$AF200))</f>
        <v>#DIV/0!</v>
      </c>
      <c r="AI200" s="67" t="e">
        <f ca="1">IF($AF200&gt;3,0,OFFSET('ModelParams Lp'!$E$12,0,-'Sound Pressure'!$AF200))</f>
        <v>#DIV/0!</v>
      </c>
      <c r="AJ200" s="67" t="e">
        <f ca="1">IF($AF200&gt;4,0,OFFSET('ModelParams Lp'!$F$12,0,-'Sound Pressure'!$AF200))</f>
        <v>#DIV/0!</v>
      </c>
      <c r="AK200" s="67" t="e">
        <f ca="1">IF($AF200&gt;3,0,OFFSET('ModelParams Lp'!$G$12,0,-'Sound Pressure'!$AF200))</f>
        <v>#DIV/0!</v>
      </c>
      <c r="AL200" s="67" t="e">
        <f ca="1">IF($AF200&gt;5,0,OFFSET('ModelParams Lp'!$H$12,0,-'Sound Pressure'!$AF200))</f>
        <v>#DIV/0!</v>
      </c>
      <c r="AM200" s="67" t="e">
        <f ca="1">IF($AF200&gt;6,0,OFFSET('ModelParams Lp'!$I$12,0,-'Sound Pressure'!$AF200))</f>
        <v>#DIV/0!</v>
      </c>
      <c r="AN200" s="67" t="e">
        <f ca="1">IF($AF200&gt;7,0,IF($AF$4&lt;0,3,OFFSET('ModelParams Lp'!$J$12,0,-'Sound Pressure'!$AF200)))</f>
        <v>#DIV/0!</v>
      </c>
      <c r="AO200" s="67" t="e">
        <f t="shared" si="71"/>
        <v>#DIV/0!</v>
      </c>
      <c r="AP200" s="67" t="e">
        <f t="shared" si="73"/>
        <v>#DIV/0!</v>
      </c>
      <c r="AQ200" s="67" t="e">
        <f t="shared" si="73"/>
        <v>#DIV/0!</v>
      </c>
      <c r="AR200" s="67" t="e">
        <f t="shared" si="73"/>
        <v>#DIV/0!</v>
      </c>
      <c r="AS200" s="67" t="e">
        <f t="shared" si="73"/>
        <v>#DIV/0!</v>
      </c>
      <c r="AT200" s="67" t="e">
        <f t="shared" si="73"/>
        <v>#DIV/0!</v>
      </c>
      <c r="AU200" s="67" t="e">
        <f t="shared" si="73"/>
        <v>#DIV/0!</v>
      </c>
      <c r="AV200" s="67" t="e">
        <f t="shared" si="73"/>
        <v>#DIV/0!</v>
      </c>
      <c r="AW200" s="67">
        <f>'ModelParams Lp'!B$22</f>
        <v>4</v>
      </c>
      <c r="AX200" s="67">
        <f>'ModelParams Lp'!C$22</f>
        <v>2</v>
      </c>
      <c r="AY200" s="67">
        <f>'ModelParams Lp'!D$22</f>
        <v>1</v>
      </c>
      <c r="AZ200" s="67">
        <f>'ModelParams Lp'!E$22</f>
        <v>0</v>
      </c>
      <c r="BA200" s="67">
        <f>'ModelParams Lp'!F$22</f>
        <v>0</v>
      </c>
      <c r="BB200" s="67">
        <f>'ModelParams Lp'!G$22</f>
        <v>0</v>
      </c>
      <c r="BC200" s="67">
        <f>'ModelParams Lp'!H$22</f>
        <v>0</v>
      </c>
      <c r="BD200" s="67">
        <f>'ModelParams Lp'!I$22</f>
        <v>0</v>
      </c>
      <c r="BE200" s="67" t="e">
        <f>-10*LOG(2/(4*PI()*2^2)+4/(0.163*(Calcul!$K205*Calcul!$L205)/VLOOKUP(Calcul!$I205,'ModelParams Lp'!$E$37:$F$39,2,0)))</f>
        <v>#N/A</v>
      </c>
      <c r="BF200" s="67" t="e">
        <f>-10*LOG(2/(4*PI()*2^2)+4/(0.163*(Calcul!$K205*Calcul!$L205)/VLOOKUP(Calcul!$I205,'ModelParams Lp'!$E$37:$F$39,2,0)))</f>
        <v>#N/A</v>
      </c>
      <c r="BG200" s="67" t="e">
        <f>-10*LOG(2/(4*PI()*2^2)+4/(0.163*(Calcul!$K205*Calcul!$L205)/VLOOKUP(Calcul!$I205,'ModelParams Lp'!$E$37:$F$39,2,0)))</f>
        <v>#N/A</v>
      </c>
      <c r="BH200" s="67" t="e">
        <f>-10*LOG(2/(4*PI()*2^2)+4/(0.163*(Calcul!$K205*Calcul!$L205)/VLOOKUP(Calcul!$I205,'ModelParams Lp'!$E$37:$F$39,2,0)))</f>
        <v>#N/A</v>
      </c>
      <c r="BI200" s="67" t="e">
        <f>-10*LOG(2/(4*PI()*2^2)+4/(0.163*(Calcul!$K205*Calcul!$L205)/VLOOKUP(Calcul!$I205,'ModelParams Lp'!$E$37:$F$39,2,0)))</f>
        <v>#N/A</v>
      </c>
      <c r="BJ200" s="67" t="e">
        <f>-10*LOG(2/(4*PI()*2^2)+4/(0.163*(Calcul!$K205*Calcul!$L205)/VLOOKUP(Calcul!$I205,'ModelParams Lp'!$E$37:$F$39,2,0)))</f>
        <v>#N/A</v>
      </c>
      <c r="BK200" s="67" t="e">
        <f>-10*LOG(2/(4*PI()*2^2)+4/(0.163*(Calcul!$K205*Calcul!$L205)/VLOOKUP(Calcul!$I205,'ModelParams Lp'!$E$37:$F$39,2,0)))</f>
        <v>#N/A</v>
      </c>
      <c r="BL200" s="67" t="e">
        <f>-10*LOG(2/(4*PI()*2^2)+4/(0.163*(Calcul!$K205*Calcul!$L205)/VLOOKUP(Calcul!$I205,'ModelParams Lp'!$E$37:$F$39,2,0)))</f>
        <v>#N/A</v>
      </c>
      <c r="BM200" s="67" t="e">
        <f>VLOOKUP(Calcul!$J205,'ModelParams Lp'!$D$28:$O$32,5,0)+BE200</f>
        <v>#N/A</v>
      </c>
      <c r="BN200" s="67" t="e">
        <f>VLOOKUP(Calcul!$J205,'ModelParams Lp'!$D$28:$O$32,6,0)+BF200</f>
        <v>#N/A</v>
      </c>
      <c r="BO200" s="67" t="e">
        <f>VLOOKUP(Calcul!$J205,'ModelParams Lp'!$D$28:$O$32,7,0)+BG200</f>
        <v>#N/A</v>
      </c>
      <c r="BP200" s="67" t="e">
        <f>VLOOKUP(Calcul!$J205,'ModelParams Lp'!$D$28:$O$32,8,0)+BH200</f>
        <v>#N/A</v>
      </c>
      <c r="BQ200" s="67" t="e">
        <f>VLOOKUP(Calcul!$J205,'ModelParams Lp'!$D$28:$O$32,9,0)+BI200</f>
        <v>#N/A</v>
      </c>
      <c r="BR200" s="67" t="e">
        <f>VLOOKUP(Calcul!$J205,'ModelParams Lp'!$D$28:$O$32,10,0)+BJ200</f>
        <v>#N/A</v>
      </c>
      <c r="BS200" s="67" t="e">
        <f>VLOOKUP(Calcul!$J205,'ModelParams Lp'!$D$28:$O$32,11,0)+BK200</f>
        <v>#N/A</v>
      </c>
      <c r="BT200" s="67" t="e">
        <f>VLOOKUP(Calcul!$J205,'ModelParams Lp'!$D$28:$O$32,12,0)+BL200</f>
        <v>#N/A</v>
      </c>
      <c r="BU200" s="66" t="e">
        <f t="shared" ca="1" si="77"/>
        <v>#DIV/0!</v>
      </c>
      <c r="BV200" s="66" t="e">
        <f t="shared" ca="1" si="78"/>
        <v>#DIV/0!</v>
      </c>
      <c r="BW200" s="66" t="e">
        <f t="shared" ca="1" si="79"/>
        <v>#DIV/0!</v>
      </c>
      <c r="BX200" s="66" t="e">
        <f t="shared" ca="1" si="80"/>
        <v>#DIV/0!</v>
      </c>
      <c r="BY200" s="66" t="e">
        <f t="shared" ca="1" si="81"/>
        <v>#DIV/0!</v>
      </c>
      <c r="BZ200" s="66" t="e">
        <f t="shared" ca="1" si="82"/>
        <v>#DIV/0!</v>
      </c>
      <c r="CA200" s="66" t="e">
        <f t="shared" ca="1" si="83"/>
        <v>#DIV/0!</v>
      </c>
      <c r="CB200" s="66" t="e">
        <f t="shared" ca="1" si="84"/>
        <v>#DIV/0!</v>
      </c>
      <c r="CC200" s="24" t="e">
        <f ca="1">10*LOG10(IF(BU200="",0,POWER(10,((BU200+'ModelParams Lw'!$O$4)/10))) +IF(BV200="",0,POWER(10,((BV200+'ModelParams Lw'!$P$4)/10))) +IF(BW200="",0,POWER(10,((BW200+'ModelParams Lw'!$Q$4)/10))) +IF(BX200="",0,POWER(10,((BX200+'ModelParams Lw'!$R$4)/10))) +IF(BY200="",0,POWER(10,((BY200+'ModelParams Lw'!$S$4)/10))) +IF(BZ200="",0,POWER(10,((BZ200+'ModelParams Lw'!$T$4)/10))) +IF(CA200="",0,POWER(10,((CA200+'ModelParams Lw'!$U$4)/10)))+IF(CB200="",0,POWER(10,((CB200+'ModelParams Lw'!$V$4)/10))))</f>
        <v>#DIV/0!</v>
      </c>
      <c r="CD200" s="24" t="e">
        <f t="shared" ca="1" si="85"/>
        <v>#DIV/0!</v>
      </c>
      <c r="CE200" s="24" t="e">
        <f ca="1">(BU200-'ModelParams Lw'!O$10)/'ModelParams Lw'!O$11</f>
        <v>#DIV/0!</v>
      </c>
      <c r="CF200" s="24" t="e">
        <f ca="1">(BV200-'ModelParams Lw'!P$10)/'ModelParams Lw'!P$11</f>
        <v>#DIV/0!</v>
      </c>
      <c r="CG200" s="24" t="e">
        <f ca="1">(BW200-'ModelParams Lw'!Q$10)/'ModelParams Lw'!Q$11</f>
        <v>#DIV/0!</v>
      </c>
      <c r="CH200" s="24" t="e">
        <f ca="1">(BX200-'ModelParams Lw'!R$10)/'ModelParams Lw'!R$11</f>
        <v>#DIV/0!</v>
      </c>
      <c r="CI200" s="24" t="e">
        <f ca="1">(BY200-'ModelParams Lw'!S$10)/'ModelParams Lw'!S$11</f>
        <v>#DIV/0!</v>
      </c>
      <c r="CJ200" s="24" t="e">
        <f ca="1">(BZ200-'ModelParams Lw'!T$10)/'ModelParams Lw'!T$11</f>
        <v>#DIV/0!</v>
      </c>
      <c r="CK200" s="24" t="e">
        <f ca="1">(CA200-'ModelParams Lw'!U$10)/'ModelParams Lw'!U$11</f>
        <v>#DIV/0!</v>
      </c>
      <c r="CL200" s="24" t="e">
        <f ca="1">(CB200-'ModelParams Lw'!V$10)/'ModelParams Lw'!V$11</f>
        <v>#DIV/0!</v>
      </c>
      <c r="CM200" s="66" t="e">
        <f t="shared" si="86"/>
        <v>#DIV/0!</v>
      </c>
      <c r="CN200" s="66" t="e">
        <f t="shared" si="87"/>
        <v>#DIV/0!</v>
      </c>
      <c r="CO200" s="66" t="e">
        <f t="shared" si="88"/>
        <v>#DIV/0!</v>
      </c>
      <c r="CP200" s="66" t="e">
        <f t="shared" si="89"/>
        <v>#DIV/0!</v>
      </c>
      <c r="CQ200" s="66" t="e">
        <f t="shared" si="90"/>
        <v>#DIV/0!</v>
      </c>
      <c r="CR200" s="66" t="e">
        <f t="shared" si="91"/>
        <v>#DIV/0!</v>
      </c>
      <c r="CS200" s="66" t="e">
        <f t="shared" si="92"/>
        <v>#DIV/0!</v>
      </c>
      <c r="CT200" s="66" t="e">
        <f t="shared" si="93"/>
        <v>#DIV/0!</v>
      </c>
      <c r="CU200" s="24" t="e">
        <f>10*LOG10(IF(CM200="",0,POWER(10,((CM200+'ModelParams Lw'!$O$4)/10))) +IF(CN200="",0,POWER(10,((CN200+'ModelParams Lw'!$P$4)/10))) +IF(CO200="",0,POWER(10,((CO200+'ModelParams Lw'!$Q$4)/10))) +IF(CP200="",0,POWER(10,((CP200+'ModelParams Lw'!$R$4)/10))) +IF(CQ200="",0,POWER(10,((CQ200+'ModelParams Lw'!$S$4)/10))) +IF(CR200="",0,POWER(10,((CR200+'ModelParams Lw'!$T$4)/10))) +IF(CS200="",0,POWER(10,((CS200+'ModelParams Lw'!$U$4)/10)))+IF(CT200="",0,POWER(10,((CT200+'ModelParams Lw'!$V$4)/10))))</f>
        <v>#DIV/0!</v>
      </c>
      <c r="CV200" s="24" t="e">
        <f t="shared" si="94"/>
        <v>#DIV/0!</v>
      </c>
      <c r="CW200" s="24" t="e">
        <f>(CM200-'ModelParams Lw'!O$10)/'ModelParams Lw'!O$11</f>
        <v>#DIV/0!</v>
      </c>
      <c r="CX200" s="24" t="e">
        <f>(CN200-'ModelParams Lw'!P$10)/'ModelParams Lw'!P$11</f>
        <v>#DIV/0!</v>
      </c>
      <c r="CY200" s="24" t="e">
        <f>(CO200-'ModelParams Lw'!Q$10)/'ModelParams Lw'!Q$11</f>
        <v>#DIV/0!</v>
      </c>
      <c r="CZ200" s="24" t="e">
        <f>(CP200-'ModelParams Lw'!R$10)/'ModelParams Lw'!R$11</f>
        <v>#DIV/0!</v>
      </c>
      <c r="DA200" s="24" t="e">
        <f>(CQ200-'ModelParams Lw'!S$10)/'ModelParams Lw'!S$11</f>
        <v>#DIV/0!</v>
      </c>
      <c r="DB200" s="24" t="e">
        <f>(CR200-'ModelParams Lw'!T$10)/'ModelParams Lw'!T$11</f>
        <v>#DIV/0!</v>
      </c>
      <c r="DC200" s="24" t="e">
        <f>(CS200-'ModelParams Lw'!U$10)/'ModelParams Lw'!U$11</f>
        <v>#DIV/0!</v>
      </c>
      <c r="DD200" s="24" t="e">
        <f>(CT200-'ModelParams Lw'!V$10)/'ModelParams Lw'!V$11</f>
        <v>#DIV/0!</v>
      </c>
    </row>
    <row r="201" spans="1:108" x14ac:dyDescent="0.25">
      <c r="A201" s="12">
        <f>'Sound Power'!B201</f>
        <v>0</v>
      </c>
      <c r="B201" s="12">
        <f>'Sound Power'!D201</f>
        <v>0</v>
      </c>
      <c r="C201" s="12">
        <f>'Sound Power'!E201</f>
        <v>0</v>
      </c>
      <c r="D201" s="12">
        <f>'Sound Power'!F201</f>
        <v>0</v>
      </c>
      <c r="E201" s="67" t="e">
        <f>IF(Calcul!$G206="SA",'Sound Power'!AY201,'Sound Power'!P201)</f>
        <v>#DIV/0!</v>
      </c>
      <c r="F201" s="67" t="e">
        <f>IF(Calcul!$G206="SA",'Sound Power'!AZ201,'Sound Power'!Q201)</f>
        <v>#DIV/0!</v>
      </c>
      <c r="G201" s="67" t="e">
        <f>IF(Calcul!$G206="SA",'Sound Power'!BA201,'Sound Power'!R201)</f>
        <v>#DIV/0!</v>
      </c>
      <c r="H201" s="67" t="e">
        <f>IF(Calcul!$G206="SA",'Sound Power'!BB201,'Sound Power'!S201)</f>
        <v>#DIV/0!</v>
      </c>
      <c r="I201" s="67" t="e">
        <f>IF(Calcul!$G206="SA",'Sound Power'!BC201,'Sound Power'!T201)</f>
        <v>#DIV/0!</v>
      </c>
      <c r="J201" s="67" t="e">
        <f>IF(Calcul!$G206="SA",'Sound Power'!BD201,'Sound Power'!U201)</f>
        <v>#DIV/0!</v>
      </c>
      <c r="K201" s="67" t="e">
        <f>IF(Calcul!$G206="SA",'Sound Power'!BE201,'Sound Power'!V201)</f>
        <v>#DIV/0!</v>
      </c>
      <c r="L201" s="67" t="e">
        <f>IF(Calcul!$G206="SA",'Sound Power'!BF201,'Sound Power'!W201)</f>
        <v>#DIV/0!</v>
      </c>
      <c r="M201" s="67" t="e">
        <f>'Sound Power'!BY201</f>
        <v>#DIV/0!</v>
      </c>
      <c r="N201" s="67" t="e">
        <f>'Sound Power'!BZ201</f>
        <v>#DIV/0!</v>
      </c>
      <c r="O201" s="67" t="e">
        <f>'Sound Power'!CA201</f>
        <v>#DIV/0!</v>
      </c>
      <c r="P201" s="67" t="e">
        <f>'Sound Power'!CB201</f>
        <v>#DIV/0!</v>
      </c>
      <c r="Q201" s="67" t="e">
        <f>'Sound Power'!CC201</f>
        <v>#DIV/0!</v>
      </c>
      <c r="R201" s="67" t="e">
        <f>'Sound Power'!CD201</f>
        <v>#DIV/0!</v>
      </c>
      <c r="S201" s="67" t="e">
        <f>'Sound Power'!CE201</f>
        <v>#DIV/0!</v>
      </c>
      <c r="T201" s="67" t="e">
        <f>'Sound Power'!CF201</f>
        <v>#DIV/0!</v>
      </c>
      <c r="U201" s="64">
        <f t="shared" si="74"/>
        <v>0</v>
      </c>
      <c r="V201" s="64">
        <f t="shared" si="75"/>
        <v>0</v>
      </c>
      <c r="W201" s="67" t="e">
        <f>('ModelParams Lp'!B$4*10^'ModelParams Lp'!B$5*($U201/$V201)^'ModelParams Lp'!B$6)*3</f>
        <v>#DIV/0!</v>
      </c>
      <c r="X201" s="67" t="e">
        <f>('ModelParams Lp'!C$4*10^'ModelParams Lp'!C$5*($U201/$V201)^'ModelParams Lp'!C$6)*3</f>
        <v>#DIV/0!</v>
      </c>
      <c r="Y201" s="67" t="e">
        <f>('ModelParams Lp'!D$4*10^'ModelParams Lp'!D$5*($U201/$V201)^'ModelParams Lp'!D$6)*3</f>
        <v>#DIV/0!</v>
      </c>
      <c r="Z201" s="67" t="e">
        <f>('ModelParams Lp'!E$4*10^'ModelParams Lp'!E$5*($U201/$V201)^'ModelParams Lp'!E$6)*3</f>
        <v>#DIV/0!</v>
      </c>
      <c r="AA201" s="67" t="e">
        <f>('ModelParams Lp'!F$4*10^'ModelParams Lp'!F$5*($U201/$V201)^'ModelParams Lp'!F$6)*3</f>
        <v>#DIV/0!</v>
      </c>
      <c r="AB201" s="67" t="e">
        <f>('ModelParams Lp'!G$4*10^'ModelParams Lp'!G$5*($U201/$V201)^'ModelParams Lp'!G$6)*3</f>
        <v>#DIV/0!</v>
      </c>
      <c r="AC201" s="67" t="e">
        <f>('ModelParams Lp'!H$4*10^'ModelParams Lp'!H$5*($U201/$V201)^'ModelParams Lp'!H$6)*3</f>
        <v>#DIV/0!</v>
      </c>
      <c r="AD201" s="67" t="e">
        <f>('ModelParams Lp'!I$4*10^'ModelParams Lp'!I$5*($U201/$V201)^'ModelParams Lp'!I$6)*3</f>
        <v>#DIV/0!</v>
      </c>
      <c r="AE201" s="53" t="e">
        <f t="shared" si="76"/>
        <v>#DIV/0!</v>
      </c>
      <c r="AF201" s="53" t="e">
        <f>IF(AE201&lt;'ModelParams Lp'!$B$16,-1,IF(AE201&lt;'ModelParams Lp'!$C$16,0,IF(AE201&lt;'ModelParams Lp'!$D$16,1,IF(AE201&lt;'ModelParams Lp'!$E$16,2,IF(AE201&lt;'ModelParams Lp'!$F$16,3,IF(AE201&lt;'ModelParams Lp'!$G$16,4,IF(AE201&lt;'ModelParams Lp'!$H$16,5,6)))))))</f>
        <v>#DIV/0!</v>
      </c>
      <c r="AG201" s="67" t="e">
        <f ca="1">IF($AF201&gt;1,0,OFFSET('ModelParams Lp'!$C$12,0,-'Sound Pressure'!$AF201))</f>
        <v>#DIV/0!</v>
      </c>
      <c r="AH201" s="67" t="e">
        <f ca="1">IF($AF201&gt;2,0,OFFSET('ModelParams Lp'!$D$12,0,-'Sound Pressure'!$AF201))</f>
        <v>#DIV/0!</v>
      </c>
      <c r="AI201" s="67" t="e">
        <f ca="1">IF($AF201&gt;3,0,OFFSET('ModelParams Lp'!$E$12,0,-'Sound Pressure'!$AF201))</f>
        <v>#DIV/0!</v>
      </c>
      <c r="AJ201" s="67" t="e">
        <f ca="1">IF($AF201&gt;4,0,OFFSET('ModelParams Lp'!$F$12,0,-'Sound Pressure'!$AF201))</f>
        <v>#DIV/0!</v>
      </c>
      <c r="AK201" s="67" t="e">
        <f ca="1">IF($AF201&gt;3,0,OFFSET('ModelParams Lp'!$G$12,0,-'Sound Pressure'!$AF201))</f>
        <v>#DIV/0!</v>
      </c>
      <c r="AL201" s="67" t="e">
        <f ca="1">IF($AF201&gt;5,0,OFFSET('ModelParams Lp'!$H$12,0,-'Sound Pressure'!$AF201))</f>
        <v>#DIV/0!</v>
      </c>
      <c r="AM201" s="67" t="e">
        <f ca="1">IF($AF201&gt;6,0,OFFSET('ModelParams Lp'!$I$12,0,-'Sound Pressure'!$AF201))</f>
        <v>#DIV/0!</v>
      </c>
      <c r="AN201" s="67" t="e">
        <f ca="1">IF($AF201&gt;7,0,IF($AF$4&lt;0,3,OFFSET('ModelParams Lp'!$J$12,0,-'Sound Pressure'!$AF201)))</f>
        <v>#DIV/0!</v>
      </c>
      <c r="AO201" s="67" t="e">
        <f t="shared" si="71"/>
        <v>#DIV/0!</v>
      </c>
      <c r="AP201" s="67" t="e">
        <f t="shared" si="73"/>
        <v>#DIV/0!</v>
      </c>
      <c r="AQ201" s="67" t="e">
        <f t="shared" si="73"/>
        <v>#DIV/0!</v>
      </c>
      <c r="AR201" s="67" t="e">
        <f t="shared" si="73"/>
        <v>#DIV/0!</v>
      </c>
      <c r="AS201" s="67" t="e">
        <f t="shared" si="73"/>
        <v>#DIV/0!</v>
      </c>
      <c r="AT201" s="67" t="e">
        <f t="shared" si="73"/>
        <v>#DIV/0!</v>
      </c>
      <c r="AU201" s="67" t="e">
        <f t="shared" si="73"/>
        <v>#DIV/0!</v>
      </c>
      <c r="AV201" s="67" t="e">
        <f t="shared" si="73"/>
        <v>#DIV/0!</v>
      </c>
      <c r="AW201" s="67">
        <f>'ModelParams Lp'!B$22</f>
        <v>4</v>
      </c>
      <c r="AX201" s="67">
        <f>'ModelParams Lp'!C$22</f>
        <v>2</v>
      </c>
      <c r="AY201" s="67">
        <f>'ModelParams Lp'!D$22</f>
        <v>1</v>
      </c>
      <c r="AZ201" s="67">
        <f>'ModelParams Lp'!E$22</f>
        <v>0</v>
      </c>
      <c r="BA201" s="67">
        <f>'ModelParams Lp'!F$22</f>
        <v>0</v>
      </c>
      <c r="BB201" s="67">
        <f>'ModelParams Lp'!G$22</f>
        <v>0</v>
      </c>
      <c r="BC201" s="67">
        <f>'ModelParams Lp'!H$22</f>
        <v>0</v>
      </c>
      <c r="BD201" s="67">
        <f>'ModelParams Lp'!I$22</f>
        <v>0</v>
      </c>
      <c r="BE201" s="67" t="e">
        <f>-10*LOG(2/(4*PI()*2^2)+4/(0.163*(Calcul!$K206*Calcul!$L206)/VLOOKUP(Calcul!$I206,'ModelParams Lp'!$E$37:$F$39,2,0)))</f>
        <v>#N/A</v>
      </c>
      <c r="BF201" s="67" t="e">
        <f>-10*LOG(2/(4*PI()*2^2)+4/(0.163*(Calcul!$K206*Calcul!$L206)/VLOOKUP(Calcul!$I206,'ModelParams Lp'!$E$37:$F$39,2,0)))</f>
        <v>#N/A</v>
      </c>
      <c r="BG201" s="67" t="e">
        <f>-10*LOG(2/(4*PI()*2^2)+4/(0.163*(Calcul!$K206*Calcul!$L206)/VLOOKUP(Calcul!$I206,'ModelParams Lp'!$E$37:$F$39,2,0)))</f>
        <v>#N/A</v>
      </c>
      <c r="BH201" s="67" t="e">
        <f>-10*LOG(2/(4*PI()*2^2)+4/(0.163*(Calcul!$K206*Calcul!$L206)/VLOOKUP(Calcul!$I206,'ModelParams Lp'!$E$37:$F$39,2,0)))</f>
        <v>#N/A</v>
      </c>
      <c r="BI201" s="67" t="e">
        <f>-10*LOG(2/(4*PI()*2^2)+4/(0.163*(Calcul!$K206*Calcul!$L206)/VLOOKUP(Calcul!$I206,'ModelParams Lp'!$E$37:$F$39,2,0)))</f>
        <v>#N/A</v>
      </c>
      <c r="BJ201" s="67" t="e">
        <f>-10*LOG(2/(4*PI()*2^2)+4/(0.163*(Calcul!$K206*Calcul!$L206)/VLOOKUP(Calcul!$I206,'ModelParams Lp'!$E$37:$F$39,2,0)))</f>
        <v>#N/A</v>
      </c>
      <c r="BK201" s="67" t="e">
        <f>-10*LOG(2/(4*PI()*2^2)+4/(0.163*(Calcul!$K206*Calcul!$L206)/VLOOKUP(Calcul!$I206,'ModelParams Lp'!$E$37:$F$39,2,0)))</f>
        <v>#N/A</v>
      </c>
      <c r="BL201" s="67" t="e">
        <f>-10*LOG(2/(4*PI()*2^2)+4/(0.163*(Calcul!$K206*Calcul!$L206)/VLOOKUP(Calcul!$I206,'ModelParams Lp'!$E$37:$F$39,2,0)))</f>
        <v>#N/A</v>
      </c>
      <c r="BM201" s="67" t="e">
        <f>VLOOKUP(Calcul!$J206,'ModelParams Lp'!$D$28:$O$32,5,0)+BE201</f>
        <v>#N/A</v>
      </c>
      <c r="BN201" s="67" t="e">
        <f>VLOOKUP(Calcul!$J206,'ModelParams Lp'!$D$28:$O$32,6,0)+BF201</f>
        <v>#N/A</v>
      </c>
      <c r="BO201" s="67" t="e">
        <f>VLOOKUP(Calcul!$J206,'ModelParams Lp'!$D$28:$O$32,7,0)+BG201</f>
        <v>#N/A</v>
      </c>
      <c r="BP201" s="67" t="e">
        <f>VLOOKUP(Calcul!$J206,'ModelParams Lp'!$D$28:$O$32,8,0)+BH201</f>
        <v>#N/A</v>
      </c>
      <c r="BQ201" s="67" t="e">
        <f>VLOOKUP(Calcul!$J206,'ModelParams Lp'!$D$28:$O$32,9,0)+BI201</f>
        <v>#N/A</v>
      </c>
      <c r="BR201" s="67" t="e">
        <f>VLOOKUP(Calcul!$J206,'ModelParams Lp'!$D$28:$O$32,10,0)+BJ201</f>
        <v>#N/A</v>
      </c>
      <c r="BS201" s="67" t="e">
        <f>VLOOKUP(Calcul!$J206,'ModelParams Lp'!$D$28:$O$32,11,0)+BK201</f>
        <v>#N/A</v>
      </c>
      <c r="BT201" s="67" t="e">
        <f>VLOOKUP(Calcul!$J206,'ModelParams Lp'!$D$28:$O$32,12,0)+BL201</f>
        <v>#N/A</v>
      </c>
      <c r="BU201" s="66" t="e">
        <f t="shared" ca="1" si="77"/>
        <v>#DIV/0!</v>
      </c>
      <c r="BV201" s="66" t="e">
        <f t="shared" ca="1" si="78"/>
        <v>#DIV/0!</v>
      </c>
      <c r="BW201" s="66" t="e">
        <f t="shared" ca="1" si="79"/>
        <v>#DIV/0!</v>
      </c>
      <c r="BX201" s="66" t="e">
        <f t="shared" ca="1" si="80"/>
        <v>#DIV/0!</v>
      </c>
      <c r="BY201" s="66" t="e">
        <f t="shared" ca="1" si="81"/>
        <v>#DIV/0!</v>
      </c>
      <c r="BZ201" s="66" t="e">
        <f t="shared" ca="1" si="82"/>
        <v>#DIV/0!</v>
      </c>
      <c r="CA201" s="66" t="e">
        <f t="shared" ca="1" si="83"/>
        <v>#DIV/0!</v>
      </c>
      <c r="CB201" s="66" t="e">
        <f t="shared" ca="1" si="84"/>
        <v>#DIV/0!</v>
      </c>
      <c r="CC201" s="24" t="e">
        <f ca="1">10*LOG10(IF(BU201="",0,POWER(10,((BU201+'ModelParams Lw'!$O$4)/10))) +IF(BV201="",0,POWER(10,((BV201+'ModelParams Lw'!$P$4)/10))) +IF(BW201="",0,POWER(10,((BW201+'ModelParams Lw'!$Q$4)/10))) +IF(BX201="",0,POWER(10,((BX201+'ModelParams Lw'!$R$4)/10))) +IF(BY201="",0,POWER(10,((BY201+'ModelParams Lw'!$S$4)/10))) +IF(BZ201="",0,POWER(10,((BZ201+'ModelParams Lw'!$T$4)/10))) +IF(CA201="",0,POWER(10,((CA201+'ModelParams Lw'!$U$4)/10)))+IF(CB201="",0,POWER(10,((CB201+'ModelParams Lw'!$V$4)/10))))</f>
        <v>#DIV/0!</v>
      </c>
      <c r="CD201" s="24" t="e">
        <f t="shared" ca="1" si="85"/>
        <v>#DIV/0!</v>
      </c>
      <c r="CE201" s="24" t="e">
        <f ca="1">(BU201-'ModelParams Lw'!O$10)/'ModelParams Lw'!O$11</f>
        <v>#DIV/0!</v>
      </c>
      <c r="CF201" s="24" t="e">
        <f ca="1">(BV201-'ModelParams Lw'!P$10)/'ModelParams Lw'!P$11</f>
        <v>#DIV/0!</v>
      </c>
      <c r="CG201" s="24" t="e">
        <f ca="1">(BW201-'ModelParams Lw'!Q$10)/'ModelParams Lw'!Q$11</f>
        <v>#DIV/0!</v>
      </c>
      <c r="CH201" s="24" t="e">
        <f ca="1">(BX201-'ModelParams Lw'!R$10)/'ModelParams Lw'!R$11</f>
        <v>#DIV/0!</v>
      </c>
      <c r="CI201" s="24" t="e">
        <f ca="1">(BY201-'ModelParams Lw'!S$10)/'ModelParams Lw'!S$11</f>
        <v>#DIV/0!</v>
      </c>
      <c r="CJ201" s="24" t="e">
        <f ca="1">(BZ201-'ModelParams Lw'!T$10)/'ModelParams Lw'!T$11</f>
        <v>#DIV/0!</v>
      </c>
      <c r="CK201" s="24" t="e">
        <f ca="1">(CA201-'ModelParams Lw'!U$10)/'ModelParams Lw'!U$11</f>
        <v>#DIV/0!</v>
      </c>
      <c r="CL201" s="24" t="e">
        <f ca="1">(CB201-'ModelParams Lw'!V$10)/'ModelParams Lw'!V$11</f>
        <v>#DIV/0!</v>
      </c>
      <c r="CM201" s="66" t="e">
        <f t="shared" si="86"/>
        <v>#DIV/0!</v>
      </c>
      <c r="CN201" s="66" t="e">
        <f t="shared" si="87"/>
        <v>#DIV/0!</v>
      </c>
      <c r="CO201" s="66" t="e">
        <f t="shared" si="88"/>
        <v>#DIV/0!</v>
      </c>
      <c r="CP201" s="66" t="e">
        <f t="shared" si="89"/>
        <v>#DIV/0!</v>
      </c>
      <c r="CQ201" s="66" t="e">
        <f t="shared" si="90"/>
        <v>#DIV/0!</v>
      </c>
      <c r="CR201" s="66" t="e">
        <f t="shared" si="91"/>
        <v>#DIV/0!</v>
      </c>
      <c r="CS201" s="66" t="e">
        <f t="shared" si="92"/>
        <v>#DIV/0!</v>
      </c>
      <c r="CT201" s="66" t="e">
        <f t="shared" si="93"/>
        <v>#DIV/0!</v>
      </c>
      <c r="CU201" s="24" t="e">
        <f>10*LOG10(IF(CM201="",0,POWER(10,((CM201+'ModelParams Lw'!$O$4)/10))) +IF(CN201="",0,POWER(10,((CN201+'ModelParams Lw'!$P$4)/10))) +IF(CO201="",0,POWER(10,((CO201+'ModelParams Lw'!$Q$4)/10))) +IF(CP201="",0,POWER(10,((CP201+'ModelParams Lw'!$R$4)/10))) +IF(CQ201="",0,POWER(10,((CQ201+'ModelParams Lw'!$S$4)/10))) +IF(CR201="",0,POWER(10,((CR201+'ModelParams Lw'!$T$4)/10))) +IF(CS201="",0,POWER(10,((CS201+'ModelParams Lw'!$U$4)/10)))+IF(CT201="",0,POWER(10,((CT201+'ModelParams Lw'!$V$4)/10))))</f>
        <v>#DIV/0!</v>
      </c>
      <c r="CV201" s="24" t="e">
        <f t="shared" si="94"/>
        <v>#DIV/0!</v>
      </c>
      <c r="CW201" s="24" t="e">
        <f>(CM201-'ModelParams Lw'!O$10)/'ModelParams Lw'!O$11</f>
        <v>#DIV/0!</v>
      </c>
      <c r="CX201" s="24" t="e">
        <f>(CN201-'ModelParams Lw'!P$10)/'ModelParams Lw'!P$11</f>
        <v>#DIV/0!</v>
      </c>
      <c r="CY201" s="24" t="e">
        <f>(CO201-'ModelParams Lw'!Q$10)/'ModelParams Lw'!Q$11</f>
        <v>#DIV/0!</v>
      </c>
      <c r="CZ201" s="24" t="e">
        <f>(CP201-'ModelParams Lw'!R$10)/'ModelParams Lw'!R$11</f>
        <v>#DIV/0!</v>
      </c>
      <c r="DA201" s="24" t="e">
        <f>(CQ201-'ModelParams Lw'!S$10)/'ModelParams Lw'!S$11</f>
        <v>#DIV/0!</v>
      </c>
      <c r="DB201" s="24" t="e">
        <f>(CR201-'ModelParams Lw'!T$10)/'ModelParams Lw'!T$11</f>
        <v>#DIV/0!</v>
      </c>
      <c r="DC201" s="24" t="e">
        <f>(CS201-'ModelParams Lw'!U$10)/'ModelParams Lw'!U$11</f>
        <v>#DIV/0!</v>
      </c>
      <c r="DD201" s="24" t="e">
        <f>(CT201-'ModelParams Lw'!V$10)/'ModelParams Lw'!V$11</f>
        <v>#DIV/0!</v>
      </c>
    </row>
    <row r="202" spans="1:108" x14ac:dyDescent="0.25">
      <c r="A202" s="12">
        <f>'Sound Power'!B202</f>
        <v>0</v>
      </c>
      <c r="B202" s="12">
        <f>'Sound Power'!D202</f>
        <v>0</v>
      </c>
      <c r="C202" s="12">
        <f>'Sound Power'!E202</f>
        <v>0</v>
      </c>
      <c r="D202" s="12">
        <f>'Sound Power'!F202</f>
        <v>0</v>
      </c>
      <c r="E202" s="67" t="e">
        <f>IF(Calcul!$G207="SA",'Sound Power'!AY202,'Sound Power'!P202)</f>
        <v>#DIV/0!</v>
      </c>
      <c r="F202" s="67" t="e">
        <f>IF(Calcul!$G207="SA",'Sound Power'!AZ202,'Sound Power'!Q202)</f>
        <v>#DIV/0!</v>
      </c>
      <c r="G202" s="67" t="e">
        <f>IF(Calcul!$G207="SA",'Sound Power'!BA202,'Sound Power'!R202)</f>
        <v>#DIV/0!</v>
      </c>
      <c r="H202" s="67" t="e">
        <f>IF(Calcul!$G207="SA",'Sound Power'!BB202,'Sound Power'!S202)</f>
        <v>#DIV/0!</v>
      </c>
      <c r="I202" s="67" t="e">
        <f>IF(Calcul!$G207="SA",'Sound Power'!BC202,'Sound Power'!T202)</f>
        <v>#DIV/0!</v>
      </c>
      <c r="J202" s="67" t="e">
        <f>IF(Calcul!$G207="SA",'Sound Power'!BD202,'Sound Power'!U202)</f>
        <v>#DIV/0!</v>
      </c>
      <c r="K202" s="67" t="e">
        <f>IF(Calcul!$G207="SA",'Sound Power'!BE202,'Sound Power'!V202)</f>
        <v>#DIV/0!</v>
      </c>
      <c r="L202" s="67" t="e">
        <f>IF(Calcul!$G207="SA",'Sound Power'!BF202,'Sound Power'!W202)</f>
        <v>#DIV/0!</v>
      </c>
      <c r="M202" s="67" t="e">
        <f>'Sound Power'!BY202</f>
        <v>#DIV/0!</v>
      </c>
      <c r="N202" s="67" t="e">
        <f>'Sound Power'!BZ202</f>
        <v>#DIV/0!</v>
      </c>
      <c r="O202" s="67" t="e">
        <f>'Sound Power'!CA202</f>
        <v>#DIV/0!</v>
      </c>
      <c r="P202" s="67" t="e">
        <f>'Sound Power'!CB202</f>
        <v>#DIV/0!</v>
      </c>
      <c r="Q202" s="67" t="e">
        <f>'Sound Power'!CC202</f>
        <v>#DIV/0!</v>
      </c>
      <c r="R202" s="67" t="e">
        <f>'Sound Power'!CD202</f>
        <v>#DIV/0!</v>
      </c>
      <c r="S202" s="67" t="e">
        <f>'Sound Power'!CE202</f>
        <v>#DIV/0!</v>
      </c>
      <c r="T202" s="67" t="e">
        <f>'Sound Power'!CF202</f>
        <v>#DIV/0!</v>
      </c>
      <c r="U202" s="64">
        <f t="shared" si="74"/>
        <v>0</v>
      </c>
      <c r="V202" s="64">
        <f t="shared" si="75"/>
        <v>0</v>
      </c>
      <c r="W202" s="67" t="e">
        <f>('ModelParams Lp'!B$4*10^'ModelParams Lp'!B$5*($U202/$V202)^'ModelParams Lp'!B$6)*3</f>
        <v>#DIV/0!</v>
      </c>
      <c r="X202" s="67" t="e">
        <f>('ModelParams Lp'!C$4*10^'ModelParams Lp'!C$5*($U202/$V202)^'ModelParams Lp'!C$6)*3</f>
        <v>#DIV/0!</v>
      </c>
      <c r="Y202" s="67" t="e">
        <f>('ModelParams Lp'!D$4*10^'ModelParams Lp'!D$5*($U202/$V202)^'ModelParams Lp'!D$6)*3</f>
        <v>#DIV/0!</v>
      </c>
      <c r="Z202" s="67" t="e">
        <f>('ModelParams Lp'!E$4*10^'ModelParams Lp'!E$5*($U202/$V202)^'ModelParams Lp'!E$6)*3</f>
        <v>#DIV/0!</v>
      </c>
      <c r="AA202" s="67" t="e">
        <f>('ModelParams Lp'!F$4*10^'ModelParams Lp'!F$5*($U202/$V202)^'ModelParams Lp'!F$6)*3</f>
        <v>#DIV/0!</v>
      </c>
      <c r="AB202" s="67" t="e">
        <f>('ModelParams Lp'!G$4*10^'ModelParams Lp'!G$5*($U202/$V202)^'ModelParams Lp'!G$6)*3</f>
        <v>#DIV/0!</v>
      </c>
      <c r="AC202" s="67" t="e">
        <f>('ModelParams Lp'!H$4*10^'ModelParams Lp'!H$5*($U202/$V202)^'ModelParams Lp'!H$6)*3</f>
        <v>#DIV/0!</v>
      </c>
      <c r="AD202" s="67" t="e">
        <f>('ModelParams Lp'!I$4*10^'ModelParams Lp'!I$5*($U202/$V202)^'ModelParams Lp'!I$6)*3</f>
        <v>#DIV/0!</v>
      </c>
      <c r="AE202" s="53" t="e">
        <f t="shared" si="76"/>
        <v>#DIV/0!</v>
      </c>
      <c r="AF202" s="53" t="e">
        <f>IF(AE202&lt;'ModelParams Lp'!$B$16,-1,IF(AE202&lt;'ModelParams Lp'!$C$16,0,IF(AE202&lt;'ModelParams Lp'!$D$16,1,IF(AE202&lt;'ModelParams Lp'!$E$16,2,IF(AE202&lt;'ModelParams Lp'!$F$16,3,IF(AE202&lt;'ModelParams Lp'!$G$16,4,IF(AE202&lt;'ModelParams Lp'!$H$16,5,6)))))))</f>
        <v>#DIV/0!</v>
      </c>
      <c r="AG202" s="67" t="e">
        <f ca="1">IF($AF202&gt;1,0,OFFSET('ModelParams Lp'!$C$12,0,-'Sound Pressure'!$AF202))</f>
        <v>#DIV/0!</v>
      </c>
      <c r="AH202" s="67" t="e">
        <f ca="1">IF($AF202&gt;2,0,OFFSET('ModelParams Lp'!$D$12,0,-'Sound Pressure'!$AF202))</f>
        <v>#DIV/0!</v>
      </c>
      <c r="AI202" s="67" t="e">
        <f ca="1">IF($AF202&gt;3,0,OFFSET('ModelParams Lp'!$E$12,0,-'Sound Pressure'!$AF202))</f>
        <v>#DIV/0!</v>
      </c>
      <c r="AJ202" s="67" t="e">
        <f ca="1">IF($AF202&gt;4,0,OFFSET('ModelParams Lp'!$F$12,0,-'Sound Pressure'!$AF202))</f>
        <v>#DIV/0!</v>
      </c>
      <c r="AK202" s="67" t="e">
        <f ca="1">IF($AF202&gt;3,0,OFFSET('ModelParams Lp'!$G$12,0,-'Sound Pressure'!$AF202))</f>
        <v>#DIV/0!</v>
      </c>
      <c r="AL202" s="67" t="e">
        <f ca="1">IF($AF202&gt;5,0,OFFSET('ModelParams Lp'!$H$12,0,-'Sound Pressure'!$AF202))</f>
        <v>#DIV/0!</v>
      </c>
      <c r="AM202" s="67" t="e">
        <f ca="1">IF($AF202&gt;6,0,OFFSET('ModelParams Lp'!$I$12,0,-'Sound Pressure'!$AF202))</f>
        <v>#DIV/0!</v>
      </c>
      <c r="AN202" s="67" t="e">
        <f ca="1">IF($AF202&gt;7,0,IF($AF$4&lt;0,3,OFFSET('ModelParams Lp'!$J$12,0,-'Sound Pressure'!$AF202)))</f>
        <v>#DIV/0!</v>
      </c>
      <c r="AO202" s="67" t="e">
        <f t="shared" si="71"/>
        <v>#DIV/0!</v>
      </c>
      <c r="AP202" s="67" t="e">
        <f t="shared" si="73"/>
        <v>#DIV/0!</v>
      </c>
      <c r="AQ202" s="67" t="e">
        <f t="shared" si="73"/>
        <v>#DIV/0!</v>
      </c>
      <c r="AR202" s="67" t="e">
        <f t="shared" si="73"/>
        <v>#DIV/0!</v>
      </c>
      <c r="AS202" s="67" t="e">
        <f t="shared" si="73"/>
        <v>#DIV/0!</v>
      </c>
      <c r="AT202" s="67" t="e">
        <f t="shared" si="73"/>
        <v>#DIV/0!</v>
      </c>
      <c r="AU202" s="67" t="e">
        <f t="shared" si="73"/>
        <v>#DIV/0!</v>
      </c>
      <c r="AV202" s="67" t="e">
        <f t="shared" si="73"/>
        <v>#DIV/0!</v>
      </c>
      <c r="AW202" s="67">
        <f>'ModelParams Lp'!B$22</f>
        <v>4</v>
      </c>
      <c r="AX202" s="67">
        <f>'ModelParams Lp'!C$22</f>
        <v>2</v>
      </c>
      <c r="AY202" s="67">
        <f>'ModelParams Lp'!D$22</f>
        <v>1</v>
      </c>
      <c r="AZ202" s="67">
        <f>'ModelParams Lp'!E$22</f>
        <v>0</v>
      </c>
      <c r="BA202" s="67">
        <f>'ModelParams Lp'!F$22</f>
        <v>0</v>
      </c>
      <c r="BB202" s="67">
        <f>'ModelParams Lp'!G$22</f>
        <v>0</v>
      </c>
      <c r="BC202" s="67">
        <f>'ModelParams Lp'!H$22</f>
        <v>0</v>
      </c>
      <c r="BD202" s="67">
        <f>'ModelParams Lp'!I$22</f>
        <v>0</v>
      </c>
      <c r="BE202" s="67" t="e">
        <f>-10*LOG(2/(4*PI()*2^2)+4/(0.163*(Calcul!$K207*Calcul!$L207)/VLOOKUP(Calcul!$I207,'ModelParams Lp'!$E$37:$F$39,2,0)))</f>
        <v>#N/A</v>
      </c>
      <c r="BF202" s="67" t="e">
        <f>-10*LOG(2/(4*PI()*2^2)+4/(0.163*(Calcul!$K207*Calcul!$L207)/VLOOKUP(Calcul!$I207,'ModelParams Lp'!$E$37:$F$39,2,0)))</f>
        <v>#N/A</v>
      </c>
      <c r="BG202" s="67" t="e">
        <f>-10*LOG(2/(4*PI()*2^2)+4/(0.163*(Calcul!$K207*Calcul!$L207)/VLOOKUP(Calcul!$I207,'ModelParams Lp'!$E$37:$F$39,2,0)))</f>
        <v>#N/A</v>
      </c>
      <c r="BH202" s="67" t="e">
        <f>-10*LOG(2/(4*PI()*2^2)+4/(0.163*(Calcul!$K207*Calcul!$L207)/VLOOKUP(Calcul!$I207,'ModelParams Lp'!$E$37:$F$39,2,0)))</f>
        <v>#N/A</v>
      </c>
      <c r="BI202" s="67" t="e">
        <f>-10*LOG(2/(4*PI()*2^2)+4/(0.163*(Calcul!$K207*Calcul!$L207)/VLOOKUP(Calcul!$I207,'ModelParams Lp'!$E$37:$F$39,2,0)))</f>
        <v>#N/A</v>
      </c>
      <c r="BJ202" s="67" t="e">
        <f>-10*LOG(2/(4*PI()*2^2)+4/(0.163*(Calcul!$K207*Calcul!$L207)/VLOOKUP(Calcul!$I207,'ModelParams Lp'!$E$37:$F$39,2,0)))</f>
        <v>#N/A</v>
      </c>
      <c r="BK202" s="67" t="e">
        <f>-10*LOG(2/(4*PI()*2^2)+4/(0.163*(Calcul!$K207*Calcul!$L207)/VLOOKUP(Calcul!$I207,'ModelParams Lp'!$E$37:$F$39,2,0)))</f>
        <v>#N/A</v>
      </c>
      <c r="BL202" s="67" t="e">
        <f>-10*LOG(2/(4*PI()*2^2)+4/(0.163*(Calcul!$K207*Calcul!$L207)/VLOOKUP(Calcul!$I207,'ModelParams Lp'!$E$37:$F$39,2,0)))</f>
        <v>#N/A</v>
      </c>
      <c r="BM202" s="67" t="e">
        <f>VLOOKUP(Calcul!$J207,'ModelParams Lp'!$D$28:$O$32,5,0)+BE202</f>
        <v>#N/A</v>
      </c>
      <c r="BN202" s="67" t="e">
        <f>VLOOKUP(Calcul!$J207,'ModelParams Lp'!$D$28:$O$32,6,0)+BF202</f>
        <v>#N/A</v>
      </c>
      <c r="BO202" s="67" t="e">
        <f>VLOOKUP(Calcul!$J207,'ModelParams Lp'!$D$28:$O$32,7,0)+BG202</f>
        <v>#N/A</v>
      </c>
      <c r="BP202" s="67" t="e">
        <f>VLOOKUP(Calcul!$J207,'ModelParams Lp'!$D$28:$O$32,8,0)+BH202</f>
        <v>#N/A</v>
      </c>
      <c r="BQ202" s="67" t="e">
        <f>VLOOKUP(Calcul!$J207,'ModelParams Lp'!$D$28:$O$32,9,0)+BI202</f>
        <v>#N/A</v>
      </c>
      <c r="BR202" s="67" t="e">
        <f>VLOOKUP(Calcul!$J207,'ModelParams Lp'!$D$28:$O$32,10,0)+BJ202</f>
        <v>#N/A</v>
      </c>
      <c r="BS202" s="67" t="e">
        <f>VLOOKUP(Calcul!$J207,'ModelParams Lp'!$D$28:$O$32,11,0)+BK202</f>
        <v>#N/A</v>
      </c>
      <c r="BT202" s="67" t="e">
        <f>VLOOKUP(Calcul!$J207,'ModelParams Lp'!$D$28:$O$32,12,0)+BL202</f>
        <v>#N/A</v>
      </c>
      <c r="BU202" s="66" t="e">
        <f t="shared" ca="1" si="77"/>
        <v>#DIV/0!</v>
      </c>
      <c r="BV202" s="66" t="e">
        <f t="shared" ca="1" si="78"/>
        <v>#DIV/0!</v>
      </c>
      <c r="BW202" s="66" t="e">
        <f t="shared" ca="1" si="79"/>
        <v>#DIV/0!</v>
      </c>
      <c r="BX202" s="66" t="e">
        <f t="shared" ca="1" si="80"/>
        <v>#DIV/0!</v>
      </c>
      <c r="BY202" s="66" t="e">
        <f t="shared" ca="1" si="81"/>
        <v>#DIV/0!</v>
      </c>
      <c r="BZ202" s="66" t="e">
        <f t="shared" ca="1" si="82"/>
        <v>#DIV/0!</v>
      </c>
      <c r="CA202" s="66" t="e">
        <f t="shared" ca="1" si="83"/>
        <v>#DIV/0!</v>
      </c>
      <c r="CB202" s="66" t="e">
        <f t="shared" ca="1" si="84"/>
        <v>#DIV/0!</v>
      </c>
      <c r="CC202" s="24" t="e">
        <f ca="1">10*LOG10(IF(BU202="",0,POWER(10,((BU202+'ModelParams Lw'!$O$4)/10))) +IF(BV202="",0,POWER(10,((BV202+'ModelParams Lw'!$P$4)/10))) +IF(BW202="",0,POWER(10,((BW202+'ModelParams Lw'!$Q$4)/10))) +IF(BX202="",0,POWER(10,((BX202+'ModelParams Lw'!$R$4)/10))) +IF(BY202="",0,POWER(10,((BY202+'ModelParams Lw'!$S$4)/10))) +IF(BZ202="",0,POWER(10,((BZ202+'ModelParams Lw'!$T$4)/10))) +IF(CA202="",0,POWER(10,((CA202+'ModelParams Lw'!$U$4)/10)))+IF(CB202="",0,POWER(10,((CB202+'ModelParams Lw'!$V$4)/10))))</f>
        <v>#DIV/0!</v>
      </c>
      <c r="CD202" s="24" t="e">
        <f t="shared" ca="1" si="85"/>
        <v>#DIV/0!</v>
      </c>
      <c r="CE202" s="24" t="e">
        <f ca="1">(BU202-'ModelParams Lw'!O$10)/'ModelParams Lw'!O$11</f>
        <v>#DIV/0!</v>
      </c>
      <c r="CF202" s="24" t="e">
        <f ca="1">(BV202-'ModelParams Lw'!P$10)/'ModelParams Lw'!P$11</f>
        <v>#DIV/0!</v>
      </c>
      <c r="CG202" s="24" t="e">
        <f ca="1">(BW202-'ModelParams Lw'!Q$10)/'ModelParams Lw'!Q$11</f>
        <v>#DIV/0!</v>
      </c>
      <c r="CH202" s="24" t="e">
        <f ca="1">(BX202-'ModelParams Lw'!R$10)/'ModelParams Lw'!R$11</f>
        <v>#DIV/0!</v>
      </c>
      <c r="CI202" s="24" t="e">
        <f ca="1">(BY202-'ModelParams Lw'!S$10)/'ModelParams Lw'!S$11</f>
        <v>#DIV/0!</v>
      </c>
      <c r="CJ202" s="24" t="e">
        <f ca="1">(BZ202-'ModelParams Lw'!T$10)/'ModelParams Lw'!T$11</f>
        <v>#DIV/0!</v>
      </c>
      <c r="CK202" s="24" t="e">
        <f ca="1">(CA202-'ModelParams Lw'!U$10)/'ModelParams Lw'!U$11</f>
        <v>#DIV/0!</v>
      </c>
      <c r="CL202" s="24" t="e">
        <f ca="1">(CB202-'ModelParams Lw'!V$10)/'ModelParams Lw'!V$11</f>
        <v>#DIV/0!</v>
      </c>
      <c r="CM202" s="66" t="e">
        <f t="shared" si="86"/>
        <v>#DIV/0!</v>
      </c>
      <c r="CN202" s="66" t="e">
        <f t="shared" si="87"/>
        <v>#DIV/0!</v>
      </c>
      <c r="CO202" s="66" t="e">
        <f t="shared" si="88"/>
        <v>#DIV/0!</v>
      </c>
      <c r="CP202" s="66" t="e">
        <f t="shared" si="89"/>
        <v>#DIV/0!</v>
      </c>
      <c r="CQ202" s="66" t="e">
        <f t="shared" si="90"/>
        <v>#DIV/0!</v>
      </c>
      <c r="CR202" s="66" t="e">
        <f t="shared" si="91"/>
        <v>#DIV/0!</v>
      </c>
      <c r="CS202" s="66" t="e">
        <f t="shared" si="92"/>
        <v>#DIV/0!</v>
      </c>
      <c r="CT202" s="66" t="e">
        <f t="shared" si="93"/>
        <v>#DIV/0!</v>
      </c>
      <c r="CU202" s="24" t="e">
        <f>10*LOG10(IF(CM202="",0,POWER(10,((CM202+'ModelParams Lw'!$O$4)/10))) +IF(CN202="",0,POWER(10,((CN202+'ModelParams Lw'!$P$4)/10))) +IF(CO202="",0,POWER(10,((CO202+'ModelParams Lw'!$Q$4)/10))) +IF(CP202="",0,POWER(10,((CP202+'ModelParams Lw'!$R$4)/10))) +IF(CQ202="",0,POWER(10,((CQ202+'ModelParams Lw'!$S$4)/10))) +IF(CR202="",0,POWER(10,((CR202+'ModelParams Lw'!$T$4)/10))) +IF(CS202="",0,POWER(10,((CS202+'ModelParams Lw'!$U$4)/10)))+IF(CT202="",0,POWER(10,((CT202+'ModelParams Lw'!$V$4)/10))))</f>
        <v>#DIV/0!</v>
      </c>
      <c r="CV202" s="24" t="e">
        <f t="shared" si="94"/>
        <v>#DIV/0!</v>
      </c>
      <c r="CW202" s="24" t="e">
        <f>(CM202-'ModelParams Lw'!O$10)/'ModelParams Lw'!O$11</f>
        <v>#DIV/0!</v>
      </c>
      <c r="CX202" s="24" t="e">
        <f>(CN202-'ModelParams Lw'!P$10)/'ModelParams Lw'!P$11</f>
        <v>#DIV/0!</v>
      </c>
      <c r="CY202" s="24" t="e">
        <f>(CO202-'ModelParams Lw'!Q$10)/'ModelParams Lw'!Q$11</f>
        <v>#DIV/0!</v>
      </c>
      <c r="CZ202" s="24" t="e">
        <f>(CP202-'ModelParams Lw'!R$10)/'ModelParams Lw'!R$11</f>
        <v>#DIV/0!</v>
      </c>
      <c r="DA202" s="24" t="e">
        <f>(CQ202-'ModelParams Lw'!S$10)/'ModelParams Lw'!S$11</f>
        <v>#DIV/0!</v>
      </c>
      <c r="DB202" s="24" t="e">
        <f>(CR202-'ModelParams Lw'!T$10)/'ModelParams Lw'!T$11</f>
        <v>#DIV/0!</v>
      </c>
      <c r="DC202" s="24" t="e">
        <f>(CS202-'ModelParams Lw'!U$10)/'ModelParams Lw'!U$11</f>
        <v>#DIV/0!</v>
      </c>
      <c r="DD202" s="24" t="e">
        <f>(CT202-'ModelParams Lw'!V$10)/'ModelParams Lw'!V$11</f>
        <v>#DIV/0!</v>
      </c>
    </row>
    <row r="203" spans="1:108" x14ac:dyDescent="0.25">
      <c r="A203" s="12">
        <f>'Sound Power'!B203</f>
        <v>0</v>
      </c>
      <c r="B203" s="12">
        <f>'Sound Power'!D203</f>
        <v>0</v>
      </c>
      <c r="C203" s="12">
        <f>'Sound Power'!E203</f>
        <v>0</v>
      </c>
      <c r="D203" s="12">
        <f>'Sound Power'!F203</f>
        <v>0</v>
      </c>
      <c r="E203" s="67" t="e">
        <f>IF(Calcul!$G208="SA",'Sound Power'!AY203,'Sound Power'!P203)</f>
        <v>#DIV/0!</v>
      </c>
      <c r="F203" s="67" t="e">
        <f>IF(Calcul!$G208="SA",'Sound Power'!AZ203,'Sound Power'!Q203)</f>
        <v>#DIV/0!</v>
      </c>
      <c r="G203" s="67" t="e">
        <f>IF(Calcul!$G208="SA",'Sound Power'!BA203,'Sound Power'!R203)</f>
        <v>#DIV/0!</v>
      </c>
      <c r="H203" s="67" t="e">
        <f>IF(Calcul!$G208="SA",'Sound Power'!BB203,'Sound Power'!S203)</f>
        <v>#DIV/0!</v>
      </c>
      <c r="I203" s="67" t="e">
        <f>IF(Calcul!$G208="SA",'Sound Power'!BC203,'Sound Power'!T203)</f>
        <v>#DIV/0!</v>
      </c>
      <c r="J203" s="67" t="e">
        <f>IF(Calcul!$G208="SA",'Sound Power'!BD203,'Sound Power'!U203)</f>
        <v>#DIV/0!</v>
      </c>
      <c r="K203" s="67" t="e">
        <f>IF(Calcul!$G208="SA",'Sound Power'!BE203,'Sound Power'!V203)</f>
        <v>#DIV/0!</v>
      </c>
      <c r="L203" s="67" t="e">
        <f>IF(Calcul!$G208="SA",'Sound Power'!BF203,'Sound Power'!W203)</f>
        <v>#DIV/0!</v>
      </c>
      <c r="M203" s="67" t="e">
        <f>'Sound Power'!BY203</f>
        <v>#DIV/0!</v>
      </c>
      <c r="N203" s="67" t="e">
        <f>'Sound Power'!BZ203</f>
        <v>#DIV/0!</v>
      </c>
      <c r="O203" s="67" t="e">
        <f>'Sound Power'!CA203</f>
        <v>#DIV/0!</v>
      </c>
      <c r="P203" s="67" t="e">
        <f>'Sound Power'!CB203</f>
        <v>#DIV/0!</v>
      </c>
      <c r="Q203" s="67" t="e">
        <f>'Sound Power'!CC203</f>
        <v>#DIV/0!</v>
      </c>
      <c r="R203" s="67" t="e">
        <f>'Sound Power'!CD203</f>
        <v>#DIV/0!</v>
      </c>
      <c r="S203" s="67" t="e">
        <f>'Sound Power'!CE203</f>
        <v>#DIV/0!</v>
      </c>
      <c r="T203" s="67" t="e">
        <f>'Sound Power'!CF203</f>
        <v>#DIV/0!</v>
      </c>
      <c r="U203" s="64">
        <f t="shared" si="74"/>
        <v>0</v>
      </c>
      <c r="V203" s="64">
        <f t="shared" si="75"/>
        <v>0</v>
      </c>
      <c r="W203" s="67" t="e">
        <f>('ModelParams Lp'!B$4*10^'ModelParams Lp'!B$5*($U203/$V203)^'ModelParams Lp'!B$6)*3</f>
        <v>#DIV/0!</v>
      </c>
      <c r="X203" s="67" t="e">
        <f>('ModelParams Lp'!C$4*10^'ModelParams Lp'!C$5*($U203/$V203)^'ModelParams Lp'!C$6)*3</f>
        <v>#DIV/0!</v>
      </c>
      <c r="Y203" s="67" t="e">
        <f>('ModelParams Lp'!D$4*10^'ModelParams Lp'!D$5*($U203/$V203)^'ModelParams Lp'!D$6)*3</f>
        <v>#DIV/0!</v>
      </c>
      <c r="Z203" s="67" t="e">
        <f>('ModelParams Lp'!E$4*10^'ModelParams Lp'!E$5*($U203/$V203)^'ModelParams Lp'!E$6)*3</f>
        <v>#DIV/0!</v>
      </c>
      <c r="AA203" s="67" t="e">
        <f>('ModelParams Lp'!F$4*10^'ModelParams Lp'!F$5*($U203/$V203)^'ModelParams Lp'!F$6)*3</f>
        <v>#DIV/0!</v>
      </c>
      <c r="AB203" s="67" t="e">
        <f>('ModelParams Lp'!G$4*10^'ModelParams Lp'!G$5*($U203/$V203)^'ModelParams Lp'!G$6)*3</f>
        <v>#DIV/0!</v>
      </c>
      <c r="AC203" s="67" t="e">
        <f>('ModelParams Lp'!H$4*10^'ModelParams Lp'!H$5*($U203/$V203)^'ModelParams Lp'!H$6)*3</f>
        <v>#DIV/0!</v>
      </c>
      <c r="AD203" s="67" t="e">
        <f>('ModelParams Lp'!I$4*10^'ModelParams Lp'!I$5*($U203/$V203)^'ModelParams Lp'!I$6)*3</f>
        <v>#DIV/0!</v>
      </c>
      <c r="AE203" s="53" t="e">
        <f t="shared" si="76"/>
        <v>#DIV/0!</v>
      </c>
      <c r="AF203" s="53" t="e">
        <f>IF(AE203&lt;'ModelParams Lp'!$B$16,-1,IF(AE203&lt;'ModelParams Lp'!$C$16,0,IF(AE203&lt;'ModelParams Lp'!$D$16,1,IF(AE203&lt;'ModelParams Lp'!$E$16,2,IF(AE203&lt;'ModelParams Lp'!$F$16,3,IF(AE203&lt;'ModelParams Lp'!$G$16,4,IF(AE203&lt;'ModelParams Lp'!$H$16,5,6)))))))</f>
        <v>#DIV/0!</v>
      </c>
      <c r="AG203" s="67" t="e">
        <f ca="1">IF($AF203&gt;1,0,OFFSET('ModelParams Lp'!$C$12,0,-'Sound Pressure'!$AF203))</f>
        <v>#DIV/0!</v>
      </c>
      <c r="AH203" s="67" t="e">
        <f ca="1">IF($AF203&gt;2,0,OFFSET('ModelParams Lp'!$D$12,0,-'Sound Pressure'!$AF203))</f>
        <v>#DIV/0!</v>
      </c>
      <c r="AI203" s="67" t="e">
        <f ca="1">IF($AF203&gt;3,0,OFFSET('ModelParams Lp'!$E$12,0,-'Sound Pressure'!$AF203))</f>
        <v>#DIV/0!</v>
      </c>
      <c r="AJ203" s="67" t="e">
        <f ca="1">IF($AF203&gt;4,0,OFFSET('ModelParams Lp'!$F$12,0,-'Sound Pressure'!$AF203))</f>
        <v>#DIV/0!</v>
      </c>
      <c r="AK203" s="67" t="e">
        <f ca="1">IF($AF203&gt;3,0,OFFSET('ModelParams Lp'!$G$12,0,-'Sound Pressure'!$AF203))</f>
        <v>#DIV/0!</v>
      </c>
      <c r="AL203" s="67" t="e">
        <f ca="1">IF($AF203&gt;5,0,OFFSET('ModelParams Lp'!$H$12,0,-'Sound Pressure'!$AF203))</f>
        <v>#DIV/0!</v>
      </c>
      <c r="AM203" s="67" t="e">
        <f ca="1">IF($AF203&gt;6,0,OFFSET('ModelParams Lp'!$I$12,0,-'Sound Pressure'!$AF203))</f>
        <v>#DIV/0!</v>
      </c>
      <c r="AN203" s="67" t="e">
        <f ca="1">IF($AF203&gt;7,0,IF($AF$4&lt;0,3,OFFSET('ModelParams Lp'!$J$12,0,-'Sound Pressure'!$AF203)))</f>
        <v>#DIV/0!</v>
      </c>
      <c r="AO203" s="67" t="e">
        <f t="shared" si="71"/>
        <v>#DIV/0!</v>
      </c>
      <c r="AP203" s="67" t="e">
        <f t="shared" si="73"/>
        <v>#DIV/0!</v>
      </c>
      <c r="AQ203" s="67" t="e">
        <f t="shared" si="73"/>
        <v>#DIV/0!</v>
      </c>
      <c r="AR203" s="67" t="e">
        <f t="shared" si="73"/>
        <v>#DIV/0!</v>
      </c>
      <c r="AS203" s="67" t="e">
        <f t="shared" si="73"/>
        <v>#DIV/0!</v>
      </c>
      <c r="AT203" s="67" t="e">
        <f t="shared" si="73"/>
        <v>#DIV/0!</v>
      </c>
      <c r="AU203" s="67" t="e">
        <f t="shared" si="73"/>
        <v>#DIV/0!</v>
      </c>
      <c r="AV203" s="67" t="e">
        <f t="shared" si="73"/>
        <v>#DIV/0!</v>
      </c>
      <c r="AW203" s="67">
        <f>'ModelParams Lp'!B$22</f>
        <v>4</v>
      </c>
      <c r="AX203" s="67">
        <f>'ModelParams Lp'!C$22</f>
        <v>2</v>
      </c>
      <c r="AY203" s="67">
        <f>'ModelParams Lp'!D$22</f>
        <v>1</v>
      </c>
      <c r="AZ203" s="67">
        <f>'ModelParams Lp'!E$22</f>
        <v>0</v>
      </c>
      <c r="BA203" s="67">
        <f>'ModelParams Lp'!F$22</f>
        <v>0</v>
      </c>
      <c r="BB203" s="67">
        <f>'ModelParams Lp'!G$22</f>
        <v>0</v>
      </c>
      <c r="BC203" s="67">
        <f>'ModelParams Lp'!H$22</f>
        <v>0</v>
      </c>
      <c r="BD203" s="67">
        <f>'ModelParams Lp'!I$22</f>
        <v>0</v>
      </c>
      <c r="BE203" s="67" t="e">
        <f>-10*LOG(2/(4*PI()*2^2)+4/(0.163*(Calcul!$K208*Calcul!$L208)/VLOOKUP(Calcul!$I208,'ModelParams Lp'!$E$37:$F$39,2,0)))</f>
        <v>#N/A</v>
      </c>
      <c r="BF203" s="67" t="e">
        <f>-10*LOG(2/(4*PI()*2^2)+4/(0.163*(Calcul!$K208*Calcul!$L208)/VLOOKUP(Calcul!$I208,'ModelParams Lp'!$E$37:$F$39,2,0)))</f>
        <v>#N/A</v>
      </c>
      <c r="BG203" s="67" t="e">
        <f>-10*LOG(2/(4*PI()*2^2)+4/(0.163*(Calcul!$K208*Calcul!$L208)/VLOOKUP(Calcul!$I208,'ModelParams Lp'!$E$37:$F$39,2,0)))</f>
        <v>#N/A</v>
      </c>
      <c r="BH203" s="67" t="e">
        <f>-10*LOG(2/(4*PI()*2^2)+4/(0.163*(Calcul!$K208*Calcul!$L208)/VLOOKUP(Calcul!$I208,'ModelParams Lp'!$E$37:$F$39,2,0)))</f>
        <v>#N/A</v>
      </c>
      <c r="BI203" s="67" t="e">
        <f>-10*LOG(2/(4*PI()*2^2)+4/(0.163*(Calcul!$K208*Calcul!$L208)/VLOOKUP(Calcul!$I208,'ModelParams Lp'!$E$37:$F$39,2,0)))</f>
        <v>#N/A</v>
      </c>
      <c r="BJ203" s="67" t="e">
        <f>-10*LOG(2/(4*PI()*2^2)+4/(0.163*(Calcul!$K208*Calcul!$L208)/VLOOKUP(Calcul!$I208,'ModelParams Lp'!$E$37:$F$39,2,0)))</f>
        <v>#N/A</v>
      </c>
      <c r="BK203" s="67" t="e">
        <f>-10*LOG(2/(4*PI()*2^2)+4/(0.163*(Calcul!$K208*Calcul!$L208)/VLOOKUP(Calcul!$I208,'ModelParams Lp'!$E$37:$F$39,2,0)))</f>
        <v>#N/A</v>
      </c>
      <c r="BL203" s="67" t="e">
        <f>-10*LOG(2/(4*PI()*2^2)+4/(0.163*(Calcul!$K208*Calcul!$L208)/VLOOKUP(Calcul!$I208,'ModelParams Lp'!$E$37:$F$39,2,0)))</f>
        <v>#N/A</v>
      </c>
      <c r="BM203" s="67" t="e">
        <f>VLOOKUP(Calcul!$J208,'ModelParams Lp'!$D$28:$O$32,5,0)+BE203</f>
        <v>#N/A</v>
      </c>
      <c r="BN203" s="67" t="e">
        <f>VLOOKUP(Calcul!$J208,'ModelParams Lp'!$D$28:$O$32,6,0)+BF203</f>
        <v>#N/A</v>
      </c>
      <c r="BO203" s="67" t="e">
        <f>VLOOKUP(Calcul!$J208,'ModelParams Lp'!$D$28:$O$32,7,0)+BG203</f>
        <v>#N/A</v>
      </c>
      <c r="BP203" s="67" t="e">
        <f>VLOOKUP(Calcul!$J208,'ModelParams Lp'!$D$28:$O$32,8,0)+BH203</f>
        <v>#N/A</v>
      </c>
      <c r="BQ203" s="67" t="e">
        <f>VLOOKUP(Calcul!$J208,'ModelParams Lp'!$D$28:$O$32,9,0)+BI203</f>
        <v>#N/A</v>
      </c>
      <c r="BR203" s="67" t="e">
        <f>VLOOKUP(Calcul!$J208,'ModelParams Lp'!$D$28:$O$32,10,0)+BJ203</f>
        <v>#N/A</v>
      </c>
      <c r="BS203" s="67" t="e">
        <f>VLOOKUP(Calcul!$J208,'ModelParams Lp'!$D$28:$O$32,11,0)+BK203</f>
        <v>#N/A</v>
      </c>
      <c r="BT203" s="67" t="e">
        <f>VLOOKUP(Calcul!$J208,'ModelParams Lp'!$D$28:$O$32,12,0)+BL203</f>
        <v>#N/A</v>
      </c>
      <c r="BU203" s="66" t="e">
        <f t="shared" ca="1" si="77"/>
        <v>#DIV/0!</v>
      </c>
      <c r="BV203" s="66" t="e">
        <f t="shared" ca="1" si="78"/>
        <v>#DIV/0!</v>
      </c>
      <c r="BW203" s="66" t="e">
        <f t="shared" ca="1" si="79"/>
        <v>#DIV/0!</v>
      </c>
      <c r="BX203" s="66" t="e">
        <f t="shared" ca="1" si="80"/>
        <v>#DIV/0!</v>
      </c>
      <c r="BY203" s="66" t="e">
        <f t="shared" ca="1" si="81"/>
        <v>#DIV/0!</v>
      </c>
      <c r="BZ203" s="66" t="e">
        <f t="shared" ca="1" si="82"/>
        <v>#DIV/0!</v>
      </c>
      <c r="CA203" s="66" t="e">
        <f t="shared" ca="1" si="83"/>
        <v>#DIV/0!</v>
      </c>
      <c r="CB203" s="66" t="e">
        <f t="shared" ca="1" si="84"/>
        <v>#DIV/0!</v>
      </c>
      <c r="CC203" s="24" t="e">
        <f ca="1">10*LOG10(IF(BU203="",0,POWER(10,((BU203+'ModelParams Lw'!$O$4)/10))) +IF(BV203="",0,POWER(10,((BV203+'ModelParams Lw'!$P$4)/10))) +IF(BW203="",0,POWER(10,((BW203+'ModelParams Lw'!$Q$4)/10))) +IF(BX203="",0,POWER(10,((BX203+'ModelParams Lw'!$R$4)/10))) +IF(BY203="",0,POWER(10,((BY203+'ModelParams Lw'!$S$4)/10))) +IF(BZ203="",0,POWER(10,((BZ203+'ModelParams Lw'!$T$4)/10))) +IF(CA203="",0,POWER(10,((CA203+'ModelParams Lw'!$U$4)/10)))+IF(CB203="",0,POWER(10,((CB203+'ModelParams Lw'!$V$4)/10))))</f>
        <v>#DIV/0!</v>
      </c>
      <c r="CD203" s="24" t="e">
        <f t="shared" ca="1" si="85"/>
        <v>#DIV/0!</v>
      </c>
      <c r="CE203" s="24" t="e">
        <f ca="1">(BU203-'ModelParams Lw'!O$10)/'ModelParams Lw'!O$11</f>
        <v>#DIV/0!</v>
      </c>
      <c r="CF203" s="24" t="e">
        <f ca="1">(BV203-'ModelParams Lw'!P$10)/'ModelParams Lw'!P$11</f>
        <v>#DIV/0!</v>
      </c>
      <c r="CG203" s="24" t="e">
        <f ca="1">(BW203-'ModelParams Lw'!Q$10)/'ModelParams Lw'!Q$11</f>
        <v>#DIV/0!</v>
      </c>
      <c r="CH203" s="24" t="e">
        <f ca="1">(BX203-'ModelParams Lw'!R$10)/'ModelParams Lw'!R$11</f>
        <v>#DIV/0!</v>
      </c>
      <c r="CI203" s="24" t="e">
        <f ca="1">(BY203-'ModelParams Lw'!S$10)/'ModelParams Lw'!S$11</f>
        <v>#DIV/0!</v>
      </c>
      <c r="CJ203" s="24" t="e">
        <f ca="1">(BZ203-'ModelParams Lw'!T$10)/'ModelParams Lw'!T$11</f>
        <v>#DIV/0!</v>
      </c>
      <c r="CK203" s="24" t="e">
        <f ca="1">(CA203-'ModelParams Lw'!U$10)/'ModelParams Lw'!U$11</f>
        <v>#DIV/0!</v>
      </c>
      <c r="CL203" s="24" t="e">
        <f ca="1">(CB203-'ModelParams Lw'!V$10)/'ModelParams Lw'!V$11</f>
        <v>#DIV/0!</v>
      </c>
      <c r="CM203" s="66" t="e">
        <f t="shared" si="86"/>
        <v>#DIV/0!</v>
      </c>
      <c r="CN203" s="66" t="e">
        <f t="shared" si="87"/>
        <v>#DIV/0!</v>
      </c>
      <c r="CO203" s="66" t="e">
        <f t="shared" si="88"/>
        <v>#DIV/0!</v>
      </c>
      <c r="CP203" s="66" t="e">
        <f t="shared" si="89"/>
        <v>#DIV/0!</v>
      </c>
      <c r="CQ203" s="66" t="e">
        <f t="shared" si="90"/>
        <v>#DIV/0!</v>
      </c>
      <c r="CR203" s="66" t="e">
        <f t="shared" si="91"/>
        <v>#DIV/0!</v>
      </c>
      <c r="CS203" s="66" t="e">
        <f t="shared" si="92"/>
        <v>#DIV/0!</v>
      </c>
      <c r="CT203" s="66" t="e">
        <f t="shared" si="93"/>
        <v>#DIV/0!</v>
      </c>
      <c r="CU203" s="24" t="e">
        <f>10*LOG10(IF(CM203="",0,POWER(10,((CM203+'ModelParams Lw'!$O$4)/10))) +IF(CN203="",0,POWER(10,((CN203+'ModelParams Lw'!$P$4)/10))) +IF(CO203="",0,POWER(10,((CO203+'ModelParams Lw'!$Q$4)/10))) +IF(CP203="",0,POWER(10,((CP203+'ModelParams Lw'!$R$4)/10))) +IF(CQ203="",0,POWER(10,((CQ203+'ModelParams Lw'!$S$4)/10))) +IF(CR203="",0,POWER(10,((CR203+'ModelParams Lw'!$T$4)/10))) +IF(CS203="",0,POWER(10,((CS203+'ModelParams Lw'!$U$4)/10)))+IF(CT203="",0,POWER(10,((CT203+'ModelParams Lw'!$V$4)/10))))</f>
        <v>#DIV/0!</v>
      </c>
      <c r="CV203" s="24" t="e">
        <f t="shared" si="94"/>
        <v>#DIV/0!</v>
      </c>
      <c r="CW203" s="24" t="e">
        <f>(CM203-'ModelParams Lw'!O$10)/'ModelParams Lw'!O$11</f>
        <v>#DIV/0!</v>
      </c>
      <c r="CX203" s="24" t="e">
        <f>(CN203-'ModelParams Lw'!P$10)/'ModelParams Lw'!P$11</f>
        <v>#DIV/0!</v>
      </c>
      <c r="CY203" s="24" t="e">
        <f>(CO203-'ModelParams Lw'!Q$10)/'ModelParams Lw'!Q$11</f>
        <v>#DIV/0!</v>
      </c>
      <c r="CZ203" s="24" t="e">
        <f>(CP203-'ModelParams Lw'!R$10)/'ModelParams Lw'!R$11</f>
        <v>#DIV/0!</v>
      </c>
      <c r="DA203" s="24" t="e">
        <f>(CQ203-'ModelParams Lw'!S$10)/'ModelParams Lw'!S$11</f>
        <v>#DIV/0!</v>
      </c>
      <c r="DB203" s="24" t="e">
        <f>(CR203-'ModelParams Lw'!T$10)/'ModelParams Lw'!T$11</f>
        <v>#DIV/0!</v>
      </c>
      <c r="DC203" s="24" t="e">
        <f>(CS203-'ModelParams Lw'!U$10)/'ModelParams Lw'!U$11</f>
        <v>#DIV/0!</v>
      </c>
      <c r="DD203" s="24" t="e">
        <f>(CT203-'ModelParams Lw'!V$10)/'ModelParams Lw'!V$11</f>
        <v>#DIV/0!</v>
      </c>
    </row>
    <row r="204" spans="1:108" x14ac:dyDescent="0.25">
      <c r="A204" s="12">
        <f>'Sound Power'!B204</f>
        <v>0</v>
      </c>
      <c r="B204" s="12">
        <f>'Sound Power'!D204</f>
        <v>0</v>
      </c>
      <c r="C204" s="12">
        <f>'Sound Power'!E204</f>
        <v>0</v>
      </c>
      <c r="D204" s="12">
        <f>'Sound Power'!F204</f>
        <v>0</v>
      </c>
      <c r="E204" s="67" t="e">
        <f>IF(Calcul!$G209="SA",'Sound Power'!AY204,'Sound Power'!P204)</f>
        <v>#DIV/0!</v>
      </c>
      <c r="F204" s="67" t="e">
        <f>IF(Calcul!$G209="SA",'Sound Power'!AZ204,'Sound Power'!Q204)</f>
        <v>#DIV/0!</v>
      </c>
      <c r="G204" s="67" t="e">
        <f>IF(Calcul!$G209="SA",'Sound Power'!BA204,'Sound Power'!R204)</f>
        <v>#DIV/0!</v>
      </c>
      <c r="H204" s="67" t="e">
        <f>IF(Calcul!$G209="SA",'Sound Power'!BB204,'Sound Power'!S204)</f>
        <v>#DIV/0!</v>
      </c>
      <c r="I204" s="67" t="e">
        <f>IF(Calcul!$G209="SA",'Sound Power'!BC204,'Sound Power'!T204)</f>
        <v>#DIV/0!</v>
      </c>
      <c r="J204" s="67" t="e">
        <f>IF(Calcul!$G209="SA",'Sound Power'!BD204,'Sound Power'!U204)</f>
        <v>#DIV/0!</v>
      </c>
      <c r="K204" s="67" t="e">
        <f>IF(Calcul!$G209="SA",'Sound Power'!BE204,'Sound Power'!V204)</f>
        <v>#DIV/0!</v>
      </c>
      <c r="L204" s="67" t="e">
        <f>IF(Calcul!$G209="SA",'Sound Power'!BF204,'Sound Power'!W204)</f>
        <v>#DIV/0!</v>
      </c>
      <c r="M204" s="67" t="e">
        <f>'Sound Power'!BY204</f>
        <v>#DIV/0!</v>
      </c>
      <c r="N204" s="67" t="e">
        <f>'Sound Power'!BZ204</f>
        <v>#DIV/0!</v>
      </c>
      <c r="O204" s="67" t="e">
        <f>'Sound Power'!CA204</f>
        <v>#DIV/0!</v>
      </c>
      <c r="P204" s="67" t="e">
        <f>'Sound Power'!CB204</f>
        <v>#DIV/0!</v>
      </c>
      <c r="Q204" s="67" t="e">
        <f>'Sound Power'!CC204</f>
        <v>#DIV/0!</v>
      </c>
      <c r="R204" s="67" t="e">
        <f>'Sound Power'!CD204</f>
        <v>#DIV/0!</v>
      </c>
      <c r="S204" s="67" t="e">
        <f>'Sound Power'!CE204</f>
        <v>#DIV/0!</v>
      </c>
      <c r="T204" s="67" t="e">
        <f>'Sound Power'!CF204</f>
        <v>#DIV/0!</v>
      </c>
      <c r="U204" s="64">
        <f t="shared" si="74"/>
        <v>0</v>
      </c>
      <c r="V204" s="64">
        <f t="shared" si="75"/>
        <v>0</v>
      </c>
      <c r="W204" s="67" t="e">
        <f>('ModelParams Lp'!B$4*10^'ModelParams Lp'!B$5*($U204/$V204)^'ModelParams Lp'!B$6)*3</f>
        <v>#DIV/0!</v>
      </c>
      <c r="X204" s="67" t="e">
        <f>('ModelParams Lp'!C$4*10^'ModelParams Lp'!C$5*($U204/$V204)^'ModelParams Lp'!C$6)*3</f>
        <v>#DIV/0!</v>
      </c>
      <c r="Y204" s="67" t="e">
        <f>('ModelParams Lp'!D$4*10^'ModelParams Lp'!D$5*($U204/$V204)^'ModelParams Lp'!D$6)*3</f>
        <v>#DIV/0!</v>
      </c>
      <c r="Z204" s="67" t="e">
        <f>('ModelParams Lp'!E$4*10^'ModelParams Lp'!E$5*($U204/$V204)^'ModelParams Lp'!E$6)*3</f>
        <v>#DIV/0!</v>
      </c>
      <c r="AA204" s="67" t="e">
        <f>('ModelParams Lp'!F$4*10^'ModelParams Lp'!F$5*($U204/$V204)^'ModelParams Lp'!F$6)*3</f>
        <v>#DIV/0!</v>
      </c>
      <c r="AB204" s="67" t="e">
        <f>('ModelParams Lp'!G$4*10^'ModelParams Lp'!G$5*($U204/$V204)^'ModelParams Lp'!G$6)*3</f>
        <v>#DIV/0!</v>
      </c>
      <c r="AC204" s="67" t="e">
        <f>('ModelParams Lp'!H$4*10^'ModelParams Lp'!H$5*($U204/$V204)^'ModelParams Lp'!H$6)*3</f>
        <v>#DIV/0!</v>
      </c>
      <c r="AD204" s="67" t="e">
        <f>('ModelParams Lp'!I$4*10^'ModelParams Lp'!I$5*($U204/$V204)^'ModelParams Lp'!I$6)*3</f>
        <v>#DIV/0!</v>
      </c>
      <c r="AE204" s="53" t="e">
        <f t="shared" si="76"/>
        <v>#DIV/0!</v>
      </c>
      <c r="AF204" s="53" t="e">
        <f>IF(AE204&lt;'ModelParams Lp'!$B$16,-1,IF(AE204&lt;'ModelParams Lp'!$C$16,0,IF(AE204&lt;'ModelParams Lp'!$D$16,1,IF(AE204&lt;'ModelParams Lp'!$E$16,2,IF(AE204&lt;'ModelParams Lp'!$F$16,3,IF(AE204&lt;'ModelParams Lp'!$G$16,4,IF(AE204&lt;'ModelParams Lp'!$H$16,5,6)))))))</f>
        <v>#DIV/0!</v>
      </c>
      <c r="AG204" s="67" t="e">
        <f ca="1">IF($AF204&gt;1,0,OFFSET('ModelParams Lp'!$C$12,0,-'Sound Pressure'!$AF204))</f>
        <v>#DIV/0!</v>
      </c>
      <c r="AH204" s="67" t="e">
        <f ca="1">IF($AF204&gt;2,0,OFFSET('ModelParams Lp'!$D$12,0,-'Sound Pressure'!$AF204))</f>
        <v>#DIV/0!</v>
      </c>
      <c r="AI204" s="67" t="e">
        <f ca="1">IF($AF204&gt;3,0,OFFSET('ModelParams Lp'!$E$12,0,-'Sound Pressure'!$AF204))</f>
        <v>#DIV/0!</v>
      </c>
      <c r="AJ204" s="67" t="e">
        <f ca="1">IF($AF204&gt;4,0,OFFSET('ModelParams Lp'!$F$12,0,-'Sound Pressure'!$AF204))</f>
        <v>#DIV/0!</v>
      </c>
      <c r="AK204" s="67" t="e">
        <f ca="1">IF($AF204&gt;3,0,OFFSET('ModelParams Lp'!$G$12,0,-'Sound Pressure'!$AF204))</f>
        <v>#DIV/0!</v>
      </c>
      <c r="AL204" s="67" t="e">
        <f ca="1">IF($AF204&gt;5,0,OFFSET('ModelParams Lp'!$H$12,0,-'Sound Pressure'!$AF204))</f>
        <v>#DIV/0!</v>
      </c>
      <c r="AM204" s="67" t="e">
        <f ca="1">IF($AF204&gt;6,0,OFFSET('ModelParams Lp'!$I$12,0,-'Sound Pressure'!$AF204))</f>
        <v>#DIV/0!</v>
      </c>
      <c r="AN204" s="67" t="e">
        <f ca="1">IF($AF204&gt;7,0,IF($AF$4&lt;0,3,OFFSET('ModelParams Lp'!$J$12,0,-'Sound Pressure'!$AF204)))</f>
        <v>#DIV/0!</v>
      </c>
      <c r="AO204" s="67" t="e">
        <f t="shared" si="71"/>
        <v>#DIV/0!</v>
      </c>
      <c r="AP204" s="67" t="e">
        <f t="shared" si="73"/>
        <v>#DIV/0!</v>
      </c>
      <c r="AQ204" s="67" t="e">
        <f t="shared" si="73"/>
        <v>#DIV/0!</v>
      </c>
      <c r="AR204" s="67" t="e">
        <f t="shared" si="73"/>
        <v>#DIV/0!</v>
      </c>
      <c r="AS204" s="67" t="e">
        <f t="shared" si="73"/>
        <v>#DIV/0!</v>
      </c>
      <c r="AT204" s="67" t="e">
        <f t="shared" si="73"/>
        <v>#DIV/0!</v>
      </c>
      <c r="AU204" s="67" t="e">
        <f t="shared" si="73"/>
        <v>#DIV/0!</v>
      </c>
      <c r="AV204" s="67" t="e">
        <f t="shared" si="73"/>
        <v>#DIV/0!</v>
      </c>
      <c r="AW204" s="67">
        <f>'ModelParams Lp'!B$22</f>
        <v>4</v>
      </c>
      <c r="AX204" s="67">
        <f>'ModelParams Lp'!C$22</f>
        <v>2</v>
      </c>
      <c r="AY204" s="67">
        <f>'ModelParams Lp'!D$22</f>
        <v>1</v>
      </c>
      <c r="AZ204" s="67">
        <f>'ModelParams Lp'!E$22</f>
        <v>0</v>
      </c>
      <c r="BA204" s="67">
        <f>'ModelParams Lp'!F$22</f>
        <v>0</v>
      </c>
      <c r="BB204" s="67">
        <f>'ModelParams Lp'!G$22</f>
        <v>0</v>
      </c>
      <c r="BC204" s="67">
        <f>'ModelParams Lp'!H$22</f>
        <v>0</v>
      </c>
      <c r="BD204" s="67">
        <f>'ModelParams Lp'!I$22</f>
        <v>0</v>
      </c>
      <c r="BE204" s="67" t="e">
        <f>-10*LOG(2/(4*PI()*2^2)+4/(0.163*(Calcul!$K209*Calcul!$L209)/VLOOKUP(Calcul!$I209,'ModelParams Lp'!$E$37:$F$39,2,0)))</f>
        <v>#N/A</v>
      </c>
      <c r="BF204" s="67" t="e">
        <f>-10*LOG(2/(4*PI()*2^2)+4/(0.163*(Calcul!$K209*Calcul!$L209)/VLOOKUP(Calcul!$I209,'ModelParams Lp'!$E$37:$F$39,2,0)))</f>
        <v>#N/A</v>
      </c>
      <c r="BG204" s="67" t="e">
        <f>-10*LOG(2/(4*PI()*2^2)+4/(0.163*(Calcul!$K209*Calcul!$L209)/VLOOKUP(Calcul!$I209,'ModelParams Lp'!$E$37:$F$39,2,0)))</f>
        <v>#N/A</v>
      </c>
      <c r="BH204" s="67" t="e">
        <f>-10*LOG(2/(4*PI()*2^2)+4/(0.163*(Calcul!$K209*Calcul!$L209)/VLOOKUP(Calcul!$I209,'ModelParams Lp'!$E$37:$F$39,2,0)))</f>
        <v>#N/A</v>
      </c>
      <c r="BI204" s="67" t="e">
        <f>-10*LOG(2/(4*PI()*2^2)+4/(0.163*(Calcul!$K209*Calcul!$L209)/VLOOKUP(Calcul!$I209,'ModelParams Lp'!$E$37:$F$39,2,0)))</f>
        <v>#N/A</v>
      </c>
      <c r="BJ204" s="67" t="e">
        <f>-10*LOG(2/(4*PI()*2^2)+4/(0.163*(Calcul!$K209*Calcul!$L209)/VLOOKUP(Calcul!$I209,'ModelParams Lp'!$E$37:$F$39,2,0)))</f>
        <v>#N/A</v>
      </c>
      <c r="BK204" s="67" t="e">
        <f>-10*LOG(2/(4*PI()*2^2)+4/(0.163*(Calcul!$K209*Calcul!$L209)/VLOOKUP(Calcul!$I209,'ModelParams Lp'!$E$37:$F$39,2,0)))</f>
        <v>#N/A</v>
      </c>
      <c r="BL204" s="67" t="e">
        <f>-10*LOG(2/(4*PI()*2^2)+4/(0.163*(Calcul!$K209*Calcul!$L209)/VLOOKUP(Calcul!$I209,'ModelParams Lp'!$E$37:$F$39,2,0)))</f>
        <v>#N/A</v>
      </c>
      <c r="BM204" s="67" t="e">
        <f>VLOOKUP(Calcul!$J209,'ModelParams Lp'!$D$28:$O$32,5,0)+BE204</f>
        <v>#N/A</v>
      </c>
      <c r="BN204" s="67" t="e">
        <f>VLOOKUP(Calcul!$J209,'ModelParams Lp'!$D$28:$O$32,6,0)+BF204</f>
        <v>#N/A</v>
      </c>
      <c r="BO204" s="67" t="e">
        <f>VLOOKUP(Calcul!$J209,'ModelParams Lp'!$D$28:$O$32,7,0)+BG204</f>
        <v>#N/A</v>
      </c>
      <c r="BP204" s="67" t="e">
        <f>VLOOKUP(Calcul!$J209,'ModelParams Lp'!$D$28:$O$32,8,0)+BH204</f>
        <v>#N/A</v>
      </c>
      <c r="BQ204" s="67" t="e">
        <f>VLOOKUP(Calcul!$J209,'ModelParams Lp'!$D$28:$O$32,9,0)+BI204</f>
        <v>#N/A</v>
      </c>
      <c r="BR204" s="67" t="e">
        <f>VLOOKUP(Calcul!$J209,'ModelParams Lp'!$D$28:$O$32,10,0)+BJ204</f>
        <v>#N/A</v>
      </c>
      <c r="BS204" s="67" t="e">
        <f>VLOOKUP(Calcul!$J209,'ModelParams Lp'!$D$28:$O$32,11,0)+BK204</f>
        <v>#N/A</v>
      </c>
      <c r="BT204" s="67" t="e">
        <f>VLOOKUP(Calcul!$J209,'ModelParams Lp'!$D$28:$O$32,12,0)+BL204</f>
        <v>#N/A</v>
      </c>
      <c r="BU204" s="66" t="e">
        <f t="shared" ca="1" si="77"/>
        <v>#DIV/0!</v>
      </c>
      <c r="BV204" s="66" t="e">
        <f t="shared" ca="1" si="78"/>
        <v>#DIV/0!</v>
      </c>
      <c r="BW204" s="66" t="e">
        <f t="shared" ca="1" si="79"/>
        <v>#DIV/0!</v>
      </c>
      <c r="BX204" s="66" t="e">
        <f t="shared" ca="1" si="80"/>
        <v>#DIV/0!</v>
      </c>
      <c r="BY204" s="66" t="e">
        <f t="shared" ca="1" si="81"/>
        <v>#DIV/0!</v>
      </c>
      <c r="BZ204" s="66" t="e">
        <f t="shared" ca="1" si="82"/>
        <v>#DIV/0!</v>
      </c>
      <c r="CA204" s="66" t="e">
        <f t="shared" ca="1" si="83"/>
        <v>#DIV/0!</v>
      </c>
      <c r="CB204" s="66" t="e">
        <f t="shared" ca="1" si="84"/>
        <v>#DIV/0!</v>
      </c>
      <c r="CC204" s="24" t="e">
        <f ca="1">10*LOG10(IF(BU204="",0,POWER(10,((BU204+'ModelParams Lw'!$O$4)/10))) +IF(BV204="",0,POWER(10,((BV204+'ModelParams Lw'!$P$4)/10))) +IF(BW204="",0,POWER(10,((BW204+'ModelParams Lw'!$Q$4)/10))) +IF(BX204="",0,POWER(10,((BX204+'ModelParams Lw'!$R$4)/10))) +IF(BY204="",0,POWER(10,((BY204+'ModelParams Lw'!$S$4)/10))) +IF(BZ204="",0,POWER(10,((BZ204+'ModelParams Lw'!$T$4)/10))) +IF(CA204="",0,POWER(10,((CA204+'ModelParams Lw'!$U$4)/10)))+IF(CB204="",0,POWER(10,((CB204+'ModelParams Lw'!$V$4)/10))))</f>
        <v>#DIV/0!</v>
      </c>
      <c r="CD204" s="24" t="e">
        <f t="shared" ca="1" si="85"/>
        <v>#DIV/0!</v>
      </c>
      <c r="CE204" s="24" t="e">
        <f ca="1">(BU204-'ModelParams Lw'!O$10)/'ModelParams Lw'!O$11</f>
        <v>#DIV/0!</v>
      </c>
      <c r="CF204" s="24" t="e">
        <f ca="1">(BV204-'ModelParams Lw'!P$10)/'ModelParams Lw'!P$11</f>
        <v>#DIV/0!</v>
      </c>
      <c r="CG204" s="24" t="e">
        <f ca="1">(BW204-'ModelParams Lw'!Q$10)/'ModelParams Lw'!Q$11</f>
        <v>#DIV/0!</v>
      </c>
      <c r="CH204" s="24" t="e">
        <f ca="1">(BX204-'ModelParams Lw'!R$10)/'ModelParams Lw'!R$11</f>
        <v>#DIV/0!</v>
      </c>
      <c r="CI204" s="24" t="e">
        <f ca="1">(BY204-'ModelParams Lw'!S$10)/'ModelParams Lw'!S$11</f>
        <v>#DIV/0!</v>
      </c>
      <c r="CJ204" s="24" t="e">
        <f ca="1">(BZ204-'ModelParams Lw'!T$10)/'ModelParams Lw'!T$11</f>
        <v>#DIV/0!</v>
      </c>
      <c r="CK204" s="24" t="e">
        <f ca="1">(CA204-'ModelParams Lw'!U$10)/'ModelParams Lw'!U$11</f>
        <v>#DIV/0!</v>
      </c>
      <c r="CL204" s="24" t="e">
        <f ca="1">(CB204-'ModelParams Lw'!V$10)/'ModelParams Lw'!V$11</f>
        <v>#DIV/0!</v>
      </c>
      <c r="CM204" s="66" t="e">
        <f t="shared" si="86"/>
        <v>#DIV/0!</v>
      </c>
      <c r="CN204" s="66" t="e">
        <f t="shared" si="87"/>
        <v>#DIV/0!</v>
      </c>
      <c r="CO204" s="66" t="e">
        <f t="shared" si="88"/>
        <v>#DIV/0!</v>
      </c>
      <c r="CP204" s="66" t="e">
        <f t="shared" si="89"/>
        <v>#DIV/0!</v>
      </c>
      <c r="CQ204" s="66" t="e">
        <f t="shared" si="90"/>
        <v>#DIV/0!</v>
      </c>
      <c r="CR204" s="66" t="e">
        <f t="shared" si="91"/>
        <v>#DIV/0!</v>
      </c>
      <c r="CS204" s="66" t="e">
        <f t="shared" si="92"/>
        <v>#DIV/0!</v>
      </c>
      <c r="CT204" s="66" t="e">
        <f t="shared" si="93"/>
        <v>#DIV/0!</v>
      </c>
      <c r="CU204" s="24" t="e">
        <f>10*LOG10(IF(CM204="",0,POWER(10,((CM204+'ModelParams Lw'!$O$4)/10))) +IF(CN204="",0,POWER(10,((CN204+'ModelParams Lw'!$P$4)/10))) +IF(CO204="",0,POWER(10,((CO204+'ModelParams Lw'!$Q$4)/10))) +IF(CP204="",0,POWER(10,((CP204+'ModelParams Lw'!$R$4)/10))) +IF(CQ204="",0,POWER(10,((CQ204+'ModelParams Lw'!$S$4)/10))) +IF(CR204="",0,POWER(10,((CR204+'ModelParams Lw'!$T$4)/10))) +IF(CS204="",0,POWER(10,((CS204+'ModelParams Lw'!$U$4)/10)))+IF(CT204="",0,POWER(10,((CT204+'ModelParams Lw'!$V$4)/10))))</f>
        <v>#DIV/0!</v>
      </c>
      <c r="CV204" s="24" t="e">
        <f t="shared" si="94"/>
        <v>#DIV/0!</v>
      </c>
      <c r="CW204" s="24" t="e">
        <f>(CM204-'ModelParams Lw'!O$10)/'ModelParams Lw'!O$11</f>
        <v>#DIV/0!</v>
      </c>
      <c r="CX204" s="24" t="e">
        <f>(CN204-'ModelParams Lw'!P$10)/'ModelParams Lw'!P$11</f>
        <v>#DIV/0!</v>
      </c>
      <c r="CY204" s="24" t="e">
        <f>(CO204-'ModelParams Lw'!Q$10)/'ModelParams Lw'!Q$11</f>
        <v>#DIV/0!</v>
      </c>
      <c r="CZ204" s="24" t="e">
        <f>(CP204-'ModelParams Lw'!R$10)/'ModelParams Lw'!R$11</f>
        <v>#DIV/0!</v>
      </c>
      <c r="DA204" s="24" t="e">
        <f>(CQ204-'ModelParams Lw'!S$10)/'ModelParams Lw'!S$11</f>
        <v>#DIV/0!</v>
      </c>
      <c r="DB204" s="24" t="e">
        <f>(CR204-'ModelParams Lw'!T$10)/'ModelParams Lw'!T$11</f>
        <v>#DIV/0!</v>
      </c>
      <c r="DC204" s="24" t="e">
        <f>(CS204-'ModelParams Lw'!U$10)/'ModelParams Lw'!U$11</f>
        <v>#DIV/0!</v>
      </c>
      <c r="DD204" s="24" t="e">
        <f>(CT204-'ModelParams Lw'!V$10)/'ModelParams Lw'!V$11</f>
        <v>#DIV/0!</v>
      </c>
    </row>
    <row r="205" spans="1:108" x14ac:dyDescent="0.25">
      <c r="A205" s="12">
        <f>'Sound Power'!B205</f>
        <v>0</v>
      </c>
      <c r="B205" s="12">
        <f>'Sound Power'!D205</f>
        <v>0</v>
      </c>
      <c r="C205" s="12">
        <f>'Sound Power'!E205</f>
        <v>0</v>
      </c>
      <c r="D205" s="12">
        <f>'Sound Power'!F205</f>
        <v>0</v>
      </c>
      <c r="E205" s="67" t="e">
        <f>IF(Calcul!$G210="SA",'Sound Power'!AY205,'Sound Power'!P205)</f>
        <v>#DIV/0!</v>
      </c>
      <c r="F205" s="67" t="e">
        <f>IF(Calcul!$G210="SA",'Sound Power'!AZ205,'Sound Power'!Q205)</f>
        <v>#DIV/0!</v>
      </c>
      <c r="G205" s="67" t="e">
        <f>IF(Calcul!$G210="SA",'Sound Power'!BA205,'Sound Power'!R205)</f>
        <v>#DIV/0!</v>
      </c>
      <c r="H205" s="67" t="e">
        <f>IF(Calcul!$G210="SA",'Sound Power'!BB205,'Sound Power'!S205)</f>
        <v>#DIV/0!</v>
      </c>
      <c r="I205" s="67" t="e">
        <f>IF(Calcul!$G210="SA",'Sound Power'!BC205,'Sound Power'!T205)</f>
        <v>#DIV/0!</v>
      </c>
      <c r="J205" s="67" t="e">
        <f>IF(Calcul!$G210="SA",'Sound Power'!BD205,'Sound Power'!U205)</f>
        <v>#DIV/0!</v>
      </c>
      <c r="K205" s="67" t="e">
        <f>IF(Calcul!$G210="SA",'Sound Power'!BE205,'Sound Power'!V205)</f>
        <v>#DIV/0!</v>
      </c>
      <c r="L205" s="67" t="e">
        <f>IF(Calcul!$G210="SA",'Sound Power'!BF205,'Sound Power'!W205)</f>
        <v>#DIV/0!</v>
      </c>
      <c r="M205" s="67" t="e">
        <f>'Sound Power'!BY205</f>
        <v>#DIV/0!</v>
      </c>
      <c r="N205" s="67" t="e">
        <f>'Sound Power'!BZ205</f>
        <v>#DIV/0!</v>
      </c>
      <c r="O205" s="67" t="e">
        <f>'Sound Power'!CA205</f>
        <v>#DIV/0!</v>
      </c>
      <c r="P205" s="67" t="e">
        <f>'Sound Power'!CB205</f>
        <v>#DIV/0!</v>
      </c>
      <c r="Q205" s="67" t="e">
        <f>'Sound Power'!CC205</f>
        <v>#DIV/0!</v>
      </c>
      <c r="R205" s="67" t="e">
        <f>'Sound Power'!CD205</f>
        <v>#DIV/0!</v>
      </c>
      <c r="S205" s="67" t="e">
        <f>'Sound Power'!CE205</f>
        <v>#DIV/0!</v>
      </c>
      <c r="T205" s="67" t="e">
        <f>'Sound Power'!CF205</f>
        <v>#DIV/0!</v>
      </c>
      <c r="U205" s="64">
        <f t="shared" si="74"/>
        <v>0</v>
      </c>
      <c r="V205" s="64">
        <f t="shared" si="75"/>
        <v>0</v>
      </c>
      <c r="W205" s="67" t="e">
        <f>('ModelParams Lp'!B$4*10^'ModelParams Lp'!B$5*($U205/$V205)^'ModelParams Lp'!B$6)*3</f>
        <v>#DIV/0!</v>
      </c>
      <c r="X205" s="67" t="e">
        <f>('ModelParams Lp'!C$4*10^'ModelParams Lp'!C$5*($U205/$V205)^'ModelParams Lp'!C$6)*3</f>
        <v>#DIV/0!</v>
      </c>
      <c r="Y205" s="67" t="e">
        <f>('ModelParams Lp'!D$4*10^'ModelParams Lp'!D$5*($U205/$V205)^'ModelParams Lp'!D$6)*3</f>
        <v>#DIV/0!</v>
      </c>
      <c r="Z205" s="67" t="e">
        <f>('ModelParams Lp'!E$4*10^'ModelParams Lp'!E$5*($U205/$V205)^'ModelParams Lp'!E$6)*3</f>
        <v>#DIV/0!</v>
      </c>
      <c r="AA205" s="67" t="e">
        <f>('ModelParams Lp'!F$4*10^'ModelParams Lp'!F$5*($U205/$V205)^'ModelParams Lp'!F$6)*3</f>
        <v>#DIV/0!</v>
      </c>
      <c r="AB205" s="67" t="e">
        <f>('ModelParams Lp'!G$4*10^'ModelParams Lp'!G$5*($U205/$V205)^'ModelParams Lp'!G$6)*3</f>
        <v>#DIV/0!</v>
      </c>
      <c r="AC205" s="67" t="e">
        <f>('ModelParams Lp'!H$4*10^'ModelParams Lp'!H$5*($U205/$V205)^'ModelParams Lp'!H$6)*3</f>
        <v>#DIV/0!</v>
      </c>
      <c r="AD205" s="67" t="e">
        <f>('ModelParams Lp'!I$4*10^'ModelParams Lp'!I$5*($U205/$V205)^'ModelParams Lp'!I$6)*3</f>
        <v>#DIV/0!</v>
      </c>
      <c r="AE205" s="53" t="e">
        <f t="shared" si="76"/>
        <v>#DIV/0!</v>
      </c>
      <c r="AF205" s="53" t="e">
        <f>IF(AE205&lt;'ModelParams Lp'!$B$16,-1,IF(AE205&lt;'ModelParams Lp'!$C$16,0,IF(AE205&lt;'ModelParams Lp'!$D$16,1,IF(AE205&lt;'ModelParams Lp'!$E$16,2,IF(AE205&lt;'ModelParams Lp'!$F$16,3,IF(AE205&lt;'ModelParams Lp'!$G$16,4,IF(AE205&lt;'ModelParams Lp'!$H$16,5,6)))))))</f>
        <v>#DIV/0!</v>
      </c>
      <c r="AG205" s="67" t="e">
        <f ca="1">IF($AF205&gt;1,0,OFFSET('ModelParams Lp'!$C$12,0,-'Sound Pressure'!$AF205))</f>
        <v>#DIV/0!</v>
      </c>
      <c r="AH205" s="67" t="e">
        <f ca="1">IF($AF205&gt;2,0,OFFSET('ModelParams Lp'!$D$12,0,-'Sound Pressure'!$AF205))</f>
        <v>#DIV/0!</v>
      </c>
      <c r="AI205" s="67" t="e">
        <f ca="1">IF($AF205&gt;3,0,OFFSET('ModelParams Lp'!$E$12,0,-'Sound Pressure'!$AF205))</f>
        <v>#DIV/0!</v>
      </c>
      <c r="AJ205" s="67" t="e">
        <f ca="1">IF($AF205&gt;4,0,OFFSET('ModelParams Lp'!$F$12,0,-'Sound Pressure'!$AF205))</f>
        <v>#DIV/0!</v>
      </c>
      <c r="AK205" s="67" t="e">
        <f ca="1">IF($AF205&gt;3,0,OFFSET('ModelParams Lp'!$G$12,0,-'Sound Pressure'!$AF205))</f>
        <v>#DIV/0!</v>
      </c>
      <c r="AL205" s="67" t="e">
        <f ca="1">IF($AF205&gt;5,0,OFFSET('ModelParams Lp'!$H$12,0,-'Sound Pressure'!$AF205))</f>
        <v>#DIV/0!</v>
      </c>
      <c r="AM205" s="67" t="e">
        <f ca="1">IF($AF205&gt;6,0,OFFSET('ModelParams Lp'!$I$12,0,-'Sound Pressure'!$AF205))</f>
        <v>#DIV/0!</v>
      </c>
      <c r="AN205" s="67" t="e">
        <f ca="1">IF($AF205&gt;7,0,IF($AF$4&lt;0,3,OFFSET('ModelParams Lp'!$J$12,0,-'Sound Pressure'!$AF205)))</f>
        <v>#DIV/0!</v>
      </c>
      <c r="AO205" s="67" t="e">
        <f t="shared" si="71"/>
        <v>#DIV/0!</v>
      </c>
      <c r="AP205" s="67" t="e">
        <f t="shared" si="73"/>
        <v>#DIV/0!</v>
      </c>
      <c r="AQ205" s="67" t="e">
        <f t="shared" si="73"/>
        <v>#DIV/0!</v>
      </c>
      <c r="AR205" s="67" t="e">
        <f t="shared" si="73"/>
        <v>#DIV/0!</v>
      </c>
      <c r="AS205" s="67" t="e">
        <f t="shared" si="73"/>
        <v>#DIV/0!</v>
      </c>
      <c r="AT205" s="67" t="e">
        <f t="shared" si="73"/>
        <v>#DIV/0!</v>
      </c>
      <c r="AU205" s="67" t="e">
        <f t="shared" si="73"/>
        <v>#DIV/0!</v>
      </c>
      <c r="AV205" s="67" t="e">
        <f t="shared" si="73"/>
        <v>#DIV/0!</v>
      </c>
      <c r="AW205" s="67">
        <f>'ModelParams Lp'!B$22</f>
        <v>4</v>
      </c>
      <c r="AX205" s="67">
        <f>'ModelParams Lp'!C$22</f>
        <v>2</v>
      </c>
      <c r="AY205" s="67">
        <f>'ModelParams Lp'!D$22</f>
        <v>1</v>
      </c>
      <c r="AZ205" s="67">
        <f>'ModelParams Lp'!E$22</f>
        <v>0</v>
      </c>
      <c r="BA205" s="67">
        <f>'ModelParams Lp'!F$22</f>
        <v>0</v>
      </c>
      <c r="BB205" s="67">
        <f>'ModelParams Lp'!G$22</f>
        <v>0</v>
      </c>
      <c r="BC205" s="67">
        <f>'ModelParams Lp'!H$22</f>
        <v>0</v>
      </c>
      <c r="BD205" s="67">
        <f>'ModelParams Lp'!I$22</f>
        <v>0</v>
      </c>
      <c r="BE205" s="67" t="e">
        <f>-10*LOG(2/(4*PI()*2^2)+4/(0.163*(Calcul!$K210*Calcul!$L210)/VLOOKUP(Calcul!$I210,'ModelParams Lp'!$E$37:$F$39,2,0)))</f>
        <v>#N/A</v>
      </c>
      <c r="BF205" s="67" t="e">
        <f>-10*LOG(2/(4*PI()*2^2)+4/(0.163*(Calcul!$K210*Calcul!$L210)/VLOOKUP(Calcul!$I210,'ModelParams Lp'!$E$37:$F$39,2,0)))</f>
        <v>#N/A</v>
      </c>
      <c r="BG205" s="67" t="e">
        <f>-10*LOG(2/(4*PI()*2^2)+4/(0.163*(Calcul!$K210*Calcul!$L210)/VLOOKUP(Calcul!$I210,'ModelParams Lp'!$E$37:$F$39,2,0)))</f>
        <v>#N/A</v>
      </c>
      <c r="BH205" s="67" t="e">
        <f>-10*LOG(2/(4*PI()*2^2)+4/(0.163*(Calcul!$K210*Calcul!$L210)/VLOOKUP(Calcul!$I210,'ModelParams Lp'!$E$37:$F$39,2,0)))</f>
        <v>#N/A</v>
      </c>
      <c r="BI205" s="67" t="e">
        <f>-10*LOG(2/(4*PI()*2^2)+4/(0.163*(Calcul!$K210*Calcul!$L210)/VLOOKUP(Calcul!$I210,'ModelParams Lp'!$E$37:$F$39,2,0)))</f>
        <v>#N/A</v>
      </c>
      <c r="BJ205" s="67" t="e">
        <f>-10*LOG(2/(4*PI()*2^2)+4/(0.163*(Calcul!$K210*Calcul!$L210)/VLOOKUP(Calcul!$I210,'ModelParams Lp'!$E$37:$F$39,2,0)))</f>
        <v>#N/A</v>
      </c>
      <c r="BK205" s="67" t="e">
        <f>-10*LOG(2/(4*PI()*2^2)+4/(0.163*(Calcul!$K210*Calcul!$L210)/VLOOKUP(Calcul!$I210,'ModelParams Lp'!$E$37:$F$39,2,0)))</f>
        <v>#N/A</v>
      </c>
      <c r="BL205" s="67" t="e">
        <f>-10*LOG(2/(4*PI()*2^2)+4/(0.163*(Calcul!$K210*Calcul!$L210)/VLOOKUP(Calcul!$I210,'ModelParams Lp'!$E$37:$F$39,2,0)))</f>
        <v>#N/A</v>
      </c>
      <c r="BM205" s="67" t="e">
        <f>VLOOKUP(Calcul!$J210,'ModelParams Lp'!$D$28:$O$32,5,0)+BE205</f>
        <v>#N/A</v>
      </c>
      <c r="BN205" s="67" t="e">
        <f>VLOOKUP(Calcul!$J210,'ModelParams Lp'!$D$28:$O$32,6,0)+BF205</f>
        <v>#N/A</v>
      </c>
      <c r="BO205" s="67" t="e">
        <f>VLOOKUP(Calcul!$J210,'ModelParams Lp'!$D$28:$O$32,7,0)+BG205</f>
        <v>#N/A</v>
      </c>
      <c r="BP205" s="67" t="e">
        <f>VLOOKUP(Calcul!$J210,'ModelParams Lp'!$D$28:$O$32,8,0)+BH205</f>
        <v>#N/A</v>
      </c>
      <c r="BQ205" s="67" t="e">
        <f>VLOOKUP(Calcul!$J210,'ModelParams Lp'!$D$28:$O$32,9,0)+BI205</f>
        <v>#N/A</v>
      </c>
      <c r="BR205" s="67" t="e">
        <f>VLOOKUP(Calcul!$J210,'ModelParams Lp'!$D$28:$O$32,10,0)+BJ205</f>
        <v>#N/A</v>
      </c>
      <c r="BS205" s="67" t="e">
        <f>VLOOKUP(Calcul!$J210,'ModelParams Lp'!$D$28:$O$32,11,0)+BK205</f>
        <v>#N/A</v>
      </c>
      <c r="BT205" s="67" t="e">
        <f>VLOOKUP(Calcul!$J210,'ModelParams Lp'!$D$28:$O$32,12,0)+BL205</f>
        <v>#N/A</v>
      </c>
      <c r="BU205" s="66" t="e">
        <f t="shared" ca="1" si="77"/>
        <v>#DIV/0!</v>
      </c>
      <c r="BV205" s="66" t="e">
        <f t="shared" ca="1" si="78"/>
        <v>#DIV/0!</v>
      </c>
      <c r="BW205" s="66" t="e">
        <f t="shared" ca="1" si="79"/>
        <v>#DIV/0!</v>
      </c>
      <c r="BX205" s="66" t="e">
        <f t="shared" ca="1" si="80"/>
        <v>#DIV/0!</v>
      </c>
      <c r="BY205" s="66" t="e">
        <f t="shared" ca="1" si="81"/>
        <v>#DIV/0!</v>
      </c>
      <c r="BZ205" s="66" t="e">
        <f t="shared" ca="1" si="82"/>
        <v>#DIV/0!</v>
      </c>
      <c r="CA205" s="66" t="e">
        <f t="shared" ca="1" si="83"/>
        <v>#DIV/0!</v>
      </c>
      <c r="CB205" s="66" t="e">
        <f t="shared" ca="1" si="84"/>
        <v>#DIV/0!</v>
      </c>
      <c r="CC205" s="24" t="e">
        <f ca="1">10*LOG10(IF(BU205="",0,POWER(10,((BU205+'ModelParams Lw'!$O$4)/10))) +IF(BV205="",0,POWER(10,((BV205+'ModelParams Lw'!$P$4)/10))) +IF(BW205="",0,POWER(10,((BW205+'ModelParams Lw'!$Q$4)/10))) +IF(BX205="",0,POWER(10,((BX205+'ModelParams Lw'!$R$4)/10))) +IF(BY205="",0,POWER(10,((BY205+'ModelParams Lw'!$S$4)/10))) +IF(BZ205="",0,POWER(10,((BZ205+'ModelParams Lw'!$T$4)/10))) +IF(CA205="",0,POWER(10,((CA205+'ModelParams Lw'!$U$4)/10)))+IF(CB205="",0,POWER(10,((CB205+'ModelParams Lw'!$V$4)/10))))</f>
        <v>#DIV/0!</v>
      </c>
      <c r="CD205" s="24" t="e">
        <f t="shared" ca="1" si="85"/>
        <v>#DIV/0!</v>
      </c>
      <c r="CE205" s="24" t="e">
        <f ca="1">(BU205-'ModelParams Lw'!O$10)/'ModelParams Lw'!O$11</f>
        <v>#DIV/0!</v>
      </c>
      <c r="CF205" s="24" t="e">
        <f ca="1">(BV205-'ModelParams Lw'!P$10)/'ModelParams Lw'!P$11</f>
        <v>#DIV/0!</v>
      </c>
      <c r="CG205" s="24" t="e">
        <f ca="1">(BW205-'ModelParams Lw'!Q$10)/'ModelParams Lw'!Q$11</f>
        <v>#DIV/0!</v>
      </c>
      <c r="CH205" s="24" t="e">
        <f ca="1">(BX205-'ModelParams Lw'!R$10)/'ModelParams Lw'!R$11</f>
        <v>#DIV/0!</v>
      </c>
      <c r="CI205" s="24" t="e">
        <f ca="1">(BY205-'ModelParams Lw'!S$10)/'ModelParams Lw'!S$11</f>
        <v>#DIV/0!</v>
      </c>
      <c r="CJ205" s="24" t="e">
        <f ca="1">(BZ205-'ModelParams Lw'!T$10)/'ModelParams Lw'!T$11</f>
        <v>#DIV/0!</v>
      </c>
      <c r="CK205" s="24" t="e">
        <f ca="1">(CA205-'ModelParams Lw'!U$10)/'ModelParams Lw'!U$11</f>
        <v>#DIV/0!</v>
      </c>
      <c r="CL205" s="24" t="e">
        <f ca="1">(CB205-'ModelParams Lw'!V$10)/'ModelParams Lw'!V$11</f>
        <v>#DIV/0!</v>
      </c>
      <c r="CM205" s="66" t="e">
        <f t="shared" si="86"/>
        <v>#DIV/0!</v>
      </c>
      <c r="CN205" s="66" t="e">
        <f t="shared" si="87"/>
        <v>#DIV/0!</v>
      </c>
      <c r="CO205" s="66" t="e">
        <f t="shared" si="88"/>
        <v>#DIV/0!</v>
      </c>
      <c r="CP205" s="66" t="e">
        <f t="shared" si="89"/>
        <v>#DIV/0!</v>
      </c>
      <c r="CQ205" s="66" t="e">
        <f t="shared" si="90"/>
        <v>#DIV/0!</v>
      </c>
      <c r="CR205" s="66" t="e">
        <f t="shared" si="91"/>
        <v>#DIV/0!</v>
      </c>
      <c r="CS205" s="66" t="e">
        <f t="shared" si="92"/>
        <v>#DIV/0!</v>
      </c>
      <c r="CT205" s="66" t="e">
        <f t="shared" si="93"/>
        <v>#DIV/0!</v>
      </c>
      <c r="CU205" s="24" t="e">
        <f>10*LOG10(IF(CM205="",0,POWER(10,((CM205+'ModelParams Lw'!$O$4)/10))) +IF(CN205="",0,POWER(10,((CN205+'ModelParams Lw'!$P$4)/10))) +IF(CO205="",0,POWER(10,((CO205+'ModelParams Lw'!$Q$4)/10))) +IF(CP205="",0,POWER(10,((CP205+'ModelParams Lw'!$R$4)/10))) +IF(CQ205="",0,POWER(10,((CQ205+'ModelParams Lw'!$S$4)/10))) +IF(CR205="",0,POWER(10,((CR205+'ModelParams Lw'!$T$4)/10))) +IF(CS205="",0,POWER(10,((CS205+'ModelParams Lw'!$U$4)/10)))+IF(CT205="",0,POWER(10,((CT205+'ModelParams Lw'!$V$4)/10))))</f>
        <v>#DIV/0!</v>
      </c>
      <c r="CV205" s="24" t="e">
        <f t="shared" si="94"/>
        <v>#DIV/0!</v>
      </c>
      <c r="CW205" s="24" t="e">
        <f>(CM205-'ModelParams Lw'!O$10)/'ModelParams Lw'!O$11</f>
        <v>#DIV/0!</v>
      </c>
      <c r="CX205" s="24" t="e">
        <f>(CN205-'ModelParams Lw'!P$10)/'ModelParams Lw'!P$11</f>
        <v>#DIV/0!</v>
      </c>
      <c r="CY205" s="24" t="e">
        <f>(CO205-'ModelParams Lw'!Q$10)/'ModelParams Lw'!Q$11</f>
        <v>#DIV/0!</v>
      </c>
      <c r="CZ205" s="24" t="e">
        <f>(CP205-'ModelParams Lw'!R$10)/'ModelParams Lw'!R$11</f>
        <v>#DIV/0!</v>
      </c>
      <c r="DA205" s="24" t="e">
        <f>(CQ205-'ModelParams Lw'!S$10)/'ModelParams Lw'!S$11</f>
        <v>#DIV/0!</v>
      </c>
      <c r="DB205" s="24" t="e">
        <f>(CR205-'ModelParams Lw'!T$10)/'ModelParams Lw'!T$11</f>
        <v>#DIV/0!</v>
      </c>
      <c r="DC205" s="24" t="e">
        <f>(CS205-'ModelParams Lw'!U$10)/'ModelParams Lw'!U$11</f>
        <v>#DIV/0!</v>
      </c>
      <c r="DD205" s="24" t="e">
        <f>(CT205-'ModelParams Lw'!V$10)/'ModelParams Lw'!V$11</f>
        <v>#DIV/0!</v>
      </c>
    </row>
    <row r="206" spans="1:108" x14ac:dyDescent="0.25">
      <c r="A206" s="12">
        <f>'Sound Power'!B206</f>
        <v>0</v>
      </c>
      <c r="B206" s="12">
        <f>'Sound Power'!D206</f>
        <v>0</v>
      </c>
      <c r="C206" s="12">
        <f>'Sound Power'!E206</f>
        <v>0</v>
      </c>
      <c r="D206" s="12">
        <f>'Sound Power'!F206</f>
        <v>0</v>
      </c>
      <c r="E206" s="67" t="e">
        <f>IF(Calcul!$G211="SA",'Sound Power'!AY206,'Sound Power'!P206)</f>
        <v>#DIV/0!</v>
      </c>
      <c r="F206" s="67" t="e">
        <f>IF(Calcul!$G211="SA",'Sound Power'!AZ206,'Sound Power'!Q206)</f>
        <v>#DIV/0!</v>
      </c>
      <c r="G206" s="67" t="e">
        <f>IF(Calcul!$G211="SA",'Sound Power'!BA206,'Sound Power'!R206)</f>
        <v>#DIV/0!</v>
      </c>
      <c r="H206" s="67" t="e">
        <f>IF(Calcul!$G211="SA",'Sound Power'!BB206,'Sound Power'!S206)</f>
        <v>#DIV/0!</v>
      </c>
      <c r="I206" s="67" t="e">
        <f>IF(Calcul!$G211="SA",'Sound Power'!BC206,'Sound Power'!T206)</f>
        <v>#DIV/0!</v>
      </c>
      <c r="J206" s="67" t="e">
        <f>IF(Calcul!$G211="SA",'Sound Power'!BD206,'Sound Power'!U206)</f>
        <v>#DIV/0!</v>
      </c>
      <c r="K206" s="67" t="e">
        <f>IF(Calcul!$G211="SA",'Sound Power'!BE206,'Sound Power'!V206)</f>
        <v>#DIV/0!</v>
      </c>
      <c r="L206" s="67" t="e">
        <f>IF(Calcul!$G211="SA",'Sound Power'!BF206,'Sound Power'!W206)</f>
        <v>#DIV/0!</v>
      </c>
      <c r="M206" s="67" t="e">
        <f>'Sound Power'!BY206</f>
        <v>#DIV/0!</v>
      </c>
      <c r="N206" s="67" t="e">
        <f>'Sound Power'!BZ206</f>
        <v>#DIV/0!</v>
      </c>
      <c r="O206" s="67" t="e">
        <f>'Sound Power'!CA206</f>
        <v>#DIV/0!</v>
      </c>
      <c r="P206" s="67" t="e">
        <f>'Sound Power'!CB206</f>
        <v>#DIV/0!</v>
      </c>
      <c r="Q206" s="67" t="e">
        <f>'Sound Power'!CC206</f>
        <v>#DIV/0!</v>
      </c>
      <c r="R206" s="67" t="e">
        <f>'Sound Power'!CD206</f>
        <v>#DIV/0!</v>
      </c>
      <c r="S206" s="67" t="e">
        <f>'Sound Power'!CE206</f>
        <v>#DIV/0!</v>
      </c>
      <c r="T206" s="67" t="e">
        <f>'Sound Power'!CF206</f>
        <v>#DIV/0!</v>
      </c>
      <c r="U206" s="64">
        <f t="shared" si="74"/>
        <v>0</v>
      </c>
      <c r="V206" s="64">
        <f t="shared" si="75"/>
        <v>0</v>
      </c>
      <c r="W206" s="67" t="e">
        <f>('ModelParams Lp'!B$4*10^'ModelParams Lp'!B$5*($U206/$V206)^'ModelParams Lp'!B$6)*3</f>
        <v>#DIV/0!</v>
      </c>
      <c r="X206" s="67" t="e">
        <f>('ModelParams Lp'!C$4*10^'ModelParams Lp'!C$5*($U206/$V206)^'ModelParams Lp'!C$6)*3</f>
        <v>#DIV/0!</v>
      </c>
      <c r="Y206" s="67" t="e">
        <f>('ModelParams Lp'!D$4*10^'ModelParams Lp'!D$5*($U206/$V206)^'ModelParams Lp'!D$6)*3</f>
        <v>#DIV/0!</v>
      </c>
      <c r="Z206" s="67" t="e">
        <f>('ModelParams Lp'!E$4*10^'ModelParams Lp'!E$5*($U206/$V206)^'ModelParams Lp'!E$6)*3</f>
        <v>#DIV/0!</v>
      </c>
      <c r="AA206" s="67" t="e">
        <f>('ModelParams Lp'!F$4*10^'ModelParams Lp'!F$5*($U206/$V206)^'ModelParams Lp'!F$6)*3</f>
        <v>#DIV/0!</v>
      </c>
      <c r="AB206" s="67" t="e">
        <f>('ModelParams Lp'!G$4*10^'ModelParams Lp'!G$5*($U206/$V206)^'ModelParams Lp'!G$6)*3</f>
        <v>#DIV/0!</v>
      </c>
      <c r="AC206" s="67" t="e">
        <f>('ModelParams Lp'!H$4*10^'ModelParams Lp'!H$5*($U206/$V206)^'ModelParams Lp'!H$6)*3</f>
        <v>#DIV/0!</v>
      </c>
      <c r="AD206" s="67" t="e">
        <f>('ModelParams Lp'!I$4*10^'ModelParams Lp'!I$5*($U206/$V206)^'ModelParams Lp'!I$6)*3</f>
        <v>#DIV/0!</v>
      </c>
      <c r="AE206" s="53" t="e">
        <f t="shared" si="76"/>
        <v>#DIV/0!</v>
      </c>
      <c r="AF206" s="53" t="e">
        <f>IF(AE206&lt;'ModelParams Lp'!$B$16,-1,IF(AE206&lt;'ModelParams Lp'!$C$16,0,IF(AE206&lt;'ModelParams Lp'!$D$16,1,IF(AE206&lt;'ModelParams Lp'!$E$16,2,IF(AE206&lt;'ModelParams Lp'!$F$16,3,IF(AE206&lt;'ModelParams Lp'!$G$16,4,IF(AE206&lt;'ModelParams Lp'!$H$16,5,6)))))))</f>
        <v>#DIV/0!</v>
      </c>
      <c r="AG206" s="67" t="e">
        <f ca="1">IF($AF206&gt;1,0,OFFSET('ModelParams Lp'!$C$12,0,-'Sound Pressure'!$AF206))</f>
        <v>#DIV/0!</v>
      </c>
      <c r="AH206" s="67" t="e">
        <f ca="1">IF($AF206&gt;2,0,OFFSET('ModelParams Lp'!$D$12,0,-'Sound Pressure'!$AF206))</f>
        <v>#DIV/0!</v>
      </c>
      <c r="AI206" s="67" t="e">
        <f ca="1">IF($AF206&gt;3,0,OFFSET('ModelParams Lp'!$E$12,0,-'Sound Pressure'!$AF206))</f>
        <v>#DIV/0!</v>
      </c>
      <c r="AJ206" s="67" t="e">
        <f ca="1">IF($AF206&gt;4,0,OFFSET('ModelParams Lp'!$F$12,0,-'Sound Pressure'!$AF206))</f>
        <v>#DIV/0!</v>
      </c>
      <c r="AK206" s="67" t="e">
        <f ca="1">IF($AF206&gt;3,0,OFFSET('ModelParams Lp'!$G$12,0,-'Sound Pressure'!$AF206))</f>
        <v>#DIV/0!</v>
      </c>
      <c r="AL206" s="67" t="e">
        <f ca="1">IF($AF206&gt;5,0,OFFSET('ModelParams Lp'!$H$12,0,-'Sound Pressure'!$AF206))</f>
        <v>#DIV/0!</v>
      </c>
      <c r="AM206" s="67" t="e">
        <f ca="1">IF($AF206&gt;6,0,OFFSET('ModelParams Lp'!$I$12,0,-'Sound Pressure'!$AF206))</f>
        <v>#DIV/0!</v>
      </c>
      <c r="AN206" s="67" t="e">
        <f ca="1">IF($AF206&gt;7,0,IF($AF$4&lt;0,3,OFFSET('ModelParams Lp'!$J$12,0,-'Sound Pressure'!$AF206)))</f>
        <v>#DIV/0!</v>
      </c>
      <c r="AO206" s="67" t="e">
        <f t="shared" si="71"/>
        <v>#DIV/0!</v>
      </c>
      <c r="AP206" s="67" t="e">
        <f t="shared" si="73"/>
        <v>#DIV/0!</v>
      </c>
      <c r="AQ206" s="67" t="e">
        <f t="shared" si="73"/>
        <v>#DIV/0!</v>
      </c>
      <c r="AR206" s="67" t="e">
        <f t="shared" si="73"/>
        <v>#DIV/0!</v>
      </c>
      <c r="AS206" s="67" t="e">
        <f t="shared" si="73"/>
        <v>#DIV/0!</v>
      </c>
      <c r="AT206" s="67" t="e">
        <f t="shared" si="73"/>
        <v>#DIV/0!</v>
      </c>
      <c r="AU206" s="67" t="e">
        <f t="shared" si="73"/>
        <v>#DIV/0!</v>
      </c>
      <c r="AV206" s="67" t="e">
        <f t="shared" si="73"/>
        <v>#DIV/0!</v>
      </c>
      <c r="AW206" s="67">
        <f>'ModelParams Lp'!B$22</f>
        <v>4</v>
      </c>
      <c r="AX206" s="67">
        <f>'ModelParams Lp'!C$22</f>
        <v>2</v>
      </c>
      <c r="AY206" s="67">
        <f>'ModelParams Lp'!D$22</f>
        <v>1</v>
      </c>
      <c r="AZ206" s="67">
        <f>'ModelParams Lp'!E$22</f>
        <v>0</v>
      </c>
      <c r="BA206" s="67">
        <f>'ModelParams Lp'!F$22</f>
        <v>0</v>
      </c>
      <c r="BB206" s="67">
        <f>'ModelParams Lp'!G$22</f>
        <v>0</v>
      </c>
      <c r="BC206" s="67">
        <f>'ModelParams Lp'!H$22</f>
        <v>0</v>
      </c>
      <c r="BD206" s="67">
        <f>'ModelParams Lp'!I$22</f>
        <v>0</v>
      </c>
      <c r="BE206" s="67" t="e">
        <f>-10*LOG(2/(4*PI()*2^2)+4/(0.163*(Calcul!$K211*Calcul!$L211)/VLOOKUP(Calcul!$I211,'ModelParams Lp'!$E$37:$F$39,2,0)))</f>
        <v>#N/A</v>
      </c>
      <c r="BF206" s="67" t="e">
        <f>-10*LOG(2/(4*PI()*2^2)+4/(0.163*(Calcul!$K211*Calcul!$L211)/VLOOKUP(Calcul!$I211,'ModelParams Lp'!$E$37:$F$39,2,0)))</f>
        <v>#N/A</v>
      </c>
      <c r="BG206" s="67" t="e">
        <f>-10*LOG(2/(4*PI()*2^2)+4/(0.163*(Calcul!$K211*Calcul!$L211)/VLOOKUP(Calcul!$I211,'ModelParams Lp'!$E$37:$F$39,2,0)))</f>
        <v>#N/A</v>
      </c>
      <c r="BH206" s="67" t="e">
        <f>-10*LOG(2/(4*PI()*2^2)+4/(0.163*(Calcul!$K211*Calcul!$L211)/VLOOKUP(Calcul!$I211,'ModelParams Lp'!$E$37:$F$39,2,0)))</f>
        <v>#N/A</v>
      </c>
      <c r="BI206" s="67" t="e">
        <f>-10*LOG(2/(4*PI()*2^2)+4/(0.163*(Calcul!$K211*Calcul!$L211)/VLOOKUP(Calcul!$I211,'ModelParams Lp'!$E$37:$F$39,2,0)))</f>
        <v>#N/A</v>
      </c>
      <c r="BJ206" s="67" t="e">
        <f>-10*LOG(2/(4*PI()*2^2)+4/(0.163*(Calcul!$K211*Calcul!$L211)/VLOOKUP(Calcul!$I211,'ModelParams Lp'!$E$37:$F$39,2,0)))</f>
        <v>#N/A</v>
      </c>
      <c r="BK206" s="67" t="e">
        <f>-10*LOG(2/(4*PI()*2^2)+4/(0.163*(Calcul!$K211*Calcul!$L211)/VLOOKUP(Calcul!$I211,'ModelParams Lp'!$E$37:$F$39,2,0)))</f>
        <v>#N/A</v>
      </c>
      <c r="BL206" s="67" t="e">
        <f>-10*LOG(2/(4*PI()*2^2)+4/(0.163*(Calcul!$K211*Calcul!$L211)/VLOOKUP(Calcul!$I211,'ModelParams Lp'!$E$37:$F$39,2,0)))</f>
        <v>#N/A</v>
      </c>
      <c r="BM206" s="67" t="e">
        <f>VLOOKUP(Calcul!$J211,'ModelParams Lp'!$D$28:$O$32,5,0)+BE206</f>
        <v>#N/A</v>
      </c>
      <c r="BN206" s="67" t="e">
        <f>VLOOKUP(Calcul!$J211,'ModelParams Lp'!$D$28:$O$32,6,0)+BF206</f>
        <v>#N/A</v>
      </c>
      <c r="BO206" s="67" t="e">
        <f>VLOOKUP(Calcul!$J211,'ModelParams Lp'!$D$28:$O$32,7,0)+BG206</f>
        <v>#N/A</v>
      </c>
      <c r="BP206" s="67" t="e">
        <f>VLOOKUP(Calcul!$J211,'ModelParams Lp'!$D$28:$O$32,8,0)+BH206</f>
        <v>#N/A</v>
      </c>
      <c r="BQ206" s="67" t="e">
        <f>VLOOKUP(Calcul!$J211,'ModelParams Lp'!$D$28:$O$32,9,0)+BI206</f>
        <v>#N/A</v>
      </c>
      <c r="BR206" s="67" t="e">
        <f>VLOOKUP(Calcul!$J211,'ModelParams Lp'!$D$28:$O$32,10,0)+BJ206</f>
        <v>#N/A</v>
      </c>
      <c r="BS206" s="67" t="e">
        <f>VLOOKUP(Calcul!$J211,'ModelParams Lp'!$D$28:$O$32,11,0)+BK206</f>
        <v>#N/A</v>
      </c>
      <c r="BT206" s="67" t="e">
        <f>VLOOKUP(Calcul!$J211,'ModelParams Lp'!$D$28:$O$32,12,0)+BL206</f>
        <v>#N/A</v>
      </c>
      <c r="BU206" s="66" t="e">
        <f t="shared" ca="1" si="77"/>
        <v>#DIV/0!</v>
      </c>
      <c r="BV206" s="66" t="e">
        <f t="shared" ca="1" si="78"/>
        <v>#DIV/0!</v>
      </c>
      <c r="BW206" s="66" t="e">
        <f t="shared" ca="1" si="79"/>
        <v>#DIV/0!</v>
      </c>
      <c r="BX206" s="66" t="e">
        <f t="shared" ca="1" si="80"/>
        <v>#DIV/0!</v>
      </c>
      <c r="BY206" s="66" t="e">
        <f t="shared" ca="1" si="81"/>
        <v>#DIV/0!</v>
      </c>
      <c r="BZ206" s="66" t="e">
        <f t="shared" ca="1" si="82"/>
        <v>#DIV/0!</v>
      </c>
      <c r="CA206" s="66" t="e">
        <f t="shared" ca="1" si="83"/>
        <v>#DIV/0!</v>
      </c>
      <c r="CB206" s="66" t="e">
        <f t="shared" ca="1" si="84"/>
        <v>#DIV/0!</v>
      </c>
      <c r="CC206" s="24" t="e">
        <f ca="1">10*LOG10(IF(BU206="",0,POWER(10,((BU206+'ModelParams Lw'!$O$4)/10))) +IF(BV206="",0,POWER(10,((BV206+'ModelParams Lw'!$P$4)/10))) +IF(BW206="",0,POWER(10,((BW206+'ModelParams Lw'!$Q$4)/10))) +IF(BX206="",0,POWER(10,((BX206+'ModelParams Lw'!$R$4)/10))) +IF(BY206="",0,POWER(10,((BY206+'ModelParams Lw'!$S$4)/10))) +IF(BZ206="",0,POWER(10,((BZ206+'ModelParams Lw'!$T$4)/10))) +IF(CA206="",0,POWER(10,((CA206+'ModelParams Lw'!$U$4)/10)))+IF(CB206="",0,POWER(10,((CB206+'ModelParams Lw'!$V$4)/10))))</f>
        <v>#DIV/0!</v>
      </c>
      <c r="CD206" s="24" t="e">
        <f t="shared" ca="1" si="85"/>
        <v>#DIV/0!</v>
      </c>
      <c r="CE206" s="24" t="e">
        <f ca="1">(BU206-'ModelParams Lw'!O$10)/'ModelParams Lw'!O$11</f>
        <v>#DIV/0!</v>
      </c>
      <c r="CF206" s="24" t="e">
        <f ca="1">(BV206-'ModelParams Lw'!P$10)/'ModelParams Lw'!P$11</f>
        <v>#DIV/0!</v>
      </c>
      <c r="CG206" s="24" t="e">
        <f ca="1">(BW206-'ModelParams Lw'!Q$10)/'ModelParams Lw'!Q$11</f>
        <v>#DIV/0!</v>
      </c>
      <c r="CH206" s="24" t="e">
        <f ca="1">(BX206-'ModelParams Lw'!R$10)/'ModelParams Lw'!R$11</f>
        <v>#DIV/0!</v>
      </c>
      <c r="CI206" s="24" t="e">
        <f ca="1">(BY206-'ModelParams Lw'!S$10)/'ModelParams Lw'!S$11</f>
        <v>#DIV/0!</v>
      </c>
      <c r="CJ206" s="24" t="e">
        <f ca="1">(BZ206-'ModelParams Lw'!T$10)/'ModelParams Lw'!T$11</f>
        <v>#DIV/0!</v>
      </c>
      <c r="CK206" s="24" t="e">
        <f ca="1">(CA206-'ModelParams Lw'!U$10)/'ModelParams Lw'!U$11</f>
        <v>#DIV/0!</v>
      </c>
      <c r="CL206" s="24" t="e">
        <f ca="1">(CB206-'ModelParams Lw'!V$10)/'ModelParams Lw'!V$11</f>
        <v>#DIV/0!</v>
      </c>
      <c r="CM206" s="66" t="e">
        <f t="shared" si="86"/>
        <v>#DIV/0!</v>
      </c>
      <c r="CN206" s="66" t="e">
        <f t="shared" si="87"/>
        <v>#DIV/0!</v>
      </c>
      <c r="CO206" s="66" t="e">
        <f t="shared" si="88"/>
        <v>#DIV/0!</v>
      </c>
      <c r="CP206" s="66" t="e">
        <f t="shared" si="89"/>
        <v>#DIV/0!</v>
      </c>
      <c r="CQ206" s="66" t="e">
        <f t="shared" si="90"/>
        <v>#DIV/0!</v>
      </c>
      <c r="CR206" s="66" t="e">
        <f t="shared" si="91"/>
        <v>#DIV/0!</v>
      </c>
      <c r="CS206" s="66" t="e">
        <f t="shared" si="92"/>
        <v>#DIV/0!</v>
      </c>
      <c r="CT206" s="66" t="e">
        <f t="shared" si="93"/>
        <v>#DIV/0!</v>
      </c>
      <c r="CU206" s="24" t="e">
        <f>10*LOG10(IF(CM206="",0,POWER(10,((CM206+'ModelParams Lw'!$O$4)/10))) +IF(CN206="",0,POWER(10,((CN206+'ModelParams Lw'!$P$4)/10))) +IF(CO206="",0,POWER(10,((CO206+'ModelParams Lw'!$Q$4)/10))) +IF(CP206="",0,POWER(10,((CP206+'ModelParams Lw'!$R$4)/10))) +IF(CQ206="",0,POWER(10,((CQ206+'ModelParams Lw'!$S$4)/10))) +IF(CR206="",0,POWER(10,((CR206+'ModelParams Lw'!$T$4)/10))) +IF(CS206="",0,POWER(10,((CS206+'ModelParams Lw'!$U$4)/10)))+IF(CT206="",0,POWER(10,((CT206+'ModelParams Lw'!$V$4)/10))))</f>
        <v>#DIV/0!</v>
      </c>
      <c r="CV206" s="24" t="e">
        <f t="shared" si="94"/>
        <v>#DIV/0!</v>
      </c>
      <c r="CW206" s="24" t="e">
        <f>(CM206-'ModelParams Lw'!O$10)/'ModelParams Lw'!O$11</f>
        <v>#DIV/0!</v>
      </c>
      <c r="CX206" s="24" t="e">
        <f>(CN206-'ModelParams Lw'!P$10)/'ModelParams Lw'!P$11</f>
        <v>#DIV/0!</v>
      </c>
      <c r="CY206" s="24" t="e">
        <f>(CO206-'ModelParams Lw'!Q$10)/'ModelParams Lw'!Q$11</f>
        <v>#DIV/0!</v>
      </c>
      <c r="CZ206" s="24" t="e">
        <f>(CP206-'ModelParams Lw'!R$10)/'ModelParams Lw'!R$11</f>
        <v>#DIV/0!</v>
      </c>
      <c r="DA206" s="24" t="e">
        <f>(CQ206-'ModelParams Lw'!S$10)/'ModelParams Lw'!S$11</f>
        <v>#DIV/0!</v>
      </c>
      <c r="DB206" s="24" t="e">
        <f>(CR206-'ModelParams Lw'!T$10)/'ModelParams Lw'!T$11</f>
        <v>#DIV/0!</v>
      </c>
      <c r="DC206" s="24" t="e">
        <f>(CS206-'ModelParams Lw'!U$10)/'ModelParams Lw'!U$11</f>
        <v>#DIV/0!</v>
      </c>
      <c r="DD206" s="24" t="e">
        <f>(CT206-'ModelParams Lw'!V$10)/'ModelParams Lw'!V$11</f>
        <v>#DIV/0!</v>
      </c>
    </row>
    <row r="207" spans="1:108" x14ac:dyDescent="0.25">
      <c r="A207" s="12">
        <f>'Sound Power'!B207</f>
        <v>0</v>
      </c>
      <c r="B207" s="12">
        <f>'Sound Power'!D207</f>
        <v>0</v>
      </c>
      <c r="C207" s="12">
        <f>'Sound Power'!E207</f>
        <v>0</v>
      </c>
      <c r="D207" s="12">
        <f>'Sound Power'!F207</f>
        <v>0</v>
      </c>
      <c r="E207" s="67" t="e">
        <f>IF(Calcul!$G212="SA",'Sound Power'!AY207,'Sound Power'!P207)</f>
        <v>#DIV/0!</v>
      </c>
      <c r="F207" s="67" t="e">
        <f>IF(Calcul!$G212="SA",'Sound Power'!AZ207,'Sound Power'!Q207)</f>
        <v>#DIV/0!</v>
      </c>
      <c r="G207" s="67" t="e">
        <f>IF(Calcul!$G212="SA",'Sound Power'!BA207,'Sound Power'!R207)</f>
        <v>#DIV/0!</v>
      </c>
      <c r="H207" s="67" t="e">
        <f>IF(Calcul!$G212="SA",'Sound Power'!BB207,'Sound Power'!S207)</f>
        <v>#DIV/0!</v>
      </c>
      <c r="I207" s="67" t="e">
        <f>IF(Calcul!$G212="SA",'Sound Power'!BC207,'Sound Power'!T207)</f>
        <v>#DIV/0!</v>
      </c>
      <c r="J207" s="67" t="e">
        <f>IF(Calcul!$G212="SA",'Sound Power'!BD207,'Sound Power'!U207)</f>
        <v>#DIV/0!</v>
      </c>
      <c r="K207" s="67" t="e">
        <f>IF(Calcul!$G212="SA",'Sound Power'!BE207,'Sound Power'!V207)</f>
        <v>#DIV/0!</v>
      </c>
      <c r="L207" s="67" t="e">
        <f>IF(Calcul!$G212="SA",'Sound Power'!BF207,'Sound Power'!W207)</f>
        <v>#DIV/0!</v>
      </c>
      <c r="M207" s="67" t="e">
        <f>'Sound Power'!BY207</f>
        <v>#DIV/0!</v>
      </c>
      <c r="N207" s="67" t="e">
        <f>'Sound Power'!BZ207</f>
        <v>#DIV/0!</v>
      </c>
      <c r="O207" s="67" t="e">
        <f>'Sound Power'!CA207</f>
        <v>#DIV/0!</v>
      </c>
      <c r="P207" s="67" t="e">
        <f>'Sound Power'!CB207</f>
        <v>#DIV/0!</v>
      </c>
      <c r="Q207" s="67" t="e">
        <f>'Sound Power'!CC207</f>
        <v>#DIV/0!</v>
      </c>
      <c r="R207" s="67" t="e">
        <f>'Sound Power'!CD207</f>
        <v>#DIV/0!</v>
      </c>
      <c r="S207" s="67" t="e">
        <f>'Sound Power'!CE207</f>
        <v>#DIV/0!</v>
      </c>
      <c r="T207" s="67" t="e">
        <f>'Sound Power'!CF207</f>
        <v>#DIV/0!</v>
      </c>
      <c r="U207" s="64">
        <f t="shared" si="74"/>
        <v>0</v>
      </c>
      <c r="V207" s="64">
        <f t="shared" si="75"/>
        <v>0</v>
      </c>
      <c r="W207" s="67" t="e">
        <f>('ModelParams Lp'!B$4*10^'ModelParams Lp'!B$5*($U207/$V207)^'ModelParams Lp'!B$6)*3</f>
        <v>#DIV/0!</v>
      </c>
      <c r="X207" s="67" t="e">
        <f>('ModelParams Lp'!C$4*10^'ModelParams Lp'!C$5*($U207/$V207)^'ModelParams Lp'!C$6)*3</f>
        <v>#DIV/0!</v>
      </c>
      <c r="Y207" s="67" t="e">
        <f>('ModelParams Lp'!D$4*10^'ModelParams Lp'!D$5*($U207/$V207)^'ModelParams Lp'!D$6)*3</f>
        <v>#DIV/0!</v>
      </c>
      <c r="Z207" s="67" t="e">
        <f>('ModelParams Lp'!E$4*10^'ModelParams Lp'!E$5*($U207/$V207)^'ModelParams Lp'!E$6)*3</f>
        <v>#DIV/0!</v>
      </c>
      <c r="AA207" s="67" t="e">
        <f>('ModelParams Lp'!F$4*10^'ModelParams Lp'!F$5*($U207/$V207)^'ModelParams Lp'!F$6)*3</f>
        <v>#DIV/0!</v>
      </c>
      <c r="AB207" s="67" t="e">
        <f>('ModelParams Lp'!G$4*10^'ModelParams Lp'!G$5*($U207/$V207)^'ModelParams Lp'!G$6)*3</f>
        <v>#DIV/0!</v>
      </c>
      <c r="AC207" s="67" t="e">
        <f>('ModelParams Lp'!H$4*10^'ModelParams Lp'!H$5*($U207/$V207)^'ModelParams Lp'!H$6)*3</f>
        <v>#DIV/0!</v>
      </c>
      <c r="AD207" s="67" t="e">
        <f>('ModelParams Lp'!I$4*10^'ModelParams Lp'!I$5*($U207/$V207)^'ModelParams Lp'!I$6)*3</f>
        <v>#DIV/0!</v>
      </c>
      <c r="AE207" s="53" t="e">
        <f t="shared" si="76"/>
        <v>#DIV/0!</v>
      </c>
      <c r="AF207" s="53" t="e">
        <f>IF(AE207&lt;'ModelParams Lp'!$B$16,-1,IF(AE207&lt;'ModelParams Lp'!$C$16,0,IF(AE207&lt;'ModelParams Lp'!$D$16,1,IF(AE207&lt;'ModelParams Lp'!$E$16,2,IF(AE207&lt;'ModelParams Lp'!$F$16,3,IF(AE207&lt;'ModelParams Lp'!$G$16,4,IF(AE207&lt;'ModelParams Lp'!$H$16,5,6)))))))</f>
        <v>#DIV/0!</v>
      </c>
      <c r="AG207" s="67" t="e">
        <f ca="1">IF($AF207&gt;1,0,OFFSET('ModelParams Lp'!$C$12,0,-'Sound Pressure'!$AF207))</f>
        <v>#DIV/0!</v>
      </c>
      <c r="AH207" s="67" t="e">
        <f ca="1">IF($AF207&gt;2,0,OFFSET('ModelParams Lp'!$D$12,0,-'Sound Pressure'!$AF207))</f>
        <v>#DIV/0!</v>
      </c>
      <c r="AI207" s="67" t="e">
        <f ca="1">IF($AF207&gt;3,0,OFFSET('ModelParams Lp'!$E$12,0,-'Sound Pressure'!$AF207))</f>
        <v>#DIV/0!</v>
      </c>
      <c r="AJ207" s="67" t="e">
        <f ca="1">IF($AF207&gt;4,0,OFFSET('ModelParams Lp'!$F$12,0,-'Sound Pressure'!$AF207))</f>
        <v>#DIV/0!</v>
      </c>
      <c r="AK207" s="67" t="e">
        <f ca="1">IF($AF207&gt;3,0,OFFSET('ModelParams Lp'!$G$12,0,-'Sound Pressure'!$AF207))</f>
        <v>#DIV/0!</v>
      </c>
      <c r="AL207" s="67" t="e">
        <f ca="1">IF($AF207&gt;5,0,OFFSET('ModelParams Lp'!$H$12,0,-'Sound Pressure'!$AF207))</f>
        <v>#DIV/0!</v>
      </c>
      <c r="AM207" s="67" t="e">
        <f ca="1">IF($AF207&gt;6,0,OFFSET('ModelParams Lp'!$I$12,0,-'Sound Pressure'!$AF207))</f>
        <v>#DIV/0!</v>
      </c>
      <c r="AN207" s="67" t="e">
        <f ca="1">IF($AF207&gt;7,0,IF($AF$4&lt;0,3,OFFSET('ModelParams Lp'!$J$12,0,-'Sound Pressure'!$AF207)))</f>
        <v>#DIV/0!</v>
      </c>
      <c r="AO207" s="67" t="e">
        <f t="shared" si="71"/>
        <v>#DIV/0!</v>
      </c>
      <c r="AP207" s="67" t="e">
        <f t="shared" si="73"/>
        <v>#DIV/0!</v>
      </c>
      <c r="AQ207" s="67" t="e">
        <f t="shared" si="73"/>
        <v>#DIV/0!</v>
      </c>
      <c r="AR207" s="67" t="e">
        <f t="shared" si="73"/>
        <v>#DIV/0!</v>
      </c>
      <c r="AS207" s="67" t="e">
        <f t="shared" si="73"/>
        <v>#DIV/0!</v>
      </c>
      <c r="AT207" s="67" t="e">
        <f t="shared" si="73"/>
        <v>#DIV/0!</v>
      </c>
      <c r="AU207" s="67" t="e">
        <f t="shared" si="73"/>
        <v>#DIV/0!</v>
      </c>
      <c r="AV207" s="67" t="e">
        <f t="shared" si="73"/>
        <v>#DIV/0!</v>
      </c>
      <c r="AW207" s="67">
        <f>'ModelParams Lp'!B$22</f>
        <v>4</v>
      </c>
      <c r="AX207" s="67">
        <f>'ModelParams Lp'!C$22</f>
        <v>2</v>
      </c>
      <c r="AY207" s="67">
        <f>'ModelParams Lp'!D$22</f>
        <v>1</v>
      </c>
      <c r="AZ207" s="67">
        <f>'ModelParams Lp'!E$22</f>
        <v>0</v>
      </c>
      <c r="BA207" s="67">
        <f>'ModelParams Lp'!F$22</f>
        <v>0</v>
      </c>
      <c r="BB207" s="67">
        <f>'ModelParams Lp'!G$22</f>
        <v>0</v>
      </c>
      <c r="BC207" s="67">
        <f>'ModelParams Lp'!H$22</f>
        <v>0</v>
      </c>
      <c r="BD207" s="67">
        <f>'ModelParams Lp'!I$22</f>
        <v>0</v>
      </c>
      <c r="BE207" s="67" t="e">
        <f>-10*LOG(2/(4*PI()*2^2)+4/(0.163*(Calcul!$K212*Calcul!$L212)/VLOOKUP(Calcul!$I212,'ModelParams Lp'!$E$37:$F$39,2,0)))</f>
        <v>#N/A</v>
      </c>
      <c r="BF207" s="67" t="e">
        <f>-10*LOG(2/(4*PI()*2^2)+4/(0.163*(Calcul!$K212*Calcul!$L212)/VLOOKUP(Calcul!$I212,'ModelParams Lp'!$E$37:$F$39,2,0)))</f>
        <v>#N/A</v>
      </c>
      <c r="BG207" s="67" t="e">
        <f>-10*LOG(2/(4*PI()*2^2)+4/(0.163*(Calcul!$K212*Calcul!$L212)/VLOOKUP(Calcul!$I212,'ModelParams Lp'!$E$37:$F$39,2,0)))</f>
        <v>#N/A</v>
      </c>
      <c r="BH207" s="67" t="e">
        <f>-10*LOG(2/(4*PI()*2^2)+4/(0.163*(Calcul!$K212*Calcul!$L212)/VLOOKUP(Calcul!$I212,'ModelParams Lp'!$E$37:$F$39,2,0)))</f>
        <v>#N/A</v>
      </c>
      <c r="BI207" s="67" t="e">
        <f>-10*LOG(2/(4*PI()*2^2)+4/(0.163*(Calcul!$K212*Calcul!$L212)/VLOOKUP(Calcul!$I212,'ModelParams Lp'!$E$37:$F$39,2,0)))</f>
        <v>#N/A</v>
      </c>
      <c r="BJ207" s="67" t="e">
        <f>-10*LOG(2/(4*PI()*2^2)+4/(0.163*(Calcul!$K212*Calcul!$L212)/VLOOKUP(Calcul!$I212,'ModelParams Lp'!$E$37:$F$39,2,0)))</f>
        <v>#N/A</v>
      </c>
      <c r="BK207" s="67" t="e">
        <f>-10*LOG(2/(4*PI()*2^2)+4/(0.163*(Calcul!$K212*Calcul!$L212)/VLOOKUP(Calcul!$I212,'ModelParams Lp'!$E$37:$F$39,2,0)))</f>
        <v>#N/A</v>
      </c>
      <c r="BL207" s="67" t="e">
        <f>-10*LOG(2/(4*PI()*2^2)+4/(0.163*(Calcul!$K212*Calcul!$L212)/VLOOKUP(Calcul!$I212,'ModelParams Lp'!$E$37:$F$39,2,0)))</f>
        <v>#N/A</v>
      </c>
      <c r="BM207" s="67" t="e">
        <f>VLOOKUP(Calcul!$J212,'ModelParams Lp'!$D$28:$O$32,5,0)+BE207</f>
        <v>#N/A</v>
      </c>
      <c r="BN207" s="67" t="e">
        <f>VLOOKUP(Calcul!$J212,'ModelParams Lp'!$D$28:$O$32,6,0)+BF207</f>
        <v>#N/A</v>
      </c>
      <c r="BO207" s="67" t="e">
        <f>VLOOKUP(Calcul!$J212,'ModelParams Lp'!$D$28:$O$32,7,0)+BG207</f>
        <v>#N/A</v>
      </c>
      <c r="BP207" s="67" t="e">
        <f>VLOOKUP(Calcul!$J212,'ModelParams Lp'!$D$28:$O$32,8,0)+BH207</f>
        <v>#N/A</v>
      </c>
      <c r="BQ207" s="67" t="e">
        <f>VLOOKUP(Calcul!$J212,'ModelParams Lp'!$D$28:$O$32,9,0)+BI207</f>
        <v>#N/A</v>
      </c>
      <c r="BR207" s="67" t="e">
        <f>VLOOKUP(Calcul!$J212,'ModelParams Lp'!$D$28:$O$32,10,0)+BJ207</f>
        <v>#N/A</v>
      </c>
      <c r="BS207" s="67" t="e">
        <f>VLOOKUP(Calcul!$J212,'ModelParams Lp'!$D$28:$O$32,11,0)+BK207</f>
        <v>#N/A</v>
      </c>
      <c r="BT207" s="67" t="e">
        <f>VLOOKUP(Calcul!$J212,'ModelParams Lp'!$D$28:$O$32,12,0)+BL207</f>
        <v>#N/A</v>
      </c>
      <c r="BU207" s="66" t="e">
        <f t="shared" ca="1" si="77"/>
        <v>#DIV/0!</v>
      </c>
      <c r="BV207" s="66" t="e">
        <f t="shared" ca="1" si="78"/>
        <v>#DIV/0!</v>
      </c>
      <c r="BW207" s="66" t="e">
        <f t="shared" ca="1" si="79"/>
        <v>#DIV/0!</v>
      </c>
      <c r="BX207" s="66" t="e">
        <f t="shared" ca="1" si="80"/>
        <v>#DIV/0!</v>
      </c>
      <c r="BY207" s="66" t="e">
        <f t="shared" ca="1" si="81"/>
        <v>#DIV/0!</v>
      </c>
      <c r="BZ207" s="66" t="e">
        <f t="shared" ca="1" si="82"/>
        <v>#DIV/0!</v>
      </c>
      <c r="CA207" s="66" t="e">
        <f t="shared" ca="1" si="83"/>
        <v>#DIV/0!</v>
      </c>
      <c r="CB207" s="66" t="e">
        <f t="shared" ca="1" si="84"/>
        <v>#DIV/0!</v>
      </c>
      <c r="CC207" s="24" t="e">
        <f ca="1">10*LOG10(IF(BU207="",0,POWER(10,((BU207+'ModelParams Lw'!$O$4)/10))) +IF(BV207="",0,POWER(10,((BV207+'ModelParams Lw'!$P$4)/10))) +IF(BW207="",0,POWER(10,((BW207+'ModelParams Lw'!$Q$4)/10))) +IF(BX207="",0,POWER(10,((BX207+'ModelParams Lw'!$R$4)/10))) +IF(BY207="",0,POWER(10,((BY207+'ModelParams Lw'!$S$4)/10))) +IF(BZ207="",0,POWER(10,((BZ207+'ModelParams Lw'!$T$4)/10))) +IF(CA207="",0,POWER(10,((CA207+'ModelParams Lw'!$U$4)/10)))+IF(CB207="",0,POWER(10,((CB207+'ModelParams Lw'!$V$4)/10))))</f>
        <v>#DIV/0!</v>
      </c>
      <c r="CD207" s="24" t="e">
        <f t="shared" ca="1" si="85"/>
        <v>#DIV/0!</v>
      </c>
      <c r="CE207" s="24" t="e">
        <f ca="1">(BU207-'ModelParams Lw'!O$10)/'ModelParams Lw'!O$11</f>
        <v>#DIV/0!</v>
      </c>
      <c r="CF207" s="24" t="e">
        <f ca="1">(BV207-'ModelParams Lw'!P$10)/'ModelParams Lw'!P$11</f>
        <v>#DIV/0!</v>
      </c>
      <c r="CG207" s="24" t="e">
        <f ca="1">(BW207-'ModelParams Lw'!Q$10)/'ModelParams Lw'!Q$11</f>
        <v>#DIV/0!</v>
      </c>
      <c r="CH207" s="24" t="e">
        <f ca="1">(BX207-'ModelParams Lw'!R$10)/'ModelParams Lw'!R$11</f>
        <v>#DIV/0!</v>
      </c>
      <c r="CI207" s="24" t="e">
        <f ca="1">(BY207-'ModelParams Lw'!S$10)/'ModelParams Lw'!S$11</f>
        <v>#DIV/0!</v>
      </c>
      <c r="CJ207" s="24" t="e">
        <f ca="1">(BZ207-'ModelParams Lw'!T$10)/'ModelParams Lw'!T$11</f>
        <v>#DIV/0!</v>
      </c>
      <c r="CK207" s="24" t="e">
        <f ca="1">(CA207-'ModelParams Lw'!U$10)/'ModelParams Lw'!U$11</f>
        <v>#DIV/0!</v>
      </c>
      <c r="CL207" s="24" t="e">
        <f ca="1">(CB207-'ModelParams Lw'!V$10)/'ModelParams Lw'!V$11</f>
        <v>#DIV/0!</v>
      </c>
      <c r="CM207" s="66" t="e">
        <f t="shared" si="86"/>
        <v>#DIV/0!</v>
      </c>
      <c r="CN207" s="66" t="e">
        <f t="shared" si="87"/>
        <v>#DIV/0!</v>
      </c>
      <c r="CO207" s="66" t="e">
        <f t="shared" si="88"/>
        <v>#DIV/0!</v>
      </c>
      <c r="CP207" s="66" t="e">
        <f t="shared" si="89"/>
        <v>#DIV/0!</v>
      </c>
      <c r="CQ207" s="66" t="e">
        <f t="shared" si="90"/>
        <v>#DIV/0!</v>
      </c>
      <c r="CR207" s="66" t="e">
        <f t="shared" si="91"/>
        <v>#DIV/0!</v>
      </c>
      <c r="CS207" s="66" t="e">
        <f t="shared" si="92"/>
        <v>#DIV/0!</v>
      </c>
      <c r="CT207" s="66" t="e">
        <f t="shared" si="93"/>
        <v>#DIV/0!</v>
      </c>
      <c r="CU207" s="24" t="e">
        <f>10*LOG10(IF(CM207="",0,POWER(10,((CM207+'ModelParams Lw'!$O$4)/10))) +IF(CN207="",0,POWER(10,((CN207+'ModelParams Lw'!$P$4)/10))) +IF(CO207="",0,POWER(10,((CO207+'ModelParams Lw'!$Q$4)/10))) +IF(CP207="",0,POWER(10,((CP207+'ModelParams Lw'!$R$4)/10))) +IF(CQ207="",0,POWER(10,((CQ207+'ModelParams Lw'!$S$4)/10))) +IF(CR207="",0,POWER(10,((CR207+'ModelParams Lw'!$T$4)/10))) +IF(CS207="",0,POWER(10,((CS207+'ModelParams Lw'!$U$4)/10)))+IF(CT207="",0,POWER(10,((CT207+'ModelParams Lw'!$V$4)/10))))</f>
        <v>#DIV/0!</v>
      </c>
      <c r="CV207" s="24" t="e">
        <f t="shared" si="94"/>
        <v>#DIV/0!</v>
      </c>
      <c r="CW207" s="24" t="e">
        <f>(CM207-'ModelParams Lw'!O$10)/'ModelParams Lw'!O$11</f>
        <v>#DIV/0!</v>
      </c>
      <c r="CX207" s="24" t="e">
        <f>(CN207-'ModelParams Lw'!P$10)/'ModelParams Lw'!P$11</f>
        <v>#DIV/0!</v>
      </c>
      <c r="CY207" s="24" t="e">
        <f>(CO207-'ModelParams Lw'!Q$10)/'ModelParams Lw'!Q$11</f>
        <v>#DIV/0!</v>
      </c>
      <c r="CZ207" s="24" t="e">
        <f>(CP207-'ModelParams Lw'!R$10)/'ModelParams Lw'!R$11</f>
        <v>#DIV/0!</v>
      </c>
      <c r="DA207" s="24" t="e">
        <f>(CQ207-'ModelParams Lw'!S$10)/'ModelParams Lw'!S$11</f>
        <v>#DIV/0!</v>
      </c>
      <c r="DB207" s="24" t="e">
        <f>(CR207-'ModelParams Lw'!T$10)/'ModelParams Lw'!T$11</f>
        <v>#DIV/0!</v>
      </c>
      <c r="DC207" s="24" t="e">
        <f>(CS207-'ModelParams Lw'!U$10)/'ModelParams Lw'!U$11</f>
        <v>#DIV/0!</v>
      </c>
      <c r="DD207" s="24" t="e">
        <f>(CT207-'ModelParams Lw'!V$10)/'ModelParams Lw'!V$11</f>
        <v>#DIV/0!</v>
      </c>
    </row>
    <row r="208" spans="1:108" x14ac:dyDescent="0.25">
      <c r="A208" s="12">
        <f>'Sound Power'!B208</f>
        <v>0</v>
      </c>
      <c r="B208" s="12">
        <f>'Sound Power'!D208</f>
        <v>0</v>
      </c>
      <c r="C208" s="12">
        <f>'Sound Power'!E208</f>
        <v>0</v>
      </c>
      <c r="D208" s="12">
        <f>'Sound Power'!F208</f>
        <v>0</v>
      </c>
      <c r="E208" s="67" t="e">
        <f>IF(Calcul!$G213="SA",'Sound Power'!AY208,'Sound Power'!P208)</f>
        <v>#DIV/0!</v>
      </c>
      <c r="F208" s="67" t="e">
        <f>IF(Calcul!$G213="SA",'Sound Power'!AZ208,'Sound Power'!Q208)</f>
        <v>#DIV/0!</v>
      </c>
      <c r="G208" s="67" t="e">
        <f>IF(Calcul!$G213="SA",'Sound Power'!BA208,'Sound Power'!R208)</f>
        <v>#DIV/0!</v>
      </c>
      <c r="H208" s="67" t="e">
        <f>IF(Calcul!$G213="SA",'Sound Power'!BB208,'Sound Power'!S208)</f>
        <v>#DIV/0!</v>
      </c>
      <c r="I208" s="67" t="e">
        <f>IF(Calcul!$G213="SA",'Sound Power'!BC208,'Sound Power'!T208)</f>
        <v>#DIV/0!</v>
      </c>
      <c r="J208" s="67" t="e">
        <f>IF(Calcul!$G213="SA",'Sound Power'!BD208,'Sound Power'!U208)</f>
        <v>#DIV/0!</v>
      </c>
      <c r="K208" s="67" t="e">
        <f>IF(Calcul!$G213="SA",'Sound Power'!BE208,'Sound Power'!V208)</f>
        <v>#DIV/0!</v>
      </c>
      <c r="L208" s="67" t="e">
        <f>IF(Calcul!$G213="SA",'Sound Power'!BF208,'Sound Power'!W208)</f>
        <v>#DIV/0!</v>
      </c>
      <c r="M208" s="67" t="e">
        <f>'Sound Power'!BY208</f>
        <v>#DIV/0!</v>
      </c>
      <c r="N208" s="67" t="e">
        <f>'Sound Power'!BZ208</f>
        <v>#DIV/0!</v>
      </c>
      <c r="O208" s="67" t="e">
        <f>'Sound Power'!CA208</f>
        <v>#DIV/0!</v>
      </c>
      <c r="P208" s="67" t="e">
        <f>'Sound Power'!CB208</f>
        <v>#DIV/0!</v>
      </c>
      <c r="Q208" s="67" t="e">
        <f>'Sound Power'!CC208</f>
        <v>#DIV/0!</v>
      </c>
      <c r="R208" s="67" t="e">
        <f>'Sound Power'!CD208</f>
        <v>#DIV/0!</v>
      </c>
      <c r="S208" s="67" t="e">
        <f>'Sound Power'!CE208</f>
        <v>#DIV/0!</v>
      </c>
      <c r="T208" s="67" t="e">
        <f>'Sound Power'!CF208</f>
        <v>#DIV/0!</v>
      </c>
      <c r="U208" s="64">
        <f t="shared" si="74"/>
        <v>0</v>
      </c>
      <c r="V208" s="64">
        <f t="shared" si="75"/>
        <v>0</v>
      </c>
      <c r="W208" s="67" t="e">
        <f>('ModelParams Lp'!B$4*10^'ModelParams Lp'!B$5*($U208/$V208)^'ModelParams Lp'!B$6)*3</f>
        <v>#DIV/0!</v>
      </c>
      <c r="X208" s="67" t="e">
        <f>('ModelParams Lp'!C$4*10^'ModelParams Lp'!C$5*($U208/$V208)^'ModelParams Lp'!C$6)*3</f>
        <v>#DIV/0!</v>
      </c>
      <c r="Y208" s="67" t="e">
        <f>('ModelParams Lp'!D$4*10^'ModelParams Lp'!D$5*($U208/$V208)^'ModelParams Lp'!D$6)*3</f>
        <v>#DIV/0!</v>
      </c>
      <c r="Z208" s="67" t="e">
        <f>('ModelParams Lp'!E$4*10^'ModelParams Lp'!E$5*($U208/$V208)^'ModelParams Lp'!E$6)*3</f>
        <v>#DIV/0!</v>
      </c>
      <c r="AA208" s="67" t="e">
        <f>('ModelParams Lp'!F$4*10^'ModelParams Lp'!F$5*($U208/$V208)^'ModelParams Lp'!F$6)*3</f>
        <v>#DIV/0!</v>
      </c>
      <c r="AB208" s="67" t="e">
        <f>('ModelParams Lp'!G$4*10^'ModelParams Lp'!G$5*($U208/$V208)^'ModelParams Lp'!G$6)*3</f>
        <v>#DIV/0!</v>
      </c>
      <c r="AC208" s="67" t="e">
        <f>('ModelParams Lp'!H$4*10^'ModelParams Lp'!H$5*($U208/$V208)^'ModelParams Lp'!H$6)*3</f>
        <v>#DIV/0!</v>
      </c>
      <c r="AD208" s="67" t="e">
        <f>('ModelParams Lp'!I$4*10^'ModelParams Lp'!I$5*($U208/$V208)^'ModelParams Lp'!I$6)*3</f>
        <v>#DIV/0!</v>
      </c>
      <c r="AE208" s="53" t="e">
        <f t="shared" si="76"/>
        <v>#DIV/0!</v>
      </c>
      <c r="AF208" s="53" t="e">
        <f>IF(AE208&lt;'ModelParams Lp'!$B$16,-1,IF(AE208&lt;'ModelParams Lp'!$C$16,0,IF(AE208&lt;'ModelParams Lp'!$D$16,1,IF(AE208&lt;'ModelParams Lp'!$E$16,2,IF(AE208&lt;'ModelParams Lp'!$F$16,3,IF(AE208&lt;'ModelParams Lp'!$G$16,4,IF(AE208&lt;'ModelParams Lp'!$H$16,5,6)))))))</f>
        <v>#DIV/0!</v>
      </c>
      <c r="AG208" s="67" t="e">
        <f ca="1">IF($AF208&gt;1,0,OFFSET('ModelParams Lp'!$C$12,0,-'Sound Pressure'!$AF208))</f>
        <v>#DIV/0!</v>
      </c>
      <c r="AH208" s="67" t="e">
        <f ca="1">IF($AF208&gt;2,0,OFFSET('ModelParams Lp'!$D$12,0,-'Sound Pressure'!$AF208))</f>
        <v>#DIV/0!</v>
      </c>
      <c r="AI208" s="67" t="e">
        <f ca="1">IF($AF208&gt;3,0,OFFSET('ModelParams Lp'!$E$12,0,-'Sound Pressure'!$AF208))</f>
        <v>#DIV/0!</v>
      </c>
      <c r="AJ208" s="67" t="e">
        <f ca="1">IF($AF208&gt;4,0,OFFSET('ModelParams Lp'!$F$12,0,-'Sound Pressure'!$AF208))</f>
        <v>#DIV/0!</v>
      </c>
      <c r="AK208" s="67" t="e">
        <f ca="1">IF($AF208&gt;3,0,OFFSET('ModelParams Lp'!$G$12,0,-'Sound Pressure'!$AF208))</f>
        <v>#DIV/0!</v>
      </c>
      <c r="AL208" s="67" t="e">
        <f ca="1">IF($AF208&gt;5,0,OFFSET('ModelParams Lp'!$H$12,0,-'Sound Pressure'!$AF208))</f>
        <v>#DIV/0!</v>
      </c>
      <c r="AM208" s="67" t="e">
        <f ca="1">IF($AF208&gt;6,0,OFFSET('ModelParams Lp'!$I$12,0,-'Sound Pressure'!$AF208))</f>
        <v>#DIV/0!</v>
      </c>
      <c r="AN208" s="67" t="e">
        <f ca="1">IF($AF208&gt;7,0,IF($AF$4&lt;0,3,OFFSET('ModelParams Lp'!$J$12,0,-'Sound Pressure'!$AF208)))</f>
        <v>#DIV/0!</v>
      </c>
      <c r="AO208" s="67" t="e">
        <f t="shared" si="71"/>
        <v>#DIV/0!</v>
      </c>
      <c r="AP208" s="67" t="e">
        <f t="shared" si="73"/>
        <v>#DIV/0!</v>
      </c>
      <c r="AQ208" s="67" t="e">
        <f t="shared" si="73"/>
        <v>#DIV/0!</v>
      </c>
      <c r="AR208" s="67" t="e">
        <f t="shared" si="73"/>
        <v>#DIV/0!</v>
      </c>
      <c r="AS208" s="67" t="e">
        <f t="shared" si="73"/>
        <v>#DIV/0!</v>
      </c>
      <c r="AT208" s="67" t="e">
        <f t="shared" si="73"/>
        <v>#DIV/0!</v>
      </c>
      <c r="AU208" s="67" t="e">
        <f t="shared" si="73"/>
        <v>#DIV/0!</v>
      </c>
      <c r="AV208" s="67" t="e">
        <f t="shared" si="73"/>
        <v>#DIV/0!</v>
      </c>
      <c r="AW208" s="67">
        <f>'ModelParams Lp'!B$22</f>
        <v>4</v>
      </c>
      <c r="AX208" s="67">
        <f>'ModelParams Lp'!C$22</f>
        <v>2</v>
      </c>
      <c r="AY208" s="67">
        <f>'ModelParams Lp'!D$22</f>
        <v>1</v>
      </c>
      <c r="AZ208" s="67">
        <f>'ModelParams Lp'!E$22</f>
        <v>0</v>
      </c>
      <c r="BA208" s="67">
        <f>'ModelParams Lp'!F$22</f>
        <v>0</v>
      </c>
      <c r="BB208" s="67">
        <f>'ModelParams Lp'!G$22</f>
        <v>0</v>
      </c>
      <c r="BC208" s="67">
        <f>'ModelParams Lp'!H$22</f>
        <v>0</v>
      </c>
      <c r="BD208" s="67">
        <f>'ModelParams Lp'!I$22</f>
        <v>0</v>
      </c>
      <c r="BE208" s="67" t="e">
        <f>-10*LOG(2/(4*PI()*2^2)+4/(0.163*(Calcul!$K213*Calcul!$L213)/VLOOKUP(Calcul!$I213,'ModelParams Lp'!$E$37:$F$39,2,0)))</f>
        <v>#N/A</v>
      </c>
      <c r="BF208" s="67" t="e">
        <f>-10*LOG(2/(4*PI()*2^2)+4/(0.163*(Calcul!$K213*Calcul!$L213)/VLOOKUP(Calcul!$I213,'ModelParams Lp'!$E$37:$F$39,2,0)))</f>
        <v>#N/A</v>
      </c>
      <c r="BG208" s="67" t="e">
        <f>-10*LOG(2/(4*PI()*2^2)+4/(0.163*(Calcul!$K213*Calcul!$L213)/VLOOKUP(Calcul!$I213,'ModelParams Lp'!$E$37:$F$39,2,0)))</f>
        <v>#N/A</v>
      </c>
      <c r="BH208" s="67" t="e">
        <f>-10*LOG(2/(4*PI()*2^2)+4/(0.163*(Calcul!$K213*Calcul!$L213)/VLOOKUP(Calcul!$I213,'ModelParams Lp'!$E$37:$F$39,2,0)))</f>
        <v>#N/A</v>
      </c>
      <c r="BI208" s="67" t="e">
        <f>-10*LOG(2/(4*PI()*2^2)+4/(0.163*(Calcul!$K213*Calcul!$L213)/VLOOKUP(Calcul!$I213,'ModelParams Lp'!$E$37:$F$39,2,0)))</f>
        <v>#N/A</v>
      </c>
      <c r="BJ208" s="67" t="e">
        <f>-10*LOG(2/(4*PI()*2^2)+4/(0.163*(Calcul!$K213*Calcul!$L213)/VLOOKUP(Calcul!$I213,'ModelParams Lp'!$E$37:$F$39,2,0)))</f>
        <v>#N/A</v>
      </c>
      <c r="BK208" s="67" t="e">
        <f>-10*LOG(2/(4*PI()*2^2)+4/(0.163*(Calcul!$K213*Calcul!$L213)/VLOOKUP(Calcul!$I213,'ModelParams Lp'!$E$37:$F$39,2,0)))</f>
        <v>#N/A</v>
      </c>
      <c r="BL208" s="67" t="e">
        <f>-10*LOG(2/(4*PI()*2^2)+4/(0.163*(Calcul!$K213*Calcul!$L213)/VLOOKUP(Calcul!$I213,'ModelParams Lp'!$E$37:$F$39,2,0)))</f>
        <v>#N/A</v>
      </c>
      <c r="BM208" s="67" t="e">
        <f>VLOOKUP(Calcul!$J213,'ModelParams Lp'!$D$28:$O$32,5,0)+BE208</f>
        <v>#N/A</v>
      </c>
      <c r="BN208" s="67" t="e">
        <f>VLOOKUP(Calcul!$J213,'ModelParams Lp'!$D$28:$O$32,6,0)+BF208</f>
        <v>#N/A</v>
      </c>
      <c r="BO208" s="67" t="e">
        <f>VLOOKUP(Calcul!$J213,'ModelParams Lp'!$D$28:$O$32,7,0)+BG208</f>
        <v>#N/A</v>
      </c>
      <c r="BP208" s="67" t="e">
        <f>VLOOKUP(Calcul!$J213,'ModelParams Lp'!$D$28:$O$32,8,0)+BH208</f>
        <v>#N/A</v>
      </c>
      <c r="BQ208" s="67" t="e">
        <f>VLOOKUP(Calcul!$J213,'ModelParams Lp'!$D$28:$O$32,9,0)+BI208</f>
        <v>#N/A</v>
      </c>
      <c r="BR208" s="67" t="e">
        <f>VLOOKUP(Calcul!$J213,'ModelParams Lp'!$D$28:$O$32,10,0)+BJ208</f>
        <v>#N/A</v>
      </c>
      <c r="BS208" s="67" t="e">
        <f>VLOOKUP(Calcul!$J213,'ModelParams Lp'!$D$28:$O$32,11,0)+BK208</f>
        <v>#N/A</v>
      </c>
      <c r="BT208" s="67" t="e">
        <f>VLOOKUP(Calcul!$J213,'ModelParams Lp'!$D$28:$O$32,12,0)+BL208</f>
        <v>#N/A</v>
      </c>
      <c r="BU208" s="66" t="e">
        <f t="shared" ca="1" si="77"/>
        <v>#DIV/0!</v>
      </c>
      <c r="BV208" s="66" t="e">
        <f t="shared" ca="1" si="78"/>
        <v>#DIV/0!</v>
      </c>
      <c r="BW208" s="66" t="e">
        <f t="shared" ca="1" si="79"/>
        <v>#DIV/0!</v>
      </c>
      <c r="BX208" s="66" t="e">
        <f t="shared" ca="1" si="80"/>
        <v>#DIV/0!</v>
      </c>
      <c r="BY208" s="66" t="e">
        <f t="shared" ca="1" si="81"/>
        <v>#DIV/0!</v>
      </c>
      <c r="BZ208" s="66" t="e">
        <f t="shared" ca="1" si="82"/>
        <v>#DIV/0!</v>
      </c>
      <c r="CA208" s="66" t="e">
        <f t="shared" ca="1" si="83"/>
        <v>#DIV/0!</v>
      </c>
      <c r="CB208" s="66" t="e">
        <f t="shared" ca="1" si="84"/>
        <v>#DIV/0!</v>
      </c>
      <c r="CC208" s="24" t="e">
        <f ca="1">10*LOG10(IF(BU208="",0,POWER(10,((BU208+'ModelParams Lw'!$O$4)/10))) +IF(BV208="",0,POWER(10,((BV208+'ModelParams Lw'!$P$4)/10))) +IF(BW208="",0,POWER(10,((BW208+'ModelParams Lw'!$Q$4)/10))) +IF(BX208="",0,POWER(10,((BX208+'ModelParams Lw'!$R$4)/10))) +IF(BY208="",0,POWER(10,((BY208+'ModelParams Lw'!$S$4)/10))) +IF(BZ208="",0,POWER(10,((BZ208+'ModelParams Lw'!$T$4)/10))) +IF(CA208="",0,POWER(10,((CA208+'ModelParams Lw'!$U$4)/10)))+IF(CB208="",0,POWER(10,((CB208+'ModelParams Lw'!$V$4)/10))))</f>
        <v>#DIV/0!</v>
      </c>
      <c r="CD208" s="24" t="e">
        <f t="shared" ca="1" si="85"/>
        <v>#DIV/0!</v>
      </c>
      <c r="CE208" s="24" t="e">
        <f ca="1">(BU208-'ModelParams Lw'!O$10)/'ModelParams Lw'!O$11</f>
        <v>#DIV/0!</v>
      </c>
      <c r="CF208" s="24" t="e">
        <f ca="1">(BV208-'ModelParams Lw'!P$10)/'ModelParams Lw'!P$11</f>
        <v>#DIV/0!</v>
      </c>
      <c r="CG208" s="24" t="e">
        <f ca="1">(BW208-'ModelParams Lw'!Q$10)/'ModelParams Lw'!Q$11</f>
        <v>#DIV/0!</v>
      </c>
      <c r="CH208" s="24" t="e">
        <f ca="1">(BX208-'ModelParams Lw'!R$10)/'ModelParams Lw'!R$11</f>
        <v>#DIV/0!</v>
      </c>
      <c r="CI208" s="24" t="e">
        <f ca="1">(BY208-'ModelParams Lw'!S$10)/'ModelParams Lw'!S$11</f>
        <v>#DIV/0!</v>
      </c>
      <c r="CJ208" s="24" t="e">
        <f ca="1">(BZ208-'ModelParams Lw'!T$10)/'ModelParams Lw'!T$11</f>
        <v>#DIV/0!</v>
      </c>
      <c r="CK208" s="24" t="e">
        <f ca="1">(CA208-'ModelParams Lw'!U$10)/'ModelParams Lw'!U$11</f>
        <v>#DIV/0!</v>
      </c>
      <c r="CL208" s="24" t="e">
        <f ca="1">(CB208-'ModelParams Lw'!V$10)/'ModelParams Lw'!V$11</f>
        <v>#DIV/0!</v>
      </c>
      <c r="CM208" s="66" t="e">
        <f t="shared" si="86"/>
        <v>#DIV/0!</v>
      </c>
      <c r="CN208" s="66" t="e">
        <f t="shared" si="87"/>
        <v>#DIV/0!</v>
      </c>
      <c r="CO208" s="66" t="e">
        <f t="shared" si="88"/>
        <v>#DIV/0!</v>
      </c>
      <c r="CP208" s="66" t="e">
        <f t="shared" si="89"/>
        <v>#DIV/0!</v>
      </c>
      <c r="CQ208" s="66" t="e">
        <f t="shared" si="90"/>
        <v>#DIV/0!</v>
      </c>
      <c r="CR208" s="66" t="e">
        <f t="shared" si="91"/>
        <v>#DIV/0!</v>
      </c>
      <c r="CS208" s="66" t="e">
        <f t="shared" si="92"/>
        <v>#DIV/0!</v>
      </c>
      <c r="CT208" s="66" t="e">
        <f t="shared" si="93"/>
        <v>#DIV/0!</v>
      </c>
      <c r="CU208" s="24" t="e">
        <f>10*LOG10(IF(CM208="",0,POWER(10,((CM208+'ModelParams Lw'!$O$4)/10))) +IF(CN208="",0,POWER(10,((CN208+'ModelParams Lw'!$P$4)/10))) +IF(CO208="",0,POWER(10,((CO208+'ModelParams Lw'!$Q$4)/10))) +IF(CP208="",0,POWER(10,((CP208+'ModelParams Lw'!$R$4)/10))) +IF(CQ208="",0,POWER(10,((CQ208+'ModelParams Lw'!$S$4)/10))) +IF(CR208="",0,POWER(10,((CR208+'ModelParams Lw'!$T$4)/10))) +IF(CS208="",0,POWER(10,((CS208+'ModelParams Lw'!$U$4)/10)))+IF(CT208="",0,POWER(10,((CT208+'ModelParams Lw'!$V$4)/10))))</f>
        <v>#DIV/0!</v>
      </c>
      <c r="CV208" s="24" t="e">
        <f t="shared" si="94"/>
        <v>#DIV/0!</v>
      </c>
      <c r="CW208" s="24" t="e">
        <f>(CM208-'ModelParams Lw'!O$10)/'ModelParams Lw'!O$11</f>
        <v>#DIV/0!</v>
      </c>
      <c r="CX208" s="24" t="e">
        <f>(CN208-'ModelParams Lw'!P$10)/'ModelParams Lw'!P$11</f>
        <v>#DIV/0!</v>
      </c>
      <c r="CY208" s="24" t="e">
        <f>(CO208-'ModelParams Lw'!Q$10)/'ModelParams Lw'!Q$11</f>
        <v>#DIV/0!</v>
      </c>
      <c r="CZ208" s="24" t="e">
        <f>(CP208-'ModelParams Lw'!R$10)/'ModelParams Lw'!R$11</f>
        <v>#DIV/0!</v>
      </c>
      <c r="DA208" s="24" t="e">
        <f>(CQ208-'ModelParams Lw'!S$10)/'ModelParams Lw'!S$11</f>
        <v>#DIV/0!</v>
      </c>
      <c r="DB208" s="24" t="e">
        <f>(CR208-'ModelParams Lw'!T$10)/'ModelParams Lw'!T$11</f>
        <v>#DIV/0!</v>
      </c>
      <c r="DC208" s="24" t="e">
        <f>(CS208-'ModelParams Lw'!U$10)/'ModelParams Lw'!U$11</f>
        <v>#DIV/0!</v>
      </c>
      <c r="DD208" s="24" t="e">
        <f>(CT208-'ModelParams Lw'!V$10)/'ModelParams Lw'!V$11</f>
        <v>#DIV/0!</v>
      </c>
    </row>
    <row r="209" spans="1:108" x14ac:dyDescent="0.25">
      <c r="A209" s="12">
        <f>'Sound Power'!B209</f>
        <v>0</v>
      </c>
      <c r="B209" s="12">
        <f>'Sound Power'!D209</f>
        <v>0</v>
      </c>
      <c r="C209" s="12">
        <f>'Sound Power'!E209</f>
        <v>0</v>
      </c>
      <c r="D209" s="12">
        <f>'Sound Power'!F209</f>
        <v>0</v>
      </c>
      <c r="E209" s="67" t="e">
        <f>IF(Calcul!$G214="SA",'Sound Power'!AY209,'Sound Power'!P209)</f>
        <v>#DIV/0!</v>
      </c>
      <c r="F209" s="67" t="e">
        <f>IF(Calcul!$G214="SA",'Sound Power'!AZ209,'Sound Power'!Q209)</f>
        <v>#DIV/0!</v>
      </c>
      <c r="G209" s="67" t="e">
        <f>IF(Calcul!$G214="SA",'Sound Power'!BA209,'Sound Power'!R209)</f>
        <v>#DIV/0!</v>
      </c>
      <c r="H209" s="67" t="e">
        <f>IF(Calcul!$G214="SA",'Sound Power'!BB209,'Sound Power'!S209)</f>
        <v>#DIV/0!</v>
      </c>
      <c r="I209" s="67" t="e">
        <f>IF(Calcul!$G214="SA",'Sound Power'!BC209,'Sound Power'!T209)</f>
        <v>#DIV/0!</v>
      </c>
      <c r="J209" s="67" t="e">
        <f>IF(Calcul!$G214="SA",'Sound Power'!BD209,'Sound Power'!U209)</f>
        <v>#DIV/0!</v>
      </c>
      <c r="K209" s="67" t="e">
        <f>IF(Calcul!$G214="SA",'Sound Power'!BE209,'Sound Power'!V209)</f>
        <v>#DIV/0!</v>
      </c>
      <c r="L209" s="67" t="e">
        <f>IF(Calcul!$G214="SA",'Sound Power'!BF209,'Sound Power'!W209)</f>
        <v>#DIV/0!</v>
      </c>
      <c r="M209" s="67" t="e">
        <f>'Sound Power'!BY209</f>
        <v>#DIV/0!</v>
      </c>
      <c r="N209" s="67" t="e">
        <f>'Sound Power'!BZ209</f>
        <v>#DIV/0!</v>
      </c>
      <c r="O209" s="67" t="e">
        <f>'Sound Power'!CA209</f>
        <v>#DIV/0!</v>
      </c>
      <c r="P209" s="67" t="e">
        <f>'Sound Power'!CB209</f>
        <v>#DIV/0!</v>
      </c>
      <c r="Q209" s="67" t="e">
        <f>'Sound Power'!CC209</f>
        <v>#DIV/0!</v>
      </c>
      <c r="R209" s="67" t="e">
        <f>'Sound Power'!CD209</f>
        <v>#DIV/0!</v>
      </c>
      <c r="S209" s="67" t="e">
        <f>'Sound Power'!CE209</f>
        <v>#DIV/0!</v>
      </c>
      <c r="T209" s="67" t="e">
        <f>'Sound Power'!CF209</f>
        <v>#DIV/0!</v>
      </c>
      <c r="U209" s="64">
        <f t="shared" si="74"/>
        <v>0</v>
      </c>
      <c r="V209" s="64">
        <f t="shared" si="75"/>
        <v>0</v>
      </c>
      <c r="W209" s="67" t="e">
        <f>('ModelParams Lp'!B$4*10^'ModelParams Lp'!B$5*($U209/$V209)^'ModelParams Lp'!B$6)*3</f>
        <v>#DIV/0!</v>
      </c>
      <c r="X209" s="67" t="e">
        <f>('ModelParams Lp'!C$4*10^'ModelParams Lp'!C$5*($U209/$V209)^'ModelParams Lp'!C$6)*3</f>
        <v>#DIV/0!</v>
      </c>
      <c r="Y209" s="67" t="e">
        <f>('ModelParams Lp'!D$4*10^'ModelParams Lp'!D$5*($U209/$V209)^'ModelParams Lp'!D$6)*3</f>
        <v>#DIV/0!</v>
      </c>
      <c r="Z209" s="67" t="e">
        <f>('ModelParams Lp'!E$4*10^'ModelParams Lp'!E$5*($U209/$V209)^'ModelParams Lp'!E$6)*3</f>
        <v>#DIV/0!</v>
      </c>
      <c r="AA209" s="67" t="e">
        <f>('ModelParams Lp'!F$4*10^'ModelParams Lp'!F$5*($U209/$V209)^'ModelParams Lp'!F$6)*3</f>
        <v>#DIV/0!</v>
      </c>
      <c r="AB209" s="67" t="e">
        <f>('ModelParams Lp'!G$4*10^'ModelParams Lp'!G$5*($U209/$V209)^'ModelParams Lp'!G$6)*3</f>
        <v>#DIV/0!</v>
      </c>
      <c r="AC209" s="67" t="e">
        <f>('ModelParams Lp'!H$4*10^'ModelParams Lp'!H$5*($U209/$V209)^'ModelParams Lp'!H$6)*3</f>
        <v>#DIV/0!</v>
      </c>
      <c r="AD209" s="67" t="e">
        <f>('ModelParams Lp'!I$4*10^'ModelParams Lp'!I$5*($U209/$V209)^'ModelParams Lp'!I$6)*3</f>
        <v>#DIV/0!</v>
      </c>
      <c r="AE209" s="53" t="e">
        <f t="shared" si="76"/>
        <v>#DIV/0!</v>
      </c>
      <c r="AF209" s="53" t="e">
        <f>IF(AE209&lt;'ModelParams Lp'!$B$16,-1,IF(AE209&lt;'ModelParams Lp'!$C$16,0,IF(AE209&lt;'ModelParams Lp'!$D$16,1,IF(AE209&lt;'ModelParams Lp'!$E$16,2,IF(AE209&lt;'ModelParams Lp'!$F$16,3,IF(AE209&lt;'ModelParams Lp'!$G$16,4,IF(AE209&lt;'ModelParams Lp'!$H$16,5,6)))))))</f>
        <v>#DIV/0!</v>
      </c>
      <c r="AG209" s="67" t="e">
        <f ca="1">IF($AF209&gt;1,0,OFFSET('ModelParams Lp'!$C$12,0,-'Sound Pressure'!$AF209))</f>
        <v>#DIV/0!</v>
      </c>
      <c r="AH209" s="67" t="e">
        <f ca="1">IF($AF209&gt;2,0,OFFSET('ModelParams Lp'!$D$12,0,-'Sound Pressure'!$AF209))</f>
        <v>#DIV/0!</v>
      </c>
      <c r="AI209" s="67" t="e">
        <f ca="1">IF($AF209&gt;3,0,OFFSET('ModelParams Lp'!$E$12,0,-'Sound Pressure'!$AF209))</f>
        <v>#DIV/0!</v>
      </c>
      <c r="AJ209" s="67" t="e">
        <f ca="1">IF($AF209&gt;4,0,OFFSET('ModelParams Lp'!$F$12,0,-'Sound Pressure'!$AF209))</f>
        <v>#DIV/0!</v>
      </c>
      <c r="AK209" s="67" t="e">
        <f ca="1">IF($AF209&gt;3,0,OFFSET('ModelParams Lp'!$G$12,0,-'Sound Pressure'!$AF209))</f>
        <v>#DIV/0!</v>
      </c>
      <c r="AL209" s="67" t="e">
        <f ca="1">IF($AF209&gt;5,0,OFFSET('ModelParams Lp'!$H$12,0,-'Sound Pressure'!$AF209))</f>
        <v>#DIV/0!</v>
      </c>
      <c r="AM209" s="67" t="e">
        <f ca="1">IF($AF209&gt;6,0,OFFSET('ModelParams Lp'!$I$12,0,-'Sound Pressure'!$AF209))</f>
        <v>#DIV/0!</v>
      </c>
      <c r="AN209" s="67" t="e">
        <f ca="1">IF($AF209&gt;7,0,IF($AF$4&lt;0,3,OFFSET('ModelParams Lp'!$J$12,0,-'Sound Pressure'!$AF209)))</f>
        <v>#DIV/0!</v>
      </c>
      <c r="AO209" s="67" t="e">
        <f t="shared" si="71"/>
        <v>#DIV/0!</v>
      </c>
      <c r="AP209" s="67" t="e">
        <f t="shared" si="73"/>
        <v>#DIV/0!</v>
      </c>
      <c r="AQ209" s="67" t="e">
        <f t="shared" si="73"/>
        <v>#DIV/0!</v>
      </c>
      <c r="AR209" s="67" t="e">
        <f t="shared" si="73"/>
        <v>#DIV/0!</v>
      </c>
      <c r="AS209" s="67" t="e">
        <f t="shared" si="73"/>
        <v>#DIV/0!</v>
      </c>
      <c r="AT209" s="67" t="e">
        <f t="shared" si="73"/>
        <v>#DIV/0!</v>
      </c>
      <c r="AU209" s="67" t="e">
        <f t="shared" si="73"/>
        <v>#DIV/0!</v>
      </c>
      <c r="AV209" s="67" t="e">
        <f t="shared" si="73"/>
        <v>#DIV/0!</v>
      </c>
      <c r="AW209" s="67">
        <f>'ModelParams Lp'!B$22</f>
        <v>4</v>
      </c>
      <c r="AX209" s="67">
        <f>'ModelParams Lp'!C$22</f>
        <v>2</v>
      </c>
      <c r="AY209" s="67">
        <f>'ModelParams Lp'!D$22</f>
        <v>1</v>
      </c>
      <c r="AZ209" s="67">
        <f>'ModelParams Lp'!E$22</f>
        <v>0</v>
      </c>
      <c r="BA209" s="67">
        <f>'ModelParams Lp'!F$22</f>
        <v>0</v>
      </c>
      <c r="BB209" s="67">
        <f>'ModelParams Lp'!G$22</f>
        <v>0</v>
      </c>
      <c r="BC209" s="67">
        <f>'ModelParams Lp'!H$22</f>
        <v>0</v>
      </c>
      <c r="BD209" s="67">
        <f>'ModelParams Lp'!I$22</f>
        <v>0</v>
      </c>
      <c r="BE209" s="67" t="e">
        <f>-10*LOG(2/(4*PI()*2^2)+4/(0.163*(Calcul!$K214*Calcul!$L214)/VLOOKUP(Calcul!$I214,'ModelParams Lp'!$E$37:$F$39,2,0)))</f>
        <v>#N/A</v>
      </c>
      <c r="BF209" s="67" t="e">
        <f>-10*LOG(2/(4*PI()*2^2)+4/(0.163*(Calcul!$K214*Calcul!$L214)/VLOOKUP(Calcul!$I214,'ModelParams Lp'!$E$37:$F$39,2,0)))</f>
        <v>#N/A</v>
      </c>
      <c r="BG209" s="67" t="e">
        <f>-10*LOG(2/(4*PI()*2^2)+4/(0.163*(Calcul!$K214*Calcul!$L214)/VLOOKUP(Calcul!$I214,'ModelParams Lp'!$E$37:$F$39,2,0)))</f>
        <v>#N/A</v>
      </c>
      <c r="BH209" s="67" t="e">
        <f>-10*LOG(2/(4*PI()*2^2)+4/(0.163*(Calcul!$K214*Calcul!$L214)/VLOOKUP(Calcul!$I214,'ModelParams Lp'!$E$37:$F$39,2,0)))</f>
        <v>#N/A</v>
      </c>
      <c r="BI209" s="67" t="e">
        <f>-10*LOG(2/(4*PI()*2^2)+4/(0.163*(Calcul!$K214*Calcul!$L214)/VLOOKUP(Calcul!$I214,'ModelParams Lp'!$E$37:$F$39,2,0)))</f>
        <v>#N/A</v>
      </c>
      <c r="BJ209" s="67" t="e">
        <f>-10*LOG(2/(4*PI()*2^2)+4/(0.163*(Calcul!$K214*Calcul!$L214)/VLOOKUP(Calcul!$I214,'ModelParams Lp'!$E$37:$F$39,2,0)))</f>
        <v>#N/A</v>
      </c>
      <c r="BK209" s="67" t="e">
        <f>-10*LOG(2/(4*PI()*2^2)+4/(0.163*(Calcul!$K214*Calcul!$L214)/VLOOKUP(Calcul!$I214,'ModelParams Lp'!$E$37:$F$39,2,0)))</f>
        <v>#N/A</v>
      </c>
      <c r="BL209" s="67" t="e">
        <f>-10*LOG(2/(4*PI()*2^2)+4/(0.163*(Calcul!$K214*Calcul!$L214)/VLOOKUP(Calcul!$I214,'ModelParams Lp'!$E$37:$F$39,2,0)))</f>
        <v>#N/A</v>
      </c>
      <c r="BM209" s="67" t="e">
        <f>VLOOKUP(Calcul!$J214,'ModelParams Lp'!$D$28:$O$32,5,0)+BE209</f>
        <v>#N/A</v>
      </c>
      <c r="BN209" s="67" t="e">
        <f>VLOOKUP(Calcul!$J214,'ModelParams Lp'!$D$28:$O$32,6,0)+BF209</f>
        <v>#N/A</v>
      </c>
      <c r="BO209" s="67" t="e">
        <f>VLOOKUP(Calcul!$J214,'ModelParams Lp'!$D$28:$O$32,7,0)+BG209</f>
        <v>#N/A</v>
      </c>
      <c r="BP209" s="67" t="e">
        <f>VLOOKUP(Calcul!$J214,'ModelParams Lp'!$D$28:$O$32,8,0)+BH209</f>
        <v>#N/A</v>
      </c>
      <c r="BQ209" s="67" t="e">
        <f>VLOOKUP(Calcul!$J214,'ModelParams Lp'!$D$28:$O$32,9,0)+BI209</f>
        <v>#N/A</v>
      </c>
      <c r="BR209" s="67" t="e">
        <f>VLOOKUP(Calcul!$J214,'ModelParams Lp'!$D$28:$O$32,10,0)+BJ209</f>
        <v>#N/A</v>
      </c>
      <c r="BS209" s="67" t="e">
        <f>VLOOKUP(Calcul!$J214,'ModelParams Lp'!$D$28:$O$32,11,0)+BK209</f>
        <v>#N/A</v>
      </c>
      <c r="BT209" s="67" t="e">
        <f>VLOOKUP(Calcul!$J214,'ModelParams Lp'!$D$28:$O$32,12,0)+BL209</f>
        <v>#N/A</v>
      </c>
      <c r="BU209" s="66" t="e">
        <f t="shared" ca="1" si="77"/>
        <v>#DIV/0!</v>
      </c>
      <c r="BV209" s="66" t="e">
        <f t="shared" ca="1" si="78"/>
        <v>#DIV/0!</v>
      </c>
      <c r="BW209" s="66" t="e">
        <f t="shared" ca="1" si="79"/>
        <v>#DIV/0!</v>
      </c>
      <c r="BX209" s="66" t="e">
        <f t="shared" ca="1" si="80"/>
        <v>#DIV/0!</v>
      </c>
      <c r="BY209" s="66" t="e">
        <f t="shared" ca="1" si="81"/>
        <v>#DIV/0!</v>
      </c>
      <c r="BZ209" s="66" t="e">
        <f t="shared" ca="1" si="82"/>
        <v>#DIV/0!</v>
      </c>
      <c r="CA209" s="66" t="e">
        <f t="shared" ca="1" si="83"/>
        <v>#DIV/0!</v>
      </c>
      <c r="CB209" s="66" t="e">
        <f t="shared" ca="1" si="84"/>
        <v>#DIV/0!</v>
      </c>
      <c r="CC209" s="24" t="e">
        <f ca="1">10*LOG10(IF(BU209="",0,POWER(10,((BU209+'ModelParams Lw'!$O$4)/10))) +IF(BV209="",0,POWER(10,((BV209+'ModelParams Lw'!$P$4)/10))) +IF(BW209="",0,POWER(10,((BW209+'ModelParams Lw'!$Q$4)/10))) +IF(BX209="",0,POWER(10,((BX209+'ModelParams Lw'!$R$4)/10))) +IF(BY209="",0,POWER(10,((BY209+'ModelParams Lw'!$S$4)/10))) +IF(BZ209="",0,POWER(10,((BZ209+'ModelParams Lw'!$T$4)/10))) +IF(CA209="",0,POWER(10,((CA209+'ModelParams Lw'!$U$4)/10)))+IF(CB209="",0,POWER(10,((CB209+'ModelParams Lw'!$V$4)/10))))</f>
        <v>#DIV/0!</v>
      </c>
      <c r="CD209" s="24" t="e">
        <f t="shared" ca="1" si="85"/>
        <v>#DIV/0!</v>
      </c>
      <c r="CE209" s="24" t="e">
        <f ca="1">(BU209-'ModelParams Lw'!O$10)/'ModelParams Lw'!O$11</f>
        <v>#DIV/0!</v>
      </c>
      <c r="CF209" s="24" t="e">
        <f ca="1">(BV209-'ModelParams Lw'!P$10)/'ModelParams Lw'!P$11</f>
        <v>#DIV/0!</v>
      </c>
      <c r="CG209" s="24" t="e">
        <f ca="1">(BW209-'ModelParams Lw'!Q$10)/'ModelParams Lw'!Q$11</f>
        <v>#DIV/0!</v>
      </c>
      <c r="CH209" s="24" t="e">
        <f ca="1">(BX209-'ModelParams Lw'!R$10)/'ModelParams Lw'!R$11</f>
        <v>#DIV/0!</v>
      </c>
      <c r="CI209" s="24" t="e">
        <f ca="1">(BY209-'ModelParams Lw'!S$10)/'ModelParams Lw'!S$11</f>
        <v>#DIV/0!</v>
      </c>
      <c r="CJ209" s="24" t="e">
        <f ca="1">(BZ209-'ModelParams Lw'!T$10)/'ModelParams Lw'!T$11</f>
        <v>#DIV/0!</v>
      </c>
      <c r="CK209" s="24" t="e">
        <f ca="1">(CA209-'ModelParams Lw'!U$10)/'ModelParams Lw'!U$11</f>
        <v>#DIV/0!</v>
      </c>
      <c r="CL209" s="24" t="e">
        <f ca="1">(CB209-'ModelParams Lw'!V$10)/'ModelParams Lw'!V$11</f>
        <v>#DIV/0!</v>
      </c>
      <c r="CM209" s="66" t="e">
        <f t="shared" si="86"/>
        <v>#DIV/0!</v>
      </c>
      <c r="CN209" s="66" t="e">
        <f t="shared" si="87"/>
        <v>#DIV/0!</v>
      </c>
      <c r="CO209" s="66" t="e">
        <f t="shared" si="88"/>
        <v>#DIV/0!</v>
      </c>
      <c r="CP209" s="66" t="e">
        <f t="shared" si="89"/>
        <v>#DIV/0!</v>
      </c>
      <c r="CQ209" s="66" t="e">
        <f t="shared" si="90"/>
        <v>#DIV/0!</v>
      </c>
      <c r="CR209" s="66" t="e">
        <f t="shared" si="91"/>
        <v>#DIV/0!</v>
      </c>
      <c r="CS209" s="66" t="e">
        <f t="shared" si="92"/>
        <v>#DIV/0!</v>
      </c>
      <c r="CT209" s="66" t="e">
        <f t="shared" si="93"/>
        <v>#DIV/0!</v>
      </c>
      <c r="CU209" s="24" t="e">
        <f>10*LOG10(IF(CM209="",0,POWER(10,((CM209+'ModelParams Lw'!$O$4)/10))) +IF(CN209="",0,POWER(10,((CN209+'ModelParams Lw'!$P$4)/10))) +IF(CO209="",0,POWER(10,((CO209+'ModelParams Lw'!$Q$4)/10))) +IF(CP209="",0,POWER(10,((CP209+'ModelParams Lw'!$R$4)/10))) +IF(CQ209="",0,POWER(10,((CQ209+'ModelParams Lw'!$S$4)/10))) +IF(CR209="",0,POWER(10,((CR209+'ModelParams Lw'!$T$4)/10))) +IF(CS209="",0,POWER(10,((CS209+'ModelParams Lw'!$U$4)/10)))+IF(CT209="",0,POWER(10,((CT209+'ModelParams Lw'!$V$4)/10))))</f>
        <v>#DIV/0!</v>
      </c>
      <c r="CV209" s="24" t="e">
        <f t="shared" si="94"/>
        <v>#DIV/0!</v>
      </c>
      <c r="CW209" s="24" t="e">
        <f>(CM209-'ModelParams Lw'!O$10)/'ModelParams Lw'!O$11</f>
        <v>#DIV/0!</v>
      </c>
      <c r="CX209" s="24" t="e">
        <f>(CN209-'ModelParams Lw'!P$10)/'ModelParams Lw'!P$11</f>
        <v>#DIV/0!</v>
      </c>
      <c r="CY209" s="24" t="e">
        <f>(CO209-'ModelParams Lw'!Q$10)/'ModelParams Lw'!Q$11</f>
        <v>#DIV/0!</v>
      </c>
      <c r="CZ209" s="24" t="e">
        <f>(CP209-'ModelParams Lw'!R$10)/'ModelParams Lw'!R$11</f>
        <v>#DIV/0!</v>
      </c>
      <c r="DA209" s="24" t="e">
        <f>(CQ209-'ModelParams Lw'!S$10)/'ModelParams Lw'!S$11</f>
        <v>#DIV/0!</v>
      </c>
      <c r="DB209" s="24" t="e">
        <f>(CR209-'ModelParams Lw'!T$10)/'ModelParams Lw'!T$11</f>
        <v>#DIV/0!</v>
      </c>
      <c r="DC209" s="24" t="e">
        <f>(CS209-'ModelParams Lw'!U$10)/'ModelParams Lw'!U$11</f>
        <v>#DIV/0!</v>
      </c>
      <c r="DD209" s="24" t="e">
        <f>(CT209-'ModelParams Lw'!V$10)/'ModelParams Lw'!V$11</f>
        <v>#DIV/0!</v>
      </c>
    </row>
    <row r="210" spans="1:108" x14ac:dyDescent="0.25">
      <c r="A210" s="12">
        <f>'Sound Power'!B210</f>
        <v>0</v>
      </c>
      <c r="B210" s="12">
        <f>'Sound Power'!D210</f>
        <v>0</v>
      </c>
      <c r="C210" s="12">
        <f>'Sound Power'!E210</f>
        <v>0</v>
      </c>
      <c r="D210" s="12">
        <f>'Sound Power'!F210</f>
        <v>0</v>
      </c>
      <c r="E210" s="67" t="e">
        <f>IF(Calcul!$G215="SA",'Sound Power'!AY210,'Sound Power'!P210)</f>
        <v>#DIV/0!</v>
      </c>
      <c r="F210" s="67" t="e">
        <f>IF(Calcul!$G215="SA",'Sound Power'!AZ210,'Sound Power'!Q210)</f>
        <v>#DIV/0!</v>
      </c>
      <c r="G210" s="67" t="e">
        <f>IF(Calcul!$G215="SA",'Sound Power'!BA210,'Sound Power'!R210)</f>
        <v>#DIV/0!</v>
      </c>
      <c r="H210" s="67" t="e">
        <f>IF(Calcul!$G215="SA",'Sound Power'!BB210,'Sound Power'!S210)</f>
        <v>#DIV/0!</v>
      </c>
      <c r="I210" s="67" t="e">
        <f>IF(Calcul!$G215="SA",'Sound Power'!BC210,'Sound Power'!T210)</f>
        <v>#DIV/0!</v>
      </c>
      <c r="J210" s="67" t="e">
        <f>IF(Calcul!$G215="SA",'Sound Power'!BD210,'Sound Power'!U210)</f>
        <v>#DIV/0!</v>
      </c>
      <c r="K210" s="67" t="e">
        <f>IF(Calcul!$G215="SA",'Sound Power'!BE210,'Sound Power'!V210)</f>
        <v>#DIV/0!</v>
      </c>
      <c r="L210" s="67" t="e">
        <f>IF(Calcul!$G215="SA",'Sound Power'!BF210,'Sound Power'!W210)</f>
        <v>#DIV/0!</v>
      </c>
      <c r="M210" s="67" t="e">
        <f>'Sound Power'!BY210</f>
        <v>#DIV/0!</v>
      </c>
      <c r="N210" s="67" t="e">
        <f>'Sound Power'!BZ210</f>
        <v>#DIV/0!</v>
      </c>
      <c r="O210" s="67" t="e">
        <f>'Sound Power'!CA210</f>
        <v>#DIV/0!</v>
      </c>
      <c r="P210" s="67" t="e">
        <f>'Sound Power'!CB210</f>
        <v>#DIV/0!</v>
      </c>
      <c r="Q210" s="67" t="e">
        <f>'Sound Power'!CC210</f>
        <v>#DIV/0!</v>
      </c>
      <c r="R210" s="67" t="e">
        <f>'Sound Power'!CD210</f>
        <v>#DIV/0!</v>
      </c>
      <c r="S210" s="67" t="e">
        <f>'Sound Power'!CE210</f>
        <v>#DIV/0!</v>
      </c>
      <c r="T210" s="67" t="e">
        <f>'Sound Power'!CF210</f>
        <v>#DIV/0!</v>
      </c>
      <c r="U210" s="64">
        <f t="shared" si="74"/>
        <v>0</v>
      </c>
      <c r="V210" s="64">
        <f t="shared" si="75"/>
        <v>0</v>
      </c>
      <c r="W210" s="67" t="e">
        <f>('ModelParams Lp'!B$4*10^'ModelParams Lp'!B$5*($U210/$V210)^'ModelParams Lp'!B$6)*3</f>
        <v>#DIV/0!</v>
      </c>
      <c r="X210" s="67" t="e">
        <f>('ModelParams Lp'!C$4*10^'ModelParams Lp'!C$5*($U210/$V210)^'ModelParams Lp'!C$6)*3</f>
        <v>#DIV/0!</v>
      </c>
      <c r="Y210" s="67" t="e">
        <f>('ModelParams Lp'!D$4*10^'ModelParams Lp'!D$5*($U210/$V210)^'ModelParams Lp'!D$6)*3</f>
        <v>#DIV/0!</v>
      </c>
      <c r="Z210" s="67" t="e">
        <f>('ModelParams Lp'!E$4*10^'ModelParams Lp'!E$5*($U210/$V210)^'ModelParams Lp'!E$6)*3</f>
        <v>#DIV/0!</v>
      </c>
      <c r="AA210" s="67" t="e">
        <f>('ModelParams Lp'!F$4*10^'ModelParams Lp'!F$5*($U210/$V210)^'ModelParams Lp'!F$6)*3</f>
        <v>#DIV/0!</v>
      </c>
      <c r="AB210" s="67" t="e">
        <f>('ModelParams Lp'!G$4*10^'ModelParams Lp'!G$5*($U210/$V210)^'ModelParams Lp'!G$6)*3</f>
        <v>#DIV/0!</v>
      </c>
      <c r="AC210" s="67" t="e">
        <f>('ModelParams Lp'!H$4*10^'ModelParams Lp'!H$5*($U210/$V210)^'ModelParams Lp'!H$6)*3</f>
        <v>#DIV/0!</v>
      </c>
      <c r="AD210" s="67" t="e">
        <f>('ModelParams Lp'!I$4*10^'ModelParams Lp'!I$5*($U210/$V210)^'ModelParams Lp'!I$6)*3</f>
        <v>#DIV/0!</v>
      </c>
      <c r="AE210" s="53" t="e">
        <f t="shared" si="76"/>
        <v>#DIV/0!</v>
      </c>
      <c r="AF210" s="53" t="e">
        <f>IF(AE210&lt;'ModelParams Lp'!$B$16,-1,IF(AE210&lt;'ModelParams Lp'!$C$16,0,IF(AE210&lt;'ModelParams Lp'!$D$16,1,IF(AE210&lt;'ModelParams Lp'!$E$16,2,IF(AE210&lt;'ModelParams Lp'!$F$16,3,IF(AE210&lt;'ModelParams Lp'!$G$16,4,IF(AE210&lt;'ModelParams Lp'!$H$16,5,6)))))))</f>
        <v>#DIV/0!</v>
      </c>
      <c r="AG210" s="67" t="e">
        <f ca="1">IF($AF210&gt;1,0,OFFSET('ModelParams Lp'!$C$12,0,-'Sound Pressure'!$AF210))</f>
        <v>#DIV/0!</v>
      </c>
      <c r="AH210" s="67" t="e">
        <f ca="1">IF($AF210&gt;2,0,OFFSET('ModelParams Lp'!$D$12,0,-'Sound Pressure'!$AF210))</f>
        <v>#DIV/0!</v>
      </c>
      <c r="AI210" s="67" t="e">
        <f ca="1">IF($AF210&gt;3,0,OFFSET('ModelParams Lp'!$E$12,0,-'Sound Pressure'!$AF210))</f>
        <v>#DIV/0!</v>
      </c>
      <c r="AJ210" s="67" t="e">
        <f ca="1">IF($AF210&gt;4,0,OFFSET('ModelParams Lp'!$F$12,0,-'Sound Pressure'!$AF210))</f>
        <v>#DIV/0!</v>
      </c>
      <c r="AK210" s="67" t="e">
        <f ca="1">IF($AF210&gt;3,0,OFFSET('ModelParams Lp'!$G$12,0,-'Sound Pressure'!$AF210))</f>
        <v>#DIV/0!</v>
      </c>
      <c r="AL210" s="67" t="e">
        <f ca="1">IF($AF210&gt;5,0,OFFSET('ModelParams Lp'!$H$12,0,-'Sound Pressure'!$AF210))</f>
        <v>#DIV/0!</v>
      </c>
      <c r="AM210" s="67" t="e">
        <f ca="1">IF($AF210&gt;6,0,OFFSET('ModelParams Lp'!$I$12,0,-'Sound Pressure'!$AF210))</f>
        <v>#DIV/0!</v>
      </c>
      <c r="AN210" s="67" t="e">
        <f ca="1">IF($AF210&gt;7,0,IF($AF$4&lt;0,3,OFFSET('ModelParams Lp'!$J$12,0,-'Sound Pressure'!$AF210)))</f>
        <v>#DIV/0!</v>
      </c>
      <c r="AO210" s="67" t="e">
        <f t="shared" ref="AO210:AV264" si="95">10*LOG(1+(343.2/(4*PI()*AO$3))^2*(2*PI()/$V210))</f>
        <v>#DIV/0!</v>
      </c>
      <c r="AP210" s="67" t="e">
        <f t="shared" si="73"/>
        <v>#DIV/0!</v>
      </c>
      <c r="AQ210" s="67" t="e">
        <f t="shared" si="73"/>
        <v>#DIV/0!</v>
      </c>
      <c r="AR210" s="67" t="e">
        <f t="shared" si="73"/>
        <v>#DIV/0!</v>
      </c>
      <c r="AS210" s="67" t="e">
        <f t="shared" si="73"/>
        <v>#DIV/0!</v>
      </c>
      <c r="AT210" s="67" t="e">
        <f t="shared" si="73"/>
        <v>#DIV/0!</v>
      </c>
      <c r="AU210" s="67" t="e">
        <f t="shared" si="73"/>
        <v>#DIV/0!</v>
      </c>
      <c r="AV210" s="67" t="e">
        <f t="shared" si="73"/>
        <v>#DIV/0!</v>
      </c>
      <c r="AW210" s="67">
        <f>'ModelParams Lp'!B$22</f>
        <v>4</v>
      </c>
      <c r="AX210" s="67">
        <f>'ModelParams Lp'!C$22</f>
        <v>2</v>
      </c>
      <c r="AY210" s="67">
        <f>'ModelParams Lp'!D$22</f>
        <v>1</v>
      </c>
      <c r="AZ210" s="67">
        <f>'ModelParams Lp'!E$22</f>
        <v>0</v>
      </c>
      <c r="BA210" s="67">
        <f>'ModelParams Lp'!F$22</f>
        <v>0</v>
      </c>
      <c r="BB210" s="67">
        <f>'ModelParams Lp'!G$22</f>
        <v>0</v>
      </c>
      <c r="BC210" s="67">
        <f>'ModelParams Lp'!H$22</f>
        <v>0</v>
      </c>
      <c r="BD210" s="67">
        <f>'ModelParams Lp'!I$22</f>
        <v>0</v>
      </c>
      <c r="BE210" s="67" t="e">
        <f>-10*LOG(2/(4*PI()*2^2)+4/(0.163*(Calcul!$K215*Calcul!$L215)/VLOOKUP(Calcul!$I215,'ModelParams Lp'!$E$37:$F$39,2,0)))</f>
        <v>#N/A</v>
      </c>
      <c r="BF210" s="67" t="e">
        <f>-10*LOG(2/(4*PI()*2^2)+4/(0.163*(Calcul!$K215*Calcul!$L215)/VLOOKUP(Calcul!$I215,'ModelParams Lp'!$E$37:$F$39,2,0)))</f>
        <v>#N/A</v>
      </c>
      <c r="BG210" s="67" t="e">
        <f>-10*LOG(2/(4*PI()*2^2)+4/(0.163*(Calcul!$K215*Calcul!$L215)/VLOOKUP(Calcul!$I215,'ModelParams Lp'!$E$37:$F$39,2,0)))</f>
        <v>#N/A</v>
      </c>
      <c r="BH210" s="67" t="e">
        <f>-10*LOG(2/(4*PI()*2^2)+4/(0.163*(Calcul!$K215*Calcul!$L215)/VLOOKUP(Calcul!$I215,'ModelParams Lp'!$E$37:$F$39,2,0)))</f>
        <v>#N/A</v>
      </c>
      <c r="BI210" s="67" t="e">
        <f>-10*LOG(2/(4*PI()*2^2)+4/(0.163*(Calcul!$K215*Calcul!$L215)/VLOOKUP(Calcul!$I215,'ModelParams Lp'!$E$37:$F$39,2,0)))</f>
        <v>#N/A</v>
      </c>
      <c r="BJ210" s="67" t="e">
        <f>-10*LOG(2/(4*PI()*2^2)+4/(0.163*(Calcul!$K215*Calcul!$L215)/VLOOKUP(Calcul!$I215,'ModelParams Lp'!$E$37:$F$39,2,0)))</f>
        <v>#N/A</v>
      </c>
      <c r="BK210" s="67" t="e">
        <f>-10*LOG(2/(4*PI()*2^2)+4/(0.163*(Calcul!$K215*Calcul!$L215)/VLOOKUP(Calcul!$I215,'ModelParams Lp'!$E$37:$F$39,2,0)))</f>
        <v>#N/A</v>
      </c>
      <c r="BL210" s="67" t="e">
        <f>-10*LOG(2/(4*PI()*2^2)+4/(0.163*(Calcul!$K215*Calcul!$L215)/VLOOKUP(Calcul!$I215,'ModelParams Lp'!$E$37:$F$39,2,0)))</f>
        <v>#N/A</v>
      </c>
      <c r="BM210" s="67" t="e">
        <f>VLOOKUP(Calcul!$J215,'ModelParams Lp'!$D$28:$O$32,5,0)+BE210</f>
        <v>#N/A</v>
      </c>
      <c r="BN210" s="67" t="e">
        <f>VLOOKUP(Calcul!$J215,'ModelParams Lp'!$D$28:$O$32,6,0)+BF210</f>
        <v>#N/A</v>
      </c>
      <c r="BO210" s="67" t="e">
        <f>VLOOKUP(Calcul!$J215,'ModelParams Lp'!$D$28:$O$32,7,0)+BG210</f>
        <v>#N/A</v>
      </c>
      <c r="BP210" s="67" t="e">
        <f>VLOOKUP(Calcul!$J215,'ModelParams Lp'!$D$28:$O$32,8,0)+BH210</f>
        <v>#N/A</v>
      </c>
      <c r="BQ210" s="67" t="e">
        <f>VLOOKUP(Calcul!$J215,'ModelParams Lp'!$D$28:$O$32,9,0)+BI210</f>
        <v>#N/A</v>
      </c>
      <c r="BR210" s="67" t="e">
        <f>VLOOKUP(Calcul!$J215,'ModelParams Lp'!$D$28:$O$32,10,0)+BJ210</f>
        <v>#N/A</v>
      </c>
      <c r="BS210" s="67" t="e">
        <f>VLOOKUP(Calcul!$J215,'ModelParams Lp'!$D$28:$O$32,11,0)+BK210</f>
        <v>#N/A</v>
      </c>
      <c r="BT210" s="67" t="e">
        <f>VLOOKUP(Calcul!$J215,'ModelParams Lp'!$D$28:$O$32,12,0)+BL210</f>
        <v>#N/A</v>
      </c>
      <c r="BU210" s="66" t="e">
        <f t="shared" ca="1" si="77"/>
        <v>#DIV/0!</v>
      </c>
      <c r="BV210" s="66" t="e">
        <f t="shared" ca="1" si="78"/>
        <v>#DIV/0!</v>
      </c>
      <c r="BW210" s="66" t="e">
        <f t="shared" ca="1" si="79"/>
        <v>#DIV/0!</v>
      </c>
      <c r="BX210" s="66" t="e">
        <f t="shared" ca="1" si="80"/>
        <v>#DIV/0!</v>
      </c>
      <c r="BY210" s="66" t="e">
        <f t="shared" ca="1" si="81"/>
        <v>#DIV/0!</v>
      </c>
      <c r="BZ210" s="66" t="e">
        <f t="shared" ca="1" si="82"/>
        <v>#DIV/0!</v>
      </c>
      <c r="CA210" s="66" t="e">
        <f t="shared" ca="1" si="83"/>
        <v>#DIV/0!</v>
      </c>
      <c r="CB210" s="66" t="e">
        <f t="shared" ca="1" si="84"/>
        <v>#DIV/0!</v>
      </c>
      <c r="CC210" s="24" t="e">
        <f ca="1">10*LOG10(IF(BU210="",0,POWER(10,((BU210+'ModelParams Lw'!$O$4)/10))) +IF(BV210="",0,POWER(10,((BV210+'ModelParams Lw'!$P$4)/10))) +IF(BW210="",0,POWER(10,((BW210+'ModelParams Lw'!$Q$4)/10))) +IF(BX210="",0,POWER(10,((BX210+'ModelParams Lw'!$R$4)/10))) +IF(BY210="",0,POWER(10,((BY210+'ModelParams Lw'!$S$4)/10))) +IF(BZ210="",0,POWER(10,((BZ210+'ModelParams Lw'!$T$4)/10))) +IF(CA210="",0,POWER(10,((CA210+'ModelParams Lw'!$U$4)/10)))+IF(CB210="",0,POWER(10,((CB210+'ModelParams Lw'!$V$4)/10))))</f>
        <v>#DIV/0!</v>
      </c>
      <c r="CD210" s="24" t="e">
        <f t="shared" ca="1" si="85"/>
        <v>#DIV/0!</v>
      </c>
      <c r="CE210" s="24" t="e">
        <f ca="1">(BU210-'ModelParams Lw'!O$10)/'ModelParams Lw'!O$11</f>
        <v>#DIV/0!</v>
      </c>
      <c r="CF210" s="24" t="e">
        <f ca="1">(BV210-'ModelParams Lw'!P$10)/'ModelParams Lw'!P$11</f>
        <v>#DIV/0!</v>
      </c>
      <c r="CG210" s="24" t="e">
        <f ca="1">(BW210-'ModelParams Lw'!Q$10)/'ModelParams Lw'!Q$11</f>
        <v>#DIV/0!</v>
      </c>
      <c r="CH210" s="24" t="e">
        <f ca="1">(BX210-'ModelParams Lw'!R$10)/'ModelParams Lw'!R$11</f>
        <v>#DIV/0!</v>
      </c>
      <c r="CI210" s="24" t="e">
        <f ca="1">(BY210-'ModelParams Lw'!S$10)/'ModelParams Lw'!S$11</f>
        <v>#DIV/0!</v>
      </c>
      <c r="CJ210" s="24" t="e">
        <f ca="1">(BZ210-'ModelParams Lw'!T$10)/'ModelParams Lw'!T$11</f>
        <v>#DIV/0!</v>
      </c>
      <c r="CK210" s="24" t="e">
        <f ca="1">(CA210-'ModelParams Lw'!U$10)/'ModelParams Lw'!U$11</f>
        <v>#DIV/0!</v>
      </c>
      <c r="CL210" s="24" t="e">
        <f ca="1">(CB210-'ModelParams Lw'!V$10)/'ModelParams Lw'!V$11</f>
        <v>#DIV/0!</v>
      </c>
      <c r="CM210" s="66" t="e">
        <f t="shared" si="86"/>
        <v>#DIV/0!</v>
      </c>
      <c r="CN210" s="66" t="e">
        <f t="shared" si="87"/>
        <v>#DIV/0!</v>
      </c>
      <c r="CO210" s="66" t="e">
        <f t="shared" si="88"/>
        <v>#DIV/0!</v>
      </c>
      <c r="CP210" s="66" t="e">
        <f t="shared" si="89"/>
        <v>#DIV/0!</v>
      </c>
      <c r="CQ210" s="66" t="e">
        <f t="shared" si="90"/>
        <v>#DIV/0!</v>
      </c>
      <c r="CR210" s="66" t="e">
        <f t="shared" si="91"/>
        <v>#DIV/0!</v>
      </c>
      <c r="CS210" s="66" t="e">
        <f t="shared" si="92"/>
        <v>#DIV/0!</v>
      </c>
      <c r="CT210" s="66" t="e">
        <f t="shared" si="93"/>
        <v>#DIV/0!</v>
      </c>
      <c r="CU210" s="24" t="e">
        <f>10*LOG10(IF(CM210="",0,POWER(10,((CM210+'ModelParams Lw'!$O$4)/10))) +IF(CN210="",0,POWER(10,((CN210+'ModelParams Lw'!$P$4)/10))) +IF(CO210="",0,POWER(10,((CO210+'ModelParams Lw'!$Q$4)/10))) +IF(CP210="",0,POWER(10,((CP210+'ModelParams Lw'!$R$4)/10))) +IF(CQ210="",0,POWER(10,((CQ210+'ModelParams Lw'!$S$4)/10))) +IF(CR210="",0,POWER(10,((CR210+'ModelParams Lw'!$T$4)/10))) +IF(CS210="",0,POWER(10,((CS210+'ModelParams Lw'!$U$4)/10)))+IF(CT210="",0,POWER(10,((CT210+'ModelParams Lw'!$V$4)/10))))</f>
        <v>#DIV/0!</v>
      </c>
      <c r="CV210" s="24" t="e">
        <f t="shared" si="94"/>
        <v>#DIV/0!</v>
      </c>
      <c r="CW210" s="24" t="e">
        <f>(CM210-'ModelParams Lw'!O$10)/'ModelParams Lw'!O$11</f>
        <v>#DIV/0!</v>
      </c>
      <c r="CX210" s="24" t="e">
        <f>(CN210-'ModelParams Lw'!P$10)/'ModelParams Lw'!P$11</f>
        <v>#DIV/0!</v>
      </c>
      <c r="CY210" s="24" t="e">
        <f>(CO210-'ModelParams Lw'!Q$10)/'ModelParams Lw'!Q$11</f>
        <v>#DIV/0!</v>
      </c>
      <c r="CZ210" s="24" t="e">
        <f>(CP210-'ModelParams Lw'!R$10)/'ModelParams Lw'!R$11</f>
        <v>#DIV/0!</v>
      </c>
      <c r="DA210" s="24" t="e">
        <f>(CQ210-'ModelParams Lw'!S$10)/'ModelParams Lw'!S$11</f>
        <v>#DIV/0!</v>
      </c>
      <c r="DB210" s="24" t="e">
        <f>(CR210-'ModelParams Lw'!T$10)/'ModelParams Lw'!T$11</f>
        <v>#DIV/0!</v>
      </c>
      <c r="DC210" s="24" t="e">
        <f>(CS210-'ModelParams Lw'!U$10)/'ModelParams Lw'!U$11</f>
        <v>#DIV/0!</v>
      </c>
      <c r="DD210" s="24" t="e">
        <f>(CT210-'ModelParams Lw'!V$10)/'ModelParams Lw'!V$11</f>
        <v>#DIV/0!</v>
      </c>
    </row>
    <row r="211" spans="1:108" x14ac:dyDescent="0.25">
      <c r="A211" s="12">
        <f>'Sound Power'!B211</f>
        <v>0</v>
      </c>
      <c r="B211" s="12">
        <f>'Sound Power'!D211</f>
        <v>0</v>
      </c>
      <c r="C211" s="12">
        <f>'Sound Power'!E211</f>
        <v>0</v>
      </c>
      <c r="D211" s="12">
        <f>'Sound Power'!F211</f>
        <v>0</v>
      </c>
      <c r="E211" s="67" t="e">
        <f>IF(Calcul!$G216="SA",'Sound Power'!AY211,'Sound Power'!P211)</f>
        <v>#DIV/0!</v>
      </c>
      <c r="F211" s="67" t="e">
        <f>IF(Calcul!$G216="SA",'Sound Power'!AZ211,'Sound Power'!Q211)</f>
        <v>#DIV/0!</v>
      </c>
      <c r="G211" s="67" t="e">
        <f>IF(Calcul!$G216="SA",'Sound Power'!BA211,'Sound Power'!R211)</f>
        <v>#DIV/0!</v>
      </c>
      <c r="H211" s="67" t="e">
        <f>IF(Calcul!$G216="SA",'Sound Power'!BB211,'Sound Power'!S211)</f>
        <v>#DIV/0!</v>
      </c>
      <c r="I211" s="67" t="e">
        <f>IF(Calcul!$G216="SA",'Sound Power'!BC211,'Sound Power'!T211)</f>
        <v>#DIV/0!</v>
      </c>
      <c r="J211" s="67" t="e">
        <f>IF(Calcul!$G216="SA",'Sound Power'!BD211,'Sound Power'!U211)</f>
        <v>#DIV/0!</v>
      </c>
      <c r="K211" s="67" t="e">
        <f>IF(Calcul!$G216="SA",'Sound Power'!BE211,'Sound Power'!V211)</f>
        <v>#DIV/0!</v>
      </c>
      <c r="L211" s="67" t="e">
        <f>IF(Calcul!$G216="SA",'Sound Power'!BF211,'Sound Power'!W211)</f>
        <v>#DIV/0!</v>
      </c>
      <c r="M211" s="67" t="e">
        <f>'Sound Power'!BY211</f>
        <v>#DIV/0!</v>
      </c>
      <c r="N211" s="67" t="e">
        <f>'Sound Power'!BZ211</f>
        <v>#DIV/0!</v>
      </c>
      <c r="O211" s="67" t="e">
        <f>'Sound Power'!CA211</f>
        <v>#DIV/0!</v>
      </c>
      <c r="P211" s="67" t="e">
        <f>'Sound Power'!CB211</f>
        <v>#DIV/0!</v>
      </c>
      <c r="Q211" s="67" t="e">
        <f>'Sound Power'!CC211</f>
        <v>#DIV/0!</v>
      </c>
      <c r="R211" s="67" t="e">
        <f>'Sound Power'!CD211</f>
        <v>#DIV/0!</v>
      </c>
      <c r="S211" s="67" t="e">
        <f>'Sound Power'!CE211</f>
        <v>#DIV/0!</v>
      </c>
      <c r="T211" s="67" t="e">
        <f>'Sound Power'!CF211</f>
        <v>#DIV/0!</v>
      </c>
      <c r="U211" s="64">
        <f t="shared" si="74"/>
        <v>0</v>
      </c>
      <c r="V211" s="64">
        <f t="shared" si="75"/>
        <v>0</v>
      </c>
      <c r="W211" s="67" t="e">
        <f>('ModelParams Lp'!B$4*10^'ModelParams Lp'!B$5*($U211/$V211)^'ModelParams Lp'!B$6)*3</f>
        <v>#DIV/0!</v>
      </c>
      <c r="X211" s="67" t="e">
        <f>('ModelParams Lp'!C$4*10^'ModelParams Lp'!C$5*($U211/$V211)^'ModelParams Lp'!C$6)*3</f>
        <v>#DIV/0!</v>
      </c>
      <c r="Y211" s="67" t="e">
        <f>('ModelParams Lp'!D$4*10^'ModelParams Lp'!D$5*($U211/$V211)^'ModelParams Lp'!D$6)*3</f>
        <v>#DIV/0!</v>
      </c>
      <c r="Z211" s="67" t="e">
        <f>('ModelParams Lp'!E$4*10^'ModelParams Lp'!E$5*($U211/$V211)^'ModelParams Lp'!E$6)*3</f>
        <v>#DIV/0!</v>
      </c>
      <c r="AA211" s="67" t="e">
        <f>('ModelParams Lp'!F$4*10^'ModelParams Lp'!F$5*($U211/$V211)^'ModelParams Lp'!F$6)*3</f>
        <v>#DIV/0!</v>
      </c>
      <c r="AB211" s="67" t="e">
        <f>('ModelParams Lp'!G$4*10^'ModelParams Lp'!G$5*($U211/$V211)^'ModelParams Lp'!G$6)*3</f>
        <v>#DIV/0!</v>
      </c>
      <c r="AC211" s="67" t="e">
        <f>('ModelParams Lp'!H$4*10^'ModelParams Lp'!H$5*($U211/$V211)^'ModelParams Lp'!H$6)*3</f>
        <v>#DIV/0!</v>
      </c>
      <c r="AD211" s="67" t="e">
        <f>('ModelParams Lp'!I$4*10^'ModelParams Lp'!I$5*($U211/$V211)^'ModelParams Lp'!I$6)*3</f>
        <v>#DIV/0!</v>
      </c>
      <c r="AE211" s="53" t="e">
        <f t="shared" si="76"/>
        <v>#DIV/0!</v>
      </c>
      <c r="AF211" s="53" t="e">
        <f>IF(AE211&lt;'ModelParams Lp'!$B$16,-1,IF(AE211&lt;'ModelParams Lp'!$C$16,0,IF(AE211&lt;'ModelParams Lp'!$D$16,1,IF(AE211&lt;'ModelParams Lp'!$E$16,2,IF(AE211&lt;'ModelParams Lp'!$F$16,3,IF(AE211&lt;'ModelParams Lp'!$G$16,4,IF(AE211&lt;'ModelParams Lp'!$H$16,5,6)))))))</f>
        <v>#DIV/0!</v>
      </c>
      <c r="AG211" s="67" t="e">
        <f ca="1">IF($AF211&gt;1,0,OFFSET('ModelParams Lp'!$C$12,0,-'Sound Pressure'!$AF211))</f>
        <v>#DIV/0!</v>
      </c>
      <c r="AH211" s="67" t="e">
        <f ca="1">IF($AF211&gt;2,0,OFFSET('ModelParams Lp'!$D$12,0,-'Sound Pressure'!$AF211))</f>
        <v>#DIV/0!</v>
      </c>
      <c r="AI211" s="67" t="e">
        <f ca="1">IF($AF211&gt;3,0,OFFSET('ModelParams Lp'!$E$12,0,-'Sound Pressure'!$AF211))</f>
        <v>#DIV/0!</v>
      </c>
      <c r="AJ211" s="67" t="e">
        <f ca="1">IF($AF211&gt;4,0,OFFSET('ModelParams Lp'!$F$12,0,-'Sound Pressure'!$AF211))</f>
        <v>#DIV/0!</v>
      </c>
      <c r="AK211" s="67" t="e">
        <f ca="1">IF($AF211&gt;3,0,OFFSET('ModelParams Lp'!$G$12,0,-'Sound Pressure'!$AF211))</f>
        <v>#DIV/0!</v>
      </c>
      <c r="AL211" s="67" t="e">
        <f ca="1">IF($AF211&gt;5,0,OFFSET('ModelParams Lp'!$H$12,0,-'Sound Pressure'!$AF211))</f>
        <v>#DIV/0!</v>
      </c>
      <c r="AM211" s="67" t="e">
        <f ca="1">IF($AF211&gt;6,0,OFFSET('ModelParams Lp'!$I$12,0,-'Sound Pressure'!$AF211))</f>
        <v>#DIV/0!</v>
      </c>
      <c r="AN211" s="67" t="e">
        <f ca="1">IF($AF211&gt;7,0,IF($AF$4&lt;0,3,OFFSET('ModelParams Lp'!$J$12,0,-'Sound Pressure'!$AF211)))</f>
        <v>#DIV/0!</v>
      </c>
      <c r="AO211" s="67" t="e">
        <f t="shared" si="95"/>
        <v>#DIV/0!</v>
      </c>
      <c r="AP211" s="67" t="e">
        <f t="shared" si="73"/>
        <v>#DIV/0!</v>
      </c>
      <c r="AQ211" s="67" t="e">
        <f t="shared" si="73"/>
        <v>#DIV/0!</v>
      </c>
      <c r="AR211" s="67" t="e">
        <f t="shared" si="73"/>
        <v>#DIV/0!</v>
      </c>
      <c r="AS211" s="67" t="e">
        <f t="shared" si="73"/>
        <v>#DIV/0!</v>
      </c>
      <c r="AT211" s="67" t="e">
        <f t="shared" si="73"/>
        <v>#DIV/0!</v>
      </c>
      <c r="AU211" s="67" t="e">
        <f t="shared" si="73"/>
        <v>#DIV/0!</v>
      </c>
      <c r="AV211" s="67" t="e">
        <f t="shared" si="73"/>
        <v>#DIV/0!</v>
      </c>
      <c r="AW211" s="67">
        <f>'ModelParams Lp'!B$22</f>
        <v>4</v>
      </c>
      <c r="AX211" s="67">
        <f>'ModelParams Lp'!C$22</f>
        <v>2</v>
      </c>
      <c r="AY211" s="67">
        <f>'ModelParams Lp'!D$22</f>
        <v>1</v>
      </c>
      <c r="AZ211" s="67">
        <f>'ModelParams Lp'!E$22</f>
        <v>0</v>
      </c>
      <c r="BA211" s="67">
        <f>'ModelParams Lp'!F$22</f>
        <v>0</v>
      </c>
      <c r="BB211" s="67">
        <f>'ModelParams Lp'!G$22</f>
        <v>0</v>
      </c>
      <c r="BC211" s="67">
        <f>'ModelParams Lp'!H$22</f>
        <v>0</v>
      </c>
      <c r="BD211" s="67">
        <f>'ModelParams Lp'!I$22</f>
        <v>0</v>
      </c>
      <c r="BE211" s="67" t="e">
        <f>-10*LOG(2/(4*PI()*2^2)+4/(0.163*(Calcul!$K216*Calcul!$L216)/VLOOKUP(Calcul!$I216,'ModelParams Lp'!$E$37:$F$39,2,0)))</f>
        <v>#N/A</v>
      </c>
      <c r="BF211" s="67" t="e">
        <f>-10*LOG(2/(4*PI()*2^2)+4/(0.163*(Calcul!$K216*Calcul!$L216)/VLOOKUP(Calcul!$I216,'ModelParams Lp'!$E$37:$F$39,2,0)))</f>
        <v>#N/A</v>
      </c>
      <c r="BG211" s="67" t="e">
        <f>-10*LOG(2/(4*PI()*2^2)+4/(0.163*(Calcul!$K216*Calcul!$L216)/VLOOKUP(Calcul!$I216,'ModelParams Lp'!$E$37:$F$39,2,0)))</f>
        <v>#N/A</v>
      </c>
      <c r="BH211" s="67" t="e">
        <f>-10*LOG(2/(4*PI()*2^2)+4/(0.163*(Calcul!$K216*Calcul!$L216)/VLOOKUP(Calcul!$I216,'ModelParams Lp'!$E$37:$F$39,2,0)))</f>
        <v>#N/A</v>
      </c>
      <c r="BI211" s="67" t="e">
        <f>-10*LOG(2/(4*PI()*2^2)+4/(0.163*(Calcul!$K216*Calcul!$L216)/VLOOKUP(Calcul!$I216,'ModelParams Lp'!$E$37:$F$39,2,0)))</f>
        <v>#N/A</v>
      </c>
      <c r="BJ211" s="67" t="e">
        <f>-10*LOG(2/(4*PI()*2^2)+4/(0.163*(Calcul!$K216*Calcul!$L216)/VLOOKUP(Calcul!$I216,'ModelParams Lp'!$E$37:$F$39,2,0)))</f>
        <v>#N/A</v>
      </c>
      <c r="BK211" s="67" t="e">
        <f>-10*LOG(2/(4*PI()*2^2)+4/(0.163*(Calcul!$K216*Calcul!$L216)/VLOOKUP(Calcul!$I216,'ModelParams Lp'!$E$37:$F$39,2,0)))</f>
        <v>#N/A</v>
      </c>
      <c r="BL211" s="67" t="e">
        <f>-10*LOG(2/(4*PI()*2^2)+4/(0.163*(Calcul!$K216*Calcul!$L216)/VLOOKUP(Calcul!$I216,'ModelParams Lp'!$E$37:$F$39,2,0)))</f>
        <v>#N/A</v>
      </c>
      <c r="BM211" s="67" t="e">
        <f>VLOOKUP(Calcul!$J216,'ModelParams Lp'!$D$28:$O$32,5,0)+BE211</f>
        <v>#N/A</v>
      </c>
      <c r="BN211" s="67" t="e">
        <f>VLOOKUP(Calcul!$J216,'ModelParams Lp'!$D$28:$O$32,6,0)+BF211</f>
        <v>#N/A</v>
      </c>
      <c r="BO211" s="67" t="e">
        <f>VLOOKUP(Calcul!$J216,'ModelParams Lp'!$D$28:$O$32,7,0)+BG211</f>
        <v>#N/A</v>
      </c>
      <c r="BP211" s="67" t="e">
        <f>VLOOKUP(Calcul!$J216,'ModelParams Lp'!$D$28:$O$32,8,0)+BH211</f>
        <v>#N/A</v>
      </c>
      <c r="BQ211" s="67" t="e">
        <f>VLOOKUP(Calcul!$J216,'ModelParams Lp'!$D$28:$O$32,9,0)+BI211</f>
        <v>#N/A</v>
      </c>
      <c r="BR211" s="67" t="e">
        <f>VLOOKUP(Calcul!$J216,'ModelParams Lp'!$D$28:$O$32,10,0)+BJ211</f>
        <v>#N/A</v>
      </c>
      <c r="BS211" s="67" t="e">
        <f>VLOOKUP(Calcul!$J216,'ModelParams Lp'!$D$28:$O$32,11,0)+BK211</f>
        <v>#N/A</v>
      </c>
      <c r="BT211" s="67" t="e">
        <f>VLOOKUP(Calcul!$J216,'ModelParams Lp'!$D$28:$O$32,12,0)+BL211</f>
        <v>#N/A</v>
      </c>
      <c r="BU211" s="66" t="e">
        <f t="shared" ca="1" si="77"/>
        <v>#DIV/0!</v>
      </c>
      <c r="BV211" s="66" t="e">
        <f t="shared" ca="1" si="78"/>
        <v>#DIV/0!</v>
      </c>
      <c r="BW211" s="66" t="e">
        <f t="shared" ca="1" si="79"/>
        <v>#DIV/0!</v>
      </c>
      <c r="BX211" s="66" t="e">
        <f t="shared" ca="1" si="80"/>
        <v>#DIV/0!</v>
      </c>
      <c r="BY211" s="66" t="e">
        <f t="shared" ca="1" si="81"/>
        <v>#DIV/0!</v>
      </c>
      <c r="BZ211" s="66" t="e">
        <f t="shared" ca="1" si="82"/>
        <v>#DIV/0!</v>
      </c>
      <c r="CA211" s="66" t="e">
        <f t="shared" ca="1" si="83"/>
        <v>#DIV/0!</v>
      </c>
      <c r="CB211" s="66" t="e">
        <f t="shared" ca="1" si="84"/>
        <v>#DIV/0!</v>
      </c>
      <c r="CC211" s="24" t="e">
        <f ca="1">10*LOG10(IF(BU211="",0,POWER(10,((BU211+'ModelParams Lw'!$O$4)/10))) +IF(BV211="",0,POWER(10,((BV211+'ModelParams Lw'!$P$4)/10))) +IF(BW211="",0,POWER(10,((BW211+'ModelParams Lw'!$Q$4)/10))) +IF(BX211="",0,POWER(10,((BX211+'ModelParams Lw'!$R$4)/10))) +IF(BY211="",0,POWER(10,((BY211+'ModelParams Lw'!$S$4)/10))) +IF(BZ211="",0,POWER(10,((BZ211+'ModelParams Lw'!$T$4)/10))) +IF(CA211="",0,POWER(10,((CA211+'ModelParams Lw'!$U$4)/10)))+IF(CB211="",0,POWER(10,((CB211+'ModelParams Lw'!$V$4)/10))))</f>
        <v>#DIV/0!</v>
      </c>
      <c r="CD211" s="24" t="e">
        <f t="shared" ca="1" si="85"/>
        <v>#DIV/0!</v>
      </c>
      <c r="CE211" s="24" t="e">
        <f ca="1">(BU211-'ModelParams Lw'!O$10)/'ModelParams Lw'!O$11</f>
        <v>#DIV/0!</v>
      </c>
      <c r="CF211" s="24" t="e">
        <f ca="1">(BV211-'ModelParams Lw'!P$10)/'ModelParams Lw'!P$11</f>
        <v>#DIV/0!</v>
      </c>
      <c r="CG211" s="24" t="e">
        <f ca="1">(BW211-'ModelParams Lw'!Q$10)/'ModelParams Lw'!Q$11</f>
        <v>#DIV/0!</v>
      </c>
      <c r="CH211" s="24" t="e">
        <f ca="1">(BX211-'ModelParams Lw'!R$10)/'ModelParams Lw'!R$11</f>
        <v>#DIV/0!</v>
      </c>
      <c r="CI211" s="24" t="e">
        <f ca="1">(BY211-'ModelParams Lw'!S$10)/'ModelParams Lw'!S$11</f>
        <v>#DIV/0!</v>
      </c>
      <c r="CJ211" s="24" t="e">
        <f ca="1">(BZ211-'ModelParams Lw'!T$10)/'ModelParams Lw'!T$11</f>
        <v>#DIV/0!</v>
      </c>
      <c r="CK211" s="24" t="e">
        <f ca="1">(CA211-'ModelParams Lw'!U$10)/'ModelParams Lw'!U$11</f>
        <v>#DIV/0!</v>
      </c>
      <c r="CL211" s="24" t="e">
        <f ca="1">(CB211-'ModelParams Lw'!V$10)/'ModelParams Lw'!V$11</f>
        <v>#DIV/0!</v>
      </c>
      <c r="CM211" s="66" t="e">
        <f t="shared" si="86"/>
        <v>#DIV/0!</v>
      </c>
      <c r="CN211" s="66" t="e">
        <f t="shared" si="87"/>
        <v>#DIV/0!</v>
      </c>
      <c r="CO211" s="66" t="e">
        <f t="shared" si="88"/>
        <v>#DIV/0!</v>
      </c>
      <c r="CP211" s="66" t="e">
        <f t="shared" si="89"/>
        <v>#DIV/0!</v>
      </c>
      <c r="CQ211" s="66" t="e">
        <f t="shared" si="90"/>
        <v>#DIV/0!</v>
      </c>
      <c r="CR211" s="66" t="e">
        <f t="shared" si="91"/>
        <v>#DIV/0!</v>
      </c>
      <c r="CS211" s="66" t="e">
        <f t="shared" si="92"/>
        <v>#DIV/0!</v>
      </c>
      <c r="CT211" s="66" t="e">
        <f t="shared" si="93"/>
        <v>#DIV/0!</v>
      </c>
      <c r="CU211" s="24" t="e">
        <f>10*LOG10(IF(CM211="",0,POWER(10,((CM211+'ModelParams Lw'!$O$4)/10))) +IF(CN211="",0,POWER(10,((CN211+'ModelParams Lw'!$P$4)/10))) +IF(CO211="",0,POWER(10,((CO211+'ModelParams Lw'!$Q$4)/10))) +IF(CP211="",0,POWER(10,((CP211+'ModelParams Lw'!$R$4)/10))) +IF(CQ211="",0,POWER(10,((CQ211+'ModelParams Lw'!$S$4)/10))) +IF(CR211="",0,POWER(10,((CR211+'ModelParams Lw'!$T$4)/10))) +IF(CS211="",0,POWER(10,((CS211+'ModelParams Lw'!$U$4)/10)))+IF(CT211="",0,POWER(10,((CT211+'ModelParams Lw'!$V$4)/10))))</f>
        <v>#DIV/0!</v>
      </c>
      <c r="CV211" s="24" t="e">
        <f t="shared" si="94"/>
        <v>#DIV/0!</v>
      </c>
      <c r="CW211" s="24" t="e">
        <f>(CM211-'ModelParams Lw'!O$10)/'ModelParams Lw'!O$11</f>
        <v>#DIV/0!</v>
      </c>
      <c r="CX211" s="24" t="e">
        <f>(CN211-'ModelParams Lw'!P$10)/'ModelParams Lw'!P$11</f>
        <v>#DIV/0!</v>
      </c>
      <c r="CY211" s="24" t="e">
        <f>(CO211-'ModelParams Lw'!Q$10)/'ModelParams Lw'!Q$11</f>
        <v>#DIV/0!</v>
      </c>
      <c r="CZ211" s="24" t="e">
        <f>(CP211-'ModelParams Lw'!R$10)/'ModelParams Lw'!R$11</f>
        <v>#DIV/0!</v>
      </c>
      <c r="DA211" s="24" t="e">
        <f>(CQ211-'ModelParams Lw'!S$10)/'ModelParams Lw'!S$11</f>
        <v>#DIV/0!</v>
      </c>
      <c r="DB211" s="24" t="e">
        <f>(CR211-'ModelParams Lw'!T$10)/'ModelParams Lw'!T$11</f>
        <v>#DIV/0!</v>
      </c>
      <c r="DC211" s="24" t="e">
        <f>(CS211-'ModelParams Lw'!U$10)/'ModelParams Lw'!U$11</f>
        <v>#DIV/0!</v>
      </c>
      <c r="DD211" s="24" t="e">
        <f>(CT211-'ModelParams Lw'!V$10)/'ModelParams Lw'!V$11</f>
        <v>#DIV/0!</v>
      </c>
    </row>
    <row r="212" spans="1:108" x14ac:dyDescent="0.25">
      <c r="A212" s="12">
        <f>'Sound Power'!B212</f>
        <v>0</v>
      </c>
      <c r="B212" s="12">
        <f>'Sound Power'!D212</f>
        <v>0</v>
      </c>
      <c r="C212" s="12">
        <f>'Sound Power'!E212</f>
        <v>0</v>
      </c>
      <c r="D212" s="12">
        <f>'Sound Power'!F212</f>
        <v>0</v>
      </c>
      <c r="E212" s="67" t="e">
        <f>IF(Calcul!$G217="SA",'Sound Power'!AY212,'Sound Power'!P212)</f>
        <v>#DIV/0!</v>
      </c>
      <c r="F212" s="67" t="e">
        <f>IF(Calcul!$G217="SA",'Sound Power'!AZ212,'Sound Power'!Q212)</f>
        <v>#DIV/0!</v>
      </c>
      <c r="G212" s="67" t="e">
        <f>IF(Calcul!$G217="SA",'Sound Power'!BA212,'Sound Power'!R212)</f>
        <v>#DIV/0!</v>
      </c>
      <c r="H212" s="67" t="e">
        <f>IF(Calcul!$G217="SA",'Sound Power'!BB212,'Sound Power'!S212)</f>
        <v>#DIV/0!</v>
      </c>
      <c r="I212" s="67" t="e">
        <f>IF(Calcul!$G217="SA",'Sound Power'!BC212,'Sound Power'!T212)</f>
        <v>#DIV/0!</v>
      </c>
      <c r="J212" s="67" t="e">
        <f>IF(Calcul!$G217="SA",'Sound Power'!BD212,'Sound Power'!U212)</f>
        <v>#DIV/0!</v>
      </c>
      <c r="K212" s="67" t="e">
        <f>IF(Calcul!$G217="SA",'Sound Power'!BE212,'Sound Power'!V212)</f>
        <v>#DIV/0!</v>
      </c>
      <c r="L212" s="67" t="e">
        <f>IF(Calcul!$G217="SA",'Sound Power'!BF212,'Sound Power'!W212)</f>
        <v>#DIV/0!</v>
      </c>
      <c r="M212" s="67" t="e">
        <f>'Sound Power'!BY212</f>
        <v>#DIV/0!</v>
      </c>
      <c r="N212" s="67" t="e">
        <f>'Sound Power'!BZ212</f>
        <v>#DIV/0!</v>
      </c>
      <c r="O212" s="67" t="e">
        <f>'Sound Power'!CA212</f>
        <v>#DIV/0!</v>
      </c>
      <c r="P212" s="67" t="e">
        <f>'Sound Power'!CB212</f>
        <v>#DIV/0!</v>
      </c>
      <c r="Q212" s="67" t="e">
        <f>'Sound Power'!CC212</f>
        <v>#DIV/0!</v>
      </c>
      <c r="R212" s="67" t="e">
        <f>'Sound Power'!CD212</f>
        <v>#DIV/0!</v>
      </c>
      <c r="S212" s="67" t="e">
        <f>'Sound Power'!CE212</f>
        <v>#DIV/0!</v>
      </c>
      <c r="T212" s="67" t="e">
        <f>'Sound Power'!CF212</f>
        <v>#DIV/0!</v>
      </c>
      <c r="U212" s="64">
        <f t="shared" si="74"/>
        <v>0</v>
      </c>
      <c r="V212" s="64">
        <f t="shared" si="75"/>
        <v>0</v>
      </c>
      <c r="W212" s="67" t="e">
        <f>('ModelParams Lp'!B$4*10^'ModelParams Lp'!B$5*($U212/$V212)^'ModelParams Lp'!B$6)*3</f>
        <v>#DIV/0!</v>
      </c>
      <c r="X212" s="67" t="e">
        <f>('ModelParams Lp'!C$4*10^'ModelParams Lp'!C$5*($U212/$V212)^'ModelParams Lp'!C$6)*3</f>
        <v>#DIV/0!</v>
      </c>
      <c r="Y212" s="67" t="e">
        <f>('ModelParams Lp'!D$4*10^'ModelParams Lp'!D$5*($U212/$V212)^'ModelParams Lp'!D$6)*3</f>
        <v>#DIV/0!</v>
      </c>
      <c r="Z212" s="67" t="e">
        <f>('ModelParams Lp'!E$4*10^'ModelParams Lp'!E$5*($U212/$V212)^'ModelParams Lp'!E$6)*3</f>
        <v>#DIV/0!</v>
      </c>
      <c r="AA212" s="67" t="e">
        <f>('ModelParams Lp'!F$4*10^'ModelParams Lp'!F$5*($U212/$V212)^'ModelParams Lp'!F$6)*3</f>
        <v>#DIV/0!</v>
      </c>
      <c r="AB212" s="67" t="e">
        <f>('ModelParams Lp'!G$4*10^'ModelParams Lp'!G$5*($U212/$V212)^'ModelParams Lp'!G$6)*3</f>
        <v>#DIV/0!</v>
      </c>
      <c r="AC212" s="67" t="e">
        <f>('ModelParams Lp'!H$4*10^'ModelParams Lp'!H$5*($U212/$V212)^'ModelParams Lp'!H$6)*3</f>
        <v>#DIV/0!</v>
      </c>
      <c r="AD212" s="67" t="e">
        <f>('ModelParams Lp'!I$4*10^'ModelParams Lp'!I$5*($U212/$V212)^'ModelParams Lp'!I$6)*3</f>
        <v>#DIV/0!</v>
      </c>
      <c r="AE212" s="53" t="e">
        <f t="shared" si="76"/>
        <v>#DIV/0!</v>
      </c>
      <c r="AF212" s="53" t="e">
        <f>IF(AE212&lt;'ModelParams Lp'!$B$16,-1,IF(AE212&lt;'ModelParams Lp'!$C$16,0,IF(AE212&lt;'ModelParams Lp'!$D$16,1,IF(AE212&lt;'ModelParams Lp'!$E$16,2,IF(AE212&lt;'ModelParams Lp'!$F$16,3,IF(AE212&lt;'ModelParams Lp'!$G$16,4,IF(AE212&lt;'ModelParams Lp'!$H$16,5,6)))))))</f>
        <v>#DIV/0!</v>
      </c>
      <c r="AG212" s="67" t="e">
        <f ca="1">IF($AF212&gt;1,0,OFFSET('ModelParams Lp'!$C$12,0,-'Sound Pressure'!$AF212))</f>
        <v>#DIV/0!</v>
      </c>
      <c r="AH212" s="67" t="e">
        <f ca="1">IF($AF212&gt;2,0,OFFSET('ModelParams Lp'!$D$12,0,-'Sound Pressure'!$AF212))</f>
        <v>#DIV/0!</v>
      </c>
      <c r="AI212" s="67" t="e">
        <f ca="1">IF($AF212&gt;3,0,OFFSET('ModelParams Lp'!$E$12,0,-'Sound Pressure'!$AF212))</f>
        <v>#DIV/0!</v>
      </c>
      <c r="AJ212" s="67" t="e">
        <f ca="1">IF($AF212&gt;4,0,OFFSET('ModelParams Lp'!$F$12,0,-'Sound Pressure'!$AF212))</f>
        <v>#DIV/0!</v>
      </c>
      <c r="AK212" s="67" t="e">
        <f ca="1">IF($AF212&gt;3,0,OFFSET('ModelParams Lp'!$G$12,0,-'Sound Pressure'!$AF212))</f>
        <v>#DIV/0!</v>
      </c>
      <c r="AL212" s="67" t="e">
        <f ca="1">IF($AF212&gt;5,0,OFFSET('ModelParams Lp'!$H$12,0,-'Sound Pressure'!$AF212))</f>
        <v>#DIV/0!</v>
      </c>
      <c r="AM212" s="67" t="e">
        <f ca="1">IF($AF212&gt;6,0,OFFSET('ModelParams Lp'!$I$12,0,-'Sound Pressure'!$AF212))</f>
        <v>#DIV/0!</v>
      </c>
      <c r="AN212" s="67" t="e">
        <f ca="1">IF($AF212&gt;7,0,IF($AF$4&lt;0,3,OFFSET('ModelParams Lp'!$J$12,0,-'Sound Pressure'!$AF212)))</f>
        <v>#DIV/0!</v>
      </c>
      <c r="AO212" s="67" t="e">
        <f t="shared" si="95"/>
        <v>#DIV/0!</v>
      </c>
      <c r="AP212" s="67" t="e">
        <f t="shared" si="73"/>
        <v>#DIV/0!</v>
      </c>
      <c r="AQ212" s="67" t="e">
        <f t="shared" si="73"/>
        <v>#DIV/0!</v>
      </c>
      <c r="AR212" s="67" t="e">
        <f t="shared" si="73"/>
        <v>#DIV/0!</v>
      </c>
      <c r="AS212" s="67" t="e">
        <f t="shared" si="73"/>
        <v>#DIV/0!</v>
      </c>
      <c r="AT212" s="67" t="e">
        <f t="shared" si="73"/>
        <v>#DIV/0!</v>
      </c>
      <c r="AU212" s="67" t="e">
        <f t="shared" si="73"/>
        <v>#DIV/0!</v>
      </c>
      <c r="AV212" s="67" t="e">
        <f t="shared" si="73"/>
        <v>#DIV/0!</v>
      </c>
      <c r="AW212" s="67">
        <f>'ModelParams Lp'!B$22</f>
        <v>4</v>
      </c>
      <c r="AX212" s="67">
        <f>'ModelParams Lp'!C$22</f>
        <v>2</v>
      </c>
      <c r="AY212" s="67">
        <f>'ModelParams Lp'!D$22</f>
        <v>1</v>
      </c>
      <c r="AZ212" s="67">
        <f>'ModelParams Lp'!E$22</f>
        <v>0</v>
      </c>
      <c r="BA212" s="67">
        <f>'ModelParams Lp'!F$22</f>
        <v>0</v>
      </c>
      <c r="BB212" s="67">
        <f>'ModelParams Lp'!G$22</f>
        <v>0</v>
      </c>
      <c r="BC212" s="67">
        <f>'ModelParams Lp'!H$22</f>
        <v>0</v>
      </c>
      <c r="BD212" s="67">
        <f>'ModelParams Lp'!I$22</f>
        <v>0</v>
      </c>
      <c r="BE212" s="67" t="e">
        <f>-10*LOG(2/(4*PI()*2^2)+4/(0.163*(Calcul!$K217*Calcul!$L217)/VLOOKUP(Calcul!$I217,'ModelParams Lp'!$E$37:$F$39,2,0)))</f>
        <v>#N/A</v>
      </c>
      <c r="BF212" s="67" t="e">
        <f>-10*LOG(2/(4*PI()*2^2)+4/(0.163*(Calcul!$K217*Calcul!$L217)/VLOOKUP(Calcul!$I217,'ModelParams Lp'!$E$37:$F$39,2,0)))</f>
        <v>#N/A</v>
      </c>
      <c r="BG212" s="67" t="e">
        <f>-10*LOG(2/(4*PI()*2^2)+4/(0.163*(Calcul!$K217*Calcul!$L217)/VLOOKUP(Calcul!$I217,'ModelParams Lp'!$E$37:$F$39,2,0)))</f>
        <v>#N/A</v>
      </c>
      <c r="BH212" s="67" t="e">
        <f>-10*LOG(2/(4*PI()*2^2)+4/(0.163*(Calcul!$K217*Calcul!$L217)/VLOOKUP(Calcul!$I217,'ModelParams Lp'!$E$37:$F$39,2,0)))</f>
        <v>#N/A</v>
      </c>
      <c r="BI212" s="67" t="e">
        <f>-10*LOG(2/(4*PI()*2^2)+4/(0.163*(Calcul!$K217*Calcul!$L217)/VLOOKUP(Calcul!$I217,'ModelParams Lp'!$E$37:$F$39,2,0)))</f>
        <v>#N/A</v>
      </c>
      <c r="BJ212" s="67" t="e">
        <f>-10*LOG(2/(4*PI()*2^2)+4/(0.163*(Calcul!$K217*Calcul!$L217)/VLOOKUP(Calcul!$I217,'ModelParams Lp'!$E$37:$F$39,2,0)))</f>
        <v>#N/A</v>
      </c>
      <c r="BK212" s="67" t="e">
        <f>-10*LOG(2/(4*PI()*2^2)+4/(0.163*(Calcul!$K217*Calcul!$L217)/VLOOKUP(Calcul!$I217,'ModelParams Lp'!$E$37:$F$39,2,0)))</f>
        <v>#N/A</v>
      </c>
      <c r="BL212" s="67" t="e">
        <f>-10*LOG(2/(4*PI()*2^2)+4/(0.163*(Calcul!$K217*Calcul!$L217)/VLOOKUP(Calcul!$I217,'ModelParams Lp'!$E$37:$F$39,2,0)))</f>
        <v>#N/A</v>
      </c>
      <c r="BM212" s="67" t="e">
        <f>VLOOKUP(Calcul!$J217,'ModelParams Lp'!$D$28:$O$32,5,0)+BE212</f>
        <v>#N/A</v>
      </c>
      <c r="BN212" s="67" t="e">
        <f>VLOOKUP(Calcul!$J217,'ModelParams Lp'!$D$28:$O$32,6,0)+BF212</f>
        <v>#N/A</v>
      </c>
      <c r="BO212" s="67" t="e">
        <f>VLOOKUP(Calcul!$J217,'ModelParams Lp'!$D$28:$O$32,7,0)+BG212</f>
        <v>#N/A</v>
      </c>
      <c r="BP212" s="67" t="e">
        <f>VLOOKUP(Calcul!$J217,'ModelParams Lp'!$D$28:$O$32,8,0)+BH212</f>
        <v>#N/A</v>
      </c>
      <c r="BQ212" s="67" t="e">
        <f>VLOOKUP(Calcul!$J217,'ModelParams Lp'!$D$28:$O$32,9,0)+BI212</f>
        <v>#N/A</v>
      </c>
      <c r="BR212" s="67" t="e">
        <f>VLOOKUP(Calcul!$J217,'ModelParams Lp'!$D$28:$O$32,10,0)+BJ212</f>
        <v>#N/A</v>
      </c>
      <c r="BS212" s="67" t="e">
        <f>VLOOKUP(Calcul!$J217,'ModelParams Lp'!$D$28:$O$32,11,0)+BK212</f>
        <v>#N/A</v>
      </c>
      <c r="BT212" s="67" t="e">
        <f>VLOOKUP(Calcul!$J217,'ModelParams Lp'!$D$28:$O$32,12,0)+BL212</f>
        <v>#N/A</v>
      </c>
      <c r="BU212" s="66" t="e">
        <f t="shared" ca="1" si="77"/>
        <v>#DIV/0!</v>
      </c>
      <c r="BV212" s="66" t="e">
        <f t="shared" ca="1" si="78"/>
        <v>#DIV/0!</v>
      </c>
      <c r="BW212" s="66" t="e">
        <f t="shared" ca="1" si="79"/>
        <v>#DIV/0!</v>
      </c>
      <c r="BX212" s="66" t="e">
        <f t="shared" ca="1" si="80"/>
        <v>#DIV/0!</v>
      </c>
      <c r="BY212" s="66" t="e">
        <f t="shared" ca="1" si="81"/>
        <v>#DIV/0!</v>
      </c>
      <c r="BZ212" s="66" t="e">
        <f t="shared" ca="1" si="82"/>
        <v>#DIV/0!</v>
      </c>
      <c r="CA212" s="66" t="e">
        <f t="shared" ca="1" si="83"/>
        <v>#DIV/0!</v>
      </c>
      <c r="CB212" s="66" t="e">
        <f t="shared" ca="1" si="84"/>
        <v>#DIV/0!</v>
      </c>
      <c r="CC212" s="24" t="e">
        <f ca="1">10*LOG10(IF(BU212="",0,POWER(10,((BU212+'ModelParams Lw'!$O$4)/10))) +IF(BV212="",0,POWER(10,((BV212+'ModelParams Lw'!$P$4)/10))) +IF(BW212="",0,POWER(10,((BW212+'ModelParams Lw'!$Q$4)/10))) +IF(BX212="",0,POWER(10,((BX212+'ModelParams Lw'!$R$4)/10))) +IF(BY212="",0,POWER(10,((BY212+'ModelParams Lw'!$S$4)/10))) +IF(BZ212="",0,POWER(10,((BZ212+'ModelParams Lw'!$T$4)/10))) +IF(CA212="",0,POWER(10,((CA212+'ModelParams Lw'!$U$4)/10)))+IF(CB212="",0,POWER(10,((CB212+'ModelParams Lw'!$V$4)/10))))</f>
        <v>#DIV/0!</v>
      </c>
      <c r="CD212" s="24" t="e">
        <f t="shared" ca="1" si="85"/>
        <v>#DIV/0!</v>
      </c>
      <c r="CE212" s="24" t="e">
        <f ca="1">(BU212-'ModelParams Lw'!O$10)/'ModelParams Lw'!O$11</f>
        <v>#DIV/0!</v>
      </c>
      <c r="CF212" s="24" t="e">
        <f ca="1">(BV212-'ModelParams Lw'!P$10)/'ModelParams Lw'!P$11</f>
        <v>#DIV/0!</v>
      </c>
      <c r="CG212" s="24" t="e">
        <f ca="1">(BW212-'ModelParams Lw'!Q$10)/'ModelParams Lw'!Q$11</f>
        <v>#DIV/0!</v>
      </c>
      <c r="CH212" s="24" t="e">
        <f ca="1">(BX212-'ModelParams Lw'!R$10)/'ModelParams Lw'!R$11</f>
        <v>#DIV/0!</v>
      </c>
      <c r="CI212" s="24" t="e">
        <f ca="1">(BY212-'ModelParams Lw'!S$10)/'ModelParams Lw'!S$11</f>
        <v>#DIV/0!</v>
      </c>
      <c r="CJ212" s="24" t="e">
        <f ca="1">(BZ212-'ModelParams Lw'!T$10)/'ModelParams Lw'!T$11</f>
        <v>#DIV/0!</v>
      </c>
      <c r="CK212" s="24" t="e">
        <f ca="1">(CA212-'ModelParams Lw'!U$10)/'ModelParams Lw'!U$11</f>
        <v>#DIV/0!</v>
      </c>
      <c r="CL212" s="24" t="e">
        <f ca="1">(CB212-'ModelParams Lw'!V$10)/'ModelParams Lw'!V$11</f>
        <v>#DIV/0!</v>
      </c>
      <c r="CM212" s="66" t="e">
        <f t="shared" si="86"/>
        <v>#DIV/0!</v>
      </c>
      <c r="CN212" s="66" t="e">
        <f t="shared" si="87"/>
        <v>#DIV/0!</v>
      </c>
      <c r="CO212" s="66" t="e">
        <f t="shared" si="88"/>
        <v>#DIV/0!</v>
      </c>
      <c r="CP212" s="66" t="e">
        <f t="shared" si="89"/>
        <v>#DIV/0!</v>
      </c>
      <c r="CQ212" s="66" t="e">
        <f t="shared" si="90"/>
        <v>#DIV/0!</v>
      </c>
      <c r="CR212" s="66" t="e">
        <f t="shared" si="91"/>
        <v>#DIV/0!</v>
      </c>
      <c r="CS212" s="66" t="e">
        <f t="shared" si="92"/>
        <v>#DIV/0!</v>
      </c>
      <c r="CT212" s="66" t="e">
        <f t="shared" si="93"/>
        <v>#DIV/0!</v>
      </c>
      <c r="CU212" s="24" t="e">
        <f>10*LOG10(IF(CM212="",0,POWER(10,((CM212+'ModelParams Lw'!$O$4)/10))) +IF(CN212="",0,POWER(10,((CN212+'ModelParams Lw'!$P$4)/10))) +IF(CO212="",0,POWER(10,((CO212+'ModelParams Lw'!$Q$4)/10))) +IF(CP212="",0,POWER(10,((CP212+'ModelParams Lw'!$R$4)/10))) +IF(CQ212="",0,POWER(10,((CQ212+'ModelParams Lw'!$S$4)/10))) +IF(CR212="",0,POWER(10,((CR212+'ModelParams Lw'!$T$4)/10))) +IF(CS212="",0,POWER(10,((CS212+'ModelParams Lw'!$U$4)/10)))+IF(CT212="",0,POWER(10,((CT212+'ModelParams Lw'!$V$4)/10))))</f>
        <v>#DIV/0!</v>
      </c>
      <c r="CV212" s="24" t="e">
        <f t="shared" si="94"/>
        <v>#DIV/0!</v>
      </c>
      <c r="CW212" s="24" t="e">
        <f>(CM212-'ModelParams Lw'!O$10)/'ModelParams Lw'!O$11</f>
        <v>#DIV/0!</v>
      </c>
      <c r="CX212" s="24" t="e">
        <f>(CN212-'ModelParams Lw'!P$10)/'ModelParams Lw'!P$11</f>
        <v>#DIV/0!</v>
      </c>
      <c r="CY212" s="24" t="e">
        <f>(CO212-'ModelParams Lw'!Q$10)/'ModelParams Lw'!Q$11</f>
        <v>#DIV/0!</v>
      </c>
      <c r="CZ212" s="24" t="e">
        <f>(CP212-'ModelParams Lw'!R$10)/'ModelParams Lw'!R$11</f>
        <v>#DIV/0!</v>
      </c>
      <c r="DA212" s="24" t="e">
        <f>(CQ212-'ModelParams Lw'!S$10)/'ModelParams Lw'!S$11</f>
        <v>#DIV/0!</v>
      </c>
      <c r="DB212" s="24" t="e">
        <f>(CR212-'ModelParams Lw'!T$10)/'ModelParams Lw'!T$11</f>
        <v>#DIV/0!</v>
      </c>
      <c r="DC212" s="24" t="e">
        <f>(CS212-'ModelParams Lw'!U$10)/'ModelParams Lw'!U$11</f>
        <v>#DIV/0!</v>
      </c>
      <c r="DD212" s="24" t="e">
        <f>(CT212-'ModelParams Lw'!V$10)/'ModelParams Lw'!V$11</f>
        <v>#DIV/0!</v>
      </c>
    </row>
    <row r="213" spans="1:108" x14ac:dyDescent="0.25">
      <c r="A213" s="12">
        <f>'Sound Power'!B213</f>
        <v>0</v>
      </c>
      <c r="B213" s="12">
        <f>'Sound Power'!D213</f>
        <v>0</v>
      </c>
      <c r="C213" s="12">
        <f>'Sound Power'!E213</f>
        <v>0</v>
      </c>
      <c r="D213" s="12">
        <f>'Sound Power'!F213</f>
        <v>0</v>
      </c>
      <c r="E213" s="67" t="e">
        <f>IF(Calcul!$G218="SA",'Sound Power'!AY213,'Sound Power'!P213)</f>
        <v>#DIV/0!</v>
      </c>
      <c r="F213" s="67" t="e">
        <f>IF(Calcul!$G218="SA",'Sound Power'!AZ213,'Sound Power'!Q213)</f>
        <v>#DIV/0!</v>
      </c>
      <c r="G213" s="67" t="e">
        <f>IF(Calcul!$G218="SA",'Sound Power'!BA213,'Sound Power'!R213)</f>
        <v>#DIV/0!</v>
      </c>
      <c r="H213" s="67" t="e">
        <f>IF(Calcul!$G218="SA",'Sound Power'!BB213,'Sound Power'!S213)</f>
        <v>#DIV/0!</v>
      </c>
      <c r="I213" s="67" t="e">
        <f>IF(Calcul!$G218="SA",'Sound Power'!BC213,'Sound Power'!T213)</f>
        <v>#DIV/0!</v>
      </c>
      <c r="J213" s="67" t="e">
        <f>IF(Calcul!$G218="SA",'Sound Power'!BD213,'Sound Power'!U213)</f>
        <v>#DIV/0!</v>
      </c>
      <c r="K213" s="67" t="e">
        <f>IF(Calcul!$G218="SA",'Sound Power'!BE213,'Sound Power'!V213)</f>
        <v>#DIV/0!</v>
      </c>
      <c r="L213" s="67" t="e">
        <f>IF(Calcul!$G218="SA",'Sound Power'!BF213,'Sound Power'!W213)</f>
        <v>#DIV/0!</v>
      </c>
      <c r="M213" s="67" t="e">
        <f>'Sound Power'!BY213</f>
        <v>#DIV/0!</v>
      </c>
      <c r="N213" s="67" t="e">
        <f>'Sound Power'!BZ213</f>
        <v>#DIV/0!</v>
      </c>
      <c r="O213" s="67" t="e">
        <f>'Sound Power'!CA213</f>
        <v>#DIV/0!</v>
      </c>
      <c r="P213" s="67" t="e">
        <f>'Sound Power'!CB213</f>
        <v>#DIV/0!</v>
      </c>
      <c r="Q213" s="67" t="e">
        <f>'Sound Power'!CC213</f>
        <v>#DIV/0!</v>
      </c>
      <c r="R213" s="67" t="e">
        <f>'Sound Power'!CD213</f>
        <v>#DIV/0!</v>
      </c>
      <c r="S213" s="67" t="e">
        <f>'Sound Power'!CE213</f>
        <v>#DIV/0!</v>
      </c>
      <c r="T213" s="67" t="e">
        <f>'Sound Power'!CF213</f>
        <v>#DIV/0!</v>
      </c>
      <c r="U213" s="64">
        <f t="shared" si="74"/>
        <v>0</v>
      </c>
      <c r="V213" s="64">
        <f t="shared" si="75"/>
        <v>0</v>
      </c>
      <c r="W213" s="67" t="e">
        <f>('ModelParams Lp'!B$4*10^'ModelParams Lp'!B$5*($U213/$V213)^'ModelParams Lp'!B$6)*3</f>
        <v>#DIV/0!</v>
      </c>
      <c r="X213" s="67" t="e">
        <f>('ModelParams Lp'!C$4*10^'ModelParams Lp'!C$5*($U213/$V213)^'ModelParams Lp'!C$6)*3</f>
        <v>#DIV/0!</v>
      </c>
      <c r="Y213" s="67" t="e">
        <f>('ModelParams Lp'!D$4*10^'ModelParams Lp'!D$5*($U213/$V213)^'ModelParams Lp'!D$6)*3</f>
        <v>#DIV/0!</v>
      </c>
      <c r="Z213" s="67" t="e">
        <f>('ModelParams Lp'!E$4*10^'ModelParams Lp'!E$5*($U213/$V213)^'ModelParams Lp'!E$6)*3</f>
        <v>#DIV/0!</v>
      </c>
      <c r="AA213" s="67" t="e">
        <f>('ModelParams Lp'!F$4*10^'ModelParams Lp'!F$5*($U213/$V213)^'ModelParams Lp'!F$6)*3</f>
        <v>#DIV/0!</v>
      </c>
      <c r="AB213" s="67" t="e">
        <f>('ModelParams Lp'!G$4*10^'ModelParams Lp'!G$5*($U213/$V213)^'ModelParams Lp'!G$6)*3</f>
        <v>#DIV/0!</v>
      </c>
      <c r="AC213" s="67" t="e">
        <f>('ModelParams Lp'!H$4*10^'ModelParams Lp'!H$5*($U213/$V213)^'ModelParams Lp'!H$6)*3</f>
        <v>#DIV/0!</v>
      </c>
      <c r="AD213" s="67" t="e">
        <f>('ModelParams Lp'!I$4*10^'ModelParams Lp'!I$5*($U213/$V213)^'ModelParams Lp'!I$6)*3</f>
        <v>#DIV/0!</v>
      </c>
      <c r="AE213" s="53" t="e">
        <f t="shared" si="76"/>
        <v>#DIV/0!</v>
      </c>
      <c r="AF213" s="53" t="e">
        <f>IF(AE213&lt;'ModelParams Lp'!$B$16,-1,IF(AE213&lt;'ModelParams Lp'!$C$16,0,IF(AE213&lt;'ModelParams Lp'!$D$16,1,IF(AE213&lt;'ModelParams Lp'!$E$16,2,IF(AE213&lt;'ModelParams Lp'!$F$16,3,IF(AE213&lt;'ModelParams Lp'!$G$16,4,IF(AE213&lt;'ModelParams Lp'!$H$16,5,6)))))))</f>
        <v>#DIV/0!</v>
      </c>
      <c r="AG213" s="67" t="e">
        <f ca="1">IF($AF213&gt;1,0,OFFSET('ModelParams Lp'!$C$12,0,-'Sound Pressure'!$AF213))</f>
        <v>#DIV/0!</v>
      </c>
      <c r="AH213" s="67" t="e">
        <f ca="1">IF($AF213&gt;2,0,OFFSET('ModelParams Lp'!$D$12,0,-'Sound Pressure'!$AF213))</f>
        <v>#DIV/0!</v>
      </c>
      <c r="AI213" s="67" t="e">
        <f ca="1">IF($AF213&gt;3,0,OFFSET('ModelParams Lp'!$E$12,0,-'Sound Pressure'!$AF213))</f>
        <v>#DIV/0!</v>
      </c>
      <c r="AJ213" s="67" t="e">
        <f ca="1">IF($AF213&gt;4,0,OFFSET('ModelParams Lp'!$F$12,0,-'Sound Pressure'!$AF213))</f>
        <v>#DIV/0!</v>
      </c>
      <c r="AK213" s="67" t="e">
        <f ca="1">IF($AF213&gt;3,0,OFFSET('ModelParams Lp'!$G$12,0,-'Sound Pressure'!$AF213))</f>
        <v>#DIV/0!</v>
      </c>
      <c r="AL213" s="67" t="e">
        <f ca="1">IF($AF213&gt;5,0,OFFSET('ModelParams Lp'!$H$12,0,-'Sound Pressure'!$AF213))</f>
        <v>#DIV/0!</v>
      </c>
      <c r="AM213" s="67" t="e">
        <f ca="1">IF($AF213&gt;6,0,OFFSET('ModelParams Lp'!$I$12,0,-'Sound Pressure'!$AF213))</f>
        <v>#DIV/0!</v>
      </c>
      <c r="AN213" s="67" t="e">
        <f ca="1">IF($AF213&gt;7,0,IF($AF$4&lt;0,3,OFFSET('ModelParams Lp'!$J$12,0,-'Sound Pressure'!$AF213)))</f>
        <v>#DIV/0!</v>
      </c>
      <c r="AO213" s="67" t="e">
        <f t="shared" si="95"/>
        <v>#DIV/0!</v>
      </c>
      <c r="AP213" s="67" t="e">
        <f t="shared" si="73"/>
        <v>#DIV/0!</v>
      </c>
      <c r="AQ213" s="67" t="e">
        <f t="shared" si="73"/>
        <v>#DIV/0!</v>
      </c>
      <c r="AR213" s="67" t="e">
        <f t="shared" si="73"/>
        <v>#DIV/0!</v>
      </c>
      <c r="AS213" s="67" t="e">
        <f t="shared" si="73"/>
        <v>#DIV/0!</v>
      </c>
      <c r="AT213" s="67" t="e">
        <f t="shared" si="73"/>
        <v>#DIV/0!</v>
      </c>
      <c r="AU213" s="67" t="e">
        <f t="shared" si="73"/>
        <v>#DIV/0!</v>
      </c>
      <c r="AV213" s="67" t="e">
        <f t="shared" si="73"/>
        <v>#DIV/0!</v>
      </c>
      <c r="AW213" s="67">
        <f>'ModelParams Lp'!B$22</f>
        <v>4</v>
      </c>
      <c r="AX213" s="67">
        <f>'ModelParams Lp'!C$22</f>
        <v>2</v>
      </c>
      <c r="AY213" s="67">
        <f>'ModelParams Lp'!D$22</f>
        <v>1</v>
      </c>
      <c r="AZ213" s="67">
        <f>'ModelParams Lp'!E$22</f>
        <v>0</v>
      </c>
      <c r="BA213" s="67">
        <f>'ModelParams Lp'!F$22</f>
        <v>0</v>
      </c>
      <c r="BB213" s="67">
        <f>'ModelParams Lp'!G$22</f>
        <v>0</v>
      </c>
      <c r="BC213" s="67">
        <f>'ModelParams Lp'!H$22</f>
        <v>0</v>
      </c>
      <c r="BD213" s="67">
        <f>'ModelParams Lp'!I$22</f>
        <v>0</v>
      </c>
      <c r="BE213" s="67" t="e">
        <f>-10*LOG(2/(4*PI()*2^2)+4/(0.163*(Calcul!$K218*Calcul!$L218)/VLOOKUP(Calcul!$I218,'ModelParams Lp'!$E$37:$F$39,2,0)))</f>
        <v>#N/A</v>
      </c>
      <c r="BF213" s="67" t="e">
        <f>-10*LOG(2/(4*PI()*2^2)+4/(0.163*(Calcul!$K218*Calcul!$L218)/VLOOKUP(Calcul!$I218,'ModelParams Lp'!$E$37:$F$39,2,0)))</f>
        <v>#N/A</v>
      </c>
      <c r="BG213" s="67" t="e">
        <f>-10*LOG(2/(4*PI()*2^2)+4/(0.163*(Calcul!$K218*Calcul!$L218)/VLOOKUP(Calcul!$I218,'ModelParams Lp'!$E$37:$F$39,2,0)))</f>
        <v>#N/A</v>
      </c>
      <c r="BH213" s="67" t="e">
        <f>-10*LOG(2/(4*PI()*2^2)+4/(0.163*(Calcul!$K218*Calcul!$L218)/VLOOKUP(Calcul!$I218,'ModelParams Lp'!$E$37:$F$39,2,0)))</f>
        <v>#N/A</v>
      </c>
      <c r="BI213" s="67" t="e">
        <f>-10*LOG(2/(4*PI()*2^2)+4/(0.163*(Calcul!$K218*Calcul!$L218)/VLOOKUP(Calcul!$I218,'ModelParams Lp'!$E$37:$F$39,2,0)))</f>
        <v>#N/A</v>
      </c>
      <c r="BJ213" s="67" t="e">
        <f>-10*LOG(2/(4*PI()*2^2)+4/(0.163*(Calcul!$K218*Calcul!$L218)/VLOOKUP(Calcul!$I218,'ModelParams Lp'!$E$37:$F$39,2,0)))</f>
        <v>#N/A</v>
      </c>
      <c r="BK213" s="67" t="e">
        <f>-10*LOG(2/(4*PI()*2^2)+4/(0.163*(Calcul!$K218*Calcul!$L218)/VLOOKUP(Calcul!$I218,'ModelParams Lp'!$E$37:$F$39,2,0)))</f>
        <v>#N/A</v>
      </c>
      <c r="BL213" s="67" t="e">
        <f>-10*LOG(2/(4*PI()*2^2)+4/(0.163*(Calcul!$K218*Calcul!$L218)/VLOOKUP(Calcul!$I218,'ModelParams Lp'!$E$37:$F$39,2,0)))</f>
        <v>#N/A</v>
      </c>
      <c r="BM213" s="67" t="e">
        <f>VLOOKUP(Calcul!$J218,'ModelParams Lp'!$D$28:$O$32,5,0)+BE213</f>
        <v>#N/A</v>
      </c>
      <c r="BN213" s="67" t="e">
        <f>VLOOKUP(Calcul!$J218,'ModelParams Lp'!$D$28:$O$32,6,0)+BF213</f>
        <v>#N/A</v>
      </c>
      <c r="BO213" s="67" t="e">
        <f>VLOOKUP(Calcul!$J218,'ModelParams Lp'!$D$28:$O$32,7,0)+BG213</f>
        <v>#N/A</v>
      </c>
      <c r="BP213" s="67" t="e">
        <f>VLOOKUP(Calcul!$J218,'ModelParams Lp'!$D$28:$O$32,8,0)+BH213</f>
        <v>#N/A</v>
      </c>
      <c r="BQ213" s="67" t="e">
        <f>VLOOKUP(Calcul!$J218,'ModelParams Lp'!$D$28:$O$32,9,0)+BI213</f>
        <v>#N/A</v>
      </c>
      <c r="BR213" s="67" t="e">
        <f>VLOOKUP(Calcul!$J218,'ModelParams Lp'!$D$28:$O$32,10,0)+BJ213</f>
        <v>#N/A</v>
      </c>
      <c r="BS213" s="67" t="e">
        <f>VLOOKUP(Calcul!$J218,'ModelParams Lp'!$D$28:$O$32,11,0)+BK213</f>
        <v>#N/A</v>
      </c>
      <c r="BT213" s="67" t="e">
        <f>VLOOKUP(Calcul!$J218,'ModelParams Lp'!$D$28:$O$32,12,0)+BL213</f>
        <v>#N/A</v>
      </c>
      <c r="BU213" s="66" t="e">
        <f t="shared" ca="1" si="77"/>
        <v>#DIV/0!</v>
      </c>
      <c r="BV213" s="66" t="e">
        <f t="shared" ca="1" si="78"/>
        <v>#DIV/0!</v>
      </c>
      <c r="BW213" s="66" t="e">
        <f t="shared" ca="1" si="79"/>
        <v>#DIV/0!</v>
      </c>
      <c r="BX213" s="66" t="e">
        <f t="shared" ca="1" si="80"/>
        <v>#DIV/0!</v>
      </c>
      <c r="BY213" s="66" t="e">
        <f t="shared" ca="1" si="81"/>
        <v>#DIV/0!</v>
      </c>
      <c r="BZ213" s="66" t="e">
        <f t="shared" ca="1" si="82"/>
        <v>#DIV/0!</v>
      </c>
      <c r="CA213" s="66" t="e">
        <f t="shared" ca="1" si="83"/>
        <v>#DIV/0!</v>
      </c>
      <c r="CB213" s="66" t="e">
        <f t="shared" ca="1" si="84"/>
        <v>#DIV/0!</v>
      </c>
      <c r="CC213" s="24" t="e">
        <f ca="1">10*LOG10(IF(BU213="",0,POWER(10,((BU213+'ModelParams Lw'!$O$4)/10))) +IF(BV213="",0,POWER(10,((BV213+'ModelParams Lw'!$P$4)/10))) +IF(BW213="",0,POWER(10,((BW213+'ModelParams Lw'!$Q$4)/10))) +IF(BX213="",0,POWER(10,((BX213+'ModelParams Lw'!$R$4)/10))) +IF(BY213="",0,POWER(10,((BY213+'ModelParams Lw'!$S$4)/10))) +IF(BZ213="",0,POWER(10,((BZ213+'ModelParams Lw'!$T$4)/10))) +IF(CA213="",0,POWER(10,((CA213+'ModelParams Lw'!$U$4)/10)))+IF(CB213="",0,POWER(10,((CB213+'ModelParams Lw'!$V$4)/10))))</f>
        <v>#DIV/0!</v>
      </c>
      <c r="CD213" s="24" t="e">
        <f t="shared" ca="1" si="85"/>
        <v>#DIV/0!</v>
      </c>
      <c r="CE213" s="24" t="e">
        <f ca="1">(BU213-'ModelParams Lw'!O$10)/'ModelParams Lw'!O$11</f>
        <v>#DIV/0!</v>
      </c>
      <c r="CF213" s="24" t="e">
        <f ca="1">(BV213-'ModelParams Lw'!P$10)/'ModelParams Lw'!P$11</f>
        <v>#DIV/0!</v>
      </c>
      <c r="CG213" s="24" t="e">
        <f ca="1">(BW213-'ModelParams Lw'!Q$10)/'ModelParams Lw'!Q$11</f>
        <v>#DIV/0!</v>
      </c>
      <c r="CH213" s="24" t="e">
        <f ca="1">(BX213-'ModelParams Lw'!R$10)/'ModelParams Lw'!R$11</f>
        <v>#DIV/0!</v>
      </c>
      <c r="CI213" s="24" t="e">
        <f ca="1">(BY213-'ModelParams Lw'!S$10)/'ModelParams Lw'!S$11</f>
        <v>#DIV/0!</v>
      </c>
      <c r="CJ213" s="24" t="e">
        <f ca="1">(BZ213-'ModelParams Lw'!T$10)/'ModelParams Lw'!T$11</f>
        <v>#DIV/0!</v>
      </c>
      <c r="CK213" s="24" t="e">
        <f ca="1">(CA213-'ModelParams Lw'!U$10)/'ModelParams Lw'!U$11</f>
        <v>#DIV/0!</v>
      </c>
      <c r="CL213" s="24" t="e">
        <f ca="1">(CB213-'ModelParams Lw'!V$10)/'ModelParams Lw'!V$11</f>
        <v>#DIV/0!</v>
      </c>
      <c r="CM213" s="66" t="e">
        <f t="shared" si="86"/>
        <v>#DIV/0!</v>
      </c>
      <c r="CN213" s="66" t="e">
        <f t="shared" si="87"/>
        <v>#DIV/0!</v>
      </c>
      <c r="CO213" s="66" t="e">
        <f t="shared" si="88"/>
        <v>#DIV/0!</v>
      </c>
      <c r="CP213" s="66" t="e">
        <f t="shared" si="89"/>
        <v>#DIV/0!</v>
      </c>
      <c r="CQ213" s="66" t="e">
        <f t="shared" si="90"/>
        <v>#DIV/0!</v>
      </c>
      <c r="CR213" s="66" t="e">
        <f t="shared" si="91"/>
        <v>#DIV/0!</v>
      </c>
      <c r="CS213" s="66" t="e">
        <f t="shared" si="92"/>
        <v>#DIV/0!</v>
      </c>
      <c r="CT213" s="66" t="e">
        <f t="shared" si="93"/>
        <v>#DIV/0!</v>
      </c>
      <c r="CU213" s="24" t="e">
        <f>10*LOG10(IF(CM213="",0,POWER(10,((CM213+'ModelParams Lw'!$O$4)/10))) +IF(CN213="",0,POWER(10,((CN213+'ModelParams Lw'!$P$4)/10))) +IF(CO213="",0,POWER(10,((CO213+'ModelParams Lw'!$Q$4)/10))) +IF(CP213="",0,POWER(10,((CP213+'ModelParams Lw'!$R$4)/10))) +IF(CQ213="",0,POWER(10,((CQ213+'ModelParams Lw'!$S$4)/10))) +IF(CR213="",0,POWER(10,((CR213+'ModelParams Lw'!$T$4)/10))) +IF(CS213="",0,POWER(10,((CS213+'ModelParams Lw'!$U$4)/10)))+IF(CT213="",0,POWER(10,((CT213+'ModelParams Lw'!$V$4)/10))))</f>
        <v>#DIV/0!</v>
      </c>
      <c r="CV213" s="24" t="e">
        <f t="shared" si="94"/>
        <v>#DIV/0!</v>
      </c>
      <c r="CW213" s="24" t="e">
        <f>(CM213-'ModelParams Lw'!O$10)/'ModelParams Lw'!O$11</f>
        <v>#DIV/0!</v>
      </c>
      <c r="CX213" s="24" t="e">
        <f>(CN213-'ModelParams Lw'!P$10)/'ModelParams Lw'!P$11</f>
        <v>#DIV/0!</v>
      </c>
      <c r="CY213" s="24" t="e">
        <f>(CO213-'ModelParams Lw'!Q$10)/'ModelParams Lw'!Q$11</f>
        <v>#DIV/0!</v>
      </c>
      <c r="CZ213" s="24" t="e">
        <f>(CP213-'ModelParams Lw'!R$10)/'ModelParams Lw'!R$11</f>
        <v>#DIV/0!</v>
      </c>
      <c r="DA213" s="24" t="e">
        <f>(CQ213-'ModelParams Lw'!S$10)/'ModelParams Lw'!S$11</f>
        <v>#DIV/0!</v>
      </c>
      <c r="DB213" s="24" t="e">
        <f>(CR213-'ModelParams Lw'!T$10)/'ModelParams Lw'!T$11</f>
        <v>#DIV/0!</v>
      </c>
      <c r="DC213" s="24" t="e">
        <f>(CS213-'ModelParams Lw'!U$10)/'ModelParams Lw'!U$11</f>
        <v>#DIV/0!</v>
      </c>
      <c r="DD213" s="24" t="e">
        <f>(CT213-'ModelParams Lw'!V$10)/'ModelParams Lw'!V$11</f>
        <v>#DIV/0!</v>
      </c>
    </row>
    <row r="214" spans="1:108" x14ac:dyDescent="0.25">
      <c r="A214" s="12">
        <f>'Sound Power'!B214</f>
        <v>0</v>
      </c>
      <c r="B214" s="12">
        <f>'Sound Power'!D214</f>
        <v>0</v>
      </c>
      <c r="C214" s="12">
        <f>'Sound Power'!E214</f>
        <v>0</v>
      </c>
      <c r="D214" s="12">
        <f>'Sound Power'!F214</f>
        <v>0</v>
      </c>
      <c r="E214" s="67" t="e">
        <f>IF(Calcul!$G219="SA",'Sound Power'!AY214,'Sound Power'!P214)</f>
        <v>#DIV/0!</v>
      </c>
      <c r="F214" s="67" t="e">
        <f>IF(Calcul!$G219="SA",'Sound Power'!AZ214,'Sound Power'!Q214)</f>
        <v>#DIV/0!</v>
      </c>
      <c r="G214" s="67" t="e">
        <f>IF(Calcul!$G219="SA",'Sound Power'!BA214,'Sound Power'!R214)</f>
        <v>#DIV/0!</v>
      </c>
      <c r="H214" s="67" t="e">
        <f>IF(Calcul!$G219="SA",'Sound Power'!BB214,'Sound Power'!S214)</f>
        <v>#DIV/0!</v>
      </c>
      <c r="I214" s="67" t="e">
        <f>IF(Calcul!$G219="SA",'Sound Power'!BC214,'Sound Power'!T214)</f>
        <v>#DIV/0!</v>
      </c>
      <c r="J214" s="67" t="e">
        <f>IF(Calcul!$G219="SA",'Sound Power'!BD214,'Sound Power'!U214)</f>
        <v>#DIV/0!</v>
      </c>
      <c r="K214" s="67" t="e">
        <f>IF(Calcul!$G219="SA",'Sound Power'!BE214,'Sound Power'!V214)</f>
        <v>#DIV/0!</v>
      </c>
      <c r="L214" s="67" t="e">
        <f>IF(Calcul!$G219="SA",'Sound Power'!BF214,'Sound Power'!W214)</f>
        <v>#DIV/0!</v>
      </c>
      <c r="M214" s="67" t="e">
        <f>'Sound Power'!BY214</f>
        <v>#DIV/0!</v>
      </c>
      <c r="N214" s="67" t="e">
        <f>'Sound Power'!BZ214</f>
        <v>#DIV/0!</v>
      </c>
      <c r="O214" s="67" t="e">
        <f>'Sound Power'!CA214</f>
        <v>#DIV/0!</v>
      </c>
      <c r="P214" s="67" t="e">
        <f>'Sound Power'!CB214</f>
        <v>#DIV/0!</v>
      </c>
      <c r="Q214" s="67" t="e">
        <f>'Sound Power'!CC214</f>
        <v>#DIV/0!</v>
      </c>
      <c r="R214" s="67" t="e">
        <f>'Sound Power'!CD214</f>
        <v>#DIV/0!</v>
      </c>
      <c r="S214" s="67" t="e">
        <f>'Sound Power'!CE214</f>
        <v>#DIV/0!</v>
      </c>
      <c r="T214" s="67" t="e">
        <f>'Sound Power'!CF214</f>
        <v>#DIV/0!</v>
      </c>
      <c r="U214" s="64">
        <f t="shared" si="74"/>
        <v>0</v>
      </c>
      <c r="V214" s="64">
        <f t="shared" si="75"/>
        <v>0</v>
      </c>
      <c r="W214" s="67" t="e">
        <f>('ModelParams Lp'!B$4*10^'ModelParams Lp'!B$5*($U214/$V214)^'ModelParams Lp'!B$6)*3</f>
        <v>#DIV/0!</v>
      </c>
      <c r="X214" s="67" t="e">
        <f>('ModelParams Lp'!C$4*10^'ModelParams Lp'!C$5*($U214/$V214)^'ModelParams Lp'!C$6)*3</f>
        <v>#DIV/0!</v>
      </c>
      <c r="Y214" s="67" t="e">
        <f>('ModelParams Lp'!D$4*10^'ModelParams Lp'!D$5*($U214/$V214)^'ModelParams Lp'!D$6)*3</f>
        <v>#DIV/0!</v>
      </c>
      <c r="Z214" s="67" t="e">
        <f>('ModelParams Lp'!E$4*10^'ModelParams Lp'!E$5*($U214/$V214)^'ModelParams Lp'!E$6)*3</f>
        <v>#DIV/0!</v>
      </c>
      <c r="AA214" s="67" t="e">
        <f>('ModelParams Lp'!F$4*10^'ModelParams Lp'!F$5*($U214/$V214)^'ModelParams Lp'!F$6)*3</f>
        <v>#DIV/0!</v>
      </c>
      <c r="AB214" s="67" t="e">
        <f>('ModelParams Lp'!G$4*10^'ModelParams Lp'!G$5*($U214/$V214)^'ModelParams Lp'!G$6)*3</f>
        <v>#DIV/0!</v>
      </c>
      <c r="AC214" s="67" t="e">
        <f>('ModelParams Lp'!H$4*10^'ModelParams Lp'!H$5*($U214/$V214)^'ModelParams Lp'!H$6)*3</f>
        <v>#DIV/0!</v>
      </c>
      <c r="AD214" s="67" t="e">
        <f>('ModelParams Lp'!I$4*10^'ModelParams Lp'!I$5*($U214/$V214)^'ModelParams Lp'!I$6)*3</f>
        <v>#DIV/0!</v>
      </c>
      <c r="AE214" s="53" t="e">
        <f t="shared" si="76"/>
        <v>#DIV/0!</v>
      </c>
      <c r="AF214" s="53" t="e">
        <f>IF(AE214&lt;'ModelParams Lp'!$B$16,-1,IF(AE214&lt;'ModelParams Lp'!$C$16,0,IF(AE214&lt;'ModelParams Lp'!$D$16,1,IF(AE214&lt;'ModelParams Lp'!$E$16,2,IF(AE214&lt;'ModelParams Lp'!$F$16,3,IF(AE214&lt;'ModelParams Lp'!$G$16,4,IF(AE214&lt;'ModelParams Lp'!$H$16,5,6)))))))</f>
        <v>#DIV/0!</v>
      </c>
      <c r="AG214" s="67" t="e">
        <f ca="1">IF($AF214&gt;1,0,OFFSET('ModelParams Lp'!$C$12,0,-'Sound Pressure'!$AF214))</f>
        <v>#DIV/0!</v>
      </c>
      <c r="AH214" s="67" t="e">
        <f ca="1">IF($AF214&gt;2,0,OFFSET('ModelParams Lp'!$D$12,0,-'Sound Pressure'!$AF214))</f>
        <v>#DIV/0!</v>
      </c>
      <c r="AI214" s="67" t="e">
        <f ca="1">IF($AF214&gt;3,0,OFFSET('ModelParams Lp'!$E$12,0,-'Sound Pressure'!$AF214))</f>
        <v>#DIV/0!</v>
      </c>
      <c r="AJ214" s="67" t="e">
        <f ca="1">IF($AF214&gt;4,0,OFFSET('ModelParams Lp'!$F$12,0,-'Sound Pressure'!$AF214))</f>
        <v>#DIV/0!</v>
      </c>
      <c r="AK214" s="67" t="e">
        <f ca="1">IF($AF214&gt;3,0,OFFSET('ModelParams Lp'!$G$12,0,-'Sound Pressure'!$AF214))</f>
        <v>#DIV/0!</v>
      </c>
      <c r="AL214" s="67" t="e">
        <f ca="1">IF($AF214&gt;5,0,OFFSET('ModelParams Lp'!$H$12,0,-'Sound Pressure'!$AF214))</f>
        <v>#DIV/0!</v>
      </c>
      <c r="AM214" s="67" t="e">
        <f ca="1">IF($AF214&gt;6,0,OFFSET('ModelParams Lp'!$I$12,0,-'Sound Pressure'!$AF214))</f>
        <v>#DIV/0!</v>
      </c>
      <c r="AN214" s="67" t="e">
        <f ca="1">IF($AF214&gt;7,0,IF($AF$4&lt;0,3,OFFSET('ModelParams Lp'!$J$12,0,-'Sound Pressure'!$AF214)))</f>
        <v>#DIV/0!</v>
      </c>
      <c r="AO214" s="67" t="e">
        <f t="shared" si="95"/>
        <v>#DIV/0!</v>
      </c>
      <c r="AP214" s="67" t="e">
        <f t="shared" si="73"/>
        <v>#DIV/0!</v>
      </c>
      <c r="AQ214" s="67" t="e">
        <f t="shared" si="73"/>
        <v>#DIV/0!</v>
      </c>
      <c r="AR214" s="67" t="e">
        <f t="shared" si="73"/>
        <v>#DIV/0!</v>
      </c>
      <c r="AS214" s="67" t="e">
        <f t="shared" si="73"/>
        <v>#DIV/0!</v>
      </c>
      <c r="AT214" s="67" t="e">
        <f t="shared" si="73"/>
        <v>#DIV/0!</v>
      </c>
      <c r="AU214" s="67" t="e">
        <f t="shared" si="73"/>
        <v>#DIV/0!</v>
      </c>
      <c r="AV214" s="67" t="e">
        <f t="shared" si="73"/>
        <v>#DIV/0!</v>
      </c>
      <c r="AW214" s="67">
        <f>'ModelParams Lp'!B$22</f>
        <v>4</v>
      </c>
      <c r="AX214" s="67">
        <f>'ModelParams Lp'!C$22</f>
        <v>2</v>
      </c>
      <c r="AY214" s="67">
        <f>'ModelParams Lp'!D$22</f>
        <v>1</v>
      </c>
      <c r="AZ214" s="67">
        <f>'ModelParams Lp'!E$22</f>
        <v>0</v>
      </c>
      <c r="BA214" s="67">
        <f>'ModelParams Lp'!F$22</f>
        <v>0</v>
      </c>
      <c r="BB214" s="67">
        <f>'ModelParams Lp'!G$22</f>
        <v>0</v>
      </c>
      <c r="BC214" s="67">
        <f>'ModelParams Lp'!H$22</f>
        <v>0</v>
      </c>
      <c r="BD214" s="67">
        <f>'ModelParams Lp'!I$22</f>
        <v>0</v>
      </c>
      <c r="BE214" s="67" t="e">
        <f>-10*LOG(2/(4*PI()*2^2)+4/(0.163*(Calcul!$K219*Calcul!$L219)/VLOOKUP(Calcul!$I219,'ModelParams Lp'!$E$37:$F$39,2,0)))</f>
        <v>#N/A</v>
      </c>
      <c r="BF214" s="67" t="e">
        <f>-10*LOG(2/(4*PI()*2^2)+4/(0.163*(Calcul!$K219*Calcul!$L219)/VLOOKUP(Calcul!$I219,'ModelParams Lp'!$E$37:$F$39,2,0)))</f>
        <v>#N/A</v>
      </c>
      <c r="BG214" s="67" t="e">
        <f>-10*LOG(2/(4*PI()*2^2)+4/(0.163*(Calcul!$K219*Calcul!$L219)/VLOOKUP(Calcul!$I219,'ModelParams Lp'!$E$37:$F$39,2,0)))</f>
        <v>#N/A</v>
      </c>
      <c r="BH214" s="67" t="e">
        <f>-10*LOG(2/(4*PI()*2^2)+4/(0.163*(Calcul!$K219*Calcul!$L219)/VLOOKUP(Calcul!$I219,'ModelParams Lp'!$E$37:$F$39,2,0)))</f>
        <v>#N/A</v>
      </c>
      <c r="BI214" s="67" t="e">
        <f>-10*LOG(2/(4*PI()*2^2)+4/(0.163*(Calcul!$K219*Calcul!$L219)/VLOOKUP(Calcul!$I219,'ModelParams Lp'!$E$37:$F$39,2,0)))</f>
        <v>#N/A</v>
      </c>
      <c r="BJ214" s="67" t="e">
        <f>-10*LOG(2/(4*PI()*2^2)+4/(0.163*(Calcul!$K219*Calcul!$L219)/VLOOKUP(Calcul!$I219,'ModelParams Lp'!$E$37:$F$39,2,0)))</f>
        <v>#N/A</v>
      </c>
      <c r="BK214" s="67" t="e">
        <f>-10*LOG(2/(4*PI()*2^2)+4/(0.163*(Calcul!$K219*Calcul!$L219)/VLOOKUP(Calcul!$I219,'ModelParams Lp'!$E$37:$F$39,2,0)))</f>
        <v>#N/A</v>
      </c>
      <c r="BL214" s="67" t="e">
        <f>-10*LOG(2/(4*PI()*2^2)+4/(0.163*(Calcul!$K219*Calcul!$L219)/VLOOKUP(Calcul!$I219,'ModelParams Lp'!$E$37:$F$39,2,0)))</f>
        <v>#N/A</v>
      </c>
      <c r="BM214" s="67" t="e">
        <f>VLOOKUP(Calcul!$J219,'ModelParams Lp'!$D$28:$O$32,5,0)+BE214</f>
        <v>#N/A</v>
      </c>
      <c r="BN214" s="67" t="e">
        <f>VLOOKUP(Calcul!$J219,'ModelParams Lp'!$D$28:$O$32,6,0)+BF214</f>
        <v>#N/A</v>
      </c>
      <c r="BO214" s="67" t="e">
        <f>VLOOKUP(Calcul!$J219,'ModelParams Lp'!$D$28:$O$32,7,0)+BG214</f>
        <v>#N/A</v>
      </c>
      <c r="BP214" s="67" t="e">
        <f>VLOOKUP(Calcul!$J219,'ModelParams Lp'!$D$28:$O$32,8,0)+BH214</f>
        <v>#N/A</v>
      </c>
      <c r="BQ214" s="67" t="e">
        <f>VLOOKUP(Calcul!$J219,'ModelParams Lp'!$D$28:$O$32,9,0)+BI214</f>
        <v>#N/A</v>
      </c>
      <c r="BR214" s="67" t="e">
        <f>VLOOKUP(Calcul!$J219,'ModelParams Lp'!$D$28:$O$32,10,0)+BJ214</f>
        <v>#N/A</v>
      </c>
      <c r="BS214" s="67" t="e">
        <f>VLOOKUP(Calcul!$J219,'ModelParams Lp'!$D$28:$O$32,11,0)+BK214</f>
        <v>#N/A</v>
      </c>
      <c r="BT214" s="67" t="e">
        <f>VLOOKUP(Calcul!$J219,'ModelParams Lp'!$D$28:$O$32,12,0)+BL214</f>
        <v>#N/A</v>
      </c>
      <c r="BU214" s="66" t="e">
        <f t="shared" ca="1" si="77"/>
        <v>#DIV/0!</v>
      </c>
      <c r="BV214" s="66" t="e">
        <f t="shared" ca="1" si="78"/>
        <v>#DIV/0!</v>
      </c>
      <c r="BW214" s="66" t="e">
        <f t="shared" ca="1" si="79"/>
        <v>#DIV/0!</v>
      </c>
      <c r="BX214" s="66" t="e">
        <f t="shared" ca="1" si="80"/>
        <v>#DIV/0!</v>
      </c>
      <c r="BY214" s="66" t="e">
        <f t="shared" ca="1" si="81"/>
        <v>#DIV/0!</v>
      </c>
      <c r="BZ214" s="66" t="e">
        <f t="shared" ca="1" si="82"/>
        <v>#DIV/0!</v>
      </c>
      <c r="CA214" s="66" t="e">
        <f t="shared" ca="1" si="83"/>
        <v>#DIV/0!</v>
      </c>
      <c r="CB214" s="66" t="e">
        <f t="shared" ca="1" si="84"/>
        <v>#DIV/0!</v>
      </c>
      <c r="CC214" s="24" t="e">
        <f ca="1">10*LOG10(IF(BU214="",0,POWER(10,((BU214+'ModelParams Lw'!$O$4)/10))) +IF(BV214="",0,POWER(10,((BV214+'ModelParams Lw'!$P$4)/10))) +IF(BW214="",0,POWER(10,((BW214+'ModelParams Lw'!$Q$4)/10))) +IF(BX214="",0,POWER(10,((BX214+'ModelParams Lw'!$R$4)/10))) +IF(BY214="",0,POWER(10,((BY214+'ModelParams Lw'!$S$4)/10))) +IF(BZ214="",0,POWER(10,((BZ214+'ModelParams Lw'!$T$4)/10))) +IF(CA214="",0,POWER(10,((CA214+'ModelParams Lw'!$U$4)/10)))+IF(CB214="",0,POWER(10,((CB214+'ModelParams Lw'!$V$4)/10))))</f>
        <v>#DIV/0!</v>
      </c>
      <c r="CD214" s="24" t="e">
        <f t="shared" ca="1" si="85"/>
        <v>#DIV/0!</v>
      </c>
      <c r="CE214" s="24" t="e">
        <f ca="1">(BU214-'ModelParams Lw'!O$10)/'ModelParams Lw'!O$11</f>
        <v>#DIV/0!</v>
      </c>
      <c r="CF214" s="24" t="e">
        <f ca="1">(BV214-'ModelParams Lw'!P$10)/'ModelParams Lw'!P$11</f>
        <v>#DIV/0!</v>
      </c>
      <c r="CG214" s="24" t="e">
        <f ca="1">(BW214-'ModelParams Lw'!Q$10)/'ModelParams Lw'!Q$11</f>
        <v>#DIV/0!</v>
      </c>
      <c r="CH214" s="24" t="e">
        <f ca="1">(BX214-'ModelParams Lw'!R$10)/'ModelParams Lw'!R$11</f>
        <v>#DIV/0!</v>
      </c>
      <c r="CI214" s="24" t="e">
        <f ca="1">(BY214-'ModelParams Lw'!S$10)/'ModelParams Lw'!S$11</f>
        <v>#DIV/0!</v>
      </c>
      <c r="CJ214" s="24" t="e">
        <f ca="1">(BZ214-'ModelParams Lw'!T$10)/'ModelParams Lw'!T$11</f>
        <v>#DIV/0!</v>
      </c>
      <c r="CK214" s="24" t="e">
        <f ca="1">(CA214-'ModelParams Lw'!U$10)/'ModelParams Lw'!U$11</f>
        <v>#DIV/0!</v>
      </c>
      <c r="CL214" s="24" t="e">
        <f ca="1">(CB214-'ModelParams Lw'!V$10)/'ModelParams Lw'!V$11</f>
        <v>#DIV/0!</v>
      </c>
      <c r="CM214" s="66" t="e">
        <f t="shared" si="86"/>
        <v>#DIV/0!</v>
      </c>
      <c r="CN214" s="66" t="e">
        <f t="shared" si="87"/>
        <v>#DIV/0!</v>
      </c>
      <c r="CO214" s="66" t="e">
        <f t="shared" si="88"/>
        <v>#DIV/0!</v>
      </c>
      <c r="CP214" s="66" t="e">
        <f t="shared" si="89"/>
        <v>#DIV/0!</v>
      </c>
      <c r="CQ214" s="66" t="e">
        <f t="shared" si="90"/>
        <v>#DIV/0!</v>
      </c>
      <c r="CR214" s="66" t="e">
        <f t="shared" si="91"/>
        <v>#DIV/0!</v>
      </c>
      <c r="CS214" s="66" t="e">
        <f t="shared" si="92"/>
        <v>#DIV/0!</v>
      </c>
      <c r="CT214" s="66" t="e">
        <f t="shared" si="93"/>
        <v>#DIV/0!</v>
      </c>
      <c r="CU214" s="24" t="e">
        <f>10*LOG10(IF(CM214="",0,POWER(10,((CM214+'ModelParams Lw'!$O$4)/10))) +IF(CN214="",0,POWER(10,((CN214+'ModelParams Lw'!$P$4)/10))) +IF(CO214="",0,POWER(10,((CO214+'ModelParams Lw'!$Q$4)/10))) +IF(CP214="",0,POWER(10,((CP214+'ModelParams Lw'!$R$4)/10))) +IF(CQ214="",0,POWER(10,((CQ214+'ModelParams Lw'!$S$4)/10))) +IF(CR214="",0,POWER(10,((CR214+'ModelParams Lw'!$T$4)/10))) +IF(CS214="",0,POWER(10,((CS214+'ModelParams Lw'!$U$4)/10)))+IF(CT214="",0,POWER(10,((CT214+'ModelParams Lw'!$V$4)/10))))</f>
        <v>#DIV/0!</v>
      </c>
      <c r="CV214" s="24" t="e">
        <f t="shared" si="94"/>
        <v>#DIV/0!</v>
      </c>
      <c r="CW214" s="24" t="e">
        <f>(CM214-'ModelParams Lw'!O$10)/'ModelParams Lw'!O$11</f>
        <v>#DIV/0!</v>
      </c>
      <c r="CX214" s="24" t="e">
        <f>(CN214-'ModelParams Lw'!P$10)/'ModelParams Lw'!P$11</f>
        <v>#DIV/0!</v>
      </c>
      <c r="CY214" s="24" t="e">
        <f>(CO214-'ModelParams Lw'!Q$10)/'ModelParams Lw'!Q$11</f>
        <v>#DIV/0!</v>
      </c>
      <c r="CZ214" s="24" t="e">
        <f>(CP214-'ModelParams Lw'!R$10)/'ModelParams Lw'!R$11</f>
        <v>#DIV/0!</v>
      </c>
      <c r="DA214" s="24" t="e">
        <f>(CQ214-'ModelParams Lw'!S$10)/'ModelParams Lw'!S$11</f>
        <v>#DIV/0!</v>
      </c>
      <c r="DB214" s="24" t="e">
        <f>(CR214-'ModelParams Lw'!T$10)/'ModelParams Lw'!T$11</f>
        <v>#DIV/0!</v>
      </c>
      <c r="DC214" s="24" t="e">
        <f>(CS214-'ModelParams Lw'!U$10)/'ModelParams Lw'!U$11</f>
        <v>#DIV/0!</v>
      </c>
      <c r="DD214" s="24" t="e">
        <f>(CT214-'ModelParams Lw'!V$10)/'ModelParams Lw'!V$11</f>
        <v>#DIV/0!</v>
      </c>
    </row>
    <row r="215" spans="1:108" x14ac:dyDescent="0.25">
      <c r="A215" s="12">
        <f>'Sound Power'!B215</f>
        <v>0</v>
      </c>
      <c r="B215" s="12">
        <f>'Sound Power'!D215</f>
        <v>0</v>
      </c>
      <c r="C215" s="12">
        <f>'Sound Power'!E215</f>
        <v>0</v>
      </c>
      <c r="D215" s="12">
        <f>'Sound Power'!F215</f>
        <v>0</v>
      </c>
      <c r="E215" s="67" t="e">
        <f>IF(Calcul!$G220="SA",'Sound Power'!AY215,'Sound Power'!P215)</f>
        <v>#DIV/0!</v>
      </c>
      <c r="F215" s="67" t="e">
        <f>IF(Calcul!$G220="SA",'Sound Power'!AZ215,'Sound Power'!Q215)</f>
        <v>#DIV/0!</v>
      </c>
      <c r="G215" s="67" t="e">
        <f>IF(Calcul!$G220="SA",'Sound Power'!BA215,'Sound Power'!R215)</f>
        <v>#DIV/0!</v>
      </c>
      <c r="H215" s="67" t="e">
        <f>IF(Calcul!$G220="SA",'Sound Power'!BB215,'Sound Power'!S215)</f>
        <v>#DIV/0!</v>
      </c>
      <c r="I215" s="67" t="e">
        <f>IF(Calcul!$G220="SA",'Sound Power'!BC215,'Sound Power'!T215)</f>
        <v>#DIV/0!</v>
      </c>
      <c r="J215" s="67" t="e">
        <f>IF(Calcul!$G220="SA",'Sound Power'!BD215,'Sound Power'!U215)</f>
        <v>#DIV/0!</v>
      </c>
      <c r="K215" s="67" t="e">
        <f>IF(Calcul!$G220="SA",'Sound Power'!BE215,'Sound Power'!V215)</f>
        <v>#DIV/0!</v>
      </c>
      <c r="L215" s="67" t="e">
        <f>IF(Calcul!$G220="SA",'Sound Power'!BF215,'Sound Power'!W215)</f>
        <v>#DIV/0!</v>
      </c>
      <c r="M215" s="67" t="e">
        <f>'Sound Power'!BY215</f>
        <v>#DIV/0!</v>
      </c>
      <c r="N215" s="67" t="e">
        <f>'Sound Power'!BZ215</f>
        <v>#DIV/0!</v>
      </c>
      <c r="O215" s="67" t="e">
        <f>'Sound Power'!CA215</f>
        <v>#DIV/0!</v>
      </c>
      <c r="P215" s="67" t="e">
        <f>'Sound Power'!CB215</f>
        <v>#DIV/0!</v>
      </c>
      <c r="Q215" s="67" t="e">
        <f>'Sound Power'!CC215</f>
        <v>#DIV/0!</v>
      </c>
      <c r="R215" s="67" t="e">
        <f>'Sound Power'!CD215</f>
        <v>#DIV/0!</v>
      </c>
      <c r="S215" s="67" t="e">
        <f>'Sound Power'!CE215</f>
        <v>#DIV/0!</v>
      </c>
      <c r="T215" s="67" t="e">
        <f>'Sound Power'!CF215</f>
        <v>#DIV/0!</v>
      </c>
      <c r="U215" s="64">
        <f t="shared" si="74"/>
        <v>0</v>
      </c>
      <c r="V215" s="64">
        <f t="shared" si="75"/>
        <v>0</v>
      </c>
      <c r="W215" s="67" t="e">
        <f>('ModelParams Lp'!B$4*10^'ModelParams Lp'!B$5*($U215/$V215)^'ModelParams Lp'!B$6)*3</f>
        <v>#DIV/0!</v>
      </c>
      <c r="X215" s="67" t="e">
        <f>('ModelParams Lp'!C$4*10^'ModelParams Lp'!C$5*($U215/$V215)^'ModelParams Lp'!C$6)*3</f>
        <v>#DIV/0!</v>
      </c>
      <c r="Y215" s="67" t="e">
        <f>('ModelParams Lp'!D$4*10^'ModelParams Lp'!D$5*($U215/$V215)^'ModelParams Lp'!D$6)*3</f>
        <v>#DIV/0!</v>
      </c>
      <c r="Z215" s="67" t="e">
        <f>('ModelParams Lp'!E$4*10^'ModelParams Lp'!E$5*($U215/$V215)^'ModelParams Lp'!E$6)*3</f>
        <v>#DIV/0!</v>
      </c>
      <c r="AA215" s="67" t="e">
        <f>('ModelParams Lp'!F$4*10^'ModelParams Lp'!F$5*($U215/$V215)^'ModelParams Lp'!F$6)*3</f>
        <v>#DIV/0!</v>
      </c>
      <c r="AB215" s="67" t="e">
        <f>('ModelParams Lp'!G$4*10^'ModelParams Lp'!G$5*($U215/$V215)^'ModelParams Lp'!G$6)*3</f>
        <v>#DIV/0!</v>
      </c>
      <c r="AC215" s="67" t="e">
        <f>('ModelParams Lp'!H$4*10^'ModelParams Lp'!H$5*($U215/$V215)^'ModelParams Lp'!H$6)*3</f>
        <v>#DIV/0!</v>
      </c>
      <c r="AD215" s="67" t="e">
        <f>('ModelParams Lp'!I$4*10^'ModelParams Lp'!I$5*($U215/$V215)^'ModelParams Lp'!I$6)*3</f>
        <v>#DIV/0!</v>
      </c>
      <c r="AE215" s="53" t="e">
        <f t="shared" si="76"/>
        <v>#DIV/0!</v>
      </c>
      <c r="AF215" s="53" t="e">
        <f>IF(AE215&lt;'ModelParams Lp'!$B$16,-1,IF(AE215&lt;'ModelParams Lp'!$C$16,0,IF(AE215&lt;'ModelParams Lp'!$D$16,1,IF(AE215&lt;'ModelParams Lp'!$E$16,2,IF(AE215&lt;'ModelParams Lp'!$F$16,3,IF(AE215&lt;'ModelParams Lp'!$G$16,4,IF(AE215&lt;'ModelParams Lp'!$H$16,5,6)))))))</f>
        <v>#DIV/0!</v>
      </c>
      <c r="AG215" s="67" t="e">
        <f ca="1">IF($AF215&gt;1,0,OFFSET('ModelParams Lp'!$C$12,0,-'Sound Pressure'!$AF215))</f>
        <v>#DIV/0!</v>
      </c>
      <c r="AH215" s="67" t="e">
        <f ca="1">IF($AF215&gt;2,0,OFFSET('ModelParams Lp'!$D$12,0,-'Sound Pressure'!$AF215))</f>
        <v>#DIV/0!</v>
      </c>
      <c r="AI215" s="67" t="e">
        <f ca="1">IF($AF215&gt;3,0,OFFSET('ModelParams Lp'!$E$12,0,-'Sound Pressure'!$AF215))</f>
        <v>#DIV/0!</v>
      </c>
      <c r="AJ215" s="67" t="e">
        <f ca="1">IF($AF215&gt;4,0,OFFSET('ModelParams Lp'!$F$12,0,-'Sound Pressure'!$AF215))</f>
        <v>#DIV/0!</v>
      </c>
      <c r="AK215" s="67" t="e">
        <f ca="1">IF($AF215&gt;3,0,OFFSET('ModelParams Lp'!$G$12,0,-'Sound Pressure'!$AF215))</f>
        <v>#DIV/0!</v>
      </c>
      <c r="AL215" s="67" t="e">
        <f ca="1">IF($AF215&gt;5,0,OFFSET('ModelParams Lp'!$H$12,0,-'Sound Pressure'!$AF215))</f>
        <v>#DIV/0!</v>
      </c>
      <c r="AM215" s="67" t="e">
        <f ca="1">IF($AF215&gt;6,0,OFFSET('ModelParams Lp'!$I$12,0,-'Sound Pressure'!$AF215))</f>
        <v>#DIV/0!</v>
      </c>
      <c r="AN215" s="67" t="e">
        <f ca="1">IF($AF215&gt;7,0,IF($AF$4&lt;0,3,OFFSET('ModelParams Lp'!$J$12,0,-'Sound Pressure'!$AF215)))</f>
        <v>#DIV/0!</v>
      </c>
      <c r="AO215" s="67" t="e">
        <f t="shared" si="95"/>
        <v>#DIV/0!</v>
      </c>
      <c r="AP215" s="67" t="e">
        <f t="shared" si="73"/>
        <v>#DIV/0!</v>
      </c>
      <c r="AQ215" s="67" t="e">
        <f t="shared" si="73"/>
        <v>#DIV/0!</v>
      </c>
      <c r="AR215" s="67" t="e">
        <f t="shared" si="73"/>
        <v>#DIV/0!</v>
      </c>
      <c r="AS215" s="67" t="e">
        <f t="shared" si="73"/>
        <v>#DIV/0!</v>
      </c>
      <c r="AT215" s="67" t="e">
        <f t="shared" si="73"/>
        <v>#DIV/0!</v>
      </c>
      <c r="AU215" s="67" t="e">
        <f t="shared" si="73"/>
        <v>#DIV/0!</v>
      </c>
      <c r="AV215" s="67" t="e">
        <f t="shared" si="73"/>
        <v>#DIV/0!</v>
      </c>
      <c r="AW215" s="67">
        <f>'ModelParams Lp'!B$22</f>
        <v>4</v>
      </c>
      <c r="AX215" s="67">
        <f>'ModelParams Lp'!C$22</f>
        <v>2</v>
      </c>
      <c r="AY215" s="67">
        <f>'ModelParams Lp'!D$22</f>
        <v>1</v>
      </c>
      <c r="AZ215" s="67">
        <f>'ModelParams Lp'!E$22</f>
        <v>0</v>
      </c>
      <c r="BA215" s="67">
        <f>'ModelParams Lp'!F$22</f>
        <v>0</v>
      </c>
      <c r="BB215" s="67">
        <f>'ModelParams Lp'!G$22</f>
        <v>0</v>
      </c>
      <c r="BC215" s="67">
        <f>'ModelParams Lp'!H$22</f>
        <v>0</v>
      </c>
      <c r="BD215" s="67">
        <f>'ModelParams Lp'!I$22</f>
        <v>0</v>
      </c>
      <c r="BE215" s="67" t="e">
        <f>-10*LOG(2/(4*PI()*2^2)+4/(0.163*(Calcul!$K220*Calcul!$L220)/VLOOKUP(Calcul!$I220,'ModelParams Lp'!$E$37:$F$39,2,0)))</f>
        <v>#N/A</v>
      </c>
      <c r="BF215" s="67" t="e">
        <f>-10*LOG(2/(4*PI()*2^2)+4/(0.163*(Calcul!$K220*Calcul!$L220)/VLOOKUP(Calcul!$I220,'ModelParams Lp'!$E$37:$F$39,2,0)))</f>
        <v>#N/A</v>
      </c>
      <c r="BG215" s="67" t="e">
        <f>-10*LOG(2/(4*PI()*2^2)+4/(0.163*(Calcul!$K220*Calcul!$L220)/VLOOKUP(Calcul!$I220,'ModelParams Lp'!$E$37:$F$39,2,0)))</f>
        <v>#N/A</v>
      </c>
      <c r="BH215" s="67" t="e">
        <f>-10*LOG(2/(4*PI()*2^2)+4/(0.163*(Calcul!$K220*Calcul!$L220)/VLOOKUP(Calcul!$I220,'ModelParams Lp'!$E$37:$F$39,2,0)))</f>
        <v>#N/A</v>
      </c>
      <c r="BI215" s="67" t="e">
        <f>-10*LOG(2/(4*PI()*2^2)+4/(0.163*(Calcul!$K220*Calcul!$L220)/VLOOKUP(Calcul!$I220,'ModelParams Lp'!$E$37:$F$39,2,0)))</f>
        <v>#N/A</v>
      </c>
      <c r="BJ215" s="67" t="e">
        <f>-10*LOG(2/(4*PI()*2^2)+4/(0.163*(Calcul!$K220*Calcul!$L220)/VLOOKUP(Calcul!$I220,'ModelParams Lp'!$E$37:$F$39,2,0)))</f>
        <v>#N/A</v>
      </c>
      <c r="BK215" s="67" t="e">
        <f>-10*LOG(2/(4*PI()*2^2)+4/(0.163*(Calcul!$K220*Calcul!$L220)/VLOOKUP(Calcul!$I220,'ModelParams Lp'!$E$37:$F$39,2,0)))</f>
        <v>#N/A</v>
      </c>
      <c r="BL215" s="67" t="e">
        <f>-10*LOG(2/(4*PI()*2^2)+4/(0.163*(Calcul!$K220*Calcul!$L220)/VLOOKUP(Calcul!$I220,'ModelParams Lp'!$E$37:$F$39,2,0)))</f>
        <v>#N/A</v>
      </c>
      <c r="BM215" s="67" t="e">
        <f>VLOOKUP(Calcul!$J220,'ModelParams Lp'!$D$28:$O$32,5,0)+BE215</f>
        <v>#N/A</v>
      </c>
      <c r="BN215" s="67" t="e">
        <f>VLOOKUP(Calcul!$J220,'ModelParams Lp'!$D$28:$O$32,6,0)+BF215</f>
        <v>#N/A</v>
      </c>
      <c r="BO215" s="67" t="e">
        <f>VLOOKUP(Calcul!$J220,'ModelParams Lp'!$D$28:$O$32,7,0)+BG215</f>
        <v>#N/A</v>
      </c>
      <c r="BP215" s="67" t="e">
        <f>VLOOKUP(Calcul!$J220,'ModelParams Lp'!$D$28:$O$32,8,0)+BH215</f>
        <v>#N/A</v>
      </c>
      <c r="BQ215" s="67" t="e">
        <f>VLOOKUP(Calcul!$J220,'ModelParams Lp'!$D$28:$O$32,9,0)+BI215</f>
        <v>#N/A</v>
      </c>
      <c r="BR215" s="67" t="e">
        <f>VLOOKUP(Calcul!$J220,'ModelParams Lp'!$D$28:$O$32,10,0)+BJ215</f>
        <v>#N/A</v>
      </c>
      <c r="BS215" s="67" t="e">
        <f>VLOOKUP(Calcul!$J220,'ModelParams Lp'!$D$28:$O$32,11,0)+BK215</f>
        <v>#N/A</v>
      </c>
      <c r="BT215" s="67" t="e">
        <f>VLOOKUP(Calcul!$J220,'ModelParams Lp'!$D$28:$O$32,12,0)+BL215</f>
        <v>#N/A</v>
      </c>
      <c r="BU215" s="66" t="e">
        <f t="shared" ca="1" si="77"/>
        <v>#DIV/0!</v>
      </c>
      <c r="BV215" s="66" t="e">
        <f t="shared" ca="1" si="78"/>
        <v>#DIV/0!</v>
      </c>
      <c r="BW215" s="66" t="e">
        <f t="shared" ca="1" si="79"/>
        <v>#DIV/0!</v>
      </c>
      <c r="BX215" s="66" t="e">
        <f t="shared" ca="1" si="80"/>
        <v>#DIV/0!</v>
      </c>
      <c r="BY215" s="66" t="e">
        <f t="shared" ca="1" si="81"/>
        <v>#DIV/0!</v>
      </c>
      <c r="BZ215" s="66" t="e">
        <f t="shared" ca="1" si="82"/>
        <v>#DIV/0!</v>
      </c>
      <c r="CA215" s="66" t="e">
        <f t="shared" ca="1" si="83"/>
        <v>#DIV/0!</v>
      </c>
      <c r="CB215" s="66" t="e">
        <f t="shared" ca="1" si="84"/>
        <v>#DIV/0!</v>
      </c>
      <c r="CC215" s="24" t="e">
        <f ca="1">10*LOG10(IF(BU215="",0,POWER(10,((BU215+'ModelParams Lw'!$O$4)/10))) +IF(BV215="",0,POWER(10,((BV215+'ModelParams Lw'!$P$4)/10))) +IF(BW215="",0,POWER(10,((BW215+'ModelParams Lw'!$Q$4)/10))) +IF(BX215="",0,POWER(10,((BX215+'ModelParams Lw'!$R$4)/10))) +IF(BY215="",0,POWER(10,((BY215+'ModelParams Lw'!$S$4)/10))) +IF(BZ215="",0,POWER(10,((BZ215+'ModelParams Lw'!$T$4)/10))) +IF(CA215="",0,POWER(10,((CA215+'ModelParams Lw'!$U$4)/10)))+IF(CB215="",0,POWER(10,((CB215+'ModelParams Lw'!$V$4)/10))))</f>
        <v>#DIV/0!</v>
      </c>
      <c r="CD215" s="24" t="e">
        <f t="shared" ca="1" si="85"/>
        <v>#DIV/0!</v>
      </c>
      <c r="CE215" s="24" t="e">
        <f ca="1">(BU215-'ModelParams Lw'!O$10)/'ModelParams Lw'!O$11</f>
        <v>#DIV/0!</v>
      </c>
      <c r="CF215" s="24" t="e">
        <f ca="1">(BV215-'ModelParams Lw'!P$10)/'ModelParams Lw'!P$11</f>
        <v>#DIV/0!</v>
      </c>
      <c r="CG215" s="24" t="e">
        <f ca="1">(BW215-'ModelParams Lw'!Q$10)/'ModelParams Lw'!Q$11</f>
        <v>#DIV/0!</v>
      </c>
      <c r="CH215" s="24" t="e">
        <f ca="1">(BX215-'ModelParams Lw'!R$10)/'ModelParams Lw'!R$11</f>
        <v>#DIV/0!</v>
      </c>
      <c r="CI215" s="24" t="e">
        <f ca="1">(BY215-'ModelParams Lw'!S$10)/'ModelParams Lw'!S$11</f>
        <v>#DIV/0!</v>
      </c>
      <c r="CJ215" s="24" t="e">
        <f ca="1">(BZ215-'ModelParams Lw'!T$10)/'ModelParams Lw'!T$11</f>
        <v>#DIV/0!</v>
      </c>
      <c r="CK215" s="24" t="e">
        <f ca="1">(CA215-'ModelParams Lw'!U$10)/'ModelParams Lw'!U$11</f>
        <v>#DIV/0!</v>
      </c>
      <c r="CL215" s="24" t="e">
        <f ca="1">(CB215-'ModelParams Lw'!V$10)/'ModelParams Lw'!V$11</f>
        <v>#DIV/0!</v>
      </c>
      <c r="CM215" s="66" t="e">
        <f t="shared" si="86"/>
        <v>#DIV/0!</v>
      </c>
      <c r="CN215" s="66" t="e">
        <f t="shared" si="87"/>
        <v>#DIV/0!</v>
      </c>
      <c r="CO215" s="66" t="e">
        <f t="shared" si="88"/>
        <v>#DIV/0!</v>
      </c>
      <c r="CP215" s="66" t="e">
        <f t="shared" si="89"/>
        <v>#DIV/0!</v>
      </c>
      <c r="CQ215" s="66" t="e">
        <f t="shared" si="90"/>
        <v>#DIV/0!</v>
      </c>
      <c r="CR215" s="66" t="e">
        <f t="shared" si="91"/>
        <v>#DIV/0!</v>
      </c>
      <c r="CS215" s="66" t="e">
        <f t="shared" si="92"/>
        <v>#DIV/0!</v>
      </c>
      <c r="CT215" s="66" t="e">
        <f t="shared" si="93"/>
        <v>#DIV/0!</v>
      </c>
      <c r="CU215" s="24" t="e">
        <f>10*LOG10(IF(CM215="",0,POWER(10,((CM215+'ModelParams Lw'!$O$4)/10))) +IF(CN215="",0,POWER(10,((CN215+'ModelParams Lw'!$P$4)/10))) +IF(CO215="",0,POWER(10,((CO215+'ModelParams Lw'!$Q$4)/10))) +IF(CP215="",0,POWER(10,((CP215+'ModelParams Lw'!$R$4)/10))) +IF(CQ215="",0,POWER(10,((CQ215+'ModelParams Lw'!$S$4)/10))) +IF(CR215="",0,POWER(10,((CR215+'ModelParams Lw'!$T$4)/10))) +IF(CS215="",0,POWER(10,((CS215+'ModelParams Lw'!$U$4)/10)))+IF(CT215="",0,POWER(10,((CT215+'ModelParams Lw'!$V$4)/10))))</f>
        <v>#DIV/0!</v>
      </c>
      <c r="CV215" s="24" t="e">
        <f t="shared" si="94"/>
        <v>#DIV/0!</v>
      </c>
      <c r="CW215" s="24" t="e">
        <f>(CM215-'ModelParams Lw'!O$10)/'ModelParams Lw'!O$11</f>
        <v>#DIV/0!</v>
      </c>
      <c r="CX215" s="24" t="e">
        <f>(CN215-'ModelParams Lw'!P$10)/'ModelParams Lw'!P$11</f>
        <v>#DIV/0!</v>
      </c>
      <c r="CY215" s="24" t="e">
        <f>(CO215-'ModelParams Lw'!Q$10)/'ModelParams Lw'!Q$11</f>
        <v>#DIV/0!</v>
      </c>
      <c r="CZ215" s="24" t="e">
        <f>(CP215-'ModelParams Lw'!R$10)/'ModelParams Lw'!R$11</f>
        <v>#DIV/0!</v>
      </c>
      <c r="DA215" s="24" t="e">
        <f>(CQ215-'ModelParams Lw'!S$10)/'ModelParams Lw'!S$11</f>
        <v>#DIV/0!</v>
      </c>
      <c r="DB215" s="24" t="e">
        <f>(CR215-'ModelParams Lw'!T$10)/'ModelParams Lw'!T$11</f>
        <v>#DIV/0!</v>
      </c>
      <c r="DC215" s="24" t="e">
        <f>(CS215-'ModelParams Lw'!U$10)/'ModelParams Lw'!U$11</f>
        <v>#DIV/0!</v>
      </c>
      <c r="DD215" s="24" t="e">
        <f>(CT215-'ModelParams Lw'!V$10)/'ModelParams Lw'!V$11</f>
        <v>#DIV/0!</v>
      </c>
    </row>
    <row r="216" spans="1:108" x14ac:dyDescent="0.25">
      <c r="A216" s="12">
        <f>'Sound Power'!B216</f>
        <v>0</v>
      </c>
      <c r="B216" s="12">
        <f>'Sound Power'!D216</f>
        <v>0</v>
      </c>
      <c r="C216" s="12">
        <f>'Sound Power'!E216</f>
        <v>0</v>
      </c>
      <c r="D216" s="12">
        <f>'Sound Power'!F216</f>
        <v>0</v>
      </c>
      <c r="E216" s="67" t="e">
        <f>IF(Calcul!$G221="SA",'Sound Power'!AY216,'Sound Power'!P216)</f>
        <v>#DIV/0!</v>
      </c>
      <c r="F216" s="67" t="e">
        <f>IF(Calcul!$G221="SA",'Sound Power'!AZ216,'Sound Power'!Q216)</f>
        <v>#DIV/0!</v>
      </c>
      <c r="G216" s="67" t="e">
        <f>IF(Calcul!$G221="SA",'Sound Power'!BA216,'Sound Power'!R216)</f>
        <v>#DIV/0!</v>
      </c>
      <c r="H216" s="67" t="e">
        <f>IF(Calcul!$G221="SA",'Sound Power'!BB216,'Sound Power'!S216)</f>
        <v>#DIV/0!</v>
      </c>
      <c r="I216" s="67" t="e">
        <f>IF(Calcul!$G221="SA",'Sound Power'!BC216,'Sound Power'!T216)</f>
        <v>#DIV/0!</v>
      </c>
      <c r="J216" s="67" t="e">
        <f>IF(Calcul!$G221="SA",'Sound Power'!BD216,'Sound Power'!U216)</f>
        <v>#DIV/0!</v>
      </c>
      <c r="K216" s="67" t="e">
        <f>IF(Calcul!$G221="SA",'Sound Power'!BE216,'Sound Power'!V216)</f>
        <v>#DIV/0!</v>
      </c>
      <c r="L216" s="67" t="e">
        <f>IF(Calcul!$G221="SA",'Sound Power'!BF216,'Sound Power'!W216)</f>
        <v>#DIV/0!</v>
      </c>
      <c r="M216" s="67" t="e">
        <f>'Sound Power'!BY216</f>
        <v>#DIV/0!</v>
      </c>
      <c r="N216" s="67" t="e">
        <f>'Sound Power'!BZ216</f>
        <v>#DIV/0!</v>
      </c>
      <c r="O216" s="67" t="e">
        <f>'Sound Power'!CA216</f>
        <v>#DIV/0!</v>
      </c>
      <c r="P216" s="67" t="e">
        <f>'Sound Power'!CB216</f>
        <v>#DIV/0!</v>
      </c>
      <c r="Q216" s="67" t="e">
        <f>'Sound Power'!CC216</f>
        <v>#DIV/0!</v>
      </c>
      <c r="R216" s="67" t="e">
        <f>'Sound Power'!CD216</f>
        <v>#DIV/0!</v>
      </c>
      <c r="S216" s="67" t="e">
        <f>'Sound Power'!CE216</f>
        <v>#DIV/0!</v>
      </c>
      <c r="T216" s="67" t="e">
        <f>'Sound Power'!CF216</f>
        <v>#DIV/0!</v>
      </c>
      <c r="U216" s="64">
        <f t="shared" si="74"/>
        <v>0</v>
      </c>
      <c r="V216" s="64">
        <f t="shared" si="75"/>
        <v>0</v>
      </c>
      <c r="W216" s="67" t="e">
        <f>('ModelParams Lp'!B$4*10^'ModelParams Lp'!B$5*($U216/$V216)^'ModelParams Lp'!B$6)*3</f>
        <v>#DIV/0!</v>
      </c>
      <c r="X216" s="67" t="e">
        <f>('ModelParams Lp'!C$4*10^'ModelParams Lp'!C$5*($U216/$V216)^'ModelParams Lp'!C$6)*3</f>
        <v>#DIV/0!</v>
      </c>
      <c r="Y216" s="67" t="e">
        <f>('ModelParams Lp'!D$4*10^'ModelParams Lp'!D$5*($U216/$V216)^'ModelParams Lp'!D$6)*3</f>
        <v>#DIV/0!</v>
      </c>
      <c r="Z216" s="67" t="e">
        <f>('ModelParams Lp'!E$4*10^'ModelParams Lp'!E$5*($U216/$V216)^'ModelParams Lp'!E$6)*3</f>
        <v>#DIV/0!</v>
      </c>
      <c r="AA216" s="67" t="e">
        <f>('ModelParams Lp'!F$4*10^'ModelParams Lp'!F$5*($U216/$V216)^'ModelParams Lp'!F$6)*3</f>
        <v>#DIV/0!</v>
      </c>
      <c r="AB216" s="67" t="e">
        <f>('ModelParams Lp'!G$4*10^'ModelParams Lp'!G$5*($U216/$V216)^'ModelParams Lp'!G$6)*3</f>
        <v>#DIV/0!</v>
      </c>
      <c r="AC216" s="67" t="e">
        <f>('ModelParams Lp'!H$4*10^'ModelParams Lp'!H$5*($U216/$V216)^'ModelParams Lp'!H$6)*3</f>
        <v>#DIV/0!</v>
      </c>
      <c r="AD216" s="67" t="e">
        <f>('ModelParams Lp'!I$4*10^'ModelParams Lp'!I$5*($U216/$V216)^'ModelParams Lp'!I$6)*3</f>
        <v>#DIV/0!</v>
      </c>
      <c r="AE216" s="53" t="e">
        <f t="shared" si="76"/>
        <v>#DIV/0!</v>
      </c>
      <c r="AF216" s="53" t="e">
        <f>IF(AE216&lt;'ModelParams Lp'!$B$16,-1,IF(AE216&lt;'ModelParams Lp'!$C$16,0,IF(AE216&lt;'ModelParams Lp'!$D$16,1,IF(AE216&lt;'ModelParams Lp'!$E$16,2,IF(AE216&lt;'ModelParams Lp'!$F$16,3,IF(AE216&lt;'ModelParams Lp'!$G$16,4,IF(AE216&lt;'ModelParams Lp'!$H$16,5,6)))))))</f>
        <v>#DIV/0!</v>
      </c>
      <c r="AG216" s="67" t="e">
        <f ca="1">IF($AF216&gt;1,0,OFFSET('ModelParams Lp'!$C$12,0,-'Sound Pressure'!$AF216))</f>
        <v>#DIV/0!</v>
      </c>
      <c r="AH216" s="67" t="e">
        <f ca="1">IF($AF216&gt;2,0,OFFSET('ModelParams Lp'!$D$12,0,-'Sound Pressure'!$AF216))</f>
        <v>#DIV/0!</v>
      </c>
      <c r="AI216" s="67" t="e">
        <f ca="1">IF($AF216&gt;3,0,OFFSET('ModelParams Lp'!$E$12,0,-'Sound Pressure'!$AF216))</f>
        <v>#DIV/0!</v>
      </c>
      <c r="AJ216" s="67" t="e">
        <f ca="1">IF($AF216&gt;4,0,OFFSET('ModelParams Lp'!$F$12,0,-'Sound Pressure'!$AF216))</f>
        <v>#DIV/0!</v>
      </c>
      <c r="AK216" s="67" t="e">
        <f ca="1">IF($AF216&gt;3,0,OFFSET('ModelParams Lp'!$G$12,0,-'Sound Pressure'!$AF216))</f>
        <v>#DIV/0!</v>
      </c>
      <c r="AL216" s="67" t="e">
        <f ca="1">IF($AF216&gt;5,0,OFFSET('ModelParams Lp'!$H$12,0,-'Sound Pressure'!$AF216))</f>
        <v>#DIV/0!</v>
      </c>
      <c r="AM216" s="67" t="e">
        <f ca="1">IF($AF216&gt;6,0,OFFSET('ModelParams Lp'!$I$12,0,-'Sound Pressure'!$AF216))</f>
        <v>#DIV/0!</v>
      </c>
      <c r="AN216" s="67" t="e">
        <f ca="1">IF($AF216&gt;7,0,IF($AF$4&lt;0,3,OFFSET('ModelParams Lp'!$J$12,0,-'Sound Pressure'!$AF216)))</f>
        <v>#DIV/0!</v>
      </c>
      <c r="AO216" s="67" t="e">
        <f t="shared" si="95"/>
        <v>#DIV/0!</v>
      </c>
      <c r="AP216" s="67" t="e">
        <f t="shared" si="73"/>
        <v>#DIV/0!</v>
      </c>
      <c r="AQ216" s="67" t="e">
        <f t="shared" si="73"/>
        <v>#DIV/0!</v>
      </c>
      <c r="AR216" s="67" t="e">
        <f t="shared" si="73"/>
        <v>#DIV/0!</v>
      </c>
      <c r="AS216" s="67" t="e">
        <f t="shared" si="73"/>
        <v>#DIV/0!</v>
      </c>
      <c r="AT216" s="67" t="e">
        <f t="shared" si="73"/>
        <v>#DIV/0!</v>
      </c>
      <c r="AU216" s="67" t="e">
        <f t="shared" si="73"/>
        <v>#DIV/0!</v>
      </c>
      <c r="AV216" s="67" t="e">
        <f t="shared" si="73"/>
        <v>#DIV/0!</v>
      </c>
      <c r="AW216" s="67">
        <f>'ModelParams Lp'!B$22</f>
        <v>4</v>
      </c>
      <c r="AX216" s="67">
        <f>'ModelParams Lp'!C$22</f>
        <v>2</v>
      </c>
      <c r="AY216" s="67">
        <f>'ModelParams Lp'!D$22</f>
        <v>1</v>
      </c>
      <c r="AZ216" s="67">
        <f>'ModelParams Lp'!E$22</f>
        <v>0</v>
      </c>
      <c r="BA216" s="67">
        <f>'ModelParams Lp'!F$22</f>
        <v>0</v>
      </c>
      <c r="BB216" s="67">
        <f>'ModelParams Lp'!G$22</f>
        <v>0</v>
      </c>
      <c r="BC216" s="67">
        <f>'ModelParams Lp'!H$22</f>
        <v>0</v>
      </c>
      <c r="BD216" s="67">
        <f>'ModelParams Lp'!I$22</f>
        <v>0</v>
      </c>
      <c r="BE216" s="67" t="e">
        <f>-10*LOG(2/(4*PI()*2^2)+4/(0.163*(Calcul!$K221*Calcul!$L221)/VLOOKUP(Calcul!$I221,'ModelParams Lp'!$E$37:$F$39,2,0)))</f>
        <v>#N/A</v>
      </c>
      <c r="BF216" s="67" t="e">
        <f>-10*LOG(2/(4*PI()*2^2)+4/(0.163*(Calcul!$K221*Calcul!$L221)/VLOOKUP(Calcul!$I221,'ModelParams Lp'!$E$37:$F$39,2,0)))</f>
        <v>#N/A</v>
      </c>
      <c r="BG216" s="67" t="e">
        <f>-10*LOG(2/(4*PI()*2^2)+4/(0.163*(Calcul!$K221*Calcul!$L221)/VLOOKUP(Calcul!$I221,'ModelParams Lp'!$E$37:$F$39,2,0)))</f>
        <v>#N/A</v>
      </c>
      <c r="BH216" s="67" t="e">
        <f>-10*LOG(2/(4*PI()*2^2)+4/(0.163*(Calcul!$K221*Calcul!$L221)/VLOOKUP(Calcul!$I221,'ModelParams Lp'!$E$37:$F$39,2,0)))</f>
        <v>#N/A</v>
      </c>
      <c r="BI216" s="67" t="e">
        <f>-10*LOG(2/(4*PI()*2^2)+4/(0.163*(Calcul!$K221*Calcul!$L221)/VLOOKUP(Calcul!$I221,'ModelParams Lp'!$E$37:$F$39,2,0)))</f>
        <v>#N/A</v>
      </c>
      <c r="BJ216" s="67" t="e">
        <f>-10*LOG(2/(4*PI()*2^2)+4/(0.163*(Calcul!$K221*Calcul!$L221)/VLOOKUP(Calcul!$I221,'ModelParams Lp'!$E$37:$F$39,2,0)))</f>
        <v>#N/A</v>
      </c>
      <c r="BK216" s="67" t="e">
        <f>-10*LOG(2/(4*PI()*2^2)+4/(0.163*(Calcul!$K221*Calcul!$L221)/VLOOKUP(Calcul!$I221,'ModelParams Lp'!$E$37:$F$39,2,0)))</f>
        <v>#N/A</v>
      </c>
      <c r="BL216" s="67" t="e">
        <f>-10*LOG(2/(4*PI()*2^2)+4/(0.163*(Calcul!$K221*Calcul!$L221)/VLOOKUP(Calcul!$I221,'ModelParams Lp'!$E$37:$F$39,2,0)))</f>
        <v>#N/A</v>
      </c>
      <c r="BM216" s="67" t="e">
        <f>VLOOKUP(Calcul!$J221,'ModelParams Lp'!$D$28:$O$32,5,0)+BE216</f>
        <v>#N/A</v>
      </c>
      <c r="BN216" s="67" t="e">
        <f>VLOOKUP(Calcul!$J221,'ModelParams Lp'!$D$28:$O$32,6,0)+BF216</f>
        <v>#N/A</v>
      </c>
      <c r="BO216" s="67" t="e">
        <f>VLOOKUP(Calcul!$J221,'ModelParams Lp'!$D$28:$O$32,7,0)+BG216</f>
        <v>#N/A</v>
      </c>
      <c r="BP216" s="67" t="e">
        <f>VLOOKUP(Calcul!$J221,'ModelParams Lp'!$D$28:$O$32,8,0)+BH216</f>
        <v>#N/A</v>
      </c>
      <c r="BQ216" s="67" t="e">
        <f>VLOOKUP(Calcul!$J221,'ModelParams Lp'!$D$28:$O$32,9,0)+BI216</f>
        <v>#N/A</v>
      </c>
      <c r="BR216" s="67" t="e">
        <f>VLOOKUP(Calcul!$J221,'ModelParams Lp'!$D$28:$O$32,10,0)+BJ216</f>
        <v>#N/A</v>
      </c>
      <c r="BS216" s="67" t="e">
        <f>VLOOKUP(Calcul!$J221,'ModelParams Lp'!$D$28:$O$32,11,0)+BK216</f>
        <v>#N/A</v>
      </c>
      <c r="BT216" s="67" t="e">
        <f>VLOOKUP(Calcul!$J221,'ModelParams Lp'!$D$28:$O$32,12,0)+BL216</f>
        <v>#N/A</v>
      </c>
      <c r="BU216" s="66" t="e">
        <f t="shared" ca="1" si="77"/>
        <v>#DIV/0!</v>
      </c>
      <c r="BV216" s="66" t="e">
        <f t="shared" ca="1" si="78"/>
        <v>#DIV/0!</v>
      </c>
      <c r="BW216" s="66" t="e">
        <f t="shared" ca="1" si="79"/>
        <v>#DIV/0!</v>
      </c>
      <c r="BX216" s="66" t="e">
        <f t="shared" ca="1" si="80"/>
        <v>#DIV/0!</v>
      </c>
      <c r="BY216" s="66" t="e">
        <f t="shared" ca="1" si="81"/>
        <v>#DIV/0!</v>
      </c>
      <c r="BZ216" s="66" t="e">
        <f t="shared" ca="1" si="82"/>
        <v>#DIV/0!</v>
      </c>
      <c r="CA216" s="66" t="e">
        <f t="shared" ca="1" si="83"/>
        <v>#DIV/0!</v>
      </c>
      <c r="CB216" s="66" t="e">
        <f t="shared" ca="1" si="84"/>
        <v>#DIV/0!</v>
      </c>
      <c r="CC216" s="24" t="e">
        <f ca="1">10*LOG10(IF(BU216="",0,POWER(10,((BU216+'ModelParams Lw'!$O$4)/10))) +IF(BV216="",0,POWER(10,((BV216+'ModelParams Lw'!$P$4)/10))) +IF(BW216="",0,POWER(10,((BW216+'ModelParams Lw'!$Q$4)/10))) +IF(BX216="",0,POWER(10,((BX216+'ModelParams Lw'!$R$4)/10))) +IF(BY216="",0,POWER(10,((BY216+'ModelParams Lw'!$S$4)/10))) +IF(BZ216="",0,POWER(10,((BZ216+'ModelParams Lw'!$T$4)/10))) +IF(CA216="",0,POWER(10,((CA216+'ModelParams Lw'!$U$4)/10)))+IF(CB216="",0,POWER(10,((CB216+'ModelParams Lw'!$V$4)/10))))</f>
        <v>#DIV/0!</v>
      </c>
      <c r="CD216" s="24" t="e">
        <f t="shared" ca="1" si="85"/>
        <v>#DIV/0!</v>
      </c>
      <c r="CE216" s="24" t="e">
        <f ca="1">(BU216-'ModelParams Lw'!O$10)/'ModelParams Lw'!O$11</f>
        <v>#DIV/0!</v>
      </c>
      <c r="CF216" s="24" t="e">
        <f ca="1">(BV216-'ModelParams Lw'!P$10)/'ModelParams Lw'!P$11</f>
        <v>#DIV/0!</v>
      </c>
      <c r="CG216" s="24" t="e">
        <f ca="1">(BW216-'ModelParams Lw'!Q$10)/'ModelParams Lw'!Q$11</f>
        <v>#DIV/0!</v>
      </c>
      <c r="CH216" s="24" t="e">
        <f ca="1">(BX216-'ModelParams Lw'!R$10)/'ModelParams Lw'!R$11</f>
        <v>#DIV/0!</v>
      </c>
      <c r="CI216" s="24" t="e">
        <f ca="1">(BY216-'ModelParams Lw'!S$10)/'ModelParams Lw'!S$11</f>
        <v>#DIV/0!</v>
      </c>
      <c r="CJ216" s="24" t="e">
        <f ca="1">(BZ216-'ModelParams Lw'!T$10)/'ModelParams Lw'!T$11</f>
        <v>#DIV/0!</v>
      </c>
      <c r="CK216" s="24" t="e">
        <f ca="1">(CA216-'ModelParams Lw'!U$10)/'ModelParams Lw'!U$11</f>
        <v>#DIV/0!</v>
      </c>
      <c r="CL216" s="24" t="e">
        <f ca="1">(CB216-'ModelParams Lw'!V$10)/'ModelParams Lw'!V$11</f>
        <v>#DIV/0!</v>
      </c>
      <c r="CM216" s="66" t="e">
        <f t="shared" si="86"/>
        <v>#DIV/0!</v>
      </c>
      <c r="CN216" s="66" t="e">
        <f t="shared" si="87"/>
        <v>#DIV/0!</v>
      </c>
      <c r="CO216" s="66" t="e">
        <f t="shared" si="88"/>
        <v>#DIV/0!</v>
      </c>
      <c r="CP216" s="66" t="e">
        <f t="shared" si="89"/>
        <v>#DIV/0!</v>
      </c>
      <c r="CQ216" s="66" t="e">
        <f t="shared" si="90"/>
        <v>#DIV/0!</v>
      </c>
      <c r="CR216" s="66" t="e">
        <f t="shared" si="91"/>
        <v>#DIV/0!</v>
      </c>
      <c r="CS216" s="66" t="e">
        <f t="shared" si="92"/>
        <v>#DIV/0!</v>
      </c>
      <c r="CT216" s="66" t="e">
        <f t="shared" si="93"/>
        <v>#DIV/0!</v>
      </c>
      <c r="CU216" s="24" t="e">
        <f>10*LOG10(IF(CM216="",0,POWER(10,((CM216+'ModelParams Lw'!$O$4)/10))) +IF(CN216="",0,POWER(10,((CN216+'ModelParams Lw'!$P$4)/10))) +IF(CO216="",0,POWER(10,((CO216+'ModelParams Lw'!$Q$4)/10))) +IF(CP216="",0,POWER(10,((CP216+'ModelParams Lw'!$R$4)/10))) +IF(CQ216="",0,POWER(10,((CQ216+'ModelParams Lw'!$S$4)/10))) +IF(CR216="",0,POWER(10,((CR216+'ModelParams Lw'!$T$4)/10))) +IF(CS216="",0,POWER(10,((CS216+'ModelParams Lw'!$U$4)/10)))+IF(CT216="",0,POWER(10,((CT216+'ModelParams Lw'!$V$4)/10))))</f>
        <v>#DIV/0!</v>
      </c>
      <c r="CV216" s="24" t="e">
        <f t="shared" si="94"/>
        <v>#DIV/0!</v>
      </c>
      <c r="CW216" s="24" t="e">
        <f>(CM216-'ModelParams Lw'!O$10)/'ModelParams Lw'!O$11</f>
        <v>#DIV/0!</v>
      </c>
      <c r="CX216" s="24" t="e">
        <f>(CN216-'ModelParams Lw'!P$10)/'ModelParams Lw'!P$11</f>
        <v>#DIV/0!</v>
      </c>
      <c r="CY216" s="24" t="e">
        <f>(CO216-'ModelParams Lw'!Q$10)/'ModelParams Lw'!Q$11</f>
        <v>#DIV/0!</v>
      </c>
      <c r="CZ216" s="24" t="e">
        <f>(CP216-'ModelParams Lw'!R$10)/'ModelParams Lw'!R$11</f>
        <v>#DIV/0!</v>
      </c>
      <c r="DA216" s="24" t="e">
        <f>(CQ216-'ModelParams Lw'!S$10)/'ModelParams Lw'!S$11</f>
        <v>#DIV/0!</v>
      </c>
      <c r="DB216" s="24" t="e">
        <f>(CR216-'ModelParams Lw'!T$10)/'ModelParams Lw'!T$11</f>
        <v>#DIV/0!</v>
      </c>
      <c r="DC216" s="24" t="e">
        <f>(CS216-'ModelParams Lw'!U$10)/'ModelParams Lw'!U$11</f>
        <v>#DIV/0!</v>
      </c>
      <c r="DD216" s="24" t="e">
        <f>(CT216-'ModelParams Lw'!V$10)/'ModelParams Lw'!V$11</f>
        <v>#DIV/0!</v>
      </c>
    </row>
    <row r="217" spans="1:108" x14ac:dyDescent="0.25">
      <c r="A217" s="12">
        <f>'Sound Power'!B217</f>
        <v>0</v>
      </c>
      <c r="B217" s="12">
        <f>'Sound Power'!D217</f>
        <v>0</v>
      </c>
      <c r="C217" s="12">
        <f>'Sound Power'!E217</f>
        <v>0</v>
      </c>
      <c r="D217" s="12">
        <f>'Sound Power'!F217</f>
        <v>0</v>
      </c>
      <c r="E217" s="67" t="e">
        <f>IF(Calcul!$G222="SA",'Sound Power'!AY217,'Sound Power'!P217)</f>
        <v>#DIV/0!</v>
      </c>
      <c r="F217" s="67" t="e">
        <f>IF(Calcul!$G222="SA",'Sound Power'!AZ217,'Sound Power'!Q217)</f>
        <v>#DIV/0!</v>
      </c>
      <c r="G217" s="67" t="e">
        <f>IF(Calcul!$G222="SA",'Sound Power'!BA217,'Sound Power'!R217)</f>
        <v>#DIV/0!</v>
      </c>
      <c r="H217" s="67" t="e">
        <f>IF(Calcul!$G222="SA",'Sound Power'!BB217,'Sound Power'!S217)</f>
        <v>#DIV/0!</v>
      </c>
      <c r="I217" s="67" t="e">
        <f>IF(Calcul!$G222="SA",'Sound Power'!BC217,'Sound Power'!T217)</f>
        <v>#DIV/0!</v>
      </c>
      <c r="J217" s="67" t="e">
        <f>IF(Calcul!$G222="SA",'Sound Power'!BD217,'Sound Power'!U217)</f>
        <v>#DIV/0!</v>
      </c>
      <c r="K217" s="67" t="e">
        <f>IF(Calcul!$G222="SA",'Sound Power'!BE217,'Sound Power'!V217)</f>
        <v>#DIV/0!</v>
      </c>
      <c r="L217" s="67" t="e">
        <f>IF(Calcul!$G222="SA",'Sound Power'!BF217,'Sound Power'!W217)</f>
        <v>#DIV/0!</v>
      </c>
      <c r="M217" s="67" t="e">
        <f>'Sound Power'!BY217</f>
        <v>#DIV/0!</v>
      </c>
      <c r="N217" s="67" t="e">
        <f>'Sound Power'!BZ217</f>
        <v>#DIV/0!</v>
      </c>
      <c r="O217" s="67" t="e">
        <f>'Sound Power'!CA217</f>
        <v>#DIV/0!</v>
      </c>
      <c r="P217" s="67" t="e">
        <f>'Sound Power'!CB217</f>
        <v>#DIV/0!</v>
      </c>
      <c r="Q217" s="67" t="e">
        <f>'Sound Power'!CC217</f>
        <v>#DIV/0!</v>
      </c>
      <c r="R217" s="67" t="e">
        <f>'Sound Power'!CD217</f>
        <v>#DIV/0!</v>
      </c>
      <c r="S217" s="67" t="e">
        <f>'Sound Power'!CE217</f>
        <v>#DIV/0!</v>
      </c>
      <c r="T217" s="67" t="e">
        <f>'Sound Power'!CF217</f>
        <v>#DIV/0!</v>
      </c>
      <c r="U217" s="64">
        <f t="shared" si="74"/>
        <v>0</v>
      </c>
      <c r="V217" s="64">
        <f t="shared" si="75"/>
        <v>0</v>
      </c>
      <c r="W217" s="67" t="e">
        <f>('ModelParams Lp'!B$4*10^'ModelParams Lp'!B$5*($U217/$V217)^'ModelParams Lp'!B$6)*3</f>
        <v>#DIV/0!</v>
      </c>
      <c r="X217" s="67" t="e">
        <f>('ModelParams Lp'!C$4*10^'ModelParams Lp'!C$5*($U217/$V217)^'ModelParams Lp'!C$6)*3</f>
        <v>#DIV/0!</v>
      </c>
      <c r="Y217" s="67" t="e">
        <f>('ModelParams Lp'!D$4*10^'ModelParams Lp'!D$5*($U217/$V217)^'ModelParams Lp'!D$6)*3</f>
        <v>#DIV/0!</v>
      </c>
      <c r="Z217" s="67" t="e">
        <f>('ModelParams Lp'!E$4*10^'ModelParams Lp'!E$5*($U217/$V217)^'ModelParams Lp'!E$6)*3</f>
        <v>#DIV/0!</v>
      </c>
      <c r="AA217" s="67" t="e">
        <f>('ModelParams Lp'!F$4*10^'ModelParams Lp'!F$5*($U217/$V217)^'ModelParams Lp'!F$6)*3</f>
        <v>#DIV/0!</v>
      </c>
      <c r="AB217" s="67" t="e">
        <f>('ModelParams Lp'!G$4*10^'ModelParams Lp'!G$5*($U217/$V217)^'ModelParams Lp'!G$6)*3</f>
        <v>#DIV/0!</v>
      </c>
      <c r="AC217" s="67" t="e">
        <f>('ModelParams Lp'!H$4*10^'ModelParams Lp'!H$5*($U217/$V217)^'ModelParams Lp'!H$6)*3</f>
        <v>#DIV/0!</v>
      </c>
      <c r="AD217" s="67" t="e">
        <f>('ModelParams Lp'!I$4*10^'ModelParams Lp'!I$5*($U217/$V217)^'ModelParams Lp'!I$6)*3</f>
        <v>#DIV/0!</v>
      </c>
      <c r="AE217" s="53" t="e">
        <f t="shared" si="76"/>
        <v>#DIV/0!</v>
      </c>
      <c r="AF217" s="53" t="e">
        <f>IF(AE217&lt;'ModelParams Lp'!$B$16,-1,IF(AE217&lt;'ModelParams Lp'!$C$16,0,IF(AE217&lt;'ModelParams Lp'!$D$16,1,IF(AE217&lt;'ModelParams Lp'!$E$16,2,IF(AE217&lt;'ModelParams Lp'!$F$16,3,IF(AE217&lt;'ModelParams Lp'!$G$16,4,IF(AE217&lt;'ModelParams Lp'!$H$16,5,6)))))))</f>
        <v>#DIV/0!</v>
      </c>
      <c r="AG217" s="67" t="e">
        <f ca="1">IF($AF217&gt;1,0,OFFSET('ModelParams Lp'!$C$12,0,-'Sound Pressure'!$AF217))</f>
        <v>#DIV/0!</v>
      </c>
      <c r="AH217" s="67" t="e">
        <f ca="1">IF($AF217&gt;2,0,OFFSET('ModelParams Lp'!$D$12,0,-'Sound Pressure'!$AF217))</f>
        <v>#DIV/0!</v>
      </c>
      <c r="AI217" s="67" t="e">
        <f ca="1">IF($AF217&gt;3,0,OFFSET('ModelParams Lp'!$E$12,0,-'Sound Pressure'!$AF217))</f>
        <v>#DIV/0!</v>
      </c>
      <c r="AJ217" s="67" t="e">
        <f ca="1">IF($AF217&gt;4,0,OFFSET('ModelParams Lp'!$F$12,0,-'Sound Pressure'!$AF217))</f>
        <v>#DIV/0!</v>
      </c>
      <c r="AK217" s="67" t="e">
        <f ca="1">IF($AF217&gt;3,0,OFFSET('ModelParams Lp'!$G$12,0,-'Sound Pressure'!$AF217))</f>
        <v>#DIV/0!</v>
      </c>
      <c r="AL217" s="67" t="e">
        <f ca="1">IF($AF217&gt;5,0,OFFSET('ModelParams Lp'!$H$12,0,-'Sound Pressure'!$AF217))</f>
        <v>#DIV/0!</v>
      </c>
      <c r="AM217" s="67" t="e">
        <f ca="1">IF($AF217&gt;6,0,OFFSET('ModelParams Lp'!$I$12,0,-'Sound Pressure'!$AF217))</f>
        <v>#DIV/0!</v>
      </c>
      <c r="AN217" s="67" t="e">
        <f ca="1">IF($AF217&gt;7,0,IF($AF$4&lt;0,3,OFFSET('ModelParams Lp'!$J$12,0,-'Sound Pressure'!$AF217)))</f>
        <v>#DIV/0!</v>
      </c>
      <c r="AO217" s="67" t="e">
        <f t="shared" si="95"/>
        <v>#DIV/0!</v>
      </c>
      <c r="AP217" s="67" t="e">
        <f t="shared" si="73"/>
        <v>#DIV/0!</v>
      </c>
      <c r="AQ217" s="67" t="e">
        <f t="shared" si="73"/>
        <v>#DIV/0!</v>
      </c>
      <c r="AR217" s="67" t="e">
        <f t="shared" si="73"/>
        <v>#DIV/0!</v>
      </c>
      <c r="AS217" s="67" t="e">
        <f t="shared" si="73"/>
        <v>#DIV/0!</v>
      </c>
      <c r="AT217" s="67" t="e">
        <f t="shared" si="73"/>
        <v>#DIV/0!</v>
      </c>
      <c r="AU217" s="67" t="e">
        <f t="shared" si="73"/>
        <v>#DIV/0!</v>
      </c>
      <c r="AV217" s="67" t="e">
        <f t="shared" si="73"/>
        <v>#DIV/0!</v>
      </c>
      <c r="AW217" s="67">
        <f>'ModelParams Lp'!B$22</f>
        <v>4</v>
      </c>
      <c r="AX217" s="67">
        <f>'ModelParams Lp'!C$22</f>
        <v>2</v>
      </c>
      <c r="AY217" s="67">
        <f>'ModelParams Lp'!D$22</f>
        <v>1</v>
      </c>
      <c r="AZ217" s="67">
        <f>'ModelParams Lp'!E$22</f>
        <v>0</v>
      </c>
      <c r="BA217" s="67">
        <f>'ModelParams Lp'!F$22</f>
        <v>0</v>
      </c>
      <c r="BB217" s="67">
        <f>'ModelParams Lp'!G$22</f>
        <v>0</v>
      </c>
      <c r="BC217" s="67">
        <f>'ModelParams Lp'!H$22</f>
        <v>0</v>
      </c>
      <c r="BD217" s="67">
        <f>'ModelParams Lp'!I$22</f>
        <v>0</v>
      </c>
      <c r="BE217" s="67" t="e">
        <f>-10*LOG(2/(4*PI()*2^2)+4/(0.163*(Calcul!$K222*Calcul!$L222)/VLOOKUP(Calcul!$I222,'ModelParams Lp'!$E$37:$F$39,2,0)))</f>
        <v>#N/A</v>
      </c>
      <c r="BF217" s="67" t="e">
        <f>-10*LOG(2/(4*PI()*2^2)+4/(0.163*(Calcul!$K222*Calcul!$L222)/VLOOKUP(Calcul!$I222,'ModelParams Lp'!$E$37:$F$39,2,0)))</f>
        <v>#N/A</v>
      </c>
      <c r="BG217" s="67" t="e">
        <f>-10*LOG(2/(4*PI()*2^2)+4/(0.163*(Calcul!$K222*Calcul!$L222)/VLOOKUP(Calcul!$I222,'ModelParams Lp'!$E$37:$F$39,2,0)))</f>
        <v>#N/A</v>
      </c>
      <c r="BH217" s="67" t="e">
        <f>-10*LOG(2/(4*PI()*2^2)+4/(0.163*(Calcul!$K222*Calcul!$L222)/VLOOKUP(Calcul!$I222,'ModelParams Lp'!$E$37:$F$39,2,0)))</f>
        <v>#N/A</v>
      </c>
      <c r="BI217" s="67" t="e">
        <f>-10*LOG(2/(4*PI()*2^2)+4/(0.163*(Calcul!$K222*Calcul!$L222)/VLOOKUP(Calcul!$I222,'ModelParams Lp'!$E$37:$F$39,2,0)))</f>
        <v>#N/A</v>
      </c>
      <c r="BJ217" s="67" t="e">
        <f>-10*LOG(2/(4*PI()*2^2)+4/(0.163*(Calcul!$K222*Calcul!$L222)/VLOOKUP(Calcul!$I222,'ModelParams Lp'!$E$37:$F$39,2,0)))</f>
        <v>#N/A</v>
      </c>
      <c r="BK217" s="67" t="e">
        <f>-10*LOG(2/(4*PI()*2^2)+4/(0.163*(Calcul!$K222*Calcul!$L222)/VLOOKUP(Calcul!$I222,'ModelParams Lp'!$E$37:$F$39,2,0)))</f>
        <v>#N/A</v>
      </c>
      <c r="BL217" s="67" t="e">
        <f>-10*LOG(2/(4*PI()*2^2)+4/(0.163*(Calcul!$K222*Calcul!$L222)/VLOOKUP(Calcul!$I222,'ModelParams Lp'!$E$37:$F$39,2,0)))</f>
        <v>#N/A</v>
      </c>
      <c r="BM217" s="67" t="e">
        <f>VLOOKUP(Calcul!$J222,'ModelParams Lp'!$D$28:$O$32,5,0)+BE217</f>
        <v>#N/A</v>
      </c>
      <c r="BN217" s="67" t="e">
        <f>VLOOKUP(Calcul!$J222,'ModelParams Lp'!$D$28:$O$32,6,0)+BF217</f>
        <v>#N/A</v>
      </c>
      <c r="BO217" s="67" t="e">
        <f>VLOOKUP(Calcul!$J222,'ModelParams Lp'!$D$28:$O$32,7,0)+BG217</f>
        <v>#N/A</v>
      </c>
      <c r="BP217" s="67" t="e">
        <f>VLOOKUP(Calcul!$J222,'ModelParams Lp'!$D$28:$O$32,8,0)+BH217</f>
        <v>#N/A</v>
      </c>
      <c r="BQ217" s="67" t="e">
        <f>VLOOKUP(Calcul!$J222,'ModelParams Lp'!$D$28:$O$32,9,0)+BI217</f>
        <v>#N/A</v>
      </c>
      <c r="BR217" s="67" t="e">
        <f>VLOOKUP(Calcul!$J222,'ModelParams Lp'!$D$28:$O$32,10,0)+BJ217</f>
        <v>#N/A</v>
      </c>
      <c r="BS217" s="67" t="e">
        <f>VLOOKUP(Calcul!$J222,'ModelParams Lp'!$D$28:$O$32,11,0)+BK217</f>
        <v>#N/A</v>
      </c>
      <c r="BT217" s="67" t="e">
        <f>VLOOKUP(Calcul!$J222,'ModelParams Lp'!$D$28:$O$32,12,0)+BL217</f>
        <v>#N/A</v>
      </c>
      <c r="BU217" s="66" t="e">
        <f t="shared" ca="1" si="77"/>
        <v>#DIV/0!</v>
      </c>
      <c r="BV217" s="66" t="e">
        <f t="shared" ca="1" si="78"/>
        <v>#DIV/0!</v>
      </c>
      <c r="BW217" s="66" t="e">
        <f t="shared" ca="1" si="79"/>
        <v>#DIV/0!</v>
      </c>
      <c r="BX217" s="66" t="e">
        <f t="shared" ca="1" si="80"/>
        <v>#DIV/0!</v>
      </c>
      <c r="BY217" s="66" t="e">
        <f t="shared" ca="1" si="81"/>
        <v>#DIV/0!</v>
      </c>
      <c r="BZ217" s="66" t="e">
        <f t="shared" ca="1" si="82"/>
        <v>#DIV/0!</v>
      </c>
      <c r="CA217" s="66" t="e">
        <f t="shared" ca="1" si="83"/>
        <v>#DIV/0!</v>
      </c>
      <c r="CB217" s="66" t="e">
        <f t="shared" ca="1" si="84"/>
        <v>#DIV/0!</v>
      </c>
      <c r="CC217" s="24" t="e">
        <f ca="1">10*LOG10(IF(BU217="",0,POWER(10,((BU217+'ModelParams Lw'!$O$4)/10))) +IF(BV217="",0,POWER(10,((BV217+'ModelParams Lw'!$P$4)/10))) +IF(BW217="",0,POWER(10,((BW217+'ModelParams Lw'!$Q$4)/10))) +IF(BX217="",0,POWER(10,((BX217+'ModelParams Lw'!$R$4)/10))) +IF(BY217="",0,POWER(10,((BY217+'ModelParams Lw'!$S$4)/10))) +IF(BZ217="",0,POWER(10,((BZ217+'ModelParams Lw'!$T$4)/10))) +IF(CA217="",0,POWER(10,((CA217+'ModelParams Lw'!$U$4)/10)))+IF(CB217="",0,POWER(10,((CB217+'ModelParams Lw'!$V$4)/10))))</f>
        <v>#DIV/0!</v>
      </c>
      <c r="CD217" s="24" t="e">
        <f t="shared" ca="1" si="85"/>
        <v>#DIV/0!</v>
      </c>
      <c r="CE217" s="24" t="e">
        <f ca="1">(BU217-'ModelParams Lw'!O$10)/'ModelParams Lw'!O$11</f>
        <v>#DIV/0!</v>
      </c>
      <c r="CF217" s="24" t="e">
        <f ca="1">(BV217-'ModelParams Lw'!P$10)/'ModelParams Lw'!P$11</f>
        <v>#DIV/0!</v>
      </c>
      <c r="CG217" s="24" t="e">
        <f ca="1">(BW217-'ModelParams Lw'!Q$10)/'ModelParams Lw'!Q$11</f>
        <v>#DIV/0!</v>
      </c>
      <c r="CH217" s="24" t="e">
        <f ca="1">(BX217-'ModelParams Lw'!R$10)/'ModelParams Lw'!R$11</f>
        <v>#DIV/0!</v>
      </c>
      <c r="CI217" s="24" t="e">
        <f ca="1">(BY217-'ModelParams Lw'!S$10)/'ModelParams Lw'!S$11</f>
        <v>#DIV/0!</v>
      </c>
      <c r="CJ217" s="24" t="e">
        <f ca="1">(BZ217-'ModelParams Lw'!T$10)/'ModelParams Lw'!T$11</f>
        <v>#DIV/0!</v>
      </c>
      <c r="CK217" s="24" t="e">
        <f ca="1">(CA217-'ModelParams Lw'!U$10)/'ModelParams Lw'!U$11</f>
        <v>#DIV/0!</v>
      </c>
      <c r="CL217" s="24" t="e">
        <f ca="1">(CB217-'ModelParams Lw'!V$10)/'ModelParams Lw'!V$11</f>
        <v>#DIV/0!</v>
      </c>
      <c r="CM217" s="66" t="e">
        <f t="shared" si="86"/>
        <v>#DIV/0!</v>
      </c>
      <c r="CN217" s="66" t="e">
        <f t="shared" si="87"/>
        <v>#DIV/0!</v>
      </c>
      <c r="CO217" s="66" t="e">
        <f t="shared" si="88"/>
        <v>#DIV/0!</v>
      </c>
      <c r="CP217" s="66" t="e">
        <f t="shared" si="89"/>
        <v>#DIV/0!</v>
      </c>
      <c r="CQ217" s="66" t="e">
        <f t="shared" si="90"/>
        <v>#DIV/0!</v>
      </c>
      <c r="CR217" s="66" t="e">
        <f t="shared" si="91"/>
        <v>#DIV/0!</v>
      </c>
      <c r="CS217" s="66" t="e">
        <f t="shared" si="92"/>
        <v>#DIV/0!</v>
      </c>
      <c r="CT217" s="66" t="e">
        <f t="shared" si="93"/>
        <v>#DIV/0!</v>
      </c>
      <c r="CU217" s="24" t="e">
        <f>10*LOG10(IF(CM217="",0,POWER(10,((CM217+'ModelParams Lw'!$O$4)/10))) +IF(CN217="",0,POWER(10,((CN217+'ModelParams Lw'!$P$4)/10))) +IF(CO217="",0,POWER(10,((CO217+'ModelParams Lw'!$Q$4)/10))) +IF(CP217="",0,POWER(10,((CP217+'ModelParams Lw'!$R$4)/10))) +IF(CQ217="",0,POWER(10,((CQ217+'ModelParams Lw'!$S$4)/10))) +IF(CR217="",0,POWER(10,((CR217+'ModelParams Lw'!$T$4)/10))) +IF(CS217="",0,POWER(10,((CS217+'ModelParams Lw'!$U$4)/10)))+IF(CT217="",0,POWER(10,((CT217+'ModelParams Lw'!$V$4)/10))))</f>
        <v>#DIV/0!</v>
      </c>
      <c r="CV217" s="24" t="e">
        <f t="shared" si="94"/>
        <v>#DIV/0!</v>
      </c>
      <c r="CW217" s="24" t="e">
        <f>(CM217-'ModelParams Lw'!O$10)/'ModelParams Lw'!O$11</f>
        <v>#DIV/0!</v>
      </c>
      <c r="CX217" s="24" t="e">
        <f>(CN217-'ModelParams Lw'!P$10)/'ModelParams Lw'!P$11</f>
        <v>#DIV/0!</v>
      </c>
      <c r="CY217" s="24" t="e">
        <f>(CO217-'ModelParams Lw'!Q$10)/'ModelParams Lw'!Q$11</f>
        <v>#DIV/0!</v>
      </c>
      <c r="CZ217" s="24" t="e">
        <f>(CP217-'ModelParams Lw'!R$10)/'ModelParams Lw'!R$11</f>
        <v>#DIV/0!</v>
      </c>
      <c r="DA217" s="24" t="e">
        <f>(CQ217-'ModelParams Lw'!S$10)/'ModelParams Lw'!S$11</f>
        <v>#DIV/0!</v>
      </c>
      <c r="DB217" s="24" t="e">
        <f>(CR217-'ModelParams Lw'!T$10)/'ModelParams Lw'!T$11</f>
        <v>#DIV/0!</v>
      </c>
      <c r="DC217" s="24" t="e">
        <f>(CS217-'ModelParams Lw'!U$10)/'ModelParams Lw'!U$11</f>
        <v>#DIV/0!</v>
      </c>
      <c r="DD217" s="24" t="e">
        <f>(CT217-'ModelParams Lw'!V$10)/'ModelParams Lw'!V$11</f>
        <v>#DIV/0!</v>
      </c>
    </row>
    <row r="218" spans="1:108" x14ac:dyDescent="0.25">
      <c r="A218" s="12">
        <f>'Sound Power'!B218</f>
        <v>0</v>
      </c>
      <c r="B218" s="12">
        <f>'Sound Power'!D218</f>
        <v>0</v>
      </c>
      <c r="C218" s="12">
        <f>'Sound Power'!E218</f>
        <v>0</v>
      </c>
      <c r="D218" s="12">
        <f>'Sound Power'!F218</f>
        <v>0</v>
      </c>
      <c r="E218" s="67" t="e">
        <f>IF(Calcul!$G223="SA",'Sound Power'!AY218,'Sound Power'!P218)</f>
        <v>#DIV/0!</v>
      </c>
      <c r="F218" s="67" t="e">
        <f>IF(Calcul!$G223="SA",'Sound Power'!AZ218,'Sound Power'!Q218)</f>
        <v>#DIV/0!</v>
      </c>
      <c r="G218" s="67" t="e">
        <f>IF(Calcul!$G223="SA",'Sound Power'!BA218,'Sound Power'!R218)</f>
        <v>#DIV/0!</v>
      </c>
      <c r="H218" s="67" t="e">
        <f>IF(Calcul!$G223="SA",'Sound Power'!BB218,'Sound Power'!S218)</f>
        <v>#DIV/0!</v>
      </c>
      <c r="I218" s="67" t="e">
        <f>IF(Calcul!$G223="SA",'Sound Power'!BC218,'Sound Power'!T218)</f>
        <v>#DIV/0!</v>
      </c>
      <c r="J218" s="67" t="e">
        <f>IF(Calcul!$G223="SA",'Sound Power'!BD218,'Sound Power'!U218)</f>
        <v>#DIV/0!</v>
      </c>
      <c r="K218" s="67" t="e">
        <f>IF(Calcul!$G223="SA",'Sound Power'!BE218,'Sound Power'!V218)</f>
        <v>#DIV/0!</v>
      </c>
      <c r="L218" s="67" t="e">
        <f>IF(Calcul!$G223="SA",'Sound Power'!BF218,'Sound Power'!W218)</f>
        <v>#DIV/0!</v>
      </c>
      <c r="M218" s="67" t="e">
        <f>'Sound Power'!BY218</f>
        <v>#DIV/0!</v>
      </c>
      <c r="N218" s="67" t="e">
        <f>'Sound Power'!BZ218</f>
        <v>#DIV/0!</v>
      </c>
      <c r="O218" s="67" t="e">
        <f>'Sound Power'!CA218</f>
        <v>#DIV/0!</v>
      </c>
      <c r="P218" s="67" t="e">
        <f>'Sound Power'!CB218</f>
        <v>#DIV/0!</v>
      </c>
      <c r="Q218" s="67" t="e">
        <f>'Sound Power'!CC218</f>
        <v>#DIV/0!</v>
      </c>
      <c r="R218" s="67" t="e">
        <f>'Sound Power'!CD218</f>
        <v>#DIV/0!</v>
      </c>
      <c r="S218" s="67" t="e">
        <f>'Sound Power'!CE218</f>
        <v>#DIV/0!</v>
      </c>
      <c r="T218" s="67" t="e">
        <f>'Sound Power'!CF218</f>
        <v>#DIV/0!</v>
      </c>
      <c r="U218" s="64">
        <f t="shared" si="74"/>
        <v>0</v>
      </c>
      <c r="V218" s="64">
        <f t="shared" si="75"/>
        <v>0</v>
      </c>
      <c r="W218" s="67" t="e">
        <f>('ModelParams Lp'!B$4*10^'ModelParams Lp'!B$5*($U218/$V218)^'ModelParams Lp'!B$6)*3</f>
        <v>#DIV/0!</v>
      </c>
      <c r="X218" s="67" t="e">
        <f>('ModelParams Lp'!C$4*10^'ModelParams Lp'!C$5*($U218/$V218)^'ModelParams Lp'!C$6)*3</f>
        <v>#DIV/0!</v>
      </c>
      <c r="Y218" s="67" t="e">
        <f>('ModelParams Lp'!D$4*10^'ModelParams Lp'!D$5*($U218/$V218)^'ModelParams Lp'!D$6)*3</f>
        <v>#DIV/0!</v>
      </c>
      <c r="Z218" s="67" t="e">
        <f>('ModelParams Lp'!E$4*10^'ModelParams Lp'!E$5*($U218/$V218)^'ModelParams Lp'!E$6)*3</f>
        <v>#DIV/0!</v>
      </c>
      <c r="AA218" s="67" t="e">
        <f>('ModelParams Lp'!F$4*10^'ModelParams Lp'!F$5*($U218/$V218)^'ModelParams Lp'!F$6)*3</f>
        <v>#DIV/0!</v>
      </c>
      <c r="AB218" s="67" t="e">
        <f>('ModelParams Lp'!G$4*10^'ModelParams Lp'!G$5*($U218/$V218)^'ModelParams Lp'!G$6)*3</f>
        <v>#DIV/0!</v>
      </c>
      <c r="AC218" s="67" t="e">
        <f>('ModelParams Lp'!H$4*10^'ModelParams Lp'!H$5*($U218/$V218)^'ModelParams Lp'!H$6)*3</f>
        <v>#DIV/0!</v>
      </c>
      <c r="AD218" s="67" t="e">
        <f>('ModelParams Lp'!I$4*10^'ModelParams Lp'!I$5*($U218/$V218)^'ModelParams Lp'!I$6)*3</f>
        <v>#DIV/0!</v>
      </c>
      <c r="AE218" s="53" t="e">
        <f t="shared" si="76"/>
        <v>#DIV/0!</v>
      </c>
      <c r="AF218" s="53" t="e">
        <f>IF(AE218&lt;'ModelParams Lp'!$B$16,-1,IF(AE218&lt;'ModelParams Lp'!$C$16,0,IF(AE218&lt;'ModelParams Lp'!$D$16,1,IF(AE218&lt;'ModelParams Lp'!$E$16,2,IF(AE218&lt;'ModelParams Lp'!$F$16,3,IF(AE218&lt;'ModelParams Lp'!$G$16,4,IF(AE218&lt;'ModelParams Lp'!$H$16,5,6)))))))</f>
        <v>#DIV/0!</v>
      </c>
      <c r="AG218" s="67" t="e">
        <f ca="1">IF($AF218&gt;1,0,OFFSET('ModelParams Lp'!$C$12,0,-'Sound Pressure'!$AF218))</f>
        <v>#DIV/0!</v>
      </c>
      <c r="AH218" s="67" t="e">
        <f ca="1">IF($AF218&gt;2,0,OFFSET('ModelParams Lp'!$D$12,0,-'Sound Pressure'!$AF218))</f>
        <v>#DIV/0!</v>
      </c>
      <c r="AI218" s="67" t="e">
        <f ca="1">IF($AF218&gt;3,0,OFFSET('ModelParams Lp'!$E$12,0,-'Sound Pressure'!$AF218))</f>
        <v>#DIV/0!</v>
      </c>
      <c r="AJ218" s="67" t="e">
        <f ca="1">IF($AF218&gt;4,0,OFFSET('ModelParams Lp'!$F$12,0,-'Sound Pressure'!$AF218))</f>
        <v>#DIV/0!</v>
      </c>
      <c r="AK218" s="67" t="e">
        <f ca="1">IF($AF218&gt;3,0,OFFSET('ModelParams Lp'!$G$12,0,-'Sound Pressure'!$AF218))</f>
        <v>#DIV/0!</v>
      </c>
      <c r="AL218" s="67" t="e">
        <f ca="1">IF($AF218&gt;5,0,OFFSET('ModelParams Lp'!$H$12,0,-'Sound Pressure'!$AF218))</f>
        <v>#DIV/0!</v>
      </c>
      <c r="AM218" s="67" t="e">
        <f ca="1">IF($AF218&gt;6,0,OFFSET('ModelParams Lp'!$I$12,0,-'Sound Pressure'!$AF218))</f>
        <v>#DIV/0!</v>
      </c>
      <c r="AN218" s="67" t="e">
        <f ca="1">IF($AF218&gt;7,0,IF($AF$4&lt;0,3,OFFSET('ModelParams Lp'!$J$12,0,-'Sound Pressure'!$AF218)))</f>
        <v>#DIV/0!</v>
      </c>
      <c r="AO218" s="67" t="e">
        <f t="shared" si="95"/>
        <v>#DIV/0!</v>
      </c>
      <c r="AP218" s="67" t="e">
        <f t="shared" si="73"/>
        <v>#DIV/0!</v>
      </c>
      <c r="AQ218" s="67" t="e">
        <f t="shared" si="73"/>
        <v>#DIV/0!</v>
      </c>
      <c r="AR218" s="67" t="e">
        <f t="shared" si="73"/>
        <v>#DIV/0!</v>
      </c>
      <c r="AS218" s="67" t="e">
        <f t="shared" si="73"/>
        <v>#DIV/0!</v>
      </c>
      <c r="AT218" s="67" t="e">
        <f t="shared" si="73"/>
        <v>#DIV/0!</v>
      </c>
      <c r="AU218" s="67" t="e">
        <f t="shared" si="73"/>
        <v>#DIV/0!</v>
      </c>
      <c r="AV218" s="67" t="e">
        <f t="shared" si="73"/>
        <v>#DIV/0!</v>
      </c>
      <c r="AW218" s="67">
        <f>'ModelParams Lp'!B$22</f>
        <v>4</v>
      </c>
      <c r="AX218" s="67">
        <f>'ModelParams Lp'!C$22</f>
        <v>2</v>
      </c>
      <c r="AY218" s="67">
        <f>'ModelParams Lp'!D$22</f>
        <v>1</v>
      </c>
      <c r="AZ218" s="67">
        <f>'ModelParams Lp'!E$22</f>
        <v>0</v>
      </c>
      <c r="BA218" s="67">
        <f>'ModelParams Lp'!F$22</f>
        <v>0</v>
      </c>
      <c r="BB218" s="67">
        <f>'ModelParams Lp'!G$22</f>
        <v>0</v>
      </c>
      <c r="BC218" s="67">
        <f>'ModelParams Lp'!H$22</f>
        <v>0</v>
      </c>
      <c r="BD218" s="67">
        <f>'ModelParams Lp'!I$22</f>
        <v>0</v>
      </c>
      <c r="BE218" s="67" t="e">
        <f>-10*LOG(2/(4*PI()*2^2)+4/(0.163*(Calcul!$K223*Calcul!$L223)/VLOOKUP(Calcul!$I223,'ModelParams Lp'!$E$37:$F$39,2,0)))</f>
        <v>#N/A</v>
      </c>
      <c r="BF218" s="67" t="e">
        <f>-10*LOG(2/(4*PI()*2^2)+4/(0.163*(Calcul!$K223*Calcul!$L223)/VLOOKUP(Calcul!$I223,'ModelParams Lp'!$E$37:$F$39,2,0)))</f>
        <v>#N/A</v>
      </c>
      <c r="BG218" s="67" t="e">
        <f>-10*LOG(2/(4*PI()*2^2)+4/(0.163*(Calcul!$K223*Calcul!$L223)/VLOOKUP(Calcul!$I223,'ModelParams Lp'!$E$37:$F$39,2,0)))</f>
        <v>#N/A</v>
      </c>
      <c r="BH218" s="67" t="e">
        <f>-10*LOG(2/(4*PI()*2^2)+4/(0.163*(Calcul!$K223*Calcul!$L223)/VLOOKUP(Calcul!$I223,'ModelParams Lp'!$E$37:$F$39,2,0)))</f>
        <v>#N/A</v>
      </c>
      <c r="BI218" s="67" t="e">
        <f>-10*LOG(2/(4*PI()*2^2)+4/(0.163*(Calcul!$K223*Calcul!$L223)/VLOOKUP(Calcul!$I223,'ModelParams Lp'!$E$37:$F$39,2,0)))</f>
        <v>#N/A</v>
      </c>
      <c r="BJ218" s="67" t="e">
        <f>-10*LOG(2/(4*PI()*2^2)+4/(0.163*(Calcul!$K223*Calcul!$L223)/VLOOKUP(Calcul!$I223,'ModelParams Lp'!$E$37:$F$39,2,0)))</f>
        <v>#N/A</v>
      </c>
      <c r="BK218" s="67" t="e">
        <f>-10*LOG(2/(4*PI()*2^2)+4/(0.163*(Calcul!$K223*Calcul!$L223)/VLOOKUP(Calcul!$I223,'ModelParams Lp'!$E$37:$F$39,2,0)))</f>
        <v>#N/A</v>
      </c>
      <c r="BL218" s="67" t="e">
        <f>-10*LOG(2/(4*PI()*2^2)+4/(0.163*(Calcul!$K223*Calcul!$L223)/VLOOKUP(Calcul!$I223,'ModelParams Lp'!$E$37:$F$39,2,0)))</f>
        <v>#N/A</v>
      </c>
      <c r="BM218" s="67" t="e">
        <f>VLOOKUP(Calcul!$J223,'ModelParams Lp'!$D$28:$O$32,5,0)+BE218</f>
        <v>#N/A</v>
      </c>
      <c r="BN218" s="67" t="e">
        <f>VLOOKUP(Calcul!$J223,'ModelParams Lp'!$D$28:$O$32,6,0)+BF218</f>
        <v>#N/A</v>
      </c>
      <c r="BO218" s="67" t="e">
        <f>VLOOKUP(Calcul!$J223,'ModelParams Lp'!$D$28:$O$32,7,0)+BG218</f>
        <v>#N/A</v>
      </c>
      <c r="BP218" s="67" t="e">
        <f>VLOOKUP(Calcul!$J223,'ModelParams Lp'!$D$28:$O$32,8,0)+BH218</f>
        <v>#N/A</v>
      </c>
      <c r="BQ218" s="67" t="e">
        <f>VLOOKUP(Calcul!$J223,'ModelParams Lp'!$D$28:$O$32,9,0)+BI218</f>
        <v>#N/A</v>
      </c>
      <c r="BR218" s="67" t="e">
        <f>VLOOKUP(Calcul!$J223,'ModelParams Lp'!$D$28:$O$32,10,0)+BJ218</f>
        <v>#N/A</v>
      </c>
      <c r="BS218" s="67" t="e">
        <f>VLOOKUP(Calcul!$J223,'ModelParams Lp'!$D$28:$O$32,11,0)+BK218</f>
        <v>#N/A</v>
      </c>
      <c r="BT218" s="67" t="e">
        <f>VLOOKUP(Calcul!$J223,'ModelParams Lp'!$D$28:$O$32,12,0)+BL218</f>
        <v>#N/A</v>
      </c>
      <c r="BU218" s="66" t="e">
        <f t="shared" ca="1" si="77"/>
        <v>#DIV/0!</v>
      </c>
      <c r="BV218" s="66" t="e">
        <f t="shared" ca="1" si="78"/>
        <v>#DIV/0!</v>
      </c>
      <c r="BW218" s="66" t="e">
        <f t="shared" ca="1" si="79"/>
        <v>#DIV/0!</v>
      </c>
      <c r="BX218" s="66" t="e">
        <f t="shared" ca="1" si="80"/>
        <v>#DIV/0!</v>
      </c>
      <c r="BY218" s="66" t="e">
        <f t="shared" ca="1" si="81"/>
        <v>#DIV/0!</v>
      </c>
      <c r="BZ218" s="66" t="e">
        <f t="shared" ca="1" si="82"/>
        <v>#DIV/0!</v>
      </c>
      <c r="CA218" s="66" t="e">
        <f t="shared" ca="1" si="83"/>
        <v>#DIV/0!</v>
      </c>
      <c r="CB218" s="66" t="e">
        <f t="shared" ca="1" si="84"/>
        <v>#DIV/0!</v>
      </c>
      <c r="CC218" s="24" t="e">
        <f ca="1">10*LOG10(IF(BU218="",0,POWER(10,((BU218+'ModelParams Lw'!$O$4)/10))) +IF(BV218="",0,POWER(10,((BV218+'ModelParams Lw'!$P$4)/10))) +IF(BW218="",0,POWER(10,((BW218+'ModelParams Lw'!$Q$4)/10))) +IF(BX218="",0,POWER(10,((BX218+'ModelParams Lw'!$R$4)/10))) +IF(BY218="",0,POWER(10,((BY218+'ModelParams Lw'!$S$4)/10))) +IF(BZ218="",0,POWER(10,((BZ218+'ModelParams Lw'!$T$4)/10))) +IF(CA218="",0,POWER(10,((CA218+'ModelParams Lw'!$U$4)/10)))+IF(CB218="",0,POWER(10,((CB218+'ModelParams Lw'!$V$4)/10))))</f>
        <v>#DIV/0!</v>
      </c>
      <c r="CD218" s="24" t="e">
        <f t="shared" ca="1" si="85"/>
        <v>#DIV/0!</v>
      </c>
      <c r="CE218" s="24" t="e">
        <f ca="1">(BU218-'ModelParams Lw'!O$10)/'ModelParams Lw'!O$11</f>
        <v>#DIV/0!</v>
      </c>
      <c r="CF218" s="24" t="e">
        <f ca="1">(BV218-'ModelParams Lw'!P$10)/'ModelParams Lw'!P$11</f>
        <v>#DIV/0!</v>
      </c>
      <c r="CG218" s="24" t="e">
        <f ca="1">(BW218-'ModelParams Lw'!Q$10)/'ModelParams Lw'!Q$11</f>
        <v>#DIV/0!</v>
      </c>
      <c r="CH218" s="24" t="e">
        <f ca="1">(BX218-'ModelParams Lw'!R$10)/'ModelParams Lw'!R$11</f>
        <v>#DIV/0!</v>
      </c>
      <c r="CI218" s="24" t="e">
        <f ca="1">(BY218-'ModelParams Lw'!S$10)/'ModelParams Lw'!S$11</f>
        <v>#DIV/0!</v>
      </c>
      <c r="CJ218" s="24" t="e">
        <f ca="1">(BZ218-'ModelParams Lw'!T$10)/'ModelParams Lw'!T$11</f>
        <v>#DIV/0!</v>
      </c>
      <c r="CK218" s="24" t="e">
        <f ca="1">(CA218-'ModelParams Lw'!U$10)/'ModelParams Lw'!U$11</f>
        <v>#DIV/0!</v>
      </c>
      <c r="CL218" s="24" t="e">
        <f ca="1">(CB218-'ModelParams Lw'!V$10)/'ModelParams Lw'!V$11</f>
        <v>#DIV/0!</v>
      </c>
      <c r="CM218" s="66" t="e">
        <f t="shared" si="86"/>
        <v>#DIV/0!</v>
      </c>
      <c r="CN218" s="66" t="e">
        <f t="shared" si="87"/>
        <v>#DIV/0!</v>
      </c>
      <c r="CO218" s="66" t="e">
        <f t="shared" si="88"/>
        <v>#DIV/0!</v>
      </c>
      <c r="CP218" s="66" t="e">
        <f t="shared" si="89"/>
        <v>#DIV/0!</v>
      </c>
      <c r="CQ218" s="66" t="e">
        <f t="shared" si="90"/>
        <v>#DIV/0!</v>
      </c>
      <c r="CR218" s="66" t="e">
        <f t="shared" si="91"/>
        <v>#DIV/0!</v>
      </c>
      <c r="CS218" s="66" t="e">
        <f t="shared" si="92"/>
        <v>#DIV/0!</v>
      </c>
      <c r="CT218" s="66" t="e">
        <f t="shared" si="93"/>
        <v>#DIV/0!</v>
      </c>
      <c r="CU218" s="24" t="e">
        <f>10*LOG10(IF(CM218="",0,POWER(10,((CM218+'ModelParams Lw'!$O$4)/10))) +IF(CN218="",0,POWER(10,((CN218+'ModelParams Lw'!$P$4)/10))) +IF(CO218="",0,POWER(10,((CO218+'ModelParams Lw'!$Q$4)/10))) +IF(CP218="",0,POWER(10,((CP218+'ModelParams Lw'!$R$4)/10))) +IF(CQ218="",0,POWER(10,((CQ218+'ModelParams Lw'!$S$4)/10))) +IF(CR218="",0,POWER(10,((CR218+'ModelParams Lw'!$T$4)/10))) +IF(CS218="",0,POWER(10,((CS218+'ModelParams Lw'!$U$4)/10)))+IF(CT218="",0,POWER(10,((CT218+'ModelParams Lw'!$V$4)/10))))</f>
        <v>#DIV/0!</v>
      </c>
      <c r="CV218" s="24" t="e">
        <f t="shared" si="94"/>
        <v>#DIV/0!</v>
      </c>
      <c r="CW218" s="24" t="e">
        <f>(CM218-'ModelParams Lw'!O$10)/'ModelParams Lw'!O$11</f>
        <v>#DIV/0!</v>
      </c>
      <c r="CX218" s="24" t="e">
        <f>(CN218-'ModelParams Lw'!P$10)/'ModelParams Lw'!P$11</f>
        <v>#DIV/0!</v>
      </c>
      <c r="CY218" s="24" t="e">
        <f>(CO218-'ModelParams Lw'!Q$10)/'ModelParams Lw'!Q$11</f>
        <v>#DIV/0!</v>
      </c>
      <c r="CZ218" s="24" t="e">
        <f>(CP218-'ModelParams Lw'!R$10)/'ModelParams Lw'!R$11</f>
        <v>#DIV/0!</v>
      </c>
      <c r="DA218" s="24" t="e">
        <f>(CQ218-'ModelParams Lw'!S$10)/'ModelParams Lw'!S$11</f>
        <v>#DIV/0!</v>
      </c>
      <c r="DB218" s="24" t="e">
        <f>(CR218-'ModelParams Lw'!T$10)/'ModelParams Lw'!T$11</f>
        <v>#DIV/0!</v>
      </c>
      <c r="DC218" s="24" t="e">
        <f>(CS218-'ModelParams Lw'!U$10)/'ModelParams Lw'!U$11</f>
        <v>#DIV/0!</v>
      </c>
      <c r="DD218" s="24" t="e">
        <f>(CT218-'ModelParams Lw'!V$10)/'ModelParams Lw'!V$11</f>
        <v>#DIV/0!</v>
      </c>
    </row>
    <row r="219" spans="1:108" x14ac:dyDescent="0.25">
      <c r="A219" s="12">
        <f>'Sound Power'!B219</f>
        <v>0</v>
      </c>
      <c r="B219" s="12">
        <f>'Sound Power'!D219</f>
        <v>0</v>
      </c>
      <c r="C219" s="12">
        <f>'Sound Power'!E219</f>
        <v>0</v>
      </c>
      <c r="D219" s="12">
        <f>'Sound Power'!F219</f>
        <v>0</v>
      </c>
      <c r="E219" s="67" t="e">
        <f>IF(Calcul!$G224="SA",'Sound Power'!AY219,'Sound Power'!P219)</f>
        <v>#DIV/0!</v>
      </c>
      <c r="F219" s="67" t="e">
        <f>IF(Calcul!$G224="SA",'Sound Power'!AZ219,'Sound Power'!Q219)</f>
        <v>#DIV/0!</v>
      </c>
      <c r="G219" s="67" t="e">
        <f>IF(Calcul!$G224="SA",'Sound Power'!BA219,'Sound Power'!R219)</f>
        <v>#DIV/0!</v>
      </c>
      <c r="H219" s="67" t="e">
        <f>IF(Calcul!$G224="SA",'Sound Power'!BB219,'Sound Power'!S219)</f>
        <v>#DIV/0!</v>
      </c>
      <c r="I219" s="67" t="e">
        <f>IF(Calcul!$G224="SA",'Sound Power'!BC219,'Sound Power'!T219)</f>
        <v>#DIV/0!</v>
      </c>
      <c r="J219" s="67" t="e">
        <f>IF(Calcul!$G224="SA",'Sound Power'!BD219,'Sound Power'!U219)</f>
        <v>#DIV/0!</v>
      </c>
      <c r="K219" s="67" t="e">
        <f>IF(Calcul!$G224="SA",'Sound Power'!BE219,'Sound Power'!V219)</f>
        <v>#DIV/0!</v>
      </c>
      <c r="L219" s="67" t="e">
        <f>IF(Calcul!$G224="SA",'Sound Power'!BF219,'Sound Power'!W219)</f>
        <v>#DIV/0!</v>
      </c>
      <c r="M219" s="67" t="e">
        <f>'Sound Power'!BY219</f>
        <v>#DIV/0!</v>
      </c>
      <c r="N219" s="67" t="e">
        <f>'Sound Power'!BZ219</f>
        <v>#DIV/0!</v>
      </c>
      <c r="O219" s="67" t="e">
        <f>'Sound Power'!CA219</f>
        <v>#DIV/0!</v>
      </c>
      <c r="P219" s="67" t="e">
        <f>'Sound Power'!CB219</f>
        <v>#DIV/0!</v>
      </c>
      <c r="Q219" s="67" t="e">
        <f>'Sound Power'!CC219</f>
        <v>#DIV/0!</v>
      </c>
      <c r="R219" s="67" t="e">
        <f>'Sound Power'!CD219</f>
        <v>#DIV/0!</v>
      </c>
      <c r="S219" s="67" t="e">
        <f>'Sound Power'!CE219</f>
        <v>#DIV/0!</v>
      </c>
      <c r="T219" s="67" t="e">
        <f>'Sound Power'!CF219</f>
        <v>#DIV/0!</v>
      </c>
      <c r="U219" s="64">
        <f t="shared" si="74"/>
        <v>0</v>
      </c>
      <c r="V219" s="64">
        <f t="shared" si="75"/>
        <v>0</v>
      </c>
      <c r="W219" s="67" t="e">
        <f>('ModelParams Lp'!B$4*10^'ModelParams Lp'!B$5*($U219/$V219)^'ModelParams Lp'!B$6)*3</f>
        <v>#DIV/0!</v>
      </c>
      <c r="X219" s="67" t="e">
        <f>('ModelParams Lp'!C$4*10^'ModelParams Lp'!C$5*($U219/$V219)^'ModelParams Lp'!C$6)*3</f>
        <v>#DIV/0!</v>
      </c>
      <c r="Y219" s="67" t="e">
        <f>('ModelParams Lp'!D$4*10^'ModelParams Lp'!D$5*($U219/$V219)^'ModelParams Lp'!D$6)*3</f>
        <v>#DIV/0!</v>
      </c>
      <c r="Z219" s="67" t="e">
        <f>('ModelParams Lp'!E$4*10^'ModelParams Lp'!E$5*($U219/$V219)^'ModelParams Lp'!E$6)*3</f>
        <v>#DIV/0!</v>
      </c>
      <c r="AA219" s="67" t="e">
        <f>('ModelParams Lp'!F$4*10^'ModelParams Lp'!F$5*($U219/$V219)^'ModelParams Lp'!F$6)*3</f>
        <v>#DIV/0!</v>
      </c>
      <c r="AB219" s="67" t="e">
        <f>('ModelParams Lp'!G$4*10^'ModelParams Lp'!G$5*($U219/$V219)^'ModelParams Lp'!G$6)*3</f>
        <v>#DIV/0!</v>
      </c>
      <c r="AC219" s="67" t="e">
        <f>('ModelParams Lp'!H$4*10^'ModelParams Lp'!H$5*($U219/$V219)^'ModelParams Lp'!H$6)*3</f>
        <v>#DIV/0!</v>
      </c>
      <c r="AD219" s="67" t="e">
        <f>('ModelParams Lp'!I$4*10^'ModelParams Lp'!I$5*($U219/$V219)^'ModelParams Lp'!I$6)*3</f>
        <v>#DIV/0!</v>
      </c>
      <c r="AE219" s="53" t="e">
        <f t="shared" si="76"/>
        <v>#DIV/0!</v>
      </c>
      <c r="AF219" s="53" t="e">
        <f>IF(AE219&lt;'ModelParams Lp'!$B$16,-1,IF(AE219&lt;'ModelParams Lp'!$C$16,0,IF(AE219&lt;'ModelParams Lp'!$D$16,1,IF(AE219&lt;'ModelParams Lp'!$E$16,2,IF(AE219&lt;'ModelParams Lp'!$F$16,3,IF(AE219&lt;'ModelParams Lp'!$G$16,4,IF(AE219&lt;'ModelParams Lp'!$H$16,5,6)))))))</f>
        <v>#DIV/0!</v>
      </c>
      <c r="AG219" s="67" t="e">
        <f ca="1">IF($AF219&gt;1,0,OFFSET('ModelParams Lp'!$C$12,0,-'Sound Pressure'!$AF219))</f>
        <v>#DIV/0!</v>
      </c>
      <c r="AH219" s="67" t="e">
        <f ca="1">IF($AF219&gt;2,0,OFFSET('ModelParams Lp'!$D$12,0,-'Sound Pressure'!$AF219))</f>
        <v>#DIV/0!</v>
      </c>
      <c r="AI219" s="67" t="e">
        <f ca="1">IF($AF219&gt;3,0,OFFSET('ModelParams Lp'!$E$12,0,-'Sound Pressure'!$AF219))</f>
        <v>#DIV/0!</v>
      </c>
      <c r="AJ219" s="67" t="e">
        <f ca="1">IF($AF219&gt;4,0,OFFSET('ModelParams Lp'!$F$12,0,-'Sound Pressure'!$AF219))</f>
        <v>#DIV/0!</v>
      </c>
      <c r="AK219" s="67" t="e">
        <f ca="1">IF($AF219&gt;3,0,OFFSET('ModelParams Lp'!$G$12,0,-'Sound Pressure'!$AF219))</f>
        <v>#DIV/0!</v>
      </c>
      <c r="AL219" s="67" t="e">
        <f ca="1">IF($AF219&gt;5,0,OFFSET('ModelParams Lp'!$H$12,0,-'Sound Pressure'!$AF219))</f>
        <v>#DIV/0!</v>
      </c>
      <c r="AM219" s="67" t="e">
        <f ca="1">IF($AF219&gt;6,0,OFFSET('ModelParams Lp'!$I$12,0,-'Sound Pressure'!$AF219))</f>
        <v>#DIV/0!</v>
      </c>
      <c r="AN219" s="67" t="e">
        <f ca="1">IF($AF219&gt;7,0,IF($AF$4&lt;0,3,OFFSET('ModelParams Lp'!$J$12,0,-'Sound Pressure'!$AF219)))</f>
        <v>#DIV/0!</v>
      </c>
      <c r="AO219" s="67" t="e">
        <f t="shared" si="95"/>
        <v>#DIV/0!</v>
      </c>
      <c r="AP219" s="67" t="e">
        <f t="shared" si="73"/>
        <v>#DIV/0!</v>
      </c>
      <c r="AQ219" s="67" t="e">
        <f t="shared" si="73"/>
        <v>#DIV/0!</v>
      </c>
      <c r="AR219" s="67" t="e">
        <f t="shared" si="73"/>
        <v>#DIV/0!</v>
      </c>
      <c r="AS219" s="67" t="e">
        <f t="shared" si="73"/>
        <v>#DIV/0!</v>
      </c>
      <c r="AT219" s="67" t="e">
        <f t="shared" si="73"/>
        <v>#DIV/0!</v>
      </c>
      <c r="AU219" s="67" t="e">
        <f t="shared" si="73"/>
        <v>#DIV/0!</v>
      </c>
      <c r="AV219" s="67" t="e">
        <f t="shared" si="73"/>
        <v>#DIV/0!</v>
      </c>
      <c r="AW219" s="67">
        <f>'ModelParams Lp'!B$22</f>
        <v>4</v>
      </c>
      <c r="AX219" s="67">
        <f>'ModelParams Lp'!C$22</f>
        <v>2</v>
      </c>
      <c r="AY219" s="67">
        <f>'ModelParams Lp'!D$22</f>
        <v>1</v>
      </c>
      <c r="AZ219" s="67">
        <f>'ModelParams Lp'!E$22</f>
        <v>0</v>
      </c>
      <c r="BA219" s="67">
        <f>'ModelParams Lp'!F$22</f>
        <v>0</v>
      </c>
      <c r="BB219" s="67">
        <f>'ModelParams Lp'!G$22</f>
        <v>0</v>
      </c>
      <c r="BC219" s="67">
        <f>'ModelParams Lp'!H$22</f>
        <v>0</v>
      </c>
      <c r="BD219" s="67">
        <f>'ModelParams Lp'!I$22</f>
        <v>0</v>
      </c>
      <c r="BE219" s="67" t="e">
        <f>-10*LOG(2/(4*PI()*2^2)+4/(0.163*(Calcul!$K224*Calcul!$L224)/VLOOKUP(Calcul!$I224,'ModelParams Lp'!$E$37:$F$39,2,0)))</f>
        <v>#N/A</v>
      </c>
      <c r="BF219" s="67" t="e">
        <f>-10*LOG(2/(4*PI()*2^2)+4/(0.163*(Calcul!$K224*Calcul!$L224)/VLOOKUP(Calcul!$I224,'ModelParams Lp'!$E$37:$F$39,2,0)))</f>
        <v>#N/A</v>
      </c>
      <c r="BG219" s="67" t="e">
        <f>-10*LOG(2/(4*PI()*2^2)+4/(0.163*(Calcul!$K224*Calcul!$L224)/VLOOKUP(Calcul!$I224,'ModelParams Lp'!$E$37:$F$39,2,0)))</f>
        <v>#N/A</v>
      </c>
      <c r="BH219" s="67" t="e">
        <f>-10*LOG(2/(4*PI()*2^2)+4/(0.163*(Calcul!$K224*Calcul!$L224)/VLOOKUP(Calcul!$I224,'ModelParams Lp'!$E$37:$F$39,2,0)))</f>
        <v>#N/A</v>
      </c>
      <c r="BI219" s="67" t="e">
        <f>-10*LOG(2/(4*PI()*2^2)+4/(0.163*(Calcul!$K224*Calcul!$L224)/VLOOKUP(Calcul!$I224,'ModelParams Lp'!$E$37:$F$39,2,0)))</f>
        <v>#N/A</v>
      </c>
      <c r="BJ219" s="67" t="e">
        <f>-10*LOG(2/(4*PI()*2^2)+4/(0.163*(Calcul!$K224*Calcul!$L224)/VLOOKUP(Calcul!$I224,'ModelParams Lp'!$E$37:$F$39,2,0)))</f>
        <v>#N/A</v>
      </c>
      <c r="BK219" s="67" t="e">
        <f>-10*LOG(2/(4*PI()*2^2)+4/(0.163*(Calcul!$K224*Calcul!$L224)/VLOOKUP(Calcul!$I224,'ModelParams Lp'!$E$37:$F$39,2,0)))</f>
        <v>#N/A</v>
      </c>
      <c r="BL219" s="67" t="e">
        <f>-10*LOG(2/(4*PI()*2^2)+4/(0.163*(Calcul!$K224*Calcul!$L224)/VLOOKUP(Calcul!$I224,'ModelParams Lp'!$E$37:$F$39,2,0)))</f>
        <v>#N/A</v>
      </c>
      <c r="BM219" s="67" t="e">
        <f>VLOOKUP(Calcul!$J224,'ModelParams Lp'!$D$28:$O$32,5,0)+BE219</f>
        <v>#N/A</v>
      </c>
      <c r="BN219" s="67" t="e">
        <f>VLOOKUP(Calcul!$J224,'ModelParams Lp'!$D$28:$O$32,6,0)+BF219</f>
        <v>#N/A</v>
      </c>
      <c r="BO219" s="67" t="e">
        <f>VLOOKUP(Calcul!$J224,'ModelParams Lp'!$D$28:$O$32,7,0)+BG219</f>
        <v>#N/A</v>
      </c>
      <c r="BP219" s="67" t="e">
        <f>VLOOKUP(Calcul!$J224,'ModelParams Lp'!$D$28:$O$32,8,0)+BH219</f>
        <v>#N/A</v>
      </c>
      <c r="BQ219" s="67" t="e">
        <f>VLOOKUP(Calcul!$J224,'ModelParams Lp'!$D$28:$O$32,9,0)+BI219</f>
        <v>#N/A</v>
      </c>
      <c r="BR219" s="67" t="e">
        <f>VLOOKUP(Calcul!$J224,'ModelParams Lp'!$D$28:$O$32,10,0)+BJ219</f>
        <v>#N/A</v>
      </c>
      <c r="BS219" s="67" t="e">
        <f>VLOOKUP(Calcul!$J224,'ModelParams Lp'!$D$28:$O$32,11,0)+BK219</f>
        <v>#N/A</v>
      </c>
      <c r="BT219" s="67" t="e">
        <f>VLOOKUP(Calcul!$J224,'ModelParams Lp'!$D$28:$O$32,12,0)+BL219</f>
        <v>#N/A</v>
      </c>
      <c r="BU219" s="66" t="e">
        <f t="shared" ca="1" si="77"/>
        <v>#DIV/0!</v>
      </c>
      <c r="BV219" s="66" t="e">
        <f t="shared" ca="1" si="78"/>
        <v>#DIV/0!</v>
      </c>
      <c r="BW219" s="66" t="e">
        <f t="shared" ca="1" si="79"/>
        <v>#DIV/0!</v>
      </c>
      <c r="BX219" s="66" t="e">
        <f t="shared" ca="1" si="80"/>
        <v>#DIV/0!</v>
      </c>
      <c r="BY219" s="66" t="e">
        <f t="shared" ca="1" si="81"/>
        <v>#DIV/0!</v>
      </c>
      <c r="BZ219" s="66" t="e">
        <f t="shared" ca="1" si="82"/>
        <v>#DIV/0!</v>
      </c>
      <c r="CA219" s="66" t="e">
        <f t="shared" ca="1" si="83"/>
        <v>#DIV/0!</v>
      </c>
      <c r="CB219" s="66" t="e">
        <f t="shared" ca="1" si="84"/>
        <v>#DIV/0!</v>
      </c>
      <c r="CC219" s="24" t="e">
        <f ca="1">10*LOG10(IF(BU219="",0,POWER(10,((BU219+'ModelParams Lw'!$O$4)/10))) +IF(BV219="",0,POWER(10,((BV219+'ModelParams Lw'!$P$4)/10))) +IF(BW219="",0,POWER(10,((BW219+'ModelParams Lw'!$Q$4)/10))) +IF(BX219="",0,POWER(10,((BX219+'ModelParams Lw'!$R$4)/10))) +IF(BY219="",0,POWER(10,((BY219+'ModelParams Lw'!$S$4)/10))) +IF(BZ219="",0,POWER(10,((BZ219+'ModelParams Lw'!$T$4)/10))) +IF(CA219="",0,POWER(10,((CA219+'ModelParams Lw'!$U$4)/10)))+IF(CB219="",0,POWER(10,((CB219+'ModelParams Lw'!$V$4)/10))))</f>
        <v>#DIV/0!</v>
      </c>
      <c r="CD219" s="24" t="e">
        <f t="shared" ca="1" si="85"/>
        <v>#DIV/0!</v>
      </c>
      <c r="CE219" s="24" t="e">
        <f ca="1">(BU219-'ModelParams Lw'!O$10)/'ModelParams Lw'!O$11</f>
        <v>#DIV/0!</v>
      </c>
      <c r="CF219" s="24" t="e">
        <f ca="1">(BV219-'ModelParams Lw'!P$10)/'ModelParams Lw'!P$11</f>
        <v>#DIV/0!</v>
      </c>
      <c r="CG219" s="24" t="e">
        <f ca="1">(BW219-'ModelParams Lw'!Q$10)/'ModelParams Lw'!Q$11</f>
        <v>#DIV/0!</v>
      </c>
      <c r="CH219" s="24" t="e">
        <f ca="1">(BX219-'ModelParams Lw'!R$10)/'ModelParams Lw'!R$11</f>
        <v>#DIV/0!</v>
      </c>
      <c r="CI219" s="24" t="e">
        <f ca="1">(BY219-'ModelParams Lw'!S$10)/'ModelParams Lw'!S$11</f>
        <v>#DIV/0!</v>
      </c>
      <c r="CJ219" s="24" t="e">
        <f ca="1">(BZ219-'ModelParams Lw'!T$10)/'ModelParams Lw'!T$11</f>
        <v>#DIV/0!</v>
      </c>
      <c r="CK219" s="24" t="e">
        <f ca="1">(CA219-'ModelParams Lw'!U$10)/'ModelParams Lw'!U$11</f>
        <v>#DIV/0!</v>
      </c>
      <c r="CL219" s="24" t="e">
        <f ca="1">(CB219-'ModelParams Lw'!V$10)/'ModelParams Lw'!V$11</f>
        <v>#DIV/0!</v>
      </c>
      <c r="CM219" s="66" t="e">
        <f t="shared" si="86"/>
        <v>#DIV/0!</v>
      </c>
      <c r="CN219" s="66" t="e">
        <f t="shared" si="87"/>
        <v>#DIV/0!</v>
      </c>
      <c r="CO219" s="66" t="e">
        <f t="shared" si="88"/>
        <v>#DIV/0!</v>
      </c>
      <c r="CP219" s="66" t="e">
        <f t="shared" si="89"/>
        <v>#DIV/0!</v>
      </c>
      <c r="CQ219" s="66" t="e">
        <f t="shared" si="90"/>
        <v>#DIV/0!</v>
      </c>
      <c r="CR219" s="66" t="e">
        <f t="shared" si="91"/>
        <v>#DIV/0!</v>
      </c>
      <c r="CS219" s="66" t="e">
        <f t="shared" si="92"/>
        <v>#DIV/0!</v>
      </c>
      <c r="CT219" s="66" t="e">
        <f t="shared" si="93"/>
        <v>#DIV/0!</v>
      </c>
      <c r="CU219" s="24" t="e">
        <f>10*LOG10(IF(CM219="",0,POWER(10,((CM219+'ModelParams Lw'!$O$4)/10))) +IF(CN219="",0,POWER(10,((CN219+'ModelParams Lw'!$P$4)/10))) +IF(CO219="",0,POWER(10,((CO219+'ModelParams Lw'!$Q$4)/10))) +IF(CP219="",0,POWER(10,((CP219+'ModelParams Lw'!$R$4)/10))) +IF(CQ219="",0,POWER(10,((CQ219+'ModelParams Lw'!$S$4)/10))) +IF(CR219="",0,POWER(10,((CR219+'ModelParams Lw'!$T$4)/10))) +IF(CS219="",0,POWER(10,((CS219+'ModelParams Lw'!$U$4)/10)))+IF(CT219="",0,POWER(10,((CT219+'ModelParams Lw'!$V$4)/10))))</f>
        <v>#DIV/0!</v>
      </c>
      <c r="CV219" s="24" t="e">
        <f t="shared" si="94"/>
        <v>#DIV/0!</v>
      </c>
      <c r="CW219" s="24" t="e">
        <f>(CM219-'ModelParams Lw'!O$10)/'ModelParams Lw'!O$11</f>
        <v>#DIV/0!</v>
      </c>
      <c r="CX219" s="24" t="e">
        <f>(CN219-'ModelParams Lw'!P$10)/'ModelParams Lw'!P$11</f>
        <v>#DIV/0!</v>
      </c>
      <c r="CY219" s="24" t="e">
        <f>(CO219-'ModelParams Lw'!Q$10)/'ModelParams Lw'!Q$11</f>
        <v>#DIV/0!</v>
      </c>
      <c r="CZ219" s="24" t="e">
        <f>(CP219-'ModelParams Lw'!R$10)/'ModelParams Lw'!R$11</f>
        <v>#DIV/0!</v>
      </c>
      <c r="DA219" s="24" t="e">
        <f>(CQ219-'ModelParams Lw'!S$10)/'ModelParams Lw'!S$11</f>
        <v>#DIV/0!</v>
      </c>
      <c r="DB219" s="24" t="e">
        <f>(CR219-'ModelParams Lw'!T$10)/'ModelParams Lw'!T$11</f>
        <v>#DIV/0!</v>
      </c>
      <c r="DC219" s="24" t="e">
        <f>(CS219-'ModelParams Lw'!U$10)/'ModelParams Lw'!U$11</f>
        <v>#DIV/0!</v>
      </c>
      <c r="DD219" s="24" t="e">
        <f>(CT219-'ModelParams Lw'!V$10)/'ModelParams Lw'!V$11</f>
        <v>#DIV/0!</v>
      </c>
    </row>
    <row r="220" spans="1:108" x14ac:dyDescent="0.25">
      <c r="A220" s="12">
        <f>'Sound Power'!B220</f>
        <v>0</v>
      </c>
      <c r="B220" s="12">
        <f>'Sound Power'!D220</f>
        <v>0</v>
      </c>
      <c r="C220" s="12">
        <f>'Sound Power'!E220</f>
        <v>0</v>
      </c>
      <c r="D220" s="12">
        <f>'Sound Power'!F220</f>
        <v>0</v>
      </c>
      <c r="E220" s="67" t="e">
        <f>IF(Calcul!$G225="SA",'Sound Power'!AY220,'Sound Power'!P220)</f>
        <v>#DIV/0!</v>
      </c>
      <c r="F220" s="67" t="e">
        <f>IF(Calcul!$G225="SA",'Sound Power'!AZ220,'Sound Power'!Q220)</f>
        <v>#DIV/0!</v>
      </c>
      <c r="G220" s="67" t="e">
        <f>IF(Calcul!$G225="SA",'Sound Power'!BA220,'Sound Power'!R220)</f>
        <v>#DIV/0!</v>
      </c>
      <c r="H220" s="67" t="e">
        <f>IF(Calcul!$G225="SA",'Sound Power'!BB220,'Sound Power'!S220)</f>
        <v>#DIV/0!</v>
      </c>
      <c r="I220" s="67" t="e">
        <f>IF(Calcul!$G225="SA",'Sound Power'!BC220,'Sound Power'!T220)</f>
        <v>#DIV/0!</v>
      </c>
      <c r="J220" s="67" t="e">
        <f>IF(Calcul!$G225="SA",'Sound Power'!BD220,'Sound Power'!U220)</f>
        <v>#DIV/0!</v>
      </c>
      <c r="K220" s="67" t="e">
        <f>IF(Calcul!$G225="SA",'Sound Power'!BE220,'Sound Power'!V220)</f>
        <v>#DIV/0!</v>
      </c>
      <c r="L220" s="67" t="e">
        <f>IF(Calcul!$G225="SA",'Sound Power'!BF220,'Sound Power'!W220)</f>
        <v>#DIV/0!</v>
      </c>
      <c r="M220" s="67" t="e">
        <f>'Sound Power'!BY220</f>
        <v>#DIV/0!</v>
      </c>
      <c r="N220" s="67" t="e">
        <f>'Sound Power'!BZ220</f>
        <v>#DIV/0!</v>
      </c>
      <c r="O220" s="67" t="e">
        <f>'Sound Power'!CA220</f>
        <v>#DIV/0!</v>
      </c>
      <c r="P220" s="67" t="e">
        <f>'Sound Power'!CB220</f>
        <v>#DIV/0!</v>
      </c>
      <c r="Q220" s="67" t="e">
        <f>'Sound Power'!CC220</f>
        <v>#DIV/0!</v>
      </c>
      <c r="R220" s="67" t="e">
        <f>'Sound Power'!CD220</f>
        <v>#DIV/0!</v>
      </c>
      <c r="S220" s="67" t="e">
        <f>'Sound Power'!CE220</f>
        <v>#DIV/0!</v>
      </c>
      <c r="T220" s="67" t="e">
        <f>'Sound Power'!CF220</f>
        <v>#DIV/0!</v>
      </c>
      <c r="U220" s="64">
        <f t="shared" si="74"/>
        <v>0</v>
      </c>
      <c r="V220" s="64">
        <f t="shared" si="75"/>
        <v>0</v>
      </c>
      <c r="W220" s="67" t="e">
        <f>('ModelParams Lp'!B$4*10^'ModelParams Lp'!B$5*($U220/$V220)^'ModelParams Lp'!B$6)*3</f>
        <v>#DIV/0!</v>
      </c>
      <c r="X220" s="67" t="e">
        <f>('ModelParams Lp'!C$4*10^'ModelParams Lp'!C$5*($U220/$V220)^'ModelParams Lp'!C$6)*3</f>
        <v>#DIV/0!</v>
      </c>
      <c r="Y220" s="67" t="e">
        <f>('ModelParams Lp'!D$4*10^'ModelParams Lp'!D$5*($U220/$V220)^'ModelParams Lp'!D$6)*3</f>
        <v>#DIV/0!</v>
      </c>
      <c r="Z220" s="67" t="e">
        <f>('ModelParams Lp'!E$4*10^'ModelParams Lp'!E$5*($U220/$V220)^'ModelParams Lp'!E$6)*3</f>
        <v>#DIV/0!</v>
      </c>
      <c r="AA220" s="67" t="e">
        <f>('ModelParams Lp'!F$4*10^'ModelParams Lp'!F$5*($U220/$V220)^'ModelParams Lp'!F$6)*3</f>
        <v>#DIV/0!</v>
      </c>
      <c r="AB220" s="67" t="e">
        <f>('ModelParams Lp'!G$4*10^'ModelParams Lp'!G$5*($U220/$V220)^'ModelParams Lp'!G$6)*3</f>
        <v>#DIV/0!</v>
      </c>
      <c r="AC220" s="67" t="e">
        <f>('ModelParams Lp'!H$4*10^'ModelParams Lp'!H$5*($U220/$V220)^'ModelParams Lp'!H$6)*3</f>
        <v>#DIV/0!</v>
      </c>
      <c r="AD220" s="67" t="e">
        <f>('ModelParams Lp'!I$4*10^'ModelParams Lp'!I$5*($U220/$V220)^'ModelParams Lp'!I$6)*3</f>
        <v>#DIV/0!</v>
      </c>
      <c r="AE220" s="53" t="e">
        <f t="shared" si="76"/>
        <v>#DIV/0!</v>
      </c>
      <c r="AF220" s="53" t="e">
        <f>IF(AE220&lt;'ModelParams Lp'!$B$16,-1,IF(AE220&lt;'ModelParams Lp'!$C$16,0,IF(AE220&lt;'ModelParams Lp'!$D$16,1,IF(AE220&lt;'ModelParams Lp'!$E$16,2,IF(AE220&lt;'ModelParams Lp'!$F$16,3,IF(AE220&lt;'ModelParams Lp'!$G$16,4,IF(AE220&lt;'ModelParams Lp'!$H$16,5,6)))))))</f>
        <v>#DIV/0!</v>
      </c>
      <c r="AG220" s="67" t="e">
        <f ca="1">IF($AF220&gt;1,0,OFFSET('ModelParams Lp'!$C$12,0,-'Sound Pressure'!$AF220))</f>
        <v>#DIV/0!</v>
      </c>
      <c r="AH220" s="67" t="e">
        <f ca="1">IF($AF220&gt;2,0,OFFSET('ModelParams Lp'!$D$12,0,-'Sound Pressure'!$AF220))</f>
        <v>#DIV/0!</v>
      </c>
      <c r="AI220" s="67" t="e">
        <f ca="1">IF($AF220&gt;3,0,OFFSET('ModelParams Lp'!$E$12,0,-'Sound Pressure'!$AF220))</f>
        <v>#DIV/0!</v>
      </c>
      <c r="AJ220" s="67" t="e">
        <f ca="1">IF($AF220&gt;4,0,OFFSET('ModelParams Lp'!$F$12,0,-'Sound Pressure'!$AF220))</f>
        <v>#DIV/0!</v>
      </c>
      <c r="AK220" s="67" t="e">
        <f ca="1">IF($AF220&gt;3,0,OFFSET('ModelParams Lp'!$G$12,0,-'Sound Pressure'!$AF220))</f>
        <v>#DIV/0!</v>
      </c>
      <c r="AL220" s="67" t="e">
        <f ca="1">IF($AF220&gt;5,0,OFFSET('ModelParams Lp'!$H$12,0,-'Sound Pressure'!$AF220))</f>
        <v>#DIV/0!</v>
      </c>
      <c r="AM220" s="67" t="e">
        <f ca="1">IF($AF220&gt;6,0,OFFSET('ModelParams Lp'!$I$12,0,-'Sound Pressure'!$AF220))</f>
        <v>#DIV/0!</v>
      </c>
      <c r="AN220" s="67" t="e">
        <f ca="1">IF($AF220&gt;7,0,IF($AF$4&lt;0,3,OFFSET('ModelParams Lp'!$J$12,0,-'Sound Pressure'!$AF220)))</f>
        <v>#DIV/0!</v>
      </c>
      <c r="AO220" s="67" t="e">
        <f t="shared" si="95"/>
        <v>#DIV/0!</v>
      </c>
      <c r="AP220" s="67" t="e">
        <f t="shared" si="73"/>
        <v>#DIV/0!</v>
      </c>
      <c r="AQ220" s="67" t="e">
        <f t="shared" si="73"/>
        <v>#DIV/0!</v>
      </c>
      <c r="AR220" s="67" t="e">
        <f t="shared" si="73"/>
        <v>#DIV/0!</v>
      </c>
      <c r="AS220" s="67" t="e">
        <f t="shared" si="73"/>
        <v>#DIV/0!</v>
      </c>
      <c r="AT220" s="67" t="e">
        <f t="shared" si="73"/>
        <v>#DIV/0!</v>
      </c>
      <c r="AU220" s="67" t="e">
        <f t="shared" si="73"/>
        <v>#DIV/0!</v>
      </c>
      <c r="AV220" s="67" t="e">
        <f t="shared" si="73"/>
        <v>#DIV/0!</v>
      </c>
      <c r="AW220" s="67">
        <f>'ModelParams Lp'!B$22</f>
        <v>4</v>
      </c>
      <c r="AX220" s="67">
        <f>'ModelParams Lp'!C$22</f>
        <v>2</v>
      </c>
      <c r="AY220" s="67">
        <f>'ModelParams Lp'!D$22</f>
        <v>1</v>
      </c>
      <c r="AZ220" s="67">
        <f>'ModelParams Lp'!E$22</f>
        <v>0</v>
      </c>
      <c r="BA220" s="67">
        <f>'ModelParams Lp'!F$22</f>
        <v>0</v>
      </c>
      <c r="BB220" s="67">
        <f>'ModelParams Lp'!G$22</f>
        <v>0</v>
      </c>
      <c r="BC220" s="67">
        <f>'ModelParams Lp'!H$22</f>
        <v>0</v>
      </c>
      <c r="BD220" s="67">
        <f>'ModelParams Lp'!I$22</f>
        <v>0</v>
      </c>
      <c r="BE220" s="67" t="e">
        <f>-10*LOG(2/(4*PI()*2^2)+4/(0.163*(Calcul!$K225*Calcul!$L225)/VLOOKUP(Calcul!$I225,'ModelParams Lp'!$E$37:$F$39,2,0)))</f>
        <v>#N/A</v>
      </c>
      <c r="BF220" s="67" t="e">
        <f>-10*LOG(2/(4*PI()*2^2)+4/(0.163*(Calcul!$K225*Calcul!$L225)/VLOOKUP(Calcul!$I225,'ModelParams Lp'!$E$37:$F$39,2,0)))</f>
        <v>#N/A</v>
      </c>
      <c r="BG220" s="67" t="e">
        <f>-10*LOG(2/(4*PI()*2^2)+4/(0.163*(Calcul!$K225*Calcul!$L225)/VLOOKUP(Calcul!$I225,'ModelParams Lp'!$E$37:$F$39,2,0)))</f>
        <v>#N/A</v>
      </c>
      <c r="BH220" s="67" t="e">
        <f>-10*LOG(2/(4*PI()*2^2)+4/(0.163*(Calcul!$K225*Calcul!$L225)/VLOOKUP(Calcul!$I225,'ModelParams Lp'!$E$37:$F$39,2,0)))</f>
        <v>#N/A</v>
      </c>
      <c r="BI220" s="67" t="e">
        <f>-10*LOG(2/(4*PI()*2^2)+4/(0.163*(Calcul!$K225*Calcul!$L225)/VLOOKUP(Calcul!$I225,'ModelParams Lp'!$E$37:$F$39,2,0)))</f>
        <v>#N/A</v>
      </c>
      <c r="BJ220" s="67" t="e">
        <f>-10*LOG(2/(4*PI()*2^2)+4/(0.163*(Calcul!$K225*Calcul!$L225)/VLOOKUP(Calcul!$I225,'ModelParams Lp'!$E$37:$F$39,2,0)))</f>
        <v>#N/A</v>
      </c>
      <c r="BK220" s="67" t="e">
        <f>-10*LOG(2/(4*PI()*2^2)+4/(0.163*(Calcul!$K225*Calcul!$L225)/VLOOKUP(Calcul!$I225,'ModelParams Lp'!$E$37:$F$39,2,0)))</f>
        <v>#N/A</v>
      </c>
      <c r="BL220" s="67" t="e">
        <f>-10*LOG(2/(4*PI()*2^2)+4/(0.163*(Calcul!$K225*Calcul!$L225)/VLOOKUP(Calcul!$I225,'ModelParams Lp'!$E$37:$F$39,2,0)))</f>
        <v>#N/A</v>
      </c>
      <c r="BM220" s="67" t="e">
        <f>VLOOKUP(Calcul!$J225,'ModelParams Lp'!$D$28:$O$32,5,0)+BE220</f>
        <v>#N/A</v>
      </c>
      <c r="BN220" s="67" t="e">
        <f>VLOOKUP(Calcul!$J225,'ModelParams Lp'!$D$28:$O$32,6,0)+BF220</f>
        <v>#N/A</v>
      </c>
      <c r="BO220" s="67" t="e">
        <f>VLOOKUP(Calcul!$J225,'ModelParams Lp'!$D$28:$O$32,7,0)+BG220</f>
        <v>#N/A</v>
      </c>
      <c r="BP220" s="67" t="e">
        <f>VLOOKUP(Calcul!$J225,'ModelParams Lp'!$D$28:$O$32,8,0)+BH220</f>
        <v>#N/A</v>
      </c>
      <c r="BQ220" s="67" t="e">
        <f>VLOOKUP(Calcul!$J225,'ModelParams Lp'!$D$28:$O$32,9,0)+BI220</f>
        <v>#N/A</v>
      </c>
      <c r="BR220" s="67" t="e">
        <f>VLOOKUP(Calcul!$J225,'ModelParams Lp'!$D$28:$O$32,10,0)+BJ220</f>
        <v>#N/A</v>
      </c>
      <c r="BS220" s="67" t="e">
        <f>VLOOKUP(Calcul!$J225,'ModelParams Lp'!$D$28:$O$32,11,0)+BK220</f>
        <v>#N/A</v>
      </c>
      <c r="BT220" s="67" t="e">
        <f>VLOOKUP(Calcul!$J225,'ModelParams Lp'!$D$28:$O$32,12,0)+BL220</f>
        <v>#N/A</v>
      </c>
      <c r="BU220" s="66" t="e">
        <f t="shared" ca="1" si="77"/>
        <v>#DIV/0!</v>
      </c>
      <c r="BV220" s="66" t="e">
        <f t="shared" ca="1" si="78"/>
        <v>#DIV/0!</v>
      </c>
      <c r="BW220" s="66" t="e">
        <f t="shared" ca="1" si="79"/>
        <v>#DIV/0!</v>
      </c>
      <c r="BX220" s="66" t="e">
        <f t="shared" ca="1" si="80"/>
        <v>#DIV/0!</v>
      </c>
      <c r="BY220" s="66" t="e">
        <f t="shared" ca="1" si="81"/>
        <v>#DIV/0!</v>
      </c>
      <c r="BZ220" s="66" t="e">
        <f t="shared" ca="1" si="82"/>
        <v>#DIV/0!</v>
      </c>
      <c r="CA220" s="66" t="e">
        <f t="shared" ca="1" si="83"/>
        <v>#DIV/0!</v>
      </c>
      <c r="CB220" s="66" t="e">
        <f t="shared" ca="1" si="84"/>
        <v>#DIV/0!</v>
      </c>
      <c r="CC220" s="24" t="e">
        <f ca="1">10*LOG10(IF(BU220="",0,POWER(10,((BU220+'ModelParams Lw'!$O$4)/10))) +IF(BV220="",0,POWER(10,((BV220+'ModelParams Lw'!$P$4)/10))) +IF(BW220="",0,POWER(10,((BW220+'ModelParams Lw'!$Q$4)/10))) +IF(BX220="",0,POWER(10,((BX220+'ModelParams Lw'!$R$4)/10))) +IF(BY220="",0,POWER(10,((BY220+'ModelParams Lw'!$S$4)/10))) +IF(BZ220="",0,POWER(10,((BZ220+'ModelParams Lw'!$T$4)/10))) +IF(CA220="",0,POWER(10,((CA220+'ModelParams Lw'!$U$4)/10)))+IF(CB220="",0,POWER(10,((CB220+'ModelParams Lw'!$V$4)/10))))</f>
        <v>#DIV/0!</v>
      </c>
      <c r="CD220" s="24" t="e">
        <f t="shared" ca="1" si="85"/>
        <v>#DIV/0!</v>
      </c>
      <c r="CE220" s="24" t="e">
        <f ca="1">(BU220-'ModelParams Lw'!O$10)/'ModelParams Lw'!O$11</f>
        <v>#DIV/0!</v>
      </c>
      <c r="CF220" s="24" t="e">
        <f ca="1">(BV220-'ModelParams Lw'!P$10)/'ModelParams Lw'!P$11</f>
        <v>#DIV/0!</v>
      </c>
      <c r="CG220" s="24" t="e">
        <f ca="1">(BW220-'ModelParams Lw'!Q$10)/'ModelParams Lw'!Q$11</f>
        <v>#DIV/0!</v>
      </c>
      <c r="CH220" s="24" t="e">
        <f ca="1">(BX220-'ModelParams Lw'!R$10)/'ModelParams Lw'!R$11</f>
        <v>#DIV/0!</v>
      </c>
      <c r="CI220" s="24" t="e">
        <f ca="1">(BY220-'ModelParams Lw'!S$10)/'ModelParams Lw'!S$11</f>
        <v>#DIV/0!</v>
      </c>
      <c r="CJ220" s="24" t="e">
        <f ca="1">(BZ220-'ModelParams Lw'!T$10)/'ModelParams Lw'!T$11</f>
        <v>#DIV/0!</v>
      </c>
      <c r="CK220" s="24" t="e">
        <f ca="1">(CA220-'ModelParams Lw'!U$10)/'ModelParams Lw'!U$11</f>
        <v>#DIV/0!</v>
      </c>
      <c r="CL220" s="24" t="e">
        <f ca="1">(CB220-'ModelParams Lw'!V$10)/'ModelParams Lw'!V$11</f>
        <v>#DIV/0!</v>
      </c>
      <c r="CM220" s="66" t="e">
        <f t="shared" si="86"/>
        <v>#DIV/0!</v>
      </c>
      <c r="CN220" s="66" t="e">
        <f t="shared" si="87"/>
        <v>#DIV/0!</v>
      </c>
      <c r="CO220" s="66" t="e">
        <f t="shared" si="88"/>
        <v>#DIV/0!</v>
      </c>
      <c r="CP220" s="66" t="e">
        <f t="shared" si="89"/>
        <v>#DIV/0!</v>
      </c>
      <c r="CQ220" s="66" t="e">
        <f t="shared" si="90"/>
        <v>#DIV/0!</v>
      </c>
      <c r="CR220" s="66" t="e">
        <f t="shared" si="91"/>
        <v>#DIV/0!</v>
      </c>
      <c r="CS220" s="66" t="e">
        <f t="shared" si="92"/>
        <v>#DIV/0!</v>
      </c>
      <c r="CT220" s="66" t="e">
        <f t="shared" si="93"/>
        <v>#DIV/0!</v>
      </c>
      <c r="CU220" s="24" t="e">
        <f>10*LOG10(IF(CM220="",0,POWER(10,((CM220+'ModelParams Lw'!$O$4)/10))) +IF(CN220="",0,POWER(10,((CN220+'ModelParams Lw'!$P$4)/10))) +IF(CO220="",0,POWER(10,((CO220+'ModelParams Lw'!$Q$4)/10))) +IF(CP220="",0,POWER(10,((CP220+'ModelParams Lw'!$R$4)/10))) +IF(CQ220="",0,POWER(10,((CQ220+'ModelParams Lw'!$S$4)/10))) +IF(CR220="",0,POWER(10,((CR220+'ModelParams Lw'!$T$4)/10))) +IF(CS220="",0,POWER(10,((CS220+'ModelParams Lw'!$U$4)/10)))+IF(CT220="",0,POWER(10,((CT220+'ModelParams Lw'!$V$4)/10))))</f>
        <v>#DIV/0!</v>
      </c>
      <c r="CV220" s="24" t="e">
        <f t="shared" si="94"/>
        <v>#DIV/0!</v>
      </c>
      <c r="CW220" s="24" t="e">
        <f>(CM220-'ModelParams Lw'!O$10)/'ModelParams Lw'!O$11</f>
        <v>#DIV/0!</v>
      </c>
      <c r="CX220" s="24" t="e">
        <f>(CN220-'ModelParams Lw'!P$10)/'ModelParams Lw'!P$11</f>
        <v>#DIV/0!</v>
      </c>
      <c r="CY220" s="24" t="e">
        <f>(CO220-'ModelParams Lw'!Q$10)/'ModelParams Lw'!Q$11</f>
        <v>#DIV/0!</v>
      </c>
      <c r="CZ220" s="24" t="e">
        <f>(CP220-'ModelParams Lw'!R$10)/'ModelParams Lw'!R$11</f>
        <v>#DIV/0!</v>
      </c>
      <c r="DA220" s="24" t="e">
        <f>(CQ220-'ModelParams Lw'!S$10)/'ModelParams Lw'!S$11</f>
        <v>#DIV/0!</v>
      </c>
      <c r="DB220" s="24" t="e">
        <f>(CR220-'ModelParams Lw'!T$10)/'ModelParams Lw'!T$11</f>
        <v>#DIV/0!</v>
      </c>
      <c r="DC220" s="24" t="e">
        <f>(CS220-'ModelParams Lw'!U$10)/'ModelParams Lw'!U$11</f>
        <v>#DIV/0!</v>
      </c>
      <c r="DD220" s="24" t="e">
        <f>(CT220-'ModelParams Lw'!V$10)/'ModelParams Lw'!V$11</f>
        <v>#DIV/0!</v>
      </c>
    </row>
    <row r="221" spans="1:108" x14ac:dyDescent="0.25">
      <c r="A221" s="12">
        <f>'Sound Power'!B221</f>
        <v>0</v>
      </c>
      <c r="B221" s="12">
        <f>'Sound Power'!D221</f>
        <v>0</v>
      </c>
      <c r="C221" s="12">
        <f>'Sound Power'!E221</f>
        <v>0</v>
      </c>
      <c r="D221" s="12">
        <f>'Sound Power'!F221</f>
        <v>0</v>
      </c>
      <c r="E221" s="67" t="e">
        <f>IF(Calcul!$G226="SA",'Sound Power'!AY221,'Sound Power'!P221)</f>
        <v>#DIV/0!</v>
      </c>
      <c r="F221" s="67" t="e">
        <f>IF(Calcul!$G226="SA",'Sound Power'!AZ221,'Sound Power'!Q221)</f>
        <v>#DIV/0!</v>
      </c>
      <c r="G221" s="67" t="e">
        <f>IF(Calcul!$G226="SA",'Sound Power'!BA221,'Sound Power'!R221)</f>
        <v>#DIV/0!</v>
      </c>
      <c r="H221" s="67" t="e">
        <f>IF(Calcul!$G226="SA",'Sound Power'!BB221,'Sound Power'!S221)</f>
        <v>#DIV/0!</v>
      </c>
      <c r="I221" s="67" t="e">
        <f>IF(Calcul!$G226="SA",'Sound Power'!BC221,'Sound Power'!T221)</f>
        <v>#DIV/0!</v>
      </c>
      <c r="J221" s="67" t="e">
        <f>IF(Calcul!$G226="SA",'Sound Power'!BD221,'Sound Power'!U221)</f>
        <v>#DIV/0!</v>
      </c>
      <c r="K221" s="67" t="e">
        <f>IF(Calcul!$G226="SA",'Sound Power'!BE221,'Sound Power'!V221)</f>
        <v>#DIV/0!</v>
      </c>
      <c r="L221" s="67" t="e">
        <f>IF(Calcul!$G226="SA",'Sound Power'!BF221,'Sound Power'!W221)</f>
        <v>#DIV/0!</v>
      </c>
      <c r="M221" s="67" t="e">
        <f>'Sound Power'!BY221</f>
        <v>#DIV/0!</v>
      </c>
      <c r="N221" s="67" t="e">
        <f>'Sound Power'!BZ221</f>
        <v>#DIV/0!</v>
      </c>
      <c r="O221" s="67" t="e">
        <f>'Sound Power'!CA221</f>
        <v>#DIV/0!</v>
      </c>
      <c r="P221" s="67" t="e">
        <f>'Sound Power'!CB221</f>
        <v>#DIV/0!</v>
      </c>
      <c r="Q221" s="67" t="e">
        <f>'Sound Power'!CC221</f>
        <v>#DIV/0!</v>
      </c>
      <c r="R221" s="67" t="e">
        <f>'Sound Power'!CD221</f>
        <v>#DIV/0!</v>
      </c>
      <c r="S221" s="67" t="e">
        <f>'Sound Power'!CE221</f>
        <v>#DIV/0!</v>
      </c>
      <c r="T221" s="67" t="e">
        <f>'Sound Power'!CF221</f>
        <v>#DIV/0!</v>
      </c>
      <c r="U221" s="64">
        <f t="shared" si="74"/>
        <v>0</v>
      </c>
      <c r="V221" s="64">
        <f t="shared" si="75"/>
        <v>0</v>
      </c>
      <c r="W221" s="67" t="e">
        <f>('ModelParams Lp'!B$4*10^'ModelParams Lp'!B$5*($U221/$V221)^'ModelParams Lp'!B$6)*3</f>
        <v>#DIV/0!</v>
      </c>
      <c r="X221" s="67" t="e">
        <f>('ModelParams Lp'!C$4*10^'ModelParams Lp'!C$5*($U221/$V221)^'ModelParams Lp'!C$6)*3</f>
        <v>#DIV/0!</v>
      </c>
      <c r="Y221" s="67" t="e">
        <f>('ModelParams Lp'!D$4*10^'ModelParams Lp'!D$5*($U221/$V221)^'ModelParams Lp'!D$6)*3</f>
        <v>#DIV/0!</v>
      </c>
      <c r="Z221" s="67" t="e">
        <f>('ModelParams Lp'!E$4*10^'ModelParams Lp'!E$5*($U221/$V221)^'ModelParams Lp'!E$6)*3</f>
        <v>#DIV/0!</v>
      </c>
      <c r="AA221" s="67" t="e">
        <f>('ModelParams Lp'!F$4*10^'ModelParams Lp'!F$5*($U221/$V221)^'ModelParams Lp'!F$6)*3</f>
        <v>#DIV/0!</v>
      </c>
      <c r="AB221" s="67" t="e">
        <f>('ModelParams Lp'!G$4*10^'ModelParams Lp'!G$5*($U221/$V221)^'ModelParams Lp'!G$6)*3</f>
        <v>#DIV/0!</v>
      </c>
      <c r="AC221" s="67" t="e">
        <f>('ModelParams Lp'!H$4*10^'ModelParams Lp'!H$5*($U221/$V221)^'ModelParams Lp'!H$6)*3</f>
        <v>#DIV/0!</v>
      </c>
      <c r="AD221" s="67" t="e">
        <f>('ModelParams Lp'!I$4*10^'ModelParams Lp'!I$5*($U221/$V221)^'ModelParams Lp'!I$6)*3</f>
        <v>#DIV/0!</v>
      </c>
      <c r="AE221" s="53" t="e">
        <f t="shared" si="76"/>
        <v>#DIV/0!</v>
      </c>
      <c r="AF221" s="53" t="e">
        <f>IF(AE221&lt;'ModelParams Lp'!$B$16,-1,IF(AE221&lt;'ModelParams Lp'!$C$16,0,IF(AE221&lt;'ModelParams Lp'!$D$16,1,IF(AE221&lt;'ModelParams Lp'!$E$16,2,IF(AE221&lt;'ModelParams Lp'!$F$16,3,IF(AE221&lt;'ModelParams Lp'!$G$16,4,IF(AE221&lt;'ModelParams Lp'!$H$16,5,6)))))))</f>
        <v>#DIV/0!</v>
      </c>
      <c r="AG221" s="67" t="e">
        <f ca="1">IF($AF221&gt;1,0,OFFSET('ModelParams Lp'!$C$12,0,-'Sound Pressure'!$AF221))</f>
        <v>#DIV/0!</v>
      </c>
      <c r="AH221" s="67" t="e">
        <f ca="1">IF($AF221&gt;2,0,OFFSET('ModelParams Lp'!$D$12,0,-'Sound Pressure'!$AF221))</f>
        <v>#DIV/0!</v>
      </c>
      <c r="AI221" s="67" t="e">
        <f ca="1">IF($AF221&gt;3,0,OFFSET('ModelParams Lp'!$E$12,0,-'Sound Pressure'!$AF221))</f>
        <v>#DIV/0!</v>
      </c>
      <c r="AJ221" s="67" t="e">
        <f ca="1">IF($AF221&gt;4,0,OFFSET('ModelParams Lp'!$F$12,0,-'Sound Pressure'!$AF221))</f>
        <v>#DIV/0!</v>
      </c>
      <c r="AK221" s="67" t="e">
        <f ca="1">IF($AF221&gt;3,0,OFFSET('ModelParams Lp'!$G$12,0,-'Sound Pressure'!$AF221))</f>
        <v>#DIV/0!</v>
      </c>
      <c r="AL221" s="67" t="e">
        <f ca="1">IF($AF221&gt;5,0,OFFSET('ModelParams Lp'!$H$12,0,-'Sound Pressure'!$AF221))</f>
        <v>#DIV/0!</v>
      </c>
      <c r="AM221" s="67" t="e">
        <f ca="1">IF($AF221&gt;6,0,OFFSET('ModelParams Lp'!$I$12,0,-'Sound Pressure'!$AF221))</f>
        <v>#DIV/0!</v>
      </c>
      <c r="AN221" s="67" t="e">
        <f ca="1">IF($AF221&gt;7,0,IF($AF$4&lt;0,3,OFFSET('ModelParams Lp'!$J$12,0,-'Sound Pressure'!$AF221)))</f>
        <v>#DIV/0!</v>
      </c>
      <c r="AO221" s="67" t="e">
        <f t="shared" si="95"/>
        <v>#DIV/0!</v>
      </c>
      <c r="AP221" s="67" t="e">
        <f t="shared" si="73"/>
        <v>#DIV/0!</v>
      </c>
      <c r="AQ221" s="67" t="e">
        <f t="shared" si="73"/>
        <v>#DIV/0!</v>
      </c>
      <c r="AR221" s="67" t="e">
        <f t="shared" si="73"/>
        <v>#DIV/0!</v>
      </c>
      <c r="AS221" s="67" t="e">
        <f t="shared" si="73"/>
        <v>#DIV/0!</v>
      </c>
      <c r="AT221" s="67" t="e">
        <f t="shared" si="73"/>
        <v>#DIV/0!</v>
      </c>
      <c r="AU221" s="67" t="e">
        <f t="shared" si="73"/>
        <v>#DIV/0!</v>
      </c>
      <c r="AV221" s="67" t="e">
        <f t="shared" si="73"/>
        <v>#DIV/0!</v>
      </c>
      <c r="AW221" s="67">
        <f>'ModelParams Lp'!B$22</f>
        <v>4</v>
      </c>
      <c r="AX221" s="67">
        <f>'ModelParams Lp'!C$22</f>
        <v>2</v>
      </c>
      <c r="AY221" s="67">
        <f>'ModelParams Lp'!D$22</f>
        <v>1</v>
      </c>
      <c r="AZ221" s="67">
        <f>'ModelParams Lp'!E$22</f>
        <v>0</v>
      </c>
      <c r="BA221" s="67">
        <f>'ModelParams Lp'!F$22</f>
        <v>0</v>
      </c>
      <c r="BB221" s="67">
        <f>'ModelParams Lp'!G$22</f>
        <v>0</v>
      </c>
      <c r="BC221" s="67">
        <f>'ModelParams Lp'!H$22</f>
        <v>0</v>
      </c>
      <c r="BD221" s="67">
        <f>'ModelParams Lp'!I$22</f>
        <v>0</v>
      </c>
      <c r="BE221" s="67" t="e">
        <f>-10*LOG(2/(4*PI()*2^2)+4/(0.163*(Calcul!$K226*Calcul!$L226)/VLOOKUP(Calcul!$I226,'ModelParams Lp'!$E$37:$F$39,2,0)))</f>
        <v>#N/A</v>
      </c>
      <c r="BF221" s="67" t="e">
        <f>-10*LOG(2/(4*PI()*2^2)+4/(0.163*(Calcul!$K226*Calcul!$L226)/VLOOKUP(Calcul!$I226,'ModelParams Lp'!$E$37:$F$39,2,0)))</f>
        <v>#N/A</v>
      </c>
      <c r="BG221" s="67" t="e">
        <f>-10*LOG(2/(4*PI()*2^2)+4/(0.163*(Calcul!$K226*Calcul!$L226)/VLOOKUP(Calcul!$I226,'ModelParams Lp'!$E$37:$F$39,2,0)))</f>
        <v>#N/A</v>
      </c>
      <c r="BH221" s="67" t="e">
        <f>-10*LOG(2/(4*PI()*2^2)+4/(0.163*(Calcul!$K226*Calcul!$L226)/VLOOKUP(Calcul!$I226,'ModelParams Lp'!$E$37:$F$39,2,0)))</f>
        <v>#N/A</v>
      </c>
      <c r="BI221" s="67" t="e">
        <f>-10*LOG(2/(4*PI()*2^2)+4/(0.163*(Calcul!$K226*Calcul!$L226)/VLOOKUP(Calcul!$I226,'ModelParams Lp'!$E$37:$F$39,2,0)))</f>
        <v>#N/A</v>
      </c>
      <c r="BJ221" s="67" t="e">
        <f>-10*LOG(2/(4*PI()*2^2)+4/(0.163*(Calcul!$K226*Calcul!$L226)/VLOOKUP(Calcul!$I226,'ModelParams Lp'!$E$37:$F$39,2,0)))</f>
        <v>#N/A</v>
      </c>
      <c r="BK221" s="67" t="e">
        <f>-10*LOG(2/(4*PI()*2^2)+4/(0.163*(Calcul!$K226*Calcul!$L226)/VLOOKUP(Calcul!$I226,'ModelParams Lp'!$E$37:$F$39,2,0)))</f>
        <v>#N/A</v>
      </c>
      <c r="BL221" s="67" t="e">
        <f>-10*LOG(2/(4*PI()*2^2)+4/(0.163*(Calcul!$K226*Calcul!$L226)/VLOOKUP(Calcul!$I226,'ModelParams Lp'!$E$37:$F$39,2,0)))</f>
        <v>#N/A</v>
      </c>
      <c r="BM221" s="67" t="e">
        <f>VLOOKUP(Calcul!$J226,'ModelParams Lp'!$D$28:$O$32,5,0)+BE221</f>
        <v>#N/A</v>
      </c>
      <c r="BN221" s="67" t="e">
        <f>VLOOKUP(Calcul!$J226,'ModelParams Lp'!$D$28:$O$32,6,0)+BF221</f>
        <v>#N/A</v>
      </c>
      <c r="BO221" s="67" t="e">
        <f>VLOOKUP(Calcul!$J226,'ModelParams Lp'!$D$28:$O$32,7,0)+BG221</f>
        <v>#N/A</v>
      </c>
      <c r="BP221" s="67" t="e">
        <f>VLOOKUP(Calcul!$J226,'ModelParams Lp'!$D$28:$O$32,8,0)+BH221</f>
        <v>#N/A</v>
      </c>
      <c r="BQ221" s="67" t="e">
        <f>VLOOKUP(Calcul!$J226,'ModelParams Lp'!$D$28:$O$32,9,0)+BI221</f>
        <v>#N/A</v>
      </c>
      <c r="BR221" s="67" t="e">
        <f>VLOOKUP(Calcul!$J226,'ModelParams Lp'!$D$28:$O$32,10,0)+BJ221</f>
        <v>#N/A</v>
      </c>
      <c r="BS221" s="67" t="e">
        <f>VLOOKUP(Calcul!$J226,'ModelParams Lp'!$D$28:$O$32,11,0)+BK221</f>
        <v>#N/A</v>
      </c>
      <c r="BT221" s="67" t="e">
        <f>VLOOKUP(Calcul!$J226,'ModelParams Lp'!$D$28:$O$32,12,0)+BL221</f>
        <v>#N/A</v>
      </c>
      <c r="BU221" s="66" t="e">
        <f t="shared" ca="1" si="77"/>
        <v>#DIV/0!</v>
      </c>
      <c r="BV221" s="66" t="e">
        <f t="shared" ca="1" si="78"/>
        <v>#DIV/0!</v>
      </c>
      <c r="BW221" s="66" t="e">
        <f t="shared" ca="1" si="79"/>
        <v>#DIV/0!</v>
      </c>
      <c r="BX221" s="66" t="e">
        <f t="shared" ca="1" si="80"/>
        <v>#DIV/0!</v>
      </c>
      <c r="BY221" s="66" t="e">
        <f t="shared" ca="1" si="81"/>
        <v>#DIV/0!</v>
      </c>
      <c r="BZ221" s="66" t="e">
        <f t="shared" ca="1" si="82"/>
        <v>#DIV/0!</v>
      </c>
      <c r="CA221" s="66" t="e">
        <f t="shared" ca="1" si="83"/>
        <v>#DIV/0!</v>
      </c>
      <c r="CB221" s="66" t="e">
        <f t="shared" ca="1" si="84"/>
        <v>#DIV/0!</v>
      </c>
      <c r="CC221" s="24" t="e">
        <f ca="1">10*LOG10(IF(BU221="",0,POWER(10,((BU221+'ModelParams Lw'!$O$4)/10))) +IF(BV221="",0,POWER(10,((BV221+'ModelParams Lw'!$P$4)/10))) +IF(BW221="",0,POWER(10,((BW221+'ModelParams Lw'!$Q$4)/10))) +IF(BX221="",0,POWER(10,((BX221+'ModelParams Lw'!$R$4)/10))) +IF(BY221="",0,POWER(10,((BY221+'ModelParams Lw'!$S$4)/10))) +IF(BZ221="",0,POWER(10,((BZ221+'ModelParams Lw'!$T$4)/10))) +IF(CA221="",0,POWER(10,((CA221+'ModelParams Lw'!$U$4)/10)))+IF(CB221="",0,POWER(10,((CB221+'ModelParams Lw'!$V$4)/10))))</f>
        <v>#DIV/0!</v>
      </c>
      <c r="CD221" s="24" t="e">
        <f t="shared" ca="1" si="85"/>
        <v>#DIV/0!</v>
      </c>
      <c r="CE221" s="24" t="e">
        <f ca="1">(BU221-'ModelParams Lw'!O$10)/'ModelParams Lw'!O$11</f>
        <v>#DIV/0!</v>
      </c>
      <c r="CF221" s="24" t="e">
        <f ca="1">(BV221-'ModelParams Lw'!P$10)/'ModelParams Lw'!P$11</f>
        <v>#DIV/0!</v>
      </c>
      <c r="CG221" s="24" t="e">
        <f ca="1">(BW221-'ModelParams Lw'!Q$10)/'ModelParams Lw'!Q$11</f>
        <v>#DIV/0!</v>
      </c>
      <c r="CH221" s="24" t="e">
        <f ca="1">(BX221-'ModelParams Lw'!R$10)/'ModelParams Lw'!R$11</f>
        <v>#DIV/0!</v>
      </c>
      <c r="CI221" s="24" t="e">
        <f ca="1">(BY221-'ModelParams Lw'!S$10)/'ModelParams Lw'!S$11</f>
        <v>#DIV/0!</v>
      </c>
      <c r="CJ221" s="24" t="e">
        <f ca="1">(BZ221-'ModelParams Lw'!T$10)/'ModelParams Lw'!T$11</f>
        <v>#DIV/0!</v>
      </c>
      <c r="CK221" s="24" t="e">
        <f ca="1">(CA221-'ModelParams Lw'!U$10)/'ModelParams Lw'!U$11</f>
        <v>#DIV/0!</v>
      </c>
      <c r="CL221" s="24" t="e">
        <f ca="1">(CB221-'ModelParams Lw'!V$10)/'ModelParams Lw'!V$11</f>
        <v>#DIV/0!</v>
      </c>
      <c r="CM221" s="66" t="e">
        <f t="shared" si="86"/>
        <v>#DIV/0!</v>
      </c>
      <c r="CN221" s="66" t="e">
        <f t="shared" si="87"/>
        <v>#DIV/0!</v>
      </c>
      <c r="CO221" s="66" t="e">
        <f t="shared" si="88"/>
        <v>#DIV/0!</v>
      </c>
      <c r="CP221" s="66" t="e">
        <f t="shared" si="89"/>
        <v>#DIV/0!</v>
      </c>
      <c r="CQ221" s="66" t="e">
        <f t="shared" si="90"/>
        <v>#DIV/0!</v>
      </c>
      <c r="CR221" s="66" t="e">
        <f t="shared" si="91"/>
        <v>#DIV/0!</v>
      </c>
      <c r="CS221" s="66" t="e">
        <f t="shared" si="92"/>
        <v>#DIV/0!</v>
      </c>
      <c r="CT221" s="66" t="e">
        <f t="shared" si="93"/>
        <v>#DIV/0!</v>
      </c>
      <c r="CU221" s="24" t="e">
        <f>10*LOG10(IF(CM221="",0,POWER(10,((CM221+'ModelParams Lw'!$O$4)/10))) +IF(CN221="",0,POWER(10,((CN221+'ModelParams Lw'!$P$4)/10))) +IF(CO221="",0,POWER(10,((CO221+'ModelParams Lw'!$Q$4)/10))) +IF(CP221="",0,POWER(10,((CP221+'ModelParams Lw'!$R$4)/10))) +IF(CQ221="",0,POWER(10,((CQ221+'ModelParams Lw'!$S$4)/10))) +IF(CR221="",0,POWER(10,((CR221+'ModelParams Lw'!$T$4)/10))) +IF(CS221="",0,POWER(10,((CS221+'ModelParams Lw'!$U$4)/10)))+IF(CT221="",0,POWER(10,((CT221+'ModelParams Lw'!$V$4)/10))))</f>
        <v>#DIV/0!</v>
      </c>
      <c r="CV221" s="24" t="e">
        <f t="shared" si="94"/>
        <v>#DIV/0!</v>
      </c>
      <c r="CW221" s="24" t="e">
        <f>(CM221-'ModelParams Lw'!O$10)/'ModelParams Lw'!O$11</f>
        <v>#DIV/0!</v>
      </c>
      <c r="CX221" s="24" t="e">
        <f>(CN221-'ModelParams Lw'!P$10)/'ModelParams Lw'!P$11</f>
        <v>#DIV/0!</v>
      </c>
      <c r="CY221" s="24" t="e">
        <f>(CO221-'ModelParams Lw'!Q$10)/'ModelParams Lw'!Q$11</f>
        <v>#DIV/0!</v>
      </c>
      <c r="CZ221" s="24" t="e">
        <f>(CP221-'ModelParams Lw'!R$10)/'ModelParams Lw'!R$11</f>
        <v>#DIV/0!</v>
      </c>
      <c r="DA221" s="24" t="e">
        <f>(CQ221-'ModelParams Lw'!S$10)/'ModelParams Lw'!S$11</f>
        <v>#DIV/0!</v>
      </c>
      <c r="DB221" s="24" t="e">
        <f>(CR221-'ModelParams Lw'!T$10)/'ModelParams Lw'!T$11</f>
        <v>#DIV/0!</v>
      </c>
      <c r="DC221" s="24" t="e">
        <f>(CS221-'ModelParams Lw'!U$10)/'ModelParams Lw'!U$11</f>
        <v>#DIV/0!</v>
      </c>
      <c r="DD221" s="24" t="e">
        <f>(CT221-'ModelParams Lw'!V$10)/'ModelParams Lw'!V$11</f>
        <v>#DIV/0!</v>
      </c>
    </row>
    <row r="222" spans="1:108" x14ac:dyDescent="0.25">
      <c r="A222" s="12">
        <f>'Sound Power'!B222</f>
        <v>0</v>
      </c>
      <c r="B222" s="12">
        <f>'Sound Power'!D222</f>
        <v>0</v>
      </c>
      <c r="C222" s="12">
        <f>'Sound Power'!E222</f>
        <v>0</v>
      </c>
      <c r="D222" s="12">
        <f>'Sound Power'!F222</f>
        <v>0</v>
      </c>
      <c r="E222" s="67" t="e">
        <f>IF(Calcul!$G227="SA",'Sound Power'!AY222,'Sound Power'!P222)</f>
        <v>#DIV/0!</v>
      </c>
      <c r="F222" s="67" t="e">
        <f>IF(Calcul!$G227="SA",'Sound Power'!AZ222,'Sound Power'!Q222)</f>
        <v>#DIV/0!</v>
      </c>
      <c r="G222" s="67" t="e">
        <f>IF(Calcul!$G227="SA",'Sound Power'!BA222,'Sound Power'!R222)</f>
        <v>#DIV/0!</v>
      </c>
      <c r="H222" s="67" t="e">
        <f>IF(Calcul!$G227="SA",'Sound Power'!BB222,'Sound Power'!S222)</f>
        <v>#DIV/0!</v>
      </c>
      <c r="I222" s="67" t="e">
        <f>IF(Calcul!$G227="SA",'Sound Power'!BC222,'Sound Power'!T222)</f>
        <v>#DIV/0!</v>
      </c>
      <c r="J222" s="67" t="e">
        <f>IF(Calcul!$G227="SA",'Sound Power'!BD222,'Sound Power'!U222)</f>
        <v>#DIV/0!</v>
      </c>
      <c r="K222" s="67" t="e">
        <f>IF(Calcul!$G227="SA",'Sound Power'!BE222,'Sound Power'!V222)</f>
        <v>#DIV/0!</v>
      </c>
      <c r="L222" s="67" t="e">
        <f>IF(Calcul!$G227="SA",'Sound Power'!BF222,'Sound Power'!W222)</f>
        <v>#DIV/0!</v>
      </c>
      <c r="M222" s="67" t="e">
        <f>'Sound Power'!BY222</f>
        <v>#DIV/0!</v>
      </c>
      <c r="N222" s="67" t="e">
        <f>'Sound Power'!BZ222</f>
        <v>#DIV/0!</v>
      </c>
      <c r="O222" s="67" t="e">
        <f>'Sound Power'!CA222</f>
        <v>#DIV/0!</v>
      </c>
      <c r="P222" s="67" t="e">
        <f>'Sound Power'!CB222</f>
        <v>#DIV/0!</v>
      </c>
      <c r="Q222" s="67" t="e">
        <f>'Sound Power'!CC222</f>
        <v>#DIV/0!</v>
      </c>
      <c r="R222" s="67" t="e">
        <f>'Sound Power'!CD222</f>
        <v>#DIV/0!</v>
      </c>
      <c r="S222" s="67" t="e">
        <f>'Sound Power'!CE222</f>
        <v>#DIV/0!</v>
      </c>
      <c r="T222" s="67" t="e">
        <f>'Sound Power'!CF222</f>
        <v>#DIV/0!</v>
      </c>
      <c r="U222" s="64">
        <f t="shared" si="74"/>
        <v>0</v>
      </c>
      <c r="V222" s="64">
        <f t="shared" si="75"/>
        <v>0</v>
      </c>
      <c r="W222" s="67" t="e">
        <f>('ModelParams Lp'!B$4*10^'ModelParams Lp'!B$5*($U222/$V222)^'ModelParams Lp'!B$6)*3</f>
        <v>#DIV/0!</v>
      </c>
      <c r="X222" s="67" t="e">
        <f>('ModelParams Lp'!C$4*10^'ModelParams Lp'!C$5*($U222/$V222)^'ModelParams Lp'!C$6)*3</f>
        <v>#DIV/0!</v>
      </c>
      <c r="Y222" s="67" t="e">
        <f>('ModelParams Lp'!D$4*10^'ModelParams Lp'!D$5*($U222/$V222)^'ModelParams Lp'!D$6)*3</f>
        <v>#DIV/0!</v>
      </c>
      <c r="Z222" s="67" t="e">
        <f>('ModelParams Lp'!E$4*10^'ModelParams Lp'!E$5*($U222/$V222)^'ModelParams Lp'!E$6)*3</f>
        <v>#DIV/0!</v>
      </c>
      <c r="AA222" s="67" t="e">
        <f>('ModelParams Lp'!F$4*10^'ModelParams Lp'!F$5*($U222/$V222)^'ModelParams Lp'!F$6)*3</f>
        <v>#DIV/0!</v>
      </c>
      <c r="AB222" s="67" t="e">
        <f>('ModelParams Lp'!G$4*10^'ModelParams Lp'!G$5*($U222/$V222)^'ModelParams Lp'!G$6)*3</f>
        <v>#DIV/0!</v>
      </c>
      <c r="AC222" s="67" t="e">
        <f>('ModelParams Lp'!H$4*10^'ModelParams Lp'!H$5*($U222/$V222)^'ModelParams Lp'!H$6)*3</f>
        <v>#DIV/0!</v>
      </c>
      <c r="AD222" s="67" t="e">
        <f>('ModelParams Lp'!I$4*10^'ModelParams Lp'!I$5*($U222/$V222)^'ModelParams Lp'!I$6)*3</f>
        <v>#DIV/0!</v>
      </c>
      <c r="AE222" s="53" t="e">
        <f t="shared" si="76"/>
        <v>#DIV/0!</v>
      </c>
      <c r="AF222" s="53" t="e">
        <f>IF(AE222&lt;'ModelParams Lp'!$B$16,-1,IF(AE222&lt;'ModelParams Lp'!$C$16,0,IF(AE222&lt;'ModelParams Lp'!$D$16,1,IF(AE222&lt;'ModelParams Lp'!$E$16,2,IF(AE222&lt;'ModelParams Lp'!$F$16,3,IF(AE222&lt;'ModelParams Lp'!$G$16,4,IF(AE222&lt;'ModelParams Lp'!$H$16,5,6)))))))</f>
        <v>#DIV/0!</v>
      </c>
      <c r="AG222" s="67" t="e">
        <f ca="1">IF($AF222&gt;1,0,OFFSET('ModelParams Lp'!$C$12,0,-'Sound Pressure'!$AF222))</f>
        <v>#DIV/0!</v>
      </c>
      <c r="AH222" s="67" t="e">
        <f ca="1">IF($AF222&gt;2,0,OFFSET('ModelParams Lp'!$D$12,0,-'Sound Pressure'!$AF222))</f>
        <v>#DIV/0!</v>
      </c>
      <c r="AI222" s="67" t="e">
        <f ca="1">IF($AF222&gt;3,0,OFFSET('ModelParams Lp'!$E$12,0,-'Sound Pressure'!$AF222))</f>
        <v>#DIV/0!</v>
      </c>
      <c r="AJ222" s="67" t="e">
        <f ca="1">IF($AF222&gt;4,0,OFFSET('ModelParams Lp'!$F$12,0,-'Sound Pressure'!$AF222))</f>
        <v>#DIV/0!</v>
      </c>
      <c r="AK222" s="67" t="e">
        <f ca="1">IF($AF222&gt;3,0,OFFSET('ModelParams Lp'!$G$12,0,-'Sound Pressure'!$AF222))</f>
        <v>#DIV/0!</v>
      </c>
      <c r="AL222" s="67" t="e">
        <f ca="1">IF($AF222&gt;5,0,OFFSET('ModelParams Lp'!$H$12,0,-'Sound Pressure'!$AF222))</f>
        <v>#DIV/0!</v>
      </c>
      <c r="AM222" s="67" t="e">
        <f ca="1">IF($AF222&gt;6,0,OFFSET('ModelParams Lp'!$I$12,0,-'Sound Pressure'!$AF222))</f>
        <v>#DIV/0!</v>
      </c>
      <c r="AN222" s="67" t="e">
        <f ca="1">IF($AF222&gt;7,0,IF($AF$4&lt;0,3,OFFSET('ModelParams Lp'!$J$12,0,-'Sound Pressure'!$AF222)))</f>
        <v>#DIV/0!</v>
      </c>
      <c r="AO222" s="67" t="e">
        <f t="shared" si="95"/>
        <v>#DIV/0!</v>
      </c>
      <c r="AP222" s="67" t="e">
        <f t="shared" si="73"/>
        <v>#DIV/0!</v>
      </c>
      <c r="AQ222" s="67" t="e">
        <f t="shared" si="73"/>
        <v>#DIV/0!</v>
      </c>
      <c r="AR222" s="67" t="e">
        <f t="shared" si="73"/>
        <v>#DIV/0!</v>
      </c>
      <c r="AS222" s="67" t="e">
        <f t="shared" si="73"/>
        <v>#DIV/0!</v>
      </c>
      <c r="AT222" s="67" t="e">
        <f t="shared" si="73"/>
        <v>#DIV/0!</v>
      </c>
      <c r="AU222" s="67" t="e">
        <f t="shared" si="73"/>
        <v>#DIV/0!</v>
      </c>
      <c r="AV222" s="67" t="e">
        <f t="shared" si="73"/>
        <v>#DIV/0!</v>
      </c>
      <c r="AW222" s="67">
        <f>'ModelParams Lp'!B$22</f>
        <v>4</v>
      </c>
      <c r="AX222" s="67">
        <f>'ModelParams Lp'!C$22</f>
        <v>2</v>
      </c>
      <c r="AY222" s="67">
        <f>'ModelParams Lp'!D$22</f>
        <v>1</v>
      </c>
      <c r="AZ222" s="67">
        <f>'ModelParams Lp'!E$22</f>
        <v>0</v>
      </c>
      <c r="BA222" s="67">
        <f>'ModelParams Lp'!F$22</f>
        <v>0</v>
      </c>
      <c r="BB222" s="67">
        <f>'ModelParams Lp'!G$22</f>
        <v>0</v>
      </c>
      <c r="BC222" s="67">
        <f>'ModelParams Lp'!H$22</f>
        <v>0</v>
      </c>
      <c r="BD222" s="67">
        <f>'ModelParams Lp'!I$22</f>
        <v>0</v>
      </c>
      <c r="BE222" s="67" t="e">
        <f>-10*LOG(2/(4*PI()*2^2)+4/(0.163*(Calcul!$K227*Calcul!$L227)/VLOOKUP(Calcul!$I227,'ModelParams Lp'!$E$37:$F$39,2,0)))</f>
        <v>#N/A</v>
      </c>
      <c r="BF222" s="67" t="e">
        <f>-10*LOG(2/(4*PI()*2^2)+4/(0.163*(Calcul!$K227*Calcul!$L227)/VLOOKUP(Calcul!$I227,'ModelParams Lp'!$E$37:$F$39,2,0)))</f>
        <v>#N/A</v>
      </c>
      <c r="BG222" s="67" t="e">
        <f>-10*LOG(2/(4*PI()*2^2)+4/(0.163*(Calcul!$K227*Calcul!$L227)/VLOOKUP(Calcul!$I227,'ModelParams Lp'!$E$37:$F$39,2,0)))</f>
        <v>#N/A</v>
      </c>
      <c r="BH222" s="67" t="e">
        <f>-10*LOG(2/(4*PI()*2^2)+4/(0.163*(Calcul!$K227*Calcul!$L227)/VLOOKUP(Calcul!$I227,'ModelParams Lp'!$E$37:$F$39,2,0)))</f>
        <v>#N/A</v>
      </c>
      <c r="BI222" s="67" t="e">
        <f>-10*LOG(2/(4*PI()*2^2)+4/(0.163*(Calcul!$K227*Calcul!$L227)/VLOOKUP(Calcul!$I227,'ModelParams Lp'!$E$37:$F$39,2,0)))</f>
        <v>#N/A</v>
      </c>
      <c r="BJ222" s="67" t="e">
        <f>-10*LOG(2/(4*PI()*2^2)+4/(0.163*(Calcul!$K227*Calcul!$L227)/VLOOKUP(Calcul!$I227,'ModelParams Lp'!$E$37:$F$39,2,0)))</f>
        <v>#N/A</v>
      </c>
      <c r="BK222" s="67" t="e">
        <f>-10*LOG(2/(4*PI()*2^2)+4/(0.163*(Calcul!$K227*Calcul!$L227)/VLOOKUP(Calcul!$I227,'ModelParams Lp'!$E$37:$F$39,2,0)))</f>
        <v>#N/A</v>
      </c>
      <c r="BL222" s="67" t="e">
        <f>-10*LOG(2/(4*PI()*2^2)+4/(0.163*(Calcul!$K227*Calcul!$L227)/VLOOKUP(Calcul!$I227,'ModelParams Lp'!$E$37:$F$39,2,0)))</f>
        <v>#N/A</v>
      </c>
      <c r="BM222" s="67" t="e">
        <f>VLOOKUP(Calcul!$J227,'ModelParams Lp'!$D$28:$O$32,5,0)+BE222</f>
        <v>#N/A</v>
      </c>
      <c r="BN222" s="67" t="e">
        <f>VLOOKUP(Calcul!$J227,'ModelParams Lp'!$D$28:$O$32,6,0)+BF222</f>
        <v>#N/A</v>
      </c>
      <c r="BO222" s="67" t="e">
        <f>VLOOKUP(Calcul!$J227,'ModelParams Lp'!$D$28:$O$32,7,0)+BG222</f>
        <v>#N/A</v>
      </c>
      <c r="BP222" s="67" t="e">
        <f>VLOOKUP(Calcul!$J227,'ModelParams Lp'!$D$28:$O$32,8,0)+BH222</f>
        <v>#N/A</v>
      </c>
      <c r="BQ222" s="67" t="e">
        <f>VLOOKUP(Calcul!$J227,'ModelParams Lp'!$D$28:$O$32,9,0)+BI222</f>
        <v>#N/A</v>
      </c>
      <c r="BR222" s="67" t="e">
        <f>VLOOKUP(Calcul!$J227,'ModelParams Lp'!$D$28:$O$32,10,0)+BJ222</f>
        <v>#N/A</v>
      </c>
      <c r="BS222" s="67" t="e">
        <f>VLOOKUP(Calcul!$J227,'ModelParams Lp'!$D$28:$O$32,11,0)+BK222</f>
        <v>#N/A</v>
      </c>
      <c r="BT222" s="67" t="e">
        <f>VLOOKUP(Calcul!$J227,'ModelParams Lp'!$D$28:$O$32,12,0)+BL222</f>
        <v>#N/A</v>
      </c>
      <c r="BU222" s="66" t="e">
        <f t="shared" ca="1" si="77"/>
        <v>#DIV/0!</v>
      </c>
      <c r="BV222" s="66" t="e">
        <f t="shared" ca="1" si="78"/>
        <v>#DIV/0!</v>
      </c>
      <c r="BW222" s="66" t="e">
        <f t="shared" ca="1" si="79"/>
        <v>#DIV/0!</v>
      </c>
      <c r="BX222" s="66" t="e">
        <f t="shared" ca="1" si="80"/>
        <v>#DIV/0!</v>
      </c>
      <c r="BY222" s="66" t="e">
        <f t="shared" ca="1" si="81"/>
        <v>#DIV/0!</v>
      </c>
      <c r="BZ222" s="66" t="e">
        <f t="shared" ca="1" si="82"/>
        <v>#DIV/0!</v>
      </c>
      <c r="CA222" s="66" t="e">
        <f t="shared" ca="1" si="83"/>
        <v>#DIV/0!</v>
      </c>
      <c r="CB222" s="66" t="e">
        <f t="shared" ca="1" si="84"/>
        <v>#DIV/0!</v>
      </c>
      <c r="CC222" s="24" t="e">
        <f ca="1">10*LOG10(IF(BU222="",0,POWER(10,((BU222+'ModelParams Lw'!$O$4)/10))) +IF(BV222="",0,POWER(10,((BV222+'ModelParams Lw'!$P$4)/10))) +IF(BW222="",0,POWER(10,((BW222+'ModelParams Lw'!$Q$4)/10))) +IF(BX222="",0,POWER(10,((BX222+'ModelParams Lw'!$R$4)/10))) +IF(BY222="",0,POWER(10,((BY222+'ModelParams Lw'!$S$4)/10))) +IF(BZ222="",0,POWER(10,((BZ222+'ModelParams Lw'!$T$4)/10))) +IF(CA222="",0,POWER(10,((CA222+'ModelParams Lw'!$U$4)/10)))+IF(CB222="",0,POWER(10,((CB222+'ModelParams Lw'!$V$4)/10))))</f>
        <v>#DIV/0!</v>
      </c>
      <c r="CD222" s="24" t="e">
        <f t="shared" ca="1" si="85"/>
        <v>#DIV/0!</v>
      </c>
      <c r="CE222" s="24" t="e">
        <f ca="1">(BU222-'ModelParams Lw'!O$10)/'ModelParams Lw'!O$11</f>
        <v>#DIV/0!</v>
      </c>
      <c r="CF222" s="24" t="e">
        <f ca="1">(BV222-'ModelParams Lw'!P$10)/'ModelParams Lw'!P$11</f>
        <v>#DIV/0!</v>
      </c>
      <c r="CG222" s="24" t="e">
        <f ca="1">(BW222-'ModelParams Lw'!Q$10)/'ModelParams Lw'!Q$11</f>
        <v>#DIV/0!</v>
      </c>
      <c r="CH222" s="24" t="e">
        <f ca="1">(BX222-'ModelParams Lw'!R$10)/'ModelParams Lw'!R$11</f>
        <v>#DIV/0!</v>
      </c>
      <c r="CI222" s="24" t="e">
        <f ca="1">(BY222-'ModelParams Lw'!S$10)/'ModelParams Lw'!S$11</f>
        <v>#DIV/0!</v>
      </c>
      <c r="CJ222" s="24" t="e">
        <f ca="1">(BZ222-'ModelParams Lw'!T$10)/'ModelParams Lw'!T$11</f>
        <v>#DIV/0!</v>
      </c>
      <c r="CK222" s="24" t="e">
        <f ca="1">(CA222-'ModelParams Lw'!U$10)/'ModelParams Lw'!U$11</f>
        <v>#DIV/0!</v>
      </c>
      <c r="CL222" s="24" t="e">
        <f ca="1">(CB222-'ModelParams Lw'!V$10)/'ModelParams Lw'!V$11</f>
        <v>#DIV/0!</v>
      </c>
      <c r="CM222" s="66" t="e">
        <f t="shared" si="86"/>
        <v>#DIV/0!</v>
      </c>
      <c r="CN222" s="66" t="e">
        <f t="shared" si="87"/>
        <v>#DIV/0!</v>
      </c>
      <c r="CO222" s="66" t="e">
        <f t="shared" si="88"/>
        <v>#DIV/0!</v>
      </c>
      <c r="CP222" s="66" t="e">
        <f t="shared" si="89"/>
        <v>#DIV/0!</v>
      </c>
      <c r="CQ222" s="66" t="e">
        <f t="shared" si="90"/>
        <v>#DIV/0!</v>
      </c>
      <c r="CR222" s="66" t="e">
        <f t="shared" si="91"/>
        <v>#DIV/0!</v>
      </c>
      <c r="CS222" s="66" t="e">
        <f t="shared" si="92"/>
        <v>#DIV/0!</v>
      </c>
      <c r="CT222" s="66" t="e">
        <f t="shared" si="93"/>
        <v>#DIV/0!</v>
      </c>
      <c r="CU222" s="24" t="e">
        <f>10*LOG10(IF(CM222="",0,POWER(10,((CM222+'ModelParams Lw'!$O$4)/10))) +IF(CN222="",0,POWER(10,((CN222+'ModelParams Lw'!$P$4)/10))) +IF(CO222="",0,POWER(10,((CO222+'ModelParams Lw'!$Q$4)/10))) +IF(CP222="",0,POWER(10,((CP222+'ModelParams Lw'!$R$4)/10))) +IF(CQ222="",0,POWER(10,((CQ222+'ModelParams Lw'!$S$4)/10))) +IF(CR222="",0,POWER(10,((CR222+'ModelParams Lw'!$T$4)/10))) +IF(CS222="",0,POWER(10,((CS222+'ModelParams Lw'!$U$4)/10)))+IF(CT222="",0,POWER(10,((CT222+'ModelParams Lw'!$V$4)/10))))</f>
        <v>#DIV/0!</v>
      </c>
      <c r="CV222" s="24" t="e">
        <f t="shared" si="94"/>
        <v>#DIV/0!</v>
      </c>
      <c r="CW222" s="24" t="e">
        <f>(CM222-'ModelParams Lw'!O$10)/'ModelParams Lw'!O$11</f>
        <v>#DIV/0!</v>
      </c>
      <c r="CX222" s="24" t="e">
        <f>(CN222-'ModelParams Lw'!P$10)/'ModelParams Lw'!P$11</f>
        <v>#DIV/0!</v>
      </c>
      <c r="CY222" s="24" t="e">
        <f>(CO222-'ModelParams Lw'!Q$10)/'ModelParams Lw'!Q$11</f>
        <v>#DIV/0!</v>
      </c>
      <c r="CZ222" s="24" t="e">
        <f>(CP222-'ModelParams Lw'!R$10)/'ModelParams Lw'!R$11</f>
        <v>#DIV/0!</v>
      </c>
      <c r="DA222" s="24" t="e">
        <f>(CQ222-'ModelParams Lw'!S$10)/'ModelParams Lw'!S$11</f>
        <v>#DIV/0!</v>
      </c>
      <c r="DB222" s="24" t="e">
        <f>(CR222-'ModelParams Lw'!T$10)/'ModelParams Lw'!T$11</f>
        <v>#DIV/0!</v>
      </c>
      <c r="DC222" s="24" t="e">
        <f>(CS222-'ModelParams Lw'!U$10)/'ModelParams Lw'!U$11</f>
        <v>#DIV/0!</v>
      </c>
      <c r="DD222" s="24" t="e">
        <f>(CT222-'ModelParams Lw'!V$10)/'ModelParams Lw'!V$11</f>
        <v>#DIV/0!</v>
      </c>
    </row>
    <row r="223" spans="1:108" x14ac:dyDescent="0.25">
      <c r="A223" s="12">
        <f>'Sound Power'!B223</f>
        <v>0</v>
      </c>
      <c r="B223" s="12">
        <f>'Sound Power'!D223</f>
        <v>0</v>
      </c>
      <c r="C223" s="12">
        <f>'Sound Power'!E223</f>
        <v>0</v>
      </c>
      <c r="D223" s="12">
        <f>'Sound Power'!F223</f>
        <v>0</v>
      </c>
      <c r="E223" s="67" t="e">
        <f>IF(Calcul!$G228="SA",'Sound Power'!AY223,'Sound Power'!P223)</f>
        <v>#DIV/0!</v>
      </c>
      <c r="F223" s="67" t="e">
        <f>IF(Calcul!$G228="SA",'Sound Power'!AZ223,'Sound Power'!Q223)</f>
        <v>#DIV/0!</v>
      </c>
      <c r="G223" s="67" t="e">
        <f>IF(Calcul!$G228="SA",'Sound Power'!BA223,'Sound Power'!R223)</f>
        <v>#DIV/0!</v>
      </c>
      <c r="H223" s="67" t="e">
        <f>IF(Calcul!$G228="SA",'Sound Power'!BB223,'Sound Power'!S223)</f>
        <v>#DIV/0!</v>
      </c>
      <c r="I223" s="67" t="e">
        <f>IF(Calcul!$G228="SA",'Sound Power'!BC223,'Sound Power'!T223)</f>
        <v>#DIV/0!</v>
      </c>
      <c r="J223" s="67" t="e">
        <f>IF(Calcul!$G228="SA",'Sound Power'!BD223,'Sound Power'!U223)</f>
        <v>#DIV/0!</v>
      </c>
      <c r="K223" s="67" t="e">
        <f>IF(Calcul!$G228="SA",'Sound Power'!BE223,'Sound Power'!V223)</f>
        <v>#DIV/0!</v>
      </c>
      <c r="L223" s="67" t="e">
        <f>IF(Calcul!$G228="SA",'Sound Power'!BF223,'Sound Power'!W223)</f>
        <v>#DIV/0!</v>
      </c>
      <c r="M223" s="67" t="e">
        <f>'Sound Power'!BY223</f>
        <v>#DIV/0!</v>
      </c>
      <c r="N223" s="67" t="e">
        <f>'Sound Power'!BZ223</f>
        <v>#DIV/0!</v>
      </c>
      <c r="O223" s="67" t="e">
        <f>'Sound Power'!CA223</f>
        <v>#DIV/0!</v>
      </c>
      <c r="P223" s="67" t="e">
        <f>'Sound Power'!CB223</f>
        <v>#DIV/0!</v>
      </c>
      <c r="Q223" s="67" t="e">
        <f>'Sound Power'!CC223</f>
        <v>#DIV/0!</v>
      </c>
      <c r="R223" s="67" t="e">
        <f>'Sound Power'!CD223</f>
        <v>#DIV/0!</v>
      </c>
      <c r="S223" s="67" t="e">
        <f>'Sound Power'!CE223</f>
        <v>#DIV/0!</v>
      </c>
      <c r="T223" s="67" t="e">
        <f>'Sound Power'!CF223</f>
        <v>#DIV/0!</v>
      </c>
      <c r="U223" s="64">
        <f t="shared" si="74"/>
        <v>0</v>
      </c>
      <c r="V223" s="64">
        <f t="shared" si="75"/>
        <v>0</v>
      </c>
      <c r="W223" s="67" t="e">
        <f>('ModelParams Lp'!B$4*10^'ModelParams Lp'!B$5*($U223/$V223)^'ModelParams Lp'!B$6)*3</f>
        <v>#DIV/0!</v>
      </c>
      <c r="X223" s="67" t="e">
        <f>('ModelParams Lp'!C$4*10^'ModelParams Lp'!C$5*($U223/$V223)^'ModelParams Lp'!C$6)*3</f>
        <v>#DIV/0!</v>
      </c>
      <c r="Y223" s="67" t="e">
        <f>('ModelParams Lp'!D$4*10^'ModelParams Lp'!D$5*($U223/$V223)^'ModelParams Lp'!D$6)*3</f>
        <v>#DIV/0!</v>
      </c>
      <c r="Z223" s="67" t="e">
        <f>('ModelParams Lp'!E$4*10^'ModelParams Lp'!E$5*($U223/$V223)^'ModelParams Lp'!E$6)*3</f>
        <v>#DIV/0!</v>
      </c>
      <c r="AA223" s="67" t="e">
        <f>('ModelParams Lp'!F$4*10^'ModelParams Lp'!F$5*($U223/$V223)^'ModelParams Lp'!F$6)*3</f>
        <v>#DIV/0!</v>
      </c>
      <c r="AB223" s="67" t="e">
        <f>('ModelParams Lp'!G$4*10^'ModelParams Lp'!G$5*($U223/$V223)^'ModelParams Lp'!G$6)*3</f>
        <v>#DIV/0!</v>
      </c>
      <c r="AC223" s="67" t="e">
        <f>('ModelParams Lp'!H$4*10^'ModelParams Lp'!H$5*($U223/$V223)^'ModelParams Lp'!H$6)*3</f>
        <v>#DIV/0!</v>
      </c>
      <c r="AD223" s="67" t="e">
        <f>('ModelParams Lp'!I$4*10^'ModelParams Lp'!I$5*($U223/$V223)^'ModelParams Lp'!I$6)*3</f>
        <v>#DIV/0!</v>
      </c>
      <c r="AE223" s="53" t="e">
        <f t="shared" si="76"/>
        <v>#DIV/0!</v>
      </c>
      <c r="AF223" s="53" t="e">
        <f>IF(AE223&lt;'ModelParams Lp'!$B$16,-1,IF(AE223&lt;'ModelParams Lp'!$C$16,0,IF(AE223&lt;'ModelParams Lp'!$D$16,1,IF(AE223&lt;'ModelParams Lp'!$E$16,2,IF(AE223&lt;'ModelParams Lp'!$F$16,3,IF(AE223&lt;'ModelParams Lp'!$G$16,4,IF(AE223&lt;'ModelParams Lp'!$H$16,5,6)))))))</f>
        <v>#DIV/0!</v>
      </c>
      <c r="AG223" s="67" t="e">
        <f ca="1">IF($AF223&gt;1,0,OFFSET('ModelParams Lp'!$C$12,0,-'Sound Pressure'!$AF223))</f>
        <v>#DIV/0!</v>
      </c>
      <c r="AH223" s="67" t="e">
        <f ca="1">IF($AF223&gt;2,0,OFFSET('ModelParams Lp'!$D$12,0,-'Sound Pressure'!$AF223))</f>
        <v>#DIV/0!</v>
      </c>
      <c r="AI223" s="67" t="e">
        <f ca="1">IF($AF223&gt;3,0,OFFSET('ModelParams Lp'!$E$12,0,-'Sound Pressure'!$AF223))</f>
        <v>#DIV/0!</v>
      </c>
      <c r="AJ223" s="67" t="e">
        <f ca="1">IF($AF223&gt;4,0,OFFSET('ModelParams Lp'!$F$12,0,-'Sound Pressure'!$AF223))</f>
        <v>#DIV/0!</v>
      </c>
      <c r="AK223" s="67" t="e">
        <f ca="1">IF($AF223&gt;3,0,OFFSET('ModelParams Lp'!$G$12,0,-'Sound Pressure'!$AF223))</f>
        <v>#DIV/0!</v>
      </c>
      <c r="AL223" s="67" t="e">
        <f ca="1">IF($AF223&gt;5,0,OFFSET('ModelParams Lp'!$H$12,0,-'Sound Pressure'!$AF223))</f>
        <v>#DIV/0!</v>
      </c>
      <c r="AM223" s="67" t="e">
        <f ca="1">IF($AF223&gt;6,0,OFFSET('ModelParams Lp'!$I$12,0,-'Sound Pressure'!$AF223))</f>
        <v>#DIV/0!</v>
      </c>
      <c r="AN223" s="67" t="e">
        <f ca="1">IF($AF223&gt;7,0,IF($AF$4&lt;0,3,OFFSET('ModelParams Lp'!$J$12,0,-'Sound Pressure'!$AF223)))</f>
        <v>#DIV/0!</v>
      </c>
      <c r="AO223" s="67" t="e">
        <f t="shared" si="95"/>
        <v>#DIV/0!</v>
      </c>
      <c r="AP223" s="67" t="e">
        <f t="shared" si="73"/>
        <v>#DIV/0!</v>
      </c>
      <c r="AQ223" s="67" t="e">
        <f t="shared" si="73"/>
        <v>#DIV/0!</v>
      </c>
      <c r="AR223" s="67" t="e">
        <f t="shared" si="73"/>
        <v>#DIV/0!</v>
      </c>
      <c r="AS223" s="67" t="e">
        <f t="shared" si="73"/>
        <v>#DIV/0!</v>
      </c>
      <c r="AT223" s="67" t="e">
        <f t="shared" si="73"/>
        <v>#DIV/0!</v>
      </c>
      <c r="AU223" s="67" t="e">
        <f t="shared" si="73"/>
        <v>#DIV/0!</v>
      </c>
      <c r="AV223" s="67" t="e">
        <f t="shared" si="73"/>
        <v>#DIV/0!</v>
      </c>
      <c r="AW223" s="67">
        <f>'ModelParams Lp'!B$22</f>
        <v>4</v>
      </c>
      <c r="AX223" s="67">
        <f>'ModelParams Lp'!C$22</f>
        <v>2</v>
      </c>
      <c r="AY223" s="67">
        <f>'ModelParams Lp'!D$22</f>
        <v>1</v>
      </c>
      <c r="AZ223" s="67">
        <f>'ModelParams Lp'!E$22</f>
        <v>0</v>
      </c>
      <c r="BA223" s="67">
        <f>'ModelParams Lp'!F$22</f>
        <v>0</v>
      </c>
      <c r="BB223" s="67">
        <f>'ModelParams Lp'!G$22</f>
        <v>0</v>
      </c>
      <c r="BC223" s="67">
        <f>'ModelParams Lp'!H$22</f>
        <v>0</v>
      </c>
      <c r="BD223" s="67">
        <f>'ModelParams Lp'!I$22</f>
        <v>0</v>
      </c>
      <c r="BE223" s="67" t="e">
        <f>-10*LOG(2/(4*PI()*2^2)+4/(0.163*(Calcul!$K228*Calcul!$L228)/VLOOKUP(Calcul!$I228,'ModelParams Lp'!$E$37:$F$39,2,0)))</f>
        <v>#N/A</v>
      </c>
      <c r="BF223" s="67" t="e">
        <f>-10*LOG(2/(4*PI()*2^2)+4/(0.163*(Calcul!$K228*Calcul!$L228)/VLOOKUP(Calcul!$I228,'ModelParams Lp'!$E$37:$F$39,2,0)))</f>
        <v>#N/A</v>
      </c>
      <c r="BG223" s="67" t="e">
        <f>-10*LOG(2/(4*PI()*2^2)+4/(0.163*(Calcul!$K228*Calcul!$L228)/VLOOKUP(Calcul!$I228,'ModelParams Lp'!$E$37:$F$39,2,0)))</f>
        <v>#N/A</v>
      </c>
      <c r="BH223" s="67" t="e">
        <f>-10*LOG(2/(4*PI()*2^2)+4/(0.163*(Calcul!$K228*Calcul!$L228)/VLOOKUP(Calcul!$I228,'ModelParams Lp'!$E$37:$F$39,2,0)))</f>
        <v>#N/A</v>
      </c>
      <c r="BI223" s="67" t="e">
        <f>-10*LOG(2/(4*PI()*2^2)+4/(0.163*(Calcul!$K228*Calcul!$L228)/VLOOKUP(Calcul!$I228,'ModelParams Lp'!$E$37:$F$39,2,0)))</f>
        <v>#N/A</v>
      </c>
      <c r="BJ223" s="67" t="e">
        <f>-10*LOG(2/(4*PI()*2^2)+4/(0.163*(Calcul!$K228*Calcul!$L228)/VLOOKUP(Calcul!$I228,'ModelParams Lp'!$E$37:$F$39,2,0)))</f>
        <v>#N/A</v>
      </c>
      <c r="BK223" s="67" t="e">
        <f>-10*LOG(2/(4*PI()*2^2)+4/(0.163*(Calcul!$K228*Calcul!$L228)/VLOOKUP(Calcul!$I228,'ModelParams Lp'!$E$37:$F$39,2,0)))</f>
        <v>#N/A</v>
      </c>
      <c r="BL223" s="67" t="e">
        <f>-10*LOG(2/(4*PI()*2^2)+4/(0.163*(Calcul!$K228*Calcul!$L228)/VLOOKUP(Calcul!$I228,'ModelParams Lp'!$E$37:$F$39,2,0)))</f>
        <v>#N/A</v>
      </c>
      <c r="BM223" s="67" t="e">
        <f>VLOOKUP(Calcul!$J228,'ModelParams Lp'!$D$28:$O$32,5,0)+BE223</f>
        <v>#N/A</v>
      </c>
      <c r="BN223" s="67" t="e">
        <f>VLOOKUP(Calcul!$J228,'ModelParams Lp'!$D$28:$O$32,6,0)+BF223</f>
        <v>#N/A</v>
      </c>
      <c r="BO223" s="67" t="e">
        <f>VLOOKUP(Calcul!$J228,'ModelParams Lp'!$D$28:$O$32,7,0)+BG223</f>
        <v>#N/A</v>
      </c>
      <c r="BP223" s="67" t="e">
        <f>VLOOKUP(Calcul!$J228,'ModelParams Lp'!$D$28:$O$32,8,0)+BH223</f>
        <v>#N/A</v>
      </c>
      <c r="BQ223" s="67" t="e">
        <f>VLOOKUP(Calcul!$J228,'ModelParams Lp'!$D$28:$O$32,9,0)+BI223</f>
        <v>#N/A</v>
      </c>
      <c r="BR223" s="67" t="e">
        <f>VLOOKUP(Calcul!$J228,'ModelParams Lp'!$D$28:$O$32,10,0)+BJ223</f>
        <v>#N/A</v>
      </c>
      <c r="BS223" s="67" t="e">
        <f>VLOOKUP(Calcul!$J228,'ModelParams Lp'!$D$28:$O$32,11,0)+BK223</f>
        <v>#N/A</v>
      </c>
      <c r="BT223" s="67" t="e">
        <f>VLOOKUP(Calcul!$J228,'ModelParams Lp'!$D$28:$O$32,12,0)+BL223</f>
        <v>#N/A</v>
      </c>
      <c r="BU223" s="66" t="e">
        <f t="shared" ca="1" si="77"/>
        <v>#DIV/0!</v>
      </c>
      <c r="BV223" s="66" t="e">
        <f t="shared" ca="1" si="78"/>
        <v>#DIV/0!</v>
      </c>
      <c r="BW223" s="66" t="e">
        <f t="shared" ca="1" si="79"/>
        <v>#DIV/0!</v>
      </c>
      <c r="BX223" s="66" t="e">
        <f t="shared" ca="1" si="80"/>
        <v>#DIV/0!</v>
      </c>
      <c r="BY223" s="66" t="e">
        <f t="shared" ca="1" si="81"/>
        <v>#DIV/0!</v>
      </c>
      <c r="BZ223" s="66" t="e">
        <f t="shared" ca="1" si="82"/>
        <v>#DIV/0!</v>
      </c>
      <c r="CA223" s="66" t="e">
        <f t="shared" ca="1" si="83"/>
        <v>#DIV/0!</v>
      </c>
      <c r="CB223" s="66" t="e">
        <f t="shared" ca="1" si="84"/>
        <v>#DIV/0!</v>
      </c>
      <c r="CC223" s="24" t="e">
        <f ca="1">10*LOG10(IF(BU223="",0,POWER(10,((BU223+'ModelParams Lw'!$O$4)/10))) +IF(BV223="",0,POWER(10,((BV223+'ModelParams Lw'!$P$4)/10))) +IF(BW223="",0,POWER(10,((BW223+'ModelParams Lw'!$Q$4)/10))) +IF(BX223="",0,POWER(10,((BX223+'ModelParams Lw'!$R$4)/10))) +IF(BY223="",0,POWER(10,((BY223+'ModelParams Lw'!$S$4)/10))) +IF(BZ223="",0,POWER(10,((BZ223+'ModelParams Lw'!$T$4)/10))) +IF(CA223="",0,POWER(10,((CA223+'ModelParams Lw'!$U$4)/10)))+IF(CB223="",0,POWER(10,((CB223+'ModelParams Lw'!$V$4)/10))))</f>
        <v>#DIV/0!</v>
      </c>
      <c r="CD223" s="24" t="e">
        <f t="shared" ca="1" si="85"/>
        <v>#DIV/0!</v>
      </c>
      <c r="CE223" s="24" t="e">
        <f ca="1">(BU223-'ModelParams Lw'!O$10)/'ModelParams Lw'!O$11</f>
        <v>#DIV/0!</v>
      </c>
      <c r="CF223" s="24" t="e">
        <f ca="1">(BV223-'ModelParams Lw'!P$10)/'ModelParams Lw'!P$11</f>
        <v>#DIV/0!</v>
      </c>
      <c r="CG223" s="24" t="e">
        <f ca="1">(BW223-'ModelParams Lw'!Q$10)/'ModelParams Lw'!Q$11</f>
        <v>#DIV/0!</v>
      </c>
      <c r="CH223" s="24" t="e">
        <f ca="1">(BX223-'ModelParams Lw'!R$10)/'ModelParams Lw'!R$11</f>
        <v>#DIV/0!</v>
      </c>
      <c r="CI223" s="24" t="e">
        <f ca="1">(BY223-'ModelParams Lw'!S$10)/'ModelParams Lw'!S$11</f>
        <v>#DIV/0!</v>
      </c>
      <c r="CJ223" s="24" t="e">
        <f ca="1">(BZ223-'ModelParams Lw'!T$10)/'ModelParams Lw'!T$11</f>
        <v>#DIV/0!</v>
      </c>
      <c r="CK223" s="24" t="e">
        <f ca="1">(CA223-'ModelParams Lw'!U$10)/'ModelParams Lw'!U$11</f>
        <v>#DIV/0!</v>
      </c>
      <c r="CL223" s="24" t="e">
        <f ca="1">(CB223-'ModelParams Lw'!V$10)/'ModelParams Lw'!V$11</f>
        <v>#DIV/0!</v>
      </c>
      <c r="CM223" s="66" t="e">
        <f t="shared" si="86"/>
        <v>#DIV/0!</v>
      </c>
      <c r="CN223" s="66" t="e">
        <f t="shared" si="87"/>
        <v>#DIV/0!</v>
      </c>
      <c r="CO223" s="66" t="e">
        <f t="shared" si="88"/>
        <v>#DIV/0!</v>
      </c>
      <c r="CP223" s="66" t="e">
        <f t="shared" si="89"/>
        <v>#DIV/0!</v>
      </c>
      <c r="CQ223" s="66" t="e">
        <f t="shared" si="90"/>
        <v>#DIV/0!</v>
      </c>
      <c r="CR223" s="66" t="e">
        <f t="shared" si="91"/>
        <v>#DIV/0!</v>
      </c>
      <c r="CS223" s="66" t="e">
        <f t="shared" si="92"/>
        <v>#DIV/0!</v>
      </c>
      <c r="CT223" s="66" t="e">
        <f t="shared" si="93"/>
        <v>#DIV/0!</v>
      </c>
      <c r="CU223" s="24" t="e">
        <f>10*LOG10(IF(CM223="",0,POWER(10,((CM223+'ModelParams Lw'!$O$4)/10))) +IF(CN223="",0,POWER(10,((CN223+'ModelParams Lw'!$P$4)/10))) +IF(CO223="",0,POWER(10,((CO223+'ModelParams Lw'!$Q$4)/10))) +IF(CP223="",0,POWER(10,((CP223+'ModelParams Lw'!$R$4)/10))) +IF(CQ223="",0,POWER(10,((CQ223+'ModelParams Lw'!$S$4)/10))) +IF(CR223="",0,POWER(10,((CR223+'ModelParams Lw'!$T$4)/10))) +IF(CS223="",0,POWER(10,((CS223+'ModelParams Lw'!$U$4)/10)))+IF(CT223="",0,POWER(10,((CT223+'ModelParams Lw'!$V$4)/10))))</f>
        <v>#DIV/0!</v>
      </c>
      <c r="CV223" s="24" t="e">
        <f t="shared" si="94"/>
        <v>#DIV/0!</v>
      </c>
      <c r="CW223" s="24" t="e">
        <f>(CM223-'ModelParams Lw'!O$10)/'ModelParams Lw'!O$11</f>
        <v>#DIV/0!</v>
      </c>
      <c r="CX223" s="24" t="e">
        <f>(CN223-'ModelParams Lw'!P$10)/'ModelParams Lw'!P$11</f>
        <v>#DIV/0!</v>
      </c>
      <c r="CY223" s="24" t="e">
        <f>(CO223-'ModelParams Lw'!Q$10)/'ModelParams Lw'!Q$11</f>
        <v>#DIV/0!</v>
      </c>
      <c r="CZ223" s="24" t="e">
        <f>(CP223-'ModelParams Lw'!R$10)/'ModelParams Lw'!R$11</f>
        <v>#DIV/0!</v>
      </c>
      <c r="DA223" s="24" t="e">
        <f>(CQ223-'ModelParams Lw'!S$10)/'ModelParams Lw'!S$11</f>
        <v>#DIV/0!</v>
      </c>
      <c r="DB223" s="24" t="e">
        <f>(CR223-'ModelParams Lw'!T$10)/'ModelParams Lw'!T$11</f>
        <v>#DIV/0!</v>
      </c>
      <c r="DC223" s="24" t="e">
        <f>(CS223-'ModelParams Lw'!U$10)/'ModelParams Lw'!U$11</f>
        <v>#DIV/0!</v>
      </c>
      <c r="DD223" s="24" t="e">
        <f>(CT223-'ModelParams Lw'!V$10)/'ModelParams Lw'!V$11</f>
        <v>#DIV/0!</v>
      </c>
    </row>
    <row r="224" spans="1:108" x14ac:dyDescent="0.25">
      <c r="A224" s="12">
        <f>'Sound Power'!B224</f>
        <v>0</v>
      </c>
      <c r="B224" s="12">
        <f>'Sound Power'!D224</f>
        <v>0</v>
      </c>
      <c r="C224" s="12">
        <f>'Sound Power'!E224</f>
        <v>0</v>
      </c>
      <c r="D224" s="12">
        <f>'Sound Power'!F224</f>
        <v>0</v>
      </c>
      <c r="E224" s="67" t="e">
        <f>IF(Calcul!$G229="SA",'Sound Power'!AY224,'Sound Power'!P224)</f>
        <v>#DIV/0!</v>
      </c>
      <c r="F224" s="67" t="e">
        <f>IF(Calcul!$G229="SA",'Sound Power'!AZ224,'Sound Power'!Q224)</f>
        <v>#DIV/0!</v>
      </c>
      <c r="G224" s="67" t="e">
        <f>IF(Calcul!$G229="SA",'Sound Power'!BA224,'Sound Power'!R224)</f>
        <v>#DIV/0!</v>
      </c>
      <c r="H224" s="67" t="e">
        <f>IF(Calcul!$G229="SA",'Sound Power'!BB224,'Sound Power'!S224)</f>
        <v>#DIV/0!</v>
      </c>
      <c r="I224" s="67" t="e">
        <f>IF(Calcul!$G229="SA",'Sound Power'!BC224,'Sound Power'!T224)</f>
        <v>#DIV/0!</v>
      </c>
      <c r="J224" s="67" t="e">
        <f>IF(Calcul!$G229="SA",'Sound Power'!BD224,'Sound Power'!U224)</f>
        <v>#DIV/0!</v>
      </c>
      <c r="K224" s="67" t="e">
        <f>IF(Calcul!$G229="SA",'Sound Power'!BE224,'Sound Power'!V224)</f>
        <v>#DIV/0!</v>
      </c>
      <c r="L224" s="67" t="e">
        <f>IF(Calcul!$G229="SA",'Sound Power'!BF224,'Sound Power'!W224)</f>
        <v>#DIV/0!</v>
      </c>
      <c r="M224" s="67" t="e">
        <f>'Sound Power'!BY224</f>
        <v>#DIV/0!</v>
      </c>
      <c r="N224" s="67" t="e">
        <f>'Sound Power'!BZ224</f>
        <v>#DIV/0!</v>
      </c>
      <c r="O224" s="67" t="e">
        <f>'Sound Power'!CA224</f>
        <v>#DIV/0!</v>
      </c>
      <c r="P224" s="67" t="e">
        <f>'Sound Power'!CB224</f>
        <v>#DIV/0!</v>
      </c>
      <c r="Q224" s="67" t="e">
        <f>'Sound Power'!CC224</f>
        <v>#DIV/0!</v>
      </c>
      <c r="R224" s="67" t="e">
        <f>'Sound Power'!CD224</f>
        <v>#DIV/0!</v>
      </c>
      <c r="S224" s="67" t="e">
        <f>'Sound Power'!CE224</f>
        <v>#DIV/0!</v>
      </c>
      <c r="T224" s="67" t="e">
        <f>'Sound Power'!CF224</f>
        <v>#DIV/0!</v>
      </c>
      <c r="U224" s="64">
        <f t="shared" si="74"/>
        <v>0</v>
      </c>
      <c r="V224" s="64">
        <f t="shared" si="75"/>
        <v>0</v>
      </c>
      <c r="W224" s="67" t="e">
        <f>('ModelParams Lp'!B$4*10^'ModelParams Lp'!B$5*($U224/$V224)^'ModelParams Lp'!B$6)*3</f>
        <v>#DIV/0!</v>
      </c>
      <c r="X224" s="67" t="e">
        <f>('ModelParams Lp'!C$4*10^'ModelParams Lp'!C$5*($U224/$V224)^'ModelParams Lp'!C$6)*3</f>
        <v>#DIV/0!</v>
      </c>
      <c r="Y224" s="67" t="e">
        <f>('ModelParams Lp'!D$4*10^'ModelParams Lp'!D$5*($U224/$V224)^'ModelParams Lp'!D$6)*3</f>
        <v>#DIV/0!</v>
      </c>
      <c r="Z224" s="67" t="e">
        <f>('ModelParams Lp'!E$4*10^'ModelParams Lp'!E$5*($U224/$V224)^'ModelParams Lp'!E$6)*3</f>
        <v>#DIV/0!</v>
      </c>
      <c r="AA224" s="67" t="e">
        <f>('ModelParams Lp'!F$4*10^'ModelParams Lp'!F$5*($U224/$V224)^'ModelParams Lp'!F$6)*3</f>
        <v>#DIV/0!</v>
      </c>
      <c r="AB224" s="67" t="e">
        <f>('ModelParams Lp'!G$4*10^'ModelParams Lp'!G$5*($U224/$V224)^'ModelParams Lp'!G$6)*3</f>
        <v>#DIV/0!</v>
      </c>
      <c r="AC224" s="67" t="e">
        <f>('ModelParams Lp'!H$4*10^'ModelParams Lp'!H$5*($U224/$V224)^'ModelParams Lp'!H$6)*3</f>
        <v>#DIV/0!</v>
      </c>
      <c r="AD224" s="67" t="e">
        <f>('ModelParams Lp'!I$4*10^'ModelParams Lp'!I$5*($U224/$V224)^'ModelParams Lp'!I$6)*3</f>
        <v>#DIV/0!</v>
      </c>
      <c r="AE224" s="53" t="e">
        <f t="shared" si="76"/>
        <v>#DIV/0!</v>
      </c>
      <c r="AF224" s="53" t="e">
        <f>IF(AE224&lt;'ModelParams Lp'!$B$16,-1,IF(AE224&lt;'ModelParams Lp'!$C$16,0,IF(AE224&lt;'ModelParams Lp'!$D$16,1,IF(AE224&lt;'ModelParams Lp'!$E$16,2,IF(AE224&lt;'ModelParams Lp'!$F$16,3,IF(AE224&lt;'ModelParams Lp'!$G$16,4,IF(AE224&lt;'ModelParams Lp'!$H$16,5,6)))))))</f>
        <v>#DIV/0!</v>
      </c>
      <c r="AG224" s="67" t="e">
        <f ca="1">IF($AF224&gt;1,0,OFFSET('ModelParams Lp'!$C$12,0,-'Sound Pressure'!$AF224))</f>
        <v>#DIV/0!</v>
      </c>
      <c r="AH224" s="67" t="e">
        <f ca="1">IF($AF224&gt;2,0,OFFSET('ModelParams Lp'!$D$12,0,-'Sound Pressure'!$AF224))</f>
        <v>#DIV/0!</v>
      </c>
      <c r="AI224" s="67" t="e">
        <f ca="1">IF($AF224&gt;3,0,OFFSET('ModelParams Lp'!$E$12,0,-'Sound Pressure'!$AF224))</f>
        <v>#DIV/0!</v>
      </c>
      <c r="AJ224" s="67" t="e">
        <f ca="1">IF($AF224&gt;4,0,OFFSET('ModelParams Lp'!$F$12,0,-'Sound Pressure'!$AF224))</f>
        <v>#DIV/0!</v>
      </c>
      <c r="AK224" s="67" t="e">
        <f ca="1">IF($AF224&gt;3,0,OFFSET('ModelParams Lp'!$G$12,0,-'Sound Pressure'!$AF224))</f>
        <v>#DIV/0!</v>
      </c>
      <c r="AL224" s="67" t="e">
        <f ca="1">IF($AF224&gt;5,0,OFFSET('ModelParams Lp'!$H$12,0,-'Sound Pressure'!$AF224))</f>
        <v>#DIV/0!</v>
      </c>
      <c r="AM224" s="67" t="e">
        <f ca="1">IF($AF224&gt;6,0,OFFSET('ModelParams Lp'!$I$12,0,-'Sound Pressure'!$AF224))</f>
        <v>#DIV/0!</v>
      </c>
      <c r="AN224" s="67" t="e">
        <f ca="1">IF($AF224&gt;7,0,IF($AF$4&lt;0,3,OFFSET('ModelParams Lp'!$J$12,0,-'Sound Pressure'!$AF224)))</f>
        <v>#DIV/0!</v>
      </c>
      <c r="AO224" s="67" t="e">
        <f t="shared" si="95"/>
        <v>#DIV/0!</v>
      </c>
      <c r="AP224" s="67" t="e">
        <f t="shared" si="73"/>
        <v>#DIV/0!</v>
      </c>
      <c r="AQ224" s="67" t="e">
        <f t="shared" si="73"/>
        <v>#DIV/0!</v>
      </c>
      <c r="AR224" s="67" t="e">
        <f t="shared" si="73"/>
        <v>#DIV/0!</v>
      </c>
      <c r="AS224" s="67" t="e">
        <f t="shared" si="73"/>
        <v>#DIV/0!</v>
      </c>
      <c r="AT224" s="67" t="e">
        <f t="shared" si="73"/>
        <v>#DIV/0!</v>
      </c>
      <c r="AU224" s="67" t="e">
        <f t="shared" si="73"/>
        <v>#DIV/0!</v>
      </c>
      <c r="AV224" s="67" t="e">
        <f t="shared" si="73"/>
        <v>#DIV/0!</v>
      </c>
      <c r="AW224" s="67">
        <f>'ModelParams Lp'!B$22</f>
        <v>4</v>
      </c>
      <c r="AX224" s="67">
        <f>'ModelParams Lp'!C$22</f>
        <v>2</v>
      </c>
      <c r="AY224" s="67">
        <f>'ModelParams Lp'!D$22</f>
        <v>1</v>
      </c>
      <c r="AZ224" s="67">
        <f>'ModelParams Lp'!E$22</f>
        <v>0</v>
      </c>
      <c r="BA224" s="67">
        <f>'ModelParams Lp'!F$22</f>
        <v>0</v>
      </c>
      <c r="BB224" s="67">
        <f>'ModelParams Lp'!G$22</f>
        <v>0</v>
      </c>
      <c r="BC224" s="67">
        <f>'ModelParams Lp'!H$22</f>
        <v>0</v>
      </c>
      <c r="BD224" s="67">
        <f>'ModelParams Lp'!I$22</f>
        <v>0</v>
      </c>
      <c r="BE224" s="67" t="e">
        <f>-10*LOG(2/(4*PI()*2^2)+4/(0.163*(Calcul!$K229*Calcul!$L229)/VLOOKUP(Calcul!$I229,'ModelParams Lp'!$E$37:$F$39,2,0)))</f>
        <v>#N/A</v>
      </c>
      <c r="BF224" s="67" t="e">
        <f>-10*LOG(2/(4*PI()*2^2)+4/(0.163*(Calcul!$K229*Calcul!$L229)/VLOOKUP(Calcul!$I229,'ModelParams Lp'!$E$37:$F$39,2,0)))</f>
        <v>#N/A</v>
      </c>
      <c r="BG224" s="67" t="e">
        <f>-10*LOG(2/(4*PI()*2^2)+4/(0.163*(Calcul!$K229*Calcul!$L229)/VLOOKUP(Calcul!$I229,'ModelParams Lp'!$E$37:$F$39,2,0)))</f>
        <v>#N/A</v>
      </c>
      <c r="BH224" s="67" t="e">
        <f>-10*LOG(2/(4*PI()*2^2)+4/(0.163*(Calcul!$K229*Calcul!$L229)/VLOOKUP(Calcul!$I229,'ModelParams Lp'!$E$37:$F$39,2,0)))</f>
        <v>#N/A</v>
      </c>
      <c r="BI224" s="67" t="e">
        <f>-10*LOG(2/(4*PI()*2^2)+4/(0.163*(Calcul!$K229*Calcul!$L229)/VLOOKUP(Calcul!$I229,'ModelParams Lp'!$E$37:$F$39,2,0)))</f>
        <v>#N/A</v>
      </c>
      <c r="BJ224" s="67" t="e">
        <f>-10*LOG(2/(4*PI()*2^2)+4/(0.163*(Calcul!$K229*Calcul!$L229)/VLOOKUP(Calcul!$I229,'ModelParams Lp'!$E$37:$F$39,2,0)))</f>
        <v>#N/A</v>
      </c>
      <c r="BK224" s="67" t="e">
        <f>-10*LOG(2/(4*PI()*2^2)+4/(0.163*(Calcul!$K229*Calcul!$L229)/VLOOKUP(Calcul!$I229,'ModelParams Lp'!$E$37:$F$39,2,0)))</f>
        <v>#N/A</v>
      </c>
      <c r="BL224" s="67" t="e">
        <f>-10*LOG(2/(4*PI()*2^2)+4/(0.163*(Calcul!$K229*Calcul!$L229)/VLOOKUP(Calcul!$I229,'ModelParams Lp'!$E$37:$F$39,2,0)))</f>
        <v>#N/A</v>
      </c>
      <c r="BM224" s="67" t="e">
        <f>VLOOKUP(Calcul!$J229,'ModelParams Lp'!$D$28:$O$32,5,0)+BE224</f>
        <v>#N/A</v>
      </c>
      <c r="BN224" s="67" t="e">
        <f>VLOOKUP(Calcul!$J229,'ModelParams Lp'!$D$28:$O$32,6,0)+BF224</f>
        <v>#N/A</v>
      </c>
      <c r="BO224" s="67" t="e">
        <f>VLOOKUP(Calcul!$J229,'ModelParams Lp'!$D$28:$O$32,7,0)+BG224</f>
        <v>#N/A</v>
      </c>
      <c r="BP224" s="67" t="e">
        <f>VLOOKUP(Calcul!$J229,'ModelParams Lp'!$D$28:$O$32,8,0)+BH224</f>
        <v>#N/A</v>
      </c>
      <c r="BQ224" s="67" t="e">
        <f>VLOOKUP(Calcul!$J229,'ModelParams Lp'!$D$28:$O$32,9,0)+BI224</f>
        <v>#N/A</v>
      </c>
      <c r="BR224" s="67" t="e">
        <f>VLOOKUP(Calcul!$J229,'ModelParams Lp'!$D$28:$O$32,10,0)+BJ224</f>
        <v>#N/A</v>
      </c>
      <c r="BS224" s="67" t="e">
        <f>VLOOKUP(Calcul!$J229,'ModelParams Lp'!$D$28:$O$32,11,0)+BK224</f>
        <v>#N/A</v>
      </c>
      <c r="BT224" s="67" t="e">
        <f>VLOOKUP(Calcul!$J229,'ModelParams Lp'!$D$28:$O$32,12,0)+BL224</f>
        <v>#N/A</v>
      </c>
      <c r="BU224" s="66" t="e">
        <f t="shared" ca="1" si="77"/>
        <v>#DIV/0!</v>
      </c>
      <c r="BV224" s="66" t="e">
        <f t="shared" ca="1" si="78"/>
        <v>#DIV/0!</v>
      </c>
      <c r="BW224" s="66" t="e">
        <f t="shared" ca="1" si="79"/>
        <v>#DIV/0!</v>
      </c>
      <c r="BX224" s="66" t="e">
        <f t="shared" ca="1" si="80"/>
        <v>#DIV/0!</v>
      </c>
      <c r="BY224" s="66" t="e">
        <f t="shared" ca="1" si="81"/>
        <v>#DIV/0!</v>
      </c>
      <c r="BZ224" s="66" t="e">
        <f t="shared" ca="1" si="82"/>
        <v>#DIV/0!</v>
      </c>
      <c r="CA224" s="66" t="e">
        <f t="shared" ca="1" si="83"/>
        <v>#DIV/0!</v>
      </c>
      <c r="CB224" s="66" t="e">
        <f t="shared" ca="1" si="84"/>
        <v>#DIV/0!</v>
      </c>
      <c r="CC224" s="24" t="e">
        <f ca="1">10*LOG10(IF(BU224="",0,POWER(10,((BU224+'ModelParams Lw'!$O$4)/10))) +IF(BV224="",0,POWER(10,((BV224+'ModelParams Lw'!$P$4)/10))) +IF(BW224="",0,POWER(10,((BW224+'ModelParams Lw'!$Q$4)/10))) +IF(BX224="",0,POWER(10,((BX224+'ModelParams Lw'!$R$4)/10))) +IF(BY224="",0,POWER(10,((BY224+'ModelParams Lw'!$S$4)/10))) +IF(BZ224="",0,POWER(10,((BZ224+'ModelParams Lw'!$T$4)/10))) +IF(CA224="",0,POWER(10,((CA224+'ModelParams Lw'!$U$4)/10)))+IF(CB224="",0,POWER(10,((CB224+'ModelParams Lw'!$V$4)/10))))</f>
        <v>#DIV/0!</v>
      </c>
      <c r="CD224" s="24" t="e">
        <f t="shared" ca="1" si="85"/>
        <v>#DIV/0!</v>
      </c>
      <c r="CE224" s="24" t="e">
        <f ca="1">(BU224-'ModelParams Lw'!O$10)/'ModelParams Lw'!O$11</f>
        <v>#DIV/0!</v>
      </c>
      <c r="CF224" s="24" t="e">
        <f ca="1">(BV224-'ModelParams Lw'!P$10)/'ModelParams Lw'!P$11</f>
        <v>#DIV/0!</v>
      </c>
      <c r="CG224" s="24" t="e">
        <f ca="1">(BW224-'ModelParams Lw'!Q$10)/'ModelParams Lw'!Q$11</f>
        <v>#DIV/0!</v>
      </c>
      <c r="CH224" s="24" t="e">
        <f ca="1">(BX224-'ModelParams Lw'!R$10)/'ModelParams Lw'!R$11</f>
        <v>#DIV/0!</v>
      </c>
      <c r="CI224" s="24" t="e">
        <f ca="1">(BY224-'ModelParams Lw'!S$10)/'ModelParams Lw'!S$11</f>
        <v>#DIV/0!</v>
      </c>
      <c r="CJ224" s="24" t="e">
        <f ca="1">(BZ224-'ModelParams Lw'!T$10)/'ModelParams Lw'!T$11</f>
        <v>#DIV/0!</v>
      </c>
      <c r="CK224" s="24" t="e">
        <f ca="1">(CA224-'ModelParams Lw'!U$10)/'ModelParams Lw'!U$11</f>
        <v>#DIV/0!</v>
      </c>
      <c r="CL224" s="24" t="e">
        <f ca="1">(CB224-'ModelParams Lw'!V$10)/'ModelParams Lw'!V$11</f>
        <v>#DIV/0!</v>
      </c>
      <c r="CM224" s="66" t="e">
        <f t="shared" si="86"/>
        <v>#DIV/0!</v>
      </c>
      <c r="CN224" s="66" t="e">
        <f t="shared" si="87"/>
        <v>#DIV/0!</v>
      </c>
      <c r="CO224" s="66" t="e">
        <f t="shared" si="88"/>
        <v>#DIV/0!</v>
      </c>
      <c r="CP224" s="66" t="e">
        <f t="shared" si="89"/>
        <v>#DIV/0!</v>
      </c>
      <c r="CQ224" s="66" t="e">
        <f t="shared" si="90"/>
        <v>#DIV/0!</v>
      </c>
      <c r="CR224" s="66" t="e">
        <f t="shared" si="91"/>
        <v>#DIV/0!</v>
      </c>
      <c r="CS224" s="66" t="e">
        <f t="shared" si="92"/>
        <v>#DIV/0!</v>
      </c>
      <c r="CT224" s="66" t="e">
        <f t="shared" si="93"/>
        <v>#DIV/0!</v>
      </c>
      <c r="CU224" s="24" t="e">
        <f>10*LOG10(IF(CM224="",0,POWER(10,((CM224+'ModelParams Lw'!$O$4)/10))) +IF(CN224="",0,POWER(10,((CN224+'ModelParams Lw'!$P$4)/10))) +IF(CO224="",0,POWER(10,((CO224+'ModelParams Lw'!$Q$4)/10))) +IF(CP224="",0,POWER(10,((CP224+'ModelParams Lw'!$R$4)/10))) +IF(CQ224="",0,POWER(10,((CQ224+'ModelParams Lw'!$S$4)/10))) +IF(CR224="",0,POWER(10,((CR224+'ModelParams Lw'!$T$4)/10))) +IF(CS224="",0,POWER(10,((CS224+'ModelParams Lw'!$U$4)/10)))+IF(CT224="",0,POWER(10,((CT224+'ModelParams Lw'!$V$4)/10))))</f>
        <v>#DIV/0!</v>
      </c>
      <c r="CV224" s="24" t="e">
        <f t="shared" si="94"/>
        <v>#DIV/0!</v>
      </c>
      <c r="CW224" s="24" t="e">
        <f>(CM224-'ModelParams Lw'!O$10)/'ModelParams Lw'!O$11</f>
        <v>#DIV/0!</v>
      </c>
      <c r="CX224" s="24" t="e">
        <f>(CN224-'ModelParams Lw'!P$10)/'ModelParams Lw'!P$11</f>
        <v>#DIV/0!</v>
      </c>
      <c r="CY224" s="24" t="e">
        <f>(CO224-'ModelParams Lw'!Q$10)/'ModelParams Lw'!Q$11</f>
        <v>#DIV/0!</v>
      </c>
      <c r="CZ224" s="24" t="e">
        <f>(CP224-'ModelParams Lw'!R$10)/'ModelParams Lw'!R$11</f>
        <v>#DIV/0!</v>
      </c>
      <c r="DA224" s="24" t="e">
        <f>(CQ224-'ModelParams Lw'!S$10)/'ModelParams Lw'!S$11</f>
        <v>#DIV/0!</v>
      </c>
      <c r="DB224" s="24" t="e">
        <f>(CR224-'ModelParams Lw'!T$10)/'ModelParams Lw'!T$11</f>
        <v>#DIV/0!</v>
      </c>
      <c r="DC224" s="24" t="e">
        <f>(CS224-'ModelParams Lw'!U$10)/'ModelParams Lw'!U$11</f>
        <v>#DIV/0!</v>
      </c>
      <c r="DD224" s="24" t="e">
        <f>(CT224-'ModelParams Lw'!V$10)/'ModelParams Lw'!V$11</f>
        <v>#DIV/0!</v>
      </c>
    </row>
    <row r="225" spans="1:108" x14ac:dyDescent="0.25">
      <c r="A225" s="12">
        <f>'Sound Power'!B225</f>
        <v>0</v>
      </c>
      <c r="B225" s="12">
        <f>'Sound Power'!D225</f>
        <v>0</v>
      </c>
      <c r="C225" s="12">
        <f>'Sound Power'!E225</f>
        <v>0</v>
      </c>
      <c r="D225" s="12">
        <f>'Sound Power'!F225</f>
        <v>0</v>
      </c>
      <c r="E225" s="67" t="e">
        <f>IF(Calcul!$G230="SA",'Sound Power'!AY225,'Sound Power'!P225)</f>
        <v>#DIV/0!</v>
      </c>
      <c r="F225" s="67" t="e">
        <f>IF(Calcul!$G230="SA",'Sound Power'!AZ225,'Sound Power'!Q225)</f>
        <v>#DIV/0!</v>
      </c>
      <c r="G225" s="67" t="e">
        <f>IF(Calcul!$G230="SA",'Sound Power'!BA225,'Sound Power'!R225)</f>
        <v>#DIV/0!</v>
      </c>
      <c r="H225" s="67" t="e">
        <f>IF(Calcul!$G230="SA",'Sound Power'!BB225,'Sound Power'!S225)</f>
        <v>#DIV/0!</v>
      </c>
      <c r="I225" s="67" t="e">
        <f>IF(Calcul!$G230="SA",'Sound Power'!BC225,'Sound Power'!T225)</f>
        <v>#DIV/0!</v>
      </c>
      <c r="J225" s="67" t="e">
        <f>IF(Calcul!$G230="SA",'Sound Power'!BD225,'Sound Power'!U225)</f>
        <v>#DIV/0!</v>
      </c>
      <c r="K225" s="67" t="e">
        <f>IF(Calcul!$G230="SA",'Sound Power'!BE225,'Sound Power'!V225)</f>
        <v>#DIV/0!</v>
      </c>
      <c r="L225" s="67" t="e">
        <f>IF(Calcul!$G230="SA",'Sound Power'!BF225,'Sound Power'!W225)</f>
        <v>#DIV/0!</v>
      </c>
      <c r="M225" s="67" t="e">
        <f>'Sound Power'!BY225</f>
        <v>#DIV/0!</v>
      </c>
      <c r="N225" s="67" t="e">
        <f>'Sound Power'!BZ225</f>
        <v>#DIV/0!</v>
      </c>
      <c r="O225" s="67" t="e">
        <f>'Sound Power'!CA225</f>
        <v>#DIV/0!</v>
      </c>
      <c r="P225" s="67" t="e">
        <f>'Sound Power'!CB225</f>
        <v>#DIV/0!</v>
      </c>
      <c r="Q225" s="67" t="e">
        <f>'Sound Power'!CC225</f>
        <v>#DIV/0!</v>
      </c>
      <c r="R225" s="67" t="e">
        <f>'Sound Power'!CD225</f>
        <v>#DIV/0!</v>
      </c>
      <c r="S225" s="67" t="e">
        <f>'Sound Power'!CE225</f>
        <v>#DIV/0!</v>
      </c>
      <c r="T225" s="67" t="e">
        <f>'Sound Power'!CF225</f>
        <v>#DIV/0!</v>
      </c>
      <c r="U225" s="64">
        <f t="shared" si="74"/>
        <v>0</v>
      </c>
      <c r="V225" s="64">
        <f t="shared" si="75"/>
        <v>0</v>
      </c>
      <c r="W225" s="67" t="e">
        <f>('ModelParams Lp'!B$4*10^'ModelParams Lp'!B$5*($U225/$V225)^'ModelParams Lp'!B$6)*3</f>
        <v>#DIV/0!</v>
      </c>
      <c r="X225" s="67" t="e">
        <f>('ModelParams Lp'!C$4*10^'ModelParams Lp'!C$5*($U225/$V225)^'ModelParams Lp'!C$6)*3</f>
        <v>#DIV/0!</v>
      </c>
      <c r="Y225" s="67" t="e">
        <f>('ModelParams Lp'!D$4*10^'ModelParams Lp'!D$5*($U225/$V225)^'ModelParams Lp'!D$6)*3</f>
        <v>#DIV/0!</v>
      </c>
      <c r="Z225" s="67" t="e">
        <f>('ModelParams Lp'!E$4*10^'ModelParams Lp'!E$5*($U225/$V225)^'ModelParams Lp'!E$6)*3</f>
        <v>#DIV/0!</v>
      </c>
      <c r="AA225" s="67" t="e">
        <f>('ModelParams Lp'!F$4*10^'ModelParams Lp'!F$5*($U225/$V225)^'ModelParams Lp'!F$6)*3</f>
        <v>#DIV/0!</v>
      </c>
      <c r="AB225" s="67" t="e">
        <f>('ModelParams Lp'!G$4*10^'ModelParams Lp'!G$5*($U225/$V225)^'ModelParams Lp'!G$6)*3</f>
        <v>#DIV/0!</v>
      </c>
      <c r="AC225" s="67" t="e">
        <f>('ModelParams Lp'!H$4*10^'ModelParams Lp'!H$5*($U225/$V225)^'ModelParams Lp'!H$6)*3</f>
        <v>#DIV/0!</v>
      </c>
      <c r="AD225" s="67" t="e">
        <f>('ModelParams Lp'!I$4*10^'ModelParams Lp'!I$5*($U225/$V225)^'ModelParams Lp'!I$6)*3</f>
        <v>#DIV/0!</v>
      </c>
      <c r="AE225" s="53" t="e">
        <f t="shared" si="76"/>
        <v>#DIV/0!</v>
      </c>
      <c r="AF225" s="53" t="e">
        <f>IF(AE225&lt;'ModelParams Lp'!$B$16,-1,IF(AE225&lt;'ModelParams Lp'!$C$16,0,IF(AE225&lt;'ModelParams Lp'!$D$16,1,IF(AE225&lt;'ModelParams Lp'!$E$16,2,IF(AE225&lt;'ModelParams Lp'!$F$16,3,IF(AE225&lt;'ModelParams Lp'!$G$16,4,IF(AE225&lt;'ModelParams Lp'!$H$16,5,6)))))))</f>
        <v>#DIV/0!</v>
      </c>
      <c r="AG225" s="67" t="e">
        <f ca="1">IF($AF225&gt;1,0,OFFSET('ModelParams Lp'!$C$12,0,-'Sound Pressure'!$AF225))</f>
        <v>#DIV/0!</v>
      </c>
      <c r="AH225" s="67" t="e">
        <f ca="1">IF($AF225&gt;2,0,OFFSET('ModelParams Lp'!$D$12,0,-'Sound Pressure'!$AF225))</f>
        <v>#DIV/0!</v>
      </c>
      <c r="AI225" s="67" t="e">
        <f ca="1">IF($AF225&gt;3,0,OFFSET('ModelParams Lp'!$E$12,0,-'Sound Pressure'!$AF225))</f>
        <v>#DIV/0!</v>
      </c>
      <c r="AJ225" s="67" t="e">
        <f ca="1">IF($AF225&gt;4,0,OFFSET('ModelParams Lp'!$F$12,0,-'Sound Pressure'!$AF225))</f>
        <v>#DIV/0!</v>
      </c>
      <c r="AK225" s="67" t="e">
        <f ca="1">IF($AF225&gt;3,0,OFFSET('ModelParams Lp'!$G$12,0,-'Sound Pressure'!$AF225))</f>
        <v>#DIV/0!</v>
      </c>
      <c r="AL225" s="67" t="e">
        <f ca="1">IF($AF225&gt;5,0,OFFSET('ModelParams Lp'!$H$12,0,-'Sound Pressure'!$AF225))</f>
        <v>#DIV/0!</v>
      </c>
      <c r="AM225" s="67" t="e">
        <f ca="1">IF($AF225&gt;6,0,OFFSET('ModelParams Lp'!$I$12,0,-'Sound Pressure'!$AF225))</f>
        <v>#DIV/0!</v>
      </c>
      <c r="AN225" s="67" t="e">
        <f ca="1">IF($AF225&gt;7,0,IF($AF$4&lt;0,3,OFFSET('ModelParams Lp'!$J$12,0,-'Sound Pressure'!$AF225)))</f>
        <v>#DIV/0!</v>
      </c>
      <c r="AO225" s="67" t="e">
        <f t="shared" si="95"/>
        <v>#DIV/0!</v>
      </c>
      <c r="AP225" s="67" t="e">
        <f t="shared" si="73"/>
        <v>#DIV/0!</v>
      </c>
      <c r="AQ225" s="67" t="e">
        <f t="shared" si="73"/>
        <v>#DIV/0!</v>
      </c>
      <c r="AR225" s="67" t="e">
        <f t="shared" si="73"/>
        <v>#DIV/0!</v>
      </c>
      <c r="AS225" s="67" t="e">
        <f t="shared" si="73"/>
        <v>#DIV/0!</v>
      </c>
      <c r="AT225" s="67" t="e">
        <f t="shared" si="73"/>
        <v>#DIV/0!</v>
      </c>
      <c r="AU225" s="67" t="e">
        <f t="shared" si="73"/>
        <v>#DIV/0!</v>
      </c>
      <c r="AV225" s="67" t="e">
        <f t="shared" si="73"/>
        <v>#DIV/0!</v>
      </c>
      <c r="AW225" s="67">
        <f>'ModelParams Lp'!B$22</f>
        <v>4</v>
      </c>
      <c r="AX225" s="67">
        <f>'ModelParams Lp'!C$22</f>
        <v>2</v>
      </c>
      <c r="AY225" s="67">
        <f>'ModelParams Lp'!D$22</f>
        <v>1</v>
      </c>
      <c r="AZ225" s="67">
        <f>'ModelParams Lp'!E$22</f>
        <v>0</v>
      </c>
      <c r="BA225" s="67">
        <f>'ModelParams Lp'!F$22</f>
        <v>0</v>
      </c>
      <c r="BB225" s="67">
        <f>'ModelParams Lp'!G$22</f>
        <v>0</v>
      </c>
      <c r="BC225" s="67">
        <f>'ModelParams Lp'!H$22</f>
        <v>0</v>
      </c>
      <c r="BD225" s="67">
        <f>'ModelParams Lp'!I$22</f>
        <v>0</v>
      </c>
      <c r="BE225" s="67" t="e">
        <f>-10*LOG(2/(4*PI()*2^2)+4/(0.163*(Calcul!$K230*Calcul!$L230)/VLOOKUP(Calcul!$I230,'ModelParams Lp'!$E$37:$F$39,2,0)))</f>
        <v>#N/A</v>
      </c>
      <c r="BF225" s="67" t="e">
        <f>-10*LOG(2/(4*PI()*2^2)+4/(0.163*(Calcul!$K230*Calcul!$L230)/VLOOKUP(Calcul!$I230,'ModelParams Lp'!$E$37:$F$39,2,0)))</f>
        <v>#N/A</v>
      </c>
      <c r="BG225" s="67" t="e">
        <f>-10*LOG(2/(4*PI()*2^2)+4/(0.163*(Calcul!$K230*Calcul!$L230)/VLOOKUP(Calcul!$I230,'ModelParams Lp'!$E$37:$F$39,2,0)))</f>
        <v>#N/A</v>
      </c>
      <c r="BH225" s="67" t="e">
        <f>-10*LOG(2/(4*PI()*2^2)+4/(0.163*(Calcul!$K230*Calcul!$L230)/VLOOKUP(Calcul!$I230,'ModelParams Lp'!$E$37:$F$39,2,0)))</f>
        <v>#N/A</v>
      </c>
      <c r="BI225" s="67" t="e">
        <f>-10*LOG(2/(4*PI()*2^2)+4/(0.163*(Calcul!$K230*Calcul!$L230)/VLOOKUP(Calcul!$I230,'ModelParams Lp'!$E$37:$F$39,2,0)))</f>
        <v>#N/A</v>
      </c>
      <c r="BJ225" s="67" t="e">
        <f>-10*LOG(2/(4*PI()*2^2)+4/(0.163*(Calcul!$K230*Calcul!$L230)/VLOOKUP(Calcul!$I230,'ModelParams Lp'!$E$37:$F$39,2,0)))</f>
        <v>#N/A</v>
      </c>
      <c r="BK225" s="67" t="e">
        <f>-10*LOG(2/(4*PI()*2^2)+4/(0.163*(Calcul!$K230*Calcul!$L230)/VLOOKUP(Calcul!$I230,'ModelParams Lp'!$E$37:$F$39,2,0)))</f>
        <v>#N/A</v>
      </c>
      <c r="BL225" s="67" t="e">
        <f>-10*LOG(2/(4*PI()*2^2)+4/(0.163*(Calcul!$K230*Calcul!$L230)/VLOOKUP(Calcul!$I230,'ModelParams Lp'!$E$37:$F$39,2,0)))</f>
        <v>#N/A</v>
      </c>
      <c r="BM225" s="67" t="e">
        <f>VLOOKUP(Calcul!$J230,'ModelParams Lp'!$D$28:$O$32,5,0)+BE225</f>
        <v>#N/A</v>
      </c>
      <c r="BN225" s="67" t="e">
        <f>VLOOKUP(Calcul!$J230,'ModelParams Lp'!$D$28:$O$32,6,0)+BF225</f>
        <v>#N/A</v>
      </c>
      <c r="BO225" s="67" t="e">
        <f>VLOOKUP(Calcul!$J230,'ModelParams Lp'!$D$28:$O$32,7,0)+BG225</f>
        <v>#N/A</v>
      </c>
      <c r="BP225" s="67" t="e">
        <f>VLOOKUP(Calcul!$J230,'ModelParams Lp'!$D$28:$O$32,8,0)+BH225</f>
        <v>#N/A</v>
      </c>
      <c r="BQ225" s="67" t="e">
        <f>VLOOKUP(Calcul!$J230,'ModelParams Lp'!$D$28:$O$32,9,0)+BI225</f>
        <v>#N/A</v>
      </c>
      <c r="BR225" s="67" t="e">
        <f>VLOOKUP(Calcul!$J230,'ModelParams Lp'!$D$28:$O$32,10,0)+BJ225</f>
        <v>#N/A</v>
      </c>
      <c r="BS225" s="67" t="e">
        <f>VLOOKUP(Calcul!$J230,'ModelParams Lp'!$D$28:$O$32,11,0)+BK225</f>
        <v>#N/A</v>
      </c>
      <c r="BT225" s="67" t="e">
        <f>VLOOKUP(Calcul!$J230,'ModelParams Lp'!$D$28:$O$32,12,0)+BL225</f>
        <v>#N/A</v>
      </c>
      <c r="BU225" s="66" t="e">
        <f t="shared" ca="1" si="77"/>
        <v>#DIV/0!</v>
      </c>
      <c r="BV225" s="66" t="e">
        <f t="shared" ca="1" si="78"/>
        <v>#DIV/0!</v>
      </c>
      <c r="BW225" s="66" t="e">
        <f t="shared" ca="1" si="79"/>
        <v>#DIV/0!</v>
      </c>
      <c r="BX225" s="66" t="e">
        <f t="shared" ca="1" si="80"/>
        <v>#DIV/0!</v>
      </c>
      <c r="BY225" s="66" t="e">
        <f t="shared" ca="1" si="81"/>
        <v>#DIV/0!</v>
      </c>
      <c r="BZ225" s="66" t="e">
        <f t="shared" ca="1" si="82"/>
        <v>#DIV/0!</v>
      </c>
      <c r="CA225" s="66" t="e">
        <f t="shared" ca="1" si="83"/>
        <v>#DIV/0!</v>
      </c>
      <c r="CB225" s="66" t="e">
        <f t="shared" ca="1" si="84"/>
        <v>#DIV/0!</v>
      </c>
      <c r="CC225" s="24" t="e">
        <f ca="1">10*LOG10(IF(BU225="",0,POWER(10,((BU225+'ModelParams Lw'!$O$4)/10))) +IF(BV225="",0,POWER(10,((BV225+'ModelParams Lw'!$P$4)/10))) +IF(BW225="",0,POWER(10,((BW225+'ModelParams Lw'!$Q$4)/10))) +IF(BX225="",0,POWER(10,((BX225+'ModelParams Lw'!$R$4)/10))) +IF(BY225="",0,POWER(10,((BY225+'ModelParams Lw'!$S$4)/10))) +IF(BZ225="",0,POWER(10,((BZ225+'ModelParams Lw'!$T$4)/10))) +IF(CA225="",0,POWER(10,((CA225+'ModelParams Lw'!$U$4)/10)))+IF(CB225="",0,POWER(10,((CB225+'ModelParams Lw'!$V$4)/10))))</f>
        <v>#DIV/0!</v>
      </c>
      <c r="CD225" s="24" t="e">
        <f t="shared" ca="1" si="85"/>
        <v>#DIV/0!</v>
      </c>
      <c r="CE225" s="24" t="e">
        <f ca="1">(BU225-'ModelParams Lw'!O$10)/'ModelParams Lw'!O$11</f>
        <v>#DIV/0!</v>
      </c>
      <c r="CF225" s="24" t="e">
        <f ca="1">(BV225-'ModelParams Lw'!P$10)/'ModelParams Lw'!P$11</f>
        <v>#DIV/0!</v>
      </c>
      <c r="CG225" s="24" t="e">
        <f ca="1">(BW225-'ModelParams Lw'!Q$10)/'ModelParams Lw'!Q$11</f>
        <v>#DIV/0!</v>
      </c>
      <c r="CH225" s="24" t="e">
        <f ca="1">(BX225-'ModelParams Lw'!R$10)/'ModelParams Lw'!R$11</f>
        <v>#DIV/0!</v>
      </c>
      <c r="CI225" s="24" t="e">
        <f ca="1">(BY225-'ModelParams Lw'!S$10)/'ModelParams Lw'!S$11</f>
        <v>#DIV/0!</v>
      </c>
      <c r="CJ225" s="24" t="e">
        <f ca="1">(BZ225-'ModelParams Lw'!T$10)/'ModelParams Lw'!T$11</f>
        <v>#DIV/0!</v>
      </c>
      <c r="CK225" s="24" t="e">
        <f ca="1">(CA225-'ModelParams Lw'!U$10)/'ModelParams Lw'!U$11</f>
        <v>#DIV/0!</v>
      </c>
      <c r="CL225" s="24" t="e">
        <f ca="1">(CB225-'ModelParams Lw'!V$10)/'ModelParams Lw'!V$11</f>
        <v>#DIV/0!</v>
      </c>
      <c r="CM225" s="66" t="e">
        <f t="shared" si="86"/>
        <v>#DIV/0!</v>
      </c>
      <c r="CN225" s="66" t="e">
        <f t="shared" si="87"/>
        <v>#DIV/0!</v>
      </c>
      <c r="CO225" s="66" t="e">
        <f t="shared" si="88"/>
        <v>#DIV/0!</v>
      </c>
      <c r="CP225" s="66" t="e">
        <f t="shared" si="89"/>
        <v>#DIV/0!</v>
      </c>
      <c r="CQ225" s="66" t="e">
        <f t="shared" si="90"/>
        <v>#DIV/0!</v>
      </c>
      <c r="CR225" s="66" t="e">
        <f t="shared" si="91"/>
        <v>#DIV/0!</v>
      </c>
      <c r="CS225" s="66" t="e">
        <f t="shared" si="92"/>
        <v>#DIV/0!</v>
      </c>
      <c r="CT225" s="66" t="e">
        <f t="shared" si="93"/>
        <v>#DIV/0!</v>
      </c>
      <c r="CU225" s="24" t="e">
        <f>10*LOG10(IF(CM225="",0,POWER(10,((CM225+'ModelParams Lw'!$O$4)/10))) +IF(CN225="",0,POWER(10,((CN225+'ModelParams Lw'!$P$4)/10))) +IF(CO225="",0,POWER(10,((CO225+'ModelParams Lw'!$Q$4)/10))) +IF(CP225="",0,POWER(10,((CP225+'ModelParams Lw'!$R$4)/10))) +IF(CQ225="",0,POWER(10,((CQ225+'ModelParams Lw'!$S$4)/10))) +IF(CR225="",0,POWER(10,((CR225+'ModelParams Lw'!$T$4)/10))) +IF(CS225="",0,POWER(10,((CS225+'ModelParams Lw'!$U$4)/10)))+IF(CT225="",0,POWER(10,((CT225+'ModelParams Lw'!$V$4)/10))))</f>
        <v>#DIV/0!</v>
      </c>
      <c r="CV225" s="24" t="e">
        <f t="shared" si="94"/>
        <v>#DIV/0!</v>
      </c>
      <c r="CW225" s="24" t="e">
        <f>(CM225-'ModelParams Lw'!O$10)/'ModelParams Lw'!O$11</f>
        <v>#DIV/0!</v>
      </c>
      <c r="CX225" s="24" t="e">
        <f>(CN225-'ModelParams Lw'!P$10)/'ModelParams Lw'!P$11</f>
        <v>#DIV/0!</v>
      </c>
      <c r="CY225" s="24" t="e">
        <f>(CO225-'ModelParams Lw'!Q$10)/'ModelParams Lw'!Q$11</f>
        <v>#DIV/0!</v>
      </c>
      <c r="CZ225" s="24" t="e">
        <f>(CP225-'ModelParams Lw'!R$10)/'ModelParams Lw'!R$11</f>
        <v>#DIV/0!</v>
      </c>
      <c r="DA225" s="24" t="e">
        <f>(CQ225-'ModelParams Lw'!S$10)/'ModelParams Lw'!S$11</f>
        <v>#DIV/0!</v>
      </c>
      <c r="DB225" s="24" t="e">
        <f>(CR225-'ModelParams Lw'!T$10)/'ModelParams Lw'!T$11</f>
        <v>#DIV/0!</v>
      </c>
      <c r="DC225" s="24" t="e">
        <f>(CS225-'ModelParams Lw'!U$10)/'ModelParams Lw'!U$11</f>
        <v>#DIV/0!</v>
      </c>
      <c r="DD225" s="24" t="e">
        <f>(CT225-'ModelParams Lw'!V$10)/'ModelParams Lw'!V$11</f>
        <v>#DIV/0!</v>
      </c>
    </row>
    <row r="226" spans="1:108" x14ac:dyDescent="0.25">
      <c r="A226" s="12">
        <f>'Sound Power'!B226</f>
        <v>0</v>
      </c>
      <c r="B226" s="12">
        <f>'Sound Power'!D226</f>
        <v>0</v>
      </c>
      <c r="C226" s="12">
        <f>'Sound Power'!E226</f>
        <v>0</v>
      </c>
      <c r="D226" s="12">
        <f>'Sound Power'!F226</f>
        <v>0</v>
      </c>
      <c r="E226" s="67" t="e">
        <f>IF(Calcul!$G231="SA",'Sound Power'!AY226,'Sound Power'!P226)</f>
        <v>#DIV/0!</v>
      </c>
      <c r="F226" s="67" t="e">
        <f>IF(Calcul!$G231="SA",'Sound Power'!AZ226,'Sound Power'!Q226)</f>
        <v>#DIV/0!</v>
      </c>
      <c r="G226" s="67" t="e">
        <f>IF(Calcul!$G231="SA",'Sound Power'!BA226,'Sound Power'!R226)</f>
        <v>#DIV/0!</v>
      </c>
      <c r="H226" s="67" t="e">
        <f>IF(Calcul!$G231="SA",'Sound Power'!BB226,'Sound Power'!S226)</f>
        <v>#DIV/0!</v>
      </c>
      <c r="I226" s="67" t="e">
        <f>IF(Calcul!$G231="SA",'Sound Power'!BC226,'Sound Power'!T226)</f>
        <v>#DIV/0!</v>
      </c>
      <c r="J226" s="67" t="e">
        <f>IF(Calcul!$G231="SA",'Sound Power'!BD226,'Sound Power'!U226)</f>
        <v>#DIV/0!</v>
      </c>
      <c r="K226" s="67" t="e">
        <f>IF(Calcul!$G231="SA",'Sound Power'!BE226,'Sound Power'!V226)</f>
        <v>#DIV/0!</v>
      </c>
      <c r="L226" s="67" t="e">
        <f>IF(Calcul!$G231="SA",'Sound Power'!BF226,'Sound Power'!W226)</f>
        <v>#DIV/0!</v>
      </c>
      <c r="M226" s="67" t="e">
        <f>'Sound Power'!BY226</f>
        <v>#DIV/0!</v>
      </c>
      <c r="N226" s="67" t="e">
        <f>'Sound Power'!BZ226</f>
        <v>#DIV/0!</v>
      </c>
      <c r="O226" s="67" t="e">
        <f>'Sound Power'!CA226</f>
        <v>#DIV/0!</v>
      </c>
      <c r="P226" s="67" t="e">
        <f>'Sound Power'!CB226</f>
        <v>#DIV/0!</v>
      </c>
      <c r="Q226" s="67" t="e">
        <f>'Sound Power'!CC226</f>
        <v>#DIV/0!</v>
      </c>
      <c r="R226" s="67" t="e">
        <f>'Sound Power'!CD226</f>
        <v>#DIV/0!</v>
      </c>
      <c r="S226" s="67" t="e">
        <f>'Sound Power'!CE226</f>
        <v>#DIV/0!</v>
      </c>
      <c r="T226" s="67" t="e">
        <f>'Sound Power'!CF226</f>
        <v>#DIV/0!</v>
      </c>
      <c r="U226" s="64">
        <f t="shared" si="74"/>
        <v>0</v>
      </c>
      <c r="V226" s="64">
        <f t="shared" si="75"/>
        <v>0</v>
      </c>
      <c r="W226" s="67" t="e">
        <f>('ModelParams Lp'!B$4*10^'ModelParams Lp'!B$5*($U226/$V226)^'ModelParams Lp'!B$6)*3</f>
        <v>#DIV/0!</v>
      </c>
      <c r="X226" s="67" t="e">
        <f>('ModelParams Lp'!C$4*10^'ModelParams Lp'!C$5*($U226/$V226)^'ModelParams Lp'!C$6)*3</f>
        <v>#DIV/0!</v>
      </c>
      <c r="Y226" s="67" t="e">
        <f>('ModelParams Lp'!D$4*10^'ModelParams Lp'!D$5*($U226/$V226)^'ModelParams Lp'!D$6)*3</f>
        <v>#DIV/0!</v>
      </c>
      <c r="Z226" s="67" t="e">
        <f>('ModelParams Lp'!E$4*10^'ModelParams Lp'!E$5*($U226/$V226)^'ModelParams Lp'!E$6)*3</f>
        <v>#DIV/0!</v>
      </c>
      <c r="AA226" s="67" t="e">
        <f>('ModelParams Lp'!F$4*10^'ModelParams Lp'!F$5*($U226/$V226)^'ModelParams Lp'!F$6)*3</f>
        <v>#DIV/0!</v>
      </c>
      <c r="AB226" s="67" t="e">
        <f>('ModelParams Lp'!G$4*10^'ModelParams Lp'!G$5*($U226/$V226)^'ModelParams Lp'!G$6)*3</f>
        <v>#DIV/0!</v>
      </c>
      <c r="AC226" s="67" t="e">
        <f>('ModelParams Lp'!H$4*10^'ModelParams Lp'!H$5*($U226/$V226)^'ModelParams Lp'!H$6)*3</f>
        <v>#DIV/0!</v>
      </c>
      <c r="AD226" s="67" t="e">
        <f>('ModelParams Lp'!I$4*10^'ModelParams Lp'!I$5*($U226/$V226)^'ModelParams Lp'!I$6)*3</f>
        <v>#DIV/0!</v>
      </c>
      <c r="AE226" s="53" t="e">
        <f t="shared" si="76"/>
        <v>#DIV/0!</v>
      </c>
      <c r="AF226" s="53" t="e">
        <f>IF(AE226&lt;'ModelParams Lp'!$B$16,-1,IF(AE226&lt;'ModelParams Lp'!$C$16,0,IF(AE226&lt;'ModelParams Lp'!$D$16,1,IF(AE226&lt;'ModelParams Lp'!$E$16,2,IF(AE226&lt;'ModelParams Lp'!$F$16,3,IF(AE226&lt;'ModelParams Lp'!$G$16,4,IF(AE226&lt;'ModelParams Lp'!$H$16,5,6)))))))</f>
        <v>#DIV/0!</v>
      </c>
      <c r="AG226" s="67" t="e">
        <f ca="1">IF($AF226&gt;1,0,OFFSET('ModelParams Lp'!$C$12,0,-'Sound Pressure'!$AF226))</f>
        <v>#DIV/0!</v>
      </c>
      <c r="AH226" s="67" t="e">
        <f ca="1">IF($AF226&gt;2,0,OFFSET('ModelParams Lp'!$D$12,0,-'Sound Pressure'!$AF226))</f>
        <v>#DIV/0!</v>
      </c>
      <c r="AI226" s="67" t="e">
        <f ca="1">IF($AF226&gt;3,0,OFFSET('ModelParams Lp'!$E$12,0,-'Sound Pressure'!$AF226))</f>
        <v>#DIV/0!</v>
      </c>
      <c r="AJ226" s="67" t="e">
        <f ca="1">IF($AF226&gt;4,0,OFFSET('ModelParams Lp'!$F$12,0,-'Sound Pressure'!$AF226))</f>
        <v>#DIV/0!</v>
      </c>
      <c r="AK226" s="67" t="e">
        <f ca="1">IF($AF226&gt;3,0,OFFSET('ModelParams Lp'!$G$12,0,-'Sound Pressure'!$AF226))</f>
        <v>#DIV/0!</v>
      </c>
      <c r="AL226" s="67" t="e">
        <f ca="1">IF($AF226&gt;5,0,OFFSET('ModelParams Lp'!$H$12,0,-'Sound Pressure'!$AF226))</f>
        <v>#DIV/0!</v>
      </c>
      <c r="AM226" s="67" t="e">
        <f ca="1">IF($AF226&gt;6,0,OFFSET('ModelParams Lp'!$I$12,0,-'Sound Pressure'!$AF226))</f>
        <v>#DIV/0!</v>
      </c>
      <c r="AN226" s="67" t="e">
        <f ca="1">IF($AF226&gt;7,0,IF($AF$4&lt;0,3,OFFSET('ModelParams Lp'!$J$12,0,-'Sound Pressure'!$AF226)))</f>
        <v>#DIV/0!</v>
      </c>
      <c r="AO226" s="67" t="e">
        <f t="shared" si="95"/>
        <v>#DIV/0!</v>
      </c>
      <c r="AP226" s="67" t="e">
        <f t="shared" si="73"/>
        <v>#DIV/0!</v>
      </c>
      <c r="AQ226" s="67" t="e">
        <f t="shared" si="73"/>
        <v>#DIV/0!</v>
      </c>
      <c r="AR226" s="67" t="e">
        <f t="shared" si="73"/>
        <v>#DIV/0!</v>
      </c>
      <c r="AS226" s="67" t="e">
        <f t="shared" si="73"/>
        <v>#DIV/0!</v>
      </c>
      <c r="AT226" s="67" t="e">
        <f t="shared" si="73"/>
        <v>#DIV/0!</v>
      </c>
      <c r="AU226" s="67" t="e">
        <f t="shared" si="73"/>
        <v>#DIV/0!</v>
      </c>
      <c r="AV226" s="67" t="e">
        <f t="shared" si="73"/>
        <v>#DIV/0!</v>
      </c>
      <c r="AW226" s="67">
        <f>'ModelParams Lp'!B$22</f>
        <v>4</v>
      </c>
      <c r="AX226" s="67">
        <f>'ModelParams Lp'!C$22</f>
        <v>2</v>
      </c>
      <c r="AY226" s="67">
        <f>'ModelParams Lp'!D$22</f>
        <v>1</v>
      </c>
      <c r="AZ226" s="67">
        <f>'ModelParams Lp'!E$22</f>
        <v>0</v>
      </c>
      <c r="BA226" s="67">
        <f>'ModelParams Lp'!F$22</f>
        <v>0</v>
      </c>
      <c r="BB226" s="67">
        <f>'ModelParams Lp'!G$22</f>
        <v>0</v>
      </c>
      <c r="BC226" s="67">
        <f>'ModelParams Lp'!H$22</f>
        <v>0</v>
      </c>
      <c r="BD226" s="67">
        <f>'ModelParams Lp'!I$22</f>
        <v>0</v>
      </c>
      <c r="BE226" s="67" t="e">
        <f>-10*LOG(2/(4*PI()*2^2)+4/(0.163*(Calcul!$K231*Calcul!$L231)/VLOOKUP(Calcul!$I231,'ModelParams Lp'!$E$37:$F$39,2,0)))</f>
        <v>#N/A</v>
      </c>
      <c r="BF226" s="67" t="e">
        <f>-10*LOG(2/(4*PI()*2^2)+4/(0.163*(Calcul!$K231*Calcul!$L231)/VLOOKUP(Calcul!$I231,'ModelParams Lp'!$E$37:$F$39,2,0)))</f>
        <v>#N/A</v>
      </c>
      <c r="BG226" s="67" t="e">
        <f>-10*LOG(2/(4*PI()*2^2)+4/(0.163*(Calcul!$K231*Calcul!$L231)/VLOOKUP(Calcul!$I231,'ModelParams Lp'!$E$37:$F$39,2,0)))</f>
        <v>#N/A</v>
      </c>
      <c r="BH226" s="67" t="e">
        <f>-10*LOG(2/(4*PI()*2^2)+4/(0.163*(Calcul!$K231*Calcul!$L231)/VLOOKUP(Calcul!$I231,'ModelParams Lp'!$E$37:$F$39,2,0)))</f>
        <v>#N/A</v>
      </c>
      <c r="BI226" s="67" t="e">
        <f>-10*LOG(2/(4*PI()*2^2)+4/(0.163*(Calcul!$K231*Calcul!$L231)/VLOOKUP(Calcul!$I231,'ModelParams Lp'!$E$37:$F$39,2,0)))</f>
        <v>#N/A</v>
      </c>
      <c r="BJ226" s="67" t="e">
        <f>-10*LOG(2/(4*PI()*2^2)+4/(0.163*(Calcul!$K231*Calcul!$L231)/VLOOKUP(Calcul!$I231,'ModelParams Lp'!$E$37:$F$39,2,0)))</f>
        <v>#N/A</v>
      </c>
      <c r="BK226" s="67" t="e">
        <f>-10*LOG(2/(4*PI()*2^2)+4/(0.163*(Calcul!$K231*Calcul!$L231)/VLOOKUP(Calcul!$I231,'ModelParams Lp'!$E$37:$F$39,2,0)))</f>
        <v>#N/A</v>
      </c>
      <c r="BL226" s="67" t="e">
        <f>-10*LOG(2/(4*PI()*2^2)+4/(0.163*(Calcul!$K231*Calcul!$L231)/VLOOKUP(Calcul!$I231,'ModelParams Lp'!$E$37:$F$39,2,0)))</f>
        <v>#N/A</v>
      </c>
      <c r="BM226" s="67" t="e">
        <f>VLOOKUP(Calcul!$J231,'ModelParams Lp'!$D$28:$O$32,5,0)+BE226</f>
        <v>#N/A</v>
      </c>
      <c r="BN226" s="67" t="e">
        <f>VLOOKUP(Calcul!$J231,'ModelParams Lp'!$D$28:$O$32,6,0)+BF226</f>
        <v>#N/A</v>
      </c>
      <c r="BO226" s="67" t="e">
        <f>VLOOKUP(Calcul!$J231,'ModelParams Lp'!$D$28:$O$32,7,0)+BG226</f>
        <v>#N/A</v>
      </c>
      <c r="BP226" s="67" t="e">
        <f>VLOOKUP(Calcul!$J231,'ModelParams Lp'!$D$28:$O$32,8,0)+BH226</f>
        <v>#N/A</v>
      </c>
      <c r="BQ226" s="67" t="e">
        <f>VLOOKUP(Calcul!$J231,'ModelParams Lp'!$D$28:$O$32,9,0)+BI226</f>
        <v>#N/A</v>
      </c>
      <c r="BR226" s="67" t="e">
        <f>VLOOKUP(Calcul!$J231,'ModelParams Lp'!$D$28:$O$32,10,0)+BJ226</f>
        <v>#N/A</v>
      </c>
      <c r="BS226" s="67" t="e">
        <f>VLOOKUP(Calcul!$J231,'ModelParams Lp'!$D$28:$O$32,11,0)+BK226</f>
        <v>#N/A</v>
      </c>
      <c r="BT226" s="67" t="e">
        <f>VLOOKUP(Calcul!$J231,'ModelParams Lp'!$D$28:$O$32,12,0)+BL226</f>
        <v>#N/A</v>
      </c>
      <c r="BU226" s="66" t="e">
        <f t="shared" ca="1" si="77"/>
        <v>#DIV/0!</v>
      </c>
      <c r="BV226" s="66" t="e">
        <f t="shared" ca="1" si="78"/>
        <v>#DIV/0!</v>
      </c>
      <c r="BW226" s="66" t="e">
        <f t="shared" ca="1" si="79"/>
        <v>#DIV/0!</v>
      </c>
      <c r="BX226" s="66" t="e">
        <f t="shared" ca="1" si="80"/>
        <v>#DIV/0!</v>
      </c>
      <c r="BY226" s="66" t="e">
        <f t="shared" ca="1" si="81"/>
        <v>#DIV/0!</v>
      </c>
      <c r="BZ226" s="66" t="e">
        <f t="shared" ca="1" si="82"/>
        <v>#DIV/0!</v>
      </c>
      <c r="CA226" s="66" t="e">
        <f t="shared" ca="1" si="83"/>
        <v>#DIV/0!</v>
      </c>
      <c r="CB226" s="66" t="e">
        <f t="shared" ca="1" si="84"/>
        <v>#DIV/0!</v>
      </c>
      <c r="CC226" s="24" t="e">
        <f ca="1">10*LOG10(IF(BU226="",0,POWER(10,((BU226+'ModelParams Lw'!$O$4)/10))) +IF(BV226="",0,POWER(10,((BV226+'ModelParams Lw'!$P$4)/10))) +IF(BW226="",0,POWER(10,((BW226+'ModelParams Lw'!$Q$4)/10))) +IF(BX226="",0,POWER(10,((BX226+'ModelParams Lw'!$R$4)/10))) +IF(BY226="",0,POWER(10,((BY226+'ModelParams Lw'!$S$4)/10))) +IF(BZ226="",0,POWER(10,((BZ226+'ModelParams Lw'!$T$4)/10))) +IF(CA226="",0,POWER(10,((CA226+'ModelParams Lw'!$U$4)/10)))+IF(CB226="",0,POWER(10,((CB226+'ModelParams Lw'!$V$4)/10))))</f>
        <v>#DIV/0!</v>
      </c>
      <c r="CD226" s="24" t="e">
        <f t="shared" ca="1" si="85"/>
        <v>#DIV/0!</v>
      </c>
      <c r="CE226" s="24" t="e">
        <f ca="1">(BU226-'ModelParams Lw'!O$10)/'ModelParams Lw'!O$11</f>
        <v>#DIV/0!</v>
      </c>
      <c r="CF226" s="24" t="e">
        <f ca="1">(BV226-'ModelParams Lw'!P$10)/'ModelParams Lw'!P$11</f>
        <v>#DIV/0!</v>
      </c>
      <c r="CG226" s="24" t="e">
        <f ca="1">(BW226-'ModelParams Lw'!Q$10)/'ModelParams Lw'!Q$11</f>
        <v>#DIV/0!</v>
      </c>
      <c r="CH226" s="24" t="e">
        <f ca="1">(BX226-'ModelParams Lw'!R$10)/'ModelParams Lw'!R$11</f>
        <v>#DIV/0!</v>
      </c>
      <c r="CI226" s="24" t="e">
        <f ca="1">(BY226-'ModelParams Lw'!S$10)/'ModelParams Lw'!S$11</f>
        <v>#DIV/0!</v>
      </c>
      <c r="CJ226" s="24" t="e">
        <f ca="1">(BZ226-'ModelParams Lw'!T$10)/'ModelParams Lw'!T$11</f>
        <v>#DIV/0!</v>
      </c>
      <c r="CK226" s="24" t="e">
        <f ca="1">(CA226-'ModelParams Lw'!U$10)/'ModelParams Lw'!U$11</f>
        <v>#DIV/0!</v>
      </c>
      <c r="CL226" s="24" t="e">
        <f ca="1">(CB226-'ModelParams Lw'!V$10)/'ModelParams Lw'!V$11</f>
        <v>#DIV/0!</v>
      </c>
      <c r="CM226" s="66" t="e">
        <f t="shared" si="86"/>
        <v>#DIV/0!</v>
      </c>
      <c r="CN226" s="66" t="e">
        <f t="shared" si="87"/>
        <v>#DIV/0!</v>
      </c>
      <c r="CO226" s="66" t="e">
        <f t="shared" si="88"/>
        <v>#DIV/0!</v>
      </c>
      <c r="CP226" s="66" t="e">
        <f t="shared" si="89"/>
        <v>#DIV/0!</v>
      </c>
      <c r="CQ226" s="66" t="e">
        <f t="shared" si="90"/>
        <v>#DIV/0!</v>
      </c>
      <c r="CR226" s="66" t="e">
        <f t="shared" si="91"/>
        <v>#DIV/0!</v>
      </c>
      <c r="CS226" s="66" t="e">
        <f t="shared" si="92"/>
        <v>#DIV/0!</v>
      </c>
      <c r="CT226" s="66" t="e">
        <f t="shared" si="93"/>
        <v>#DIV/0!</v>
      </c>
      <c r="CU226" s="24" t="e">
        <f>10*LOG10(IF(CM226="",0,POWER(10,((CM226+'ModelParams Lw'!$O$4)/10))) +IF(CN226="",0,POWER(10,((CN226+'ModelParams Lw'!$P$4)/10))) +IF(CO226="",0,POWER(10,((CO226+'ModelParams Lw'!$Q$4)/10))) +IF(CP226="",0,POWER(10,((CP226+'ModelParams Lw'!$R$4)/10))) +IF(CQ226="",0,POWER(10,((CQ226+'ModelParams Lw'!$S$4)/10))) +IF(CR226="",0,POWER(10,((CR226+'ModelParams Lw'!$T$4)/10))) +IF(CS226="",0,POWER(10,((CS226+'ModelParams Lw'!$U$4)/10)))+IF(CT226="",0,POWER(10,((CT226+'ModelParams Lw'!$V$4)/10))))</f>
        <v>#DIV/0!</v>
      </c>
      <c r="CV226" s="24" t="e">
        <f t="shared" si="94"/>
        <v>#DIV/0!</v>
      </c>
      <c r="CW226" s="24" t="e">
        <f>(CM226-'ModelParams Lw'!O$10)/'ModelParams Lw'!O$11</f>
        <v>#DIV/0!</v>
      </c>
      <c r="CX226" s="24" t="e">
        <f>(CN226-'ModelParams Lw'!P$10)/'ModelParams Lw'!P$11</f>
        <v>#DIV/0!</v>
      </c>
      <c r="CY226" s="24" t="e">
        <f>(CO226-'ModelParams Lw'!Q$10)/'ModelParams Lw'!Q$11</f>
        <v>#DIV/0!</v>
      </c>
      <c r="CZ226" s="24" t="e">
        <f>(CP226-'ModelParams Lw'!R$10)/'ModelParams Lw'!R$11</f>
        <v>#DIV/0!</v>
      </c>
      <c r="DA226" s="24" t="e">
        <f>(CQ226-'ModelParams Lw'!S$10)/'ModelParams Lw'!S$11</f>
        <v>#DIV/0!</v>
      </c>
      <c r="DB226" s="24" t="e">
        <f>(CR226-'ModelParams Lw'!T$10)/'ModelParams Lw'!T$11</f>
        <v>#DIV/0!</v>
      </c>
      <c r="DC226" s="24" t="e">
        <f>(CS226-'ModelParams Lw'!U$10)/'ModelParams Lw'!U$11</f>
        <v>#DIV/0!</v>
      </c>
      <c r="DD226" s="24" t="e">
        <f>(CT226-'ModelParams Lw'!V$10)/'ModelParams Lw'!V$11</f>
        <v>#DIV/0!</v>
      </c>
    </row>
    <row r="227" spans="1:108" x14ac:dyDescent="0.25">
      <c r="A227" s="12">
        <f>'Sound Power'!B227</f>
        <v>0</v>
      </c>
      <c r="B227" s="12">
        <f>'Sound Power'!D227</f>
        <v>0</v>
      </c>
      <c r="C227" s="12">
        <f>'Sound Power'!E227</f>
        <v>0</v>
      </c>
      <c r="D227" s="12">
        <f>'Sound Power'!F227</f>
        <v>0</v>
      </c>
      <c r="E227" s="67" t="e">
        <f>IF(Calcul!$G232="SA",'Sound Power'!AY227,'Sound Power'!P227)</f>
        <v>#DIV/0!</v>
      </c>
      <c r="F227" s="67" t="e">
        <f>IF(Calcul!$G232="SA",'Sound Power'!AZ227,'Sound Power'!Q227)</f>
        <v>#DIV/0!</v>
      </c>
      <c r="G227" s="67" t="e">
        <f>IF(Calcul!$G232="SA",'Sound Power'!BA227,'Sound Power'!R227)</f>
        <v>#DIV/0!</v>
      </c>
      <c r="H227" s="67" t="e">
        <f>IF(Calcul!$G232="SA",'Sound Power'!BB227,'Sound Power'!S227)</f>
        <v>#DIV/0!</v>
      </c>
      <c r="I227" s="67" t="e">
        <f>IF(Calcul!$G232="SA",'Sound Power'!BC227,'Sound Power'!T227)</f>
        <v>#DIV/0!</v>
      </c>
      <c r="J227" s="67" t="e">
        <f>IF(Calcul!$G232="SA",'Sound Power'!BD227,'Sound Power'!U227)</f>
        <v>#DIV/0!</v>
      </c>
      <c r="K227" s="67" t="e">
        <f>IF(Calcul!$G232="SA",'Sound Power'!BE227,'Sound Power'!V227)</f>
        <v>#DIV/0!</v>
      </c>
      <c r="L227" s="67" t="e">
        <f>IF(Calcul!$G232="SA",'Sound Power'!BF227,'Sound Power'!W227)</f>
        <v>#DIV/0!</v>
      </c>
      <c r="M227" s="67" t="e">
        <f>'Sound Power'!BY227</f>
        <v>#DIV/0!</v>
      </c>
      <c r="N227" s="67" t="e">
        <f>'Sound Power'!BZ227</f>
        <v>#DIV/0!</v>
      </c>
      <c r="O227" s="67" t="e">
        <f>'Sound Power'!CA227</f>
        <v>#DIV/0!</v>
      </c>
      <c r="P227" s="67" t="e">
        <f>'Sound Power'!CB227</f>
        <v>#DIV/0!</v>
      </c>
      <c r="Q227" s="67" t="e">
        <f>'Sound Power'!CC227</f>
        <v>#DIV/0!</v>
      </c>
      <c r="R227" s="67" t="e">
        <f>'Sound Power'!CD227</f>
        <v>#DIV/0!</v>
      </c>
      <c r="S227" s="67" t="e">
        <f>'Sound Power'!CE227</f>
        <v>#DIV/0!</v>
      </c>
      <c r="T227" s="67" t="e">
        <f>'Sound Power'!CF227</f>
        <v>#DIV/0!</v>
      </c>
      <c r="U227" s="64">
        <f t="shared" si="74"/>
        <v>0</v>
      </c>
      <c r="V227" s="64">
        <f t="shared" si="75"/>
        <v>0</v>
      </c>
      <c r="W227" s="67" t="e">
        <f>('ModelParams Lp'!B$4*10^'ModelParams Lp'!B$5*($U227/$V227)^'ModelParams Lp'!B$6)*3</f>
        <v>#DIV/0!</v>
      </c>
      <c r="X227" s="67" t="e">
        <f>('ModelParams Lp'!C$4*10^'ModelParams Lp'!C$5*($U227/$V227)^'ModelParams Lp'!C$6)*3</f>
        <v>#DIV/0!</v>
      </c>
      <c r="Y227" s="67" t="e">
        <f>('ModelParams Lp'!D$4*10^'ModelParams Lp'!D$5*($U227/$V227)^'ModelParams Lp'!D$6)*3</f>
        <v>#DIV/0!</v>
      </c>
      <c r="Z227" s="67" t="e">
        <f>('ModelParams Lp'!E$4*10^'ModelParams Lp'!E$5*($U227/$V227)^'ModelParams Lp'!E$6)*3</f>
        <v>#DIV/0!</v>
      </c>
      <c r="AA227" s="67" t="e">
        <f>('ModelParams Lp'!F$4*10^'ModelParams Lp'!F$5*($U227/$V227)^'ModelParams Lp'!F$6)*3</f>
        <v>#DIV/0!</v>
      </c>
      <c r="AB227" s="67" t="e">
        <f>('ModelParams Lp'!G$4*10^'ModelParams Lp'!G$5*($U227/$V227)^'ModelParams Lp'!G$6)*3</f>
        <v>#DIV/0!</v>
      </c>
      <c r="AC227" s="67" t="e">
        <f>('ModelParams Lp'!H$4*10^'ModelParams Lp'!H$5*($U227/$V227)^'ModelParams Lp'!H$6)*3</f>
        <v>#DIV/0!</v>
      </c>
      <c r="AD227" s="67" t="e">
        <f>('ModelParams Lp'!I$4*10^'ModelParams Lp'!I$5*($U227/$V227)^'ModelParams Lp'!I$6)*3</f>
        <v>#DIV/0!</v>
      </c>
      <c r="AE227" s="53" t="e">
        <f t="shared" si="76"/>
        <v>#DIV/0!</v>
      </c>
      <c r="AF227" s="53" t="e">
        <f>IF(AE227&lt;'ModelParams Lp'!$B$16,-1,IF(AE227&lt;'ModelParams Lp'!$C$16,0,IF(AE227&lt;'ModelParams Lp'!$D$16,1,IF(AE227&lt;'ModelParams Lp'!$E$16,2,IF(AE227&lt;'ModelParams Lp'!$F$16,3,IF(AE227&lt;'ModelParams Lp'!$G$16,4,IF(AE227&lt;'ModelParams Lp'!$H$16,5,6)))))))</f>
        <v>#DIV/0!</v>
      </c>
      <c r="AG227" s="67" t="e">
        <f ca="1">IF($AF227&gt;1,0,OFFSET('ModelParams Lp'!$C$12,0,-'Sound Pressure'!$AF227))</f>
        <v>#DIV/0!</v>
      </c>
      <c r="AH227" s="67" t="e">
        <f ca="1">IF($AF227&gt;2,0,OFFSET('ModelParams Lp'!$D$12,0,-'Sound Pressure'!$AF227))</f>
        <v>#DIV/0!</v>
      </c>
      <c r="AI227" s="67" t="e">
        <f ca="1">IF($AF227&gt;3,0,OFFSET('ModelParams Lp'!$E$12,0,-'Sound Pressure'!$AF227))</f>
        <v>#DIV/0!</v>
      </c>
      <c r="AJ227" s="67" t="e">
        <f ca="1">IF($AF227&gt;4,0,OFFSET('ModelParams Lp'!$F$12,0,-'Sound Pressure'!$AF227))</f>
        <v>#DIV/0!</v>
      </c>
      <c r="AK227" s="67" t="e">
        <f ca="1">IF($AF227&gt;3,0,OFFSET('ModelParams Lp'!$G$12,0,-'Sound Pressure'!$AF227))</f>
        <v>#DIV/0!</v>
      </c>
      <c r="AL227" s="67" t="e">
        <f ca="1">IF($AF227&gt;5,0,OFFSET('ModelParams Lp'!$H$12,0,-'Sound Pressure'!$AF227))</f>
        <v>#DIV/0!</v>
      </c>
      <c r="AM227" s="67" t="e">
        <f ca="1">IF($AF227&gt;6,0,OFFSET('ModelParams Lp'!$I$12,0,-'Sound Pressure'!$AF227))</f>
        <v>#DIV/0!</v>
      </c>
      <c r="AN227" s="67" t="e">
        <f ca="1">IF($AF227&gt;7,0,IF($AF$4&lt;0,3,OFFSET('ModelParams Lp'!$J$12,0,-'Sound Pressure'!$AF227)))</f>
        <v>#DIV/0!</v>
      </c>
      <c r="AO227" s="67" t="e">
        <f t="shared" si="95"/>
        <v>#DIV/0!</v>
      </c>
      <c r="AP227" s="67" t="e">
        <f t="shared" si="73"/>
        <v>#DIV/0!</v>
      </c>
      <c r="AQ227" s="67" t="e">
        <f t="shared" si="73"/>
        <v>#DIV/0!</v>
      </c>
      <c r="AR227" s="67" t="e">
        <f t="shared" si="73"/>
        <v>#DIV/0!</v>
      </c>
      <c r="AS227" s="67" t="e">
        <f t="shared" si="73"/>
        <v>#DIV/0!</v>
      </c>
      <c r="AT227" s="67" t="e">
        <f t="shared" ref="AP227:AV263" si="96">10*LOG(1+(343.2/(4*PI()*AT$3))^2*(2*PI()/$V227))</f>
        <v>#DIV/0!</v>
      </c>
      <c r="AU227" s="67" t="e">
        <f t="shared" si="96"/>
        <v>#DIV/0!</v>
      </c>
      <c r="AV227" s="67" t="e">
        <f t="shared" si="96"/>
        <v>#DIV/0!</v>
      </c>
      <c r="AW227" s="67">
        <f>'ModelParams Lp'!B$22</f>
        <v>4</v>
      </c>
      <c r="AX227" s="67">
        <f>'ModelParams Lp'!C$22</f>
        <v>2</v>
      </c>
      <c r="AY227" s="67">
        <f>'ModelParams Lp'!D$22</f>
        <v>1</v>
      </c>
      <c r="AZ227" s="67">
        <f>'ModelParams Lp'!E$22</f>
        <v>0</v>
      </c>
      <c r="BA227" s="67">
        <f>'ModelParams Lp'!F$22</f>
        <v>0</v>
      </c>
      <c r="BB227" s="67">
        <f>'ModelParams Lp'!G$22</f>
        <v>0</v>
      </c>
      <c r="BC227" s="67">
        <f>'ModelParams Lp'!H$22</f>
        <v>0</v>
      </c>
      <c r="BD227" s="67">
        <f>'ModelParams Lp'!I$22</f>
        <v>0</v>
      </c>
      <c r="BE227" s="67" t="e">
        <f>-10*LOG(2/(4*PI()*2^2)+4/(0.163*(Calcul!$K232*Calcul!$L232)/VLOOKUP(Calcul!$I232,'ModelParams Lp'!$E$37:$F$39,2,0)))</f>
        <v>#N/A</v>
      </c>
      <c r="BF227" s="67" t="e">
        <f>-10*LOG(2/(4*PI()*2^2)+4/(0.163*(Calcul!$K232*Calcul!$L232)/VLOOKUP(Calcul!$I232,'ModelParams Lp'!$E$37:$F$39,2,0)))</f>
        <v>#N/A</v>
      </c>
      <c r="BG227" s="67" t="e">
        <f>-10*LOG(2/(4*PI()*2^2)+4/(0.163*(Calcul!$K232*Calcul!$L232)/VLOOKUP(Calcul!$I232,'ModelParams Lp'!$E$37:$F$39,2,0)))</f>
        <v>#N/A</v>
      </c>
      <c r="BH227" s="67" t="e">
        <f>-10*LOG(2/(4*PI()*2^2)+4/(0.163*(Calcul!$K232*Calcul!$L232)/VLOOKUP(Calcul!$I232,'ModelParams Lp'!$E$37:$F$39,2,0)))</f>
        <v>#N/A</v>
      </c>
      <c r="BI227" s="67" t="e">
        <f>-10*LOG(2/(4*PI()*2^2)+4/(0.163*(Calcul!$K232*Calcul!$L232)/VLOOKUP(Calcul!$I232,'ModelParams Lp'!$E$37:$F$39,2,0)))</f>
        <v>#N/A</v>
      </c>
      <c r="BJ227" s="67" t="e">
        <f>-10*LOG(2/(4*PI()*2^2)+4/(0.163*(Calcul!$K232*Calcul!$L232)/VLOOKUP(Calcul!$I232,'ModelParams Lp'!$E$37:$F$39,2,0)))</f>
        <v>#N/A</v>
      </c>
      <c r="BK227" s="67" t="e">
        <f>-10*LOG(2/(4*PI()*2^2)+4/(0.163*(Calcul!$K232*Calcul!$L232)/VLOOKUP(Calcul!$I232,'ModelParams Lp'!$E$37:$F$39,2,0)))</f>
        <v>#N/A</v>
      </c>
      <c r="BL227" s="67" t="e">
        <f>-10*LOG(2/(4*PI()*2^2)+4/(0.163*(Calcul!$K232*Calcul!$L232)/VLOOKUP(Calcul!$I232,'ModelParams Lp'!$E$37:$F$39,2,0)))</f>
        <v>#N/A</v>
      </c>
      <c r="BM227" s="67" t="e">
        <f>VLOOKUP(Calcul!$J232,'ModelParams Lp'!$D$28:$O$32,5,0)+BE227</f>
        <v>#N/A</v>
      </c>
      <c r="BN227" s="67" t="e">
        <f>VLOOKUP(Calcul!$J232,'ModelParams Lp'!$D$28:$O$32,6,0)+BF227</f>
        <v>#N/A</v>
      </c>
      <c r="BO227" s="67" t="e">
        <f>VLOOKUP(Calcul!$J232,'ModelParams Lp'!$D$28:$O$32,7,0)+BG227</f>
        <v>#N/A</v>
      </c>
      <c r="BP227" s="67" t="e">
        <f>VLOOKUP(Calcul!$J232,'ModelParams Lp'!$D$28:$O$32,8,0)+BH227</f>
        <v>#N/A</v>
      </c>
      <c r="BQ227" s="67" t="e">
        <f>VLOOKUP(Calcul!$J232,'ModelParams Lp'!$D$28:$O$32,9,0)+BI227</f>
        <v>#N/A</v>
      </c>
      <c r="BR227" s="67" t="e">
        <f>VLOOKUP(Calcul!$J232,'ModelParams Lp'!$D$28:$O$32,10,0)+BJ227</f>
        <v>#N/A</v>
      </c>
      <c r="BS227" s="67" t="e">
        <f>VLOOKUP(Calcul!$J232,'ModelParams Lp'!$D$28:$O$32,11,0)+BK227</f>
        <v>#N/A</v>
      </c>
      <c r="BT227" s="67" t="e">
        <f>VLOOKUP(Calcul!$J232,'ModelParams Lp'!$D$28:$O$32,12,0)+BL227</f>
        <v>#N/A</v>
      </c>
      <c r="BU227" s="66" t="e">
        <f t="shared" ca="1" si="77"/>
        <v>#DIV/0!</v>
      </c>
      <c r="BV227" s="66" t="e">
        <f t="shared" ca="1" si="78"/>
        <v>#DIV/0!</v>
      </c>
      <c r="BW227" s="66" t="e">
        <f t="shared" ca="1" si="79"/>
        <v>#DIV/0!</v>
      </c>
      <c r="BX227" s="66" t="e">
        <f t="shared" ca="1" si="80"/>
        <v>#DIV/0!</v>
      </c>
      <c r="BY227" s="66" t="e">
        <f t="shared" ca="1" si="81"/>
        <v>#DIV/0!</v>
      </c>
      <c r="BZ227" s="66" t="e">
        <f t="shared" ca="1" si="82"/>
        <v>#DIV/0!</v>
      </c>
      <c r="CA227" s="66" t="e">
        <f t="shared" ca="1" si="83"/>
        <v>#DIV/0!</v>
      </c>
      <c r="CB227" s="66" t="e">
        <f t="shared" ca="1" si="84"/>
        <v>#DIV/0!</v>
      </c>
      <c r="CC227" s="24" t="e">
        <f ca="1">10*LOG10(IF(BU227="",0,POWER(10,((BU227+'ModelParams Lw'!$O$4)/10))) +IF(BV227="",0,POWER(10,((BV227+'ModelParams Lw'!$P$4)/10))) +IF(BW227="",0,POWER(10,((BW227+'ModelParams Lw'!$Q$4)/10))) +IF(BX227="",0,POWER(10,((BX227+'ModelParams Lw'!$R$4)/10))) +IF(BY227="",0,POWER(10,((BY227+'ModelParams Lw'!$S$4)/10))) +IF(BZ227="",0,POWER(10,((BZ227+'ModelParams Lw'!$T$4)/10))) +IF(CA227="",0,POWER(10,((CA227+'ModelParams Lw'!$U$4)/10)))+IF(CB227="",0,POWER(10,((CB227+'ModelParams Lw'!$V$4)/10))))</f>
        <v>#DIV/0!</v>
      </c>
      <c r="CD227" s="24" t="e">
        <f t="shared" ca="1" si="85"/>
        <v>#DIV/0!</v>
      </c>
      <c r="CE227" s="24" t="e">
        <f ca="1">(BU227-'ModelParams Lw'!O$10)/'ModelParams Lw'!O$11</f>
        <v>#DIV/0!</v>
      </c>
      <c r="CF227" s="24" t="e">
        <f ca="1">(BV227-'ModelParams Lw'!P$10)/'ModelParams Lw'!P$11</f>
        <v>#DIV/0!</v>
      </c>
      <c r="CG227" s="24" t="e">
        <f ca="1">(BW227-'ModelParams Lw'!Q$10)/'ModelParams Lw'!Q$11</f>
        <v>#DIV/0!</v>
      </c>
      <c r="CH227" s="24" t="e">
        <f ca="1">(BX227-'ModelParams Lw'!R$10)/'ModelParams Lw'!R$11</f>
        <v>#DIV/0!</v>
      </c>
      <c r="CI227" s="24" t="e">
        <f ca="1">(BY227-'ModelParams Lw'!S$10)/'ModelParams Lw'!S$11</f>
        <v>#DIV/0!</v>
      </c>
      <c r="CJ227" s="24" t="e">
        <f ca="1">(BZ227-'ModelParams Lw'!T$10)/'ModelParams Lw'!T$11</f>
        <v>#DIV/0!</v>
      </c>
      <c r="CK227" s="24" t="e">
        <f ca="1">(CA227-'ModelParams Lw'!U$10)/'ModelParams Lw'!U$11</f>
        <v>#DIV/0!</v>
      </c>
      <c r="CL227" s="24" t="e">
        <f ca="1">(CB227-'ModelParams Lw'!V$10)/'ModelParams Lw'!V$11</f>
        <v>#DIV/0!</v>
      </c>
      <c r="CM227" s="66" t="e">
        <f t="shared" si="86"/>
        <v>#DIV/0!</v>
      </c>
      <c r="CN227" s="66" t="e">
        <f t="shared" si="87"/>
        <v>#DIV/0!</v>
      </c>
      <c r="CO227" s="66" t="e">
        <f t="shared" si="88"/>
        <v>#DIV/0!</v>
      </c>
      <c r="CP227" s="66" t="e">
        <f t="shared" si="89"/>
        <v>#DIV/0!</v>
      </c>
      <c r="CQ227" s="66" t="e">
        <f t="shared" si="90"/>
        <v>#DIV/0!</v>
      </c>
      <c r="CR227" s="66" t="e">
        <f t="shared" si="91"/>
        <v>#DIV/0!</v>
      </c>
      <c r="CS227" s="66" t="e">
        <f t="shared" si="92"/>
        <v>#DIV/0!</v>
      </c>
      <c r="CT227" s="66" t="e">
        <f t="shared" si="93"/>
        <v>#DIV/0!</v>
      </c>
      <c r="CU227" s="24" t="e">
        <f>10*LOG10(IF(CM227="",0,POWER(10,((CM227+'ModelParams Lw'!$O$4)/10))) +IF(CN227="",0,POWER(10,((CN227+'ModelParams Lw'!$P$4)/10))) +IF(CO227="",0,POWER(10,((CO227+'ModelParams Lw'!$Q$4)/10))) +IF(CP227="",0,POWER(10,((CP227+'ModelParams Lw'!$R$4)/10))) +IF(CQ227="",0,POWER(10,((CQ227+'ModelParams Lw'!$S$4)/10))) +IF(CR227="",0,POWER(10,((CR227+'ModelParams Lw'!$T$4)/10))) +IF(CS227="",0,POWER(10,((CS227+'ModelParams Lw'!$U$4)/10)))+IF(CT227="",0,POWER(10,((CT227+'ModelParams Lw'!$V$4)/10))))</f>
        <v>#DIV/0!</v>
      </c>
      <c r="CV227" s="24" t="e">
        <f t="shared" si="94"/>
        <v>#DIV/0!</v>
      </c>
      <c r="CW227" s="24" t="e">
        <f>(CM227-'ModelParams Lw'!O$10)/'ModelParams Lw'!O$11</f>
        <v>#DIV/0!</v>
      </c>
      <c r="CX227" s="24" t="e">
        <f>(CN227-'ModelParams Lw'!P$10)/'ModelParams Lw'!P$11</f>
        <v>#DIV/0!</v>
      </c>
      <c r="CY227" s="24" t="e">
        <f>(CO227-'ModelParams Lw'!Q$10)/'ModelParams Lw'!Q$11</f>
        <v>#DIV/0!</v>
      </c>
      <c r="CZ227" s="24" t="e">
        <f>(CP227-'ModelParams Lw'!R$10)/'ModelParams Lw'!R$11</f>
        <v>#DIV/0!</v>
      </c>
      <c r="DA227" s="24" t="e">
        <f>(CQ227-'ModelParams Lw'!S$10)/'ModelParams Lw'!S$11</f>
        <v>#DIV/0!</v>
      </c>
      <c r="DB227" s="24" t="e">
        <f>(CR227-'ModelParams Lw'!T$10)/'ModelParams Lw'!T$11</f>
        <v>#DIV/0!</v>
      </c>
      <c r="DC227" s="24" t="e">
        <f>(CS227-'ModelParams Lw'!U$10)/'ModelParams Lw'!U$11</f>
        <v>#DIV/0!</v>
      </c>
      <c r="DD227" s="24" t="e">
        <f>(CT227-'ModelParams Lw'!V$10)/'ModelParams Lw'!V$11</f>
        <v>#DIV/0!</v>
      </c>
    </row>
    <row r="228" spans="1:108" x14ac:dyDescent="0.25">
      <c r="A228" s="12">
        <f>'Sound Power'!B228</f>
        <v>0</v>
      </c>
      <c r="B228" s="12">
        <f>'Sound Power'!D228</f>
        <v>0</v>
      </c>
      <c r="C228" s="12">
        <f>'Sound Power'!E228</f>
        <v>0</v>
      </c>
      <c r="D228" s="12">
        <f>'Sound Power'!F228</f>
        <v>0</v>
      </c>
      <c r="E228" s="67" t="e">
        <f>IF(Calcul!$G233="SA",'Sound Power'!AY228,'Sound Power'!P228)</f>
        <v>#DIV/0!</v>
      </c>
      <c r="F228" s="67" t="e">
        <f>IF(Calcul!$G233="SA",'Sound Power'!AZ228,'Sound Power'!Q228)</f>
        <v>#DIV/0!</v>
      </c>
      <c r="G228" s="67" t="e">
        <f>IF(Calcul!$G233="SA",'Sound Power'!BA228,'Sound Power'!R228)</f>
        <v>#DIV/0!</v>
      </c>
      <c r="H228" s="67" t="e">
        <f>IF(Calcul!$G233="SA",'Sound Power'!BB228,'Sound Power'!S228)</f>
        <v>#DIV/0!</v>
      </c>
      <c r="I228" s="67" t="e">
        <f>IF(Calcul!$G233="SA",'Sound Power'!BC228,'Sound Power'!T228)</f>
        <v>#DIV/0!</v>
      </c>
      <c r="J228" s="67" t="e">
        <f>IF(Calcul!$G233="SA",'Sound Power'!BD228,'Sound Power'!U228)</f>
        <v>#DIV/0!</v>
      </c>
      <c r="K228" s="67" t="e">
        <f>IF(Calcul!$G233="SA",'Sound Power'!BE228,'Sound Power'!V228)</f>
        <v>#DIV/0!</v>
      </c>
      <c r="L228" s="67" t="e">
        <f>IF(Calcul!$G233="SA",'Sound Power'!BF228,'Sound Power'!W228)</f>
        <v>#DIV/0!</v>
      </c>
      <c r="M228" s="67" t="e">
        <f>'Sound Power'!BY228</f>
        <v>#DIV/0!</v>
      </c>
      <c r="N228" s="67" t="e">
        <f>'Sound Power'!BZ228</f>
        <v>#DIV/0!</v>
      </c>
      <c r="O228" s="67" t="e">
        <f>'Sound Power'!CA228</f>
        <v>#DIV/0!</v>
      </c>
      <c r="P228" s="67" t="e">
        <f>'Sound Power'!CB228</f>
        <v>#DIV/0!</v>
      </c>
      <c r="Q228" s="67" t="e">
        <f>'Sound Power'!CC228</f>
        <v>#DIV/0!</v>
      </c>
      <c r="R228" s="67" t="e">
        <f>'Sound Power'!CD228</f>
        <v>#DIV/0!</v>
      </c>
      <c r="S228" s="67" t="e">
        <f>'Sound Power'!CE228</f>
        <v>#DIV/0!</v>
      </c>
      <c r="T228" s="67" t="e">
        <f>'Sound Power'!CF228</f>
        <v>#DIV/0!</v>
      </c>
      <c r="U228" s="64">
        <f t="shared" si="74"/>
        <v>0</v>
      </c>
      <c r="V228" s="64">
        <f t="shared" si="75"/>
        <v>0</v>
      </c>
      <c r="W228" s="67" t="e">
        <f>('ModelParams Lp'!B$4*10^'ModelParams Lp'!B$5*($U228/$V228)^'ModelParams Lp'!B$6)*3</f>
        <v>#DIV/0!</v>
      </c>
      <c r="X228" s="67" t="e">
        <f>('ModelParams Lp'!C$4*10^'ModelParams Lp'!C$5*($U228/$V228)^'ModelParams Lp'!C$6)*3</f>
        <v>#DIV/0!</v>
      </c>
      <c r="Y228" s="67" t="e">
        <f>('ModelParams Lp'!D$4*10^'ModelParams Lp'!D$5*($U228/$V228)^'ModelParams Lp'!D$6)*3</f>
        <v>#DIV/0!</v>
      </c>
      <c r="Z228" s="67" t="e">
        <f>('ModelParams Lp'!E$4*10^'ModelParams Lp'!E$5*($U228/$V228)^'ModelParams Lp'!E$6)*3</f>
        <v>#DIV/0!</v>
      </c>
      <c r="AA228" s="67" t="e">
        <f>('ModelParams Lp'!F$4*10^'ModelParams Lp'!F$5*($U228/$V228)^'ModelParams Lp'!F$6)*3</f>
        <v>#DIV/0!</v>
      </c>
      <c r="AB228" s="67" t="e">
        <f>('ModelParams Lp'!G$4*10^'ModelParams Lp'!G$5*($U228/$V228)^'ModelParams Lp'!G$6)*3</f>
        <v>#DIV/0!</v>
      </c>
      <c r="AC228" s="67" t="e">
        <f>('ModelParams Lp'!H$4*10^'ModelParams Lp'!H$5*($U228/$V228)^'ModelParams Lp'!H$6)*3</f>
        <v>#DIV/0!</v>
      </c>
      <c r="AD228" s="67" t="e">
        <f>('ModelParams Lp'!I$4*10^'ModelParams Lp'!I$5*($U228/$V228)^'ModelParams Lp'!I$6)*3</f>
        <v>#DIV/0!</v>
      </c>
      <c r="AE228" s="53" t="e">
        <f t="shared" si="76"/>
        <v>#DIV/0!</v>
      </c>
      <c r="AF228" s="53" t="e">
        <f>IF(AE228&lt;'ModelParams Lp'!$B$16,-1,IF(AE228&lt;'ModelParams Lp'!$C$16,0,IF(AE228&lt;'ModelParams Lp'!$D$16,1,IF(AE228&lt;'ModelParams Lp'!$E$16,2,IF(AE228&lt;'ModelParams Lp'!$F$16,3,IF(AE228&lt;'ModelParams Lp'!$G$16,4,IF(AE228&lt;'ModelParams Lp'!$H$16,5,6)))))))</f>
        <v>#DIV/0!</v>
      </c>
      <c r="AG228" s="67" t="e">
        <f ca="1">IF($AF228&gt;1,0,OFFSET('ModelParams Lp'!$C$12,0,-'Sound Pressure'!$AF228))</f>
        <v>#DIV/0!</v>
      </c>
      <c r="AH228" s="67" t="e">
        <f ca="1">IF($AF228&gt;2,0,OFFSET('ModelParams Lp'!$D$12,0,-'Sound Pressure'!$AF228))</f>
        <v>#DIV/0!</v>
      </c>
      <c r="AI228" s="67" t="e">
        <f ca="1">IF($AF228&gt;3,0,OFFSET('ModelParams Lp'!$E$12,0,-'Sound Pressure'!$AF228))</f>
        <v>#DIV/0!</v>
      </c>
      <c r="AJ228" s="67" t="e">
        <f ca="1">IF($AF228&gt;4,0,OFFSET('ModelParams Lp'!$F$12,0,-'Sound Pressure'!$AF228))</f>
        <v>#DIV/0!</v>
      </c>
      <c r="AK228" s="67" t="e">
        <f ca="1">IF($AF228&gt;3,0,OFFSET('ModelParams Lp'!$G$12,0,-'Sound Pressure'!$AF228))</f>
        <v>#DIV/0!</v>
      </c>
      <c r="AL228" s="67" t="e">
        <f ca="1">IF($AF228&gt;5,0,OFFSET('ModelParams Lp'!$H$12,0,-'Sound Pressure'!$AF228))</f>
        <v>#DIV/0!</v>
      </c>
      <c r="AM228" s="67" t="e">
        <f ca="1">IF($AF228&gt;6,0,OFFSET('ModelParams Lp'!$I$12,0,-'Sound Pressure'!$AF228))</f>
        <v>#DIV/0!</v>
      </c>
      <c r="AN228" s="67" t="e">
        <f ca="1">IF($AF228&gt;7,0,IF($AF$4&lt;0,3,OFFSET('ModelParams Lp'!$J$12,0,-'Sound Pressure'!$AF228)))</f>
        <v>#DIV/0!</v>
      </c>
      <c r="AO228" s="67" t="e">
        <f t="shared" si="95"/>
        <v>#DIV/0!</v>
      </c>
      <c r="AP228" s="67" t="e">
        <f t="shared" si="96"/>
        <v>#DIV/0!</v>
      </c>
      <c r="AQ228" s="67" t="e">
        <f t="shared" si="96"/>
        <v>#DIV/0!</v>
      </c>
      <c r="AR228" s="67" t="e">
        <f t="shared" si="96"/>
        <v>#DIV/0!</v>
      </c>
      <c r="AS228" s="67" t="e">
        <f t="shared" si="96"/>
        <v>#DIV/0!</v>
      </c>
      <c r="AT228" s="67" t="e">
        <f t="shared" si="96"/>
        <v>#DIV/0!</v>
      </c>
      <c r="AU228" s="67" t="e">
        <f t="shared" si="96"/>
        <v>#DIV/0!</v>
      </c>
      <c r="AV228" s="67" t="e">
        <f t="shared" si="96"/>
        <v>#DIV/0!</v>
      </c>
      <c r="AW228" s="67">
        <f>'ModelParams Lp'!B$22</f>
        <v>4</v>
      </c>
      <c r="AX228" s="67">
        <f>'ModelParams Lp'!C$22</f>
        <v>2</v>
      </c>
      <c r="AY228" s="67">
        <f>'ModelParams Lp'!D$22</f>
        <v>1</v>
      </c>
      <c r="AZ228" s="67">
        <f>'ModelParams Lp'!E$22</f>
        <v>0</v>
      </c>
      <c r="BA228" s="67">
        <f>'ModelParams Lp'!F$22</f>
        <v>0</v>
      </c>
      <c r="BB228" s="67">
        <f>'ModelParams Lp'!G$22</f>
        <v>0</v>
      </c>
      <c r="BC228" s="67">
        <f>'ModelParams Lp'!H$22</f>
        <v>0</v>
      </c>
      <c r="BD228" s="67">
        <f>'ModelParams Lp'!I$22</f>
        <v>0</v>
      </c>
      <c r="BE228" s="67" t="e">
        <f>-10*LOG(2/(4*PI()*2^2)+4/(0.163*(Calcul!$K233*Calcul!$L233)/VLOOKUP(Calcul!$I233,'ModelParams Lp'!$E$37:$F$39,2,0)))</f>
        <v>#N/A</v>
      </c>
      <c r="BF228" s="67" t="e">
        <f>-10*LOG(2/(4*PI()*2^2)+4/(0.163*(Calcul!$K233*Calcul!$L233)/VLOOKUP(Calcul!$I233,'ModelParams Lp'!$E$37:$F$39,2,0)))</f>
        <v>#N/A</v>
      </c>
      <c r="BG228" s="67" t="e">
        <f>-10*LOG(2/(4*PI()*2^2)+4/(0.163*(Calcul!$K233*Calcul!$L233)/VLOOKUP(Calcul!$I233,'ModelParams Lp'!$E$37:$F$39,2,0)))</f>
        <v>#N/A</v>
      </c>
      <c r="BH228" s="67" t="e">
        <f>-10*LOG(2/(4*PI()*2^2)+4/(0.163*(Calcul!$K233*Calcul!$L233)/VLOOKUP(Calcul!$I233,'ModelParams Lp'!$E$37:$F$39,2,0)))</f>
        <v>#N/A</v>
      </c>
      <c r="BI228" s="67" t="e">
        <f>-10*LOG(2/(4*PI()*2^2)+4/(0.163*(Calcul!$K233*Calcul!$L233)/VLOOKUP(Calcul!$I233,'ModelParams Lp'!$E$37:$F$39,2,0)))</f>
        <v>#N/A</v>
      </c>
      <c r="BJ228" s="67" t="e">
        <f>-10*LOG(2/(4*PI()*2^2)+4/(0.163*(Calcul!$K233*Calcul!$L233)/VLOOKUP(Calcul!$I233,'ModelParams Lp'!$E$37:$F$39,2,0)))</f>
        <v>#N/A</v>
      </c>
      <c r="BK228" s="67" t="e">
        <f>-10*LOG(2/(4*PI()*2^2)+4/(0.163*(Calcul!$K233*Calcul!$L233)/VLOOKUP(Calcul!$I233,'ModelParams Lp'!$E$37:$F$39,2,0)))</f>
        <v>#N/A</v>
      </c>
      <c r="BL228" s="67" t="e">
        <f>-10*LOG(2/(4*PI()*2^2)+4/(0.163*(Calcul!$K233*Calcul!$L233)/VLOOKUP(Calcul!$I233,'ModelParams Lp'!$E$37:$F$39,2,0)))</f>
        <v>#N/A</v>
      </c>
      <c r="BM228" s="67" t="e">
        <f>VLOOKUP(Calcul!$J233,'ModelParams Lp'!$D$28:$O$32,5,0)+BE228</f>
        <v>#N/A</v>
      </c>
      <c r="BN228" s="67" t="e">
        <f>VLOOKUP(Calcul!$J233,'ModelParams Lp'!$D$28:$O$32,6,0)+BF228</f>
        <v>#N/A</v>
      </c>
      <c r="BO228" s="67" t="e">
        <f>VLOOKUP(Calcul!$J233,'ModelParams Lp'!$D$28:$O$32,7,0)+BG228</f>
        <v>#N/A</v>
      </c>
      <c r="BP228" s="67" t="e">
        <f>VLOOKUP(Calcul!$J233,'ModelParams Lp'!$D$28:$O$32,8,0)+BH228</f>
        <v>#N/A</v>
      </c>
      <c r="BQ228" s="67" t="e">
        <f>VLOOKUP(Calcul!$J233,'ModelParams Lp'!$D$28:$O$32,9,0)+BI228</f>
        <v>#N/A</v>
      </c>
      <c r="BR228" s="67" t="e">
        <f>VLOOKUP(Calcul!$J233,'ModelParams Lp'!$D$28:$O$32,10,0)+BJ228</f>
        <v>#N/A</v>
      </c>
      <c r="BS228" s="67" t="e">
        <f>VLOOKUP(Calcul!$J233,'ModelParams Lp'!$D$28:$O$32,11,0)+BK228</f>
        <v>#N/A</v>
      </c>
      <c r="BT228" s="67" t="e">
        <f>VLOOKUP(Calcul!$J233,'ModelParams Lp'!$D$28:$O$32,12,0)+BL228</f>
        <v>#N/A</v>
      </c>
      <c r="BU228" s="66" t="e">
        <f t="shared" ca="1" si="77"/>
        <v>#DIV/0!</v>
      </c>
      <c r="BV228" s="66" t="e">
        <f t="shared" ca="1" si="78"/>
        <v>#DIV/0!</v>
      </c>
      <c r="BW228" s="66" t="e">
        <f t="shared" ca="1" si="79"/>
        <v>#DIV/0!</v>
      </c>
      <c r="BX228" s="66" t="e">
        <f t="shared" ca="1" si="80"/>
        <v>#DIV/0!</v>
      </c>
      <c r="BY228" s="66" t="e">
        <f t="shared" ca="1" si="81"/>
        <v>#DIV/0!</v>
      </c>
      <c r="BZ228" s="66" t="e">
        <f t="shared" ca="1" si="82"/>
        <v>#DIV/0!</v>
      </c>
      <c r="CA228" s="66" t="e">
        <f t="shared" ca="1" si="83"/>
        <v>#DIV/0!</v>
      </c>
      <c r="CB228" s="66" t="e">
        <f t="shared" ca="1" si="84"/>
        <v>#DIV/0!</v>
      </c>
      <c r="CC228" s="24" t="e">
        <f ca="1">10*LOG10(IF(BU228="",0,POWER(10,((BU228+'ModelParams Lw'!$O$4)/10))) +IF(BV228="",0,POWER(10,((BV228+'ModelParams Lw'!$P$4)/10))) +IF(BW228="",0,POWER(10,((BW228+'ModelParams Lw'!$Q$4)/10))) +IF(BX228="",0,POWER(10,((BX228+'ModelParams Lw'!$R$4)/10))) +IF(BY228="",0,POWER(10,((BY228+'ModelParams Lw'!$S$4)/10))) +IF(BZ228="",0,POWER(10,((BZ228+'ModelParams Lw'!$T$4)/10))) +IF(CA228="",0,POWER(10,((CA228+'ModelParams Lw'!$U$4)/10)))+IF(CB228="",0,POWER(10,((CB228+'ModelParams Lw'!$V$4)/10))))</f>
        <v>#DIV/0!</v>
      </c>
      <c r="CD228" s="24" t="e">
        <f t="shared" ca="1" si="85"/>
        <v>#DIV/0!</v>
      </c>
      <c r="CE228" s="24" t="e">
        <f ca="1">(BU228-'ModelParams Lw'!O$10)/'ModelParams Lw'!O$11</f>
        <v>#DIV/0!</v>
      </c>
      <c r="CF228" s="24" t="e">
        <f ca="1">(BV228-'ModelParams Lw'!P$10)/'ModelParams Lw'!P$11</f>
        <v>#DIV/0!</v>
      </c>
      <c r="CG228" s="24" t="e">
        <f ca="1">(BW228-'ModelParams Lw'!Q$10)/'ModelParams Lw'!Q$11</f>
        <v>#DIV/0!</v>
      </c>
      <c r="CH228" s="24" t="e">
        <f ca="1">(BX228-'ModelParams Lw'!R$10)/'ModelParams Lw'!R$11</f>
        <v>#DIV/0!</v>
      </c>
      <c r="CI228" s="24" t="e">
        <f ca="1">(BY228-'ModelParams Lw'!S$10)/'ModelParams Lw'!S$11</f>
        <v>#DIV/0!</v>
      </c>
      <c r="CJ228" s="24" t="e">
        <f ca="1">(BZ228-'ModelParams Lw'!T$10)/'ModelParams Lw'!T$11</f>
        <v>#DIV/0!</v>
      </c>
      <c r="CK228" s="24" t="e">
        <f ca="1">(CA228-'ModelParams Lw'!U$10)/'ModelParams Lw'!U$11</f>
        <v>#DIV/0!</v>
      </c>
      <c r="CL228" s="24" t="e">
        <f ca="1">(CB228-'ModelParams Lw'!V$10)/'ModelParams Lw'!V$11</f>
        <v>#DIV/0!</v>
      </c>
      <c r="CM228" s="66" t="e">
        <f t="shared" si="86"/>
        <v>#DIV/0!</v>
      </c>
      <c r="CN228" s="66" t="e">
        <f t="shared" si="87"/>
        <v>#DIV/0!</v>
      </c>
      <c r="CO228" s="66" t="e">
        <f t="shared" si="88"/>
        <v>#DIV/0!</v>
      </c>
      <c r="CP228" s="66" t="e">
        <f t="shared" si="89"/>
        <v>#DIV/0!</v>
      </c>
      <c r="CQ228" s="66" t="e">
        <f t="shared" si="90"/>
        <v>#DIV/0!</v>
      </c>
      <c r="CR228" s="66" t="e">
        <f t="shared" si="91"/>
        <v>#DIV/0!</v>
      </c>
      <c r="CS228" s="66" t="e">
        <f t="shared" si="92"/>
        <v>#DIV/0!</v>
      </c>
      <c r="CT228" s="66" t="e">
        <f t="shared" si="93"/>
        <v>#DIV/0!</v>
      </c>
      <c r="CU228" s="24" t="e">
        <f>10*LOG10(IF(CM228="",0,POWER(10,((CM228+'ModelParams Lw'!$O$4)/10))) +IF(CN228="",0,POWER(10,((CN228+'ModelParams Lw'!$P$4)/10))) +IF(CO228="",0,POWER(10,((CO228+'ModelParams Lw'!$Q$4)/10))) +IF(CP228="",0,POWER(10,((CP228+'ModelParams Lw'!$R$4)/10))) +IF(CQ228="",0,POWER(10,((CQ228+'ModelParams Lw'!$S$4)/10))) +IF(CR228="",0,POWER(10,((CR228+'ModelParams Lw'!$T$4)/10))) +IF(CS228="",0,POWER(10,((CS228+'ModelParams Lw'!$U$4)/10)))+IF(CT228="",0,POWER(10,((CT228+'ModelParams Lw'!$V$4)/10))))</f>
        <v>#DIV/0!</v>
      </c>
      <c r="CV228" s="24" t="e">
        <f t="shared" si="94"/>
        <v>#DIV/0!</v>
      </c>
      <c r="CW228" s="24" t="e">
        <f>(CM228-'ModelParams Lw'!O$10)/'ModelParams Lw'!O$11</f>
        <v>#DIV/0!</v>
      </c>
      <c r="CX228" s="24" t="e">
        <f>(CN228-'ModelParams Lw'!P$10)/'ModelParams Lw'!P$11</f>
        <v>#DIV/0!</v>
      </c>
      <c r="CY228" s="24" t="e">
        <f>(CO228-'ModelParams Lw'!Q$10)/'ModelParams Lw'!Q$11</f>
        <v>#DIV/0!</v>
      </c>
      <c r="CZ228" s="24" t="e">
        <f>(CP228-'ModelParams Lw'!R$10)/'ModelParams Lw'!R$11</f>
        <v>#DIV/0!</v>
      </c>
      <c r="DA228" s="24" t="e">
        <f>(CQ228-'ModelParams Lw'!S$10)/'ModelParams Lw'!S$11</f>
        <v>#DIV/0!</v>
      </c>
      <c r="DB228" s="24" t="e">
        <f>(CR228-'ModelParams Lw'!T$10)/'ModelParams Lw'!T$11</f>
        <v>#DIV/0!</v>
      </c>
      <c r="DC228" s="24" t="e">
        <f>(CS228-'ModelParams Lw'!U$10)/'ModelParams Lw'!U$11</f>
        <v>#DIV/0!</v>
      </c>
      <c r="DD228" s="24" t="e">
        <f>(CT228-'ModelParams Lw'!V$10)/'ModelParams Lw'!V$11</f>
        <v>#DIV/0!</v>
      </c>
    </row>
    <row r="229" spans="1:108" x14ac:dyDescent="0.25">
      <c r="A229" s="12">
        <f>'Sound Power'!B229</f>
        <v>0</v>
      </c>
      <c r="B229" s="12">
        <f>'Sound Power'!D229</f>
        <v>0</v>
      </c>
      <c r="C229" s="12">
        <f>'Sound Power'!E229</f>
        <v>0</v>
      </c>
      <c r="D229" s="12">
        <f>'Sound Power'!F229</f>
        <v>0</v>
      </c>
      <c r="E229" s="67" t="e">
        <f>IF(Calcul!$G234="SA",'Sound Power'!AY229,'Sound Power'!P229)</f>
        <v>#DIV/0!</v>
      </c>
      <c r="F229" s="67" t="e">
        <f>IF(Calcul!$G234="SA",'Sound Power'!AZ229,'Sound Power'!Q229)</f>
        <v>#DIV/0!</v>
      </c>
      <c r="G229" s="67" t="e">
        <f>IF(Calcul!$G234="SA",'Sound Power'!BA229,'Sound Power'!R229)</f>
        <v>#DIV/0!</v>
      </c>
      <c r="H229" s="67" t="e">
        <f>IF(Calcul!$G234="SA",'Sound Power'!BB229,'Sound Power'!S229)</f>
        <v>#DIV/0!</v>
      </c>
      <c r="I229" s="67" t="e">
        <f>IF(Calcul!$G234="SA",'Sound Power'!BC229,'Sound Power'!T229)</f>
        <v>#DIV/0!</v>
      </c>
      <c r="J229" s="67" t="e">
        <f>IF(Calcul!$G234="SA",'Sound Power'!BD229,'Sound Power'!U229)</f>
        <v>#DIV/0!</v>
      </c>
      <c r="K229" s="67" t="e">
        <f>IF(Calcul!$G234="SA",'Sound Power'!BE229,'Sound Power'!V229)</f>
        <v>#DIV/0!</v>
      </c>
      <c r="L229" s="67" t="e">
        <f>IF(Calcul!$G234="SA",'Sound Power'!BF229,'Sound Power'!W229)</f>
        <v>#DIV/0!</v>
      </c>
      <c r="M229" s="67" t="e">
        <f>'Sound Power'!BY229</f>
        <v>#DIV/0!</v>
      </c>
      <c r="N229" s="67" t="e">
        <f>'Sound Power'!BZ229</f>
        <v>#DIV/0!</v>
      </c>
      <c r="O229" s="67" t="e">
        <f>'Sound Power'!CA229</f>
        <v>#DIV/0!</v>
      </c>
      <c r="P229" s="67" t="e">
        <f>'Sound Power'!CB229</f>
        <v>#DIV/0!</v>
      </c>
      <c r="Q229" s="67" t="e">
        <f>'Sound Power'!CC229</f>
        <v>#DIV/0!</v>
      </c>
      <c r="R229" s="67" t="e">
        <f>'Sound Power'!CD229</f>
        <v>#DIV/0!</v>
      </c>
      <c r="S229" s="67" t="e">
        <f>'Sound Power'!CE229</f>
        <v>#DIV/0!</v>
      </c>
      <c r="T229" s="67" t="e">
        <f>'Sound Power'!CF229</f>
        <v>#DIV/0!</v>
      </c>
      <c r="U229" s="64">
        <f t="shared" si="74"/>
        <v>0</v>
      </c>
      <c r="V229" s="64">
        <f t="shared" si="75"/>
        <v>0</v>
      </c>
      <c r="W229" s="67" t="e">
        <f>('ModelParams Lp'!B$4*10^'ModelParams Lp'!B$5*($U229/$V229)^'ModelParams Lp'!B$6)*3</f>
        <v>#DIV/0!</v>
      </c>
      <c r="X229" s="67" t="e">
        <f>('ModelParams Lp'!C$4*10^'ModelParams Lp'!C$5*($U229/$V229)^'ModelParams Lp'!C$6)*3</f>
        <v>#DIV/0!</v>
      </c>
      <c r="Y229" s="67" t="e">
        <f>('ModelParams Lp'!D$4*10^'ModelParams Lp'!D$5*($U229/$V229)^'ModelParams Lp'!D$6)*3</f>
        <v>#DIV/0!</v>
      </c>
      <c r="Z229" s="67" t="e">
        <f>('ModelParams Lp'!E$4*10^'ModelParams Lp'!E$5*($U229/$V229)^'ModelParams Lp'!E$6)*3</f>
        <v>#DIV/0!</v>
      </c>
      <c r="AA229" s="67" t="e">
        <f>('ModelParams Lp'!F$4*10^'ModelParams Lp'!F$5*($U229/$V229)^'ModelParams Lp'!F$6)*3</f>
        <v>#DIV/0!</v>
      </c>
      <c r="AB229" s="67" t="e">
        <f>('ModelParams Lp'!G$4*10^'ModelParams Lp'!G$5*($U229/$V229)^'ModelParams Lp'!G$6)*3</f>
        <v>#DIV/0!</v>
      </c>
      <c r="AC229" s="67" t="e">
        <f>('ModelParams Lp'!H$4*10^'ModelParams Lp'!H$5*($U229/$V229)^'ModelParams Lp'!H$6)*3</f>
        <v>#DIV/0!</v>
      </c>
      <c r="AD229" s="67" t="e">
        <f>('ModelParams Lp'!I$4*10^'ModelParams Lp'!I$5*($U229/$V229)^'ModelParams Lp'!I$6)*3</f>
        <v>#DIV/0!</v>
      </c>
      <c r="AE229" s="53" t="e">
        <f t="shared" si="76"/>
        <v>#DIV/0!</v>
      </c>
      <c r="AF229" s="53" t="e">
        <f>IF(AE229&lt;'ModelParams Lp'!$B$16,-1,IF(AE229&lt;'ModelParams Lp'!$C$16,0,IF(AE229&lt;'ModelParams Lp'!$D$16,1,IF(AE229&lt;'ModelParams Lp'!$E$16,2,IF(AE229&lt;'ModelParams Lp'!$F$16,3,IF(AE229&lt;'ModelParams Lp'!$G$16,4,IF(AE229&lt;'ModelParams Lp'!$H$16,5,6)))))))</f>
        <v>#DIV/0!</v>
      </c>
      <c r="AG229" s="67" t="e">
        <f ca="1">IF($AF229&gt;1,0,OFFSET('ModelParams Lp'!$C$12,0,-'Sound Pressure'!$AF229))</f>
        <v>#DIV/0!</v>
      </c>
      <c r="AH229" s="67" t="e">
        <f ca="1">IF($AF229&gt;2,0,OFFSET('ModelParams Lp'!$D$12,0,-'Sound Pressure'!$AF229))</f>
        <v>#DIV/0!</v>
      </c>
      <c r="AI229" s="67" t="e">
        <f ca="1">IF($AF229&gt;3,0,OFFSET('ModelParams Lp'!$E$12,0,-'Sound Pressure'!$AF229))</f>
        <v>#DIV/0!</v>
      </c>
      <c r="AJ229" s="67" t="e">
        <f ca="1">IF($AF229&gt;4,0,OFFSET('ModelParams Lp'!$F$12,0,-'Sound Pressure'!$AF229))</f>
        <v>#DIV/0!</v>
      </c>
      <c r="AK229" s="67" t="e">
        <f ca="1">IF($AF229&gt;3,0,OFFSET('ModelParams Lp'!$G$12,0,-'Sound Pressure'!$AF229))</f>
        <v>#DIV/0!</v>
      </c>
      <c r="AL229" s="67" t="e">
        <f ca="1">IF($AF229&gt;5,0,OFFSET('ModelParams Lp'!$H$12,0,-'Sound Pressure'!$AF229))</f>
        <v>#DIV/0!</v>
      </c>
      <c r="AM229" s="67" t="e">
        <f ca="1">IF($AF229&gt;6,0,OFFSET('ModelParams Lp'!$I$12,0,-'Sound Pressure'!$AF229))</f>
        <v>#DIV/0!</v>
      </c>
      <c r="AN229" s="67" t="e">
        <f ca="1">IF($AF229&gt;7,0,IF($AF$4&lt;0,3,OFFSET('ModelParams Lp'!$J$12,0,-'Sound Pressure'!$AF229)))</f>
        <v>#DIV/0!</v>
      </c>
      <c r="AO229" s="67" t="e">
        <f t="shared" si="95"/>
        <v>#DIV/0!</v>
      </c>
      <c r="AP229" s="67" t="e">
        <f t="shared" si="96"/>
        <v>#DIV/0!</v>
      </c>
      <c r="AQ229" s="67" t="e">
        <f t="shared" si="96"/>
        <v>#DIV/0!</v>
      </c>
      <c r="AR229" s="67" t="e">
        <f t="shared" si="96"/>
        <v>#DIV/0!</v>
      </c>
      <c r="AS229" s="67" t="e">
        <f t="shared" si="96"/>
        <v>#DIV/0!</v>
      </c>
      <c r="AT229" s="67" t="e">
        <f t="shared" si="96"/>
        <v>#DIV/0!</v>
      </c>
      <c r="AU229" s="67" t="e">
        <f t="shared" si="96"/>
        <v>#DIV/0!</v>
      </c>
      <c r="AV229" s="67" t="e">
        <f t="shared" si="96"/>
        <v>#DIV/0!</v>
      </c>
      <c r="AW229" s="67">
        <f>'ModelParams Lp'!B$22</f>
        <v>4</v>
      </c>
      <c r="AX229" s="67">
        <f>'ModelParams Lp'!C$22</f>
        <v>2</v>
      </c>
      <c r="AY229" s="67">
        <f>'ModelParams Lp'!D$22</f>
        <v>1</v>
      </c>
      <c r="AZ229" s="67">
        <f>'ModelParams Lp'!E$22</f>
        <v>0</v>
      </c>
      <c r="BA229" s="67">
        <f>'ModelParams Lp'!F$22</f>
        <v>0</v>
      </c>
      <c r="BB229" s="67">
        <f>'ModelParams Lp'!G$22</f>
        <v>0</v>
      </c>
      <c r="BC229" s="67">
        <f>'ModelParams Lp'!H$22</f>
        <v>0</v>
      </c>
      <c r="BD229" s="67">
        <f>'ModelParams Lp'!I$22</f>
        <v>0</v>
      </c>
      <c r="BE229" s="67" t="e">
        <f>-10*LOG(2/(4*PI()*2^2)+4/(0.163*(Calcul!$K234*Calcul!$L234)/VLOOKUP(Calcul!$I234,'ModelParams Lp'!$E$37:$F$39,2,0)))</f>
        <v>#N/A</v>
      </c>
      <c r="BF229" s="67" t="e">
        <f>-10*LOG(2/(4*PI()*2^2)+4/(0.163*(Calcul!$K234*Calcul!$L234)/VLOOKUP(Calcul!$I234,'ModelParams Lp'!$E$37:$F$39,2,0)))</f>
        <v>#N/A</v>
      </c>
      <c r="BG229" s="67" t="e">
        <f>-10*LOG(2/(4*PI()*2^2)+4/(0.163*(Calcul!$K234*Calcul!$L234)/VLOOKUP(Calcul!$I234,'ModelParams Lp'!$E$37:$F$39,2,0)))</f>
        <v>#N/A</v>
      </c>
      <c r="BH229" s="67" t="e">
        <f>-10*LOG(2/(4*PI()*2^2)+4/(0.163*(Calcul!$K234*Calcul!$L234)/VLOOKUP(Calcul!$I234,'ModelParams Lp'!$E$37:$F$39,2,0)))</f>
        <v>#N/A</v>
      </c>
      <c r="BI229" s="67" t="e">
        <f>-10*LOG(2/(4*PI()*2^2)+4/(0.163*(Calcul!$K234*Calcul!$L234)/VLOOKUP(Calcul!$I234,'ModelParams Lp'!$E$37:$F$39,2,0)))</f>
        <v>#N/A</v>
      </c>
      <c r="BJ229" s="67" t="e">
        <f>-10*LOG(2/(4*PI()*2^2)+4/(0.163*(Calcul!$K234*Calcul!$L234)/VLOOKUP(Calcul!$I234,'ModelParams Lp'!$E$37:$F$39,2,0)))</f>
        <v>#N/A</v>
      </c>
      <c r="BK229" s="67" t="e">
        <f>-10*LOG(2/(4*PI()*2^2)+4/(0.163*(Calcul!$K234*Calcul!$L234)/VLOOKUP(Calcul!$I234,'ModelParams Lp'!$E$37:$F$39,2,0)))</f>
        <v>#N/A</v>
      </c>
      <c r="BL229" s="67" t="e">
        <f>-10*LOG(2/(4*PI()*2^2)+4/(0.163*(Calcul!$K234*Calcul!$L234)/VLOOKUP(Calcul!$I234,'ModelParams Lp'!$E$37:$F$39,2,0)))</f>
        <v>#N/A</v>
      </c>
      <c r="BM229" s="67" t="e">
        <f>VLOOKUP(Calcul!$J234,'ModelParams Lp'!$D$28:$O$32,5,0)+BE229</f>
        <v>#N/A</v>
      </c>
      <c r="BN229" s="67" t="e">
        <f>VLOOKUP(Calcul!$J234,'ModelParams Lp'!$D$28:$O$32,6,0)+BF229</f>
        <v>#N/A</v>
      </c>
      <c r="BO229" s="67" t="e">
        <f>VLOOKUP(Calcul!$J234,'ModelParams Lp'!$D$28:$O$32,7,0)+BG229</f>
        <v>#N/A</v>
      </c>
      <c r="BP229" s="67" t="e">
        <f>VLOOKUP(Calcul!$J234,'ModelParams Lp'!$D$28:$O$32,8,0)+BH229</f>
        <v>#N/A</v>
      </c>
      <c r="BQ229" s="67" t="e">
        <f>VLOOKUP(Calcul!$J234,'ModelParams Lp'!$D$28:$O$32,9,0)+BI229</f>
        <v>#N/A</v>
      </c>
      <c r="BR229" s="67" t="e">
        <f>VLOOKUP(Calcul!$J234,'ModelParams Lp'!$D$28:$O$32,10,0)+BJ229</f>
        <v>#N/A</v>
      </c>
      <c r="BS229" s="67" t="e">
        <f>VLOOKUP(Calcul!$J234,'ModelParams Lp'!$D$28:$O$32,11,0)+BK229</f>
        <v>#N/A</v>
      </c>
      <c r="BT229" s="67" t="e">
        <f>VLOOKUP(Calcul!$J234,'ModelParams Lp'!$D$28:$O$32,12,0)+BL229</f>
        <v>#N/A</v>
      </c>
      <c r="BU229" s="66" t="e">
        <f t="shared" ca="1" si="77"/>
        <v>#DIV/0!</v>
      </c>
      <c r="BV229" s="66" t="e">
        <f t="shared" ca="1" si="78"/>
        <v>#DIV/0!</v>
      </c>
      <c r="BW229" s="66" t="e">
        <f t="shared" ca="1" si="79"/>
        <v>#DIV/0!</v>
      </c>
      <c r="BX229" s="66" t="e">
        <f t="shared" ca="1" si="80"/>
        <v>#DIV/0!</v>
      </c>
      <c r="BY229" s="66" t="e">
        <f t="shared" ca="1" si="81"/>
        <v>#DIV/0!</v>
      </c>
      <c r="BZ229" s="66" t="e">
        <f t="shared" ca="1" si="82"/>
        <v>#DIV/0!</v>
      </c>
      <c r="CA229" s="66" t="e">
        <f t="shared" ca="1" si="83"/>
        <v>#DIV/0!</v>
      </c>
      <c r="CB229" s="66" t="e">
        <f t="shared" ca="1" si="84"/>
        <v>#DIV/0!</v>
      </c>
      <c r="CC229" s="24" t="e">
        <f ca="1">10*LOG10(IF(BU229="",0,POWER(10,((BU229+'ModelParams Lw'!$O$4)/10))) +IF(BV229="",0,POWER(10,((BV229+'ModelParams Lw'!$P$4)/10))) +IF(BW229="",0,POWER(10,((BW229+'ModelParams Lw'!$Q$4)/10))) +IF(BX229="",0,POWER(10,((BX229+'ModelParams Lw'!$R$4)/10))) +IF(BY229="",0,POWER(10,((BY229+'ModelParams Lw'!$S$4)/10))) +IF(BZ229="",0,POWER(10,((BZ229+'ModelParams Lw'!$T$4)/10))) +IF(CA229="",0,POWER(10,((CA229+'ModelParams Lw'!$U$4)/10)))+IF(CB229="",0,POWER(10,((CB229+'ModelParams Lw'!$V$4)/10))))</f>
        <v>#DIV/0!</v>
      </c>
      <c r="CD229" s="24" t="e">
        <f t="shared" ca="1" si="85"/>
        <v>#DIV/0!</v>
      </c>
      <c r="CE229" s="24" t="e">
        <f ca="1">(BU229-'ModelParams Lw'!O$10)/'ModelParams Lw'!O$11</f>
        <v>#DIV/0!</v>
      </c>
      <c r="CF229" s="24" t="e">
        <f ca="1">(BV229-'ModelParams Lw'!P$10)/'ModelParams Lw'!P$11</f>
        <v>#DIV/0!</v>
      </c>
      <c r="CG229" s="24" t="e">
        <f ca="1">(BW229-'ModelParams Lw'!Q$10)/'ModelParams Lw'!Q$11</f>
        <v>#DIV/0!</v>
      </c>
      <c r="CH229" s="24" t="e">
        <f ca="1">(BX229-'ModelParams Lw'!R$10)/'ModelParams Lw'!R$11</f>
        <v>#DIV/0!</v>
      </c>
      <c r="CI229" s="24" t="e">
        <f ca="1">(BY229-'ModelParams Lw'!S$10)/'ModelParams Lw'!S$11</f>
        <v>#DIV/0!</v>
      </c>
      <c r="CJ229" s="24" t="e">
        <f ca="1">(BZ229-'ModelParams Lw'!T$10)/'ModelParams Lw'!T$11</f>
        <v>#DIV/0!</v>
      </c>
      <c r="CK229" s="24" t="e">
        <f ca="1">(CA229-'ModelParams Lw'!U$10)/'ModelParams Lw'!U$11</f>
        <v>#DIV/0!</v>
      </c>
      <c r="CL229" s="24" t="e">
        <f ca="1">(CB229-'ModelParams Lw'!V$10)/'ModelParams Lw'!V$11</f>
        <v>#DIV/0!</v>
      </c>
      <c r="CM229" s="66" t="e">
        <f t="shared" si="86"/>
        <v>#DIV/0!</v>
      </c>
      <c r="CN229" s="66" t="e">
        <f t="shared" si="87"/>
        <v>#DIV/0!</v>
      </c>
      <c r="CO229" s="66" t="e">
        <f t="shared" si="88"/>
        <v>#DIV/0!</v>
      </c>
      <c r="CP229" s="66" t="e">
        <f t="shared" si="89"/>
        <v>#DIV/0!</v>
      </c>
      <c r="CQ229" s="66" t="e">
        <f t="shared" si="90"/>
        <v>#DIV/0!</v>
      </c>
      <c r="CR229" s="66" t="e">
        <f t="shared" si="91"/>
        <v>#DIV/0!</v>
      </c>
      <c r="CS229" s="66" t="e">
        <f t="shared" si="92"/>
        <v>#DIV/0!</v>
      </c>
      <c r="CT229" s="66" t="e">
        <f t="shared" si="93"/>
        <v>#DIV/0!</v>
      </c>
      <c r="CU229" s="24" t="e">
        <f>10*LOG10(IF(CM229="",0,POWER(10,((CM229+'ModelParams Lw'!$O$4)/10))) +IF(CN229="",0,POWER(10,((CN229+'ModelParams Lw'!$P$4)/10))) +IF(CO229="",0,POWER(10,((CO229+'ModelParams Lw'!$Q$4)/10))) +IF(CP229="",0,POWER(10,((CP229+'ModelParams Lw'!$R$4)/10))) +IF(CQ229="",0,POWER(10,((CQ229+'ModelParams Lw'!$S$4)/10))) +IF(CR229="",0,POWER(10,((CR229+'ModelParams Lw'!$T$4)/10))) +IF(CS229="",0,POWER(10,((CS229+'ModelParams Lw'!$U$4)/10)))+IF(CT229="",0,POWER(10,((CT229+'ModelParams Lw'!$V$4)/10))))</f>
        <v>#DIV/0!</v>
      </c>
      <c r="CV229" s="24" t="e">
        <f t="shared" si="94"/>
        <v>#DIV/0!</v>
      </c>
      <c r="CW229" s="24" t="e">
        <f>(CM229-'ModelParams Lw'!O$10)/'ModelParams Lw'!O$11</f>
        <v>#DIV/0!</v>
      </c>
      <c r="CX229" s="24" t="e">
        <f>(CN229-'ModelParams Lw'!P$10)/'ModelParams Lw'!P$11</f>
        <v>#DIV/0!</v>
      </c>
      <c r="CY229" s="24" t="e">
        <f>(CO229-'ModelParams Lw'!Q$10)/'ModelParams Lw'!Q$11</f>
        <v>#DIV/0!</v>
      </c>
      <c r="CZ229" s="24" t="e">
        <f>(CP229-'ModelParams Lw'!R$10)/'ModelParams Lw'!R$11</f>
        <v>#DIV/0!</v>
      </c>
      <c r="DA229" s="24" t="e">
        <f>(CQ229-'ModelParams Lw'!S$10)/'ModelParams Lw'!S$11</f>
        <v>#DIV/0!</v>
      </c>
      <c r="DB229" s="24" t="e">
        <f>(CR229-'ModelParams Lw'!T$10)/'ModelParams Lw'!T$11</f>
        <v>#DIV/0!</v>
      </c>
      <c r="DC229" s="24" t="e">
        <f>(CS229-'ModelParams Lw'!U$10)/'ModelParams Lw'!U$11</f>
        <v>#DIV/0!</v>
      </c>
      <c r="DD229" s="24" t="e">
        <f>(CT229-'ModelParams Lw'!V$10)/'ModelParams Lw'!V$11</f>
        <v>#DIV/0!</v>
      </c>
    </row>
    <row r="230" spans="1:108" x14ac:dyDescent="0.25">
      <c r="A230" s="12">
        <f>'Sound Power'!B230</f>
        <v>0</v>
      </c>
      <c r="B230" s="12">
        <f>'Sound Power'!D230</f>
        <v>0</v>
      </c>
      <c r="C230" s="12">
        <f>'Sound Power'!E230</f>
        <v>0</v>
      </c>
      <c r="D230" s="12">
        <f>'Sound Power'!F230</f>
        <v>0</v>
      </c>
      <c r="E230" s="67" t="e">
        <f>IF(Calcul!$G235="SA",'Sound Power'!AY230,'Sound Power'!P230)</f>
        <v>#DIV/0!</v>
      </c>
      <c r="F230" s="67" t="e">
        <f>IF(Calcul!$G235="SA",'Sound Power'!AZ230,'Sound Power'!Q230)</f>
        <v>#DIV/0!</v>
      </c>
      <c r="G230" s="67" t="e">
        <f>IF(Calcul!$G235="SA",'Sound Power'!BA230,'Sound Power'!R230)</f>
        <v>#DIV/0!</v>
      </c>
      <c r="H230" s="67" t="e">
        <f>IF(Calcul!$G235="SA",'Sound Power'!BB230,'Sound Power'!S230)</f>
        <v>#DIV/0!</v>
      </c>
      <c r="I230" s="67" t="e">
        <f>IF(Calcul!$G235="SA",'Sound Power'!BC230,'Sound Power'!T230)</f>
        <v>#DIV/0!</v>
      </c>
      <c r="J230" s="67" t="e">
        <f>IF(Calcul!$G235="SA",'Sound Power'!BD230,'Sound Power'!U230)</f>
        <v>#DIV/0!</v>
      </c>
      <c r="K230" s="67" t="e">
        <f>IF(Calcul!$G235="SA",'Sound Power'!BE230,'Sound Power'!V230)</f>
        <v>#DIV/0!</v>
      </c>
      <c r="L230" s="67" t="e">
        <f>IF(Calcul!$G235="SA",'Sound Power'!BF230,'Sound Power'!W230)</f>
        <v>#DIV/0!</v>
      </c>
      <c r="M230" s="67" t="e">
        <f>'Sound Power'!BY230</f>
        <v>#DIV/0!</v>
      </c>
      <c r="N230" s="67" t="e">
        <f>'Sound Power'!BZ230</f>
        <v>#DIV/0!</v>
      </c>
      <c r="O230" s="67" t="e">
        <f>'Sound Power'!CA230</f>
        <v>#DIV/0!</v>
      </c>
      <c r="P230" s="67" t="e">
        <f>'Sound Power'!CB230</f>
        <v>#DIV/0!</v>
      </c>
      <c r="Q230" s="67" t="e">
        <f>'Sound Power'!CC230</f>
        <v>#DIV/0!</v>
      </c>
      <c r="R230" s="67" t="e">
        <f>'Sound Power'!CD230</f>
        <v>#DIV/0!</v>
      </c>
      <c r="S230" s="67" t="e">
        <f>'Sound Power'!CE230</f>
        <v>#DIV/0!</v>
      </c>
      <c r="T230" s="67" t="e">
        <f>'Sound Power'!CF230</f>
        <v>#DIV/0!</v>
      </c>
      <c r="U230" s="64">
        <f t="shared" si="74"/>
        <v>0</v>
      </c>
      <c r="V230" s="64">
        <f t="shared" si="75"/>
        <v>0</v>
      </c>
      <c r="W230" s="67" t="e">
        <f>('ModelParams Lp'!B$4*10^'ModelParams Lp'!B$5*($U230/$V230)^'ModelParams Lp'!B$6)*3</f>
        <v>#DIV/0!</v>
      </c>
      <c r="X230" s="67" t="e">
        <f>('ModelParams Lp'!C$4*10^'ModelParams Lp'!C$5*($U230/$V230)^'ModelParams Lp'!C$6)*3</f>
        <v>#DIV/0!</v>
      </c>
      <c r="Y230" s="67" t="e">
        <f>('ModelParams Lp'!D$4*10^'ModelParams Lp'!D$5*($U230/$V230)^'ModelParams Lp'!D$6)*3</f>
        <v>#DIV/0!</v>
      </c>
      <c r="Z230" s="67" t="e">
        <f>('ModelParams Lp'!E$4*10^'ModelParams Lp'!E$5*($U230/$V230)^'ModelParams Lp'!E$6)*3</f>
        <v>#DIV/0!</v>
      </c>
      <c r="AA230" s="67" t="e">
        <f>('ModelParams Lp'!F$4*10^'ModelParams Lp'!F$5*($U230/$V230)^'ModelParams Lp'!F$6)*3</f>
        <v>#DIV/0!</v>
      </c>
      <c r="AB230" s="67" t="e">
        <f>('ModelParams Lp'!G$4*10^'ModelParams Lp'!G$5*($U230/$V230)^'ModelParams Lp'!G$6)*3</f>
        <v>#DIV/0!</v>
      </c>
      <c r="AC230" s="67" t="e">
        <f>('ModelParams Lp'!H$4*10^'ModelParams Lp'!H$5*($U230/$V230)^'ModelParams Lp'!H$6)*3</f>
        <v>#DIV/0!</v>
      </c>
      <c r="AD230" s="67" t="e">
        <f>('ModelParams Lp'!I$4*10^'ModelParams Lp'!I$5*($U230/$V230)^'ModelParams Lp'!I$6)*3</f>
        <v>#DIV/0!</v>
      </c>
      <c r="AE230" s="53" t="e">
        <f t="shared" si="76"/>
        <v>#DIV/0!</v>
      </c>
      <c r="AF230" s="53" t="e">
        <f>IF(AE230&lt;'ModelParams Lp'!$B$16,-1,IF(AE230&lt;'ModelParams Lp'!$C$16,0,IF(AE230&lt;'ModelParams Lp'!$D$16,1,IF(AE230&lt;'ModelParams Lp'!$E$16,2,IF(AE230&lt;'ModelParams Lp'!$F$16,3,IF(AE230&lt;'ModelParams Lp'!$G$16,4,IF(AE230&lt;'ModelParams Lp'!$H$16,5,6)))))))</f>
        <v>#DIV/0!</v>
      </c>
      <c r="AG230" s="67" t="e">
        <f ca="1">IF($AF230&gt;1,0,OFFSET('ModelParams Lp'!$C$12,0,-'Sound Pressure'!$AF230))</f>
        <v>#DIV/0!</v>
      </c>
      <c r="AH230" s="67" t="e">
        <f ca="1">IF($AF230&gt;2,0,OFFSET('ModelParams Lp'!$D$12,0,-'Sound Pressure'!$AF230))</f>
        <v>#DIV/0!</v>
      </c>
      <c r="AI230" s="67" t="e">
        <f ca="1">IF($AF230&gt;3,0,OFFSET('ModelParams Lp'!$E$12,0,-'Sound Pressure'!$AF230))</f>
        <v>#DIV/0!</v>
      </c>
      <c r="AJ230" s="67" t="e">
        <f ca="1">IF($AF230&gt;4,0,OFFSET('ModelParams Lp'!$F$12,0,-'Sound Pressure'!$AF230))</f>
        <v>#DIV/0!</v>
      </c>
      <c r="AK230" s="67" t="e">
        <f ca="1">IF($AF230&gt;3,0,OFFSET('ModelParams Lp'!$G$12,0,-'Sound Pressure'!$AF230))</f>
        <v>#DIV/0!</v>
      </c>
      <c r="AL230" s="67" t="e">
        <f ca="1">IF($AF230&gt;5,0,OFFSET('ModelParams Lp'!$H$12,0,-'Sound Pressure'!$AF230))</f>
        <v>#DIV/0!</v>
      </c>
      <c r="AM230" s="67" t="e">
        <f ca="1">IF($AF230&gt;6,0,OFFSET('ModelParams Lp'!$I$12,0,-'Sound Pressure'!$AF230))</f>
        <v>#DIV/0!</v>
      </c>
      <c r="AN230" s="67" t="e">
        <f ca="1">IF($AF230&gt;7,0,IF($AF$4&lt;0,3,OFFSET('ModelParams Lp'!$J$12,0,-'Sound Pressure'!$AF230)))</f>
        <v>#DIV/0!</v>
      </c>
      <c r="AO230" s="67" t="e">
        <f t="shared" si="95"/>
        <v>#DIV/0!</v>
      </c>
      <c r="AP230" s="67" t="e">
        <f t="shared" si="96"/>
        <v>#DIV/0!</v>
      </c>
      <c r="AQ230" s="67" t="e">
        <f t="shared" si="96"/>
        <v>#DIV/0!</v>
      </c>
      <c r="AR230" s="67" t="e">
        <f t="shared" si="96"/>
        <v>#DIV/0!</v>
      </c>
      <c r="AS230" s="67" t="e">
        <f t="shared" si="96"/>
        <v>#DIV/0!</v>
      </c>
      <c r="AT230" s="67" t="e">
        <f t="shared" si="96"/>
        <v>#DIV/0!</v>
      </c>
      <c r="AU230" s="67" t="e">
        <f t="shared" si="96"/>
        <v>#DIV/0!</v>
      </c>
      <c r="AV230" s="67" t="e">
        <f t="shared" si="96"/>
        <v>#DIV/0!</v>
      </c>
      <c r="AW230" s="67">
        <f>'ModelParams Lp'!B$22</f>
        <v>4</v>
      </c>
      <c r="AX230" s="67">
        <f>'ModelParams Lp'!C$22</f>
        <v>2</v>
      </c>
      <c r="AY230" s="67">
        <f>'ModelParams Lp'!D$22</f>
        <v>1</v>
      </c>
      <c r="AZ230" s="67">
        <f>'ModelParams Lp'!E$22</f>
        <v>0</v>
      </c>
      <c r="BA230" s="67">
        <f>'ModelParams Lp'!F$22</f>
        <v>0</v>
      </c>
      <c r="BB230" s="67">
        <f>'ModelParams Lp'!G$22</f>
        <v>0</v>
      </c>
      <c r="BC230" s="67">
        <f>'ModelParams Lp'!H$22</f>
        <v>0</v>
      </c>
      <c r="BD230" s="67">
        <f>'ModelParams Lp'!I$22</f>
        <v>0</v>
      </c>
      <c r="BE230" s="67" t="e">
        <f>-10*LOG(2/(4*PI()*2^2)+4/(0.163*(Calcul!$K235*Calcul!$L235)/VLOOKUP(Calcul!$I235,'ModelParams Lp'!$E$37:$F$39,2,0)))</f>
        <v>#N/A</v>
      </c>
      <c r="BF230" s="67" t="e">
        <f>-10*LOG(2/(4*PI()*2^2)+4/(0.163*(Calcul!$K235*Calcul!$L235)/VLOOKUP(Calcul!$I235,'ModelParams Lp'!$E$37:$F$39,2,0)))</f>
        <v>#N/A</v>
      </c>
      <c r="BG230" s="67" t="e">
        <f>-10*LOG(2/(4*PI()*2^2)+4/(0.163*(Calcul!$K235*Calcul!$L235)/VLOOKUP(Calcul!$I235,'ModelParams Lp'!$E$37:$F$39,2,0)))</f>
        <v>#N/A</v>
      </c>
      <c r="BH230" s="67" t="e">
        <f>-10*LOG(2/(4*PI()*2^2)+4/(0.163*(Calcul!$K235*Calcul!$L235)/VLOOKUP(Calcul!$I235,'ModelParams Lp'!$E$37:$F$39,2,0)))</f>
        <v>#N/A</v>
      </c>
      <c r="BI230" s="67" t="e">
        <f>-10*LOG(2/(4*PI()*2^2)+4/(0.163*(Calcul!$K235*Calcul!$L235)/VLOOKUP(Calcul!$I235,'ModelParams Lp'!$E$37:$F$39,2,0)))</f>
        <v>#N/A</v>
      </c>
      <c r="BJ230" s="67" t="e">
        <f>-10*LOG(2/(4*PI()*2^2)+4/(0.163*(Calcul!$K235*Calcul!$L235)/VLOOKUP(Calcul!$I235,'ModelParams Lp'!$E$37:$F$39,2,0)))</f>
        <v>#N/A</v>
      </c>
      <c r="BK230" s="67" t="e">
        <f>-10*LOG(2/(4*PI()*2^2)+4/(0.163*(Calcul!$K235*Calcul!$L235)/VLOOKUP(Calcul!$I235,'ModelParams Lp'!$E$37:$F$39,2,0)))</f>
        <v>#N/A</v>
      </c>
      <c r="BL230" s="67" t="e">
        <f>-10*LOG(2/(4*PI()*2^2)+4/(0.163*(Calcul!$K235*Calcul!$L235)/VLOOKUP(Calcul!$I235,'ModelParams Lp'!$E$37:$F$39,2,0)))</f>
        <v>#N/A</v>
      </c>
      <c r="BM230" s="67" t="e">
        <f>VLOOKUP(Calcul!$J235,'ModelParams Lp'!$D$28:$O$32,5,0)+BE230</f>
        <v>#N/A</v>
      </c>
      <c r="BN230" s="67" t="e">
        <f>VLOOKUP(Calcul!$J235,'ModelParams Lp'!$D$28:$O$32,6,0)+BF230</f>
        <v>#N/A</v>
      </c>
      <c r="BO230" s="67" t="e">
        <f>VLOOKUP(Calcul!$J235,'ModelParams Lp'!$D$28:$O$32,7,0)+BG230</f>
        <v>#N/A</v>
      </c>
      <c r="BP230" s="67" t="e">
        <f>VLOOKUP(Calcul!$J235,'ModelParams Lp'!$D$28:$O$32,8,0)+BH230</f>
        <v>#N/A</v>
      </c>
      <c r="BQ230" s="67" t="e">
        <f>VLOOKUP(Calcul!$J235,'ModelParams Lp'!$D$28:$O$32,9,0)+BI230</f>
        <v>#N/A</v>
      </c>
      <c r="BR230" s="67" t="e">
        <f>VLOOKUP(Calcul!$J235,'ModelParams Lp'!$D$28:$O$32,10,0)+BJ230</f>
        <v>#N/A</v>
      </c>
      <c r="BS230" s="67" t="e">
        <f>VLOOKUP(Calcul!$J235,'ModelParams Lp'!$D$28:$O$32,11,0)+BK230</f>
        <v>#N/A</v>
      </c>
      <c r="BT230" s="67" t="e">
        <f>VLOOKUP(Calcul!$J235,'ModelParams Lp'!$D$28:$O$32,12,0)+BL230</f>
        <v>#N/A</v>
      </c>
      <c r="BU230" s="66" t="e">
        <f t="shared" ca="1" si="77"/>
        <v>#DIV/0!</v>
      </c>
      <c r="BV230" s="66" t="e">
        <f t="shared" ca="1" si="78"/>
        <v>#DIV/0!</v>
      </c>
      <c r="BW230" s="66" t="e">
        <f t="shared" ca="1" si="79"/>
        <v>#DIV/0!</v>
      </c>
      <c r="BX230" s="66" t="e">
        <f t="shared" ca="1" si="80"/>
        <v>#DIV/0!</v>
      </c>
      <c r="BY230" s="66" t="e">
        <f t="shared" ca="1" si="81"/>
        <v>#DIV/0!</v>
      </c>
      <c r="BZ230" s="66" t="e">
        <f t="shared" ca="1" si="82"/>
        <v>#DIV/0!</v>
      </c>
      <c r="CA230" s="66" t="e">
        <f t="shared" ca="1" si="83"/>
        <v>#DIV/0!</v>
      </c>
      <c r="CB230" s="66" t="e">
        <f t="shared" ca="1" si="84"/>
        <v>#DIV/0!</v>
      </c>
      <c r="CC230" s="24" t="e">
        <f ca="1">10*LOG10(IF(BU230="",0,POWER(10,((BU230+'ModelParams Lw'!$O$4)/10))) +IF(BV230="",0,POWER(10,((BV230+'ModelParams Lw'!$P$4)/10))) +IF(BW230="",0,POWER(10,((BW230+'ModelParams Lw'!$Q$4)/10))) +IF(BX230="",0,POWER(10,((BX230+'ModelParams Lw'!$R$4)/10))) +IF(BY230="",0,POWER(10,((BY230+'ModelParams Lw'!$S$4)/10))) +IF(BZ230="",0,POWER(10,((BZ230+'ModelParams Lw'!$T$4)/10))) +IF(CA230="",0,POWER(10,((CA230+'ModelParams Lw'!$U$4)/10)))+IF(CB230="",0,POWER(10,((CB230+'ModelParams Lw'!$V$4)/10))))</f>
        <v>#DIV/0!</v>
      </c>
      <c r="CD230" s="24" t="e">
        <f t="shared" ca="1" si="85"/>
        <v>#DIV/0!</v>
      </c>
      <c r="CE230" s="24" t="e">
        <f ca="1">(BU230-'ModelParams Lw'!O$10)/'ModelParams Lw'!O$11</f>
        <v>#DIV/0!</v>
      </c>
      <c r="CF230" s="24" t="e">
        <f ca="1">(BV230-'ModelParams Lw'!P$10)/'ModelParams Lw'!P$11</f>
        <v>#DIV/0!</v>
      </c>
      <c r="CG230" s="24" t="e">
        <f ca="1">(BW230-'ModelParams Lw'!Q$10)/'ModelParams Lw'!Q$11</f>
        <v>#DIV/0!</v>
      </c>
      <c r="CH230" s="24" t="e">
        <f ca="1">(BX230-'ModelParams Lw'!R$10)/'ModelParams Lw'!R$11</f>
        <v>#DIV/0!</v>
      </c>
      <c r="CI230" s="24" t="e">
        <f ca="1">(BY230-'ModelParams Lw'!S$10)/'ModelParams Lw'!S$11</f>
        <v>#DIV/0!</v>
      </c>
      <c r="CJ230" s="24" t="e">
        <f ca="1">(BZ230-'ModelParams Lw'!T$10)/'ModelParams Lw'!T$11</f>
        <v>#DIV/0!</v>
      </c>
      <c r="CK230" s="24" t="e">
        <f ca="1">(CA230-'ModelParams Lw'!U$10)/'ModelParams Lw'!U$11</f>
        <v>#DIV/0!</v>
      </c>
      <c r="CL230" s="24" t="e">
        <f ca="1">(CB230-'ModelParams Lw'!V$10)/'ModelParams Lw'!V$11</f>
        <v>#DIV/0!</v>
      </c>
      <c r="CM230" s="66" t="e">
        <f t="shared" si="86"/>
        <v>#DIV/0!</v>
      </c>
      <c r="CN230" s="66" t="e">
        <f t="shared" si="87"/>
        <v>#DIV/0!</v>
      </c>
      <c r="CO230" s="66" t="e">
        <f t="shared" si="88"/>
        <v>#DIV/0!</v>
      </c>
      <c r="CP230" s="66" t="e">
        <f t="shared" si="89"/>
        <v>#DIV/0!</v>
      </c>
      <c r="CQ230" s="66" t="e">
        <f t="shared" si="90"/>
        <v>#DIV/0!</v>
      </c>
      <c r="CR230" s="66" t="e">
        <f t="shared" si="91"/>
        <v>#DIV/0!</v>
      </c>
      <c r="CS230" s="66" t="e">
        <f t="shared" si="92"/>
        <v>#DIV/0!</v>
      </c>
      <c r="CT230" s="66" t="e">
        <f t="shared" si="93"/>
        <v>#DIV/0!</v>
      </c>
      <c r="CU230" s="24" t="e">
        <f>10*LOG10(IF(CM230="",0,POWER(10,((CM230+'ModelParams Lw'!$O$4)/10))) +IF(CN230="",0,POWER(10,((CN230+'ModelParams Lw'!$P$4)/10))) +IF(CO230="",0,POWER(10,((CO230+'ModelParams Lw'!$Q$4)/10))) +IF(CP230="",0,POWER(10,((CP230+'ModelParams Lw'!$R$4)/10))) +IF(CQ230="",0,POWER(10,((CQ230+'ModelParams Lw'!$S$4)/10))) +IF(CR230="",0,POWER(10,((CR230+'ModelParams Lw'!$T$4)/10))) +IF(CS230="",0,POWER(10,((CS230+'ModelParams Lw'!$U$4)/10)))+IF(CT230="",0,POWER(10,((CT230+'ModelParams Lw'!$V$4)/10))))</f>
        <v>#DIV/0!</v>
      </c>
      <c r="CV230" s="24" t="e">
        <f t="shared" si="94"/>
        <v>#DIV/0!</v>
      </c>
      <c r="CW230" s="24" t="e">
        <f>(CM230-'ModelParams Lw'!O$10)/'ModelParams Lw'!O$11</f>
        <v>#DIV/0!</v>
      </c>
      <c r="CX230" s="24" t="e">
        <f>(CN230-'ModelParams Lw'!P$10)/'ModelParams Lw'!P$11</f>
        <v>#DIV/0!</v>
      </c>
      <c r="CY230" s="24" t="e">
        <f>(CO230-'ModelParams Lw'!Q$10)/'ModelParams Lw'!Q$11</f>
        <v>#DIV/0!</v>
      </c>
      <c r="CZ230" s="24" t="e">
        <f>(CP230-'ModelParams Lw'!R$10)/'ModelParams Lw'!R$11</f>
        <v>#DIV/0!</v>
      </c>
      <c r="DA230" s="24" t="e">
        <f>(CQ230-'ModelParams Lw'!S$10)/'ModelParams Lw'!S$11</f>
        <v>#DIV/0!</v>
      </c>
      <c r="DB230" s="24" t="e">
        <f>(CR230-'ModelParams Lw'!T$10)/'ModelParams Lw'!T$11</f>
        <v>#DIV/0!</v>
      </c>
      <c r="DC230" s="24" t="e">
        <f>(CS230-'ModelParams Lw'!U$10)/'ModelParams Lw'!U$11</f>
        <v>#DIV/0!</v>
      </c>
      <c r="DD230" s="24" t="e">
        <f>(CT230-'ModelParams Lw'!V$10)/'ModelParams Lw'!V$11</f>
        <v>#DIV/0!</v>
      </c>
    </row>
    <row r="231" spans="1:108" x14ac:dyDescent="0.25">
      <c r="A231" s="12">
        <f>'Sound Power'!B231</f>
        <v>0</v>
      </c>
      <c r="B231" s="12">
        <f>'Sound Power'!D231</f>
        <v>0</v>
      </c>
      <c r="C231" s="12">
        <f>'Sound Power'!E231</f>
        <v>0</v>
      </c>
      <c r="D231" s="12">
        <f>'Sound Power'!F231</f>
        <v>0</v>
      </c>
      <c r="E231" s="67" t="e">
        <f>IF(Calcul!$G236="SA",'Sound Power'!AY231,'Sound Power'!P231)</f>
        <v>#DIV/0!</v>
      </c>
      <c r="F231" s="67" t="e">
        <f>IF(Calcul!$G236="SA",'Sound Power'!AZ231,'Sound Power'!Q231)</f>
        <v>#DIV/0!</v>
      </c>
      <c r="G231" s="67" t="e">
        <f>IF(Calcul!$G236="SA",'Sound Power'!BA231,'Sound Power'!R231)</f>
        <v>#DIV/0!</v>
      </c>
      <c r="H231" s="67" t="e">
        <f>IF(Calcul!$G236="SA",'Sound Power'!BB231,'Sound Power'!S231)</f>
        <v>#DIV/0!</v>
      </c>
      <c r="I231" s="67" t="e">
        <f>IF(Calcul!$G236="SA",'Sound Power'!BC231,'Sound Power'!T231)</f>
        <v>#DIV/0!</v>
      </c>
      <c r="J231" s="67" t="e">
        <f>IF(Calcul!$G236="SA",'Sound Power'!BD231,'Sound Power'!U231)</f>
        <v>#DIV/0!</v>
      </c>
      <c r="K231" s="67" t="e">
        <f>IF(Calcul!$G236="SA",'Sound Power'!BE231,'Sound Power'!V231)</f>
        <v>#DIV/0!</v>
      </c>
      <c r="L231" s="67" t="e">
        <f>IF(Calcul!$G236="SA",'Sound Power'!BF231,'Sound Power'!W231)</f>
        <v>#DIV/0!</v>
      </c>
      <c r="M231" s="67" t="e">
        <f>'Sound Power'!BY231</f>
        <v>#DIV/0!</v>
      </c>
      <c r="N231" s="67" t="e">
        <f>'Sound Power'!BZ231</f>
        <v>#DIV/0!</v>
      </c>
      <c r="O231" s="67" t="e">
        <f>'Sound Power'!CA231</f>
        <v>#DIV/0!</v>
      </c>
      <c r="P231" s="67" t="e">
        <f>'Sound Power'!CB231</f>
        <v>#DIV/0!</v>
      </c>
      <c r="Q231" s="67" t="e">
        <f>'Sound Power'!CC231</f>
        <v>#DIV/0!</v>
      </c>
      <c r="R231" s="67" t="e">
        <f>'Sound Power'!CD231</f>
        <v>#DIV/0!</v>
      </c>
      <c r="S231" s="67" t="e">
        <f>'Sound Power'!CE231</f>
        <v>#DIV/0!</v>
      </c>
      <c r="T231" s="67" t="e">
        <f>'Sound Power'!CF231</f>
        <v>#DIV/0!</v>
      </c>
      <c r="U231" s="64">
        <f t="shared" si="74"/>
        <v>0</v>
      </c>
      <c r="V231" s="64">
        <f t="shared" si="75"/>
        <v>0</v>
      </c>
      <c r="W231" s="67" t="e">
        <f>('ModelParams Lp'!B$4*10^'ModelParams Lp'!B$5*($U231/$V231)^'ModelParams Lp'!B$6)*3</f>
        <v>#DIV/0!</v>
      </c>
      <c r="X231" s="67" t="e">
        <f>('ModelParams Lp'!C$4*10^'ModelParams Lp'!C$5*($U231/$V231)^'ModelParams Lp'!C$6)*3</f>
        <v>#DIV/0!</v>
      </c>
      <c r="Y231" s="67" t="e">
        <f>('ModelParams Lp'!D$4*10^'ModelParams Lp'!D$5*($U231/$V231)^'ModelParams Lp'!D$6)*3</f>
        <v>#DIV/0!</v>
      </c>
      <c r="Z231" s="67" t="e">
        <f>('ModelParams Lp'!E$4*10^'ModelParams Lp'!E$5*($U231/$V231)^'ModelParams Lp'!E$6)*3</f>
        <v>#DIV/0!</v>
      </c>
      <c r="AA231" s="67" t="e">
        <f>('ModelParams Lp'!F$4*10^'ModelParams Lp'!F$5*($U231/$V231)^'ModelParams Lp'!F$6)*3</f>
        <v>#DIV/0!</v>
      </c>
      <c r="AB231" s="67" t="e">
        <f>('ModelParams Lp'!G$4*10^'ModelParams Lp'!G$5*($U231/$V231)^'ModelParams Lp'!G$6)*3</f>
        <v>#DIV/0!</v>
      </c>
      <c r="AC231" s="67" t="e">
        <f>('ModelParams Lp'!H$4*10^'ModelParams Lp'!H$5*($U231/$V231)^'ModelParams Lp'!H$6)*3</f>
        <v>#DIV/0!</v>
      </c>
      <c r="AD231" s="67" t="e">
        <f>('ModelParams Lp'!I$4*10^'ModelParams Lp'!I$5*($U231/$V231)^'ModelParams Lp'!I$6)*3</f>
        <v>#DIV/0!</v>
      </c>
      <c r="AE231" s="53" t="e">
        <f t="shared" si="76"/>
        <v>#DIV/0!</v>
      </c>
      <c r="AF231" s="53" t="e">
        <f>IF(AE231&lt;'ModelParams Lp'!$B$16,-1,IF(AE231&lt;'ModelParams Lp'!$C$16,0,IF(AE231&lt;'ModelParams Lp'!$D$16,1,IF(AE231&lt;'ModelParams Lp'!$E$16,2,IF(AE231&lt;'ModelParams Lp'!$F$16,3,IF(AE231&lt;'ModelParams Lp'!$G$16,4,IF(AE231&lt;'ModelParams Lp'!$H$16,5,6)))))))</f>
        <v>#DIV/0!</v>
      </c>
      <c r="AG231" s="67" t="e">
        <f ca="1">IF($AF231&gt;1,0,OFFSET('ModelParams Lp'!$C$12,0,-'Sound Pressure'!$AF231))</f>
        <v>#DIV/0!</v>
      </c>
      <c r="AH231" s="67" t="e">
        <f ca="1">IF($AF231&gt;2,0,OFFSET('ModelParams Lp'!$D$12,0,-'Sound Pressure'!$AF231))</f>
        <v>#DIV/0!</v>
      </c>
      <c r="AI231" s="67" t="e">
        <f ca="1">IF($AF231&gt;3,0,OFFSET('ModelParams Lp'!$E$12,0,-'Sound Pressure'!$AF231))</f>
        <v>#DIV/0!</v>
      </c>
      <c r="AJ231" s="67" t="e">
        <f ca="1">IF($AF231&gt;4,0,OFFSET('ModelParams Lp'!$F$12,0,-'Sound Pressure'!$AF231))</f>
        <v>#DIV/0!</v>
      </c>
      <c r="AK231" s="67" t="e">
        <f ca="1">IF($AF231&gt;3,0,OFFSET('ModelParams Lp'!$G$12,0,-'Sound Pressure'!$AF231))</f>
        <v>#DIV/0!</v>
      </c>
      <c r="AL231" s="67" t="e">
        <f ca="1">IF($AF231&gt;5,0,OFFSET('ModelParams Lp'!$H$12,0,-'Sound Pressure'!$AF231))</f>
        <v>#DIV/0!</v>
      </c>
      <c r="AM231" s="67" t="e">
        <f ca="1">IF($AF231&gt;6,0,OFFSET('ModelParams Lp'!$I$12,0,-'Sound Pressure'!$AF231))</f>
        <v>#DIV/0!</v>
      </c>
      <c r="AN231" s="67" t="e">
        <f ca="1">IF($AF231&gt;7,0,IF($AF$4&lt;0,3,OFFSET('ModelParams Lp'!$J$12,0,-'Sound Pressure'!$AF231)))</f>
        <v>#DIV/0!</v>
      </c>
      <c r="AO231" s="67" t="e">
        <f t="shared" si="95"/>
        <v>#DIV/0!</v>
      </c>
      <c r="AP231" s="67" t="e">
        <f t="shared" si="96"/>
        <v>#DIV/0!</v>
      </c>
      <c r="AQ231" s="67" t="e">
        <f t="shared" si="96"/>
        <v>#DIV/0!</v>
      </c>
      <c r="AR231" s="67" t="e">
        <f t="shared" si="96"/>
        <v>#DIV/0!</v>
      </c>
      <c r="AS231" s="67" t="e">
        <f t="shared" si="96"/>
        <v>#DIV/0!</v>
      </c>
      <c r="AT231" s="67" t="e">
        <f t="shared" si="96"/>
        <v>#DIV/0!</v>
      </c>
      <c r="AU231" s="67" t="e">
        <f t="shared" si="96"/>
        <v>#DIV/0!</v>
      </c>
      <c r="AV231" s="67" t="e">
        <f t="shared" si="96"/>
        <v>#DIV/0!</v>
      </c>
      <c r="AW231" s="67">
        <f>'ModelParams Lp'!B$22</f>
        <v>4</v>
      </c>
      <c r="AX231" s="67">
        <f>'ModelParams Lp'!C$22</f>
        <v>2</v>
      </c>
      <c r="AY231" s="67">
        <f>'ModelParams Lp'!D$22</f>
        <v>1</v>
      </c>
      <c r="AZ231" s="67">
        <f>'ModelParams Lp'!E$22</f>
        <v>0</v>
      </c>
      <c r="BA231" s="67">
        <f>'ModelParams Lp'!F$22</f>
        <v>0</v>
      </c>
      <c r="BB231" s="67">
        <f>'ModelParams Lp'!G$22</f>
        <v>0</v>
      </c>
      <c r="BC231" s="67">
        <f>'ModelParams Lp'!H$22</f>
        <v>0</v>
      </c>
      <c r="BD231" s="67">
        <f>'ModelParams Lp'!I$22</f>
        <v>0</v>
      </c>
      <c r="BE231" s="67" t="e">
        <f>-10*LOG(2/(4*PI()*2^2)+4/(0.163*(Calcul!$K236*Calcul!$L236)/VLOOKUP(Calcul!$I236,'ModelParams Lp'!$E$37:$F$39,2,0)))</f>
        <v>#N/A</v>
      </c>
      <c r="BF231" s="67" t="e">
        <f>-10*LOG(2/(4*PI()*2^2)+4/(0.163*(Calcul!$K236*Calcul!$L236)/VLOOKUP(Calcul!$I236,'ModelParams Lp'!$E$37:$F$39,2,0)))</f>
        <v>#N/A</v>
      </c>
      <c r="BG231" s="67" t="e">
        <f>-10*LOG(2/(4*PI()*2^2)+4/(0.163*(Calcul!$K236*Calcul!$L236)/VLOOKUP(Calcul!$I236,'ModelParams Lp'!$E$37:$F$39,2,0)))</f>
        <v>#N/A</v>
      </c>
      <c r="BH231" s="67" t="e">
        <f>-10*LOG(2/(4*PI()*2^2)+4/(0.163*(Calcul!$K236*Calcul!$L236)/VLOOKUP(Calcul!$I236,'ModelParams Lp'!$E$37:$F$39,2,0)))</f>
        <v>#N/A</v>
      </c>
      <c r="BI231" s="67" t="e">
        <f>-10*LOG(2/(4*PI()*2^2)+4/(0.163*(Calcul!$K236*Calcul!$L236)/VLOOKUP(Calcul!$I236,'ModelParams Lp'!$E$37:$F$39,2,0)))</f>
        <v>#N/A</v>
      </c>
      <c r="BJ231" s="67" t="e">
        <f>-10*LOG(2/(4*PI()*2^2)+4/(0.163*(Calcul!$K236*Calcul!$L236)/VLOOKUP(Calcul!$I236,'ModelParams Lp'!$E$37:$F$39,2,0)))</f>
        <v>#N/A</v>
      </c>
      <c r="BK231" s="67" t="e">
        <f>-10*LOG(2/(4*PI()*2^2)+4/(0.163*(Calcul!$K236*Calcul!$L236)/VLOOKUP(Calcul!$I236,'ModelParams Lp'!$E$37:$F$39,2,0)))</f>
        <v>#N/A</v>
      </c>
      <c r="BL231" s="67" t="e">
        <f>-10*LOG(2/(4*PI()*2^2)+4/(0.163*(Calcul!$K236*Calcul!$L236)/VLOOKUP(Calcul!$I236,'ModelParams Lp'!$E$37:$F$39,2,0)))</f>
        <v>#N/A</v>
      </c>
      <c r="BM231" s="67" t="e">
        <f>VLOOKUP(Calcul!$J236,'ModelParams Lp'!$D$28:$O$32,5,0)+BE231</f>
        <v>#N/A</v>
      </c>
      <c r="BN231" s="67" t="e">
        <f>VLOOKUP(Calcul!$J236,'ModelParams Lp'!$D$28:$O$32,6,0)+BF231</f>
        <v>#N/A</v>
      </c>
      <c r="BO231" s="67" t="e">
        <f>VLOOKUP(Calcul!$J236,'ModelParams Lp'!$D$28:$O$32,7,0)+BG231</f>
        <v>#N/A</v>
      </c>
      <c r="BP231" s="67" t="e">
        <f>VLOOKUP(Calcul!$J236,'ModelParams Lp'!$D$28:$O$32,8,0)+BH231</f>
        <v>#N/A</v>
      </c>
      <c r="BQ231" s="67" t="e">
        <f>VLOOKUP(Calcul!$J236,'ModelParams Lp'!$D$28:$O$32,9,0)+BI231</f>
        <v>#N/A</v>
      </c>
      <c r="BR231" s="67" t="e">
        <f>VLOOKUP(Calcul!$J236,'ModelParams Lp'!$D$28:$O$32,10,0)+BJ231</f>
        <v>#N/A</v>
      </c>
      <c r="BS231" s="67" t="e">
        <f>VLOOKUP(Calcul!$J236,'ModelParams Lp'!$D$28:$O$32,11,0)+BK231</f>
        <v>#N/A</v>
      </c>
      <c r="BT231" s="67" t="e">
        <f>VLOOKUP(Calcul!$J236,'ModelParams Lp'!$D$28:$O$32,12,0)+BL231</f>
        <v>#N/A</v>
      </c>
      <c r="BU231" s="66" t="e">
        <f t="shared" ca="1" si="77"/>
        <v>#DIV/0!</v>
      </c>
      <c r="BV231" s="66" t="e">
        <f t="shared" ca="1" si="78"/>
        <v>#DIV/0!</v>
      </c>
      <c r="BW231" s="66" t="e">
        <f t="shared" ca="1" si="79"/>
        <v>#DIV/0!</v>
      </c>
      <c r="BX231" s="66" t="e">
        <f t="shared" ca="1" si="80"/>
        <v>#DIV/0!</v>
      </c>
      <c r="BY231" s="66" t="e">
        <f t="shared" ca="1" si="81"/>
        <v>#DIV/0!</v>
      </c>
      <c r="BZ231" s="66" t="e">
        <f t="shared" ca="1" si="82"/>
        <v>#DIV/0!</v>
      </c>
      <c r="CA231" s="66" t="e">
        <f t="shared" ca="1" si="83"/>
        <v>#DIV/0!</v>
      </c>
      <c r="CB231" s="66" t="e">
        <f t="shared" ca="1" si="84"/>
        <v>#DIV/0!</v>
      </c>
      <c r="CC231" s="24" t="e">
        <f ca="1">10*LOG10(IF(BU231="",0,POWER(10,((BU231+'ModelParams Lw'!$O$4)/10))) +IF(BV231="",0,POWER(10,((BV231+'ModelParams Lw'!$P$4)/10))) +IF(BW231="",0,POWER(10,((BW231+'ModelParams Lw'!$Q$4)/10))) +IF(BX231="",0,POWER(10,((BX231+'ModelParams Lw'!$R$4)/10))) +IF(BY231="",0,POWER(10,((BY231+'ModelParams Lw'!$S$4)/10))) +IF(BZ231="",0,POWER(10,((BZ231+'ModelParams Lw'!$T$4)/10))) +IF(CA231="",0,POWER(10,((CA231+'ModelParams Lw'!$U$4)/10)))+IF(CB231="",0,POWER(10,((CB231+'ModelParams Lw'!$V$4)/10))))</f>
        <v>#DIV/0!</v>
      </c>
      <c r="CD231" s="24" t="e">
        <f t="shared" ca="1" si="85"/>
        <v>#DIV/0!</v>
      </c>
      <c r="CE231" s="24" t="e">
        <f ca="1">(BU231-'ModelParams Lw'!O$10)/'ModelParams Lw'!O$11</f>
        <v>#DIV/0!</v>
      </c>
      <c r="CF231" s="24" t="e">
        <f ca="1">(BV231-'ModelParams Lw'!P$10)/'ModelParams Lw'!P$11</f>
        <v>#DIV/0!</v>
      </c>
      <c r="CG231" s="24" t="e">
        <f ca="1">(BW231-'ModelParams Lw'!Q$10)/'ModelParams Lw'!Q$11</f>
        <v>#DIV/0!</v>
      </c>
      <c r="CH231" s="24" t="e">
        <f ca="1">(BX231-'ModelParams Lw'!R$10)/'ModelParams Lw'!R$11</f>
        <v>#DIV/0!</v>
      </c>
      <c r="CI231" s="24" t="e">
        <f ca="1">(BY231-'ModelParams Lw'!S$10)/'ModelParams Lw'!S$11</f>
        <v>#DIV/0!</v>
      </c>
      <c r="CJ231" s="24" t="e">
        <f ca="1">(BZ231-'ModelParams Lw'!T$10)/'ModelParams Lw'!T$11</f>
        <v>#DIV/0!</v>
      </c>
      <c r="CK231" s="24" t="e">
        <f ca="1">(CA231-'ModelParams Lw'!U$10)/'ModelParams Lw'!U$11</f>
        <v>#DIV/0!</v>
      </c>
      <c r="CL231" s="24" t="e">
        <f ca="1">(CB231-'ModelParams Lw'!V$10)/'ModelParams Lw'!V$11</f>
        <v>#DIV/0!</v>
      </c>
      <c r="CM231" s="66" t="e">
        <f t="shared" si="86"/>
        <v>#DIV/0!</v>
      </c>
      <c r="CN231" s="66" t="e">
        <f t="shared" si="87"/>
        <v>#DIV/0!</v>
      </c>
      <c r="CO231" s="66" t="e">
        <f t="shared" si="88"/>
        <v>#DIV/0!</v>
      </c>
      <c r="CP231" s="66" t="e">
        <f t="shared" si="89"/>
        <v>#DIV/0!</v>
      </c>
      <c r="CQ231" s="66" t="e">
        <f t="shared" si="90"/>
        <v>#DIV/0!</v>
      </c>
      <c r="CR231" s="66" t="e">
        <f t="shared" si="91"/>
        <v>#DIV/0!</v>
      </c>
      <c r="CS231" s="66" t="e">
        <f t="shared" si="92"/>
        <v>#DIV/0!</v>
      </c>
      <c r="CT231" s="66" t="e">
        <f t="shared" si="93"/>
        <v>#DIV/0!</v>
      </c>
      <c r="CU231" s="24" t="e">
        <f>10*LOG10(IF(CM231="",0,POWER(10,((CM231+'ModelParams Lw'!$O$4)/10))) +IF(CN231="",0,POWER(10,((CN231+'ModelParams Lw'!$P$4)/10))) +IF(CO231="",0,POWER(10,((CO231+'ModelParams Lw'!$Q$4)/10))) +IF(CP231="",0,POWER(10,((CP231+'ModelParams Lw'!$R$4)/10))) +IF(CQ231="",0,POWER(10,((CQ231+'ModelParams Lw'!$S$4)/10))) +IF(CR231="",0,POWER(10,((CR231+'ModelParams Lw'!$T$4)/10))) +IF(CS231="",0,POWER(10,((CS231+'ModelParams Lw'!$U$4)/10)))+IF(CT231="",0,POWER(10,((CT231+'ModelParams Lw'!$V$4)/10))))</f>
        <v>#DIV/0!</v>
      </c>
      <c r="CV231" s="24" t="e">
        <f t="shared" si="94"/>
        <v>#DIV/0!</v>
      </c>
      <c r="CW231" s="24" t="e">
        <f>(CM231-'ModelParams Lw'!O$10)/'ModelParams Lw'!O$11</f>
        <v>#DIV/0!</v>
      </c>
      <c r="CX231" s="24" t="e">
        <f>(CN231-'ModelParams Lw'!P$10)/'ModelParams Lw'!P$11</f>
        <v>#DIV/0!</v>
      </c>
      <c r="CY231" s="24" t="e">
        <f>(CO231-'ModelParams Lw'!Q$10)/'ModelParams Lw'!Q$11</f>
        <v>#DIV/0!</v>
      </c>
      <c r="CZ231" s="24" t="e">
        <f>(CP231-'ModelParams Lw'!R$10)/'ModelParams Lw'!R$11</f>
        <v>#DIV/0!</v>
      </c>
      <c r="DA231" s="24" t="e">
        <f>(CQ231-'ModelParams Lw'!S$10)/'ModelParams Lw'!S$11</f>
        <v>#DIV/0!</v>
      </c>
      <c r="DB231" s="24" t="e">
        <f>(CR231-'ModelParams Lw'!T$10)/'ModelParams Lw'!T$11</f>
        <v>#DIV/0!</v>
      </c>
      <c r="DC231" s="24" t="e">
        <f>(CS231-'ModelParams Lw'!U$10)/'ModelParams Lw'!U$11</f>
        <v>#DIV/0!</v>
      </c>
      <c r="DD231" s="24" t="e">
        <f>(CT231-'ModelParams Lw'!V$10)/'ModelParams Lw'!V$11</f>
        <v>#DIV/0!</v>
      </c>
    </row>
    <row r="232" spans="1:108" x14ac:dyDescent="0.25">
      <c r="A232" s="12">
        <f>'Sound Power'!B232</f>
        <v>0</v>
      </c>
      <c r="B232" s="12">
        <f>'Sound Power'!D232</f>
        <v>0</v>
      </c>
      <c r="C232" s="12">
        <f>'Sound Power'!E232</f>
        <v>0</v>
      </c>
      <c r="D232" s="12">
        <f>'Sound Power'!F232</f>
        <v>0</v>
      </c>
      <c r="E232" s="67" t="e">
        <f>IF(Calcul!$G237="SA",'Sound Power'!AY232,'Sound Power'!P232)</f>
        <v>#DIV/0!</v>
      </c>
      <c r="F232" s="67" t="e">
        <f>IF(Calcul!$G237="SA",'Sound Power'!AZ232,'Sound Power'!Q232)</f>
        <v>#DIV/0!</v>
      </c>
      <c r="G232" s="67" t="e">
        <f>IF(Calcul!$G237="SA",'Sound Power'!BA232,'Sound Power'!R232)</f>
        <v>#DIV/0!</v>
      </c>
      <c r="H232" s="67" t="e">
        <f>IF(Calcul!$G237="SA",'Sound Power'!BB232,'Sound Power'!S232)</f>
        <v>#DIV/0!</v>
      </c>
      <c r="I232" s="67" t="e">
        <f>IF(Calcul!$G237="SA",'Sound Power'!BC232,'Sound Power'!T232)</f>
        <v>#DIV/0!</v>
      </c>
      <c r="J232" s="67" t="e">
        <f>IF(Calcul!$G237="SA",'Sound Power'!BD232,'Sound Power'!U232)</f>
        <v>#DIV/0!</v>
      </c>
      <c r="K232" s="67" t="e">
        <f>IF(Calcul!$G237="SA",'Sound Power'!BE232,'Sound Power'!V232)</f>
        <v>#DIV/0!</v>
      </c>
      <c r="L232" s="67" t="e">
        <f>IF(Calcul!$G237="SA",'Sound Power'!BF232,'Sound Power'!W232)</f>
        <v>#DIV/0!</v>
      </c>
      <c r="M232" s="67" t="e">
        <f>'Sound Power'!BY232</f>
        <v>#DIV/0!</v>
      </c>
      <c r="N232" s="67" t="e">
        <f>'Sound Power'!BZ232</f>
        <v>#DIV/0!</v>
      </c>
      <c r="O232" s="67" t="e">
        <f>'Sound Power'!CA232</f>
        <v>#DIV/0!</v>
      </c>
      <c r="P232" s="67" t="e">
        <f>'Sound Power'!CB232</f>
        <v>#DIV/0!</v>
      </c>
      <c r="Q232" s="67" t="e">
        <f>'Sound Power'!CC232</f>
        <v>#DIV/0!</v>
      </c>
      <c r="R232" s="67" t="e">
        <f>'Sound Power'!CD232</f>
        <v>#DIV/0!</v>
      </c>
      <c r="S232" s="67" t="e">
        <f>'Sound Power'!CE232</f>
        <v>#DIV/0!</v>
      </c>
      <c r="T232" s="67" t="e">
        <f>'Sound Power'!CF232</f>
        <v>#DIV/0!</v>
      </c>
      <c r="U232" s="64">
        <f t="shared" si="74"/>
        <v>0</v>
      </c>
      <c r="V232" s="64">
        <f t="shared" si="75"/>
        <v>0</v>
      </c>
      <c r="W232" s="67" t="e">
        <f>('ModelParams Lp'!B$4*10^'ModelParams Lp'!B$5*($U232/$V232)^'ModelParams Lp'!B$6)*3</f>
        <v>#DIV/0!</v>
      </c>
      <c r="X232" s="67" t="e">
        <f>('ModelParams Lp'!C$4*10^'ModelParams Lp'!C$5*($U232/$V232)^'ModelParams Lp'!C$6)*3</f>
        <v>#DIV/0!</v>
      </c>
      <c r="Y232" s="67" t="e">
        <f>('ModelParams Lp'!D$4*10^'ModelParams Lp'!D$5*($U232/$V232)^'ModelParams Lp'!D$6)*3</f>
        <v>#DIV/0!</v>
      </c>
      <c r="Z232" s="67" t="e">
        <f>('ModelParams Lp'!E$4*10^'ModelParams Lp'!E$5*($U232/$V232)^'ModelParams Lp'!E$6)*3</f>
        <v>#DIV/0!</v>
      </c>
      <c r="AA232" s="67" t="e">
        <f>('ModelParams Lp'!F$4*10^'ModelParams Lp'!F$5*($U232/$V232)^'ModelParams Lp'!F$6)*3</f>
        <v>#DIV/0!</v>
      </c>
      <c r="AB232" s="67" t="e">
        <f>('ModelParams Lp'!G$4*10^'ModelParams Lp'!G$5*($U232/$V232)^'ModelParams Lp'!G$6)*3</f>
        <v>#DIV/0!</v>
      </c>
      <c r="AC232" s="67" t="e">
        <f>('ModelParams Lp'!H$4*10^'ModelParams Lp'!H$5*($U232/$V232)^'ModelParams Lp'!H$6)*3</f>
        <v>#DIV/0!</v>
      </c>
      <c r="AD232" s="67" t="e">
        <f>('ModelParams Lp'!I$4*10^'ModelParams Lp'!I$5*($U232/$V232)^'ModelParams Lp'!I$6)*3</f>
        <v>#DIV/0!</v>
      </c>
      <c r="AE232" s="53" t="e">
        <f t="shared" si="76"/>
        <v>#DIV/0!</v>
      </c>
      <c r="AF232" s="53" t="e">
        <f>IF(AE232&lt;'ModelParams Lp'!$B$16,-1,IF(AE232&lt;'ModelParams Lp'!$C$16,0,IF(AE232&lt;'ModelParams Lp'!$D$16,1,IF(AE232&lt;'ModelParams Lp'!$E$16,2,IF(AE232&lt;'ModelParams Lp'!$F$16,3,IF(AE232&lt;'ModelParams Lp'!$G$16,4,IF(AE232&lt;'ModelParams Lp'!$H$16,5,6)))))))</f>
        <v>#DIV/0!</v>
      </c>
      <c r="AG232" s="67" t="e">
        <f ca="1">IF($AF232&gt;1,0,OFFSET('ModelParams Lp'!$C$12,0,-'Sound Pressure'!$AF232))</f>
        <v>#DIV/0!</v>
      </c>
      <c r="AH232" s="67" t="e">
        <f ca="1">IF($AF232&gt;2,0,OFFSET('ModelParams Lp'!$D$12,0,-'Sound Pressure'!$AF232))</f>
        <v>#DIV/0!</v>
      </c>
      <c r="AI232" s="67" t="e">
        <f ca="1">IF($AF232&gt;3,0,OFFSET('ModelParams Lp'!$E$12,0,-'Sound Pressure'!$AF232))</f>
        <v>#DIV/0!</v>
      </c>
      <c r="AJ232" s="67" t="e">
        <f ca="1">IF($AF232&gt;4,0,OFFSET('ModelParams Lp'!$F$12,0,-'Sound Pressure'!$AF232))</f>
        <v>#DIV/0!</v>
      </c>
      <c r="AK232" s="67" t="e">
        <f ca="1">IF($AF232&gt;3,0,OFFSET('ModelParams Lp'!$G$12,0,-'Sound Pressure'!$AF232))</f>
        <v>#DIV/0!</v>
      </c>
      <c r="AL232" s="67" t="e">
        <f ca="1">IF($AF232&gt;5,0,OFFSET('ModelParams Lp'!$H$12,0,-'Sound Pressure'!$AF232))</f>
        <v>#DIV/0!</v>
      </c>
      <c r="AM232" s="67" t="e">
        <f ca="1">IF($AF232&gt;6,0,OFFSET('ModelParams Lp'!$I$12,0,-'Sound Pressure'!$AF232))</f>
        <v>#DIV/0!</v>
      </c>
      <c r="AN232" s="67" t="e">
        <f ca="1">IF($AF232&gt;7,0,IF($AF$4&lt;0,3,OFFSET('ModelParams Lp'!$J$12,0,-'Sound Pressure'!$AF232)))</f>
        <v>#DIV/0!</v>
      </c>
      <c r="AO232" s="67" t="e">
        <f t="shared" si="95"/>
        <v>#DIV/0!</v>
      </c>
      <c r="AP232" s="67" t="e">
        <f t="shared" si="96"/>
        <v>#DIV/0!</v>
      </c>
      <c r="AQ232" s="67" t="e">
        <f t="shared" si="96"/>
        <v>#DIV/0!</v>
      </c>
      <c r="AR232" s="67" t="e">
        <f t="shared" si="96"/>
        <v>#DIV/0!</v>
      </c>
      <c r="AS232" s="67" t="e">
        <f t="shared" si="96"/>
        <v>#DIV/0!</v>
      </c>
      <c r="AT232" s="67" t="e">
        <f t="shared" si="96"/>
        <v>#DIV/0!</v>
      </c>
      <c r="AU232" s="67" t="e">
        <f t="shared" si="96"/>
        <v>#DIV/0!</v>
      </c>
      <c r="AV232" s="67" t="e">
        <f t="shared" si="96"/>
        <v>#DIV/0!</v>
      </c>
      <c r="AW232" s="67">
        <f>'ModelParams Lp'!B$22</f>
        <v>4</v>
      </c>
      <c r="AX232" s="67">
        <f>'ModelParams Lp'!C$22</f>
        <v>2</v>
      </c>
      <c r="AY232" s="67">
        <f>'ModelParams Lp'!D$22</f>
        <v>1</v>
      </c>
      <c r="AZ232" s="67">
        <f>'ModelParams Lp'!E$22</f>
        <v>0</v>
      </c>
      <c r="BA232" s="67">
        <f>'ModelParams Lp'!F$22</f>
        <v>0</v>
      </c>
      <c r="BB232" s="67">
        <f>'ModelParams Lp'!G$22</f>
        <v>0</v>
      </c>
      <c r="BC232" s="67">
        <f>'ModelParams Lp'!H$22</f>
        <v>0</v>
      </c>
      <c r="BD232" s="67">
        <f>'ModelParams Lp'!I$22</f>
        <v>0</v>
      </c>
      <c r="BE232" s="67" t="e">
        <f>-10*LOG(2/(4*PI()*2^2)+4/(0.163*(Calcul!$K237*Calcul!$L237)/VLOOKUP(Calcul!$I237,'ModelParams Lp'!$E$37:$F$39,2,0)))</f>
        <v>#N/A</v>
      </c>
      <c r="BF232" s="67" t="e">
        <f>-10*LOG(2/(4*PI()*2^2)+4/(0.163*(Calcul!$K237*Calcul!$L237)/VLOOKUP(Calcul!$I237,'ModelParams Lp'!$E$37:$F$39,2,0)))</f>
        <v>#N/A</v>
      </c>
      <c r="BG232" s="67" t="e">
        <f>-10*LOG(2/(4*PI()*2^2)+4/(0.163*(Calcul!$K237*Calcul!$L237)/VLOOKUP(Calcul!$I237,'ModelParams Lp'!$E$37:$F$39,2,0)))</f>
        <v>#N/A</v>
      </c>
      <c r="BH232" s="67" t="e">
        <f>-10*LOG(2/(4*PI()*2^2)+4/(0.163*(Calcul!$K237*Calcul!$L237)/VLOOKUP(Calcul!$I237,'ModelParams Lp'!$E$37:$F$39,2,0)))</f>
        <v>#N/A</v>
      </c>
      <c r="BI232" s="67" t="e">
        <f>-10*LOG(2/(4*PI()*2^2)+4/(0.163*(Calcul!$K237*Calcul!$L237)/VLOOKUP(Calcul!$I237,'ModelParams Lp'!$E$37:$F$39,2,0)))</f>
        <v>#N/A</v>
      </c>
      <c r="BJ232" s="67" t="e">
        <f>-10*LOG(2/(4*PI()*2^2)+4/(0.163*(Calcul!$K237*Calcul!$L237)/VLOOKUP(Calcul!$I237,'ModelParams Lp'!$E$37:$F$39,2,0)))</f>
        <v>#N/A</v>
      </c>
      <c r="BK232" s="67" t="e">
        <f>-10*LOG(2/(4*PI()*2^2)+4/(0.163*(Calcul!$K237*Calcul!$L237)/VLOOKUP(Calcul!$I237,'ModelParams Lp'!$E$37:$F$39,2,0)))</f>
        <v>#N/A</v>
      </c>
      <c r="BL232" s="67" t="e">
        <f>-10*LOG(2/(4*PI()*2^2)+4/(0.163*(Calcul!$K237*Calcul!$L237)/VLOOKUP(Calcul!$I237,'ModelParams Lp'!$E$37:$F$39,2,0)))</f>
        <v>#N/A</v>
      </c>
      <c r="BM232" s="67" t="e">
        <f>VLOOKUP(Calcul!$J237,'ModelParams Lp'!$D$28:$O$32,5,0)+BE232</f>
        <v>#N/A</v>
      </c>
      <c r="BN232" s="67" t="e">
        <f>VLOOKUP(Calcul!$J237,'ModelParams Lp'!$D$28:$O$32,6,0)+BF232</f>
        <v>#N/A</v>
      </c>
      <c r="BO232" s="67" t="e">
        <f>VLOOKUP(Calcul!$J237,'ModelParams Lp'!$D$28:$O$32,7,0)+BG232</f>
        <v>#N/A</v>
      </c>
      <c r="BP232" s="67" t="e">
        <f>VLOOKUP(Calcul!$J237,'ModelParams Lp'!$D$28:$O$32,8,0)+BH232</f>
        <v>#N/A</v>
      </c>
      <c r="BQ232" s="67" t="e">
        <f>VLOOKUP(Calcul!$J237,'ModelParams Lp'!$D$28:$O$32,9,0)+BI232</f>
        <v>#N/A</v>
      </c>
      <c r="BR232" s="67" t="e">
        <f>VLOOKUP(Calcul!$J237,'ModelParams Lp'!$D$28:$O$32,10,0)+BJ232</f>
        <v>#N/A</v>
      </c>
      <c r="BS232" s="67" t="e">
        <f>VLOOKUP(Calcul!$J237,'ModelParams Lp'!$D$28:$O$32,11,0)+BK232</f>
        <v>#N/A</v>
      </c>
      <c r="BT232" s="67" t="e">
        <f>VLOOKUP(Calcul!$J237,'ModelParams Lp'!$D$28:$O$32,12,0)+BL232</f>
        <v>#N/A</v>
      </c>
      <c r="BU232" s="66" t="e">
        <f t="shared" ca="1" si="77"/>
        <v>#DIV/0!</v>
      </c>
      <c r="BV232" s="66" t="e">
        <f t="shared" ca="1" si="78"/>
        <v>#DIV/0!</v>
      </c>
      <c r="BW232" s="66" t="e">
        <f t="shared" ca="1" si="79"/>
        <v>#DIV/0!</v>
      </c>
      <c r="BX232" s="66" t="e">
        <f t="shared" ca="1" si="80"/>
        <v>#DIV/0!</v>
      </c>
      <c r="BY232" s="66" t="e">
        <f t="shared" ca="1" si="81"/>
        <v>#DIV/0!</v>
      </c>
      <c r="BZ232" s="66" t="e">
        <f t="shared" ca="1" si="82"/>
        <v>#DIV/0!</v>
      </c>
      <c r="CA232" s="66" t="e">
        <f t="shared" ca="1" si="83"/>
        <v>#DIV/0!</v>
      </c>
      <c r="CB232" s="66" t="e">
        <f t="shared" ca="1" si="84"/>
        <v>#DIV/0!</v>
      </c>
      <c r="CC232" s="24" t="e">
        <f ca="1">10*LOG10(IF(BU232="",0,POWER(10,((BU232+'ModelParams Lw'!$O$4)/10))) +IF(BV232="",0,POWER(10,((BV232+'ModelParams Lw'!$P$4)/10))) +IF(BW232="",0,POWER(10,((BW232+'ModelParams Lw'!$Q$4)/10))) +IF(BX232="",0,POWER(10,((BX232+'ModelParams Lw'!$R$4)/10))) +IF(BY232="",0,POWER(10,((BY232+'ModelParams Lw'!$S$4)/10))) +IF(BZ232="",0,POWER(10,((BZ232+'ModelParams Lw'!$T$4)/10))) +IF(CA232="",0,POWER(10,((CA232+'ModelParams Lw'!$U$4)/10)))+IF(CB232="",0,POWER(10,((CB232+'ModelParams Lw'!$V$4)/10))))</f>
        <v>#DIV/0!</v>
      </c>
      <c r="CD232" s="24" t="e">
        <f t="shared" ca="1" si="85"/>
        <v>#DIV/0!</v>
      </c>
      <c r="CE232" s="24" t="e">
        <f ca="1">(BU232-'ModelParams Lw'!O$10)/'ModelParams Lw'!O$11</f>
        <v>#DIV/0!</v>
      </c>
      <c r="CF232" s="24" t="e">
        <f ca="1">(BV232-'ModelParams Lw'!P$10)/'ModelParams Lw'!P$11</f>
        <v>#DIV/0!</v>
      </c>
      <c r="CG232" s="24" t="e">
        <f ca="1">(BW232-'ModelParams Lw'!Q$10)/'ModelParams Lw'!Q$11</f>
        <v>#DIV/0!</v>
      </c>
      <c r="CH232" s="24" t="e">
        <f ca="1">(BX232-'ModelParams Lw'!R$10)/'ModelParams Lw'!R$11</f>
        <v>#DIV/0!</v>
      </c>
      <c r="CI232" s="24" t="e">
        <f ca="1">(BY232-'ModelParams Lw'!S$10)/'ModelParams Lw'!S$11</f>
        <v>#DIV/0!</v>
      </c>
      <c r="CJ232" s="24" t="e">
        <f ca="1">(BZ232-'ModelParams Lw'!T$10)/'ModelParams Lw'!T$11</f>
        <v>#DIV/0!</v>
      </c>
      <c r="CK232" s="24" t="e">
        <f ca="1">(CA232-'ModelParams Lw'!U$10)/'ModelParams Lw'!U$11</f>
        <v>#DIV/0!</v>
      </c>
      <c r="CL232" s="24" t="e">
        <f ca="1">(CB232-'ModelParams Lw'!V$10)/'ModelParams Lw'!V$11</f>
        <v>#DIV/0!</v>
      </c>
      <c r="CM232" s="66" t="e">
        <f t="shared" si="86"/>
        <v>#DIV/0!</v>
      </c>
      <c r="CN232" s="66" t="e">
        <f t="shared" si="87"/>
        <v>#DIV/0!</v>
      </c>
      <c r="CO232" s="66" t="e">
        <f t="shared" si="88"/>
        <v>#DIV/0!</v>
      </c>
      <c r="CP232" s="66" t="e">
        <f t="shared" si="89"/>
        <v>#DIV/0!</v>
      </c>
      <c r="CQ232" s="66" t="e">
        <f t="shared" si="90"/>
        <v>#DIV/0!</v>
      </c>
      <c r="CR232" s="66" t="e">
        <f t="shared" si="91"/>
        <v>#DIV/0!</v>
      </c>
      <c r="CS232" s="66" t="e">
        <f t="shared" si="92"/>
        <v>#DIV/0!</v>
      </c>
      <c r="CT232" s="66" t="e">
        <f t="shared" si="93"/>
        <v>#DIV/0!</v>
      </c>
      <c r="CU232" s="24" t="e">
        <f>10*LOG10(IF(CM232="",0,POWER(10,((CM232+'ModelParams Lw'!$O$4)/10))) +IF(CN232="",0,POWER(10,((CN232+'ModelParams Lw'!$P$4)/10))) +IF(CO232="",0,POWER(10,((CO232+'ModelParams Lw'!$Q$4)/10))) +IF(CP232="",0,POWER(10,((CP232+'ModelParams Lw'!$R$4)/10))) +IF(CQ232="",0,POWER(10,((CQ232+'ModelParams Lw'!$S$4)/10))) +IF(CR232="",0,POWER(10,((CR232+'ModelParams Lw'!$T$4)/10))) +IF(CS232="",0,POWER(10,((CS232+'ModelParams Lw'!$U$4)/10)))+IF(CT232="",0,POWER(10,((CT232+'ModelParams Lw'!$V$4)/10))))</f>
        <v>#DIV/0!</v>
      </c>
      <c r="CV232" s="24" t="e">
        <f t="shared" si="94"/>
        <v>#DIV/0!</v>
      </c>
      <c r="CW232" s="24" t="e">
        <f>(CM232-'ModelParams Lw'!O$10)/'ModelParams Lw'!O$11</f>
        <v>#DIV/0!</v>
      </c>
      <c r="CX232" s="24" t="e">
        <f>(CN232-'ModelParams Lw'!P$10)/'ModelParams Lw'!P$11</f>
        <v>#DIV/0!</v>
      </c>
      <c r="CY232" s="24" t="e">
        <f>(CO232-'ModelParams Lw'!Q$10)/'ModelParams Lw'!Q$11</f>
        <v>#DIV/0!</v>
      </c>
      <c r="CZ232" s="24" t="e">
        <f>(CP232-'ModelParams Lw'!R$10)/'ModelParams Lw'!R$11</f>
        <v>#DIV/0!</v>
      </c>
      <c r="DA232" s="24" t="e">
        <f>(CQ232-'ModelParams Lw'!S$10)/'ModelParams Lw'!S$11</f>
        <v>#DIV/0!</v>
      </c>
      <c r="DB232" s="24" t="e">
        <f>(CR232-'ModelParams Lw'!T$10)/'ModelParams Lw'!T$11</f>
        <v>#DIV/0!</v>
      </c>
      <c r="DC232" s="24" t="e">
        <f>(CS232-'ModelParams Lw'!U$10)/'ModelParams Lw'!U$11</f>
        <v>#DIV/0!</v>
      </c>
      <c r="DD232" s="24" t="e">
        <f>(CT232-'ModelParams Lw'!V$10)/'ModelParams Lw'!V$11</f>
        <v>#DIV/0!</v>
      </c>
    </row>
    <row r="233" spans="1:108" x14ac:dyDescent="0.25">
      <c r="A233" s="12">
        <f>'Sound Power'!B233</f>
        <v>0</v>
      </c>
      <c r="B233" s="12">
        <f>'Sound Power'!D233</f>
        <v>0</v>
      </c>
      <c r="C233" s="12">
        <f>'Sound Power'!E233</f>
        <v>0</v>
      </c>
      <c r="D233" s="12">
        <f>'Sound Power'!F233</f>
        <v>0</v>
      </c>
      <c r="E233" s="67" t="e">
        <f>IF(Calcul!$G238="SA",'Sound Power'!AY233,'Sound Power'!P233)</f>
        <v>#DIV/0!</v>
      </c>
      <c r="F233" s="67" t="e">
        <f>IF(Calcul!$G238="SA",'Sound Power'!AZ233,'Sound Power'!Q233)</f>
        <v>#DIV/0!</v>
      </c>
      <c r="G233" s="67" t="e">
        <f>IF(Calcul!$G238="SA",'Sound Power'!BA233,'Sound Power'!R233)</f>
        <v>#DIV/0!</v>
      </c>
      <c r="H233" s="67" t="e">
        <f>IF(Calcul!$G238="SA",'Sound Power'!BB233,'Sound Power'!S233)</f>
        <v>#DIV/0!</v>
      </c>
      <c r="I233" s="67" t="e">
        <f>IF(Calcul!$G238="SA",'Sound Power'!BC233,'Sound Power'!T233)</f>
        <v>#DIV/0!</v>
      </c>
      <c r="J233" s="67" t="e">
        <f>IF(Calcul!$G238="SA",'Sound Power'!BD233,'Sound Power'!U233)</f>
        <v>#DIV/0!</v>
      </c>
      <c r="K233" s="67" t="e">
        <f>IF(Calcul!$G238="SA",'Sound Power'!BE233,'Sound Power'!V233)</f>
        <v>#DIV/0!</v>
      </c>
      <c r="L233" s="67" t="e">
        <f>IF(Calcul!$G238="SA",'Sound Power'!BF233,'Sound Power'!W233)</f>
        <v>#DIV/0!</v>
      </c>
      <c r="M233" s="67" t="e">
        <f>'Sound Power'!BY233</f>
        <v>#DIV/0!</v>
      </c>
      <c r="N233" s="67" t="e">
        <f>'Sound Power'!BZ233</f>
        <v>#DIV/0!</v>
      </c>
      <c r="O233" s="67" t="e">
        <f>'Sound Power'!CA233</f>
        <v>#DIV/0!</v>
      </c>
      <c r="P233" s="67" t="e">
        <f>'Sound Power'!CB233</f>
        <v>#DIV/0!</v>
      </c>
      <c r="Q233" s="67" t="e">
        <f>'Sound Power'!CC233</f>
        <v>#DIV/0!</v>
      </c>
      <c r="R233" s="67" t="e">
        <f>'Sound Power'!CD233</f>
        <v>#DIV/0!</v>
      </c>
      <c r="S233" s="67" t="e">
        <f>'Sound Power'!CE233</f>
        <v>#DIV/0!</v>
      </c>
      <c r="T233" s="67" t="e">
        <f>'Sound Power'!CF233</f>
        <v>#DIV/0!</v>
      </c>
      <c r="U233" s="64">
        <f t="shared" si="74"/>
        <v>0</v>
      </c>
      <c r="V233" s="64">
        <f t="shared" si="75"/>
        <v>0</v>
      </c>
      <c r="W233" s="67" t="e">
        <f>('ModelParams Lp'!B$4*10^'ModelParams Lp'!B$5*($U233/$V233)^'ModelParams Lp'!B$6)*3</f>
        <v>#DIV/0!</v>
      </c>
      <c r="X233" s="67" t="e">
        <f>('ModelParams Lp'!C$4*10^'ModelParams Lp'!C$5*($U233/$V233)^'ModelParams Lp'!C$6)*3</f>
        <v>#DIV/0!</v>
      </c>
      <c r="Y233" s="67" t="e">
        <f>('ModelParams Lp'!D$4*10^'ModelParams Lp'!D$5*($U233/$V233)^'ModelParams Lp'!D$6)*3</f>
        <v>#DIV/0!</v>
      </c>
      <c r="Z233" s="67" t="e">
        <f>('ModelParams Lp'!E$4*10^'ModelParams Lp'!E$5*($U233/$V233)^'ModelParams Lp'!E$6)*3</f>
        <v>#DIV/0!</v>
      </c>
      <c r="AA233" s="67" t="e">
        <f>('ModelParams Lp'!F$4*10^'ModelParams Lp'!F$5*($U233/$V233)^'ModelParams Lp'!F$6)*3</f>
        <v>#DIV/0!</v>
      </c>
      <c r="AB233" s="67" t="e">
        <f>('ModelParams Lp'!G$4*10^'ModelParams Lp'!G$5*($U233/$V233)^'ModelParams Lp'!G$6)*3</f>
        <v>#DIV/0!</v>
      </c>
      <c r="AC233" s="67" t="e">
        <f>('ModelParams Lp'!H$4*10^'ModelParams Lp'!H$5*($U233/$V233)^'ModelParams Lp'!H$6)*3</f>
        <v>#DIV/0!</v>
      </c>
      <c r="AD233" s="67" t="e">
        <f>('ModelParams Lp'!I$4*10^'ModelParams Lp'!I$5*($U233/$V233)^'ModelParams Lp'!I$6)*3</f>
        <v>#DIV/0!</v>
      </c>
      <c r="AE233" s="53" t="e">
        <f t="shared" si="76"/>
        <v>#DIV/0!</v>
      </c>
      <c r="AF233" s="53" t="e">
        <f>IF(AE233&lt;'ModelParams Lp'!$B$16,-1,IF(AE233&lt;'ModelParams Lp'!$C$16,0,IF(AE233&lt;'ModelParams Lp'!$D$16,1,IF(AE233&lt;'ModelParams Lp'!$E$16,2,IF(AE233&lt;'ModelParams Lp'!$F$16,3,IF(AE233&lt;'ModelParams Lp'!$G$16,4,IF(AE233&lt;'ModelParams Lp'!$H$16,5,6)))))))</f>
        <v>#DIV/0!</v>
      </c>
      <c r="AG233" s="67" t="e">
        <f ca="1">IF($AF233&gt;1,0,OFFSET('ModelParams Lp'!$C$12,0,-'Sound Pressure'!$AF233))</f>
        <v>#DIV/0!</v>
      </c>
      <c r="AH233" s="67" t="e">
        <f ca="1">IF($AF233&gt;2,0,OFFSET('ModelParams Lp'!$D$12,0,-'Sound Pressure'!$AF233))</f>
        <v>#DIV/0!</v>
      </c>
      <c r="AI233" s="67" t="e">
        <f ca="1">IF($AF233&gt;3,0,OFFSET('ModelParams Lp'!$E$12,0,-'Sound Pressure'!$AF233))</f>
        <v>#DIV/0!</v>
      </c>
      <c r="AJ233" s="67" t="e">
        <f ca="1">IF($AF233&gt;4,0,OFFSET('ModelParams Lp'!$F$12,0,-'Sound Pressure'!$AF233))</f>
        <v>#DIV/0!</v>
      </c>
      <c r="AK233" s="67" t="e">
        <f ca="1">IF($AF233&gt;3,0,OFFSET('ModelParams Lp'!$G$12,0,-'Sound Pressure'!$AF233))</f>
        <v>#DIV/0!</v>
      </c>
      <c r="AL233" s="67" t="e">
        <f ca="1">IF($AF233&gt;5,0,OFFSET('ModelParams Lp'!$H$12,0,-'Sound Pressure'!$AF233))</f>
        <v>#DIV/0!</v>
      </c>
      <c r="AM233" s="67" t="e">
        <f ca="1">IF($AF233&gt;6,0,OFFSET('ModelParams Lp'!$I$12,0,-'Sound Pressure'!$AF233))</f>
        <v>#DIV/0!</v>
      </c>
      <c r="AN233" s="67" t="e">
        <f ca="1">IF($AF233&gt;7,0,IF($AF$4&lt;0,3,OFFSET('ModelParams Lp'!$J$12,0,-'Sound Pressure'!$AF233)))</f>
        <v>#DIV/0!</v>
      </c>
      <c r="AO233" s="67" t="e">
        <f t="shared" si="95"/>
        <v>#DIV/0!</v>
      </c>
      <c r="AP233" s="67" t="e">
        <f t="shared" si="96"/>
        <v>#DIV/0!</v>
      </c>
      <c r="AQ233" s="67" t="e">
        <f t="shared" si="96"/>
        <v>#DIV/0!</v>
      </c>
      <c r="AR233" s="67" t="e">
        <f t="shared" si="96"/>
        <v>#DIV/0!</v>
      </c>
      <c r="AS233" s="67" t="e">
        <f t="shared" si="96"/>
        <v>#DIV/0!</v>
      </c>
      <c r="AT233" s="67" t="e">
        <f t="shared" si="96"/>
        <v>#DIV/0!</v>
      </c>
      <c r="AU233" s="67" t="e">
        <f t="shared" si="96"/>
        <v>#DIV/0!</v>
      </c>
      <c r="AV233" s="67" t="e">
        <f t="shared" si="96"/>
        <v>#DIV/0!</v>
      </c>
      <c r="AW233" s="67">
        <f>'ModelParams Lp'!B$22</f>
        <v>4</v>
      </c>
      <c r="AX233" s="67">
        <f>'ModelParams Lp'!C$22</f>
        <v>2</v>
      </c>
      <c r="AY233" s="67">
        <f>'ModelParams Lp'!D$22</f>
        <v>1</v>
      </c>
      <c r="AZ233" s="67">
        <f>'ModelParams Lp'!E$22</f>
        <v>0</v>
      </c>
      <c r="BA233" s="67">
        <f>'ModelParams Lp'!F$22</f>
        <v>0</v>
      </c>
      <c r="BB233" s="67">
        <f>'ModelParams Lp'!G$22</f>
        <v>0</v>
      </c>
      <c r="BC233" s="67">
        <f>'ModelParams Lp'!H$22</f>
        <v>0</v>
      </c>
      <c r="BD233" s="67">
        <f>'ModelParams Lp'!I$22</f>
        <v>0</v>
      </c>
      <c r="BE233" s="67" t="e">
        <f>-10*LOG(2/(4*PI()*2^2)+4/(0.163*(Calcul!$K238*Calcul!$L238)/VLOOKUP(Calcul!$I238,'ModelParams Lp'!$E$37:$F$39,2,0)))</f>
        <v>#N/A</v>
      </c>
      <c r="BF233" s="67" t="e">
        <f>-10*LOG(2/(4*PI()*2^2)+4/(0.163*(Calcul!$K238*Calcul!$L238)/VLOOKUP(Calcul!$I238,'ModelParams Lp'!$E$37:$F$39,2,0)))</f>
        <v>#N/A</v>
      </c>
      <c r="BG233" s="67" t="e">
        <f>-10*LOG(2/(4*PI()*2^2)+4/(0.163*(Calcul!$K238*Calcul!$L238)/VLOOKUP(Calcul!$I238,'ModelParams Lp'!$E$37:$F$39,2,0)))</f>
        <v>#N/A</v>
      </c>
      <c r="BH233" s="67" t="e">
        <f>-10*LOG(2/(4*PI()*2^2)+4/(0.163*(Calcul!$K238*Calcul!$L238)/VLOOKUP(Calcul!$I238,'ModelParams Lp'!$E$37:$F$39,2,0)))</f>
        <v>#N/A</v>
      </c>
      <c r="BI233" s="67" t="e">
        <f>-10*LOG(2/(4*PI()*2^2)+4/(0.163*(Calcul!$K238*Calcul!$L238)/VLOOKUP(Calcul!$I238,'ModelParams Lp'!$E$37:$F$39,2,0)))</f>
        <v>#N/A</v>
      </c>
      <c r="BJ233" s="67" t="e">
        <f>-10*LOG(2/(4*PI()*2^2)+4/(0.163*(Calcul!$K238*Calcul!$L238)/VLOOKUP(Calcul!$I238,'ModelParams Lp'!$E$37:$F$39,2,0)))</f>
        <v>#N/A</v>
      </c>
      <c r="BK233" s="67" t="e">
        <f>-10*LOG(2/(4*PI()*2^2)+4/(0.163*(Calcul!$K238*Calcul!$L238)/VLOOKUP(Calcul!$I238,'ModelParams Lp'!$E$37:$F$39,2,0)))</f>
        <v>#N/A</v>
      </c>
      <c r="BL233" s="67" t="e">
        <f>-10*LOG(2/(4*PI()*2^2)+4/(0.163*(Calcul!$K238*Calcul!$L238)/VLOOKUP(Calcul!$I238,'ModelParams Lp'!$E$37:$F$39,2,0)))</f>
        <v>#N/A</v>
      </c>
      <c r="BM233" s="67" t="e">
        <f>VLOOKUP(Calcul!$J238,'ModelParams Lp'!$D$28:$O$32,5,0)+BE233</f>
        <v>#N/A</v>
      </c>
      <c r="BN233" s="67" t="e">
        <f>VLOOKUP(Calcul!$J238,'ModelParams Lp'!$D$28:$O$32,6,0)+BF233</f>
        <v>#N/A</v>
      </c>
      <c r="BO233" s="67" t="e">
        <f>VLOOKUP(Calcul!$J238,'ModelParams Lp'!$D$28:$O$32,7,0)+BG233</f>
        <v>#N/A</v>
      </c>
      <c r="BP233" s="67" t="e">
        <f>VLOOKUP(Calcul!$J238,'ModelParams Lp'!$D$28:$O$32,8,0)+BH233</f>
        <v>#N/A</v>
      </c>
      <c r="BQ233" s="67" t="e">
        <f>VLOOKUP(Calcul!$J238,'ModelParams Lp'!$D$28:$O$32,9,0)+BI233</f>
        <v>#N/A</v>
      </c>
      <c r="BR233" s="67" t="e">
        <f>VLOOKUP(Calcul!$J238,'ModelParams Lp'!$D$28:$O$32,10,0)+BJ233</f>
        <v>#N/A</v>
      </c>
      <c r="BS233" s="67" t="e">
        <f>VLOOKUP(Calcul!$J238,'ModelParams Lp'!$D$28:$O$32,11,0)+BK233</f>
        <v>#N/A</v>
      </c>
      <c r="BT233" s="67" t="e">
        <f>VLOOKUP(Calcul!$J238,'ModelParams Lp'!$D$28:$O$32,12,0)+BL233</f>
        <v>#N/A</v>
      </c>
      <c r="BU233" s="66" t="e">
        <f t="shared" ca="1" si="77"/>
        <v>#DIV/0!</v>
      </c>
      <c r="BV233" s="66" t="e">
        <f t="shared" ca="1" si="78"/>
        <v>#DIV/0!</v>
      </c>
      <c r="BW233" s="66" t="e">
        <f t="shared" ca="1" si="79"/>
        <v>#DIV/0!</v>
      </c>
      <c r="BX233" s="66" t="e">
        <f t="shared" ca="1" si="80"/>
        <v>#DIV/0!</v>
      </c>
      <c r="BY233" s="66" t="e">
        <f t="shared" ca="1" si="81"/>
        <v>#DIV/0!</v>
      </c>
      <c r="BZ233" s="66" t="e">
        <f t="shared" ca="1" si="82"/>
        <v>#DIV/0!</v>
      </c>
      <c r="CA233" s="66" t="e">
        <f t="shared" ca="1" si="83"/>
        <v>#DIV/0!</v>
      </c>
      <c r="CB233" s="66" t="e">
        <f t="shared" ca="1" si="84"/>
        <v>#DIV/0!</v>
      </c>
      <c r="CC233" s="24" t="e">
        <f ca="1">10*LOG10(IF(BU233="",0,POWER(10,((BU233+'ModelParams Lw'!$O$4)/10))) +IF(BV233="",0,POWER(10,((BV233+'ModelParams Lw'!$P$4)/10))) +IF(BW233="",0,POWER(10,((BW233+'ModelParams Lw'!$Q$4)/10))) +IF(BX233="",0,POWER(10,((BX233+'ModelParams Lw'!$R$4)/10))) +IF(BY233="",0,POWER(10,((BY233+'ModelParams Lw'!$S$4)/10))) +IF(BZ233="",0,POWER(10,((BZ233+'ModelParams Lw'!$T$4)/10))) +IF(CA233="",0,POWER(10,((CA233+'ModelParams Lw'!$U$4)/10)))+IF(CB233="",0,POWER(10,((CB233+'ModelParams Lw'!$V$4)/10))))</f>
        <v>#DIV/0!</v>
      </c>
      <c r="CD233" s="24" t="e">
        <f t="shared" ca="1" si="85"/>
        <v>#DIV/0!</v>
      </c>
      <c r="CE233" s="24" t="e">
        <f ca="1">(BU233-'ModelParams Lw'!O$10)/'ModelParams Lw'!O$11</f>
        <v>#DIV/0!</v>
      </c>
      <c r="CF233" s="24" t="e">
        <f ca="1">(BV233-'ModelParams Lw'!P$10)/'ModelParams Lw'!P$11</f>
        <v>#DIV/0!</v>
      </c>
      <c r="CG233" s="24" t="e">
        <f ca="1">(BW233-'ModelParams Lw'!Q$10)/'ModelParams Lw'!Q$11</f>
        <v>#DIV/0!</v>
      </c>
      <c r="CH233" s="24" t="e">
        <f ca="1">(BX233-'ModelParams Lw'!R$10)/'ModelParams Lw'!R$11</f>
        <v>#DIV/0!</v>
      </c>
      <c r="CI233" s="24" t="e">
        <f ca="1">(BY233-'ModelParams Lw'!S$10)/'ModelParams Lw'!S$11</f>
        <v>#DIV/0!</v>
      </c>
      <c r="CJ233" s="24" t="e">
        <f ca="1">(BZ233-'ModelParams Lw'!T$10)/'ModelParams Lw'!T$11</f>
        <v>#DIV/0!</v>
      </c>
      <c r="CK233" s="24" t="e">
        <f ca="1">(CA233-'ModelParams Lw'!U$10)/'ModelParams Lw'!U$11</f>
        <v>#DIV/0!</v>
      </c>
      <c r="CL233" s="24" t="e">
        <f ca="1">(CB233-'ModelParams Lw'!V$10)/'ModelParams Lw'!V$11</f>
        <v>#DIV/0!</v>
      </c>
      <c r="CM233" s="66" t="e">
        <f t="shared" si="86"/>
        <v>#DIV/0!</v>
      </c>
      <c r="CN233" s="66" t="e">
        <f t="shared" si="87"/>
        <v>#DIV/0!</v>
      </c>
      <c r="CO233" s="66" t="e">
        <f t="shared" si="88"/>
        <v>#DIV/0!</v>
      </c>
      <c r="CP233" s="66" t="e">
        <f t="shared" si="89"/>
        <v>#DIV/0!</v>
      </c>
      <c r="CQ233" s="66" t="e">
        <f t="shared" si="90"/>
        <v>#DIV/0!</v>
      </c>
      <c r="CR233" s="66" t="e">
        <f t="shared" si="91"/>
        <v>#DIV/0!</v>
      </c>
      <c r="CS233" s="66" t="e">
        <f t="shared" si="92"/>
        <v>#DIV/0!</v>
      </c>
      <c r="CT233" s="66" t="e">
        <f t="shared" si="93"/>
        <v>#DIV/0!</v>
      </c>
      <c r="CU233" s="24" t="e">
        <f>10*LOG10(IF(CM233="",0,POWER(10,((CM233+'ModelParams Lw'!$O$4)/10))) +IF(CN233="",0,POWER(10,((CN233+'ModelParams Lw'!$P$4)/10))) +IF(CO233="",0,POWER(10,((CO233+'ModelParams Lw'!$Q$4)/10))) +IF(CP233="",0,POWER(10,((CP233+'ModelParams Lw'!$R$4)/10))) +IF(CQ233="",0,POWER(10,((CQ233+'ModelParams Lw'!$S$4)/10))) +IF(CR233="",0,POWER(10,((CR233+'ModelParams Lw'!$T$4)/10))) +IF(CS233="",0,POWER(10,((CS233+'ModelParams Lw'!$U$4)/10)))+IF(CT233="",0,POWER(10,((CT233+'ModelParams Lw'!$V$4)/10))))</f>
        <v>#DIV/0!</v>
      </c>
      <c r="CV233" s="24" t="e">
        <f t="shared" si="94"/>
        <v>#DIV/0!</v>
      </c>
      <c r="CW233" s="24" t="e">
        <f>(CM233-'ModelParams Lw'!O$10)/'ModelParams Lw'!O$11</f>
        <v>#DIV/0!</v>
      </c>
      <c r="CX233" s="24" t="e">
        <f>(CN233-'ModelParams Lw'!P$10)/'ModelParams Lw'!P$11</f>
        <v>#DIV/0!</v>
      </c>
      <c r="CY233" s="24" t="e">
        <f>(CO233-'ModelParams Lw'!Q$10)/'ModelParams Lw'!Q$11</f>
        <v>#DIV/0!</v>
      </c>
      <c r="CZ233" s="24" t="e">
        <f>(CP233-'ModelParams Lw'!R$10)/'ModelParams Lw'!R$11</f>
        <v>#DIV/0!</v>
      </c>
      <c r="DA233" s="24" t="e">
        <f>(CQ233-'ModelParams Lw'!S$10)/'ModelParams Lw'!S$11</f>
        <v>#DIV/0!</v>
      </c>
      <c r="DB233" s="24" t="e">
        <f>(CR233-'ModelParams Lw'!T$10)/'ModelParams Lw'!T$11</f>
        <v>#DIV/0!</v>
      </c>
      <c r="DC233" s="24" t="e">
        <f>(CS233-'ModelParams Lw'!U$10)/'ModelParams Lw'!U$11</f>
        <v>#DIV/0!</v>
      </c>
      <c r="DD233" s="24" t="e">
        <f>(CT233-'ModelParams Lw'!V$10)/'ModelParams Lw'!V$11</f>
        <v>#DIV/0!</v>
      </c>
    </row>
    <row r="234" spans="1:108" x14ac:dyDescent="0.25">
      <c r="A234" s="12">
        <f>'Sound Power'!B234</f>
        <v>0</v>
      </c>
      <c r="B234" s="12">
        <f>'Sound Power'!D234</f>
        <v>0</v>
      </c>
      <c r="C234" s="12">
        <f>'Sound Power'!E234</f>
        <v>0</v>
      </c>
      <c r="D234" s="12">
        <f>'Sound Power'!F234</f>
        <v>0</v>
      </c>
      <c r="E234" s="67" t="e">
        <f>IF(Calcul!$G239="SA",'Sound Power'!AY234,'Sound Power'!P234)</f>
        <v>#DIV/0!</v>
      </c>
      <c r="F234" s="67" t="e">
        <f>IF(Calcul!$G239="SA",'Sound Power'!AZ234,'Sound Power'!Q234)</f>
        <v>#DIV/0!</v>
      </c>
      <c r="G234" s="67" t="e">
        <f>IF(Calcul!$G239="SA",'Sound Power'!BA234,'Sound Power'!R234)</f>
        <v>#DIV/0!</v>
      </c>
      <c r="H234" s="67" t="e">
        <f>IF(Calcul!$G239="SA",'Sound Power'!BB234,'Sound Power'!S234)</f>
        <v>#DIV/0!</v>
      </c>
      <c r="I234" s="67" t="e">
        <f>IF(Calcul!$G239="SA",'Sound Power'!BC234,'Sound Power'!T234)</f>
        <v>#DIV/0!</v>
      </c>
      <c r="J234" s="67" t="e">
        <f>IF(Calcul!$G239="SA",'Sound Power'!BD234,'Sound Power'!U234)</f>
        <v>#DIV/0!</v>
      </c>
      <c r="K234" s="67" t="e">
        <f>IF(Calcul!$G239="SA",'Sound Power'!BE234,'Sound Power'!V234)</f>
        <v>#DIV/0!</v>
      </c>
      <c r="L234" s="67" t="e">
        <f>IF(Calcul!$G239="SA",'Sound Power'!BF234,'Sound Power'!W234)</f>
        <v>#DIV/0!</v>
      </c>
      <c r="M234" s="67" t="e">
        <f>'Sound Power'!BY234</f>
        <v>#DIV/0!</v>
      </c>
      <c r="N234" s="67" t="e">
        <f>'Sound Power'!BZ234</f>
        <v>#DIV/0!</v>
      </c>
      <c r="O234" s="67" t="e">
        <f>'Sound Power'!CA234</f>
        <v>#DIV/0!</v>
      </c>
      <c r="P234" s="67" t="e">
        <f>'Sound Power'!CB234</f>
        <v>#DIV/0!</v>
      </c>
      <c r="Q234" s="67" t="e">
        <f>'Sound Power'!CC234</f>
        <v>#DIV/0!</v>
      </c>
      <c r="R234" s="67" t="e">
        <f>'Sound Power'!CD234</f>
        <v>#DIV/0!</v>
      </c>
      <c r="S234" s="67" t="e">
        <f>'Sound Power'!CE234</f>
        <v>#DIV/0!</v>
      </c>
      <c r="T234" s="67" t="e">
        <f>'Sound Power'!CF234</f>
        <v>#DIV/0!</v>
      </c>
      <c r="U234" s="64">
        <f t="shared" si="74"/>
        <v>0</v>
      </c>
      <c r="V234" s="64">
        <f t="shared" si="75"/>
        <v>0</v>
      </c>
      <c r="W234" s="67" t="e">
        <f>('ModelParams Lp'!B$4*10^'ModelParams Lp'!B$5*($U234/$V234)^'ModelParams Lp'!B$6)*3</f>
        <v>#DIV/0!</v>
      </c>
      <c r="X234" s="67" t="e">
        <f>('ModelParams Lp'!C$4*10^'ModelParams Lp'!C$5*($U234/$V234)^'ModelParams Lp'!C$6)*3</f>
        <v>#DIV/0!</v>
      </c>
      <c r="Y234" s="67" t="e">
        <f>('ModelParams Lp'!D$4*10^'ModelParams Lp'!D$5*($U234/$V234)^'ModelParams Lp'!D$6)*3</f>
        <v>#DIV/0!</v>
      </c>
      <c r="Z234" s="67" t="e">
        <f>('ModelParams Lp'!E$4*10^'ModelParams Lp'!E$5*($U234/$V234)^'ModelParams Lp'!E$6)*3</f>
        <v>#DIV/0!</v>
      </c>
      <c r="AA234" s="67" t="e">
        <f>('ModelParams Lp'!F$4*10^'ModelParams Lp'!F$5*($U234/$V234)^'ModelParams Lp'!F$6)*3</f>
        <v>#DIV/0!</v>
      </c>
      <c r="AB234" s="67" t="e">
        <f>('ModelParams Lp'!G$4*10^'ModelParams Lp'!G$5*($U234/$V234)^'ModelParams Lp'!G$6)*3</f>
        <v>#DIV/0!</v>
      </c>
      <c r="AC234" s="67" t="e">
        <f>('ModelParams Lp'!H$4*10^'ModelParams Lp'!H$5*($U234/$V234)^'ModelParams Lp'!H$6)*3</f>
        <v>#DIV/0!</v>
      </c>
      <c r="AD234" s="67" t="e">
        <f>('ModelParams Lp'!I$4*10^'ModelParams Lp'!I$5*($U234/$V234)^'ModelParams Lp'!I$6)*3</f>
        <v>#DIV/0!</v>
      </c>
      <c r="AE234" s="53" t="e">
        <f t="shared" si="76"/>
        <v>#DIV/0!</v>
      </c>
      <c r="AF234" s="53" t="e">
        <f>IF(AE234&lt;'ModelParams Lp'!$B$16,-1,IF(AE234&lt;'ModelParams Lp'!$C$16,0,IF(AE234&lt;'ModelParams Lp'!$D$16,1,IF(AE234&lt;'ModelParams Lp'!$E$16,2,IF(AE234&lt;'ModelParams Lp'!$F$16,3,IF(AE234&lt;'ModelParams Lp'!$G$16,4,IF(AE234&lt;'ModelParams Lp'!$H$16,5,6)))))))</f>
        <v>#DIV/0!</v>
      </c>
      <c r="AG234" s="67" t="e">
        <f ca="1">IF($AF234&gt;1,0,OFFSET('ModelParams Lp'!$C$12,0,-'Sound Pressure'!$AF234))</f>
        <v>#DIV/0!</v>
      </c>
      <c r="AH234" s="67" t="e">
        <f ca="1">IF($AF234&gt;2,0,OFFSET('ModelParams Lp'!$D$12,0,-'Sound Pressure'!$AF234))</f>
        <v>#DIV/0!</v>
      </c>
      <c r="AI234" s="67" t="e">
        <f ca="1">IF($AF234&gt;3,0,OFFSET('ModelParams Lp'!$E$12,0,-'Sound Pressure'!$AF234))</f>
        <v>#DIV/0!</v>
      </c>
      <c r="AJ234" s="67" t="e">
        <f ca="1">IF($AF234&gt;4,0,OFFSET('ModelParams Lp'!$F$12,0,-'Sound Pressure'!$AF234))</f>
        <v>#DIV/0!</v>
      </c>
      <c r="AK234" s="67" t="e">
        <f ca="1">IF($AF234&gt;3,0,OFFSET('ModelParams Lp'!$G$12,0,-'Sound Pressure'!$AF234))</f>
        <v>#DIV/0!</v>
      </c>
      <c r="AL234" s="67" t="e">
        <f ca="1">IF($AF234&gt;5,0,OFFSET('ModelParams Lp'!$H$12,0,-'Sound Pressure'!$AF234))</f>
        <v>#DIV/0!</v>
      </c>
      <c r="AM234" s="67" t="e">
        <f ca="1">IF($AF234&gt;6,0,OFFSET('ModelParams Lp'!$I$12,0,-'Sound Pressure'!$AF234))</f>
        <v>#DIV/0!</v>
      </c>
      <c r="AN234" s="67" t="e">
        <f ca="1">IF($AF234&gt;7,0,IF($AF$4&lt;0,3,OFFSET('ModelParams Lp'!$J$12,0,-'Sound Pressure'!$AF234)))</f>
        <v>#DIV/0!</v>
      </c>
      <c r="AO234" s="67" t="e">
        <f t="shared" si="95"/>
        <v>#DIV/0!</v>
      </c>
      <c r="AP234" s="67" t="e">
        <f t="shared" si="96"/>
        <v>#DIV/0!</v>
      </c>
      <c r="AQ234" s="67" t="e">
        <f t="shared" si="96"/>
        <v>#DIV/0!</v>
      </c>
      <c r="AR234" s="67" t="e">
        <f t="shared" si="96"/>
        <v>#DIV/0!</v>
      </c>
      <c r="AS234" s="67" t="e">
        <f t="shared" si="96"/>
        <v>#DIV/0!</v>
      </c>
      <c r="AT234" s="67" t="e">
        <f t="shared" si="96"/>
        <v>#DIV/0!</v>
      </c>
      <c r="AU234" s="67" t="e">
        <f t="shared" si="96"/>
        <v>#DIV/0!</v>
      </c>
      <c r="AV234" s="67" t="e">
        <f t="shared" si="96"/>
        <v>#DIV/0!</v>
      </c>
      <c r="AW234" s="67">
        <f>'ModelParams Lp'!B$22</f>
        <v>4</v>
      </c>
      <c r="AX234" s="67">
        <f>'ModelParams Lp'!C$22</f>
        <v>2</v>
      </c>
      <c r="AY234" s="67">
        <f>'ModelParams Lp'!D$22</f>
        <v>1</v>
      </c>
      <c r="AZ234" s="67">
        <f>'ModelParams Lp'!E$22</f>
        <v>0</v>
      </c>
      <c r="BA234" s="67">
        <f>'ModelParams Lp'!F$22</f>
        <v>0</v>
      </c>
      <c r="BB234" s="67">
        <f>'ModelParams Lp'!G$22</f>
        <v>0</v>
      </c>
      <c r="BC234" s="67">
        <f>'ModelParams Lp'!H$22</f>
        <v>0</v>
      </c>
      <c r="BD234" s="67">
        <f>'ModelParams Lp'!I$22</f>
        <v>0</v>
      </c>
      <c r="BE234" s="67" t="e">
        <f>-10*LOG(2/(4*PI()*2^2)+4/(0.163*(Calcul!$K239*Calcul!$L239)/VLOOKUP(Calcul!$I239,'ModelParams Lp'!$E$37:$F$39,2,0)))</f>
        <v>#N/A</v>
      </c>
      <c r="BF234" s="67" t="e">
        <f>-10*LOG(2/(4*PI()*2^2)+4/(0.163*(Calcul!$K239*Calcul!$L239)/VLOOKUP(Calcul!$I239,'ModelParams Lp'!$E$37:$F$39,2,0)))</f>
        <v>#N/A</v>
      </c>
      <c r="BG234" s="67" t="e">
        <f>-10*LOG(2/(4*PI()*2^2)+4/(0.163*(Calcul!$K239*Calcul!$L239)/VLOOKUP(Calcul!$I239,'ModelParams Lp'!$E$37:$F$39,2,0)))</f>
        <v>#N/A</v>
      </c>
      <c r="BH234" s="67" t="e">
        <f>-10*LOG(2/(4*PI()*2^2)+4/(0.163*(Calcul!$K239*Calcul!$L239)/VLOOKUP(Calcul!$I239,'ModelParams Lp'!$E$37:$F$39,2,0)))</f>
        <v>#N/A</v>
      </c>
      <c r="BI234" s="67" t="e">
        <f>-10*LOG(2/(4*PI()*2^2)+4/(0.163*(Calcul!$K239*Calcul!$L239)/VLOOKUP(Calcul!$I239,'ModelParams Lp'!$E$37:$F$39,2,0)))</f>
        <v>#N/A</v>
      </c>
      <c r="BJ234" s="67" t="e">
        <f>-10*LOG(2/(4*PI()*2^2)+4/(0.163*(Calcul!$K239*Calcul!$L239)/VLOOKUP(Calcul!$I239,'ModelParams Lp'!$E$37:$F$39,2,0)))</f>
        <v>#N/A</v>
      </c>
      <c r="BK234" s="67" t="e">
        <f>-10*LOG(2/(4*PI()*2^2)+4/(0.163*(Calcul!$K239*Calcul!$L239)/VLOOKUP(Calcul!$I239,'ModelParams Lp'!$E$37:$F$39,2,0)))</f>
        <v>#N/A</v>
      </c>
      <c r="BL234" s="67" t="e">
        <f>-10*LOG(2/(4*PI()*2^2)+4/(0.163*(Calcul!$K239*Calcul!$L239)/VLOOKUP(Calcul!$I239,'ModelParams Lp'!$E$37:$F$39,2,0)))</f>
        <v>#N/A</v>
      </c>
      <c r="BM234" s="67" t="e">
        <f>VLOOKUP(Calcul!$J239,'ModelParams Lp'!$D$28:$O$32,5,0)+BE234</f>
        <v>#N/A</v>
      </c>
      <c r="BN234" s="67" t="e">
        <f>VLOOKUP(Calcul!$J239,'ModelParams Lp'!$D$28:$O$32,6,0)+BF234</f>
        <v>#N/A</v>
      </c>
      <c r="BO234" s="67" t="e">
        <f>VLOOKUP(Calcul!$J239,'ModelParams Lp'!$D$28:$O$32,7,0)+BG234</f>
        <v>#N/A</v>
      </c>
      <c r="BP234" s="67" t="e">
        <f>VLOOKUP(Calcul!$J239,'ModelParams Lp'!$D$28:$O$32,8,0)+BH234</f>
        <v>#N/A</v>
      </c>
      <c r="BQ234" s="67" t="e">
        <f>VLOOKUP(Calcul!$J239,'ModelParams Lp'!$D$28:$O$32,9,0)+BI234</f>
        <v>#N/A</v>
      </c>
      <c r="BR234" s="67" t="e">
        <f>VLOOKUP(Calcul!$J239,'ModelParams Lp'!$D$28:$O$32,10,0)+BJ234</f>
        <v>#N/A</v>
      </c>
      <c r="BS234" s="67" t="e">
        <f>VLOOKUP(Calcul!$J239,'ModelParams Lp'!$D$28:$O$32,11,0)+BK234</f>
        <v>#N/A</v>
      </c>
      <c r="BT234" s="67" t="e">
        <f>VLOOKUP(Calcul!$J239,'ModelParams Lp'!$D$28:$O$32,12,0)+BL234</f>
        <v>#N/A</v>
      </c>
      <c r="BU234" s="66" t="e">
        <f t="shared" ca="1" si="77"/>
        <v>#DIV/0!</v>
      </c>
      <c r="BV234" s="66" t="e">
        <f t="shared" ca="1" si="78"/>
        <v>#DIV/0!</v>
      </c>
      <c r="BW234" s="66" t="e">
        <f t="shared" ca="1" si="79"/>
        <v>#DIV/0!</v>
      </c>
      <c r="BX234" s="66" t="e">
        <f t="shared" ca="1" si="80"/>
        <v>#DIV/0!</v>
      </c>
      <c r="BY234" s="66" t="e">
        <f t="shared" ca="1" si="81"/>
        <v>#DIV/0!</v>
      </c>
      <c r="BZ234" s="66" t="e">
        <f t="shared" ca="1" si="82"/>
        <v>#DIV/0!</v>
      </c>
      <c r="CA234" s="66" t="e">
        <f t="shared" ca="1" si="83"/>
        <v>#DIV/0!</v>
      </c>
      <c r="CB234" s="66" t="e">
        <f t="shared" ca="1" si="84"/>
        <v>#DIV/0!</v>
      </c>
      <c r="CC234" s="24" t="e">
        <f ca="1">10*LOG10(IF(BU234="",0,POWER(10,((BU234+'ModelParams Lw'!$O$4)/10))) +IF(BV234="",0,POWER(10,((BV234+'ModelParams Lw'!$P$4)/10))) +IF(BW234="",0,POWER(10,((BW234+'ModelParams Lw'!$Q$4)/10))) +IF(BX234="",0,POWER(10,((BX234+'ModelParams Lw'!$R$4)/10))) +IF(BY234="",0,POWER(10,((BY234+'ModelParams Lw'!$S$4)/10))) +IF(BZ234="",0,POWER(10,((BZ234+'ModelParams Lw'!$T$4)/10))) +IF(CA234="",0,POWER(10,((CA234+'ModelParams Lw'!$U$4)/10)))+IF(CB234="",0,POWER(10,((CB234+'ModelParams Lw'!$V$4)/10))))</f>
        <v>#DIV/0!</v>
      </c>
      <c r="CD234" s="24" t="e">
        <f t="shared" ca="1" si="85"/>
        <v>#DIV/0!</v>
      </c>
      <c r="CE234" s="24" t="e">
        <f ca="1">(BU234-'ModelParams Lw'!O$10)/'ModelParams Lw'!O$11</f>
        <v>#DIV/0!</v>
      </c>
      <c r="CF234" s="24" t="e">
        <f ca="1">(BV234-'ModelParams Lw'!P$10)/'ModelParams Lw'!P$11</f>
        <v>#DIV/0!</v>
      </c>
      <c r="CG234" s="24" t="e">
        <f ca="1">(BW234-'ModelParams Lw'!Q$10)/'ModelParams Lw'!Q$11</f>
        <v>#DIV/0!</v>
      </c>
      <c r="CH234" s="24" t="e">
        <f ca="1">(BX234-'ModelParams Lw'!R$10)/'ModelParams Lw'!R$11</f>
        <v>#DIV/0!</v>
      </c>
      <c r="CI234" s="24" t="e">
        <f ca="1">(BY234-'ModelParams Lw'!S$10)/'ModelParams Lw'!S$11</f>
        <v>#DIV/0!</v>
      </c>
      <c r="CJ234" s="24" t="e">
        <f ca="1">(BZ234-'ModelParams Lw'!T$10)/'ModelParams Lw'!T$11</f>
        <v>#DIV/0!</v>
      </c>
      <c r="CK234" s="24" t="e">
        <f ca="1">(CA234-'ModelParams Lw'!U$10)/'ModelParams Lw'!U$11</f>
        <v>#DIV/0!</v>
      </c>
      <c r="CL234" s="24" t="e">
        <f ca="1">(CB234-'ModelParams Lw'!V$10)/'ModelParams Lw'!V$11</f>
        <v>#DIV/0!</v>
      </c>
      <c r="CM234" s="66" t="e">
        <f t="shared" si="86"/>
        <v>#DIV/0!</v>
      </c>
      <c r="CN234" s="66" t="e">
        <f t="shared" si="87"/>
        <v>#DIV/0!</v>
      </c>
      <c r="CO234" s="66" t="e">
        <f t="shared" si="88"/>
        <v>#DIV/0!</v>
      </c>
      <c r="CP234" s="66" t="e">
        <f t="shared" si="89"/>
        <v>#DIV/0!</v>
      </c>
      <c r="CQ234" s="66" t="e">
        <f t="shared" si="90"/>
        <v>#DIV/0!</v>
      </c>
      <c r="CR234" s="66" t="e">
        <f t="shared" si="91"/>
        <v>#DIV/0!</v>
      </c>
      <c r="CS234" s="66" t="e">
        <f t="shared" si="92"/>
        <v>#DIV/0!</v>
      </c>
      <c r="CT234" s="66" t="e">
        <f t="shared" si="93"/>
        <v>#DIV/0!</v>
      </c>
      <c r="CU234" s="24" t="e">
        <f>10*LOG10(IF(CM234="",0,POWER(10,((CM234+'ModelParams Lw'!$O$4)/10))) +IF(CN234="",0,POWER(10,((CN234+'ModelParams Lw'!$P$4)/10))) +IF(CO234="",0,POWER(10,((CO234+'ModelParams Lw'!$Q$4)/10))) +IF(CP234="",0,POWER(10,((CP234+'ModelParams Lw'!$R$4)/10))) +IF(CQ234="",0,POWER(10,((CQ234+'ModelParams Lw'!$S$4)/10))) +IF(CR234="",0,POWER(10,((CR234+'ModelParams Lw'!$T$4)/10))) +IF(CS234="",0,POWER(10,((CS234+'ModelParams Lw'!$U$4)/10)))+IF(CT234="",0,POWER(10,((CT234+'ModelParams Lw'!$V$4)/10))))</f>
        <v>#DIV/0!</v>
      </c>
      <c r="CV234" s="24" t="e">
        <f t="shared" si="94"/>
        <v>#DIV/0!</v>
      </c>
      <c r="CW234" s="24" t="e">
        <f>(CM234-'ModelParams Lw'!O$10)/'ModelParams Lw'!O$11</f>
        <v>#DIV/0!</v>
      </c>
      <c r="CX234" s="24" t="e">
        <f>(CN234-'ModelParams Lw'!P$10)/'ModelParams Lw'!P$11</f>
        <v>#DIV/0!</v>
      </c>
      <c r="CY234" s="24" t="e">
        <f>(CO234-'ModelParams Lw'!Q$10)/'ModelParams Lw'!Q$11</f>
        <v>#DIV/0!</v>
      </c>
      <c r="CZ234" s="24" t="e">
        <f>(CP234-'ModelParams Lw'!R$10)/'ModelParams Lw'!R$11</f>
        <v>#DIV/0!</v>
      </c>
      <c r="DA234" s="24" t="e">
        <f>(CQ234-'ModelParams Lw'!S$10)/'ModelParams Lw'!S$11</f>
        <v>#DIV/0!</v>
      </c>
      <c r="DB234" s="24" t="e">
        <f>(CR234-'ModelParams Lw'!T$10)/'ModelParams Lw'!T$11</f>
        <v>#DIV/0!</v>
      </c>
      <c r="DC234" s="24" t="e">
        <f>(CS234-'ModelParams Lw'!U$10)/'ModelParams Lw'!U$11</f>
        <v>#DIV/0!</v>
      </c>
      <c r="DD234" s="24" t="e">
        <f>(CT234-'ModelParams Lw'!V$10)/'ModelParams Lw'!V$11</f>
        <v>#DIV/0!</v>
      </c>
    </row>
    <row r="235" spans="1:108" x14ac:dyDescent="0.25">
      <c r="A235" s="12">
        <f>'Sound Power'!B235</f>
        <v>0</v>
      </c>
      <c r="B235" s="12">
        <f>'Sound Power'!D235</f>
        <v>0</v>
      </c>
      <c r="C235" s="12">
        <f>'Sound Power'!E235</f>
        <v>0</v>
      </c>
      <c r="D235" s="12">
        <f>'Sound Power'!F235</f>
        <v>0</v>
      </c>
      <c r="E235" s="67" t="e">
        <f>IF(Calcul!$G240="SA",'Sound Power'!AY235,'Sound Power'!P235)</f>
        <v>#DIV/0!</v>
      </c>
      <c r="F235" s="67" t="e">
        <f>IF(Calcul!$G240="SA",'Sound Power'!AZ235,'Sound Power'!Q235)</f>
        <v>#DIV/0!</v>
      </c>
      <c r="G235" s="67" t="e">
        <f>IF(Calcul!$G240="SA",'Sound Power'!BA235,'Sound Power'!R235)</f>
        <v>#DIV/0!</v>
      </c>
      <c r="H235" s="67" t="e">
        <f>IF(Calcul!$G240="SA",'Sound Power'!BB235,'Sound Power'!S235)</f>
        <v>#DIV/0!</v>
      </c>
      <c r="I235" s="67" t="e">
        <f>IF(Calcul!$G240="SA",'Sound Power'!BC235,'Sound Power'!T235)</f>
        <v>#DIV/0!</v>
      </c>
      <c r="J235" s="67" t="e">
        <f>IF(Calcul!$G240="SA",'Sound Power'!BD235,'Sound Power'!U235)</f>
        <v>#DIV/0!</v>
      </c>
      <c r="K235" s="67" t="e">
        <f>IF(Calcul!$G240="SA",'Sound Power'!BE235,'Sound Power'!V235)</f>
        <v>#DIV/0!</v>
      </c>
      <c r="L235" s="67" t="e">
        <f>IF(Calcul!$G240="SA",'Sound Power'!BF235,'Sound Power'!W235)</f>
        <v>#DIV/0!</v>
      </c>
      <c r="M235" s="67" t="e">
        <f>'Sound Power'!BY235</f>
        <v>#DIV/0!</v>
      </c>
      <c r="N235" s="67" t="e">
        <f>'Sound Power'!BZ235</f>
        <v>#DIV/0!</v>
      </c>
      <c r="O235" s="67" t="e">
        <f>'Sound Power'!CA235</f>
        <v>#DIV/0!</v>
      </c>
      <c r="P235" s="67" t="e">
        <f>'Sound Power'!CB235</f>
        <v>#DIV/0!</v>
      </c>
      <c r="Q235" s="67" t="e">
        <f>'Sound Power'!CC235</f>
        <v>#DIV/0!</v>
      </c>
      <c r="R235" s="67" t="e">
        <f>'Sound Power'!CD235</f>
        <v>#DIV/0!</v>
      </c>
      <c r="S235" s="67" t="e">
        <f>'Sound Power'!CE235</f>
        <v>#DIV/0!</v>
      </c>
      <c r="T235" s="67" t="e">
        <f>'Sound Power'!CF235</f>
        <v>#DIV/0!</v>
      </c>
      <c r="U235" s="64">
        <f t="shared" si="74"/>
        <v>0</v>
      </c>
      <c r="V235" s="64">
        <f t="shared" si="75"/>
        <v>0</v>
      </c>
      <c r="W235" s="67" t="e">
        <f>('ModelParams Lp'!B$4*10^'ModelParams Lp'!B$5*($U235/$V235)^'ModelParams Lp'!B$6)*3</f>
        <v>#DIV/0!</v>
      </c>
      <c r="X235" s="67" t="e">
        <f>('ModelParams Lp'!C$4*10^'ModelParams Lp'!C$5*($U235/$V235)^'ModelParams Lp'!C$6)*3</f>
        <v>#DIV/0!</v>
      </c>
      <c r="Y235" s="67" t="e">
        <f>('ModelParams Lp'!D$4*10^'ModelParams Lp'!D$5*($U235/$V235)^'ModelParams Lp'!D$6)*3</f>
        <v>#DIV/0!</v>
      </c>
      <c r="Z235" s="67" t="e">
        <f>('ModelParams Lp'!E$4*10^'ModelParams Lp'!E$5*($U235/$V235)^'ModelParams Lp'!E$6)*3</f>
        <v>#DIV/0!</v>
      </c>
      <c r="AA235" s="67" t="e">
        <f>('ModelParams Lp'!F$4*10^'ModelParams Lp'!F$5*($U235/$V235)^'ModelParams Lp'!F$6)*3</f>
        <v>#DIV/0!</v>
      </c>
      <c r="AB235" s="67" t="e">
        <f>('ModelParams Lp'!G$4*10^'ModelParams Lp'!G$5*($U235/$V235)^'ModelParams Lp'!G$6)*3</f>
        <v>#DIV/0!</v>
      </c>
      <c r="AC235" s="67" t="e">
        <f>('ModelParams Lp'!H$4*10^'ModelParams Lp'!H$5*($U235/$V235)^'ModelParams Lp'!H$6)*3</f>
        <v>#DIV/0!</v>
      </c>
      <c r="AD235" s="67" t="e">
        <f>('ModelParams Lp'!I$4*10^'ModelParams Lp'!I$5*($U235/$V235)^'ModelParams Lp'!I$6)*3</f>
        <v>#DIV/0!</v>
      </c>
      <c r="AE235" s="53" t="e">
        <f t="shared" si="76"/>
        <v>#DIV/0!</v>
      </c>
      <c r="AF235" s="53" t="e">
        <f>IF(AE235&lt;'ModelParams Lp'!$B$16,-1,IF(AE235&lt;'ModelParams Lp'!$C$16,0,IF(AE235&lt;'ModelParams Lp'!$D$16,1,IF(AE235&lt;'ModelParams Lp'!$E$16,2,IF(AE235&lt;'ModelParams Lp'!$F$16,3,IF(AE235&lt;'ModelParams Lp'!$G$16,4,IF(AE235&lt;'ModelParams Lp'!$H$16,5,6)))))))</f>
        <v>#DIV/0!</v>
      </c>
      <c r="AG235" s="67" t="e">
        <f ca="1">IF($AF235&gt;1,0,OFFSET('ModelParams Lp'!$C$12,0,-'Sound Pressure'!$AF235))</f>
        <v>#DIV/0!</v>
      </c>
      <c r="AH235" s="67" t="e">
        <f ca="1">IF($AF235&gt;2,0,OFFSET('ModelParams Lp'!$D$12,0,-'Sound Pressure'!$AF235))</f>
        <v>#DIV/0!</v>
      </c>
      <c r="AI235" s="67" t="e">
        <f ca="1">IF($AF235&gt;3,0,OFFSET('ModelParams Lp'!$E$12,0,-'Sound Pressure'!$AF235))</f>
        <v>#DIV/0!</v>
      </c>
      <c r="AJ235" s="67" t="e">
        <f ca="1">IF($AF235&gt;4,0,OFFSET('ModelParams Lp'!$F$12,0,-'Sound Pressure'!$AF235))</f>
        <v>#DIV/0!</v>
      </c>
      <c r="AK235" s="67" t="e">
        <f ca="1">IF($AF235&gt;3,0,OFFSET('ModelParams Lp'!$G$12,0,-'Sound Pressure'!$AF235))</f>
        <v>#DIV/0!</v>
      </c>
      <c r="AL235" s="67" t="e">
        <f ca="1">IF($AF235&gt;5,0,OFFSET('ModelParams Lp'!$H$12,0,-'Sound Pressure'!$AF235))</f>
        <v>#DIV/0!</v>
      </c>
      <c r="AM235" s="67" t="e">
        <f ca="1">IF($AF235&gt;6,0,OFFSET('ModelParams Lp'!$I$12,0,-'Sound Pressure'!$AF235))</f>
        <v>#DIV/0!</v>
      </c>
      <c r="AN235" s="67" t="e">
        <f ca="1">IF($AF235&gt;7,0,IF($AF$4&lt;0,3,OFFSET('ModelParams Lp'!$J$12,0,-'Sound Pressure'!$AF235)))</f>
        <v>#DIV/0!</v>
      </c>
      <c r="AO235" s="67" t="e">
        <f t="shared" si="95"/>
        <v>#DIV/0!</v>
      </c>
      <c r="AP235" s="67" t="e">
        <f t="shared" si="96"/>
        <v>#DIV/0!</v>
      </c>
      <c r="AQ235" s="67" t="e">
        <f t="shared" si="96"/>
        <v>#DIV/0!</v>
      </c>
      <c r="AR235" s="67" t="e">
        <f t="shared" si="96"/>
        <v>#DIV/0!</v>
      </c>
      <c r="AS235" s="67" t="e">
        <f t="shared" si="96"/>
        <v>#DIV/0!</v>
      </c>
      <c r="AT235" s="67" t="e">
        <f t="shared" si="96"/>
        <v>#DIV/0!</v>
      </c>
      <c r="AU235" s="67" t="e">
        <f t="shared" si="96"/>
        <v>#DIV/0!</v>
      </c>
      <c r="AV235" s="67" t="e">
        <f t="shared" si="96"/>
        <v>#DIV/0!</v>
      </c>
      <c r="AW235" s="67">
        <f>'ModelParams Lp'!B$22</f>
        <v>4</v>
      </c>
      <c r="AX235" s="67">
        <f>'ModelParams Lp'!C$22</f>
        <v>2</v>
      </c>
      <c r="AY235" s="67">
        <f>'ModelParams Lp'!D$22</f>
        <v>1</v>
      </c>
      <c r="AZ235" s="67">
        <f>'ModelParams Lp'!E$22</f>
        <v>0</v>
      </c>
      <c r="BA235" s="67">
        <f>'ModelParams Lp'!F$22</f>
        <v>0</v>
      </c>
      <c r="BB235" s="67">
        <f>'ModelParams Lp'!G$22</f>
        <v>0</v>
      </c>
      <c r="BC235" s="67">
        <f>'ModelParams Lp'!H$22</f>
        <v>0</v>
      </c>
      <c r="BD235" s="67">
        <f>'ModelParams Lp'!I$22</f>
        <v>0</v>
      </c>
      <c r="BE235" s="67" t="e">
        <f>-10*LOG(2/(4*PI()*2^2)+4/(0.163*(Calcul!$K240*Calcul!$L240)/VLOOKUP(Calcul!$I240,'ModelParams Lp'!$E$37:$F$39,2,0)))</f>
        <v>#N/A</v>
      </c>
      <c r="BF235" s="67" t="e">
        <f>-10*LOG(2/(4*PI()*2^2)+4/(0.163*(Calcul!$K240*Calcul!$L240)/VLOOKUP(Calcul!$I240,'ModelParams Lp'!$E$37:$F$39,2,0)))</f>
        <v>#N/A</v>
      </c>
      <c r="BG235" s="67" t="e">
        <f>-10*LOG(2/(4*PI()*2^2)+4/(0.163*(Calcul!$K240*Calcul!$L240)/VLOOKUP(Calcul!$I240,'ModelParams Lp'!$E$37:$F$39,2,0)))</f>
        <v>#N/A</v>
      </c>
      <c r="BH235" s="67" t="e">
        <f>-10*LOG(2/(4*PI()*2^2)+4/(0.163*(Calcul!$K240*Calcul!$L240)/VLOOKUP(Calcul!$I240,'ModelParams Lp'!$E$37:$F$39,2,0)))</f>
        <v>#N/A</v>
      </c>
      <c r="BI235" s="67" t="e">
        <f>-10*LOG(2/(4*PI()*2^2)+4/(0.163*(Calcul!$K240*Calcul!$L240)/VLOOKUP(Calcul!$I240,'ModelParams Lp'!$E$37:$F$39,2,0)))</f>
        <v>#N/A</v>
      </c>
      <c r="BJ235" s="67" t="e">
        <f>-10*LOG(2/(4*PI()*2^2)+4/(0.163*(Calcul!$K240*Calcul!$L240)/VLOOKUP(Calcul!$I240,'ModelParams Lp'!$E$37:$F$39,2,0)))</f>
        <v>#N/A</v>
      </c>
      <c r="BK235" s="67" t="e">
        <f>-10*LOG(2/(4*PI()*2^2)+4/(0.163*(Calcul!$K240*Calcul!$L240)/VLOOKUP(Calcul!$I240,'ModelParams Lp'!$E$37:$F$39,2,0)))</f>
        <v>#N/A</v>
      </c>
      <c r="BL235" s="67" t="e">
        <f>-10*LOG(2/(4*PI()*2^2)+4/(0.163*(Calcul!$K240*Calcul!$L240)/VLOOKUP(Calcul!$I240,'ModelParams Lp'!$E$37:$F$39,2,0)))</f>
        <v>#N/A</v>
      </c>
      <c r="BM235" s="67" t="e">
        <f>VLOOKUP(Calcul!$J240,'ModelParams Lp'!$D$28:$O$32,5,0)+BE235</f>
        <v>#N/A</v>
      </c>
      <c r="BN235" s="67" t="e">
        <f>VLOOKUP(Calcul!$J240,'ModelParams Lp'!$D$28:$O$32,6,0)+BF235</f>
        <v>#N/A</v>
      </c>
      <c r="BO235" s="67" t="e">
        <f>VLOOKUP(Calcul!$J240,'ModelParams Lp'!$D$28:$O$32,7,0)+BG235</f>
        <v>#N/A</v>
      </c>
      <c r="BP235" s="67" t="e">
        <f>VLOOKUP(Calcul!$J240,'ModelParams Lp'!$D$28:$O$32,8,0)+BH235</f>
        <v>#N/A</v>
      </c>
      <c r="BQ235" s="67" t="e">
        <f>VLOOKUP(Calcul!$J240,'ModelParams Lp'!$D$28:$O$32,9,0)+BI235</f>
        <v>#N/A</v>
      </c>
      <c r="BR235" s="67" t="e">
        <f>VLOOKUP(Calcul!$J240,'ModelParams Lp'!$D$28:$O$32,10,0)+BJ235</f>
        <v>#N/A</v>
      </c>
      <c r="BS235" s="67" t="e">
        <f>VLOOKUP(Calcul!$J240,'ModelParams Lp'!$D$28:$O$32,11,0)+BK235</f>
        <v>#N/A</v>
      </c>
      <c r="BT235" s="67" t="e">
        <f>VLOOKUP(Calcul!$J240,'ModelParams Lp'!$D$28:$O$32,12,0)+BL235</f>
        <v>#N/A</v>
      </c>
      <c r="BU235" s="66" t="e">
        <f t="shared" ca="1" si="77"/>
        <v>#DIV/0!</v>
      </c>
      <c r="BV235" s="66" t="e">
        <f t="shared" ca="1" si="78"/>
        <v>#DIV/0!</v>
      </c>
      <c r="BW235" s="66" t="e">
        <f t="shared" ca="1" si="79"/>
        <v>#DIV/0!</v>
      </c>
      <c r="BX235" s="66" t="e">
        <f t="shared" ca="1" si="80"/>
        <v>#DIV/0!</v>
      </c>
      <c r="BY235" s="66" t="e">
        <f t="shared" ca="1" si="81"/>
        <v>#DIV/0!</v>
      </c>
      <c r="BZ235" s="66" t="e">
        <f t="shared" ca="1" si="82"/>
        <v>#DIV/0!</v>
      </c>
      <c r="CA235" s="66" t="e">
        <f t="shared" ca="1" si="83"/>
        <v>#DIV/0!</v>
      </c>
      <c r="CB235" s="66" t="e">
        <f t="shared" ca="1" si="84"/>
        <v>#DIV/0!</v>
      </c>
      <c r="CC235" s="24" t="e">
        <f ca="1">10*LOG10(IF(BU235="",0,POWER(10,((BU235+'ModelParams Lw'!$O$4)/10))) +IF(BV235="",0,POWER(10,((BV235+'ModelParams Lw'!$P$4)/10))) +IF(BW235="",0,POWER(10,((BW235+'ModelParams Lw'!$Q$4)/10))) +IF(BX235="",0,POWER(10,((BX235+'ModelParams Lw'!$R$4)/10))) +IF(BY235="",0,POWER(10,((BY235+'ModelParams Lw'!$S$4)/10))) +IF(BZ235="",0,POWER(10,((BZ235+'ModelParams Lw'!$T$4)/10))) +IF(CA235="",0,POWER(10,((CA235+'ModelParams Lw'!$U$4)/10)))+IF(CB235="",0,POWER(10,((CB235+'ModelParams Lw'!$V$4)/10))))</f>
        <v>#DIV/0!</v>
      </c>
      <c r="CD235" s="24" t="e">
        <f t="shared" ca="1" si="85"/>
        <v>#DIV/0!</v>
      </c>
      <c r="CE235" s="24" t="e">
        <f ca="1">(BU235-'ModelParams Lw'!O$10)/'ModelParams Lw'!O$11</f>
        <v>#DIV/0!</v>
      </c>
      <c r="CF235" s="24" t="e">
        <f ca="1">(BV235-'ModelParams Lw'!P$10)/'ModelParams Lw'!P$11</f>
        <v>#DIV/0!</v>
      </c>
      <c r="CG235" s="24" t="e">
        <f ca="1">(BW235-'ModelParams Lw'!Q$10)/'ModelParams Lw'!Q$11</f>
        <v>#DIV/0!</v>
      </c>
      <c r="CH235" s="24" t="e">
        <f ca="1">(BX235-'ModelParams Lw'!R$10)/'ModelParams Lw'!R$11</f>
        <v>#DIV/0!</v>
      </c>
      <c r="CI235" s="24" t="e">
        <f ca="1">(BY235-'ModelParams Lw'!S$10)/'ModelParams Lw'!S$11</f>
        <v>#DIV/0!</v>
      </c>
      <c r="CJ235" s="24" t="e">
        <f ca="1">(BZ235-'ModelParams Lw'!T$10)/'ModelParams Lw'!T$11</f>
        <v>#DIV/0!</v>
      </c>
      <c r="CK235" s="24" t="e">
        <f ca="1">(CA235-'ModelParams Lw'!U$10)/'ModelParams Lw'!U$11</f>
        <v>#DIV/0!</v>
      </c>
      <c r="CL235" s="24" t="e">
        <f ca="1">(CB235-'ModelParams Lw'!V$10)/'ModelParams Lw'!V$11</f>
        <v>#DIV/0!</v>
      </c>
      <c r="CM235" s="66" t="e">
        <f t="shared" si="86"/>
        <v>#DIV/0!</v>
      </c>
      <c r="CN235" s="66" t="e">
        <f t="shared" si="87"/>
        <v>#DIV/0!</v>
      </c>
      <c r="CO235" s="66" t="e">
        <f t="shared" si="88"/>
        <v>#DIV/0!</v>
      </c>
      <c r="CP235" s="66" t="e">
        <f t="shared" si="89"/>
        <v>#DIV/0!</v>
      </c>
      <c r="CQ235" s="66" t="e">
        <f t="shared" si="90"/>
        <v>#DIV/0!</v>
      </c>
      <c r="CR235" s="66" t="e">
        <f t="shared" si="91"/>
        <v>#DIV/0!</v>
      </c>
      <c r="CS235" s="66" t="e">
        <f t="shared" si="92"/>
        <v>#DIV/0!</v>
      </c>
      <c r="CT235" s="66" t="e">
        <f t="shared" si="93"/>
        <v>#DIV/0!</v>
      </c>
      <c r="CU235" s="24" t="e">
        <f>10*LOG10(IF(CM235="",0,POWER(10,((CM235+'ModelParams Lw'!$O$4)/10))) +IF(CN235="",0,POWER(10,((CN235+'ModelParams Lw'!$P$4)/10))) +IF(CO235="",0,POWER(10,((CO235+'ModelParams Lw'!$Q$4)/10))) +IF(CP235="",0,POWER(10,((CP235+'ModelParams Lw'!$R$4)/10))) +IF(CQ235="",0,POWER(10,((CQ235+'ModelParams Lw'!$S$4)/10))) +IF(CR235="",0,POWER(10,((CR235+'ModelParams Lw'!$T$4)/10))) +IF(CS235="",0,POWER(10,((CS235+'ModelParams Lw'!$U$4)/10)))+IF(CT235="",0,POWER(10,((CT235+'ModelParams Lw'!$V$4)/10))))</f>
        <v>#DIV/0!</v>
      </c>
      <c r="CV235" s="24" t="e">
        <f t="shared" si="94"/>
        <v>#DIV/0!</v>
      </c>
      <c r="CW235" s="24" t="e">
        <f>(CM235-'ModelParams Lw'!O$10)/'ModelParams Lw'!O$11</f>
        <v>#DIV/0!</v>
      </c>
      <c r="CX235" s="24" t="e">
        <f>(CN235-'ModelParams Lw'!P$10)/'ModelParams Lw'!P$11</f>
        <v>#DIV/0!</v>
      </c>
      <c r="CY235" s="24" t="e">
        <f>(CO235-'ModelParams Lw'!Q$10)/'ModelParams Lw'!Q$11</f>
        <v>#DIV/0!</v>
      </c>
      <c r="CZ235" s="24" t="e">
        <f>(CP235-'ModelParams Lw'!R$10)/'ModelParams Lw'!R$11</f>
        <v>#DIV/0!</v>
      </c>
      <c r="DA235" s="24" t="e">
        <f>(CQ235-'ModelParams Lw'!S$10)/'ModelParams Lw'!S$11</f>
        <v>#DIV/0!</v>
      </c>
      <c r="DB235" s="24" t="e">
        <f>(CR235-'ModelParams Lw'!T$10)/'ModelParams Lw'!T$11</f>
        <v>#DIV/0!</v>
      </c>
      <c r="DC235" s="24" t="e">
        <f>(CS235-'ModelParams Lw'!U$10)/'ModelParams Lw'!U$11</f>
        <v>#DIV/0!</v>
      </c>
      <c r="DD235" s="24" t="e">
        <f>(CT235-'ModelParams Lw'!V$10)/'ModelParams Lw'!V$11</f>
        <v>#DIV/0!</v>
      </c>
    </row>
    <row r="236" spans="1:108" x14ac:dyDescent="0.25">
      <c r="A236" s="12">
        <f>'Sound Power'!B236</f>
        <v>0</v>
      </c>
      <c r="B236" s="12">
        <f>'Sound Power'!D236</f>
        <v>0</v>
      </c>
      <c r="C236" s="12">
        <f>'Sound Power'!E236</f>
        <v>0</v>
      </c>
      <c r="D236" s="12">
        <f>'Sound Power'!F236</f>
        <v>0</v>
      </c>
      <c r="E236" s="67" t="e">
        <f>IF(Calcul!$G241="SA",'Sound Power'!AY236,'Sound Power'!P236)</f>
        <v>#DIV/0!</v>
      </c>
      <c r="F236" s="67" t="e">
        <f>IF(Calcul!$G241="SA",'Sound Power'!AZ236,'Sound Power'!Q236)</f>
        <v>#DIV/0!</v>
      </c>
      <c r="G236" s="67" t="e">
        <f>IF(Calcul!$G241="SA",'Sound Power'!BA236,'Sound Power'!R236)</f>
        <v>#DIV/0!</v>
      </c>
      <c r="H236" s="67" t="e">
        <f>IF(Calcul!$G241="SA",'Sound Power'!BB236,'Sound Power'!S236)</f>
        <v>#DIV/0!</v>
      </c>
      <c r="I236" s="67" t="e">
        <f>IF(Calcul!$G241="SA",'Sound Power'!BC236,'Sound Power'!T236)</f>
        <v>#DIV/0!</v>
      </c>
      <c r="J236" s="67" t="e">
        <f>IF(Calcul!$G241="SA",'Sound Power'!BD236,'Sound Power'!U236)</f>
        <v>#DIV/0!</v>
      </c>
      <c r="K236" s="67" t="e">
        <f>IF(Calcul!$G241="SA",'Sound Power'!BE236,'Sound Power'!V236)</f>
        <v>#DIV/0!</v>
      </c>
      <c r="L236" s="67" t="e">
        <f>IF(Calcul!$G241="SA",'Sound Power'!BF236,'Sound Power'!W236)</f>
        <v>#DIV/0!</v>
      </c>
      <c r="M236" s="67" t="e">
        <f>'Sound Power'!BY236</f>
        <v>#DIV/0!</v>
      </c>
      <c r="N236" s="67" t="e">
        <f>'Sound Power'!BZ236</f>
        <v>#DIV/0!</v>
      </c>
      <c r="O236" s="67" t="e">
        <f>'Sound Power'!CA236</f>
        <v>#DIV/0!</v>
      </c>
      <c r="P236" s="67" t="e">
        <f>'Sound Power'!CB236</f>
        <v>#DIV/0!</v>
      </c>
      <c r="Q236" s="67" t="e">
        <f>'Sound Power'!CC236</f>
        <v>#DIV/0!</v>
      </c>
      <c r="R236" s="67" t="e">
        <f>'Sound Power'!CD236</f>
        <v>#DIV/0!</v>
      </c>
      <c r="S236" s="67" t="e">
        <f>'Sound Power'!CE236</f>
        <v>#DIV/0!</v>
      </c>
      <c r="T236" s="67" t="e">
        <f>'Sound Power'!CF236</f>
        <v>#DIV/0!</v>
      </c>
      <c r="U236" s="64">
        <f t="shared" si="74"/>
        <v>0</v>
      </c>
      <c r="V236" s="64">
        <f t="shared" si="75"/>
        <v>0</v>
      </c>
      <c r="W236" s="67" t="e">
        <f>('ModelParams Lp'!B$4*10^'ModelParams Lp'!B$5*($U236/$V236)^'ModelParams Lp'!B$6)*3</f>
        <v>#DIV/0!</v>
      </c>
      <c r="X236" s="67" t="e">
        <f>('ModelParams Lp'!C$4*10^'ModelParams Lp'!C$5*($U236/$V236)^'ModelParams Lp'!C$6)*3</f>
        <v>#DIV/0!</v>
      </c>
      <c r="Y236" s="67" t="e">
        <f>('ModelParams Lp'!D$4*10^'ModelParams Lp'!D$5*($U236/$V236)^'ModelParams Lp'!D$6)*3</f>
        <v>#DIV/0!</v>
      </c>
      <c r="Z236" s="67" t="e">
        <f>('ModelParams Lp'!E$4*10^'ModelParams Lp'!E$5*($U236/$V236)^'ModelParams Lp'!E$6)*3</f>
        <v>#DIV/0!</v>
      </c>
      <c r="AA236" s="67" t="e">
        <f>('ModelParams Lp'!F$4*10^'ModelParams Lp'!F$5*($U236/$V236)^'ModelParams Lp'!F$6)*3</f>
        <v>#DIV/0!</v>
      </c>
      <c r="AB236" s="67" t="e">
        <f>('ModelParams Lp'!G$4*10^'ModelParams Lp'!G$5*($U236/$V236)^'ModelParams Lp'!G$6)*3</f>
        <v>#DIV/0!</v>
      </c>
      <c r="AC236" s="67" t="e">
        <f>('ModelParams Lp'!H$4*10^'ModelParams Lp'!H$5*($U236/$V236)^'ModelParams Lp'!H$6)*3</f>
        <v>#DIV/0!</v>
      </c>
      <c r="AD236" s="67" t="e">
        <f>('ModelParams Lp'!I$4*10^'ModelParams Lp'!I$5*($U236/$V236)^'ModelParams Lp'!I$6)*3</f>
        <v>#DIV/0!</v>
      </c>
      <c r="AE236" s="53" t="e">
        <f t="shared" si="76"/>
        <v>#DIV/0!</v>
      </c>
      <c r="AF236" s="53" t="e">
        <f>IF(AE236&lt;'ModelParams Lp'!$B$16,-1,IF(AE236&lt;'ModelParams Lp'!$C$16,0,IF(AE236&lt;'ModelParams Lp'!$D$16,1,IF(AE236&lt;'ModelParams Lp'!$E$16,2,IF(AE236&lt;'ModelParams Lp'!$F$16,3,IF(AE236&lt;'ModelParams Lp'!$G$16,4,IF(AE236&lt;'ModelParams Lp'!$H$16,5,6)))))))</f>
        <v>#DIV/0!</v>
      </c>
      <c r="AG236" s="67" t="e">
        <f ca="1">IF($AF236&gt;1,0,OFFSET('ModelParams Lp'!$C$12,0,-'Sound Pressure'!$AF236))</f>
        <v>#DIV/0!</v>
      </c>
      <c r="AH236" s="67" t="e">
        <f ca="1">IF($AF236&gt;2,0,OFFSET('ModelParams Lp'!$D$12,0,-'Sound Pressure'!$AF236))</f>
        <v>#DIV/0!</v>
      </c>
      <c r="AI236" s="67" t="e">
        <f ca="1">IF($AF236&gt;3,0,OFFSET('ModelParams Lp'!$E$12,0,-'Sound Pressure'!$AF236))</f>
        <v>#DIV/0!</v>
      </c>
      <c r="AJ236" s="67" t="e">
        <f ca="1">IF($AF236&gt;4,0,OFFSET('ModelParams Lp'!$F$12,0,-'Sound Pressure'!$AF236))</f>
        <v>#DIV/0!</v>
      </c>
      <c r="AK236" s="67" t="e">
        <f ca="1">IF($AF236&gt;3,0,OFFSET('ModelParams Lp'!$G$12,0,-'Sound Pressure'!$AF236))</f>
        <v>#DIV/0!</v>
      </c>
      <c r="AL236" s="67" t="e">
        <f ca="1">IF($AF236&gt;5,0,OFFSET('ModelParams Lp'!$H$12,0,-'Sound Pressure'!$AF236))</f>
        <v>#DIV/0!</v>
      </c>
      <c r="AM236" s="67" t="e">
        <f ca="1">IF($AF236&gt;6,0,OFFSET('ModelParams Lp'!$I$12,0,-'Sound Pressure'!$AF236))</f>
        <v>#DIV/0!</v>
      </c>
      <c r="AN236" s="67" t="e">
        <f ca="1">IF($AF236&gt;7,0,IF($AF$4&lt;0,3,OFFSET('ModelParams Lp'!$J$12,0,-'Sound Pressure'!$AF236)))</f>
        <v>#DIV/0!</v>
      </c>
      <c r="AO236" s="67" t="e">
        <f t="shared" si="95"/>
        <v>#DIV/0!</v>
      </c>
      <c r="AP236" s="67" t="e">
        <f t="shared" si="96"/>
        <v>#DIV/0!</v>
      </c>
      <c r="AQ236" s="67" t="e">
        <f t="shared" si="96"/>
        <v>#DIV/0!</v>
      </c>
      <c r="AR236" s="67" t="e">
        <f t="shared" si="96"/>
        <v>#DIV/0!</v>
      </c>
      <c r="AS236" s="67" t="e">
        <f t="shared" si="96"/>
        <v>#DIV/0!</v>
      </c>
      <c r="AT236" s="67" t="e">
        <f t="shared" si="96"/>
        <v>#DIV/0!</v>
      </c>
      <c r="AU236" s="67" t="e">
        <f t="shared" si="96"/>
        <v>#DIV/0!</v>
      </c>
      <c r="AV236" s="67" t="e">
        <f t="shared" si="96"/>
        <v>#DIV/0!</v>
      </c>
      <c r="AW236" s="67">
        <f>'ModelParams Lp'!B$22</f>
        <v>4</v>
      </c>
      <c r="AX236" s="67">
        <f>'ModelParams Lp'!C$22</f>
        <v>2</v>
      </c>
      <c r="AY236" s="67">
        <f>'ModelParams Lp'!D$22</f>
        <v>1</v>
      </c>
      <c r="AZ236" s="67">
        <f>'ModelParams Lp'!E$22</f>
        <v>0</v>
      </c>
      <c r="BA236" s="67">
        <f>'ModelParams Lp'!F$22</f>
        <v>0</v>
      </c>
      <c r="BB236" s="67">
        <f>'ModelParams Lp'!G$22</f>
        <v>0</v>
      </c>
      <c r="BC236" s="67">
        <f>'ModelParams Lp'!H$22</f>
        <v>0</v>
      </c>
      <c r="BD236" s="67">
        <f>'ModelParams Lp'!I$22</f>
        <v>0</v>
      </c>
      <c r="BE236" s="67" t="e">
        <f>-10*LOG(2/(4*PI()*2^2)+4/(0.163*(Calcul!$K241*Calcul!$L241)/VLOOKUP(Calcul!$I241,'ModelParams Lp'!$E$37:$F$39,2,0)))</f>
        <v>#N/A</v>
      </c>
      <c r="BF236" s="67" t="e">
        <f>-10*LOG(2/(4*PI()*2^2)+4/(0.163*(Calcul!$K241*Calcul!$L241)/VLOOKUP(Calcul!$I241,'ModelParams Lp'!$E$37:$F$39,2,0)))</f>
        <v>#N/A</v>
      </c>
      <c r="BG236" s="67" t="e">
        <f>-10*LOG(2/(4*PI()*2^2)+4/(0.163*(Calcul!$K241*Calcul!$L241)/VLOOKUP(Calcul!$I241,'ModelParams Lp'!$E$37:$F$39,2,0)))</f>
        <v>#N/A</v>
      </c>
      <c r="BH236" s="67" t="e">
        <f>-10*LOG(2/(4*PI()*2^2)+4/(0.163*(Calcul!$K241*Calcul!$L241)/VLOOKUP(Calcul!$I241,'ModelParams Lp'!$E$37:$F$39,2,0)))</f>
        <v>#N/A</v>
      </c>
      <c r="BI236" s="67" t="e">
        <f>-10*LOG(2/(4*PI()*2^2)+4/(0.163*(Calcul!$K241*Calcul!$L241)/VLOOKUP(Calcul!$I241,'ModelParams Lp'!$E$37:$F$39,2,0)))</f>
        <v>#N/A</v>
      </c>
      <c r="BJ236" s="67" t="e">
        <f>-10*LOG(2/(4*PI()*2^2)+4/(0.163*(Calcul!$K241*Calcul!$L241)/VLOOKUP(Calcul!$I241,'ModelParams Lp'!$E$37:$F$39,2,0)))</f>
        <v>#N/A</v>
      </c>
      <c r="BK236" s="67" t="e">
        <f>-10*LOG(2/(4*PI()*2^2)+4/(0.163*(Calcul!$K241*Calcul!$L241)/VLOOKUP(Calcul!$I241,'ModelParams Lp'!$E$37:$F$39,2,0)))</f>
        <v>#N/A</v>
      </c>
      <c r="BL236" s="67" t="e">
        <f>-10*LOG(2/(4*PI()*2^2)+4/(0.163*(Calcul!$K241*Calcul!$L241)/VLOOKUP(Calcul!$I241,'ModelParams Lp'!$E$37:$F$39,2,0)))</f>
        <v>#N/A</v>
      </c>
      <c r="BM236" s="67" t="e">
        <f>VLOOKUP(Calcul!$J241,'ModelParams Lp'!$D$28:$O$32,5,0)+BE236</f>
        <v>#N/A</v>
      </c>
      <c r="BN236" s="67" t="e">
        <f>VLOOKUP(Calcul!$J241,'ModelParams Lp'!$D$28:$O$32,6,0)+BF236</f>
        <v>#N/A</v>
      </c>
      <c r="BO236" s="67" t="e">
        <f>VLOOKUP(Calcul!$J241,'ModelParams Lp'!$D$28:$O$32,7,0)+BG236</f>
        <v>#N/A</v>
      </c>
      <c r="BP236" s="67" t="e">
        <f>VLOOKUP(Calcul!$J241,'ModelParams Lp'!$D$28:$O$32,8,0)+BH236</f>
        <v>#N/A</v>
      </c>
      <c r="BQ236" s="67" t="e">
        <f>VLOOKUP(Calcul!$J241,'ModelParams Lp'!$D$28:$O$32,9,0)+BI236</f>
        <v>#N/A</v>
      </c>
      <c r="BR236" s="67" t="e">
        <f>VLOOKUP(Calcul!$J241,'ModelParams Lp'!$D$28:$O$32,10,0)+BJ236</f>
        <v>#N/A</v>
      </c>
      <c r="BS236" s="67" t="e">
        <f>VLOOKUP(Calcul!$J241,'ModelParams Lp'!$D$28:$O$32,11,0)+BK236</f>
        <v>#N/A</v>
      </c>
      <c r="BT236" s="67" t="e">
        <f>VLOOKUP(Calcul!$J241,'ModelParams Lp'!$D$28:$O$32,12,0)+BL236</f>
        <v>#N/A</v>
      </c>
      <c r="BU236" s="66" t="e">
        <f t="shared" ca="1" si="77"/>
        <v>#DIV/0!</v>
      </c>
      <c r="BV236" s="66" t="e">
        <f t="shared" ca="1" si="78"/>
        <v>#DIV/0!</v>
      </c>
      <c r="BW236" s="66" t="e">
        <f t="shared" ca="1" si="79"/>
        <v>#DIV/0!</v>
      </c>
      <c r="BX236" s="66" t="e">
        <f t="shared" ca="1" si="80"/>
        <v>#DIV/0!</v>
      </c>
      <c r="BY236" s="66" t="e">
        <f t="shared" ca="1" si="81"/>
        <v>#DIV/0!</v>
      </c>
      <c r="BZ236" s="66" t="e">
        <f t="shared" ca="1" si="82"/>
        <v>#DIV/0!</v>
      </c>
      <c r="CA236" s="66" t="e">
        <f t="shared" ca="1" si="83"/>
        <v>#DIV/0!</v>
      </c>
      <c r="CB236" s="66" t="e">
        <f t="shared" ca="1" si="84"/>
        <v>#DIV/0!</v>
      </c>
      <c r="CC236" s="24" t="e">
        <f ca="1">10*LOG10(IF(BU236="",0,POWER(10,((BU236+'ModelParams Lw'!$O$4)/10))) +IF(BV236="",0,POWER(10,((BV236+'ModelParams Lw'!$P$4)/10))) +IF(BW236="",0,POWER(10,((BW236+'ModelParams Lw'!$Q$4)/10))) +IF(BX236="",0,POWER(10,((BX236+'ModelParams Lw'!$R$4)/10))) +IF(BY236="",0,POWER(10,((BY236+'ModelParams Lw'!$S$4)/10))) +IF(BZ236="",0,POWER(10,((BZ236+'ModelParams Lw'!$T$4)/10))) +IF(CA236="",0,POWER(10,((CA236+'ModelParams Lw'!$U$4)/10)))+IF(CB236="",0,POWER(10,((CB236+'ModelParams Lw'!$V$4)/10))))</f>
        <v>#DIV/0!</v>
      </c>
      <c r="CD236" s="24" t="e">
        <f t="shared" ca="1" si="85"/>
        <v>#DIV/0!</v>
      </c>
      <c r="CE236" s="24" t="e">
        <f ca="1">(BU236-'ModelParams Lw'!O$10)/'ModelParams Lw'!O$11</f>
        <v>#DIV/0!</v>
      </c>
      <c r="CF236" s="24" t="e">
        <f ca="1">(BV236-'ModelParams Lw'!P$10)/'ModelParams Lw'!P$11</f>
        <v>#DIV/0!</v>
      </c>
      <c r="CG236" s="24" t="e">
        <f ca="1">(BW236-'ModelParams Lw'!Q$10)/'ModelParams Lw'!Q$11</f>
        <v>#DIV/0!</v>
      </c>
      <c r="CH236" s="24" t="e">
        <f ca="1">(BX236-'ModelParams Lw'!R$10)/'ModelParams Lw'!R$11</f>
        <v>#DIV/0!</v>
      </c>
      <c r="CI236" s="24" t="e">
        <f ca="1">(BY236-'ModelParams Lw'!S$10)/'ModelParams Lw'!S$11</f>
        <v>#DIV/0!</v>
      </c>
      <c r="CJ236" s="24" t="e">
        <f ca="1">(BZ236-'ModelParams Lw'!T$10)/'ModelParams Lw'!T$11</f>
        <v>#DIV/0!</v>
      </c>
      <c r="CK236" s="24" t="e">
        <f ca="1">(CA236-'ModelParams Lw'!U$10)/'ModelParams Lw'!U$11</f>
        <v>#DIV/0!</v>
      </c>
      <c r="CL236" s="24" t="e">
        <f ca="1">(CB236-'ModelParams Lw'!V$10)/'ModelParams Lw'!V$11</f>
        <v>#DIV/0!</v>
      </c>
      <c r="CM236" s="66" t="e">
        <f t="shared" si="86"/>
        <v>#DIV/0!</v>
      </c>
      <c r="CN236" s="66" t="e">
        <f t="shared" si="87"/>
        <v>#DIV/0!</v>
      </c>
      <c r="CO236" s="66" t="e">
        <f t="shared" si="88"/>
        <v>#DIV/0!</v>
      </c>
      <c r="CP236" s="66" t="e">
        <f t="shared" si="89"/>
        <v>#DIV/0!</v>
      </c>
      <c r="CQ236" s="66" t="e">
        <f t="shared" si="90"/>
        <v>#DIV/0!</v>
      </c>
      <c r="CR236" s="66" t="e">
        <f t="shared" si="91"/>
        <v>#DIV/0!</v>
      </c>
      <c r="CS236" s="66" t="e">
        <f t="shared" si="92"/>
        <v>#DIV/0!</v>
      </c>
      <c r="CT236" s="66" t="e">
        <f t="shared" si="93"/>
        <v>#DIV/0!</v>
      </c>
      <c r="CU236" s="24" t="e">
        <f>10*LOG10(IF(CM236="",0,POWER(10,((CM236+'ModelParams Lw'!$O$4)/10))) +IF(CN236="",0,POWER(10,((CN236+'ModelParams Lw'!$P$4)/10))) +IF(CO236="",0,POWER(10,((CO236+'ModelParams Lw'!$Q$4)/10))) +IF(CP236="",0,POWER(10,((CP236+'ModelParams Lw'!$R$4)/10))) +IF(CQ236="",0,POWER(10,((CQ236+'ModelParams Lw'!$S$4)/10))) +IF(CR236="",0,POWER(10,((CR236+'ModelParams Lw'!$T$4)/10))) +IF(CS236="",0,POWER(10,((CS236+'ModelParams Lw'!$U$4)/10)))+IF(CT236="",0,POWER(10,((CT236+'ModelParams Lw'!$V$4)/10))))</f>
        <v>#DIV/0!</v>
      </c>
      <c r="CV236" s="24" t="e">
        <f t="shared" si="94"/>
        <v>#DIV/0!</v>
      </c>
      <c r="CW236" s="24" t="e">
        <f>(CM236-'ModelParams Lw'!O$10)/'ModelParams Lw'!O$11</f>
        <v>#DIV/0!</v>
      </c>
      <c r="CX236" s="24" t="e">
        <f>(CN236-'ModelParams Lw'!P$10)/'ModelParams Lw'!P$11</f>
        <v>#DIV/0!</v>
      </c>
      <c r="CY236" s="24" t="e">
        <f>(CO236-'ModelParams Lw'!Q$10)/'ModelParams Lw'!Q$11</f>
        <v>#DIV/0!</v>
      </c>
      <c r="CZ236" s="24" t="e">
        <f>(CP236-'ModelParams Lw'!R$10)/'ModelParams Lw'!R$11</f>
        <v>#DIV/0!</v>
      </c>
      <c r="DA236" s="24" t="e">
        <f>(CQ236-'ModelParams Lw'!S$10)/'ModelParams Lw'!S$11</f>
        <v>#DIV/0!</v>
      </c>
      <c r="DB236" s="24" t="e">
        <f>(CR236-'ModelParams Lw'!T$10)/'ModelParams Lw'!T$11</f>
        <v>#DIV/0!</v>
      </c>
      <c r="DC236" s="24" t="e">
        <f>(CS236-'ModelParams Lw'!U$10)/'ModelParams Lw'!U$11</f>
        <v>#DIV/0!</v>
      </c>
      <c r="DD236" s="24" t="e">
        <f>(CT236-'ModelParams Lw'!V$10)/'ModelParams Lw'!V$11</f>
        <v>#DIV/0!</v>
      </c>
    </row>
    <row r="237" spans="1:108" x14ac:dyDescent="0.25">
      <c r="A237" s="12">
        <f>'Sound Power'!B237</f>
        <v>0</v>
      </c>
      <c r="B237" s="12">
        <f>'Sound Power'!D237</f>
        <v>0</v>
      </c>
      <c r="C237" s="12">
        <f>'Sound Power'!E237</f>
        <v>0</v>
      </c>
      <c r="D237" s="12">
        <f>'Sound Power'!F237</f>
        <v>0</v>
      </c>
      <c r="E237" s="67" t="e">
        <f>IF(Calcul!$G242="SA",'Sound Power'!AY237,'Sound Power'!P237)</f>
        <v>#DIV/0!</v>
      </c>
      <c r="F237" s="67" t="e">
        <f>IF(Calcul!$G242="SA",'Sound Power'!AZ237,'Sound Power'!Q237)</f>
        <v>#DIV/0!</v>
      </c>
      <c r="G237" s="67" t="e">
        <f>IF(Calcul!$G242="SA",'Sound Power'!BA237,'Sound Power'!R237)</f>
        <v>#DIV/0!</v>
      </c>
      <c r="H237" s="67" t="e">
        <f>IF(Calcul!$G242="SA",'Sound Power'!BB237,'Sound Power'!S237)</f>
        <v>#DIV/0!</v>
      </c>
      <c r="I237" s="67" t="e">
        <f>IF(Calcul!$G242="SA",'Sound Power'!BC237,'Sound Power'!T237)</f>
        <v>#DIV/0!</v>
      </c>
      <c r="J237" s="67" t="e">
        <f>IF(Calcul!$G242="SA",'Sound Power'!BD237,'Sound Power'!U237)</f>
        <v>#DIV/0!</v>
      </c>
      <c r="K237" s="67" t="e">
        <f>IF(Calcul!$G242="SA",'Sound Power'!BE237,'Sound Power'!V237)</f>
        <v>#DIV/0!</v>
      </c>
      <c r="L237" s="67" t="e">
        <f>IF(Calcul!$G242="SA",'Sound Power'!BF237,'Sound Power'!W237)</f>
        <v>#DIV/0!</v>
      </c>
      <c r="M237" s="67" t="e">
        <f>'Sound Power'!BY237</f>
        <v>#DIV/0!</v>
      </c>
      <c r="N237" s="67" t="e">
        <f>'Sound Power'!BZ237</f>
        <v>#DIV/0!</v>
      </c>
      <c r="O237" s="67" t="e">
        <f>'Sound Power'!CA237</f>
        <v>#DIV/0!</v>
      </c>
      <c r="P237" s="67" t="e">
        <f>'Sound Power'!CB237</f>
        <v>#DIV/0!</v>
      </c>
      <c r="Q237" s="67" t="e">
        <f>'Sound Power'!CC237</f>
        <v>#DIV/0!</v>
      </c>
      <c r="R237" s="67" t="e">
        <f>'Sound Power'!CD237</f>
        <v>#DIV/0!</v>
      </c>
      <c r="S237" s="67" t="e">
        <f>'Sound Power'!CE237</f>
        <v>#DIV/0!</v>
      </c>
      <c r="T237" s="67" t="e">
        <f>'Sound Power'!CF237</f>
        <v>#DIV/0!</v>
      </c>
      <c r="U237" s="64">
        <f t="shared" si="74"/>
        <v>0</v>
      </c>
      <c r="V237" s="64">
        <f t="shared" si="75"/>
        <v>0</v>
      </c>
      <c r="W237" s="67" t="e">
        <f>('ModelParams Lp'!B$4*10^'ModelParams Lp'!B$5*($U237/$V237)^'ModelParams Lp'!B$6)*3</f>
        <v>#DIV/0!</v>
      </c>
      <c r="X237" s="67" t="e">
        <f>('ModelParams Lp'!C$4*10^'ModelParams Lp'!C$5*($U237/$V237)^'ModelParams Lp'!C$6)*3</f>
        <v>#DIV/0!</v>
      </c>
      <c r="Y237" s="67" t="e">
        <f>('ModelParams Lp'!D$4*10^'ModelParams Lp'!D$5*($U237/$V237)^'ModelParams Lp'!D$6)*3</f>
        <v>#DIV/0!</v>
      </c>
      <c r="Z237" s="67" t="e">
        <f>('ModelParams Lp'!E$4*10^'ModelParams Lp'!E$5*($U237/$V237)^'ModelParams Lp'!E$6)*3</f>
        <v>#DIV/0!</v>
      </c>
      <c r="AA237" s="67" t="e">
        <f>('ModelParams Lp'!F$4*10^'ModelParams Lp'!F$5*($U237/$V237)^'ModelParams Lp'!F$6)*3</f>
        <v>#DIV/0!</v>
      </c>
      <c r="AB237" s="67" t="e">
        <f>('ModelParams Lp'!G$4*10^'ModelParams Lp'!G$5*($U237/$V237)^'ModelParams Lp'!G$6)*3</f>
        <v>#DIV/0!</v>
      </c>
      <c r="AC237" s="67" t="e">
        <f>('ModelParams Lp'!H$4*10^'ModelParams Lp'!H$5*($U237/$V237)^'ModelParams Lp'!H$6)*3</f>
        <v>#DIV/0!</v>
      </c>
      <c r="AD237" s="67" t="e">
        <f>('ModelParams Lp'!I$4*10^'ModelParams Lp'!I$5*($U237/$V237)^'ModelParams Lp'!I$6)*3</f>
        <v>#DIV/0!</v>
      </c>
      <c r="AE237" s="53" t="e">
        <f t="shared" si="76"/>
        <v>#DIV/0!</v>
      </c>
      <c r="AF237" s="53" t="e">
        <f>IF(AE237&lt;'ModelParams Lp'!$B$16,-1,IF(AE237&lt;'ModelParams Lp'!$C$16,0,IF(AE237&lt;'ModelParams Lp'!$D$16,1,IF(AE237&lt;'ModelParams Lp'!$E$16,2,IF(AE237&lt;'ModelParams Lp'!$F$16,3,IF(AE237&lt;'ModelParams Lp'!$G$16,4,IF(AE237&lt;'ModelParams Lp'!$H$16,5,6)))))))</f>
        <v>#DIV/0!</v>
      </c>
      <c r="AG237" s="67" t="e">
        <f ca="1">IF($AF237&gt;1,0,OFFSET('ModelParams Lp'!$C$12,0,-'Sound Pressure'!$AF237))</f>
        <v>#DIV/0!</v>
      </c>
      <c r="AH237" s="67" t="e">
        <f ca="1">IF($AF237&gt;2,0,OFFSET('ModelParams Lp'!$D$12,0,-'Sound Pressure'!$AF237))</f>
        <v>#DIV/0!</v>
      </c>
      <c r="AI237" s="67" t="e">
        <f ca="1">IF($AF237&gt;3,0,OFFSET('ModelParams Lp'!$E$12,0,-'Sound Pressure'!$AF237))</f>
        <v>#DIV/0!</v>
      </c>
      <c r="AJ237" s="67" t="e">
        <f ca="1">IF($AF237&gt;4,0,OFFSET('ModelParams Lp'!$F$12,0,-'Sound Pressure'!$AF237))</f>
        <v>#DIV/0!</v>
      </c>
      <c r="AK237" s="67" t="e">
        <f ca="1">IF($AF237&gt;3,0,OFFSET('ModelParams Lp'!$G$12,0,-'Sound Pressure'!$AF237))</f>
        <v>#DIV/0!</v>
      </c>
      <c r="AL237" s="67" t="e">
        <f ca="1">IF($AF237&gt;5,0,OFFSET('ModelParams Lp'!$H$12,0,-'Sound Pressure'!$AF237))</f>
        <v>#DIV/0!</v>
      </c>
      <c r="AM237" s="67" t="e">
        <f ca="1">IF($AF237&gt;6,0,OFFSET('ModelParams Lp'!$I$12,0,-'Sound Pressure'!$AF237))</f>
        <v>#DIV/0!</v>
      </c>
      <c r="AN237" s="67" t="e">
        <f ca="1">IF($AF237&gt;7,0,IF($AF$4&lt;0,3,OFFSET('ModelParams Lp'!$J$12,0,-'Sound Pressure'!$AF237)))</f>
        <v>#DIV/0!</v>
      </c>
      <c r="AO237" s="67" t="e">
        <f t="shared" si="95"/>
        <v>#DIV/0!</v>
      </c>
      <c r="AP237" s="67" t="e">
        <f t="shared" si="96"/>
        <v>#DIV/0!</v>
      </c>
      <c r="AQ237" s="67" t="e">
        <f t="shared" si="96"/>
        <v>#DIV/0!</v>
      </c>
      <c r="AR237" s="67" t="e">
        <f t="shared" si="96"/>
        <v>#DIV/0!</v>
      </c>
      <c r="AS237" s="67" t="e">
        <f t="shared" si="96"/>
        <v>#DIV/0!</v>
      </c>
      <c r="AT237" s="67" t="e">
        <f t="shared" si="96"/>
        <v>#DIV/0!</v>
      </c>
      <c r="AU237" s="67" t="e">
        <f t="shared" si="96"/>
        <v>#DIV/0!</v>
      </c>
      <c r="AV237" s="67" t="e">
        <f t="shared" si="96"/>
        <v>#DIV/0!</v>
      </c>
      <c r="AW237" s="67">
        <f>'ModelParams Lp'!B$22</f>
        <v>4</v>
      </c>
      <c r="AX237" s="67">
        <f>'ModelParams Lp'!C$22</f>
        <v>2</v>
      </c>
      <c r="AY237" s="67">
        <f>'ModelParams Lp'!D$22</f>
        <v>1</v>
      </c>
      <c r="AZ237" s="67">
        <f>'ModelParams Lp'!E$22</f>
        <v>0</v>
      </c>
      <c r="BA237" s="67">
        <f>'ModelParams Lp'!F$22</f>
        <v>0</v>
      </c>
      <c r="BB237" s="67">
        <f>'ModelParams Lp'!G$22</f>
        <v>0</v>
      </c>
      <c r="BC237" s="67">
        <f>'ModelParams Lp'!H$22</f>
        <v>0</v>
      </c>
      <c r="BD237" s="67">
        <f>'ModelParams Lp'!I$22</f>
        <v>0</v>
      </c>
      <c r="BE237" s="67" t="e">
        <f>-10*LOG(2/(4*PI()*2^2)+4/(0.163*(Calcul!$K242*Calcul!$L242)/VLOOKUP(Calcul!$I242,'ModelParams Lp'!$E$37:$F$39,2,0)))</f>
        <v>#N/A</v>
      </c>
      <c r="BF237" s="67" t="e">
        <f>-10*LOG(2/(4*PI()*2^2)+4/(0.163*(Calcul!$K242*Calcul!$L242)/VLOOKUP(Calcul!$I242,'ModelParams Lp'!$E$37:$F$39,2,0)))</f>
        <v>#N/A</v>
      </c>
      <c r="BG237" s="67" t="e">
        <f>-10*LOG(2/(4*PI()*2^2)+4/(0.163*(Calcul!$K242*Calcul!$L242)/VLOOKUP(Calcul!$I242,'ModelParams Lp'!$E$37:$F$39,2,0)))</f>
        <v>#N/A</v>
      </c>
      <c r="BH237" s="67" t="e">
        <f>-10*LOG(2/(4*PI()*2^2)+4/(0.163*(Calcul!$K242*Calcul!$L242)/VLOOKUP(Calcul!$I242,'ModelParams Lp'!$E$37:$F$39,2,0)))</f>
        <v>#N/A</v>
      </c>
      <c r="BI237" s="67" t="e">
        <f>-10*LOG(2/(4*PI()*2^2)+4/(0.163*(Calcul!$K242*Calcul!$L242)/VLOOKUP(Calcul!$I242,'ModelParams Lp'!$E$37:$F$39,2,0)))</f>
        <v>#N/A</v>
      </c>
      <c r="BJ237" s="67" t="e">
        <f>-10*LOG(2/(4*PI()*2^2)+4/(0.163*(Calcul!$K242*Calcul!$L242)/VLOOKUP(Calcul!$I242,'ModelParams Lp'!$E$37:$F$39,2,0)))</f>
        <v>#N/A</v>
      </c>
      <c r="BK237" s="67" t="e">
        <f>-10*LOG(2/(4*PI()*2^2)+4/(0.163*(Calcul!$K242*Calcul!$L242)/VLOOKUP(Calcul!$I242,'ModelParams Lp'!$E$37:$F$39,2,0)))</f>
        <v>#N/A</v>
      </c>
      <c r="BL237" s="67" t="e">
        <f>-10*LOG(2/(4*PI()*2^2)+4/(0.163*(Calcul!$K242*Calcul!$L242)/VLOOKUP(Calcul!$I242,'ModelParams Lp'!$E$37:$F$39,2,0)))</f>
        <v>#N/A</v>
      </c>
      <c r="BM237" s="67" t="e">
        <f>VLOOKUP(Calcul!$J242,'ModelParams Lp'!$D$28:$O$32,5,0)+BE237</f>
        <v>#N/A</v>
      </c>
      <c r="BN237" s="67" t="e">
        <f>VLOOKUP(Calcul!$J242,'ModelParams Lp'!$D$28:$O$32,6,0)+BF237</f>
        <v>#N/A</v>
      </c>
      <c r="BO237" s="67" t="e">
        <f>VLOOKUP(Calcul!$J242,'ModelParams Lp'!$D$28:$O$32,7,0)+BG237</f>
        <v>#N/A</v>
      </c>
      <c r="BP237" s="67" t="e">
        <f>VLOOKUP(Calcul!$J242,'ModelParams Lp'!$D$28:$O$32,8,0)+BH237</f>
        <v>#N/A</v>
      </c>
      <c r="BQ237" s="67" t="e">
        <f>VLOOKUP(Calcul!$J242,'ModelParams Lp'!$D$28:$O$32,9,0)+BI237</f>
        <v>#N/A</v>
      </c>
      <c r="BR237" s="67" t="e">
        <f>VLOOKUP(Calcul!$J242,'ModelParams Lp'!$D$28:$O$32,10,0)+BJ237</f>
        <v>#N/A</v>
      </c>
      <c r="BS237" s="67" t="e">
        <f>VLOOKUP(Calcul!$J242,'ModelParams Lp'!$D$28:$O$32,11,0)+BK237</f>
        <v>#N/A</v>
      </c>
      <c r="BT237" s="67" t="e">
        <f>VLOOKUP(Calcul!$J242,'ModelParams Lp'!$D$28:$O$32,12,0)+BL237</f>
        <v>#N/A</v>
      </c>
      <c r="BU237" s="66" t="e">
        <f t="shared" ca="1" si="77"/>
        <v>#DIV/0!</v>
      </c>
      <c r="BV237" s="66" t="e">
        <f t="shared" ca="1" si="78"/>
        <v>#DIV/0!</v>
      </c>
      <c r="BW237" s="66" t="e">
        <f t="shared" ca="1" si="79"/>
        <v>#DIV/0!</v>
      </c>
      <c r="BX237" s="66" t="e">
        <f t="shared" ca="1" si="80"/>
        <v>#DIV/0!</v>
      </c>
      <c r="BY237" s="66" t="e">
        <f t="shared" ca="1" si="81"/>
        <v>#DIV/0!</v>
      </c>
      <c r="BZ237" s="66" t="e">
        <f t="shared" ca="1" si="82"/>
        <v>#DIV/0!</v>
      </c>
      <c r="CA237" s="66" t="e">
        <f t="shared" ca="1" si="83"/>
        <v>#DIV/0!</v>
      </c>
      <c r="CB237" s="66" t="e">
        <f t="shared" ca="1" si="84"/>
        <v>#DIV/0!</v>
      </c>
      <c r="CC237" s="24" t="e">
        <f ca="1">10*LOG10(IF(BU237="",0,POWER(10,((BU237+'ModelParams Lw'!$O$4)/10))) +IF(BV237="",0,POWER(10,((BV237+'ModelParams Lw'!$P$4)/10))) +IF(BW237="",0,POWER(10,((BW237+'ModelParams Lw'!$Q$4)/10))) +IF(BX237="",0,POWER(10,((BX237+'ModelParams Lw'!$R$4)/10))) +IF(BY237="",0,POWER(10,((BY237+'ModelParams Lw'!$S$4)/10))) +IF(BZ237="",0,POWER(10,((BZ237+'ModelParams Lw'!$T$4)/10))) +IF(CA237="",0,POWER(10,((CA237+'ModelParams Lw'!$U$4)/10)))+IF(CB237="",0,POWER(10,((CB237+'ModelParams Lw'!$V$4)/10))))</f>
        <v>#DIV/0!</v>
      </c>
      <c r="CD237" s="24" t="e">
        <f t="shared" ca="1" si="85"/>
        <v>#DIV/0!</v>
      </c>
      <c r="CE237" s="24" t="e">
        <f ca="1">(BU237-'ModelParams Lw'!O$10)/'ModelParams Lw'!O$11</f>
        <v>#DIV/0!</v>
      </c>
      <c r="CF237" s="24" t="e">
        <f ca="1">(BV237-'ModelParams Lw'!P$10)/'ModelParams Lw'!P$11</f>
        <v>#DIV/0!</v>
      </c>
      <c r="CG237" s="24" t="e">
        <f ca="1">(BW237-'ModelParams Lw'!Q$10)/'ModelParams Lw'!Q$11</f>
        <v>#DIV/0!</v>
      </c>
      <c r="CH237" s="24" t="e">
        <f ca="1">(BX237-'ModelParams Lw'!R$10)/'ModelParams Lw'!R$11</f>
        <v>#DIV/0!</v>
      </c>
      <c r="CI237" s="24" t="e">
        <f ca="1">(BY237-'ModelParams Lw'!S$10)/'ModelParams Lw'!S$11</f>
        <v>#DIV/0!</v>
      </c>
      <c r="CJ237" s="24" t="e">
        <f ca="1">(BZ237-'ModelParams Lw'!T$10)/'ModelParams Lw'!T$11</f>
        <v>#DIV/0!</v>
      </c>
      <c r="CK237" s="24" t="e">
        <f ca="1">(CA237-'ModelParams Lw'!U$10)/'ModelParams Lw'!U$11</f>
        <v>#DIV/0!</v>
      </c>
      <c r="CL237" s="24" t="e">
        <f ca="1">(CB237-'ModelParams Lw'!V$10)/'ModelParams Lw'!V$11</f>
        <v>#DIV/0!</v>
      </c>
      <c r="CM237" s="66" t="e">
        <f t="shared" si="86"/>
        <v>#DIV/0!</v>
      </c>
      <c r="CN237" s="66" t="e">
        <f t="shared" si="87"/>
        <v>#DIV/0!</v>
      </c>
      <c r="CO237" s="66" t="e">
        <f t="shared" si="88"/>
        <v>#DIV/0!</v>
      </c>
      <c r="CP237" s="66" t="e">
        <f t="shared" si="89"/>
        <v>#DIV/0!</v>
      </c>
      <c r="CQ237" s="66" t="e">
        <f t="shared" si="90"/>
        <v>#DIV/0!</v>
      </c>
      <c r="CR237" s="66" t="e">
        <f t="shared" si="91"/>
        <v>#DIV/0!</v>
      </c>
      <c r="CS237" s="66" t="e">
        <f t="shared" si="92"/>
        <v>#DIV/0!</v>
      </c>
      <c r="CT237" s="66" t="e">
        <f t="shared" si="93"/>
        <v>#DIV/0!</v>
      </c>
      <c r="CU237" s="24" t="e">
        <f>10*LOG10(IF(CM237="",0,POWER(10,((CM237+'ModelParams Lw'!$O$4)/10))) +IF(CN237="",0,POWER(10,((CN237+'ModelParams Lw'!$P$4)/10))) +IF(CO237="",0,POWER(10,((CO237+'ModelParams Lw'!$Q$4)/10))) +IF(CP237="",0,POWER(10,((CP237+'ModelParams Lw'!$R$4)/10))) +IF(CQ237="",0,POWER(10,((CQ237+'ModelParams Lw'!$S$4)/10))) +IF(CR237="",0,POWER(10,((CR237+'ModelParams Lw'!$T$4)/10))) +IF(CS237="",0,POWER(10,((CS237+'ModelParams Lw'!$U$4)/10)))+IF(CT237="",0,POWER(10,((CT237+'ModelParams Lw'!$V$4)/10))))</f>
        <v>#DIV/0!</v>
      </c>
      <c r="CV237" s="24" t="e">
        <f t="shared" si="94"/>
        <v>#DIV/0!</v>
      </c>
      <c r="CW237" s="24" t="e">
        <f>(CM237-'ModelParams Lw'!O$10)/'ModelParams Lw'!O$11</f>
        <v>#DIV/0!</v>
      </c>
      <c r="CX237" s="24" t="e">
        <f>(CN237-'ModelParams Lw'!P$10)/'ModelParams Lw'!P$11</f>
        <v>#DIV/0!</v>
      </c>
      <c r="CY237" s="24" t="e">
        <f>(CO237-'ModelParams Lw'!Q$10)/'ModelParams Lw'!Q$11</f>
        <v>#DIV/0!</v>
      </c>
      <c r="CZ237" s="24" t="e">
        <f>(CP237-'ModelParams Lw'!R$10)/'ModelParams Lw'!R$11</f>
        <v>#DIV/0!</v>
      </c>
      <c r="DA237" s="24" t="e">
        <f>(CQ237-'ModelParams Lw'!S$10)/'ModelParams Lw'!S$11</f>
        <v>#DIV/0!</v>
      </c>
      <c r="DB237" s="24" t="e">
        <f>(CR237-'ModelParams Lw'!T$10)/'ModelParams Lw'!T$11</f>
        <v>#DIV/0!</v>
      </c>
      <c r="DC237" s="24" t="e">
        <f>(CS237-'ModelParams Lw'!U$10)/'ModelParams Lw'!U$11</f>
        <v>#DIV/0!</v>
      </c>
      <c r="DD237" s="24" t="e">
        <f>(CT237-'ModelParams Lw'!V$10)/'ModelParams Lw'!V$11</f>
        <v>#DIV/0!</v>
      </c>
    </row>
    <row r="238" spans="1:108" x14ac:dyDescent="0.25">
      <c r="A238" s="12">
        <f>'Sound Power'!B238</f>
        <v>0</v>
      </c>
      <c r="B238" s="12">
        <f>'Sound Power'!D238</f>
        <v>0</v>
      </c>
      <c r="C238" s="12">
        <f>'Sound Power'!E238</f>
        <v>0</v>
      </c>
      <c r="D238" s="12">
        <f>'Sound Power'!F238</f>
        <v>0</v>
      </c>
      <c r="E238" s="67" t="e">
        <f>IF(Calcul!$G243="SA",'Sound Power'!AY238,'Sound Power'!P238)</f>
        <v>#DIV/0!</v>
      </c>
      <c r="F238" s="67" t="e">
        <f>IF(Calcul!$G243="SA",'Sound Power'!AZ238,'Sound Power'!Q238)</f>
        <v>#DIV/0!</v>
      </c>
      <c r="G238" s="67" t="e">
        <f>IF(Calcul!$G243="SA",'Sound Power'!BA238,'Sound Power'!R238)</f>
        <v>#DIV/0!</v>
      </c>
      <c r="H238" s="67" t="e">
        <f>IF(Calcul!$G243="SA",'Sound Power'!BB238,'Sound Power'!S238)</f>
        <v>#DIV/0!</v>
      </c>
      <c r="I238" s="67" t="e">
        <f>IF(Calcul!$G243="SA",'Sound Power'!BC238,'Sound Power'!T238)</f>
        <v>#DIV/0!</v>
      </c>
      <c r="J238" s="67" t="e">
        <f>IF(Calcul!$G243="SA",'Sound Power'!BD238,'Sound Power'!U238)</f>
        <v>#DIV/0!</v>
      </c>
      <c r="K238" s="67" t="e">
        <f>IF(Calcul!$G243="SA",'Sound Power'!BE238,'Sound Power'!V238)</f>
        <v>#DIV/0!</v>
      </c>
      <c r="L238" s="67" t="e">
        <f>IF(Calcul!$G243="SA",'Sound Power'!BF238,'Sound Power'!W238)</f>
        <v>#DIV/0!</v>
      </c>
      <c r="M238" s="67" t="e">
        <f>'Sound Power'!BY238</f>
        <v>#DIV/0!</v>
      </c>
      <c r="N238" s="67" t="e">
        <f>'Sound Power'!BZ238</f>
        <v>#DIV/0!</v>
      </c>
      <c r="O238" s="67" t="e">
        <f>'Sound Power'!CA238</f>
        <v>#DIV/0!</v>
      </c>
      <c r="P238" s="67" t="e">
        <f>'Sound Power'!CB238</f>
        <v>#DIV/0!</v>
      </c>
      <c r="Q238" s="67" t="e">
        <f>'Sound Power'!CC238</f>
        <v>#DIV/0!</v>
      </c>
      <c r="R238" s="67" t="e">
        <f>'Sound Power'!CD238</f>
        <v>#DIV/0!</v>
      </c>
      <c r="S238" s="67" t="e">
        <f>'Sound Power'!CE238</f>
        <v>#DIV/0!</v>
      </c>
      <c r="T238" s="67" t="e">
        <f>'Sound Power'!CF238</f>
        <v>#DIV/0!</v>
      </c>
      <c r="U238" s="64">
        <f t="shared" si="74"/>
        <v>0</v>
      </c>
      <c r="V238" s="64">
        <f t="shared" si="75"/>
        <v>0</v>
      </c>
      <c r="W238" s="67" t="e">
        <f>('ModelParams Lp'!B$4*10^'ModelParams Lp'!B$5*($U238/$V238)^'ModelParams Lp'!B$6)*3</f>
        <v>#DIV/0!</v>
      </c>
      <c r="X238" s="67" t="e">
        <f>('ModelParams Lp'!C$4*10^'ModelParams Lp'!C$5*($U238/$V238)^'ModelParams Lp'!C$6)*3</f>
        <v>#DIV/0!</v>
      </c>
      <c r="Y238" s="67" t="e">
        <f>('ModelParams Lp'!D$4*10^'ModelParams Lp'!D$5*($U238/$V238)^'ModelParams Lp'!D$6)*3</f>
        <v>#DIV/0!</v>
      </c>
      <c r="Z238" s="67" t="e">
        <f>('ModelParams Lp'!E$4*10^'ModelParams Lp'!E$5*($U238/$V238)^'ModelParams Lp'!E$6)*3</f>
        <v>#DIV/0!</v>
      </c>
      <c r="AA238" s="67" t="e">
        <f>('ModelParams Lp'!F$4*10^'ModelParams Lp'!F$5*($U238/$V238)^'ModelParams Lp'!F$6)*3</f>
        <v>#DIV/0!</v>
      </c>
      <c r="AB238" s="67" t="e">
        <f>('ModelParams Lp'!G$4*10^'ModelParams Lp'!G$5*($U238/$V238)^'ModelParams Lp'!G$6)*3</f>
        <v>#DIV/0!</v>
      </c>
      <c r="AC238" s="67" t="e">
        <f>('ModelParams Lp'!H$4*10^'ModelParams Lp'!H$5*($U238/$V238)^'ModelParams Lp'!H$6)*3</f>
        <v>#DIV/0!</v>
      </c>
      <c r="AD238" s="67" t="e">
        <f>('ModelParams Lp'!I$4*10^'ModelParams Lp'!I$5*($U238/$V238)^'ModelParams Lp'!I$6)*3</f>
        <v>#DIV/0!</v>
      </c>
      <c r="AE238" s="53" t="e">
        <f t="shared" si="76"/>
        <v>#DIV/0!</v>
      </c>
      <c r="AF238" s="53" t="e">
        <f>IF(AE238&lt;'ModelParams Lp'!$B$16,-1,IF(AE238&lt;'ModelParams Lp'!$C$16,0,IF(AE238&lt;'ModelParams Lp'!$D$16,1,IF(AE238&lt;'ModelParams Lp'!$E$16,2,IF(AE238&lt;'ModelParams Lp'!$F$16,3,IF(AE238&lt;'ModelParams Lp'!$G$16,4,IF(AE238&lt;'ModelParams Lp'!$H$16,5,6)))))))</f>
        <v>#DIV/0!</v>
      </c>
      <c r="AG238" s="67" t="e">
        <f ca="1">IF($AF238&gt;1,0,OFFSET('ModelParams Lp'!$C$12,0,-'Sound Pressure'!$AF238))</f>
        <v>#DIV/0!</v>
      </c>
      <c r="AH238" s="67" t="e">
        <f ca="1">IF($AF238&gt;2,0,OFFSET('ModelParams Lp'!$D$12,0,-'Sound Pressure'!$AF238))</f>
        <v>#DIV/0!</v>
      </c>
      <c r="AI238" s="67" t="e">
        <f ca="1">IF($AF238&gt;3,0,OFFSET('ModelParams Lp'!$E$12,0,-'Sound Pressure'!$AF238))</f>
        <v>#DIV/0!</v>
      </c>
      <c r="AJ238" s="67" t="e">
        <f ca="1">IF($AF238&gt;4,0,OFFSET('ModelParams Lp'!$F$12,0,-'Sound Pressure'!$AF238))</f>
        <v>#DIV/0!</v>
      </c>
      <c r="AK238" s="67" t="e">
        <f ca="1">IF($AF238&gt;3,0,OFFSET('ModelParams Lp'!$G$12,0,-'Sound Pressure'!$AF238))</f>
        <v>#DIV/0!</v>
      </c>
      <c r="AL238" s="67" t="e">
        <f ca="1">IF($AF238&gt;5,0,OFFSET('ModelParams Lp'!$H$12,0,-'Sound Pressure'!$AF238))</f>
        <v>#DIV/0!</v>
      </c>
      <c r="AM238" s="67" t="e">
        <f ca="1">IF($AF238&gt;6,0,OFFSET('ModelParams Lp'!$I$12,0,-'Sound Pressure'!$AF238))</f>
        <v>#DIV/0!</v>
      </c>
      <c r="AN238" s="67" t="e">
        <f ca="1">IF($AF238&gt;7,0,IF($AF$4&lt;0,3,OFFSET('ModelParams Lp'!$J$12,0,-'Sound Pressure'!$AF238)))</f>
        <v>#DIV/0!</v>
      </c>
      <c r="AO238" s="67" t="e">
        <f t="shared" si="95"/>
        <v>#DIV/0!</v>
      </c>
      <c r="AP238" s="67" t="e">
        <f t="shared" si="96"/>
        <v>#DIV/0!</v>
      </c>
      <c r="AQ238" s="67" t="e">
        <f t="shared" si="96"/>
        <v>#DIV/0!</v>
      </c>
      <c r="AR238" s="67" t="e">
        <f t="shared" si="96"/>
        <v>#DIV/0!</v>
      </c>
      <c r="AS238" s="67" t="e">
        <f t="shared" si="96"/>
        <v>#DIV/0!</v>
      </c>
      <c r="AT238" s="67" t="e">
        <f t="shared" si="96"/>
        <v>#DIV/0!</v>
      </c>
      <c r="AU238" s="67" t="e">
        <f t="shared" si="96"/>
        <v>#DIV/0!</v>
      </c>
      <c r="AV238" s="67" t="e">
        <f t="shared" si="96"/>
        <v>#DIV/0!</v>
      </c>
      <c r="AW238" s="67">
        <f>'ModelParams Lp'!B$22</f>
        <v>4</v>
      </c>
      <c r="AX238" s="67">
        <f>'ModelParams Lp'!C$22</f>
        <v>2</v>
      </c>
      <c r="AY238" s="67">
        <f>'ModelParams Lp'!D$22</f>
        <v>1</v>
      </c>
      <c r="AZ238" s="67">
        <f>'ModelParams Lp'!E$22</f>
        <v>0</v>
      </c>
      <c r="BA238" s="67">
        <f>'ModelParams Lp'!F$22</f>
        <v>0</v>
      </c>
      <c r="BB238" s="67">
        <f>'ModelParams Lp'!G$22</f>
        <v>0</v>
      </c>
      <c r="BC238" s="67">
        <f>'ModelParams Lp'!H$22</f>
        <v>0</v>
      </c>
      <c r="BD238" s="67">
        <f>'ModelParams Lp'!I$22</f>
        <v>0</v>
      </c>
      <c r="BE238" s="67" t="e">
        <f>-10*LOG(2/(4*PI()*2^2)+4/(0.163*(Calcul!$K243*Calcul!$L243)/VLOOKUP(Calcul!$I243,'ModelParams Lp'!$E$37:$F$39,2,0)))</f>
        <v>#N/A</v>
      </c>
      <c r="BF238" s="67" t="e">
        <f>-10*LOG(2/(4*PI()*2^2)+4/(0.163*(Calcul!$K243*Calcul!$L243)/VLOOKUP(Calcul!$I243,'ModelParams Lp'!$E$37:$F$39,2,0)))</f>
        <v>#N/A</v>
      </c>
      <c r="BG238" s="67" t="e">
        <f>-10*LOG(2/(4*PI()*2^2)+4/(0.163*(Calcul!$K243*Calcul!$L243)/VLOOKUP(Calcul!$I243,'ModelParams Lp'!$E$37:$F$39,2,0)))</f>
        <v>#N/A</v>
      </c>
      <c r="BH238" s="67" t="e">
        <f>-10*LOG(2/(4*PI()*2^2)+4/(0.163*(Calcul!$K243*Calcul!$L243)/VLOOKUP(Calcul!$I243,'ModelParams Lp'!$E$37:$F$39,2,0)))</f>
        <v>#N/A</v>
      </c>
      <c r="BI238" s="67" t="e">
        <f>-10*LOG(2/(4*PI()*2^2)+4/(0.163*(Calcul!$K243*Calcul!$L243)/VLOOKUP(Calcul!$I243,'ModelParams Lp'!$E$37:$F$39,2,0)))</f>
        <v>#N/A</v>
      </c>
      <c r="BJ238" s="67" t="e">
        <f>-10*LOG(2/(4*PI()*2^2)+4/(0.163*(Calcul!$K243*Calcul!$L243)/VLOOKUP(Calcul!$I243,'ModelParams Lp'!$E$37:$F$39,2,0)))</f>
        <v>#N/A</v>
      </c>
      <c r="BK238" s="67" t="e">
        <f>-10*LOG(2/(4*PI()*2^2)+4/(0.163*(Calcul!$K243*Calcul!$L243)/VLOOKUP(Calcul!$I243,'ModelParams Lp'!$E$37:$F$39,2,0)))</f>
        <v>#N/A</v>
      </c>
      <c r="BL238" s="67" t="e">
        <f>-10*LOG(2/(4*PI()*2^2)+4/(0.163*(Calcul!$K243*Calcul!$L243)/VLOOKUP(Calcul!$I243,'ModelParams Lp'!$E$37:$F$39,2,0)))</f>
        <v>#N/A</v>
      </c>
      <c r="BM238" s="67" t="e">
        <f>VLOOKUP(Calcul!$J243,'ModelParams Lp'!$D$28:$O$32,5,0)+BE238</f>
        <v>#N/A</v>
      </c>
      <c r="BN238" s="67" t="e">
        <f>VLOOKUP(Calcul!$J243,'ModelParams Lp'!$D$28:$O$32,6,0)+BF238</f>
        <v>#N/A</v>
      </c>
      <c r="BO238" s="67" t="e">
        <f>VLOOKUP(Calcul!$J243,'ModelParams Lp'!$D$28:$O$32,7,0)+BG238</f>
        <v>#N/A</v>
      </c>
      <c r="BP238" s="67" t="e">
        <f>VLOOKUP(Calcul!$J243,'ModelParams Lp'!$D$28:$O$32,8,0)+BH238</f>
        <v>#N/A</v>
      </c>
      <c r="BQ238" s="67" t="e">
        <f>VLOOKUP(Calcul!$J243,'ModelParams Lp'!$D$28:$O$32,9,0)+BI238</f>
        <v>#N/A</v>
      </c>
      <c r="BR238" s="67" t="e">
        <f>VLOOKUP(Calcul!$J243,'ModelParams Lp'!$D$28:$O$32,10,0)+BJ238</f>
        <v>#N/A</v>
      </c>
      <c r="BS238" s="67" t="e">
        <f>VLOOKUP(Calcul!$J243,'ModelParams Lp'!$D$28:$O$32,11,0)+BK238</f>
        <v>#N/A</v>
      </c>
      <c r="BT238" s="67" t="e">
        <f>VLOOKUP(Calcul!$J243,'ModelParams Lp'!$D$28:$O$32,12,0)+BL238</f>
        <v>#N/A</v>
      </c>
      <c r="BU238" s="66" t="e">
        <f t="shared" ca="1" si="77"/>
        <v>#DIV/0!</v>
      </c>
      <c r="BV238" s="66" t="e">
        <f t="shared" ca="1" si="78"/>
        <v>#DIV/0!</v>
      </c>
      <c r="BW238" s="66" t="e">
        <f t="shared" ca="1" si="79"/>
        <v>#DIV/0!</v>
      </c>
      <c r="BX238" s="66" t="e">
        <f t="shared" ca="1" si="80"/>
        <v>#DIV/0!</v>
      </c>
      <c r="BY238" s="66" t="e">
        <f t="shared" ca="1" si="81"/>
        <v>#DIV/0!</v>
      </c>
      <c r="BZ238" s="66" t="e">
        <f t="shared" ca="1" si="82"/>
        <v>#DIV/0!</v>
      </c>
      <c r="CA238" s="66" t="e">
        <f t="shared" ca="1" si="83"/>
        <v>#DIV/0!</v>
      </c>
      <c r="CB238" s="66" t="e">
        <f t="shared" ca="1" si="84"/>
        <v>#DIV/0!</v>
      </c>
      <c r="CC238" s="24" t="e">
        <f ca="1">10*LOG10(IF(BU238="",0,POWER(10,((BU238+'ModelParams Lw'!$O$4)/10))) +IF(BV238="",0,POWER(10,((BV238+'ModelParams Lw'!$P$4)/10))) +IF(BW238="",0,POWER(10,((BW238+'ModelParams Lw'!$Q$4)/10))) +IF(BX238="",0,POWER(10,((BX238+'ModelParams Lw'!$R$4)/10))) +IF(BY238="",0,POWER(10,((BY238+'ModelParams Lw'!$S$4)/10))) +IF(BZ238="",0,POWER(10,((BZ238+'ModelParams Lw'!$T$4)/10))) +IF(CA238="",0,POWER(10,((CA238+'ModelParams Lw'!$U$4)/10)))+IF(CB238="",0,POWER(10,((CB238+'ModelParams Lw'!$V$4)/10))))</f>
        <v>#DIV/0!</v>
      </c>
      <c r="CD238" s="24" t="e">
        <f t="shared" ca="1" si="85"/>
        <v>#DIV/0!</v>
      </c>
      <c r="CE238" s="24" t="e">
        <f ca="1">(BU238-'ModelParams Lw'!O$10)/'ModelParams Lw'!O$11</f>
        <v>#DIV/0!</v>
      </c>
      <c r="CF238" s="24" t="e">
        <f ca="1">(BV238-'ModelParams Lw'!P$10)/'ModelParams Lw'!P$11</f>
        <v>#DIV/0!</v>
      </c>
      <c r="CG238" s="24" t="e">
        <f ca="1">(BW238-'ModelParams Lw'!Q$10)/'ModelParams Lw'!Q$11</f>
        <v>#DIV/0!</v>
      </c>
      <c r="CH238" s="24" t="e">
        <f ca="1">(BX238-'ModelParams Lw'!R$10)/'ModelParams Lw'!R$11</f>
        <v>#DIV/0!</v>
      </c>
      <c r="CI238" s="24" t="e">
        <f ca="1">(BY238-'ModelParams Lw'!S$10)/'ModelParams Lw'!S$11</f>
        <v>#DIV/0!</v>
      </c>
      <c r="CJ238" s="24" t="e">
        <f ca="1">(BZ238-'ModelParams Lw'!T$10)/'ModelParams Lw'!T$11</f>
        <v>#DIV/0!</v>
      </c>
      <c r="CK238" s="24" t="e">
        <f ca="1">(CA238-'ModelParams Lw'!U$10)/'ModelParams Lw'!U$11</f>
        <v>#DIV/0!</v>
      </c>
      <c r="CL238" s="24" t="e">
        <f ca="1">(CB238-'ModelParams Lw'!V$10)/'ModelParams Lw'!V$11</f>
        <v>#DIV/0!</v>
      </c>
      <c r="CM238" s="66" t="e">
        <f t="shared" si="86"/>
        <v>#DIV/0!</v>
      </c>
      <c r="CN238" s="66" t="e">
        <f t="shared" si="87"/>
        <v>#DIV/0!</v>
      </c>
      <c r="CO238" s="66" t="e">
        <f t="shared" si="88"/>
        <v>#DIV/0!</v>
      </c>
      <c r="CP238" s="66" t="e">
        <f t="shared" si="89"/>
        <v>#DIV/0!</v>
      </c>
      <c r="CQ238" s="66" t="e">
        <f t="shared" si="90"/>
        <v>#DIV/0!</v>
      </c>
      <c r="CR238" s="66" t="e">
        <f t="shared" si="91"/>
        <v>#DIV/0!</v>
      </c>
      <c r="CS238" s="66" t="e">
        <f t="shared" si="92"/>
        <v>#DIV/0!</v>
      </c>
      <c r="CT238" s="66" t="e">
        <f t="shared" si="93"/>
        <v>#DIV/0!</v>
      </c>
      <c r="CU238" s="24" t="e">
        <f>10*LOG10(IF(CM238="",0,POWER(10,((CM238+'ModelParams Lw'!$O$4)/10))) +IF(CN238="",0,POWER(10,((CN238+'ModelParams Lw'!$P$4)/10))) +IF(CO238="",0,POWER(10,((CO238+'ModelParams Lw'!$Q$4)/10))) +IF(CP238="",0,POWER(10,((CP238+'ModelParams Lw'!$R$4)/10))) +IF(CQ238="",0,POWER(10,((CQ238+'ModelParams Lw'!$S$4)/10))) +IF(CR238="",0,POWER(10,((CR238+'ModelParams Lw'!$T$4)/10))) +IF(CS238="",0,POWER(10,((CS238+'ModelParams Lw'!$U$4)/10)))+IF(CT238="",0,POWER(10,((CT238+'ModelParams Lw'!$V$4)/10))))</f>
        <v>#DIV/0!</v>
      </c>
      <c r="CV238" s="24" t="e">
        <f t="shared" si="94"/>
        <v>#DIV/0!</v>
      </c>
      <c r="CW238" s="24" t="e">
        <f>(CM238-'ModelParams Lw'!O$10)/'ModelParams Lw'!O$11</f>
        <v>#DIV/0!</v>
      </c>
      <c r="CX238" s="24" t="e">
        <f>(CN238-'ModelParams Lw'!P$10)/'ModelParams Lw'!P$11</f>
        <v>#DIV/0!</v>
      </c>
      <c r="CY238" s="24" t="e">
        <f>(CO238-'ModelParams Lw'!Q$10)/'ModelParams Lw'!Q$11</f>
        <v>#DIV/0!</v>
      </c>
      <c r="CZ238" s="24" t="e">
        <f>(CP238-'ModelParams Lw'!R$10)/'ModelParams Lw'!R$11</f>
        <v>#DIV/0!</v>
      </c>
      <c r="DA238" s="24" t="e">
        <f>(CQ238-'ModelParams Lw'!S$10)/'ModelParams Lw'!S$11</f>
        <v>#DIV/0!</v>
      </c>
      <c r="DB238" s="24" t="e">
        <f>(CR238-'ModelParams Lw'!T$10)/'ModelParams Lw'!T$11</f>
        <v>#DIV/0!</v>
      </c>
      <c r="DC238" s="24" t="e">
        <f>(CS238-'ModelParams Lw'!U$10)/'ModelParams Lw'!U$11</f>
        <v>#DIV/0!</v>
      </c>
      <c r="DD238" s="24" t="e">
        <f>(CT238-'ModelParams Lw'!V$10)/'ModelParams Lw'!V$11</f>
        <v>#DIV/0!</v>
      </c>
    </row>
    <row r="239" spans="1:108" x14ac:dyDescent="0.25">
      <c r="A239" s="12">
        <f>'Sound Power'!B239</f>
        <v>0</v>
      </c>
      <c r="B239" s="12">
        <f>'Sound Power'!D239</f>
        <v>0</v>
      </c>
      <c r="C239" s="12">
        <f>'Sound Power'!E239</f>
        <v>0</v>
      </c>
      <c r="D239" s="12">
        <f>'Sound Power'!F239</f>
        <v>0</v>
      </c>
      <c r="E239" s="67" t="e">
        <f>IF(Calcul!$G244="SA",'Sound Power'!AY239,'Sound Power'!P239)</f>
        <v>#DIV/0!</v>
      </c>
      <c r="F239" s="67" t="e">
        <f>IF(Calcul!$G244="SA",'Sound Power'!AZ239,'Sound Power'!Q239)</f>
        <v>#DIV/0!</v>
      </c>
      <c r="G239" s="67" t="e">
        <f>IF(Calcul!$G244="SA",'Sound Power'!BA239,'Sound Power'!R239)</f>
        <v>#DIV/0!</v>
      </c>
      <c r="H239" s="67" t="e">
        <f>IF(Calcul!$G244="SA",'Sound Power'!BB239,'Sound Power'!S239)</f>
        <v>#DIV/0!</v>
      </c>
      <c r="I239" s="67" t="e">
        <f>IF(Calcul!$G244="SA",'Sound Power'!BC239,'Sound Power'!T239)</f>
        <v>#DIV/0!</v>
      </c>
      <c r="J239" s="67" t="e">
        <f>IF(Calcul!$G244="SA",'Sound Power'!BD239,'Sound Power'!U239)</f>
        <v>#DIV/0!</v>
      </c>
      <c r="K239" s="67" t="e">
        <f>IF(Calcul!$G244="SA",'Sound Power'!BE239,'Sound Power'!V239)</f>
        <v>#DIV/0!</v>
      </c>
      <c r="L239" s="67" t="e">
        <f>IF(Calcul!$G244="SA",'Sound Power'!BF239,'Sound Power'!W239)</f>
        <v>#DIV/0!</v>
      </c>
      <c r="M239" s="67" t="e">
        <f>'Sound Power'!BY239</f>
        <v>#DIV/0!</v>
      </c>
      <c r="N239" s="67" t="e">
        <f>'Sound Power'!BZ239</f>
        <v>#DIV/0!</v>
      </c>
      <c r="O239" s="67" t="e">
        <f>'Sound Power'!CA239</f>
        <v>#DIV/0!</v>
      </c>
      <c r="P239" s="67" t="e">
        <f>'Sound Power'!CB239</f>
        <v>#DIV/0!</v>
      </c>
      <c r="Q239" s="67" t="e">
        <f>'Sound Power'!CC239</f>
        <v>#DIV/0!</v>
      </c>
      <c r="R239" s="67" t="e">
        <f>'Sound Power'!CD239</f>
        <v>#DIV/0!</v>
      </c>
      <c r="S239" s="67" t="e">
        <f>'Sound Power'!CE239</f>
        <v>#DIV/0!</v>
      </c>
      <c r="T239" s="67" t="e">
        <f>'Sound Power'!CF239</f>
        <v>#DIV/0!</v>
      </c>
      <c r="U239" s="64">
        <f t="shared" si="74"/>
        <v>0</v>
      </c>
      <c r="V239" s="64">
        <f t="shared" si="75"/>
        <v>0</v>
      </c>
      <c r="W239" s="67" t="e">
        <f>('ModelParams Lp'!B$4*10^'ModelParams Lp'!B$5*($U239/$V239)^'ModelParams Lp'!B$6)*3</f>
        <v>#DIV/0!</v>
      </c>
      <c r="X239" s="67" t="e">
        <f>('ModelParams Lp'!C$4*10^'ModelParams Lp'!C$5*($U239/$V239)^'ModelParams Lp'!C$6)*3</f>
        <v>#DIV/0!</v>
      </c>
      <c r="Y239" s="67" t="e">
        <f>('ModelParams Lp'!D$4*10^'ModelParams Lp'!D$5*($U239/$V239)^'ModelParams Lp'!D$6)*3</f>
        <v>#DIV/0!</v>
      </c>
      <c r="Z239" s="67" t="e">
        <f>('ModelParams Lp'!E$4*10^'ModelParams Lp'!E$5*($U239/$V239)^'ModelParams Lp'!E$6)*3</f>
        <v>#DIV/0!</v>
      </c>
      <c r="AA239" s="67" t="e">
        <f>('ModelParams Lp'!F$4*10^'ModelParams Lp'!F$5*($U239/$V239)^'ModelParams Lp'!F$6)*3</f>
        <v>#DIV/0!</v>
      </c>
      <c r="AB239" s="67" t="e">
        <f>('ModelParams Lp'!G$4*10^'ModelParams Lp'!G$5*($U239/$V239)^'ModelParams Lp'!G$6)*3</f>
        <v>#DIV/0!</v>
      </c>
      <c r="AC239" s="67" t="e">
        <f>('ModelParams Lp'!H$4*10^'ModelParams Lp'!H$5*($U239/$V239)^'ModelParams Lp'!H$6)*3</f>
        <v>#DIV/0!</v>
      </c>
      <c r="AD239" s="67" t="e">
        <f>('ModelParams Lp'!I$4*10^'ModelParams Lp'!I$5*($U239/$V239)^'ModelParams Lp'!I$6)*3</f>
        <v>#DIV/0!</v>
      </c>
      <c r="AE239" s="53" t="e">
        <f t="shared" si="76"/>
        <v>#DIV/0!</v>
      </c>
      <c r="AF239" s="53" t="e">
        <f>IF(AE239&lt;'ModelParams Lp'!$B$16,-1,IF(AE239&lt;'ModelParams Lp'!$C$16,0,IF(AE239&lt;'ModelParams Lp'!$D$16,1,IF(AE239&lt;'ModelParams Lp'!$E$16,2,IF(AE239&lt;'ModelParams Lp'!$F$16,3,IF(AE239&lt;'ModelParams Lp'!$G$16,4,IF(AE239&lt;'ModelParams Lp'!$H$16,5,6)))))))</f>
        <v>#DIV/0!</v>
      </c>
      <c r="AG239" s="67" t="e">
        <f ca="1">IF($AF239&gt;1,0,OFFSET('ModelParams Lp'!$C$12,0,-'Sound Pressure'!$AF239))</f>
        <v>#DIV/0!</v>
      </c>
      <c r="AH239" s="67" t="e">
        <f ca="1">IF($AF239&gt;2,0,OFFSET('ModelParams Lp'!$D$12,0,-'Sound Pressure'!$AF239))</f>
        <v>#DIV/0!</v>
      </c>
      <c r="AI239" s="67" t="e">
        <f ca="1">IF($AF239&gt;3,0,OFFSET('ModelParams Lp'!$E$12,0,-'Sound Pressure'!$AF239))</f>
        <v>#DIV/0!</v>
      </c>
      <c r="AJ239" s="67" t="e">
        <f ca="1">IF($AF239&gt;4,0,OFFSET('ModelParams Lp'!$F$12,0,-'Sound Pressure'!$AF239))</f>
        <v>#DIV/0!</v>
      </c>
      <c r="AK239" s="67" t="e">
        <f ca="1">IF($AF239&gt;3,0,OFFSET('ModelParams Lp'!$G$12,0,-'Sound Pressure'!$AF239))</f>
        <v>#DIV/0!</v>
      </c>
      <c r="AL239" s="67" t="e">
        <f ca="1">IF($AF239&gt;5,0,OFFSET('ModelParams Lp'!$H$12,0,-'Sound Pressure'!$AF239))</f>
        <v>#DIV/0!</v>
      </c>
      <c r="AM239" s="67" t="e">
        <f ca="1">IF($AF239&gt;6,0,OFFSET('ModelParams Lp'!$I$12,0,-'Sound Pressure'!$AF239))</f>
        <v>#DIV/0!</v>
      </c>
      <c r="AN239" s="67" t="e">
        <f ca="1">IF($AF239&gt;7,0,IF($AF$4&lt;0,3,OFFSET('ModelParams Lp'!$J$12,0,-'Sound Pressure'!$AF239)))</f>
        <v>#DIV/0!</v>
      </c>
      <c r="AO239" s="67" t="e">
        <f t="shared" si="95"/>
        <v>#DIV/0!</v>
      </c>
      <c r="AP239" s="67" t="e">
        <f t="shared" si="96"/>
        <v>#DIV/0!</v>
      </c>
      <c r="AQ239" s="67" t="e">
        <f t="shared" si="96"/>
        <v>#DIV/0!</v>
      </c>
      <c r="AR239" s="67" t="e">
        <f t="shared" si="96"/>
        <v>#DIV/0!</v>
      </c>
      <c r="AS239" s="67" t="e">
        <f t="shared" si="96"/>
        <v>#DIV/0!</v>
      </c>
      <c r="AT239" s="67" t="e">
        <f t="shared" si="96"/>
        <v>#DIV/0!</v>
      </c>
      <c r="AU239" s="67" t="e">
        <f t="shared" si="96"/>
        <v>#DIV/0!</v>
      </c>
      <c r="AV239" s="67" t="e">
        <f t="shared" si="96"/>
        <v>#DIV/0!</v>
      </c>
      <c r="AW239" s="67">
        <f>'ModelParams Lp'!B$22</f>
        <v>4</v>
      </c>
      <c r="AX239" s="67">
        <f>'ModelParams Lp'!C$22</f>
        <v>2</v>
      </c>
      <c r="AY239" s="67">
        <f>'ModelParams Lp'!D$22</f>
        <v>1</v>
      </c>
      <c r="AZ239" s="67">
        <f>'ModelParams Lp'!E$22</f>
        <v>0</v>
      </c>
      <c r="BA239" s="67">
        <f>'ModelParams Lp'!F$22</f>
        <v>0</v>
      </c>
      <c r="BB239" s="67">
        <f>'ModelParams Lp'!G$22</f>
        <v>0</v>
      </c>
      <c r="BC239" s="67">
        <f>'ModelParams Lp'!H$22</f>
        <v>0</v>
      </c>
      <c r="BD239" s="67">
        <f>'ModelParams Lp'!I$22</f>
        <v>0</v>
      </c>
      <c r="BE239" s="67" t="e">
        <f>-10*LOG(2/(4*PI()*2^2)+4/(0.163*(Calcul!$K244*Calcul!$L244)/VLOOKUP(Calcul!$I244,'ModelParams Lp'!$E$37:$F$39,2,0)))</f>
        <v>#N/A</v>
      </c>
      <c r="BF239" s="67" t="e">
        <f>-10*LOG(2/(4*PI()*2^2)+4/(0.163*(Calcul!$K244*Calcul!$L244)/VLOOKUP(Calcul!$I244,'ModelParams Lp'!$E$37:$F$39,2,0)))</f>
        <v>#N/A</v>
      </c>
      <c r="BG239" s="67" t="e">
        <f>-10*LOG(2/(4*PI()*2^2)+4/(0.163*(Calcul!$K244*Calcul!$L244)/VLOOKUP(Calcul!$I244,'ModelParams Lp'!$E$37:$F$39,2,0)))</f>
        <v>#N/A</v>
      </c>
      <c r="BH239" s="67" t="e">
        <f>-10*LOG(2/(4*PI()*2^2)+4/(0.163*(Calcul!$K244*Calcul!$L244)/VLOOKUP(Calcul!$I244,'ModelParams Lp'!$E$37:$F$39,2,0)))</f>
        <v>#N/A</v>
      </c>
      <c r="BI239" s="67" t="e">
        <f>-10*LOG(2/(4*PI()*2^2)+4/(0.163*(Calcul!$K244*Calcul!$L244)/VLOOKUP(Calcul!$I244,'ModelParams Lp'!$E$37:$F$39,2,0)))</f>
        <v>#N/A</v>
      </c>
      <c r="BJ239" s="67" t="e">
        <f>-10*LOG(2/(4*PI()*2^2)+4/(0.163*(Calcul!$K244*Calcul!$L244)/VLOOKUP(Calcul!$I244,'ModelParams Lp'!$E$37:$F$39,2,0)))</f>
        <v>#N/A</v>
      </c>
      <c r="BK239" s="67" t="e">
        <f>-10*LOG(2/(4*PI()*2^2)+4/(0.163*(Calcul!$K244*Calcul!$L244)/VLOOKUP(Calcul!$I244,'ModelParams Lp'!$E$37:$F$39,2,0)))</f>
        <v>#N/A</v>
      </c>
      <c r="BL239" s="67" t="e">
        <f>-10*LOG(2/(4*PI()*2^2)+4/(0.163*(Calcul!$K244*Calcul!$L244)/VLOOKUP(Calcul!$I244,'ModelParams Lp'!$E$37:$F$39,2,0)))</f>
        <v>#N/A</v>
      </c>
      <c r="BM239" s="67" t="e">
        <f>VLOOKUP(Calcul!$J244,'ModelParams Lp'!$D$28:$O$32,5,0)+BE239</f>
        <v>#N/A</v>
      </c>
      <c r="BN239" s="67" t="e">
        <f>VLOOKUP(Calcul!$J244,'ModelParams Lp'!$D$28:$O$32,6,0)+BF239</f>
        <v>#N/A</v>
      </c>
      <c r="BO239" s="67" t="e">
        <f>VLOOKUP(Calcul!$J244,'ModelParams Lp'!$D$28:$O$32,7,0)+BG239</f>
        <v>#N/A</v>
      </c>
      <c r="BP239" s="67" t="e">
        <f>VLOOKUP(Calcul!$J244,'ModelParams Lp'!$D$28:$O$32,8,0)+BH239</f>
        <v>#N/A</v>
      </c>
      <c r="BQ239" s="67" t="e">
        <f>VLOOKUP(Calcul!$J244,'ModelParams Lp'!$D$28:$O$32,9,0)+BI239</f>
        <v>#N/A</v>
      </c>
      <c r="BR239" s="67" t="e">
        <f>VLOOKUP(Calcul!$J244,'ModelParams Lp'!$D$28:$O$32,10,0)+BJ239</f>
        <v>#N/A</v>
      </c>
      <c r="BS239" s="67" t="e">
        <f>VLOOKUP(Calcul!$J244,'ModelParams Lp'!$D$28:$O$32,11,0)+BK239</f>
        <v>#N/A</v>
      </c>
      <c r="BT239" s="67" t="e">
        <f>VLOOKUP(Calcul!$J244,'ModelParams Lp'!$D$28:$O$32,12,0)+BL239</f>
        <v>#N/A</v>
      </c>
      <c r="BU239" s="66" t="e">
        <f t="shared" ca="1" si="77"/>
        <v>#DIV/0!</v>
      </c>
      <c r="BV239" s="66" t="e">
        <f t="shared" ca="1" si="78"/>
        <v>#DIV/0!</v>
      </c>
      <c r="BW239" s="66" t="e">
        <f t="shared" ca="1" si="79"/>
        <v>#DIV/0!</v>
      </c>
      <c r="BX239" s="66" t="e">
        <f t="shared" ca="1" si="80"/>
        <v>#DIV/0!</v>
      </c>
      <c r="BY239" s="66" t="e">
        <f t="shared" ca="1" si="81"/>
        <v>#DIV/0!</v>
      </c>
      <c r="BZ239" s="66" t="e">
        <f t="shared" ca="1" si="82"/>
        <v>#DIV/0!</v>
      </c>
      <c r="CA239" s="66" t="e">
        <f t="shared" ca="1" si="83"/>
        <v>#DIV/0!</v>
      </c>
      <c r="CB239" s="66" t="e">
        <f t="shared" ca="1" si="84"/>
        <v>#DIV/0!</v>
      </c>
      <c r="CC239" s="24" t="e">
        <f ca="1">10*LOG10(IF(BU239="",0,POWER(10,((BU239+'ModelParams Lw'!$O$4)/10))) +IF(BV239="",0,POWER(10,((BV239+'ModelParams Lw'!$P$4)/10))) +IF(BW239="",0,POWER(10,((BW239+'ModelParams Lw'!$Q$4)/10))) +IF(BX239="",0,POWER(10,((BX239+'ModelParams Lw'!$R$4)/10))) +IF(BY239="",0,POWER(10,((BY239+'ModelParams Lw'!$S$4)/10))) +IF(BZ239="",0,POWER(10,((BZ239+'ModelParams Lw'!$T$4)/10))) +IF(CA239="",0,POWER(10,((CA239+'ModelParams Lw'!$U$4)/10)))+IF(CB239="",0,POWER(10,((CB239+'ModelParams Lw'!$V$4)/10))))</f>
        <v>#DIV/0!</v>
      </c>
      <c r="CD239" s="24" t="e">
        <f t="shared" ca="1" si="85"/>
        <v>#DIV/0!</v>
      </c>
      <c r="CE239" s="24" t="e">
        <f ca="1">(BU239-'ModelParams Lw'!O$10)/'ModelParams Lw'!O$11</f>
        <v>#DIV/0!</v>
      </c>
      <c r="CF239" s="24" t="e">
        <f ca="1">(BV239-'ModelParams Lw'!P$10)/'ModelParams Lw'!P$11</f>
        <v>#DIV/0!</v>
      </c>
      <c r="CG239" s="24" t="e">
        <f ca="1">(BW239-'ModelParams Lw'!Q$10)/'ModelParams Lw'!Q$11</f>
        <v>#DIV/0!</v>
      </c>
      <c r="CH239" s="24" t="e">
        <f ca="1">(BX239-'ModelParams Lw'!R$10)/'ModelParams Lw'!R$11</f>
        <v>#DIV/0!</v>
      </c>
      <c r="CI239" s="24" t="e">
        <f ca="1">(BY239-'ModelParams Lw'!S$10)/'ModelParams Lw'!S$11</f>
        <v>#DIV/0!</v>
      </c>
      <c r="CJ239" s="24" t="e">
        <f ca="1">(BZ239-'ModelParams Lw'!T$10)/'ModelParams Lw'!T$11</f>
        <v>#DIV/0!</v>
      </c>
      <c r="CK239" s="24" t="e">
        <f ca="1">(CA239-'ModelParams Lw'!U$10)/'ModelParams Lw'!U$11</f>
        <v>#DIV/0!</v>
      </c>
      <c r="CL239" s="24" t="e">
        <f ca="1">(CB239-'ModelParams Lw'!V$10)/'ModelParams Lw'!V$11</f>
        <v>#DIV/0!</v>
      </c>
      <c r="CM239" s="66" t="e">
        <f t="shared" si="86"/>
        <v>#DIV/0!</v>
      </c>
      <c r="CN239" s="66" t="e">
        <f t="shared" si="87"/>
        <v>#DIV/0!</v>
      </c>
      <c r="CO239" s="66" t="e">
        <f t="shared" si="88"/>
        <v>#DIV/0!</v>
      </c>
      <c r="CP239" s="66" t="e">
        <f t="shared" si="89"/>
        <v>#DIV/0!</v>
      </c>
      <c r="CQ239" s="66" t="e">
        <f t="shared" si="90"/>
        <v>#DIV/0!</v>
      </c>
      <c r="CR239" s="66" t="e">
        <f t="shared" si="91"/>
        <v>#DIV/0!</v>
      </c>
      <c r="CS239" s="66" t="e">
        <f t="shared" si="92"/>
        <v>#DIV/0!</v>
      </c>
      <c r="CT239" s="66" t="e">
        <f t="shared" si="93"/>
        <v>#DIV/0!</v>
      </c>
      <c r="CU239" s="24" t="e">
        <f>10*LOG10(IF(CM239="",0,POWER(10,((CM239+'ModelParams Lw'!$O$4)/10))) +IF(CN239="",0,POWER(10,((CN239+'ModelParams Lw'!$P$4)/10))) +IF(CO239="",0,POWER(10,((CO239+'ModelParams Lw'!$Q$4)/10))) +IF(CP239="",0,POWER(10,((CP239+'ModelParams Lw'!$R$4)/10))) +IF(CQ239="",0,POWER(10,((CQ239+'ModelParams Lw'!$S$4)/10))) +IF(CR239="",0,POWER(10,((CR239+'ModelParams Lw'!$T$4)/10))) +IF(CS239="",0,POWER(10,((CS239+'ModelParams Lw'!$U$4)/10)))+IF(CT239="",0,POWER(10,((CT239+'ModelParams Lw'!$V$4)/10))))</f>
        <v>#DIV/0!</v>
      </c>
      <c r="CV239" s="24" t="e">
        <f t="shared" si="94"/>
        <v>#DIV/0!</v>
      </c>
      <c r="CW239" s="24" t="e">
        <f>(CM239-'ModelParams Lw'!O$10)/'ModelParams Lw'!O$11</f>
        <v>#DIV/0!</v>
      </c>
      <c r="CX239" s="24" t="e">
        <f>(CN239-'ModelParams Lw'!P$10)/'ModelParams Lw'!P$11</f>
        <v>#DIV/0!</v>
      </c>
      <c r="CY239" s="24" t="e">
        <f>(CO239-'ModelParams Lw'!Q$10)/'ModelParams Lw'!Q$11</f>
        <v>#DIV/0!</v>
      </c>
      <c r="CZ239" s="24" t="e">
        <f>(CP239-'ModelParams Lw'!R$10)/'ModelParams Lw'!R$11</f>
        <v>#DIV/0!</v>
      </c>
      <c r="DA239" s="24" t="e">
        <f>(CQ239-'ModelParams Lw'!S$10)/'ModelParams Lw'!S$11</f>
        <v>#DIV/0!</v>
      </c>
      <c r="DB239" s="24" t="e">
        <f>(CR239-'ModelParams Lw'!T$10)/'ModelParams Lw'!T$11</f>
        <v>#DIV/0!</v>
      </c>
      <c r="DC239" s="24" t="e">
        <f>(CS239-'ModelParams Lw'!U$10)/'ModelParams Lw'!U$11</f>
        <v>#DIV/0!</v>
      </c>
      <c r="DD239" s="24" t="e">
        <f>(CT239-'ModelParams Lw'!V$10)/'ModelParams Lw'!V$11</f>
        <v>#DIV/0!</v>
      </c>
    </row>
    <row r="240" spans="1:108" x14ac:dyDescent="0.25">
      <c r="A240" s="12">
        <f>'Sound Power'!B240</f>
        <v>0</v>
      </c>
      <c r="B240" s="12">
        <f>'Sound Power'!D240</f>
        <v>0</v>
      </c>
      <c r="C240" s="12">
        <f>'Sound Power'!E240</f>
        <v>0</v>
      </c>
      <c r="D240" s="12">
        <f>'Sound Power'!F240</f>
        <v>0</v>
      </c>
      <c r="E240" s="67" t="e">
        <f>IF(Calcul!$G245="SA",'Sound Power'!AY240,'Sound Power'!P240)</f>
        <v>#DIV/0!</v>
      </c>
      <c r="F240" s="67" t="e">
        <f>IF(Calcul!$G245="SA",'Sound Power'!AZ240,'Sound Power'!Q240)</f>
        <v>#DIV/0!</v>
      </c>
      <c r="G240" s="67" t="e">
        <f>IF(Calcul!$G245="SA",'Sound Power'!BA240,'Sound Power'!R240)</f>
        <v>#DIV/0!</v>
      </c>
      <c r="H240" s="67" t="e">
        <f>IF(Calcul!$G245="SA",'Sound Power'!BB240,'Sound Power'!S240)</f>
        <v>#DIV/0!</v>
      </c>
      <c r="I240" s="67" t="e">
        <f>IF(Calcul!$G245="SA",'Sound Power'!BC240,'Sound Power'!T240)</f>
        <v>#DIV/0!</v>
      </c>
      <c r="J240" s="67" t="e">
        <f>IF(Calcul!$G245="SA",'Sound Power'!BD240,'Sound Power'!U240)</f>
        <v>#DIV/0!</v>
      </c>
      <c r="K240" s="67" t="e">
        <f>IF(Calcul!$G245="SA",'Sound Power'!BE240,'Sound Power'!V240)</f>
        <v>#DIV/0!</v>
      </c>
      <c r="L240" s="67" t="e">
        <f>IF(Calcul!$G245="SA",'Sound Power'!BF240,'Sound Power'!W240)</f>
        <v>#DIV/0!</v>
      </c>
      <c r="M240" s="67" t="e">
        <f>'Sound Power'!BY240</f>
        <v>#DIV/0!</v>
      </c>
      <c r="N240" s="67" t="e">
        <f>'Sound Power'!BZ240</f>
        <v>#DIV/0!</v>
      </c>
      <c r="O240" s="67" t="e">
        <f>'Sound Power'!CA240</f>
        <v>#DIV/0!</v>
      </c>
      <c r="P240" s="67" t="e">
        <f>'Sound Power'!CB240</f>
        <v>#DIV/0!</v>
      </c>
      <c r="Q240" s="67" t="e">
        <f>'Sound Power'!CC240</f>
        <v>#DIV/0!</v>
      </c>
      <c r="R240" s="67" t="e">
        <f>'Sound Power'!CD240</f>
        <v>#DIV/0!</v>
      </c>
      <c r="S240" s="67" t="e">
        <f>'Sound Power'!CE240</f>
        <v>#DIV/0!</v>
      </c>
      <c r="T240" s="67" t="e">
        <f>'Sound Power'!CF240</f>
        <v>#DIV/0!</v>
      </c>
      <c r="U240" s="64">
        <f t="shared" si="74"/>
        <v>0</v>
      </c>
      <c r="V240" s="64">
        <f t="shared" si="75"/>
        <v>0</v>
      </c>
      <c r="W240" s="67" t="e">
        <f>('ModelParams Lp'!B$4*10^'ModelParams Lp'!B$5*($U240/$V240)^'ModelParams Lp'!B$6)*3</f>
        <v>#DIV/0!</v>
      </c>
      <c r="X240" s="67" t="e">
        <f>('ModelParams Lp'!C$4*10^'ModelParams Lp'!C$5*($U240/$V240)^'ModelParams Lp'!C$6)*3</f>
        <v>#DIV/0!</v>
      </c>
      <c r="Y240" s="67" t="e">
        <f>('ModelParams Lp'!D$4*10^'ModelParams Lp'!D$5*($U240/$V240)^'ModelParams Lp'!D$6)*3</f>
        <v>#DIV/0!</v>
      </c>
      <c r="Z240" s="67" t="e">
        <f>('ModelParams Lp'!E$4*10^'ModelParams Lp'!E$5*($U240/$V240)^'ModelParams Lp'!E$6)*3</f>
        <v>#DIV/0!</v>
      </c>
      <c r="AA240" s="67" t="e">
        <f>('ModelParams Lp'!F$4*10^'ModelParams Lp'!F$5*($U240/$V240)^'ModelParams Lp'!F$6)*3</f>
        <v>#DIV/0!</v>
      </c>
      <c r="AB240" s="67" t="e">
        <f>('ModelParams Lp'!G$4*10^'ModelParams Lp'!G$5*($U240/$V240)^'ModelParams Lp'!G$6)*3</f>
        <v>#DIV/0!</v>
      </c>
      <c r="AC240" s="67" t="e">
        <f>('ModelParams Lp'!H$4*10^'ModelParams Lp'!H$5*($U240/$V240)^'ModelParams Lp'!H$6)*3</f>
        <v>#DIV/0!</v>
      </c>
      <c r="AD240" s="67" t="e">
        <f>('ModelParams Lp'!I$4*10^'ModelParams Lp'!I$5*($U240/$V240)^'ModelParams Lp'!I$6)*3</f>
        <v>#DIV/0!</v>
      </c>
      <c r="AE240" s="53" t="e">
        <f t="shared" si="76"/>
        <v>#DIV/0!</v>
      </c>
      <c r="AF240" s="53" t="e">
        <f>IF(AE240&lt;'ModelParams Lp'!$B$16,-1,IF(AE240&lt;'ModelParams Lp'!$C$16,0,IF(AE240&lt;'ModelParams Lp'!$D$16,1,IF(AE240&lt;'ModelParams Lp'!$E$16,2,IF(AE240&lt;'ModelParams Lp'!$F$16,3,IF(AE240&lt;'ModelParams Lp'!$G$16,4,IF(AE240&lt;'ModelParams Lp'!$H$16,5,6)))))))</f>
        <v>#DIV/0!</v>
      </c>
      <c r="AG240" s="67" t="e">
        <f ca="1">IF($AF240&gt;1,0,OFFSET('ModelParams Lp'!$C$12,0,-'Sound Pressure'!$AF240))</f>
        <v>#DIV/0!</v>
      </c>
      <c r="AH240" s="67" t="e">
        <f ca="1">IF($AF240&gt;2,0,OFFSET('ModelParams Lp'!$D$12,0,-'Sound Pressure'!$AF240))</f>
        <v>#DIV/0!</v>
      </c>
      <c r="AI240" s="67" t="e">
        <f ca="1">IF($AF240&gt;3,0,OFFSET('ModelParams Lp'!$E$12,0,-'Sound Pressure'!$AF240))</f>
        <v>#DIV/0!</v>
      </c>
      <c r="AJ240" s="67" t="e">
        <f ca="1">IF($AF240&gt;4,0,OFFSET('ModelParams Lp'!$F$12,0,-'Sound Pressure'!$AF240))</f>
        <v>#DIV/0!</v>
      </c>
      <c r="AK240" s="67" t="e">
        <f ca="1">IF($AF240&gt;3,0,OFFSET('ModelParams Lp'!$G$12,0,-'Sound Pressure'!$AF240))</f>
        <v>#DIV/0!</v>
      </c>
      <c r="AL240" s="67" t="e">
        <f ca="1">IF($AF240&gt;5,0,OFFSET('ModelParams Lp'!$H$12,0,-'Sound Pressure'!$AF240))</f>
        <v>#DIV/0!</v>
      </c>
      <c r="AM240" s="67" t="e">
        <f ca="1">IF($AF240&gt;6,0,OFFSET('ModelParams Lp'!$I$12,0,-'Sound Pressure'!$AF240))</f>
        <v>#DIV/0!</v>
      </c>
      <c r="AN240" s="67" t="e">
        <f ca="1">IF($AF240&gt;7,0,IF($AF$4&lt;0,3,OFFSET('ModelParams Lp'!$J$12,0,-'Sound Pressure'!$AF240)))</f>
        <v>#DIV/0!</v>
      </c>
      <c r="AO240" s="67" t="e">
        <f t="shared" si="95"/>
        <v>#DIV/0!</v>
      </c>
      <c r="AP240" s="67" t="e">
        <f t="shared" si="96"/>
        <v>#DIV/0!</v>
      </c>
      <c r="AQ240" s="67" t="e">
        <f t="shared" si="96"/>
        <v>#DIV/0!</v>
      </c>
      <c r="AR240" s="67" t="e">
        <f t="shared" si="96"/>
        <v>#DIV/0!</v>
      </c>
      <c r="AS240" s="67" t="e">
        <f t="shared" si="96"/>
        <v>#DIV/0!</v>
      </c>
      <c r="AT240" s="67" t="e">
        <f t="shared" si="96"/>
        <v>#DIV/0!</v>
      </c>
      <c r="AU240" s="67" t="e">
        <f t="shared" si="96"/>
        <v>#DIV/0!</v>
      </c>
      <c r="AV240" s="67" t="e">
        <f t="shared" si="96"/>
        <v>#DIV/0!</v>
      </c>
      <c r="AW240" s="67">
        <f>'ModelParams Lp'!B$22</f>
        <v>4</v>
      </c>
      <c r="AX240" s="67">
        <f>'ModelParams Lp'!C$22</f>
        <v>2</v>
      </c>
      <c r="AY240" s="67">
        <f>'ModelParams Lp'!D$22</f>
        <v>1</v>
      </c>
      <c r="AZ240" s="67">
        <f>'ModelParams Lp'!E$22</f>
        <v>0</v>
      </c>
      <c r="BA240" s="67">
        <f>'ModelParams Lp'!F$22</f>
        <v>0</v>
      </c>
      <c r="BB240" s="67">
        <f>'ModelParams Lp'!G$22</f>
        <v>0</v>
      </c>
      <c r="BC240" s="67">
        <f>'ModelParams Lp'!H$22</f>
        <v>0</v>
      </c>
      <c r="BD240" s="67">
        <f>'ModelParams Lp'!I$22</f>
        <v>0</v>
      </c>
      <c r="BE240" s="67" t="e">
        <f>-10*LOG(2/(4*PI()*2^2)+4/(0.163*(Calcul!$K245*Calcul!$L245)/VLOOKUP(Calcul!$I245,'ModelParams Lp'!$E$37:$F$39,2,0)))</f>
        <v>#N/A</v>
      </c>
      <c r="BF240" s="67" t="e">
        <f>-10*LOG(2/(4*PI()*2^2)+4/(0.163*(Calcul!$K245*Calcul!$L245)/VLOOKUP(Calcul!$I245,'ModelParams Lp'!$E$37:$F$39,2,0)))</f>
        <v>#N/A</v>
      </c>
      <c r="BG240" s="67" t="e">
        <f>-10*LOG(2/(4*PI()*2^2)+4/(0.163*(Calcul!$K245*Calcul!$L245)/VLOOKUP(Calcul!$I245,'ModelParams Lp'!$E$37:$F$39,2,0)))</f>
        <v>#N/A</v>
      </c>
      <c r="BH240" s="67" t="e">
        <f>-10*LOG(2/(4*PI()*2^2)+4/(0.163*(Calcul!$K245*Calcul!$L245)/VLOOKUP(Calcul!$I245,'ModelParams Lp'!$E$37:$F$39,2,0)))</f>
        <v>#N/A</v>
      </c>
      <c r="BI240" s="67" t="e">
        <f>-10*LOG(2/(4*PI()*2^2)+4/(0.163*(Calcul!$K245*Calcul!$L245)/VLOOKUP(Calcul!$I245,'ModelParams Lp'!$E$37:$F$39,2,0)))</f>
        <v>#N/A</v>
      </c>
      <c r="BJ240" s="67" t="e">
        <f>-10*LOG(2/(4*PI()*2^2)+4/(0.163*(Calcul!$K245*Calcul!$L245)/VLOOKUP(Calcul!$I245,'ModelParams Lp'!$E$37:$F$39,2,0)))</f>
        <v>#N/A</v>
      </c>
      <c r="BK240" s="67" t="e">
        <f>-10*LOG(2/(4*PI()*2^2)+4/(0.163*(Calcul!$K245*Calcul!$L245)/VLOOKUP(Calcul!$I245,'ModelParams Lp'!$E$37:$F$39,2,0)))</f>
        <v>#N/A</v>
      </c>
      <c r="BL240" s="67" t="e">
        <f>-10*LOG(2/(4*PI()*2^2)+4/(0.163*(Calcul!$K245*Calcul!$L245)/VLOOKUP(Calcul!$I245,'ModelParams Lp'!$E$37:$F$39,2,0)))</f>
        <v>#N/A</v>
      </c>
      <c r="BM240" s="67" t="e">
        <f>VLOOKUP(Calcul!$J245,'ModelParams Lp'!$D$28:$O$32,5,0)+BE240</f>
        <v>#N/A</v>
      </c>
      <c r="BN240" s="67" t="e">
        <f>VLOOKUP(Calcul!$J245,'ModelParams Lp'!$D$28:$O$32,6,0)+BF240</f>
        <v>#N/A</v>
      </c>
      <c r="BO240" s="67" t="e">
        <f>VLOOKUP(Calcul!$J245,'ModelParams Lp'!$D$28:$O$32,7,0)+BG240</f>
        <v>#N/A</v>
      </c>
      <c r="BP240" s="67" t="e">
        <f>VLOOKUP(Calcul!$J245,'ModelParams Lp'!$D$28:$O$32,8,0)+BH240</f>
        <v>#N/A</v>
      </c>
      <c r="BQ240" s="67" t="e">
        <f>VLOOKUP(Calcul!$J245,'ModelParams Lp'!$D$28:$O$32,9,0)+BI240</f>
        <v>#N/A</v>
      </c>
      <c r="BR240" s="67" t="e">
        <f>VLOOKUP(Calcul!$J245,'ModelParams Lp'!$D$28:$O$32,10,0)+BJ240</f>
        <v>#N/A</v>
      </c>
      <c r="BS240" s="67" t="e">
        <f>VLOOKUP(Calcul!$J245,'ModelParams Lp'!$D$28:$O$32,11,0)+BK240</f>
        <v>#N/A</v>
      </c>
      <c r="BT240" s="67" t="e">
        <f>VLOOKUP(Calcul!$J245,'ModelParams Lp'!$D$28:$O$32,12,0)+BL240</f>
        <v>#N/A</v>
      </c>
      <c r="BU240" s="66" t="e">
        <f t="shared" ca="1" si="77"/>
        <v>#DIV/0!</v>
      </c>
      <c r="BV240" s="66" t="e">
        <f t="shared" ca="1" si="78"/>
        <v>#DIV/0!</v>
      </c>
      <c r="BW240" s="66" t="e">
        <f t="shared" ca="1" si="79"/>
        <v>#DIV/0!</v>
      </c>
      <c r="BX240" s="66" t="e">
        <f t="shared" ca="1" si="80"/>
        <v>#DIV/0!</v>
      </c>
      <c r="BY240" s="66" t="e">
        <f t="shared" ca="1" si="81"/>
        <v>#DIV/0!</v>
      </c>
      <c r="BZ240" s="66" t="e">
        <f t="shared" ca="1" si="82"/>
        <v>#DIV/0!</v>
      </c>
      <c r="CA240" s="66" t="e">
        <f t="shared" ca="1" si="83"/>
        <v>#DIV/0!</v>
      </c>
      <c r="CB240" s="66" t="e">
        <f t="shared" ca="1" si="84"/>
        <v>#DIV/0!</v>
      </c>
      <c r="CC240" s="24" t="e">
        <f ca="1">10*LOG10(IF(BU240="",0,POWER(10,((BU240+'ModelParams Lw'!$O$4)/10))) +IF(BV240="",0,POWER(10,((BV240+'ModelParams Lw'!$P$4)/10))) +IF(BW240="",0,POWER(10,((BW240+'ModelParams Lw'!$Q$4)/10))) +IF(BX240="",0,POWER(10,((BX240+'ModelParams Lw'!$R$4)/10))) +IF(BY240="",0,POWER(10,((BY240+'ModelParams Lw'!$S$4)/10))) +IF(BZ240="",0,POWER(10,((BZ240+'ModelParams Lw'!$T$4)/10))) +IF(CA240="",0,POWER(10,((CA240+'ModelParams Lw'!$U$4)/10)))+IF(CB240="",0,POWER(10,((CB240+'ModelParams Lw'!$V$4)/10))))</f>
        <v>#DIV/0!</v>
      </c>
      <c r="CD240" s="24" t="e">
        <f t="shared" ca="1" si="85"/>
        <v>#DIV/0!</v>
      </c>
      <c r="CE240" s="24" t="e">
        <f ca="1">(BU240-'ModelParams Lw'!O$10)/'ModelParams Lw'!O$11</f>
        <v>#DIV/0!</v>
      </c>
      <c r="CF240" s="24" t="e">
        <f ca="1">(BV240-'ModelParams Lw'!P$10)/'ModelParams Lw'!P$11</f>
        <v>#DIV/0!</v>
      </c>
      <c r="CG240" s="24" t="e">
        <f ca="1">(BW240-'ModelParams Lw'!Q$10)/'ModelParams Lw'!Q$11</f>
        <v>#DIV/0!</v>
      </c>
      <c r="CH240" s="24" t="e">
        <f ca="1">(BX240-'ModelParams Lw'!R$10)/'ModelParams Lw'!R$11</f>
        <v>#DIV/0!</v>
      </c>
      <c r="CI240" s="24" t="e">
        <f ca="1">(BY240-'ModelParams Lw'!S$10)/'ModelParams Lw'!S$11</f>
        <v>#DIV/0!</v>
      </c>
      <c r="CJ240" s="24" t="e">
        <f ca="1">(BZ240-'ModelParams Lw'!T$10)/'ModelParams Lw'!T$11</f>
        <v>#DIV/0!</v>
      </c>
      <c r="CK240" s="24" t="e">
        <f ca="1">(CA240-'ModelParams Lw'!U$10)/'ModelParams Lw'!U$11</f>
        <v>#DIV/0!</v>
      </c>
      <c r="CL240" s="24" t="e">
        <f ca="1">(CB240-'ModelParams Lw'!V$10)/'ModelParams Lw'!V$11</f>
        <v>#DIV/0!</v>
      </c>
      <c r="CM240" s="66" t="e">
        <f t="shared" si="86"/>
        <v>#DIV/0!</v>
      </c>
      <c r="CN240" s="66" t="e">
        <f t="shared" si="87"/>
        <v>#DIV/0!</v>
      </c>
      <c r="CO240" s="66" t="e">
        <f t="shared" si="88"/>
        <v>#DIV/0!</v>
      </c>
      <c r="CP240" s="66" t="e">
        <f t="shared" si="89"/>
        <v>#DIV/0!</v>
      </c>
      <c r="CQ240" s="66" t="e">
        <f t="shared" si="90"/>
        <v>#DIV/0!</v>
      </c>
      <c r="CR240" s="66" t="e">
        <f t="shared" si="91"/>
        <v>#DIV/0!</v>
      </c>
      <c r="CS240" s="66" t="e">
        <f t="shared" si="92"/>
        <v>#DIV/0!</v>
      </c>
      <c r="CT240" s="66" t="e">
        <f t="shared" si="93"/>
        <v>#DIV/0!</v>
      </c>
      <c r="CU240" s="24" t="e">
        <f>10*LOG10(IF(CM240="",0,POWER(10,((CM240+'ModelParams Lw'!$O$4)/10))) +IF(CN240="",0,POWER(10,((CN240+'ModelParams Lw'!$P$4)/10))) +IF(CO240="",0,POWER(10,((CO240+'ModelParams Lw'!$Q$4)/10))) +IF(CP240="",0,POWER(10,((CP240+'ModelParams Lw'!$R$4)/10))) +IF(CQ240="",0,POWER(10,((CQ240+'ModelParams Lw'!$S$4)/10))) +IF(CR240="",0,POWER(10,((CR240+'ModelParams Lw'!$T$4)/10))) +IF(CS240="",0,POWER(10,((CS240+'ModelParams Lw'!$U$4)/10)))+IF(CT240="",0,POWER(10,((CT240+'ModelParams Lw'!$V$4)/10))))</f>
        <v>#DIV/0!</v>
      </c>
      <c r="CV240" s="24" t="e">
        <f t="shared" si="94"/>
        <v>#DIV/0!</v>
      </c>
      <c r="CW240" s="24" t="e">
        <f>(CM240-'ModelParams Lw'!O$10)/'ModelParams Lw'!O$11</f>
        <v>#DIV/0!</v>
      </c>
      <c r="CX240" s="24" t="e">
        <f>(CN240-'ModelParams Lw'!P$10)/'ModelParams Lw'!P$11</f>
        <v>#DIV/0!</v>
      </c>
      <c r="CY240" s="24" t="e">
        <f>(CO240-'ModelParams Lw'!Q$10)/'ModelParams Lw'!Q$11</f>
        <v>#DIV/0!</v>
      </c>
      <c r="CZ240" s="24" t="e">
        <f>(CP240-'ModelParams Lw'!R$10)/'ModelParams Lw'!R$11</f>
        <v>#DIV/0!</v>
      </c>
      <c r="DA240" s="24" t="e">
        <f>(CQ240-'ModelParams Lw'!S$10)/'ModelParams Lw'!S$11</f>
        <v>#DIV/0!</v>
      </c>
      <c r="DB240" s="24" t="e">
        <f>(CR240-'ModelParams Lw'!T$10)/'ModelParams Lw'!T$11</f>
        <v>#DIV/0!</v>
      </c>
      <c r="DC240" s="24" t="e">
        <f>(CS240-'ModelParams Lw'!U$10)/'ModelParams Lw'!U$11</f>
        <v>#DIV/0!</v>
      </c>
      <c r="DD240" s="24" t="e">
        <f>(CT240-'ModelParams Lw'!V$10)/'ModelParams Lw'!V$11</f>
        <v>#DIV/0!</v>
      </c>
    </row>
    <row r="241" spans="1:108" x14ac:dyDescent="0.25">
      <c r="A241" s="12">
        <f>'Sound Power'!B241</f>
        <v>0</v>
      </c>
      <c r="B241" s="12">
        <f>'Sound Power'!D241</f>
        <v>0</v>
      </c>
      <c r="C241" s="12">
        <f>'Sound Power'!E241</f>
        <v>0</v>
      </c>
      <c r="D241" s="12">
        <f>'Sound Power'!F241</f>
        <v>0</v>
      </c>
      <c r="E241" s="67" t="e">
        <f>IF(Calcul!$G246="SA",'Sound Power'!AY241,'Sound Power'!P241)</f>
        <v>#DIV/0!</v>
      </c>
      <c r="F241" s="67" t="e">
        <f>IF(Calcul!$G246="SA",'Sound Power'!AZ241,'Sound Power'!Q241)</f>
        <v>#DIV/0!</v>
      </c>
      <c r="G241" s="67" t="e">
        <f>IF(Calcul!$G246="SA",'Sound Power'!BA241,'Sound Power'!R241)</f>
        <v>#DIV/0!</v>
      </c>
      <c r="H241" s="67" t="e">
        <f>IF(Calcul!$G246="SA",'Sound Power'!BB241,'Sound Power'!S241)</f>
        <v>#DIV/0!</v>
      </c>
      <c r="I241" s="67" t="e">
        <f>IF(Calcul!$G246="SA",'Sound Power'!BC241,'Sound Power'!T241)</f>
        <v>#DIV/0!</v>
      </c>
      <c r="J241" s="67" t="e">
        <f>IF(Calcul!$G246="SA",'Sound Power'!BD241,'Sound Power'!U241)</f>
        <v>#DIV/0!</v>
      </c>
      <c r="K241" s="67" t="e">
        <f>IF(Calcul!$G246="SA",'Sound Power'!BE241,'Sound Power'!V241)</f>
        <v>#DIV/0!</v>
      </c>
      <c r="L241" s="67" t="e">
        <f>IF(Calcul!$G246="SA",'Sound Power'!BF241,'Sound Power'!W241)</f>
        <v>#DIV/0!</v>
      </c>
      <c r="M241" s="67" t="e">
        <f>'Sound Power'!BY241</f>
        <v>#DIV/0!</v>
      </c>
      <c r="N241" s="67" t="e">
        <f>'Sound Power'!BZ241</f>
        <v>#DIV/0!</v>
      </c>
      <c r="O241" s="67" t="e">
        <f>'Sound Power'!CA241</f>
        <v>#DIV/0!</v>
      </c>
      <c r="P241" s="67" t="e">
        <f>'Sound Power'!CB241</f>
        <v>#DIV/0!</v>
      </c>
      <c r="Q241" s="67" t="e">
        <f>'Sound Power'!CC241</f>
        <v>#DIV/0!</v>
      </c>
      <c r="R241" s="67" t="e">
        <f>'Sound Power'!CD241</f>
        <v>#DIV/0!</v>
      </c>
      <c r="S241" s="67" t="e">
        <f>'Sound Power'!CE241</f>
        <v>#DIV/0!</v>
      </c>
      <c r="T241" s="67" t="e">
        <f>'Sound Power'!CF241</f>
        <v>#DIV/0!</v>
      </c>
      <c r="U241" s="64">
        <f t="shared" si="74"/>
        <v>0</v>
      </c>
      <c r="V241" s="64">
        <f t="shared" si="75"/>
        <v>0</v>
      </c>
      <c r="W241" s="67" t="e">
        <f>('ModelParams Lp'!B$4*10^'ModelParams Lp'!B$5*($U241/$V241)^'ModelParams Lp'!B$6)*3</f>
        <v>#DIV/0!</v>
      </c>
      <c r="X241" s="67" t="e">
        <f>('ModelParams Lp'!C$4*10^'ModelParams Lp'!C$5*($U241/$V241)^'ModelParams Lp'!C$6)*3</f>
        <v>#DIV/0!</v>
      </c>
      <c r="Y241" s="67" t="e">
        <f>('ModelParams Lp'!D$4*10^'ModelParams Lp'!D$5*($U241/$V241)^'ModelParams Lp'!D$6)*3</f>
        <v>#DIV/0!</v>
      </c>
      <c r="Z241" s="67" t="e">
        <f>('ModelParams Lp'!E$4*10^'ModelParams Lp'!E$5*($U241/$V241)^'ModelParams Lp'!E$6)*3</f>
        <v>#DIV/0!</v>
      </c>
      <c r="AA241" s="67" t="e">
        <f>('ModelParams Lp'!F$4*10^'ModelParams Lp'!F$5*($U241/$V241)^'ModelParams Lp'!F$6)*3</f>
        <v>#DIV/0!</v>
      </c>
      <c r="AB241" s="67" t="e">
        <f>('ModelParams Lp'!G$4*10^'ModelParams Lp'!G$5*($U241/$V241)^'ModelParams Lp'!G$6)*3</f>
        <v>#DIV/0!</v>
      </c>
      <c r="AC241" s="67" t="e">
        <f>('ModelParams Lp'!H$4*10^'ModelParams Lp'!H$5*($U241/$V241)^'ModelParams Lp'!H$6)*3</f>
        <v>#DIV/0!</v>
      </c>
      <c r="AD241" s="67" t="e">
        <f>('ModelParams Lp'!I$4*10^'ModelParams Lp'!I$5*($U241/$V241)^'ModelParams Lp'!I$6)*3</f>
        <v>#DIV/0!</v>
      </c>
      <c r="AE241" s="53" t="e">
        <f t="shared" si="76"/>
        <v>#DIV/0!</v>
      </c>
      <c r="AF241" s="53" t="e">
        <f>IF(AE241&lt;'ModelParams Lp'!$B$16,-1,IF(AE241&lt;'ModelParams Lp'!$C$16,0,IF(AE241&lt;'ModelParams Lp'!$D$16,1,IF(AE241&lt;'ModelParams Lp'!$E$16,2,IF(AE241&lt;'ModelParams Lp'!$F$16,3,IF(AE241&lt;'ModelParams Lp'!$G$16,4,IF(AE241&lt;'ModelParams Lp'!$H$16,5,6)))))))</f>
        <v>#DIV/0!</v>
      </c>
      <c r="AG241" s="67" t="e">
        <f ca="1">IF($AF241&gt;1,0,OFFSET('ModelParams Lp'!$C$12,0,-'Sound Pressure'!$AF241))</f>
        <v>#DIV/0!</v>
      </c>
      <c r="AH241" s="67" t="e">
        <f ca="1">IF($AF241&gt;2,0,OFFSET('ModelParams Lp'!$D$12,0,-'Sound Pressure'!$AF241))</f>
        <v>#DIV/0!</v>
      </c>
      <c r="AI241" s="67" t="e">
        <f ca="1">IF($AF241&gt;3,0,OFFSET('ModelParams Lp'!$E$12,0,-'Sound Pressure'!$AF241))</f>
        <v>#DIV/0!</v>
      </c>
      <c r="AJ241" s="67" t="e">
        <f ca="1">IF($AF241&gt;4,0,OFFSET('ModelParams Lp'!$F$12,0,-'Sound Pressure'!$AF241))</f>
        <v>#DIV/0!</v>
      </c>
      <c r="AK241" s="67" t="e">
        <f ca="1">IF($AF241&gt;3,0,OFFSET('ModelParams Lp'!$G$12,0,-'Sound Pressure'!$AF241))</f>
        <v>#DIV/0!</v>
      </c>
      <c r="AL241" s="67" t="e">
        <f ca="1">IF($AF241&gt;5,0,OFFSET('ModelParams Lp'!$H$12,0,-'Sound Pressure'!$AF241))</f>
        <v>#DIV/0!</v>
      </c>
      <c r="AM241" s="67" t="e">
        <f ca="1">IF($AF241&gt;6,0,OFFSET('ModelParams Lp'!$I$12,0,-'Sound Pressure'!$AF241))</f>
        <v>#DIV/0!</v>
      </c>
      <c r="AN241" s="67" t="e">
        <f ca="1">IF($AF241&gt;7,0,IF($AF$4&lt;0,3,OFFSET('ModelParams Lp'!$J$12,0,-'Sound Pressure'!$AF241)))</f>
        <v>#DIV/0!</v>
      </c>
      <c r="AO241" s="67" t="e">
        <f t="shared" si="95"/>
        <v>#DIV/0!</v>
      </c>
      <c r="AP241" s="67" t="e">
        <f t="shared" si="96"/>
        <v>#DIV/0!</v>
      </c>
      <c r="AQ241" s="67" t="e">
        <f t="shared" si="96"/>
        <v>#DIV/0!</v>
      </c>
      <c r="AR241" s="67" t="e">
        <f t="shared" si="96"/>
        <v>#DIV/0!</v>
      </c>
      <c r="AS241" s="67" t="e">
        <f t="shared" si="96"/>
        <v>#DIV/0!</v>
      </c>
      <c r="AT241" s="67" t="e">
        <f t="shared" si="96"/>
        <v>#DIV/0!</v>
      </c>
      <c r="AU241" s="67" t="e">
        <f t="shared" si="96"/>
        <v>#DIV/0!</v>
      </c>
      <c r="AV241" s="67" t="e">
        <f t="shared" si="96"/>
        <v>#DIV/0!</v>
      </c>
      <c r="AW241" s="67">
        <f>'ModelParams Lp'!B$22</f>
        <v>4</v>
      </c>
      <c r="AX241" s="67">
        <f>'ModelParams Lp'!C$22</f>
        <v>2</v>
      </c>
      <c r="AY241" s="67">
        <f>'ModelParams Lp'!D$22</f>
        <v>1</v>
      </c>
      <c r="AZ241" s="67">
        <f>'ModelParams Lp'!E$22</f>
        <v>0</v>
      </c>
      <c r="BA241" s="67">
        <f>'ModelParams Lp'!F$22</f>
        <v>0</v>
      </c>
      <c r="BB241" s="67">
        <f>'ModelParams Lp'!G$22</f>
        <v>0</v>
      </c>
      <c r="BC241" s="67">
        <f>'ModelParams Lp'!H$22</f>
        <v>0</v>
      </c>
      <c r="BD241" s="67">
        <f>'ModelParams Lp'!I$22</f>
        <v>0</v>
      </c>
      <c r="BE241" s="67" t="e">
        <f>-10*LOG(2/(4*PI()*2^2)+4/(0.163*(Calcul!$K246*Calcul!$L246)/VLOOKUP(Calcul!$I246,'ModelParams Lp'!$E$37:$F$39,2,0)))</f>
        <v>#N/A</v>
      </c>
      <c r="BF241" s="67" t="e">
        <f>-10*LOG(2/(4*PI()*2^2)+4/(0.163*(Calcul!$K246*Calcul!$L246)/VLOOKUP(Calcul!$I246,'ModelParams Lp'!$E$37:$F$39,2,0)))</f>
        <v>#N/A</v>
      </c>
      <c r="BG241" s="67" t="e">
        <f>-10*LOG(2/(4*PI()*2^2)+4/(0.163*(Calcul!$K246*Calcul!$L246)/VLOOKUP(Calcul!$I246,'ModelParams Lp'!$E$37:$F$39,2,0)))</f>
        <v>#N/A</v>
      </c>
      <c r="BH241" s="67" t="e">
        <f>-10*LOG(2/(4*PI()*2^2)+4/(0.163*(Calcul!$K246*Calcul!$L246)/VLOOKUP(Calcul!$I246,'ModelParams Lp'!$E$37:$F$39,2,0)))</f>
        <v>#N/A</v>
      </c>
      <c r="BI241" s="67" t="e">
        <f>-10*LOG(2/(4*PI()*2^2)+4/(0.163*(Calcul!$K246*Calcul!$L246)/VLOOKUP(Calcul!$I246,'ModelParams Lp'!$E$37:$F$39,2,0)))</f>
        <v>#N/A</v>
      </c>
      <c r="BJ241" s="67" t="e">
        <f>-10*LOG(2/(4*PI()*2^2)+4/(0.163*(Calcul!$K246*Calcul!$L246)/VLOOKUP(Calcul!$I246,'ModelParams Lp'!$E$37:$F$39,2,0)))</f>
        <v>#N/A</v>
      </c>
      <c r="BK241" s="67" t="e">
        <f>-10*LOG(2/(4*PI()*2^2)+4/(0.163*(Calcul!$K246*Calcul!$L246)/VLOOKUP(Calcul!$I246,'ModelParams Lp'!$E$37:$F$39,2,0)))</f>
        <v>#N/A</v>
      </c>
      <c r="BL241" s="67" t="e">
        <f>-10*LOG(2/(4*PI()*2^2)+4/(0.163*(Calcul!$K246*Calcul!$L246)/VLOOKUP(Calcul!$I246,'ModelParams Lp'!$E$37:$F$39,2,0)))</f>
        <v>#N/A</v>
      </c>
      <c r="BM241" s="67" t="e">
        <f>VLOOKUP(Calcul!$J246,'ModelParams Lp'!$D$28:$O$32,5,0)+BE241</f>
        <v>#N/A</v>
      </c>
      <c r="BN241" s="67" t="e">
        <f>VLOOKUP(Calcul!$J246,'ModelParams Lp'!$D$28:$O$32,6,0)+BF241</f>
        <v>#N/A</v>
      </c>
      <c r="BO241" s="67" t="e">
        <f>VLOOKUP(Calcul!$J246,'ModelParams Lp'!$D$28:$O$32,7,0)+BG241</f>
        <v>#N/A</v>
      </c>
      <c r="BP241" s="67" t="e">
        <f>VLOOKUP(Calcul!$J246,'ModelParams Lp'!$D$28:$O$32,8,0)+BH241</f>
        <v>#N/A</v>
      </c>
      <c r="BQ241" s="67" t="e">
        <f>VLOOKUP(Calcul!$J246,'ModelParams Lp'!$D$28:$O$32,9,0)+BI241</f>
        <v>#N/A</v>
      </c>
      <c r="BR241" s="67" t="e">
        <f>VLOOKUP(Calcul!$J246,'ModelParams Lp'!$D$28:$O$32,10,0)+BJ241</f>
        <v>#N/A</v>
      </c>
      <c r="BS241" s="67" t="e">
        <f>VLOOKUP(Calcul!$J246,'ModelParams Lp'!$D$28:$O$32,11,0)+BK241</f>
        <v>#N/A</v>
      </c>
      <c r="BT241" s="67" t="e">
        <f>VLOOKUP(Calcul!$J246,'ModelParams Lp'!$D$28:$O$32,12,0)+BL241</f>
        <v>#N/A</v>
      </c>
      <c r="BU241" s="66" t="e">
        <f t="shared" ca="1" si="77"/>
        <v>#DIV/0!</v>
      </c>
      <c r="BV241" s="66" t="e">
        <f t="shared" ca="1" si="78"/>
        <v>#DIV/0!</v>
      </c>
      <c r="BW241" s="66" t="e">
        <f t="shared" ca="1" si="79"/>
        <v>#DIV/0!</v>
      </c>
      <c r="BX241" s="66" t="e">
        <f t="shared" ca="1" si="80"/>
        <v>#DIV/0!</v>
      </c>
      <c r="BY241" s="66" t="e">
        <f t="shared" ca="1" si="81"/>
        <v>#DIV/0!</v>
      </c>
      <c r="BZ241" s="66" t="e">
        <f t="shared" ca="1" si="82"/>
        <v>#DIV/0!</v>
      </c>
      <c r="CA241" s="66" t="e">
        <f t="shared" ca="1" si="83"/>
        <v>#DIV/0!</v>
      </c>
      <c r="CB241" s="66" t="e">
        <f t="shared" ca="1" si="84"/>
        <v>#DIV/0!</v>
      </c>
      <c r="CC241" s="24" t="e">
        <f ca="1">10*LOG10(IF(BU241="",0,POWER(10,((BU241+'ModelParams Lw'!$O$4)/10))) +IF(BV241="",0,POWER(10,((BV241+'ModelParams Lw'!$P$4)/10))) +IF(BW241="",0,POWER(10,((BW241+'ModelParams Lw'!$Q$4)/10))) +IF(BX241="",0,POWER(10,((BX241+'ModelParams Lw'!$R$4)/10))) +IF(BY241="",0,POWER(10,((BY241+'ModelParams Lw'!$S$4)/10))) +IF(BZ241="",0,POWER(10,((BZ241+'ModelParams Lw'!$T$4)/10))) +IF(CA241="",0,POWER(10,((CA241+'ModelParams Lw'!$U$4)/10)))+IF(CB241="",0,POWER(10,((CB241+'ModelParams Lw'!$V$4)/10))))</f>
        <v>#DIV/0!</v>
      </c>
      <c r="CD241" s="24" t="e">
        <f t="shared" ca="1" si="85"/>
        <v>#DIV/0!</v>
      </c>
      <c r="CE241" s="24" t="e">
        <f ca="1">(BU241-'ModelParams Lw'!O$10)/'ModelParams Lw'!O$11</f>
        <v>#DIV/0!</v>
      </c>
      <c r="CF241" s="24" t="e">
        <f ca="1">(BV241-'ModelParams Lw'!P$10)/'ModelParams Lw'!P$11</f>
        <v>#DIV/0!</v>
      </c>
      <c r="CG241" s="24" t="e">
        <f ca="1">(BW241-'ModelParams Lw'!Q$10)/'ModelParams Lw'!Q$11</f>
        <v>#DIV/0!</v>
      </c>
      <c r="CH241" s="24" t="e">
        <f ca="1">(BX241-'ModelParams Lw'!R$10)/'ModelParams Lw'!R$11</f>
        <v>#DIV/0!</v>
      </c>
      <c r="CI241" s="24" t="e">
        <f ca="1">(BY241-'ModelParams Lw'!S$10)/'ModelParams Lw'!S$11</f>
        <v>#DIV/0!</v>
      </c>
      <c r="CJ241" s="24" t="e">
        <f ca="1">(BZ241-'ModelParams Lw'!T$10)/'ModelParams Lw'!T$11</f>
        <v>#DIV/0!</v>
      </c>
      <c r="CK241" s="24" t="e">
        <f ca="1">(CA241-'ModelParams Lw'!U$10)/'ModelParams Lw'!U$11</f>
        <v>#DIV/0!</v>
      </c>
      <c r="CL241" s="24" t="e">
        <f ca="1">(CB241-'ModelParams Lw'!V$10)/'ModelParams Lw'!V$11</f>
        <v>#DIV/0!</v>
      </c>
      <c r="CM241" s="66" t="e">
        <f t="shared" si="86"/>
        <v>#DIV/0!</v>
      </c>
      <c r="CN241" s="66" t="e">
        <f t="shared" si="87"/>
        <v>#DIV/0!</v>
      </c>
      <c r="CO241" s="66" t="e">
        <f t="shared" si="88"/>
        <v>#DIV/0!</v>
      </c>
      <c r="CP241" s="66" t="e">
        <f t="shared" si="89"/>
        <v>#DIV/0!</v>
      </c>
      <c r="CQ241" s="66" t="e">
        <f t="shared" si="90"/>
        <v>#DIV/0!</v>
      </c>
      <c r="CR241" s="66" t="e">
        <f t="shared" si="91"/>
        <v>#DIV/0!</v>
      </c>
      <c r="CS241" s="66" t="e">
        <f t="shared" si="92"/>
        <v>#DIV/0!</v>
      </c>
      <c r="CT241" s="66" t="e">
        <f t="shared" si="93"/>
        <v>#DIV/0!</v>
      </c>
      <c r="CU241" s="24" t="e">
        <f>10*LOG10(IF(CM241="",0,POWER(10,((CM241+'ModelParams Lw'!$O$4)/10))) +IF(CN241="",0,POWER(10,((CN241+'ModelParams Lw'!$P$4)/10))) +IF(CO241="",0,POWER(10,((CO241+'ModelParams Lw'!$Q$4)/10))) +IF(CP241="",0,POWER(10,((CP241+'ModelParams Lw'!$R$4)/10))) +IF(CQ241="",0,POWER(10,((CQ241+'ModelParams Lw'!$S$4)/10))) +IF(CR241="",0,POWER(10,((CR241+'ModelParams Lw'!$T$4)/10))) +IF(CS241="",0,POWER(10,((CS241+'ModelParams Lw'!$U$4)/10)))+IF(CT241="",0,POWER(10,((CT241+'ModelParams Lw'!$V$4)/10))))</f>
        <v>#DIV/0!</v>
      </c>
      <c r="CV241" s="24" t="e">
        <f t="shared" si="94"/>
        <v>#DIV/0!</v>
      </c>
      <c r="CW241" s="24" t="e">
        <f>(CM241-'ModelParams Lw'!O$10)/'ModelParams Lw'!O$11</f>
        <v>#DIV/0!</v>
      </c>
      <c r="CX241" s="24" t="e">
        <f>(CN241-'ModelParams Lw'!P$10)/'ModelParams Lw'!P$11</f>
        <v>#DIV/0!</v>
      </c>
      <c r="CY241" s="24" t="e">
        <f>(CO241-'ModelParams Lw'!Q$10)/'ModelParams Lw'!Q$11</f>
        <v>#DIV/0!</v>
      </c>
      <c r="CZ241" s="24" t="e">
        <f>(CP241-'ModelParams Lw'!R$10)/'ModelParams Lw'!R$11</f>
        <v>#DIV/0!</v>
      </c>
      <c r="DA241" s="24" t="e">
        <f>(CQ241-'ModelParams Lw'!S$10)/'ModelParams Lw'!S$11</f>
        <v>#DIV/0!</v>
      </c>
      <c r="DB241" s="24" t="e">
        <f>(CR241-'ModelParams Lw'!T$10)/'ModelParams Lw'!T$11</f>
        <v>#DIV/0!</v>
      </c>
      <c r="DC241" s="24" t="e">
        <f>(CS241-'ModelParams Lw'!U$10)/'ModelParams Lw'!U$11</f>
        <v>#DIV/0!</v>
      </c>
      <c r="DD241" s="24" t="e">
        <f>(CT241-'ModelParams Lw'!V$10)/'ModelParams Lw'!V$11</f>
        <v>#DIV/0!</v>
      </c>
    </row>
    <row r="242" spans="1:108" x14ac:dyDescent="0.25">
      <c r="A242" s="12">
        <f>'Sound Power'!B242</f>
        <v>0</v>
      </c>
      <c r="B242" s="12">
        <f>'Sound Power'!D242</f>
        <v>0</v>
      </c>
      <c r="C242" s="12">
        <f>'Sound Power'!E242</f>
        <v>0</v>
      </c>
      <c r="D242" s="12">
        <f>'Sound Power'!F242</f>
        <v>0</v>
      </c>
      <c r="E242" s="67" t="e">
        <f>IF(Calcul!$G247="SA",'Sound Power'!AY242,'Sound Power'!P242)</f>
        <v>#DIV/0!</v>
      </c>
      <c r="F242" s="67" t="e">
        <f>IF(Calcul!$G247="SA",'Sound Power'!AZ242,'Sound Power'!Q242)</f>
        <v>#DIV/0!</v>
      </c>
      <c r="G242" s="67" t="e">
        <f>IF(Calcul!$G247="SA",'Sound Power'!BA242,'Sound Power'!R242)</f>
        <v>#DIV/0!</v>
      </c>
      <c r="H242" s="67" t="e">
        <f>IF(Calcul!$G247="SA",'Sound Power'!BB242,'Sound Power'!S242)</f>
        <v>#DIV/0!</v>
      </c>
      <c r="I242" s="67" t="e">
        <f>IF(Calcul!$G247="SA",'Sound Power'!BC242,'Sound Power'!T242)</f>
        <v>#DIV/0!</v>
      </c>
      <c r="J242" s="67" t="e">
        <f>IF(Calcul!$G247="SA",'Sound Power'!BD242,'Sound Power'!U242)</f>
        <v>#DIV/0!</v>
      </c>
      <c r="K242" s="67" t="e">
        <f>IF(Calcul!$G247="SA",'Sound Power'!BE242,'Sound Power'!V242)</f>
        <v>#DIV/0!</v>
      </c>
      <c r="L242" s="67" t="e">
        <f>IF(Calcul!$G247="SA",'Sound Power'!BF242,'Sound Power'!W242)</f>
        <v>#DIV/0!</v>
      </c>
      <c r="M242" s="67" t="e">
        <f>'Sound Power'!BY242</f>
        <v>#DIV/0!</v>
      </c>
      <c r="N242" s="67" t="e">
        <f>'Sound Power'!BZ242</f>
        <v>#DIV/0!</v>
      </c>
      <c r="O242" s="67" t="e">
        <f>'Sound Power'!CA242</f>
        <v>#DIV/0!</v>
      </c>
      <c r="P242" s="67" t="e">
        <f>'Sound Power'!CB242</f>
        <v>#DIV/0!</v>
      </c>
      <c r="Q242" s="67" t="e">
        <f>'Sound Power'!CC242</f>
        <v>#DIV/0!</v>
      </c>
      <c r="R242" s="67" t="e">
        <f>'Sound Power'!CD242</f>
        <v>#DIV/0!</v>
      </c>
      <c r="S242" s="67" t="e">
        <f>'Sound Power'!CE242</f>
        <v>#DIV/0!</v>
      </c>
      <c r="T242" s="67" t="e">
        <f>'Sound Power'!CF242</f>
        <v>#DIV/0!</v>
      </c>
      <c r="U242" s="64">
        <f t="shared" si="74"/>
        <v>0</v>
      </c>
      <c r="V242" s="64">
        <f t="shared" si="75"/>
        <v>0</v>
      </c>
      <c r="W242" s="67" t="e">
        <f>('ModelParams Lp'!B$4*10^'ModelParams Lp'!B$5*($U242/$V242)^'ModelParams Lp'!B$6)*3</f>
        <v>#DIV/0!</v>
      </c>
      <c r="X242" s="67" t="e">
        <f>('ModelParams Lp'!C$4*10^'ModelParams Lp'!C$5*($U242/$V242)^'ModelParams Lp'!C$6)*3</f>
        <v>#DIV/0!</v>
      </c>
      <c r="Y242" s="67" t="e">
        <f>('ModelParams Lp'!D$4*10^'ModelParams Lp'!D$5*($U242/$V242)^'ModelParams Lp'!D$6)*3</f>
        <v>#DIV/0!</v>
      </c>
      <c r="Z242" s="67" t="e">
        <f>('ModelParams Lp'!E$4*10^'ModelParams Lp'!E$5*($U242/$V242)^'ModelParams Lp'!E$6)*3</f>
        <v>#DIV/0!</v>
      </c>
      <c r="AA242" s="67" t="e">
        <f>('ModelParams Lp'!F$4*10^'ModelParams Lp'!F$5*($U242/$V242)^'ModelParams Lp'!F$6)*3</f>
        <v>#DIV/0!</v>
      </c>
      <c r="AB242" s="67" t="e">
        <f>('ModelParams Lp'!G$4*10^'ModelParams Lp'!G$5*($U242/$V242)^'ModelParams Lp'!G$6)*3</f>
        <v>#DIV/0!</v>
      </c>
      <c r="AC242" s="67" t="e">
        <f>('ModelParams Lp'!H$4*10^'ModelParams Lp'!H$5*($U242/$V242)^'ModelParams Lp'!H$6)*3</f>
        <v>#DIV/0!</v>
      </c>
      <c r="AD242" s="67" t="e">
        <f>('ModelParams Lp'!I$4*10^'ModelParams Lp'!I$5*($U242/$V242)^'ModelParams Lp'!I$6)*3</f>
        <v>#DIV/0!</v>
      </c>
      <c r="AE242" s="53" t="e">
        <f t="shared" si="76"/>
        <v>#DIV/0!</v>
      </c>
      <c r="AF242" s="53" t="e">
        <f>IF(AE242&lt;'ModelParams Lp'!$B$16,-1,IF(AE242&lt;'ModelParams Lp'!$C$16,0,IF(AE242&lt;'ModelParams Lp'!$D$16,1,IF(AE242&lt;'ModelParams Lp'!$E$16,2,IF(AE242&lt;'ModelParams Lp'!$F$16,3,IF(AE242&lt;'ModelParams Lp'!$G$16,4,IF(AE242&lt;'ModelParams Lp'!$H$16,5,6)))))))</f>
        <v>#DIV/0!</v>
      </c>
      <c r="AG242" s="67" t="e">
        <f ca="1">IF($AF242&gt;1,0,OFFSET('ModelParams Lp'!$C$12,0,-'Sound Pressure'!$AF242))</f>
        <v>#DIV/0!</v>
      </c>
      <c r="AH242" s="67" t="e">
        <f ca="1">IF($AF242&gt;2,0,OFFSET('ModelParams Lp'!$D$12,0,-'Sound Pressure'!$AF242))</f>
        <v>#DIV/0!</v>
      </c>
      <c r="AI242" s="67" t="e">
        <f ca="1">IF($AF242&gt;3,0,OFFSET('ModelParams Lp'!$E$12,0,-'Sound Pressure'!$AF242))</f>
        <v>#DIV/0!</v>
      </c>
      <c r="AJ242" s="67" t="e">
        <f ca="1">IF($AF242&gt;4,0,OFFSET('ModelParams Lp'!$F$12,0,-'Sound Pressure'!$AF242))</f>
        <v>#DIV/0!</v>
      </c>
      <c r="AK242" s="67" t="e">
        <f ca="1">IF($AF242&gt;3,0,OFFSET('ModelParams Lp'!$G$12,0,-'Sound Pressure'!$AF242))</f>
        <v>#DIV/0!</v>
      </c>
      <c r="AL242" s="67" t="e">
        <f ca="1">IF($AF242&gt;5,0,OFFSET('ModelParams Lp'!$H$12,0,-'Sound Pressure'!$AF242))</f>
        <v>#DIV/0!</v>
      </c>
      <c r="AM242" s="67" t="e">
        <f ca="1">IF($AF242&gt;6,0,OFFSET('ModelParams Lp'!$I$12,0,-'Sound Pressure'!$AF242))</f>
        <v>#DIV/0!</v>
      </c>
      <c r="AN242" s="67" t="e">
        <f ca="1">IF($AF242&gt;7,0,IF($AF$4&lt;0,3,OFFSET('ModelParams Lp'!$J$12,0,-'Sound Pressure'!$AF242)))</f>
        <v>#DIV/0!</v>
      </c>
      <c r="AO242" s="67" t="e">
        <f t="shared" si="95"/>
        <v>#DIV/0!</v>
      </c>
      <c r="AP242" s="67" t="e">
        <f t="shared" si="96"/>
        <v>#DIV/0!</v>
      </c>
      <c r="AQ242" s="67" t="e">
        <f t="shared" si="96"/>
        <v>#DIV/0!</v>
      </c>
      <c r="AR242" s="67" t="e">
        <f t="shared" si="96"/>
        <v>#DIV/0!</v>
      </c>
      <c r="AS242" s="67" t="e">
        <f t="shared" si="96"/>
        <v>#DIV/0!</v>
      </c>
      <c r="AT242" s="67" t="e">
        <f t="shared" si="96"/>
        <v>#DIV/0!</v>
      </c>
      <c r="AU242" s="67" t="e">
        <f t="shared" si="96"/>
        <v>#DIV/0!</v>
      </c>
      <c r="AV242" s="67" t="e">
        <f t="shared" si="96"/>
        <v>#DIV/0!</v>
      </c>
      <c r="AW242" s="67">
        <f>'ModelParams Lp'!B$22</f>
        <v>4</v>
      </c>
      <c r="AX242" s="67">
        <f>'ModelParams Lp'!C$22</f>
        <v>2</v>
      </c>
      <c r="AY242" s="67">
        <f>'ModelParams Lp'!D$22</f>
        <v>1</v>
      </c>
      <c r="AZ242" s="67">
        <f>'ModelParams Lp'!E$22</f>
        <v>0</v>
      </c>
      <c r="BA242" s="67">
        <f>'ModelParams Lp'!F$22</f>
        <v>0</v>
      </c>
      <c r="BB242" s="67">
        <f>'ModelParams Lp'!G$22</f>
        <v>0</v>
      </c>
      <c r="BC242" s="67">
        <f>'ModelParams Lp'!H$22</f>
        <v>0</v>
      </c>
      <c r="BD242" s="67">
        <f>'ModelParams Lp'!I$22</f>
        <v>0</v>
      </c>
      <c r="BE242" s="67" t="e">
        <f>-10*LOG(2/(4*PI()*2^2)+4/(0.163*(Calcul!$K247*Calcul!$L247)/VLOOKUP(Calcul!$I247,'ModelParams Lp'!$E$37:$F$39,2,0)))</f>
        <v>#N/A</v>
      </c>
      <c r="BF242" s="67" t="e">
        <f>-10*LOG(2/(4*PI()*2^2)+4/(0.163*(Calcul!$K247*Calcul!$L247)/VLOOKUP(Calcul!$I247,'ModelParams Lp'!$E$37:$F$39,2,0)))</f>
        <v>#N/A</v>
      </c>
      <c r="BG242" s="67" t="e">
        <f>-10*LOG(2/(4*PI()*2^2)+4/(0.163*(Calcul!$K247*Calcul!$L247)/VLOOKUP(Calcul!$I247,'ModelParams Lp'!$E$37:$F$39,2,0)))</f>
        <v>#N/A</v>
      </c>
      <c r="BH242" s="67" t="e">
        <f>-10*LOG(2/(4*PI()*2^2)+4/(0.163*(Calcul!$K247*Calcul!$L247)/VLOOKUP(Calcul!$I247,'ModelParams Lp'!$E$37:$F$39,2,0)))</f>
        <v>#N/A</v>
      </c>
      <c r="BI242" s="67" t="e">
        <f>-10*LOG(2/(4*PI()*2^2)+4/(0.163*(Calcul!$K247*Calcul!$L247)/VLOOKUP(Calcul!$I247,'ModelParams Lp'!$E$37:$F$39,2,0)))</f>
        <v>#N/A</v>
      </c>
      <c r="BJ242" s="67" t="e">
        <f>-10*LOG(2/(4*PI()*2^2)+4/(0.163*(Calcul!$K247*Calcul!$L247)/VLOOKUP(Calcul!$I247,'ModelParams Lp'!$E$37:$F$39,2,0)))</f>
        <v>#N/A</v>
      </c>
      <c r="BK242" s="67" t="e">
        <f>-10*LOG(2/(4*PI()*2^2)+4/(0.163*(Calcul!$K247*Calcul!$L247)/VLOOKUP(Calcul!$I247,'ModelParams Lp'!$E$37:$F$39,2,0)))</f>
        <v>#N/A</v>
      </c>
      <c r="BL242" s="67" t="e">
        <f>-10*LOG(2/(4*PI()*2^2)+4/(0.163*(Calcul!$K247*Calcul!$L247)/VLOOKUP(Calcul!$I247,'ModelParams Lp'!$E$37:$F$39,2,0)))</f>
        <v>#N/A</v>
      </c>
      <c r="BM242" s="67" t="e">
        <f>VLOOKUP(Calcul!$J247,'ModelParams Lp'!$D$28:$O$32,5,0)+BE242</f>
        <v>#N/A</v>
      </c>
      <c r="BN242" s="67" t="e">
        <f>VLOOKUP(Calcul!$J247,'ModelParams Lp'!$D$28:$O$32,6,0)+BF242</f>
        <v>#N/A</v>
      </c>
      <c r="BO242" s="67" t="e">
        <f>VLOOKUP(Calcul!$J247,'ModelParams Lp'!$D$28:$O$32,7,0)+BG242</f>
        <v>#N/A</v>
      </c>
      <c r="BP242" s="67" t="e">
        <f>VLOOKUP(Calcul!$J247,'ModelParams Lp'!$D$28:$O$32,8,0)+BH242</f>
        <v>#N/A</v>
      </c>
      <c r="BQ242" s="67" t="e">
        <f>VLOOKUP(Calcul!$J247,'ModelParams Lp'!$D$28:$O$32,9,0)+BI242</f>
        <v>#N/A</v>
      </c>
      <c r="BR242" s="67" t="e">
        <f>VLOOKUP(Calcul!$J247,'ModelParams Lp'!$D$28:$O$32,10,0)+BJ242</f>
        <v>#N/A</v>
      </c>
      <c r="BS242" s="67" t="e">
        <f>VLOOKUP(Calcul!$J247,'ModelParams Lp'!$D$28:$O$32,11,0)+BK242</f>
        <v>#N/A</v>
      </c>
      <c r="BT242" s="67" t="e">
        <f>VLOOKUP(Calcul!$J247,'ModelParams Lp'!$D$28:$O$32,12,0)+BL242</f>
        <v>#N/A</v>
      </c>
      <c r="BU242" s="66" t="e">
        <f t="shared" ca="1" si="77"/>
        <v>#DIV/0!</v>
      </c>
      <c r="BV242" s="66" t="e">
        <f t="shared" ca="1" si="78"/>
        <v>#DIV/0!</v>
      </c>
      <c r="BW242" s="66" t="e">
        <f t="shared" ca="1" si="79"/>
        <v>#DIV/0!</v>
      </c>
      <c r="BX242" s="66" t="e">
        <f t="shared" ca="1" si="80"/>
        <v>#DIV/0!</v>
      </c>
      <c r="BY242" s="66" t="e">
        <f t="shared" ca="1" si="81"/>
        <v>#DIV/0!</v>
      </c>
      <c r="BZ242" s="66" t="e">
        <f t="shared" ca="1" si="82"/>
        <v>#DIV/0!</v>
      </c>
      <c r="CA242" s="66" t="e">
        <f t="shared" ca="1" si="83"/>
        <v>#DIV/0!</v>
      </c>
      <c r="CB242" s="66" t="e">
        <f t="shared" ca="1" si="84"/>
        <v>#DIV/0!</v>
      </c>
      <c r="CC242" s="24" t="e">
        <f ca="1">10*LOG10(IF(BU242="",0,POWER(10,((BU242+'ModelParams Lw'!$O$4)/10))) +IF(BV242="",0,POWER(10,((BV242+'ModelParams Lw'!$P$4)/10))) +IF(BW242="",0,POWER(10,((BW242+'ModelParams Lw'!$Q$4)/10))) +IF(BX242="",0,POWER(10,((BX242+'ModelParams Lw'!$R$4)/10))) +IF(BY242="",0,POWER(10,((BY242+'ModelParams Lw'!$S$4)/10))) +IF(BZ242="",0,POWER(10,((BZ242+'ModelParams Lw'!$T$4)/10))) +IF(CA242="",0,POWER(10,((CA242+'ModelParams Lw'!$U$4)/10)))+IF(CB242="",0,POWER(10,((CB242+'ModelParams Lw'!$V$4)/10))))</f>
        <v>#DIV/0!</v>
      </c>
      <c r="CD242" s="24" t="e">
        <f t="shared" ca="1" si="85"/>
        <v>#DIV/0!</v>
      </c>
      <c r="CE242" s="24" t="e">
        <f ca="1">(BU242-'ModelParams Lw'!O$10)/'ModelParams Lw'!O$11</f>
        <v>#DIV/0!</v>
      </c>
      <c r="CF242" s="24" t="e">
        <f ca="1">(BV242-'ModelParams Lw'!P$10)/'ModelParams Lw'!P$11</f>
        <v>#DIV/0!</v>
      </c>
      <c r="CG242" s="24" t="e">
        <f ca="1">(BW242-'ModelParams Lw'!Q$10)/'ModelParams Lw'!Q$11</f>
        <v>#DIV/0!</v>
      </c>
      <c r="CH242" s="24" t="e">
        <f ca="1">(BX242-'ModelParams Lw'!R$10)/'ModelParams Lw'!R$11</f>
        <v>#DIV/0!</v>
      </c>
      <c r="CI242" s="24" t="e">
        <f ca="1">(BY242-'ModelParams Lw'!S$10)/'ModelParams Lw'!S$11</f>
        <v>#DIV/0!</v>
      </c>
      <c r="CJ242" s="24" t="e">
        <f ca="1">(BZ242-'ModelParams Lw'!T$10)/'ModelParams Lw'!T$11</f>
        <v>#DIV/0!</v>
      </c>
      <c r="CK242" s="24" t="e">
        <f ca="1">(CA242-'ModelParams Lw'!U$10)/'ModelParams Lw'!U$11</f>
        <v>#DIV/0!</v>
      </c>
      <c r="CL242" s="24" t="e">
        <f ca="1">(CB242-'ModelParams Lw'!V$10)/'ModelParams Lw'!V$11</f>
        <v>#DIV/0!</v>
      </c>
      <c r="CM242" s="66" t="e">
        <f t="shared" si="86"/>
        <v>#DIV/0!</v>
      </c>
      <c r="CN242" s="66" t="e">
        <f t="shared" si="87"/>
        <v>#DIV/0!</v>
      </c>
      <c r="CO242" s="66" t="e">
        <f t="shared" si="88"/>
        <v>#DIV/0!</v>
      </c>
      <c r="CP242" s="66" t="e">
        <f t="shared" si="89"/>
        <v>#DIV/0!</v>
      </c>
      <c r="CQ242" s="66" t="e">
        <f t="shared" si="90"/>
        <v>#DIV/0!</v>
      </c>
      <c r="CR242" s="66" t="e">
        <f t="shared" si="91"/>
        <v>#DIV/0!</v>
      </c>
      <c r="CS242" s="66" t="e">
        <f t="shared" si="92"/>
        <v>#DIV/0!</v>
      </c>
      <c r="CT242" s="66" t="e">
        <f t="shared" si="93"/>
        <v>#DIV/0!</v>
      </c>
      <c r="CU242" s="24" t="e">
        <f>10*LOG10(IF(CM242="",0,POWER(10,((CM242+'ModelParams Lw'!$O$4)/10))) +IF(CN242="",0,POWER(10,((CN242+'ModelParams Lw'!$P$4)/10))) +IF(CO242="",0,POWER(10,((CO242+'ModelParams Lw'!$Q$4)/10))) +IF(CP242="",0,POWER(10,((CP242+'ModelParams Lw'!$R$4)/10))) +IF(CQ242="",0,POWER(10,((CQ242+'ModelParams Lw'!$S$4)/10))) +IF(CR242="",0,POWER(10,((CR242+'ModelParams Lw'!$T$4)/10))) +IF(CS242="",0,POWER(10,((CS242+'ModelParams Lw'!$U$4)/10)))+IF(CT242="",0,POWER(10,((CT242+'ModelParams Lw'!$V$4)/10))))</f>
        <v>#DIV/0!</v>
      </c>
      <c r="CV242" s="24" t="e">
        <f t="shared" si="94"/>
        <v>#DIV/0!</v>
      </c>
      <c r="CW242" s="24" t="e">
        <f>(CM242-'ModelParams Lw'!O$10)/'ModelParams Lw'!O$11</f>
        <v>#DIV/0!</v>
      </c>
      <c r="CX242" s="24" t="e">
        <f>(CN242-'ModelParams Lw'!P$10)/'ModelParams Lw'!P$11</f>
        <v>#DIV/0!</v>
      </c>
      <c r="CY242" s="24" t="e">
        <f>(CO242-'ModelParams Lw'!Q$10)/'ModelParams Lw'!Q$11</f>
        <v>#DIV/0!</v>
      </c>
      <c r="CZ242" s="24" t="e">
        <f>(CP242-'ModelParams Lw'!R$10)/'ModelParams Lw'!R$11</f>
        <v>#DIV/0!</v>
      </c>
      <c r="DA242" s="24" t="e">
        <f>(CQ242-'ModelParams Lw'!S$10)/'ModelParams Lw'!S$11</f>
        <v>#DIV/0!</v>
      </c>
      <c r="DB242" s="24" t="e">
        <f>(CR242-'ModelParams Lw'!T$10)/'ModelParams Lw'!T$11</f>
        <v>#DIV/0!</v>
      </c>
      <c r="DC242" s="24" t="e">
        <f>(CS242-'ModelParams Lw'!U$10)/'ModelParams Lw'!U$11</f>
        <v>#DIV/0!</v>
      </c>
      <c r="DD242" s="24" t="e">
        <f>(CT242-'ModelParams Lw'!V$10)/'ModelParams Lw'!V$11</f>
        <v>#DIV/0!</v>
      </c>
    </row>
    <row r="243" spans="1:108" x14ac:dyDescent="0.25">
      <c r="A243" s="12">
        <f>'Sound Power'!B243</f>
        <v>0</v>
      </c>
      <c r="B243" s="12">
        <f>'Sound Power'!D243</f>
        <v>0</v>
      </c>
      <c r="C243" s="12">
        <f>'Sound Power'!E243</f>
        <v>0</v>
      </c>
      <c r="D243" s="12">
        <f>'Sound Power'!F243</f>
        <v>0</v>
      </c>
      <c r="E243" s="67" t="e">
        <f>IF(Calcul!$G248="SA",'Sound Power'!AY243,'Sound Power'!P243)</f>
        <v>#DIV/0!</v>
      </c>
      <c r="F243" s="67" t="e">
        <f>IF(Calcul!$G248="SA",'Sound Power'!AZ243,'Sound Power'!Q243)</f>
        <v>#DIV/0!</v>
      </c>
      <c r="G243" s="67" t="e">
        <f>IF(Calcul!$G248="SA",'Sound Power'!BA243,'Sound Power'!R243)</f>
        <v>#DIV/0!</v>
      </c>
      <c r="H243" s="67" t="e">
        <f>IF(Calcul!$G248="SA",'Sound Power'!BB243,'Sound Power'!S243)</f>
        <v>#DIV/0!</v>
      </c>
      <c r="I243" s="67" t="e">
        <f>IF(Calcul!$G248="SA",'Sound Power'!BC243,'Sound Power'!T243)</f>
        <v>#DIV/0!</v>
      </c>
      <c r="J243" s="67" t="e">
        <f>IF(Calcul!$G248="SA",'Sound Power'!BD243,'Sound Power'!U243)</f>
        <v>#DIV/0!</v>
      </c>
      <c r="K243" s="67" t="e">
        <f>IF(Calcul!$G248="SA",'Sound Power'!BE243,'Sound Power'!V243)</f>
        <v>#DIV/0!</v>
      </c>
      <c r="L243" s="67" t="e">
        <f>IF(Calcul!$G248="SA",'Sound Power'!BF243,'Sound Power'!W243)</f>
        <v>#DIV/0!</v>
      </c>
      <c r="M243" s="67" t="e">
        <f>'Sound Power'!BY243</f>
        <v>#DIV/0!</v>
      </c>
      <c r="N243" s="67" t="e">
        <f>'Sound Power'!BZ243</f>
        <v>#DIV/0!</v>
      </c>
      <c r="O243" s="67" t="e">
        <f>'Sound Power'!CA243</f>
        <v>#DIV/0!</v>
      </c>
      <c r="P243" s="67" t="e">
        <f>'Sound Power'!CB243</f>
        <v>#DIV/0!</v>
      </c>
      <c r="Q243" s="67" t="e">
        <f>'Sound Power'!CC243</f>
        <v>#DIV/0!</v>
      </c>
      <c r="R243" s="67" t="e">
        <f>'Sound Power'!CD243</f>
        <v>#DIV/0!</v>
      </c>
      <c r="S243" s="67" t="e">
        <f>'Sound Power'!CE243</f>
        <v>#DIV/0!</v>
      </c>
      <c r="T243" s="67" t="e">
        <f>'Sound Power'!CF243</f>
        <v>#DIV/0!</v>
      </c>
      <c r="U243" s="64">
        <f t="shared" si="74"/>
        <v>0</v>
      </c>
      <c r="V243" s="64">
        <f t="shared" si="75"/>
        <v>0</v>
      </c>
      <c r="W243" s="67" t="e">
        <f>('ModelParams Lp'!B$4*10^'ModelParams Lp'!B$5*($U243/$V243)^'ModelParams Lp'!B$6)*3</f>
        <v>#DIV/0!</v>
      </c>
      <c r="X243" s="67" t="e">
        <f>('ModelParams Lp'!C$4*10^'ModelParams Lp'!C$5*($U243/$V243)^'ModelParams Lp'!C$6)*3</f>
        <v>#DIV/0!</v>
      </c>
      <c r="Y243" s="67" t="e">
        <f>('ModelParams Lp'!D$4*10^'ModelParams Lp'!D$5*($U243/$V243)^'ModelParams Lp'!D$6)*3</f>
        <v>#DIV/0!</v>
      </c>
      <c r="Z243" s="67" t="e">
        <f>('ModelParams Lp'!E$4*10^'ModelParams Lp'!E$5*($U243/$V243)^'ModelParams Lp'!E$6)*3</f>
        <v>#DIV/0!</v>
      </c>
      <c r="AA243" s="67" t="e">
        <f>('ModelParams Lp'!F$4*10^'ModelParams Lp'!F$5*($U243/$V243)^'ModelParams Lp'!F$6)*3</f>
        <v>#DIV/0!</v>
      </c>
      <c r="AB243" s="67" t="e">
        <f>('ModelParams Lp'!G$4*10^'ModelParams Lp'!G$5*($U243/$V243)^'ModelParams Lp'!G$6)*3</f>
        <v>#DIV/0!</v>
      </c>
      <c r="AC243" s="67" t="e">
        <f>('ModelParams Lp'!H$4*10^'ModelParams Lp'!H$5*($U243/$V243)^'ModelParams Lp'!H$6)*3</f>
        <v>#DIV/0!</v>
      </c>
      <c r="AD243" s="67" t="e">
        <f>('ModelParams Lp'!I$4*10^'ModelParams Lp'!I$5*($U243/$V243)^'ModelParams Lp'!I$6)*3</f>
        <v>#DIV/0!</v>
      </c>
      <c r="AE243" s="53" t="e">
        <f t="shared" si="76"/>
        <v>#DIV/0!</v>
      </c>
      <c r="AF243" s="53" t="e">
        <f>IF(AE243&lt;'ModelParams Lp'!$B$16,-1,IF(AE243&lt;'ModelParams Lp'!$C$16,0,IF(AE243&lt;'ModelParams Lp'!$D$16,1,IF(AE243&lt;'ModelParams Lp'!$E$16,2,IF(AE243&lt;'ModelParams Lp'!$F$16,3,IF(AE243&lt;'ModelParams Lp'!$G$16,4,IF(AE243&lt;'ModelParams Lp'!$H$16,5,6)))))))</f>
        <v>#DIV/0!</v>
      </c>
      <c r="AG243" s="67" t="e">
        <f ca="1">IF($AF243&gt;1,0,OFFSET('ModelParams Lp'!$C$12,0,-'Sound Pressure'!$AF243))</f>
        <v>#DIV/0!</v>
      </c>
      <c r="AH243" s="67" t="e">
        <f ca="1">IF($AF243&gt;2,0,OFFSET('ModelParams Lp'!$D$12,0,-'Sound Pressure'!$AF243))</f>
        <v>#DIV/0!</v>
      </c>
      <c r="AI243" s="67" t="e">
        <f ca="1">IF($AF243&gt;3,0,OFFSET('ModelParams Lp'!$E$12,0,-'Sound Pressure'!$AF243))</f>
        <v>#DIV/0!</v>
      </c>
      <c r="AJ243" s="67" t="e">
        <f ca="1">IF($AF243&gt;4,0,OFFSET('ModelParams Lp'!$F$12,0,-'Sound Pressure'!$AF243))</f>
        <v>#DIV/0!</v>
      </c>
      <c r="AK243" s="67" t="e">
        <f ca="1">IF($AF243&gt;3,0,OFFSET('ModelParams Lp'!$G$12,0,-'Sound Pressure'!$AF243))</f>
        <v>#DIV/0!</v>
      </c>
      <c r="AL243" s="67" t="e">
        <f ca="1">IF($AF243&gt;5,0,OFFSET('ModelParams Lp'!$H$12,0,-'Sound Pressure'!$AF243))</f>
        <v>#DIV/0!</v>
      </c>
      <c r="AM243" s="67" t="e">
        <f ca="1">IF($AF243&gt;6,0,OFFSET('ModelParams Lp'!$I$12,0,-'Sound Pressure'!$AF243))</f>
        <v>#DIV/0!</v>
      </c>
      <c r="AN243" s="67" t="e">
        <f ca="1">IF($AF243&gt;7,0,IF($AF$4&lt;0,3,OFFSET('ModelParams Lp'!$J$12,0,-'Sound Pressure'!$AF243)))</f>
        <v>#DIV/0!</v>
      </c>
      <c r="AO243" s="67" t="e">
        <f t="shared" si="95"/>
        <v>#DIV/0!</v>
      </c>
      <c r="AP243" s="67" t="e">
        <f t="shared" si="96"/>
        <v>#DIV/0!</v>
      </c>
      <c r="AQ243" s="67" t="e">
        <f t="shared" si="96"/>
        <v>#DIV/0!</v>
      </c>
      <c r="AR243" s="67" t="e">
        <f t="shared" si="96"/>
        <v>#DIV/0!</v>
      </c>
      <c r="AS243" s="67" t="e">
        <f t="shared" si="96"/>
        <v>#DIV/0!</v>
      </c>
      <c r="AT243" s="67" t="e">
        <f t="shared" si="96"/>
        <v>#DIV/0!</v>
      </c>
      <c r="AU243" s="67" t="e">
        <f t="shared" si="96"/>
        <v>#DIV/0!</v>
      </c>
      <c r="AV243" s="67" t="e">
        <f t="shared" si="96"/>
        <v>#DIV/0!</v>
      </c>
      <c r="AW243" s="67">
        <f>'ModelParams Lp'!B$22</f>
        <v>4</v>
      </c>
      <c r="AX243" s="67">
        <f>'ModelParams Lp'!C$22</f>
        <v>2</v>
      </c>
      <c r="AY243" s="67">
        <f>'ModelParams Lp'!D$22</f>
        <v>1</v>
      </c>
      <c r="AZ243" s="67">
        <f>'ModelParams Lp'!E$22</f>
        <v>0</v>
      </c>
      <c r="BA243" s="67">
        <f>'ModelParams Lp'!F$22</f>
        <v>0</v>
      </c>
      <c r="BB243" s="67">
        <f>'ModelParams Lp'!G$22</f>
        <v>0</v>
      </c>
      <c r="BC243" s="67">
        <f>'ModelParams Lp'!H$22</f>
        <v>0</v>
      </c>
      <c r="BD243" s="67">
        <f>'ModelParams Lp'!I$22</f>
        <v>0</v>
      </c>
      <c r="BE243" s="67" t="e">
        <f>-10*LOG(2/(4*PI()*2^2)+4/(0.163*(Calcul!$K248*Calcul!$L248)/VLOOKUP(Calcul!$I248,'ModelParams Lp'!$E$37:$F$39,2,0)))</f>
        <v>#N/A</v>
      </c>
      <c r="BF243" s="67" t="e">
        <f>-10*LOG(2/(4*PI()*2^2)+4/(0.163*(Calcul!$K248*Calcul!$L248)/VLOOKUP(Calcul!$I248,'ModelParams Lp'!$E$37:$F$39,2,0)))</f>
        <v>#N/A</v>
      </c>
      <c r="BG243" s="67" t="e">
        <f>-10*LOG(2/(4*PI()*2^2)+4/(0.163*(Calcul!$K248*Calcul!$L248)/VLOOKUP(Calcul!$I248,'ModelParams Lp'!$E$37:$F$39,2,0)))</f>
        <v>#N/A</v>
      </c>
      <c r="BH243" s="67" t="e">
        <f>-10*LOG(2/(4*PI()*2^2)+4/(0.163*(Calcul!$K248*Calcul!$L248)/VLOOKUP(Calcul!$I248,'ModelParams Lp'!$E$37:$F$39,2,0)))</f>
        <v>#N/A</v>
      </c>
      <c r="BI243" s="67" t="e">
        <f>-10*LOG(2/(4*PI()*2^2)+4/(0.163*(Calcul!$K248*Calcul!$L248)/VLOOKUP(Calcul!$I248,'ModelParams Lp'!$E$37:$F$39,2,0)))</f>
        <v>#N/A</v>
      </c>
      <c r="BJ243" s="67" t="e">
        <f>-10*LOG(2/(4*PI()*2^2)+4/(0.163*(Calcul!$K248*Calcul!$L248)/VLOOKUP(Calcul!$I248,'ModelParams Lp'!$E$37:$F$39,2,0)))</f>
        <v>#N/A</v>
      </c>
      <c r="BK243" s="67" t="e">
        <f>-10*LOG(2/(4*PI()*2^2)+4/(0.163*(Calcul!$K248*Calcul!$L248)/VLOOKUP(Calcul!$I248,'ModelParams Lp'!$E$37:$F$39,2,0)))</f>
        <v>#N/A</v>
      </c>
      <c r="BL243" s="67" t="e">
        <f>-10*LOG(2/(4*PI()*2^2)+4/(0.163*(Calcul!$K248*Calcul!$L248)/VLOOKUP(Calcul!$I248,'ModelParams Lp'!$E$37:$F$39,2,0)))</f>
        <v>#N/A</v>
      </c>
      <c r="BM243" s="67" t="e">
        <f>VLOOKUP(Calcul!$J248,'ModelParams Lp'!$D$28:$O$32,5,0)+BE243</f>
        <v>#N/A</v>
      </c>
      <c r="BN243" s="67" t="e">
        <f>VLOOKUP(Calcul!$J248,'ModelParams Lp'!$D$28:$O$32,6,0)+BF243</f>
        <v>#N/A</v>
      </c>
      <c r="BO243" s="67" t="e">
        <f>VLOOKUP(Calcul!$J248,'ModelParams Lp'!$D$28:$O$32,7,0)+BG243</f>
        <v>#N/A</v>
      </c>
      <c r="BP243" s="67" t="e">
        <f>VLOOKUP(Calcul!$J248,'ModelParams Lp'!$D$28:$O$32,8,0)+BH243</f>
        <v>#N/A</v>
      </c>
      <c r="BQ243" s="67" t="e">
        <f>VLOOKUP(Calcul!$J248,'ModelParams Lp'!$D$28:$O$32,9,0)+BI243</f>
        <v>#N/A</v>
      </c>
      <c r="BR243" s="67" t="e">
        <f>VLOOKUP(Calcul!$J248,'ModelParams Lp'!$D$28:$O$32,10,0)+BJ243</f>
        <v>#N/A</v>
      </c>
      <c r="BS243" s="67" t="e">
        <f>VLOOKUP(Calcul!$J248,'ModelParams Lp'!$D$28:$O$32,11,0)+BK243</f>
        <v>#N/A</v>
      </c>
      <c r="BT243" s="67" t="e">
        <f>VLOOKUP(Calcul!$J248,'ModelParams Lp'!$D$28:$O$32,12,0)+BL243</f>
        <v>#N/A</v>
      </c>
      <c r="BU243" s="66" t="e">
        <f t="shared" ca="1" si="77"/>
        <v>#DIV/0!</v>
      </c>
      <c r="BV243" s="66" t="e">
        <f t="shared" ca="1" si="78"/>
        <v>#DIV/0!</v>
      </c>
      <c r="BW243" s="66" t="e">
        <f t="shared" ca="1" si="79"/>
        <v>#DIV/0!</v>
      </c>
      <c r="BX243" s="66" t="e">
        <f t="shared" ca="1" si="80"/>
        <v>#DIV/0!</v>
      </c>
      <c r="BY243" s="66" t="e">
        <f t="shared" ca="1" si="81"/>
        <v>#DIV/0!</v>
      </c>
      <c r="BZ243" s="66" t="e">
        <f t="shared" ca="1" si="82"/>
        <v>#DIV/0!</v>
      </c>
      <c r="CA243" s="66" t="e">
        <f t="shared" ca="1" si="83"/>
        <v>#DIV/0!</v>
      </c>
      <c r="CB243" s="66" t="e">
        <f t="shared" ca="1" si="84"/>
        <v>#DIV/0!</v>
      </c>
      <c r="CC243" s="24" t="e">
        <f ca="1">10*LOG10(IF(BU243="",0,POWER(10,((BU243+'ModelParams Lw'!$O$4)/10))) +IF(BV243="",0,POWER(10,((BV243+'ModelParams Lw'!$P$4)/10))) +IF(BW243="",0,POWER(10,((BW243+'ModelParams Lw'!$Q$4)/10))) +IF(BX243="",0,POWER(10,((BX243+'ModelParams Lw'!$R$4)/10))) +IF(BY243="",0,POWER(10,((BY243+'ModelParams Lw'!$S$4)/10))) +IF(BZ243="",0,POWER(10,((BZ243+'ModelParams Lw'!$T$4)/10))) +IF(CA243="",0,POWER(10,((CA243+'ModelParams Lw'!$U$4)/10)))+IF(CB243="",0,POWER(10,((CB243+'ModelParams Lw'!$V$4)/10))))</f>
        <v>#DIV/0!</v>
      </c>
      <c r="CD243" s="24" t="e">
        <f t="shared" ca="1" si="85"/>
        <v>#DIV/0!</v>
      </c>
      <c r="CE243" s="24" t="e">
        <f ca="1">(BU243-'ModelParams Lw'!O$10)/'ModelParams Lw'!O$11</f>
        <v>#DIV/0!</v>
      </c>
      <c r="CF243" s="24" t="e">
        <f ca="1">(BV243-'ModelParams Lw'!P$10)/'ModelParams Lw'!P$11</f>
        <v>#DIV/0!</v>
      </c>
      <c r="CG243" s="24" t="e">
        <f ca="1">(BW243-'ModelParams Lw'!Q$10)/'ModelParams Lw'!Q$11</f>
        <v>#DIV/0!</v>
      </c>
      <c r="CH243" s="24" t="e">
        <f ca="1">(BX243-'ModelParams Lw'!R$10)/'ModelParams Lw'!R$11</f>
        <v>#DIV/0!</v>
      </c>
      <c r="CI243" s="24" t="e">
        <f ca="1">(BY243-'ModelParams Lw'!S$10)/'ModelParams Lw'!S$11</f>
        <v>#DIV/0!</v>
      </c>
      <c r="CJ243" s="24" t="e">
        <f ca="1">(BZ243-'ModelParams Lw'!T$10)/'ModelParams Lw'!T$11</f>
        <v>#DIV/0!</v>
      </c>
      <c r="CK243" s="24" t="e">
        <f ca="1">(CA243-'ModelParams Lw'!U$10)/'ModelParams Lw'!U$11</f>
        <v>#DIV/0!</v>
      </c>
      <c r="CL243" s="24" t="e">
        <f ca="1">(CB243-'ModelParams Lw'!V$10)/'ModelParams Lw'!V$11</f>
        <v>#DIV/0!</v>
      </c>
      <c r="CM243" s="66" t="e">
        <f t="shared" si="86"/>
        <v>#DIV/0!</v>
      </c>
      <c r="CN243" s="66" t="e">
        <f t="shared" si="87"/>
        <v>#DIV/0!</v>
      </c>
      <c r="CO243" s="66" t="e">
        <f t="shared" si="88"/>
        <v>#DIV/0!</v>
      </c>
      <c r="CP243" s="66" t="e">
        <f t="shared" si="89"/>
        <v>#DIV/0!</v>
      </c>
      <c r="CQ243" s="66" t="e">
        <f t="shared" si="90"/>
        <v>#DIV/0!</v>
      </c>
      <c r="CR243" s="66" t="e">
        <f t="shared" si="91"/>
        <v>#DIV/0!</v>
      </c>
      <c r="CS243" s="66" t="e">
        <f t="shared" si="92"/>
        <v>#DIV/0!</v>
      </c>
      <c r="CT243" s="66" t="e">
        <f t="shared" si="93"/>
        <v>#DIV/0!</v>
      </c>
      <c r="CU243" s="24" t="e">
        <f>10*LOG10(IF(CM243="",0,POWER(10,((CM243+'ModelParams Lw'!$O$4)/10))) +IF(CN243="",0,POWER(10,((CN243+'ModelParams Lw'!$P$4)/10))) +IF(CO243="",0,POWER(10,((CO243+'ModelParams Lw'!$Q$4)/10))) +IF(CP243="",0,POWER(10,((CP243+'ModelParams Lw'!$R$4)/10))) +IF(CQ243="",0,POWER(10,((CQ243+'ModelParams Lw'!$S$4)/10))) +IF(CR243="",0,POWER(10,((CR243+'ModelParams Lw'!$T$4)/10))) +IF(CS243="",0,POWER(10,((CS243+'ModelParams Lw'!$U$4)/10)))+IF(CT243="",0,POWER(10,((CT243+'ModelParams Lw'!$V$4)/10))))</f>
        <v>#DIV/0!</v>
      </c>
      <c r="CV243" s="24" t="e">
        <f t="shared" si="94"/>
        <v>#DIV/0!</v>
      </c>
      <c r="CW243" s="24" t="e">
        <f>(CM243-'ModelParams Lw'!O$10)/'ModelParams Lw'!O$11</f>
        <v>#DIV/0!</v>
      </c>
      <c r="CX243" s="24" t="e">
        <f>(CN243-'ModelParams Lw'!P$10)/'ModelParams Lw'!P$11</f>
        <v>#DIV/0!</v>
      </c>
      <c r="CY243" s="24" t="e">
        <f>(CO243-'ModelParams Lw'!Q$10)/'ModelParams Lw'!Q$11</f>
        <v>#DIV/0!</v>
      </c>
      <c r="CZ243" s="24" t="e">
        <f>(CP243-'ModelParams Lw'!R$10)/'ModelParams Lw'!R$11</f>
        <v>#DIV/0!</v>
      </c>
      <c r="DA243" s="24" t="e">
        <f>(CQ243-'ModelParams Lw'!S$10)/'ModelParams Lw'!S$11</f>
        <v>#DIV/0!</v>
      </c>
      <c r="DB243" s="24" t="e">
        <f>(CR243-'ModelParams Lw'!T$10)/'ModelParams Lw'!T$11</f>
        <v>#DIV/0!</v>
      </c>
      <c r="DC243" s="24" t="e">
        <f>(CS243-'ModelParams Lw'!U$10)/'ModelParams Lw'!U$11</f>
        <v>#DIV/0!</v>
      </c>
      <c r="DD243" s="24" t="e">
        <f>(CT243-'ModelParams Lw'!V$10)/'ModelParams Lw'!V$11</f>
        <v>#DIV/0!</v>
      </c>
    </row>
    <row r="244" spans="1:108" x14ac:dyDescent="0.25">
      <c r="A244" s="12">
        <f>'Sound Power'!B244</f>
        <v>0</v>
      </c>
      <c r="B244" s="12">
        <f>'Sound Power'!D244</f>
        <v>0</v>
      </c>
      <c r="C244" s="12">
        <f>'Sound Power'!E244</f>
        <v>0</v>
      </c>
      <c r="D244" s="12">
        <f>'Sound Power'!F244</f>
        <v>0</v>
      </c>
      <c r="E244" s="67" t="e">
        <f>IF(Calcul!$G249="SA",'Sound Power'!AY244,'Sound Power'!P244)</f>
        <v>#DIV/0!</v>
      </c>
      <c r="F244" s="67" t="e">
        <f>IF(Calcul!$G249="SA",'Sound Power'!AZ244,'Sound Power'!Q244)</f>
        <v>#DIV/0!</v>
      </c>
      <c r="G244" s="67" t="e">
        <f>IF(Calcul!$G249="SA",'Sound Power'!BA244,'Sound Power'!R244)</f>
        <v>#DIV/0!</v>
      </c>
      <c r="H244" s="67" t="e">
        <f>IF(Calcul!$G249="SA",'Sound Power'!BB244,'Sound Power'!S244)</f>
        <v>#DIV/0!</v>
      </c>
      <c r="I244" s="67" t="e">
        <f>IF(Calcul!$G249="SA",'Sound Power'!BC244,'Sound Power'!T244)</f>
        <v>#DIV/0!</v>
      </c>
      <c r="J244" s="67" t="e">
        <f>IF(Calcul!$G249="SA",'Sound Power'!BD244,'Sound Power'!U244)</f>
        <v>#DIV/0!</v>
      </c>
      <c r="K244" s="67" t="e">
        <f>IF(Calcul!$G249="SA",'Sound Power'!BE244,'Sound Power'!V244)</f>
        <v>#DIV/0!</v>
      </c>
      <c r="L244" s="67" t="e">
        <f>IF(Calcul!$G249="SA",'Sound Power'!BF244,'Sound Power'!W244)</f>
        <v>#DIV/0!</v>
      </c>
      <c r="M244" s="67" t="e">
        <f>'Sound Power'!BY244</f>
        <v>#DIV/0!</v>
      </c>
      <c r="N244" s="67" t="e">
        <f>'Sound Power'!BZ244</f>
        <v>#DIV/0!</v>
      </c>
      <c r="O244" s="67" t="e">
        <f>'Sound Power'!CA244</f>
        <v>#DIV/0!</v>
      </c>
      <c r="P244" s="67" t="e">
        <f>'Sound Power'!CB244</f>
        <v>#DIV/0!</v>
      </c>
      <c r="Q244" s="67" t="e">
        <f>'Sound Power'!CC244</f>
        <v>#DIV/0!</v>
      </c>
      <c r="R244" s="67" t="e">
        <f>'Sound Power'!CD244</f>
        <v>#DIV/0!</v>
      </c>
      <c r="S244" s="67" t="e">
        <f>'Sound Power'!CE244</f>
        <v>#DIV/0!</v>
      </c>
      <c r="T244" s="67" t="e">
        <f>'Sound Power'!CF244</f>
        <v>#DIV/0!</v>
      </c>
      <c r="U244" s="64">
        <f t="shared" si="74"/>
        <v>0</v>
      </c>
      <c r="V244" s="64">
        <f t="shared" si="75"/>
        <v>0</v>
      </c>
      <c r="W244" s="67" t="e">
        <f>('ModelParams Lp'!B$4*10^'ModelParams Lp'!B$5*($U244/$V244)^'ModelParams Lp'!B$6)*3</f>
        <v>#DIV/0!</v>
      </c>
      <c r="X244" s="67" t="e">
        <f>('ModelParams Lp'!C$4*10^'ModelParams Lp'!C$5*($U244/$V244)^'ModelParams Lp'!C$6)*3</f>
        <v>#DIV/0!</v>
      </c>
      <c r="Y244" s="67" t="e">
        <f>('ModelParams Lp'!D$4*10^'ModelParams Lp'!D$5*($U244/$V244)^'ModelParams Lp'!D$6)*3</f>
        <v>#DIV/0!</v>
      </c>
      <c r="Z244" s="67" t="e">
        <f>('ModelParams Lp'!E$4*10^'ModelParams Lp'!E$5*($U244/$V244)^'ModelParams Lp'!E$6)*3</f>
        <v>#DIV/0!</v>
      </c>
      <c r="AA244" s="67" t="e">
        <f>('ModelParams Lp'!F$4*10^'ModelParams Lp'!F$5*($U244/$V244)^'ModelParams Lp'!F$6)*3</f>
        <v>#DIV/0!</v>
      </c>
      <c r="AB244" s="67" t="e">
        <f>('ModelParams Lp'!G$4*10^'ModelParams Lp'!G$5*($U244/$V244)^'ModelParams Lp'!G$6)*3</f>
        <v>#DIV/0!</v>
      </c>
      <c r="AC244" s="67" t="e">
        <f>('ModelParams Lp'!H$4*10^'ModelParams Lp'!H$5*($U244/$V244)^'ModelParams Lp'!H$6)*3</f>
        <v>#DIV/0!</v>
      </c>
      <c r="AD244" s="67" t="e">
        <f>('ModelParams Lp'!I$4*10^'ModelParams Lp'!I$5*($U244/$V244)^'ModelParams Lp'!I$6)*3</f>
        <v>#DIV/0!</v>
      </c>
      <c r="AE244" s="53" t="e">
        <f t="shared" si="76"/>
        <v>#DIV/0!</v>
      </c>
      <c r="AF244" s="53" t="e">
        <f>IF(AE244&lt;'ModelParams Lp'!$B$16,-1,IF(AE244&lt;'ModelParams Lp'!$C$16,0,IF(AE244&lt;'ModelParams Lp'!$D$16,1,IF(AE244&lt;'ModelParams Lp'!$E$16,2,IF(AE244&lt;'ModelParams Lp'!$F$16,3,IF(AE244&lt;'ModelParams Lp'!$G$16,4,IF(AE244&lt;'ModelParams Lp'!$H$16,5,6)))))))</f>
        <v>#DIV/0!</v>
      </c>
      <c r="AG244" s="67" t="e">
        <f ca="1">IF($AF244&gt;1,0,OFFSET('ModelParams Lp'!$C$12,0,-'Sound Pressure'!$AF244))</f>
        <v>#DIV/0!</v>
      </c>
      <c r="AH244" s="67" t="e">
        <f ca="1">IF($AF244&gt;2,0,OFFSET('ModelParams Lp'!$D$12,0,-'Sound Pressure'!$AF244))</f>
        <v>#DIV/0!</v>
      </c>
      <c r="AI244" s="67" t="e">
        <f ca="1">IF($AF244&gt;3,0,OFFSET('ModelParams Lp'!$E$12,0,-'Sound Pressure'!$AF244))</f>
        <v>#DIV/0!</v>
      </c>
      <c r="AJ244" s="67" t="e">
        <f ca="1">IF($AF244&gt;4,0,OFFSET('ModelParams Lp'!$F$12,0,-'Sound Pressure'!$AF244))</f>
        <v>#DIV/0!</v>
      </c>
      <c r="AK244" s="67" t="e">
        <f ca="1">IF($AF244&gt;3,0,OFFSET('ModelParams Lp'!$G$12,0,-'Sound Pressure'!$AF244))</f>
        <v>#DIV/0!</v>
      </c>
      <c r="AL244" s="67" t="e">
        <f ca="1">IF($AF244&gt;5,0,OFFSET('ModelParams Lp'!$H$12,0,-'Sound Pressure'!$AF244))</f>
        <v>#DIV/0!</v>
      </c>
      <c r="AM244" s="67" t="e">
        <f ca="1">IF($AF244&gt;6,0,OFFSET('ModelParams Lp'!$I$12,0,-'Sound Pressure'!$AF244))</f>
        <v>#DIV/0!</v>
      </c>
      <c r="AN244" s="67" t="e">
        <f ca="1">IF($AF244&gt;7,0,IF($AF$4&lt;0,3,OFFSET('ModelParams Lp'!$J$12,0,-'Sound Pressure'!$AF244)))</f>
        <v>#DIV/0!</v>
      </c>
      <c r="AO244" s="67" t="e">
        <f t="shared" si="95"/>
        <v>#DIV/0!</v>
      </c>
      <c r="AP244" s="67" t="e">
        <f t="shared" si="96"/>
        <v>#DIV/0!</v>
      </c>
      <c r="AQ244" s="67" t="e">
        <f t="shared" si="96"/>
        <v>#DIV/0!</v>
      </c>
      <c r="AR244" s="67" t="e">
        <f t="shared" si="96"/>
        <v>#DIV/0!</v>
      </c>
      <c r="AS244" s="67" t="e">
        <f t="shared" si="96"/>
        <v>#DIV/0!</v>
      </c>
      <c r="AT244" s="67" t="e">
        <f t="shared" si="96"/>
        <v>#DIV/0!</v>
      </c>
      <c r="AU244" s="67" t="e">
        <f t="shared" si="96"/>
        <v>#DIV/0!</v>
      </c>
      <c r="AV244" s="67" t="e">
        <f t="shared" si="96"/>
        <v>#DIV/0!</v>
      </c>
      <c r="AW244" s="67">
        <f>'ModelParams Lp'!B$22</f>
        <v>4</v>
      </c>
      <c r="AX244" s="67">
        <f>'ModelParams Lp'!C$22</f>
        <v>2</v>
      </c>
      <c r="AY244" s="67">
        <f>'ModelParams Lp'!D$22</f>
        <v>1</v>
      </c>
      <c r="AZ244" s="67">
        <f>'ModelParams Lp'!E$22</f>
        <v>0</v>
      </c>
      <c r="BA244" s="67">
        <f>'ModelParams Lp'!F$22</f>
        <v>0</v>
      </c>
      <c r="BB244" s="67">
        <f>'ModelParams Lp'!G$22</f>
        <v>0</v>
      </c>
      <c r="BC244" s="67">
        <f>'ModelParams Lp'!H$22</f>
        <v>0</v>
      </c>
      <c r="BD244" s="67">
        <f>'ModelParams Lp'!I$22</f>
        <v>0</v>
      </c>
      <c r="BE244" s="67" t="e">
        <f>-10*LOG(2/(4*PI()*2^2)+4/(0.163*(Calcul!$K249*Calcul!$L249)/VLOOKUP(Calcul!$I249,'ModelParams Lp'!$E$37:$F$39,2,0)))</f>
        <v>#N/A</v>
      </c>
      <c r="BF244" s="67" t="e">
        <f>-10*LOG(2/(4*PI()*2^2)+4/(0.163*(Calcul!$K249*Calcul!$L249)/VLOOKUP(Calcul!$I249,'ModelParams Lp'!$E$37:$F$39,2,0)))</f>
        <v>#N/A</v>
      </c>
      <c r="BG244" s="67" t="e">
        <f>-10*LOG(2/(4*PI()*2^2)+4/(0.163*(Calcul!$K249*Calcul!$L249)/VLOOKUP(Calcul!$I249,'ModelParams Lp'!$E$37:$F$39,2,0)))</f>
        <v>#N/A</v>
      </c>
      <c r="BH244" s="67" t="e">
        <f>-10*LOG(2/(4*PI()*2^2)+4/(0.163*(Calcul!$K249*Calcul!$L249)/VLOOKUP(Calcul!$I249,'ModelParams Lp'!$E$37:$F$39,2,0)))</f>
        <v>#N/A</v>
      </c>
      <c r="BI244" s="67" t="e">
        <f>-10*LOG(2/(4*PI()*2^2)+4/(0.163*(Calcul!$K249*Calcul!$L249)/VLOOKUP(Calcul!$I249,'ModelParams Lp'!$E$37:$F$39,2,0)))</f>
        <v>#N/A</v>
      </c>
      <c r="BJ244" s="67" t="e">
        <f>-10*LOG(2/(4*PI()*2^2)+4/(0.163*(Calcul!$K249*Calcul!$L249)/VLOOKUP(Calcul!$I249,'ModelParams Lp'!$E$37:$F$39,2,0)))</f>
        <v>#N/A</v>
      </c>
      <c r="BK244" s="67" t="e">
        <f>-10*LOG(2/(4*PI()*2^2)+4/(0.163*(Calcul!$K249*Calcul!$L249)/VLOOKUP(Calcul!$I249,'ModelParams Lp'!$E$37:$F$39,2,0)))</f>
        <v>#N/A</v>
      </c>
      <c r="BL244" s="67" t="e">
        <f>-10*LOG(2/(4*PI()*2^2)+4/(0.163*(Calcul!$K249*Calcul!$L249)/VLOOKUP(Calcul!$I249,'ModelParams Lp'!$E$37:$F$39,2,0)))</f>
        <v>#N/A</v>
      </c>
      <c r="BM244" s="67" t="e">
        <f>VLOOKUP(Calcul!$J249,'ModelParams Lp'!$D$28:$O$32,5,0)+BE244</f>
        <v>#N/A</v>
      </c>
      <c r="BN244" s="67" t="e">
        <f>VLOOKUP(Calcul!$J249,'ModelParams Lp'!$D$28:$O$32,6,0)+BF244</f>
        <v>#N/A</v>
      </c>
      <c r="BO244" s="67" t="e">
        <f>VLOOKUP(Calcul!$J249,'ModelParams Lp'!$D$28:$O$32,7,0)+BG244</f>
        <v>#N/A</v>
      </c>
      <c r="BP244" s="67" t="e">
        <f>VLOOKUP(Calcul!$J249,'ModelParams Lp'!$D$28:$O$32,8,0)+BH244</f>
        <v>#N/A</v>
      </c>
      <c r="BQ244" s="67" t="e">
        <f>VLOOKUP(Calcul!$J249,'ModelParams Lp'!$D$28:$O$32,9,0)+BI244</f>
        <v>#N/A</v>
      </c>
      <c r="BR244" s="67" t="e">
        <f>VLOOKUP(Calcul!$J249,'ModelParams Lp'!$D$28:$O$32,10,0)+BJ244</f>
        <v>#N/A</v>
      </c>
      <c r="BS244" s="67" t="e">
        <f>VLOOKUP(Calcul!$J249,'ModelParams Lp'!$D$28:$O$32,11,0)+BK244</f>
        <v>#N/A</v>
      </c>
      <c r="BT244" s="67" t="e">
        <f>VLOOKUP(Calcul!$J249,'ModelParams Lp'!$D$28:$O$32,12,0)+BL244</f>
        <v>#N/A</v>
      </c>
      <c r="BU244" s="66" t="e">
        <f t="shared" ca="1" si="77"/>
        <v>#DIV/0!</v>
      </c>
      <c r="BV244" s="66" t="e">
        <f t="shared" ca="1" si="78"/>
        <v>#DIV/0!</v>
      </c>
      <c r="BW244" s="66" t="e">
        <f t="shared" ca="1" si="79"/>
        <v>#DIV/0!</v>
      </c>
      <c r="BX244" s="66" t="e">
        <f t="shared" ca="1" si="80"/>
        <v>#DIV/0!</v>
      </c>
      <c r="BY244" s="66" t="e">
        <f t="shared" ca="1" si="81"/>
        <v>#DIV/0!</v>
      </c>
      <c r="BZ244" s="66" t="e">
        <f t="shared" ca="1" si="82"/>
        <v>#DIV/0!</v>
      </c>
      <c r="CA244" s="66" t="e">
        <f t="shared" ca="1" si="83"/>
        <v>#DIV/0!</v>
      </c>
      <c r="CB244" s="66" t="e">
        <f t="shared" ca="1" si="84"/>
        <v>#DIV/0!</v>
      </c>
      <c r="CC244" s="24" t="e">
        <f ca="1">10*LOG10(IF(BU244="",0,POWER(10,((BU244+'ModelParams Lw'!$O$4)/10))) +IF(BV244="",0,POWER(10,((BV244+'ModelParams Lw'!$P$4)/10))) +IF(BW244="",0,POWER(10,((BW244+'ModelParams Lw'!$Q$4)/10))) +IF(BX244="",0,POWER(10,((BX244+'ModelParams Lw'!$R$4)/10))) +IF(BY244="",0,POWER(10,((BY244+'ModelParams Lw'!$S$4)/10))) +IF(BZ244="",0,POWER(10,((BZ244+'ModelParams Lw'!$T$4)/10))) +IF(CA244="",0,POWER(10,((CA244+'ModelParams Lw'!$U$4)/10)))+IF(CB244="",0,POWER(10,((CB244+'ModelParams Lw'!$V$4)/10))))</f>
        <v>#DIV/0!</v>
      </c>
      <c r="CD244" s="24" t="e">
        <f t="shared" ca="1" si="85"/>
        <v>#DIV/0!</v>
      </c>
      <c r="CE244" s="24" t="e">
        <f ca="1">(BU244-'ModelParams Lw'!O$10)/'ModelParams Lw'!O$11</f>
        <v>#DIV/0!</v>
      </c>
      <c r="CF244" s="24" t="e">
        <f ca="1">(BV244-'ModelParams Lw'!P$10)/'ModelParams Lw'!P$11</f>
        <v>#DIV/0!</v>
      </c>
      <c r="CG244" s="24" t="e">
        <f ca="1">(BW244-'ModelParams Lw'!Q$10)/'ModelParams Lw'!Q$11</f>
        <v>#DIV/0!</v>
      </c>
      <c r="CH244" s="24" t="e">
        <f ca="1">(BX244-'ModelParams Lw'!R$10)/'ModelParams Lw'!R$11</f>
        <v>#DIV/0!</v>
      </c>
      <c r="CI244" s="24" t="e">
        <f ca="1">(BY244-'ModelParams Lw'!S$10)/'ModelParams Lw'!S$11</f>
        <v>#DIV/0!</v>
      </c>
      <c r="CJ244" s="24" t="e">
        <f ca="1">(BZ244-'ModelParams Lw'!T$10)/'ModelParams Lw'!T$11</f>
        <v>#DIV/0!</v>
      </c>
      <c r="CK244" s="24" t="e">
        <f ca="1">(CA244-'ModelParams Lw'!U$10)/'ModelParams Lw'!U$11</f>
        <v>#DIV/0!</v>
      </c>
      <c r="CL244" s="24" t="e">
        <f ca="1">(CB244-'ModelParams Lw'!V$10)/'ModelParams Lw'!V$11</f>
        <v>#DIV/0!</v>
      </c>
      <c r="CM244" s="66" t="e">
        <f t="shared" si="86"/>
        <v>#DIV/0!</v>
      </c>
      <c r="CN244" s="66" t="e">
        <f t="shared" si="87"/>
        <v>#DIV/0!</v>
      </c>
      <c r="CO244" s="66" t="e">
        <f t="shared" si="88"/>
        <v>#DIV/0!</v>
      </c>
      <c r="CP244" s="66" t="e">
        <f t="shared" si="89"/>
        <v>#DIV/0!</v>
      </c>
      <c r="CQ244" s="66" t="e">
        <f t="shared" si="90"/>
        <v>#DIV/0!</v>
      </c>
      <c r="CR244" s="66" t="e">
        <f t="shared" si="91"/>
        <v>#DIV/0!</v>
      </c>
      <c r="CS244" s="66" t="e">
        <f t="shared" si="92"/>
        <v>#DIV/0!</v>
      </c>
      <c r="CT244" s="66" t="e">
        <f t="shared" si="93"/>
        <v>#DIV/0!</v>
      </c>
      <c r="CU244" s="24" t="e">
        <f>10*LOG10(IF(CM244="",0,POWER(10,((CM244+'ModelParams Lw'!$O$4)/10))) +IF(CN244="",0,POWER(10,((CN244+'ModelParams Lw'!$P$4)/10))) +IF(CO244="",0,POWER(10,((CO244+'ModelParams Lw'!$Q$4)/10))) +IF(CP244="",0,POWER(10,((CP244+'ModelParams Lw'!$R$4)/10))) +IF(CQ244="",0,POWER(10,((CQ244+'ModelParams Lw'!$S$4)/10))) +IF(CR244="",0,POWER(10,((CR244+'ModelParams Lw'!$T$4)/10))) +IF(CS244="",0,POWER(10,((CS244+'ModelParams Lw'!$U$4)/10)))+IF(CT244="",0,POWER(10,((CT244+'ModelParams Lw'!$V$4)/10))))</f>
        <v>#DIV/0!</v>
      </c>
      <c r="CV244" s="24" t="e">
        <f t="shared" si="94"/>
        <v>#DIV/0!</v>
      </c>
      <c r="CW244" s="24" t="e">
        <f>(CM244-'ModelParams Lw'!O$10)/'ModelParams Lw'!O$11</f>
        <v>#DIV/0!</v>
      </c>
      <c r="CX244" s="24" t="e">
        <f>(CN244-'ModelParams Lw'!P$10)/'ModelParams Lw'!P$11</f>
        <v>#DIV/0!</v>
      </c>
      <c r="CY244" s="24" t="e">
        <f>(CO244-'ModelParams Lw'!Q$10)/'ModelParams Lw'!Q$11</f>
        <v>#DIV/0!</v>
      </c>
      <c r="CZ244" s="24" t="e">
        <f>(CP244-'ModelParams Lw'!R$10)/'ModelParams Lw'!R$11</f>
        <v>#DIV/0!</v>
      </c>
      <c r="DA244" s="24" t="e">
        <f>(CQ244-'ModelParams Lw'!S$10)/'ModelParams Lw'!S$11</f>
        <v>#DIV/0!</v>
      </c>
      <c r="DB244" s="24" t="e">
        <f>(CR244-'ModelParams Lw'!T$10)/'ModelParams Lw'!T$11</f>
        <v>#DIV/0!</v>
      </c>
      <c r="DC244" s="24" t="e">
        <f>(CS244-'ModelParams Lw'!U$10)/'ModelParams Lw'!U$11</f>
        <v>#DIV/0!</v>
      </c>
      <c r="DD244" s="24" t="e">
        <f>(CT244-'ModelParams Lw'!V$10)/'ModelParams Lw'!V$11</f>
        <v>#DIV/0!</v>
      </c>
    </row>
    <row r="245" spans="1:108" x14ac:dyDescent="0.25">
      <c r="A245" s="12">
        <f>'Sound Power'!B245</f>
        <v>0</v>
      </c>
      <c r="B245" s="12">
        <f>'Sound Power'!D245</f>
        <v>0</v>
      </c>
      <c r="C245" s="12">
        <f>'Sound Power'!E245</f>
        <v>0</v>
      </c>
      <c r="D245" s="12">
        <f>'Sound Power'!F245</f>
        <v>0</v>
      </c>
      <c r="E245" s="67" t="e">
        <f>IF(Calcul!$G250="SA",'Sound Power'!AY245,'Sound Power'!P245)</f>
        <v>#DIV/0!</v>
      </c>
      <c r="F245" s="67" t="e">
        <f>IF(Calcul!$G250="SA",'Sound Power'!AZ245,'Sound Power'!Q245)</f>
        <v>#DIV/0!</v>
      </c>
      <c r="G245" s="67" t="e">
        <f>IF(Calcul!$G250="SA",'Sound Power'!BA245,'Sound Power'!R245)</f>
        <v>#DIV/0!</v>
      </c>
      <c r="H245" s="67" t="e">
        <f>IF(Calcul!$G250="SA",'Sound Power'!BB245,'Sound Power'!S245)</f>
        <v>#DIV/0!</v>
      </c>
      <c r="I245" s="67" t="e">
        <f>IF(Calcul!$G250="SA",'Sound Power'!BC245,'Sound Power'!T245)</f>
        <v>#DIV/0!</v>
      </c>
      <c r="J245" s="67" t="e">
        <f>IF(Calcul!$G250="SA",'Sound Power'!BD245,'Sound Power'!U245)</f>
        <v>#DIV/0!</v>
      </c>
      <c r="K245" s="67" t="e">
        <f>IF(Calcul!$G250="SA",'Sound Power'!BE245,'Sound Power'!V245)</f>
        <v>#DIV/0!</v>
      </c>
      <c r="L245" s="67" t="e">
        <f>IF(Calcul!$G250="SA",'Sound Power'!BF245,'Sound Power'!W245)</f>
        <v>#DIV/0!</v>
      </c>
      <c r="M245" s="67" t="e">
        <f>'Sound Power'!BY245</f>
        <v>#DIV/0!</v>
      </c>
      <c r="N245" s="67" t="e">
        <f>'Sound Power'!BZ245</f>
        <v>#DIV/0!</v>
      </c>
      <c r="O245" s="67" t="e">
        <f>'Sound Power'!CA245</f>
        <v>#DIV/0!</v>
      </c>
      <c r="P245" s="67" t="e">
        <f>'Sound Power'!CB245</f>
        <v>#DIV/0!</v>
      </c>
      <c r="Q245" s="67" t="e">
        <f>'Sound Power'!CC245</f>
        <v>#DIV/0!</v>
      </c>
      <c r="R245" s="67" t="e">
        <f>'Sound Power'!CD245</f>
        <v>#DIV/0!</v>
      </c>
      <c r="S245" s="67" t="e">
        <f>'Sound Power'!CE245</f>
        <v>#DIV/0!</v>
      </c>
      <c r="T245" s="67" t="e">
        <f>'Sound Power'!CF245</f>
        <v>#DIV/0!</v>
      </c>
      <c r="U245" s="64">
        <f t="shared" si="74"/>
        <v>0</v>
      </c>
      <c r="V245" s="64">
        <f t="shared" si="75"/>
        <v>0</v>
      </c>
      <c r="W245" s="67" t="e">
        <f>('ModelParams Lp'!B$4*10^'ModelParams Lp'!B$5*($U245/$V245)^'ModelParams Lp'!B$6)*3</f>
        <v>#DIV/0!</v>
      </c>
      <c r="X245" s="67" t="e">
        <f>('ModelParams Lp'!C$4*10^'ModelParams Lp'!C$5*($U245/$V245)^'ModelParams Lp'!C$6)*3</f>
        <v>#DIV/0!</v>
      </c>
      <c r="Y245" s="67" t="e">
        <f>('ModelParams Lp'!D$4*10^'ModelParams Lp'!D$5*($U245/$V245)^'ModelParams Lp'!D$6)*3</f>
        <v>#DIV/0!</v>
      </c>
      <c r="Z245" s="67" t="e">
        <f>('ModelParams Lp'!E$4*10^'ModelParams Lp'!E$5*($U245/$V245)^'ModelParams Lp'!E$6)*3</f>
        <v>#DIV/0!</v>
      </c>
      <c r="AA245" s="67" t="e">
        <f>('ModelParams Lp'!F$4*10^'ModelParams Lp'!F$5*($U245/$V245)^'ModelParams Lp'!F$6)*3</f>
        <v>#DIV/0!</v>
      </c>
      <c r="AB245" s="67" t="e">
        <f>('ModelParams Lp'!G$4*10^'ModelParams Lp'!G$5*($U245/$V245)^'ModelParams Lp'!G$6)*3</f>
        <v>#DIV/0!</v>
      </c>
      <c r="AC245" s="67" t="e">
        <f>('ModelParams Lp'!H$4*10^'ModelParams Lp'!H$5*($U245/$V245)^'ModelParams Lp'!H$6)*3</f>
        <v>#DIV/0!</v>
      </c>
      <c r="AD245" s="67" t="e">
        <f>('ModelParams Lp'!I$4*10^'ModelParams Lp'!I$5*($U245/$V245)^'ModelParams Lp'!I$6)*3</f>
        <v>#DIV/0!</v>
      </c>
      <c r="AE245" s="53" t="e">
        <f t="shared" si="76"/>
        <v>#DIV/0!</v>
      </c>
      <c r="AF245" s="53" t="e">
        <f>IF(AE245&lt;'ModelParams Lp'!$B$16,-1,IF(AE245&lt;'ModelParams Lp'!$C$16,0,IF(AE245&lt;'ModelParams Lp'!$D$16,1,IF(AE245&lt;'ModelParams Lp'!$E$16,2,IF(AE245&lt;'ModelParams Lp'!$F$16,3,IF(AE245&lt;'ModelParams Lp'!$G$16,4,IF(AE245&lt;'ModelParams Lp'!$H$16,5,6)))))))</f>
        <v>#DIV/0!</v>
      </c>
      <c r="AG245" s="67" t="e">
        <f ca="1">IF($AF245&gt;1,0,OFFSET('ModelParams Lp'!$C$12,0,-'Sound Pressure'!$AF245))</f>
        <v>#DIV/0!</v>
      </c>
      <c r="AH245" s="67" t="e">
        <f ca="1">IF($AF245&gt;2,0,OFFSET('ModelParams Lp'!$D$12,0,-'Sound Pressure'!$AF245))</f>
        <v>#DIV/0!</v>
      </c>
      <c r="AI245" s="67" t="e">
        <f ca="1">IF($AF245&gt;3,0,OFFSET('ModelParams Lp'!$E$12,0,-'Sound Pressure'!$AF245))</f>
        <v>#DIV/0!</v>
      </c>
      <c r="AJ245" s="67" t="e">
        <f ca="1">IF($AF245&gt;4,0,OFFSET('ModelParams Lp'!$F$12,0,-'Sound Pressure'!$AF245))</f>
        <v>#DIV/0!</v>
      </c>
      <c r="AK245" s="67" t="e">
        <f ca="1">IF($AF245&gt;3,0,OFFSET('ModelParams Lp'!$G$12,0,-'Sound Pressure'!$AF245))</f>
        <v>#DIV/0!</v>
      </c>
      <c r="AL245" s="67" t="e">
        <f ca="1">IF($AF245&gt;5,0,OFFSET('ModelParams Lp'!$H$12,0,-'Sound Pressure'!$AF245))</f>
        <v>#DIV/0!</v>
      </c>
      <c r="AM245" s="67" t="e">
        <f ca="1">IF($AF245&gt;6,0,OFFSET('ModelParams Lp'!$I$12,0,-'Sound Pressure'!$AF245))</f>
        <v>#DIV/0!</v>
      </c>
      <c r="AN245" s="67" t="e">
        <f ca="1">IF($AF245&gt;7,0,IF($AF$4&lt;0,3,OFFSET('ModelParams Lp'!$J$12,0,-'Sound Pressure'!$AF245)))</f>
        <v>#DIV/0!</v>
      </c>
      <c r="AO245" s="67" t="e">
        <f t="shared" si="95"/>
        <v>#DIV/0!</v>
      </c>
      <c r="AP245" s="67" t="e">
        <f t="shared" si="96"/>
        <v>#DIV/0!</v>
      </c>
      <c r="AQ245" s="67" t="e">
        <f t="shared" si="96"/>
        <v>#DIV/0!</v>
      </c>
      <c r="AR245" s="67" t="e">
        <f t="shared" si="96"/>
        <v>#DIV/0!</v>
      </c>
      <c r="AS245" s="67" t="e">
        <f t="shared" si="96"/>
        <v>#DIV/0!</v>
      </c>
      <c r="AT245" s="67" t="e">
        <f t="shared" si="96"/>
        <v>#DIV/0!</v>
      </c>
      <c r="AU245" s="67" t="e">
        <f t="shared" si="96"/>
        <v>#DIV/0!</v>
      </c>
      <c r="AV245" s="67" t="e">
        <f t="shared" si="96"/>
        <v>#DIV/0!</v>
      </c>
      <c r="AW245" s="67">
        <f>'ModelParams Lp'!B$22</f>
        <v>4</v>
      </c>
      <c r="AX245" s="67">
        <f>'ModelParams Lp'!C$22</f>
        <v>2</v>
      </c>
      <c r="AY245" s="67">
        <f>'ModelParams Lp'!D$22</f>
        <v>1</v>
      </c>
      <c r="AZ245" s="67">
        <f>'ModelParams Lp'!E$22</f>
        <v>0</v>
      </c>
      <c r="BA245" s="67">
        <f>'ModelParams Lp'!F$22</f>
        <v>0</v>
      </c>
      <c r="BB245" s="67">
        <f>'ModelParams Lp'!G$22</f>
        <v>0</v>
      </c>
      <c r="BC245" s="67">
        <f>'ModelParams Lp'!H$22</f>
        <v>0</v>
      </c>
      <c r="BD245" s="67">
        <f>'ModelParams Lp'!I$22</f>
        <v>0</v>
      </c>
      <c r="BE245" s="67" t="e">
        <f>-10*LOG(2/(4*PI()*2^2)+4/(0.163*(Calcul!$K250*Calcul!$L250)/VLOOKUP(Calcul!$I250,'ModelParams Lp'!$E$37:$F$39,2,0)))</f>
        <v>#N/A</v>
      </c>
      <c r="BF245" s="67" t="e">
        <f>-10*LOG(2/(4*PI()*2^2)+4/(0.163*(Calcul!$K250*Calcul!$L250)/VLOOKUP(Calcul!$I250,'ModelParams Lp'!$E$37:$F$39,2,0)))</f>
        <v>#N/A</v>
      </c>
      <c r="BG245" s="67" t="e">
        <f>-10*LOG(2/(4*PI()*2^2)+4/(0.163*(Calcul!$K250*Calcul!$L250)/VLOOKUP(Calcul!$I250,'ModelParams Lp'!$E$37:$F$39,2,0)))</f>
        <v>#N/A</v>
      </c>
      <c r="BH245" s="67" t="e">
        <f>-10*LOG(2/(4*PI()*2^2)+4/(0.163*(Calcul!$K250*Calcul!$L250)/VLOOKUP(Calcul!$I250,'ModelParams Lp'!$E$37:$F$39,2,0)))</f>
        <v>#N/A</v>
      </c>
      <c r="BI245" s="67" t="e">
        <f>-10*LOG(2/(4*PI()*2^2)+4/(0.163*(Calcul!$K250*Calcul!$L250)/VLOOKUP(Calcul!$I250,'ModelParams Lp'!$E$37:$F$39,2,0)))</f>
        <v>#N/A</v>
      </c>
      <c r="BJ245" s="67" t="e">
        <f>-10*LOG(2/(4*PI()*2^2)+4/(0.163*(Calcul!$K250*Calcul!$L250)/VLOOKUP(Calcul!$I250,'ModelParams Lp'!$E$37:$F$39,2,0)))</f>
        <v>#N/A</v>
      </c>
      <c r="BK245" s="67" t="e">
        <f>-10*LOG(2/(4*PI()*2^2)+4/(0.163*(Calcul!$K250*Calcul!$L250)/VLOOKUP(Calcul!$I250,'ModelParams Lp'!$E$37:$F$39,2,0)))</f>
        <v>#N/A</v>
      </c>
      <c r="BL245" s="67" t="e">
        <f>-10*LOG(2/(4*PI()*2^2)+4/(0.163*(Calcul!$K250*Calcul!$L250)/VLOOKUP(Calcul!$I250,'ModelParams Lp'!$E$37:$F$39,2,0)))</f>
        <v>#N/A</v>
      </c>
      <c r="BM245" s="67" t="e">
        <f>VLOOKUP(Calcul!$J250,'ModelParams Lp'!$D$28:$O$32,5,0)+BE245</f>
        <v>#N/A</v>
      </c>
      <c r="BN245" s="67" t="e">
        <f>VLOOKUP(Calcul!$J250,'ModelParams Lp'!$D$28:$O$32,6,0)+BF245</f>
        <v>#N/A</v>
      </c>
      <c r="BO245" s="67" t="e">
        <f>VLOOKUP(Calcul!$J250,'ModelParams Lp'!$D$28:$O$32,7,0)+BG245</f>
        <v>#N/A</v>
      </c>
      <c r="BP245" s="67" t="e">
        <f>VLOOKUP(Calcul!$J250,'ModelParams Lp'!$D$28:$O$32,8,0)+BH245</f>
        <v>#N/A</v>
      </c>
      <c r="BQ245" s="67" t="e">
        <f>VLOOKUP(Calcul!$J250,'ModelParams Lp'!$D$28:$O$32,9,0)+BI245</f>
        <v>#N/A</v>
      </c>
      <c r="BR245" s="67" t="e">
        <f>VLOOKUP(Calcul!$J250,'ModelParams Lp'!$D$28:$O$32,10,0)+BJ245</f>
        <v>#N/A</v>
      </c>
      <c r="BS245" s="67" t="e">
        <f>VLOOKUP(Calcul!$J250,'ModelParams Lp'!$D$28:$O$32,11,0)+BK245</f>
        <v>#N/A</v>
      </c>
      <c r="BT245" s="67" t="e">
        <f>VLOOKUP(Calcul!$J250,'ModelParams Lp'!$D$28:$O$32,12,0)+BL245</f>
        <v>#N/A</v>
      </c>
      <c r="BU245" s="66" t="e">
        <f t="shared" ca="1" si="77"/>
        <v>#DIV/0!</v>
      </c>
      <c r="BV245" s="66" t="e">
        <f t="shared" ca="1" si="78"/>
        <v>#DIV/0!</v>
      </c>
      <c r="BW245" s="66" t="e">
        <f t="shared" ca="1" si="79"/>
        <v>#DIV/0!</v>
      </c>
      <c r="BX245" s="66" t="e">
        <f t="shared" ca="1" si="80"/>
        <v>#DIV/0!</v>
      </c>
      <c r="BY245" s="66" t="e">
        <f t="shared" ca="1" si="81"/>
        <v>#DIV/0!</v>
      </c>
      <c r="BZ245" s="66" t="e">
        <f t="shared" ca="1" si="82"/>
        <v>#DIV/0!</v>
      </c>
      <c r="CA245" s="66" t="e">
        <f t="shared" ca="1" si="83"/>
        <v>#DIV/0!</v>
      </c>
      <c r="CB245" s="66" t="e">
        <f t="shared" ca="1" si="84"/>
        <v>#DIV/0!</v>
      </c>
      <c r="CC245" s="24" t="e">
        <f ca="1">10*LOG10(IF(BU245="",0,POWER(10,((BU245+'ModelParams Lw'!$O$4)/10))) +IF(BV245="",0,POWER(10,((BV245+'ModelParams Lw'!$P$4)/10))) +IF(BW245="",0,POWER(10,((BW245+'ModelParams Lw'!$Q$4)/10))) +IF(BX245="",0,POWER(10,((BX245+'ModelParams Lw'!$R$4)/10))) +IF(BY245="",0,POWER(10,((BY245+'ModelParams Lw'!$S$4)/10))) +IF(BZ245="",0,POWER(10,((BZ245+'ModelParams Lw'!$T$4)/10))) +IF(CA245="",0,POWER(10,((CA245+'ModelParams Lw'!$U$4)/10)))+IF(CB245="",0,POWER(10,((CB245+'ModelParams Lw'!$V$4)/10))))</f>
        <v>#DIV/0!</v>
      </c>
      <c r="CD245" s="24" t="e">
        <f t="shared" ca="1" si="85"/>
        <v>#DIV/0!</v>
      </c>
      <c r="CE245" s="24" t="e">
        <f ca="1">(BU245-'ModelParams Lw'!O$10)/'ModelParams Lw'!O$11</f>
        <v>#DIV/0!</v>
      </c>
      <c r="CF245" s="24" t="e">
        <f ca="1">(BV245-'ModelParams Lw'!P$10)/'ModelParams Lw'!P$11</f>
        <v>#DIV/0!</v>
      </c>
      <c r="CG245" s="24" t="e">
        <f ca="1">(BW245-'ModelParams Lw'!Q$10)/'ModelParams Lw'!Q$11</f>
        <v>#DIV/0!</v>
      </c>
      <c r="CH245" s="24" t="e">
        <f ca="1">(BX245-'ModelParams Lw'!R$10)/'ModelParams Lw'!R$11</f>
        <v>#DIV/0!</v>
      </c>
      <c r="CI245" s="24" t="e">
        <f ca="1">(BY245-'ModelParams Lw'!S$10)/'ModelParams Lw'!S$11</f>
        <v>#DIV/0!</v>
      </c>
      <c r="CJ245" s="24" t="e">
        <f ca="1">(BZ245-'ModelParams Lw'!T$10)/'ModelParams Lw'!T$11</f>
        <v>#DIV/0!</v>
      </c>
      <c r="CK245" s="24" t="e">
        <f ca="1">(CA245-'ModelParams Lw'!U$10)/'ModelParams Lw'!U$11</f>
        <v>#DIV/0!</v>
      </c>
      <c r="CL245" s="24" t="e">
        <f ca="1">(CB245-'ModelParams Lw'!V$10)/'ModelParams Lw'!V$11</f>
        <v>#DIV/0!</v>
      </c>
      <c r="CM245" s="66" t="e">
        <f t="shared" si="86"/>
        <v>#DIV/0!</v>
      </c>
      <c r="CN245" s="66" t="e">
        <f t="shared" si="87"/>
        <v>#DIV/0!</v>
      </c>
      <c r="CO245" s="66" t="e">
        <f t="shared" si="88"/>
        <v>#DIV/0!</v>
      </c>
      <c r="CP245" s="66" t="e">
        <f t="shared" si="89"/>
        <v>#DIV/0!</v>
      </c>
      <c r="CQ245" s="66" t="e">
        <f t="shared" si="90"/>
        <v>#DIV/0!</v>
      </c>
      <c r="CR245" s="66" t="e">
        <f t="shared" si="91"/>
        <v>#DIV/0!</v>
      </c>
      <c r="CS245" s="66" t="e">
        <f t="shared" si="92"/>
        <v>#DIV/0!</v>
      </c>
      <c r="CT245" s="66" t="e">
        <f t="shared" si="93"/>
        <v>#DIV/0!</v>
      </c>
      <c r="CU245" s="24" t="e">
        <f>10*LOG10(IF(CM245="",0,POWER(10,((CM245+'ModelParams Lw'!$O$4)/10))) +IF(CN245="",0,POWER(10,((CN245+'ModelParams Lw'!$P$4)/10))) +IF(CO245="",0,POWER(10,((CO245+'ModelParams Lw'!$Q$4)/10))) +IF(CP245="",0,POWER(10,((CP245+'ModelParams Lw'!$R$4)/10))) +IF(CQ245="",0,POWER(10,((CQ245+'ModelParams Lw'!$S$4)/10))) +IF(CR245="",0,POWER(10,((CR245+'ModelParams Lw'!$T$4)/10))) +IF(CS245="",0,POWER(10,((CS245+'ModelParams Lw'!$U$4)/10)))+IF(CT245="",0,POWER(10,((CT245+'ModelParams Lw'!$V$4)/10))))</f>
        <v>#DIV/0!</v>
      </c>
      <c r="CV245" s="24" t="e">
        <f t="shared" si="94"/>
        <v>#DIV/0!</v>
      </c>
      <c r="CW245" s="24" t="e">
        <f>(CM245-'ModelParams Lw'!O$10)/'ModelParams Lw'!O$11</f>
        <v>#DIV/0!</v>
      </c>
      <c r="CX245" s="24" t="e">
        <f>(CN245-'ModelParams Lw'!P$10)/'ModelParams Lw'!P$11</f>
        <v>#DIV/0!</v>
      </c>
      <c r="CY245" s="24" t="e">
        <f>(CO245-'ModelParams Lw'!Q$10)/'ModelParams Lw'!Q$11</f>
        <v>#DIV/0!</v>
      </c>
      <c r="CZ245" s="24" t="e">
        <f>(CP245-'ModelParams Lw'!R$10)/'ModelParams Lw'!R$11</f>
        <v>#DIV/0!</v>
      </c>
      <c r="DA245" s="24" t="e">
        <f>(CQ245-'ModelParams Lw'!S$10)/'ModelParams Lw'!S$11</f>
        <v>#DIV/0!</v>
      </c>
      <c r="DB245" s="24" t="e">
        <f>(CR245-'ModelParams Lw'!T$10)/'ModelParams Lw'!T$11</f>
        <v>#DIV/0!</v>
      </c>
      <c r="DC245" s="24" t="e">
        <f>(CS245-'ModelParams Lw'!U$10)/'ModelParams Lw'!U$11</f>
        <v>#DIV/0!</v>
      </c>
      <c r="DD245" s="24" t="e">
        <f>(CT245-'ModelParams Lw'!V$10)/'ModelParams Lw'!V$11</f>
        <v>#DIV/0!</v>
      </c>
    </row>
    <row r="246" spans="1:108" x14ac:dyDescent="0.25">
      <c r="A246" s="12">
        <f>'Sound Power'!B246</f>
        <v>0</v>
      </c>
      <c r="B246" s="12">
        <f>'Sound Power'!D246</f>
        <v>0</v>
      </c>
      <c r="C246" s="12">
        <f>'Sound Power'!E246</f>
        <v>0</v>
      </c>
      <c r="D246" s="12">
        <f>'Sound Power'!F246</f>
        <v>0</v>
      </c>
      <c r="E246" s="67" t="e">
        <f>IF(Calcul!$G251="SA",'Sound Power'!AY246,'Sound Power'!P246)</f>
        <v>#DIV/0!</v>
      </c>
      <c r="F246" s="67" t="e">
        <f>IF(Calcul!$G251="SA",'Sound Power'!AZ246,'Sound Power'!Q246)</f>
        <v>#DIV/0!</v>
      </c>
      <c r="G246" s="67" t="e">
        <f>IF(Calcul!$G251="SA",'Sound Power'!BA246,'Sound Power'!R246)</f>
        <v>#DIV/0!</v>
      </c>
      <c r="H246" s="67" t="e">
        <f>IF(Calcul!$G251="SA",'Sound Power'!BB246,'Sound Power'!S246)</f>
        <v>#DIV/0!</v>
      </c>
      <c r="I246" s="67" t="e">
        <f>IF(Calcul!$G251="SA",'Sound Power'!BC246,'Sound Power'!T246)</f>
        <v>#DIV/0!</v>
      </c>
      <c r="J246" s="67" t="e">
        <f>IF(Calcul!$G251="SA",'Sound Power'!BD246,'Sound Power'!U246)</f>
        <v>#DIV/0!</v>
      </c>
      <c r="K246" s="67" t="e">
        <f>IF(Calcul!$G251="SA",'Sound Power'!BE246,'Sound Power'!V246)</f>
        <v>#DIV/0!</v>
      </c>
      <c r="L246" s="67" t="e">
        <f>IF(Calcul!$G251="SA",'Sound Power'!BF246,'Sound Power'!W246)</f>
        <v>#DIV/0!</v>
      </c>
      <c r="M246" s="67" t="e">
        <f>'Sound Power'!BY246</f>
        <v>#DIV/0!</v>
      </c>
      <c r="N246" s="67" t="e">
        <f>'Sound Power'!BZ246</f>
        <v>#DIV/0!</v>
      </c>
      <c r="O246" s="67" t="e">
        <f>'Sound Power'!CA246</f>
        <v>#DIV/0!</v>
      </c>
      <c r="P246" s="67" t="e">
        <f>'Sound Power'!CB246</f>
        <v>#DIV/0!</v>
      </c>
      <c r="Q246" s="67" t="e">
        <f>'Sound Power'!CC246</f>
        <v>#DIV/0!</v>
      </c>
      <c r="R246" s="67" t="e">
        <f>'Sound Power'!CD246</f>
        <v>#DIV/0!</v>
      </c>
      <c r="S246" s="67" t="e">
        <f>'Sound Power'!CE246</f>
        <v>#DIV/0!</v>
      </c>
      <c r="T246" s="67" t="e">
        <f>'Sound Power'!CF246</f>
        <v>#DIV/0!</v>
      </c>
      <c r="U246" s="64">
        <f t="shared" si="74"/>
        <v>0</v>
      </c>
      <c r="V246" s="64">
        <f t="shared" si="75"/>
        <v>0</v>
      </c>
      <c r="W246" s="67" t="e">
        <f>('ModelParams Lp'!B$4*10^'ModelParams Lp'!B$5*($U246/$V246)^'ModelParams Lp'!B$6)*3</f>
        <v>#DIV/0!</v>
      </c>
      <c r="X246" s="67" t="e">
        <f>('ModelParams Lp'!C$4*10^'ModelParams Lp'!C$5*($U246/$V246)^'ModelParams Lp'!C$6)*3</f>
        <v>#DIV/0!</v>
      </c>
      <c r="Y246" s="67" t="e">
        <f>('ModelParams Lp'!D$4*10^'ModelParams Lp'!D$5*($U246/$V246)^'ModelParams Lp'!D$6)*3</f>
        <v>#DIV/0!</v>
      </c>
      <c r="Z246" s="67" t="e">
        <f>('ModelParams Lp'!E$4*10^'ModelParams Lp'!E$5*($U246/$V246)^'ModelParams Lp'!E$6)*3</f>
        <v>#DIV/0!</v>
      </c>
      <c r="AA246" s="67" t="e">
        <f>('ModelParams Lp'!F$4*10^'ModelParams Lp'!F$5*($U246/$V246)^'ModelParams Lp'!F$6)*3</f>
        <v>#DIV/0!</v>
      </c>
      <c r="AB246" s="67" t="e">
        <f>('ModelParams Lp'!G$4*10^'ModelParams Lp'!G$5*($U246/$V246)^'ModelParams Lp'!G$6)*3</f>
        <v>#DIV/0!</v>
      </c>
      <c r="AC246" s="67" t="e">
        <f>('ModelParams Lp'!H$4*10^'ModelParams Lp'!H$5*($U246/$V246)^'ModelParams Lp'!H$6)*3</f>
        <v>#DIV/0!</v>
      </c>
      <c r="AD246" s="67" t="e">
        <f>('ModelParams Lp'!I$4*10^'ModelParams Lp'!I$5*($U246/$V246)^'ModelParams Lp'!I$6)*3</f>
        <v>#DIV/0!</v>
      </c>
      <c r="AE246" s="53" t="e">
        <f t="shared" si="76"/>
        <v>#DIV/0!</v>
      </c>
      <c r="AF246" s="53" t="e">
        <f>IF(AE246&lt;'ModelParams Lp'!$B$16,-1,IF(AE246&lt;'ModelParams Lp'!$C$16,0,IF(AE246&lt;'ModelParams Lp'!$D$16,1,IF(AE246&lt;'ModelParams Lp'!$E$16,2,IF(AE246&lt;'ModelParams Lp'!$F$16,3,IF(AE246&lt;'ModelParams Lp'!$G$16,4,IF(AE246&lt;'ModelParams Lp'!$H$16,5,6)))))))</f>
        <v>#DIV/0!</v>
      </c>
      <c r="AG246" s="67" t="e">
        <f ca="1">IF($AF246&gt;1,0,OFFSET('ModelParams Lp'!$C$12,0,-'Sound Pressure'!$AF246))</f>
        <v>#DIV/0!</v>
      </c>
      <c r="AH246" s="67" t="e">
        <f ca="1">IF($AF246&gt;2,0,OFFSET('ModelParams Lp'!$D$12,0,-'Sound Pressure'!$AF246))</f>
        <v>#DIV/0!</v>
      </c>
      <c r="AI246" s="67" t="e">
        <f ca="1">IF($AF246&gt;3,0,OFFSET('ModelParams Lp'!$E$12,0,-'Sound Pressure'!$AF246))</f>
        <v>#DIV/0!</v>
      </c>
      <c r="AJ246" s="67" t="e">
        <f ca="1">IF($AF246&gt;4,0,OFFSET('ModelParams Lp'!$F$12,0,-'Sound Pressure'!$AF246))</f>
        <v>#DIV/0!</v>
      </c>
      <c r="AK246" s="67" t="e">
        <f ca="1">IF($AF246&gt;3,0,OFFSET('ModelParams Lp'!$G$12,0,-'Sound Pressure'!$AF246))</f>
        <v>#DIV/0!</v>
      </c>
      <c r="AL246" s="67" t="e">
        <f ca="1">IF($AF246&gt;5,0,OFFSET('ModelParams Lp'!$H$12,0,-'Sound Pressure'!$AF246))</f>
        <v>#DIV/0!</v>
      </c>
      <c r="AM246" s="67" t="e">
        <f ca="1">IF($AF246&gt;6,0,OFFSET('ModelParams Lp'!$I$12,0,-'Sound Pressure'!$AF246))</f>
        <v>#DIV/0!</v>
      </c>
      <c r="AN246" s="67" t="e">
        <f ca="1">IF($AF246&gt;7,0,IF($AF$4&lt;0,3,OFFSET('ModelParams Lp'!$J$12,0,-'Sound Pressure'!$AF246)))</f>
        <v>#DIV/0!</v>
      </c>
      <c r="AO246" s="67" t="e">
        <f t="shared" si="95"/>
        <v>#DIV/0!</v>
      </c>
      <c r="AP246" s="67" t="e">
        <f t="shared" si="96"/>
        <v>#DIV/0!</v>
      </c>
      <c r="AQ246" s="67" t="e">
        <f t="shared" si="96"/>
        <v>#DIV/0!</v>
      </c>
      <c r="AR246" s="67" t="e">
        <f t="shared" si="96"/>
        <v>#DIV/0!</v>
      </c>
      <c r="AS246" s="67" t="e">
        <f t="shared" si="96"/>
        <v>#DIV/0!</v>
      </c>
      <c r="AT246" s="67" t="e">
        <f t="shared" si="96"/>
        <v>#DIV/0!</v>
      </c>
      <c r="AU246" s="67" t="e">
        <f t="shared" si="96"/>
        <v>#DIV/0!</v>
      </c>
      <c r="AV246" s="67" t="e">
        <f t="shared" si="96"/>
        <v>#DIV/0!</v>
      </c>
      <c r="AW246" s="67">
        <f>'ModelParams Lp'!B$22</f>
        <v>4</v>
      </c>
      <c r="AX246" s="67">
        <f>'ModelParams Lp'!C$22</f>
        <v>2</v>
      </c>
      <c r="AY246" s="67">
        <f>'ModelParams Lp'!D$22</f>
        <v>1</v>
      </c>
      <c r="AZ246" s="67">
        <f>'ModelParams Lp'!E$22</f>
        <v>0</v>
      </c>
      <c r="BA246" s="67">
        <f>'ModelParams Lp'!F$22</f>
        <v>0</v>
      </c>
      <c r="BB246" s="67">
        <f>'ModelParams Lp'!G$22</f>
        <v>0</v>
      </c>
      <c r="BC246" s="67">
        <f>'ModelParams Lp'!H$22</f>
        <v>0</v>
      </c>
      <c r="BD246" s="67">
        <f>'ModelParams Lp'!I$22</f>
        <v>0</v>
      </c>
      <c r="BE246" s="67" t="e">
        <f>-10*LOG(2/(4*PI()*2^2)+4/(0.163*(Calcul!$K251*Calcul!$L251)/VLOOKUP(Calcul!$I251,'ModelParams Lp'!$E$37:$F$39,2,0)))</f>
        <v>#N/A</v>
      </c>
      <c r="BF246" s="67" t="e">
        <f>-10*LOG(2/(4*PI()*2^2)+4/(0.163*(Calcul!$K251*Calcul!$L251)/VLOOKUP(Calcul!$I251,'ModelParams Lp'!$E$37:$F$39,2,0)))</f>
        <v>#N/A</v>
      </c>
      <c r="BG246" s="67" t="e">
        <f>-10*LOG(2/(4*PI()*2^2)+4/(0.163*(Calcul!$K251*Calcul!$L251)/VLOOKUP(Calcul!$I251,'ModelParams Lp'!$E$37:$F$39,2,0)))</f>
        <v>#N/A</v>
      </c>
      <c r="BH246" s="67" t="e">
        <f>-10*LOG(2/(4*PI()*2^2)+4/(0.163*(Calcul!$K251*Calcul!$L251)/VLOOKUP(Calcul!$I251,'ModelParams Lp'!$E$37:$F$39,2,0)))</f>
        <v>#N/A</v>
      </c>
      <c r="BI246" s="67" t="e">
        <f>-10*LOG(2/(4*PI()*2^2)+4/(0.163*(Calcul!$K251*Calcul!$L251)/VLOOKUP(Calcul!$I251,'ModelParams Lp'!$E$37:$F$39,2,0)))</f>
        <v>#N/A</v>
      </c>
      <c r="BJ246" s="67" t="e">
        <f>-10*LOG(2/(4*PI()*2^2)+4/(0.163*(Calcul!$K251*Calcul!$L251)/VLOOKUP(Calcul!$I251,'ModelParams Lp'!$E$37:$F$39,2,0)))</f>
        <v>#N/A</v>
      </c>
      <c r="BK246" s="67" t="e">
        <f>-10*LOG(2/(4*PI()*2^2)+4/(0.163*(Calcul!$K251*Calcul!$L251)/VLOOKUP(Calcul!$I251,'ModelParams Lp'!$E$37:$F$39,2,0)))</f>
        <v>#N/A</v>
      </c>
      <c r="BL246" s="67" t="e">
        <f>-10*LOG(2/(4*PI()*2^2)+4/(0.163*(Calcul!$K251*Calcul!$L251)/VLOOKUP(Calcul!$I251,'ModelParams Lp'!$E$37:$F$39,2,0)))</f>
        <v>#N/A</v>
      </c>
      <c r="BM246" s="67" t="e">
        <f>VLOOKUP(Calcul!$J251,'ModelParams Lp'!$D$28:$O$32,5,0)+BE246</f>
        <v>#N/A</v>
      </c>
      <c r="BN246" s="67" t="e">
        <f>VLOOKUP(Calcul!$J251,'ModelParams Lp'!$D$28:$O$32,6,0)+BF246</f>
        <v>#N/A</v>
      </c>
      <c r="BO246" s="67" t="e">
        <f>VLOOKUP(Calcul!$J251,'ModelParams Lp'!$D$28:$O$32,7,0)+BG246</f>
        <v>#N/A</v>
      </c>
      <c r="BP246" s="67" t="e">
        <f>VLOOKUP(Calcul!$J251,'ModelParams Lp'!$D$28:$O$32,8,0)+BH246</f>
        <v>#N/A</v>
      </c>
      <c r="BQ246" s="67" t="e">
        <f>VLOOKUP(Calcul!$J251,'ModelParams Lp'!$D$28:$O$32,9,0)+BI246</f>
        <v>#N/A</v>
      </c>
      <c r="BR246" s="67" t="e">
        <f>VLOOKUP(Calcul!$J251,'ModelParams Lp'!$D$28:$O$32,10,0)+BJ246</f>
        <v>#N/A</v>
      </c>
      <c r="BS246" s="67" t="e">
        <f>VLOOKUP(Calcul!$J251,'ModelParams Lp'!$D$28:$O$32,11,0)+BK246</f>
        <v>#N/A</v>
      </c>
      <c r="BT246" s="67" t="e">
        <f>VLOOKUP(Calcul!$J251,'ModelParams Lp'!$D$28:$O$32,12,0)+BL246</f>
        <v>#N/A</v>
      </c>
      <c r="BU246" s="66" t="e">
        <f t="shared" ca="1" si="77"/>
        <v>#DIV/0!</v>
      </c>
      <c r="BV246" s="66" t="e">
        <f t="shared" ca="1" si="78"/>
        <v>#DIV/0!</v>
      </c>
      <c r="BW246" s="66" t="e">
        <f t="shared" ca="1" si="79"/>
        <v>#DIV/0!</v>
      </c>
      <c r="BX246" s="66" t="e">
        <f t="shared" ca="1" si="80"/>
        <v>#DIV/0!</v>
      </c>
      <c r="BY246" s="66" t="e">
        <f t="shared" ca="1" si="81"/>
        <v>#DIV/0!</v>
      </c>
      <c r="BZ246" s="66" t="e">
        <f t="shared" ca="1" si="82"/>
        <v>#DIV/0!</v>
      </c>
      <c r="CA246" s="66" t="e">
        <f t="shared" ca="1" si="83"/>
        <v>#DIV/0!</v>
      </c>
      <c r="CB246" s="66" t="e">
        <f t="shared" ca="1" si="84"/>
        <v>#DIV/0!</v>
      </c>
      <c r="CC246" s="24" t="e">
        <f ca="1">10*LOG10(IF(BU246="",0,POWER(10,((BU246+'ModelParams Lw'!$O$4)/10))) +IF(BV246="",0,POWER(10,((BV246+'ModelParams Lw'!$P$4)/10))) +IF(BW246="",0,POWER(10,((BW246+'ModelParams Lw'!$Q$4)/10))) +IF(BX246="",0,POWER(10,((BX246+'ModelParams Lw'!$R$4)/10))) +IF(BY246="",0,POWER(10,((BY246+'ModelParams Lw'!$S$4)/10))) +IF(BZ246="",0,POWER(10,((BZ246+'ModelParams Lw'!$T$4)/10))) +IF(CA246="",0,POWER(10,((CA246+'ModelParams Lw'!$U$4)/10)))+IF(CB246="",0,POWER(10,((CB246+'ModelParams Lw'!$V$4)/10))))</f>
        <v>#DIV/0!</v>
      </c>
      <c r="CD246" s="24" t="e">
        <f t="shared" ca="1" si="85"/>
        <v>#DIV/0!</v>
      </c>
      <c r="CE246" s="24" t="e">
        <f ca="1">(BU246-'ModelParams Lw'!O$10)/'ModelParams Lw'!O$11</f>
        <v>#DIV/0!</v>
      </c>
      <c r="CF246" s="24" t="e">
        <f ca="1">(BV246-'ModelParams Lw'!P$10)/'ModelParams Lw'!P$11</f>
        <v>#DIV/0!</v>
      </c>
      <c r="CG246" s="24" t="e">
        <f ca="1">(BW246-'ModelParams Lw'!Q$10)/'ModelParams Lw'!Q$11</f>
        <v>#DIV/0!</v>
      </c>
      <c r="CH246" s="24" t="e">
        <f ca="1">(BX246-'ModelParams Lw'!R$10)/'ModelParams Lw'!R$11</f>
        <v>#DIV/0!</v>
      </c>
      <c r="CI246" s="24" t="e">
        <f ca="1">(BY246-'ModelParams Lw'!S$10)/'ModelParams Lw'!S$11</f>
        <v>#DIV/0!</v>
      </c>
      <c r="CJ246" s="24" t="e">
        <f ca="1">(BZ246-'ModelParams Lw'!T$10)/'ModelParams Lw'!T$11</f>
        <v>#DIV/0!</v>
      </c>
      <c r="CK246" s="24" t="e">
        <f ca="1">(CA246-'ModelParams Lw'!U$10)/'ModelParams Lw'!U$11</f>
        <v>#DIV/0!</v>
      </c>
      <c r="CL246" s="24" t="e">
        <f ca="1">(CB246-'ModelParams Lw'!V$10)/'ModelParams Lw'!V$11</f>
        <v>#DIV/0!</v>
      </c>
      <c r="CM246" s="66" t="e">
        <f t="shared" si="86"/>
        <v>#DIV/0!</v>
      </c>
      <c r="CN246" s="66" t="e">
        <f t="shared" si="87"/>
        <v>#DIV/0!</v>
      </c>
      <c r="CO246" s="66" t="e">
        <f t="shared" si="88"/>
        <v>#DIV/0!</v>
      </c>
      <c r="CP246" s="66" t="e">
        <f t="shared" si="89"/>
        <v>#DIV/0!</v>
      </c>
      <c r="CQ246" s="66" t="e">
        <f t="shared" si="90"/>
        <v>#DIV/0!</v>
      </c>
      <c r="CR246" s="66" t="e">
        <f t="shared" si="91"/>
        <v>#DIV/0!</v>
      </c>
      <c r="CS246" s="66" t="e">
        <f t="shared" si="92"/>
        <v>#DIV/0!</v>
      </c>
      <c r="CT246" s="66" t="e">
        <f t="shared" si="93"/>
        <v>#DIV/0!</v>
      </c>
      <c r="CU246" s="24" t="e">
        <f>10*LOG10(IF(CM246="",0,POWER(10,((CM246+'ModelParams Lw'!$O$4)/10))) +IF(CN246="",0,POWER(10,((CN246+'ModelParams Lw'!$P$4)/10))) +IF(CO246="",0,POWER(10,((CO246+'ModelParams Lw'!$Q$4)/10))) +IF(CP246="",0,POWER(10,((CP246+'ModelParams Lw'!$R$4)/10))) +IF(CQ246="",0,POWER(10,((CQ246+'ModelParams Lw'!$S$4)/10))) +IF(CR246="",0,POWER(10,((CR246+'ModelParams Lw'!$T$4)/10))) +IF(CS246="",0,POWER(10,((CS246+'ModelParams Lw'!$U$4)/10)))+IF(CT246="",0,POWER(10,((CT246+'ModelParams Lw'!$V$4)/10))))</f>
        <v>#DIV/0!</v>
      </c>
      <c r="CV246" s="24" t="e">
        <f t="shared" si="94"/>
        <v>#DIV/0!</v>
      </c>
      <c r="CW246" s="24" t="e">
        <f>(CM246-'ModelParams Lw'!O$10)/'ModelParams Lw'!O$11</f>
        <v>#DIV/0!</v>
      </c>
      <c r="CX246" s="24" t="e">
        <f>(CN246-'ModelParams Lw'!P$10)/'ModelParams Lw'!P$11</f>
        <v>#DIV/0!</v>
      </c>
      <c r="CY246" s="24" t="e">
        <f>(CO246-'ModelParams Lw'!Q$10)/'ModelParams Lw'!Q$11</f>
        <v>#DIV/0!</v>
      </c>
      <c r="CZ246" s="24" t="e">
        <f>(CP246-'ModelParams Lw'!R$10)/'ModelParams Lw'!R$11</f>
        <v>#DIV/0!</v>
      </c>
      <c r="DA246" s="24" t="e">
        <f>(CQ246-'ModelParams Lw'!S$10)/'ModelParams Lw'!S$11</f>
        <v>#DIV/0!</v>
      </c>
      <c r="DB246" s="24" t="e">
        <f>(CR246-'ModelParams Lw'!T$10)/'ModelParams Lw'!T$11</f>
        <v>#DIV/0!</v>
      </c>
      <c r="DC246" s="24" t="e">
        <f>(CS246-'ModelParams Lw'!U$10)/'ModelParams Lw'!U$11</f>
        <v>#DIV/0!</v>
      </c>
      <c r="DD246" s="24" t="e">
        <f>(CT246-'ModelParams Lw'!V$10)/'ModelParams Lw'!V$11</f>
        <v>#DIV/0!</v>
      </c>
    </row>
    <row r="247" spans="1:108" x14ac:dyDescent="0.25">
      <c r="A247" s="12">
        <f>'Sound Power'!B247</f>
        <v>0</v>
      </c>
      <c r="B247" s="12">
        <f>'Sound Power'!D247</f>
        <v>0</v>
      </c>
      <c r="C247" s="12">
        <f>'Sound Power'!E247</f>
        <v>0</v>
      </c>
      <c r="D247" s="12">
        <f>'Sound Power'!F247</f>
        <v>0</v>
      </c>
      <c r="E247" s="67" t="e">
        <f>IF(Calcul!$G252="SA",'Sound Power'!AY247,'Sound Power'!P247)</f>
        <v>#DIV/0!</v>
      </c>
      <c r="F247" s="67" t="e">
        <f>IF(Calcul!$G252="SA",'Sound Power'!AZ247,'Sound Power'!Q247)</f>
        <v>#DIV/0!</v>
      </c>
      <c r="G247" s="67" t="e">
        <f>IF(Calcul!$G252="SA",'Sound Power'!BA247,'Sound Power'!R247)</f>
        <v>#DIV/0!</v>
      </c>
      <c r="H247" s="67" t="e">
        <f>IF(Calcul!$G252="SA",'Sound Power'!BB247,'Sound Power'!S247)</f>
        <v>#DIV/0!</v>
      </c>
      <c r="I247" s="67" t="e">
        <f>IF(Calcul!$G252="SA",'Sound Power'!BC247,'Sound Power'!T247)</f>
        <v>#DIV/0!</v>
      </c>
      <c r="J247" s="67" t="e">
        <f>IF(Calcul!$G252="SA",'Sound Power'!BD247,'Sound Power'!U247)</f>
        <v>#DIV/0!</v>
      </c>
      <c r="K247" s="67" t="e">
        <f>IF(Calcul!$G252="SA",'Sound Power'!BE247,'Sound Power'!V247)</f>
        <v>#DIV/0!</v>
      </c>
      <c r="L247" s="67" t="e">
        <f>IF(Calcul!$G252="SA",'Sound Power'!BF247,'Sound Power'!W247)</f>
        <v>#DIV/0!</v>
      </c>
      <c r="M247" s="67" t="e">
        <f>'Sound Power'!BY247</f>
        <v>#DIV/0!</v>
      </c>
      <c r="N247" s="67" t="e">
        <f>'Sound Power'!BZ247</f>
        <v>#DIV/0!</v>
      </c>
      <c r="O247" s="67" t="e">
        <f>'Sound Power'!CA247</f>
        <v>#DIV/0!</v>
      </c>
      <c r="P247" s="67" t="e">
        <f>'Sound Power'!CB247</f>
        <v>#DIV/0!</v>
      </c>
      <c r="Q247" s="67" t="e">
        <f>'Sound Power'!CC247</f>
        <v>#DIV/0!</v>
      </c>
      <c r="R247" s="67" t="e">
        <f>'Sound Power'!CD247</f>
        <v>#DIV/0!</v>
      </c>
      <c r="S247" s="67" t="e">
        <f>'Sound Power'!CE247</f>
        <v>#DIV/0!</v>
      </c>
      <c r="T247" s="67" t="e">
        <f>'Sound Power'!CF247</f>
        <v>#DIV/0!</v>
      </c>
      <c r="U247" s="64">
        <f t="shared" si="74"/>
        <v>0</v>
      </c>
      <c r="V247" s="64">
        <f t="shared" si="75"/>
        <v>0</v>
      </c>
      <c r="W247" s="67" t="e">
        <f>('ModelParams Lp'!B$4*10^'ModelParams Lp'!B$5*($U247/$V247)^'ModelParams Lp'!B$6)*3</f>
        <v>#DIV/0!</v>
      </c>
      <c r="X247" s="67" t="e">
        <f>('ModelParams Lp'!C$4*10^'ModelParams Lp'!C$5*($U247/$V247)^'ModelParams Lp'!C$6)*3</f>
        <v>#DIV/0!</v>
      </c>
      <c r="Y247" s="67" t="e">
        <f>('ModelParams Lp'!D$4*10^'ModelParams Lp'!D$5*($U247/$V247)^'ModelParams Lp'!D$6)*3</f>
        <v>#DIV/0!</v>
      </c>
      <c r="Z247" s="67" t="e">
        <f>('ModelParams Lp'!E$4*10^'ModelParams Lp'!E$5*($U247/$V247)^'ModelParams Lp'!E$6)*3</f>
        <v>#DIV/0!</v>
      </c>
      <c r="AA247" s="67" t="e">
        <f>('ModelParams Lp'!F$4*10^'ModelParams Lp'!F$5*($U247/$V247)^'ModelParams Lp'!F$6)*3</f>
        <v>#DIV/0!</v>
      </c>
      <c r="AB247" s="67" t="e">
        <f>('ModelParams Lp'!G$4*10^'ModelParams Lp'!G$5*($U247/$V247)^'ModelParams Lp'!G$6)*3</f>
        <v>#DIV/0!</v>
      </c>
      <c r="AC247" s="67" t="e">
        <f>('ModelParams Lp'!H$4*10^'ModelParams Lp'!H$5*($U247/$V247)^'ModelParams Lp'!H$6)*3</f>
        <v>#DIV/0!</v>
      </c>
      <c r="AD247" s="67" t="e">
        <f>('ModelParams Lp'!I$4*10^'ModelParams Lp'!I$5*($U247/$V247)^'ModelParams Lp'!I$6)*3</f>
        <v>#DIV/0!</v>
      </c>
      <c r="AE247" s="53" t="e">
        <f t="shared" si="76"/>
        <v>#DIV/0!</v>
      </c>
      <c r="AF247" s="53" t="e">
        <f>IF(AE247&lt;'ModelParams Lp'!$B$16,-1,IF(AE247&lt;'ModelParams Lp'!$C$16,0,IF(AE247&lt;'ModelParams Lp'!$D$16,1,IF(AE247&lt;'ModelParams Lp'!$E$16,2,IF(AE247&lt;'ModelParams Lp'!$F$16,3,IF(AE247&lt;'ModelParams Lp'!$G$16,4,IF(AE247&lt;'ModelParams Lp'!$H$16,5,6)))))))</f>
        <v>#DIV/0!</v>
      </c>
      <c r="AG247" s="67" t="e">
        <f ca="1">IF($AF247&gt;1,0,OFFSET('ModelParams Lp'!$C$12,0,-'Sound Pressure'!$AF247))</f>
        <v>#DIV/0!</v>
      </c>
      <c r="AH247" s="67" t="e">
        <f ca="1">IF($AF247&gt;2,0,OFFSET('ModelParams Lp'!$D$12,0,-'Sound Pressure'!$AF247))</f>
        <v>#DIV/0!</v>
      </c>
      <c r="AI247" s="67" t="e">
        <f ca="1">IF($AF247&gt;3,0,OFFSET('ModelParams Lp'!$E$12,0,-'Sound Pressure'!$AF247))</f>
        <v>#DIV/0!</v>
      </c>
      <c r="AJ247" s="67" t="e">
        <f ca="1">IF($AF247&gt;4,0,OFFSET('ModelParams Lp'!$F$12,0,-'Sound Pressure'!$AF247))</f>
        <v>#DIV/0!</v>
      </c>
      <c r="AK247" s="67" t="e">
        <f ca="1">IF($AF247&gt;3,0,OFFSET('ModelParams Lp'!$G$12,0,-'Sound Pressure'!$AF247))</f>
        <v>#DIV/0!</v>
      </c>
      <c r="AL247" s="67" t="e">
        <f ca="1">IF($AF247&gt;5,0,OFFSET('ModelParams Lp'!$H$12,0,-'Sound Pressure'!$AF247))</f>
        <v>#DIV/0!</v>
      </c>
      <c r="AM247" s="67" t="e">
        <f ca="1">IF($AF247&gt;6,0,OFFSET('ModelParams Lp'!$I$12,0,-'Sound Pressure'!$AF247))</f>
        <v>#DIV/0!</v>
      </c>
      <c r="AN247" s="67" t="e">
        <f ca="1">IF($AF247&gt;7,0,IF($AF$4&lt;0,3,OFFSET('ModelParams Lp'!$J$12,0,-'Sound Pressure'!$AF247)))</f>
        <v>#DIV/0!</v>
      </c>
      <c r="AO247" s="67" t="e">
        <f t="shared" si="95"/>
        <v>#DIV/0!</v>
      </c>
      <c r="AP247" s="67" t="e">
        <f t="shared" si="96"/>
        <v>#DIV/0!</v>
      </c>
      <c r="AQ247" s="67" t="e">
        <f t="shared" si="96"/>
        <v>#DIV/0!</v>
      </c>
      <c r="AR247" s="67" t="e">
        <f t="shared" si="96"/>
        <v>#DIV/0!</v>
      </c>
      <c r="AS247" s="67" t="e">
        <f t="shared" si="96"/>
        <v>#DIV/0!</v>
      </c>
      <c r="AT247" s="67" t="e">
        <f t="shared" si="96"/>
        <v>#DIV/0!</v>
      </c>
      <c r="AU247" s="67" t="e">
        <f t="shared" si="96"/>
        <v>#DIV/0!</v>
      </c>
      <c r="AV247" s="67" t="e">
        <f t="shared" si="96"/>
        <v>#DIV/0!</v>
      </c>
      <c r="AW247" s="67">
        <f>'ModelParams Lp'!B$22</f>
        <v>4</v>
      </c>
      <c r="AX247" s="67">
        <f>'ModelParams Lp'!C$22</f>
        <v>2</v>
      </c>
      <c r="AY247" s="67">
        <f>'ModelParams Lp'!D$22</f>
        <v>1</v>
      </c>
      <c r="AZ247" s="67">
        <f>'ModelParams Lp'!E$22</f>
        <v>0</v>
      </c>
      <c r="BA247" s="67">
        <f>'ModelParams Lp'!F$22</f>
        <v>0</v>
      </c>
      <c r="BB247" s="67">
        <f>'ModelParams Lp'!G$22</f>
        <v>0</v>
      </c>
      <c r="BC247" s="67">
        <f>'ModelParams Lp'!H$22</f>
        <v>0</v>
      </c>
      <c r="BD247" s="67">
        <f>'ModelParams Lp'!I$22</f>
        <v>0</v>
      </c>
      <c r="BE247" s="67" t="e">
        <f>-10*LOG(2/(4*PI()*2^2)+4/(0.163*(Calcul!$K252*Calcul!$L252)/VLOOKUP(Calcul!$I252,'ModelParams Lp'!$E$37:$F$39,2,0)))</f>
        <v>#N/A</v>
      </c>
      <c r="BF247" s="67" t="e">
        <f>-10*LOG(2/(4*PI()*2^2)+4/(0.163*(Calcul!$K252*Calcul!$L252)/VLOOKUP(Calcul!$I252,'ModelParams Lp'!$E$37:$F$39,2,0)))</f>
        <v>#N/A</v>
      </c>
      <c r="BG247" s="67" t="e">
        <f>-10*LOG(2/(4*PI()*2^2)+4/(0.163*(Calcul!$K252*Calcul!$L252)/VLOOKUP(Calcul!$I252,'ModelParams Lp'!$E$37:$F$39,2,0)))</f>
        <v>#N/A</v>
      </c>
      <c r="BH247" s="67" t="e">
        <f>-10*LOG(2/(4*PI()*2^2)+4/(0.163*(Calcul!$K252*Calcul!$L252)/VLOOKUP(Calcul!$I252,'ModelParams Lp'!$E$37:$F$39,2,0)))</f>
        <v>#N/A</v>
      </c>
      <c r="BI247" s="67" t="e">
        <f>-10*LOG(2/(4*PI()*2^2)+4/(0.163*(Calcul!$K252*Calcul!$L252)/VLOOKUP(Calcul!$I252,'ModelParams Lp'!$E$37:$F$39,2,0)))</f>
        <v>#N/A</v>
      </c>
      <c r="BJ247" s="67" t="e">
        <f>-10*LOG(2/(4*PI()*2^2)+4/(0.163*(Calcul!$K252*Calcul!$L252)/VLOOKUP(Calcul!$I252,'ModelParams Lp'!$E$37:$F$39,2,0)))</f>
        <v>#N/A</v>
      </c>
      <c r="BK247" s="67" t="e">
        <f>-10*LOG(2/(4*PI()*2^2)+4/(0.163*(Calcul!$K252*Calcul!$L252)/VLOOKUP(Calcul!$I252,'ModelParams Lp'!$E$37:$F$39,2,0)))</f>
        <v>#N/A</v>
      </c>
      <c r="BL247" s="67" t="e">
        <f>-10*LOG(2/(4*PI()*2^2)+4/(0.163*(Calcul!$K252*Calcul!$L252)/VLOOKUP(Calcul!$I252,'ModelParams Lp'!$E$37:$F$39,2,0)))</f>
        <v>#N/A</v>
      </c>
      <c r="BM247" s="67" t="e">
        <f>VLOOKUP(Calcul!$J252,'ModelParams Lp'!$D$28:$O$32,5,0)+BE247</f>
        <v>#N/A</v>
      </c>
      <c r="BN247" s="67" t="e">
        <f>VLOOKUP(Calcul!$J252,'ModelParams Lp'!$D$28:$O$32,6,0)+BF247</f>
        <v>#N/A</v>
      </c>
      <c r="BO247" s="67" t="e">
        <f>VLOOKUP(Calcul!$J252,'ModelParams Lp'!$D$28:$O$32,7,0)+BG247</f>
        <v>#N/A</v>
      </c>
      <c r="BP247" s="67" t="e">
        <f>VLOOKUP(Calcul!$J252,'ModelParams Lp'!$D$28:$O$32,8,0)+BH247</f>
        <v>#N/A</v>
      </c>
      <c r="BQ247" s="67" t="e">
        <f>VLOOKUP(Calcul!$J252,'ModelParams Lp'!$D$28:$O$32,9,0)+BI247</f>
        <v>#N/A</v>
      </c>
      <c r="BR247" s="67" t="e">
        <f>VLOOKUP(Calcul!$J252,'ModelParams Lp'!$D$28:$O$32,10,0)+BJ247</f>
        <v>#N/A</v>
      </c>
      <c r="BS247" s="67" t="e">
        <f>VLOOKUP(Calcul!$J252,'ModelParams Lp'!$D$28:$O$32,11,0)+BK247</f>
        <v>#N/A</v>
      </c>
      <c r="BT247" s="67" t="e">
        <f>VLOOKUP(Calcul!$J252,'ModelParams Lp'!$D$28:$O$32,12,0)+BL247</f>
        <v>#N/A</v>
      </c>
      <c r="BU247" s="66" t="e">
        <f t="shared" ca="1" si="77"/>
        <v>#DIV/0!</v>
      </c>
      <c r="BV247" s="66" t="e">
        <f t="shared" ca="1" si="78"/>
        <v>#DIV/0!</v>
      </c>
      <c r="BW247" s="66" t="e">
        <f t="shared" ca="1" si="79"/>
        <v>#DIV/0!</v>
      </c>
      <c r="BX247" s="66" t="e">
        <f t="shared" ca="1" si="80"/>
        <v>#DIV/0!</v>
      </c>
      <c r="BY247" s="66" t="e">
        <f t="shared" ca="1" si="81"/>
        <v>#DIV/0!</v>
      </c>
      <c r="BZ247" s="66" t="e">
        <f t="shared" ca="1" si="82"/>
        <v>#DIV/0!</v>
      </c>
      <c r="CA247" s="66" t="e">
        <f t="shared" ca="1" si="83"/>
        <v>#DIV/0!</v>
      </c>
      <c r="CB247" s="66" t="e">
        <f t="shared" ca="1" si="84"/>
        <v>#DIV/0!</v>
      </c>
      <c r="CC247" s="24" t="e">
        <f ca="1">10*LOG10(IF(BU247="",0,POWER(10,((BU247+'ModelParams Lw'!$O$4)/10))) +IF(BV247="",0,POWER(10,((BV247+'ModelParams Lw'!$P$4)/10))) +IF(BW247="",0,POWER(10,((BW247+'ModelParams Lw'!$Q$4)/10))) +IF(BX247="",0,POWER(10,((BX247+'ModelParams Lw'!$R$4)/10))) +IF(BY247="",0,POWER(10,((BY247+'ModelParams Lw'!$S$4)/10))) +IF(BZ247="",0,POWER(10,((BZ247+'ModelParams Lw'!$T$4)/10))) +IF(CA247="",0,POWER(10,((CA247+'ModelParams Lw'!$U$4)/10)))+IF(CB247="",0,POWER(10,((CB247+'ModelParams Lw'!$V$4)/10))))</f>
        <v>#DIV/0!</v>
      </c>
      <c r="CD247" s="24" t="e">
        <f t="shared" ca="1" si="85"/>
        <v>#DIV/0!</v>
      </c>
      <c r="CE247" s="24" t="e">
        <f ca="1">(BU247-'ModelParams Lw'!O$10)/'ModelParams Lw'!O$11</f>
        <v>#DIV/0!</v>
      </c>
      <c r="CF247" s="24" t="e">
        <f ca="1">(BV247-'ModelParams Lw'!P$10)/'ModelParams Lw'!P$11</f>
        <v>#DIV/0!</v>
      </c>
      <c r="CG247" s="24" t="e">
        <f ca="1">(BW247-'ModelParams Lw'!Q$10)/'ModelParams Lw'!Q$11</f>
        <v>#DIV/0!</v>
      </c>
      <c r="CH247" s="24" t="e">
        <f ca="1">(BX247-'ModelParams Lw'!R$10)/'ModelParams Lw'!R$11</f>
        <v>#DIV/0!</v>
      </c>
      <c r="CI247" s="24" t="e">
        <f ca="1">(BY247-'ModelParams Lw'!S$10)/'ModelParams Lw'!S$11</f>
        <v>#DIV/0!</v>
      </c>
      <c r="CJ247" s="24" t="e">
        <f ca="1">(BZ247-'ModelParams Lw'!T$10)/'ModelParams Lw'!T$11</f>
        <v>#DIV/0!</v>
      </c>
      <c r="CK247" s="24" t="e">
        <f ca="1">(CA247-'ModelParams Lw'!U$10)/'ModelParams Lw'!U$11</f>
        <v>#DIV/0!</v>
      </c>
      <c r="CL247" s="24" t="e">
        <f ca="1">(CB247-'ModelParams Lw'!V$10)/'ModelParams Lw'!V$11</f>
        <v>#DIV/0!</v>
      </c>
      <c r="CM247" s="66" t="e">
        <f t="shared" si="86"/>
        <v>#DIV/0!</v>
      </c>
      <c r="CN247" s="66" t="e">
        <f t="shared" si="87"/>
        <v>#DIV/0!</v>
      </c>
      <c r="CO247" s="66" t="e">
        <f t="shared" si="88"/>
        <v>#DIV/0!</v>
      </c>
      <c r="CP247" s="66" t="e">
        <f t="shared" si="89"/>
        <v>#DIV/0!</v>
      </c>
      <c r="CQ247" s="66" t="e">
        <f t="shared" si="90"/>
        <v>#DIV/0!</v>
      </c>
      <c r="CR247" s="66" t="e">
        <f t="shared" si="91"/>
        <v>#DIV/0!</v>
      </c>
      <c r="CS247" s="66" t="e">
        <f t="shared" si="92"/>
        <v>#DIV/0!</v>
      </c>
      <c r="CT247" s="66" t="e">
        <f t="shared" si="93"/>
        <v>#DIV/0!</v>
      </c>
      <c r="CU247" s="24" t="e">
        <f>10*LOG10(IF(CM247="",0,POWER(10,((CM247+'ModelParams Lw'!$O$4)/10))) +IF(CN247="",0,POWER(10,((CN247+'ModelParams Lw'!$P$4)/10))) +IF(CO247="",0,POWER(10,((CO247+'ModelParams Lw'!$Q$4)/10))) +IF(CP247="",0,POWER(10,((CP247+'ModelParams Lw'!$R$4)/10))) +IF(CQ247="",0,POWER(10,((CQ247+'ModelParams Lw'!$S$4)/10))) +IF(CR247="",0,POWER(10,((CR247+'ModelParams Lw'!$T$4)/10))) +IF(CS247="",0,POWER(10,((CS247+'ModelParams Lw'!$U$4)/10)))+IF(CT247="",0,POWER(10,((CT247+'ModelParams Lw'!$V$4)/10))))</f>
        <v>#DIV/0!</v>
      </c>
      <c r="CV247" s="24" t="e">
        <f t="shared" si="94"/>
        <v>#DIV/0!</v>
      </c>
      <c r="CW247" s="24" t="e">
        <f>(CM247-'ModelParams Lw'!O$10)/'ModelParams Lw'!O$11</f>
        <v>#DIV/0!</v>
      </c>
      <c r="CX247" s="24" t="e">
        <f>(CN247-'ModelParams Lw'!P$10)/'ModelParams Lw'!P$11</f>
        <v>#DIV/0!</v>
      </c>
      <c r="CY247" s="24" t="e">
        <f>(CO247-'ModelParams Lw'!Q$10)/'ModelParams Lw'!Q$11</f>
        <v>#DIV/0!</v>
      </c>
      <c r="CZ247" s="24" t="e">
        <f>(CP247-'ModelParams Lw'!R$10)/'ModelParams Lw'!R$11</f>
        <v>#DIV/0!</v>
      </c>
      <c r="DA247" s="24" t="e">
        <f>(CQ247-'ModelParams Lw'!S$10)/'ModelParams Lw'!S$11</f>
        <v>#DIV/0!</v>
      </c>
      <c r="DB247" s="24" t="e">
        <f>(CR247-'ModelParams Lw'!T$10)/'ModelParams Lw'!T$11</f>
        <v>#DIV/0!</v>
      </c>
      <c r="DC247" s="24" t="e">
        <f>(CS247-'ModelParams Lw'!U$10)/'ModelParams Lw'!U$11</f>
        <v>#DIV/0!</v>
      </c>
      <c r="DD247" s="24" t="e">
        <f>(CT247-'ModelParams Lw'!V$10)/'ModelParams Lw'!V$11</f>
        <v>#DIV/0!</v>
      </c>
    </row>
    <row r="248" spans="1:108" x14ac:dyDescent="0.25">
      <c r="A248" s="12">
        <f>'Sound Power'!B248</f>
        <v>0</v>
      </c>
      <c r="B248" s="12">
        <f>'Sound Power'!D248</f>
        <v>0</v>
      </c>
      <c r="C248" s="12">
        <f>'Sound Power'!E248</f>
        <v>0</v>
      </c>
      <c r="D248" s="12">
        <f>'Sound Power'!F248</f>
        <v>0</v>
      </c>
      <c r="E248" s="67" t="e">
        <f>IF(Calcul!$G253="SA",'Sound Power'!AY248,'Sound Power'!P248)</f>
        <v>#DIV/0!</v>
      </c>
      <c r="F248" s="67" t="e">
        <f>IF(Calcul!$G253="SA",'Sound Power'!AZ248,'Sound Power'!Q248)</f>
        <v>#DIV/0!</v>
      </c>
      <c r="G248" s="67" t="e">
        <f>IF(Calcul!$G253="SA",'Sound Power'!BA248,'Sound Power'!R248)</f>
        <v>#DIV/0!</v>
      </c>
      <c r="H248" s="67" t="e">
        <f>IF(Calcul!$G253="SA",'Sound Power'!BB248,'Sound Power'!S248)</f>
        <v>#DIV/0!</v>
      </c>
      <c r="I248" s="67" t="e">
        <f>IF(Calcul!$G253="SA",'Sound Power'!BC248,'Sound Power'!T248)</f>
        <v>#DIV/0!</v>
      </c>
      <c r="J248" s="67" t="e">
        <f>IF(Calcul!$G253="SA",'Sound Power'!BD248,'Sound Power'!U248)</f>
        <v>#DIV/0!</v>
      </c>
      <c r="K248" s="67" t="e">
        <f>IF(Calcul!$G253="SA",'Sound Power'!BE248,'Sound Power'!V248)</f>
        <v>#DIV/0!</v>
      </c>
      <c r="L248" s="67" t="e">
        <f>IF(Calcul!$G253="SA",'Sound Power'!BF248,'Sound Power'!W248)</f>
        <v>#DIV/0!</v>
      </c>
      <c r="M248" s="67" t="e">
        <f>'Sound Power'!BY248</f>
        <v>#DIV/0!</v>
      </c>
      <c r="N248" s="67" t="e">
        <f>'Sound Power'!BZ248</f>
        <v>#DIV/0!</v>
      </c>
      <c r="O248" s="67" t="e">
        <f>'Sound Power'!CA248</f>
        <v>#DIV/0!</v>
      </c>
      <c r="P248" s="67" t="e">
        <f>'Sound Power'!CB248</f>
        <v>#DIV/0!</v>
      </c>
      <c r="Q248" s="67" t="e">
        <f>'Sound Power'!CC248</f>
        <v>#DIV/0!</v>
      </c>
      <c r="R248" s="67" t="e">
        <f>'Sound Power'!CD248</f>
        <v>#DIV/0!</v>
      </c>
      <c r="S248" s="67" t="e">
        <f>'Sound Power'!CE248</f>
        <v>#DIV/0!</v>
      </c>
      <c r="T248" s="67" t="e">
        <f>'Sound Power'!CF248</f>
        <v>#DIV/0!</v>
      </c>
      <c r="U248" s="64">
        <f t="shared" si="74"/>
        <v>0</v>
      </c>
      <c r="V248" s="64">
        <f t="shared" si="75"/>
        <v>0</v>
      </c>
      <c r="W248" s="67" t="e">
        <f>('ModelParams Lp'!B$4*10^'ModelParams Lp'!B$5*($U248/$V248)^'ModelParams Lp'!B$6)*3</f>
        <v>#DIV/0!</v>
      </c>
      <c r="X248" s="67" t="e">
        <f>('ModelParams Lp'!C$4*10^'ModelParams Lp'!C$5*($U248/$V248)^'ModelParams Lp'!C$6)*3</f>
        <v>#DIV/0!</v>
      </c>
      <c r="Y248" s="67" t="e">
        <f>('ModelParams Lp'!D$4*10^'ModelParams Lp'!D$5*($U248/$V248)^'ModelParams Lp'!D$6)*3</f>
        <v>#DIV/0!</v>
      </c>
      <c r="Z248" s="67" t="e">
        <f>('ModelParams Lp'!E$4*10^'ModelParams Lp'!E$5*($U248/$V248)^'ModelParams Lp'!E$6)*3</f>
        <v>#DIV/0!</v>
      </c>
      <c r="AA248" s="67" t="e">
        <f>('ModelParams Lp'!F$4*10^'ModelParams Lp'!F$5*($U248/$V248)^'ModelParams Lp'!F$6)*3</f>
        <v>#DIV/0!</v>
      </c>
      <c r="AB248" s="67" t="e">
        <f>('ModelParams Lp'!G$4*10^'ModelParams Lp'!G$5*($U248/$V248)^'ModelParams Lp'!G$6)*3</f>
        <v>#DIV/0!</v>
      </c>
      <c r="AC248" s="67" t="e">
        <f>('ModelParams Lp'!H$4*10^'ModelParams Lp'!H$5*($U248/$V248)^'ModelParams Lp'!H$6)*3</f>
        <v>#DIV/0!</v>
      </c>
      <c r="AD248" s="67" t="e">
        <f>('ModelParams Lp'!I$4*10^'ModelParams Lp'!I$5*($U248/$V248)^'ModelParams Lp'!I$6)*3</f>
        <v>#DIV/0!</v>
      </c>
      <c r="AE248" s="53" t="e">
        <f t="shared" si="76"/>
        <v>#DIV/0!</v>
      </c>
      <c r="AF248" s="53" t="e">
        <f>IF(AE248&lt;'ModelParams Lp'!$B$16,-1,IF(AE248&lt;'ModelParams Lp'!$C$16,0,IF(AE248&lt;'ModelParams Lp'!$D$16,1,IF(AE248&lt;'ModelParams Lp'!$E$16,2,IF(AE248&lt;'ModelParams Lp'!$F$16,3,IF(AE248&lt;'ModelParams Lp'!$G$16,4,IF(AE248&lt;'ModelParams Lp'!$H$16,5,6)))))))</f>
        <v>#DIV/0!</v>
      </c>
      <c r="AG248" s="67" t="e">
        <f ca="1">IF($AF248&gt;1,0,OFFSET('ModelParams Lp'!$C$12,0,-'Sound Pressure'!$AF248))</f>
        <v>#DIV/0!</v>
      </c>
      <c r="AH248" s="67" t="e">
        <f ca="1">IF($AF248&gt;2,0,OFFSET('ModelParams Lp'!$D$12,0,-'Sound Pressure'!$AF248))</f>
        <v>#DIV/0!</v>
      </c>
      <c r="AI248" s="67" t="e">
        <f ca="1">IF($AF248&gt;3,0,OFFSET('ModelParams Lp'!$E$12,0,-'Sound Pressure'!$AF248))</f>
        <v>#DIV/0!</v>
      </c>
      <c r="AJ248" s="67" t="e">
        <f ca="1">IF($AF248&gt;4,0,OFFSET('ModelParams Lp'!$F$12,0,-'Sound Pressure'!$AF248))</f>
        <v>#DIV/0!</v>
      </c>
      <c r="AK248" s="67" t="e">
        <f ca="1">IF($AF248&gt;3,0,OFFSET('ModelParams Lp'!$G$12,0,-'Sound Pressure'!$AF248))</f>
        <v>#DIV/0!</v>
      </c>
      <c r="AL248" s="67" t="e">
        <f ca="1">IF($AF248&gt;5,0,OFFSET('ModelParams Lp'!$H$12,0,-'Sound Pressure'!$AF248))</f>
        <v>#DIV/0!</v>
      </c>
      <c r="AM248" s="67" t="e">
        <f ca="1">IF($AF248&gt;6,0,OFFSET('ModelParams Lp'!$I$12,0,-'Sound Pressure'!$AF248))</f>
        <v>#DIV/0!</v>
      </c>
      <c r="AN248" s="67" t="e">
        <f ca="1">IF($AF248&gt;7,0,IF($AF$4&lt;0,3,OFFSET('ModelParams Lp'!$J$12,0,-'Sound Pressure'!$AF248)))</f>
        <v>#DIV/0!</v>
      </c>
      <c r="AO248" s="67" t="e">
        <f t="shared" si="95"/>
        <v>#DIV/0!</v>
      </c>
      <c r="AP248" s="67" t="e">
        <f t="shared" si="96"/>
        <v>#DIV/0!</v>
      </c>
      <c r="AQ248" s="67" t="e">
        <f t="shared" si="96"/>
        <v>#DIV/0!</v>
      </c>
      <c r="AR248" s="67" t="e">
        <f t="shared" si="96"/>
        <v>#DIV/0!</v>
      </c>
      <c r="AS248" s="67" t="e">
        <f t="shared" si="96"/>
        <v>#DIV/0!</v>
      </c>
      <c r="AT248" s="67" t="e">
        <f t="shared" si="96"/>
        <v>#DIV/0!</v>
      </c>
      <c r="AU248" s="67" t="e">
        <f t="shared" si="96"/>
        <v>#DIV/0!</v>
      </c>
      <c r="AV248" s="67" t="e">
        <f t="shared" si="96"/>
        <v>#DIV/0!</v>
      </c>
      <c r="AW248" s="67">
        <f>'ModelParams Lp'!B$22</f>
        <v>4</v>
      </c>
      <c r="AX248" s="67">
        <f>'ModelParams Lp'!C$22</f>
        <v>2</v>
      </c>
      <c r="AY248" s="67">
        <f>'ModelParams Lp'!D$22</f>
        <v>1</v>
      </c>
      <c r="AZ248" s="67">
        <f>'ModelParams Lp'!E$22</f>
        <v>0</v>
      </c>
      <c r="BA248" s="67">
        <f>'ModelParams Lp'!F$22</f>
        <v>0</v>
      </c>
      <c r="BB248" s="67">
        <f>'ModelParams Lp'!G$22</f>
        <v>0</v>
      </c>
      <c r="BC248" s="67">
        <f>'ModelParams Lp'!H$22</f>
        <v>0</v>
      </c>
      <c r="BD248" s="67">
        <f>'ModelParams Lp'!I$22</f>
        <v>0</v>
      </c>
      <c r="BE248" s="67" t="e">
        <f>-10*LOG(2/(4*PI()*2^2)+4/(0.163*(Calcul!$K253*Calcul!$L253)/VLOOKUP(Calcul!$I253,'ModelParams Lp'!$E$37:$F$39,2,0)))</f>
        <v>#N/A</v>
      </c>
      <c r="BF248" s="67" t="e">
        <f>-10*LOG(2/(4*PI()*2^2)+4/(0.163*(Calcul!$K253*Calcul!$L253)/VLOOKUP(Calcul!$I253,'ModelParams Lp'!$E$37:$F$39,2,0)))</f>
        <v>#N/A</v>
      </c>
      <c r="BG248" s="67" t="e">
        <f>-10*LOG(2/(4*PI()*2^2)+4/(0.163*(Calcul!$K253*Calcul!$L253)/VLOOKUP(Calcul!$I253,'ModelParams Lp'!$E$37:$F$39,2,0)))</f>
        <v>#N/A</v>
      </c>
      <c r="BH248" s="67" t="e">
        <f>-10*LOG(2/(4*PI()*2^2)+4/(0.163*(Calcul!$K253*Calcul!$L253)/VLOOKUP(Calcul!$I253,'ModelParams Lp'!$E$37:$F$39,2,0)))</f>
        <v>#N/A</v>
      </c>
      <c r="BI248" s="67" t="e">
        <f>-10*LOG(2/(4*PI()*2^2)+4/(0.163*(Calcul!$K253*Calcul!$L253)/VLOOKUP(Calcul!$I253,'ModelParams Lp'!$E$37:$F$39,2,0)))</f>
        <v>#N/A</v>
      </c>
      <c r="BJ248" s="67" t="e">
        <f>-10*LOG(2/(4*PI()*2^2)+4/(0.163*(Calcul!$K253*Calcul!$L253)/VLOOKUP(Calcul!$I253,'ModelParams Lp'!$E$37:$F$39,2,0)))</f>
        <v>#N/A</v>
      </c>
      <c r="BK248" s="67" t="e">
        <f>-10*LOG(2/(4*PI()*2^2)+4/(0.163*(Calcul!$K253*Calcul!$L253)/VLOOKUP(Calcul!$I253,'ModelParams Lp'!$E$37:$F$39,2,0)))</f>
        <v>#N/A</v>
      </c>
      <c r="BL248" s="67" t="e">
        <f>-10*LOG(2/(4*PI()*2^2)+4/(0.163*(Calcul!$K253*Calcul!$L253)/VLOOKUP(Calcul!$I253,'ModelParams Lp'!$E$37:$F$39,2,0)))</f>
        <v>#N/A</v>
      </c>
      <c r="BM248" s="67" t="e">
        <f>VLOOKUP(Calcul!$J253,'ModelParams Lp'!$D$28:$O$32,5,0)+BE248</f>
        <v>#N/A</v>
      </c>
      <c r="BN248" s="67" t="e">
        <f>VLOOKUP(Calcul!$J253,'ModelParams Lp'!$D$28:$O$32,6,0)+BF248</f>
        <v>#N/A</v>
      </c>
      <c r="BO248" s="67" t="e">
        <f>VLOOKUP(Calcul!$J253,'ModelParams Lp'!$D$28:$O$32,7,0)+BG248</f>
        <v>#N/A</v>
      </c>
      <c r="BP248" s="67" t="e">
        <f>VLOOKUP(Calcul!$J253,'ModelParams Lp'!$D$28:$O$32,8,0)+BH248</f>
        <v>#N/A</v>
      </c>
      <c r="BQ248" s="67" t="e">
        <f>VLOOKUP(Calcul!$J253,'ModelParams Lp'!$D$28:$O$32,9,0)+BI248</f>
        <v>#N/A</v>
      </c>
      <c r="BR248" s="67" t="e">
        <f>VLOOKUP(Calcul!$J253,'ModelParams Lp'!$D$28:$O$32,10,0)+BJ248</f>
        <v>#N/A</v>
      </c>
      <c r="BS248" s="67" t="e">
        <f>VLOOKUP(Calcul!$J253,'ModelParams Lp'!$D$28:$O$32,11,0)+BK248</f>
        <v>#N/A</v>
      </c>
      <c r="BT248" s="67" t="e">
        <f>VLOOKUP(Calcul!$J253,'ModelParams Lp'!$D$28:$O$32,12,0)+BL248</f>
        <v>#N/A</v>
      </c>
      <c r="BU248" s="66" t="e">
        <f t="shared" ca="1" si="77"/>
        <v>#DIV/0!</v>
      </c>
      <c r="BV248" s="66" t="e">
        <f t="shared" ca="1" si="78"/>
        <v>#DIV/0!</v>
      </c>
      <c r="BW248" s="66" t="e">
        <f t="shared" ca="1" si="79"/>
        <v>#DIV/0!</v>
      </c>
      <c r="BX248" s="66" t="e">
        <f t="shared" ca="1" si="80"/>
        <v>#DIV/0!</v>
      </c>
      <c r="BY248" s="66" t="e">
        <f t="shared" ca="1" si="81"/>
        <v>#DIV/0!</v>
      </c>
      <c r="BZ248" s="66" t="e">
        <f t="shared" ca="1" si="82"/>
        <v>#DIV/0!</v>
      </c>
      <c r="CA248" s="66" t="e">
        <f t="shared" ca="1" si="83"/>
        <v>#DIV/0!</v>
      </c>
      <c r="CB248" s="66" t="e">
        <f t="shared" ca="1" si="84"/>
        <v>#DIV/0!</v>
      </c>
      <c r="CC248" s="24" t="e">
        <f ca="1">10*LOG10(IF(BU248="",0,POWER(10,((BU248+'ModelParams Lw'!$O$4)/10))) +IF(BV248="",0,POWER(10,((BV248+'ModelParams Lw'!$P$4)/10))) +IF(BW248="",0,POWER(10,((BW248+'ModelParams Lw'!$Q$4)/10))) +IF(BX248="",0,POWER(10,((BX248+'ModelParams Lw'!$R$4)/10))) +IF(BY248="",0,POWER(10,((BY248+'ModelParams Lw'!$S$4)/10))) +IF(BZ248="",0,POWER(10,((BZ248+'ModelParams Lw'!$T$4)/10))) +IF(CA248="",0,POWER(10,((CA248+'ModelParams Lw'!$U$4)/10)))+IF(CB248="",0,POWER(10,((CB248+'ModelParams Lw'!$V$4)/10))))</f>
        <v>#DIV/0!</v>
      </c>
      <c r="CD248" s="24" t="e">
        <f t="shared" ca="1" si="85"/>
        <v>#DIV/0!</v>
      </c>
      <c r="CE248" s="24" t="e">
        <f ca="1">(BU248-'ModelParams Lw'!O$10)/'ModelParams Lw'!O$11</f>
        <v>#DIV/0!</v>
      </c>
      <c r="CF248" s="24" t="e">
        <f ca="1">(BV248-'ModelParams Lw'!P$10)/'ModelParams Lw'!P$11</f>
        <v>#DIV/0!</v>
      </c>
      <c r="CG248" s="24" t="e">
        <f ca="1">(BW248-'ModelParams Lw'!Q$10)/'ModelParams Lw'!Q$11</f>
        <v>#DIV/0!</v>
      </c>
      <c r="CH248" s="24" t="e">
        <f ca="1">(BX248-'ModelParams Lw'!R$10)/'ModelParams Lw'!R$11</f>
        <v>#DIV/0!</v>
      </c>
      <c r="CI248" s="24" t="e">
        <f ca="1">(BY248-'ModelParams Lw'!S$10)/'ModelParams Lw'!S$11</f>
        <v>#DIV/0!</v>
      </c>
      <c r="CJ248" s="24" t="e">
        <f ca="1">(BZ248-'ModelParams Lw'!T$10)/'ModelParams Lw'!T$11</f>
        <v>#DIV/0!</v>
      </c>
      <c r="CK248" s="24" t="e">
        <f ca="1">(CA248-'ModelParams Lw'!U$10)/'ModelParams Lw'!U$11</f>
        <v>#DIV/0!</v>
      </c>
      <c r="CL248" s="24" t="e">
        <f ca="1">(CB248-'ModelParams Lw'!V$10)/'ModelParams Lw'!V$11</f>
        <v>#DIV/0!</v>
      </c>
      <c r="CM248" s="66" t="e">
        <f t="shared" si="86"/>
        <v>#DIV/0!</v>
      </c>
      <c r="CN248" s="66" t="e">
        <f t="shared" si="87"/>
        <v>#DIV/0!</v>
      </c>
      <c r="CO248" s="66" t="e">
        <f t="shared" si="88"/>
        <v>#DIV/0!</v>
      </c>
      <c r="CP248" s="66" t="e">
        <f t="shared" si="89"/>
        <v>#DIV/0!</v>
      </c>
      <c r="CQ248" s="66" t="e">
        <f t="shared" si="90"/>
        <v>#DIV/0!</v>
      </c>
      <c r="CR248" s="66" t="e">
        <f t="shared" si="91"/>
        <v>#DIV/0!</v>
      </c>
      <c r="CS248" s="66" t="e">
        <f t="shared" si="92"/>
        <v>#DIV/0!</v>
      </c>
      <c r="CT248" s="66" t="e">
        <f t="shared" si="93"/>
        <v>#DIV/0!</v>
      </c>
      <c r="CU248" s="24" t="e">
        <f>10*LOG10(IF(CM248="",0,POWER(10,((CM248+'ModelParams Lw'!$O$4)/10))) +IF(CN248="",0,POWER(10,((CN248+'ModelParams Lw'!$P$4)/10))) +IF(CO248="",0,POWER(10,((CO248+'ModelParams Lw'!$Q$4)/10))) +IF(CP248="",0,POWER(10,((CP248+'ModelParams Lw'!$R$4)/10))) +IF(CQ248="",0,POWER(10,((CQ248+'ModelParams Lw'!$S$4)/10))) +IF(CR248="",0,POWER(10,((CR248+'ModelParams Lw'!$T$4)/10))) +IF(CS248="",0,POWER(10,((CS248+'ModelParams Lw'!$U$4)/10)))+IF(CT248="",0,POWER(10,((CT248+'ModelParams Lw'!$V$4)/10))))</f>
        <v>#DIV/0!</v>
      </c>
      <c r="CV248" s="24" t="e">
        <f t="shared" si="94"/>
        <v>#DIV/0!</v>
      </c>
      <c r="CW248" s="24" t="e">
        <f>(CM248-'ModelParams Lw'!O$10)/'ModelParams Lw'!O$11</f>
        <v>#DIV/0!</v>
      </c>
      <c r="CX248" s="24" t="e">
        <f>(CN248-'ModelParams Lw'!P$10)/'ModelParams Lw'!P$11</f>
        <v>#DIV/0!</v>
      </c>
      <c r="CY248" s="24" t="e">
        <f>(CO248-'ModelParams Lw'!Q$10)/'ModelParams Lw'!Q$11</f>
        <v>#DIV/0!</v>
      </c>
      <c r="CZ248" s="24" t="e">
        <f>(CP248-'ModelParams Lw'!R$10)/'ModelParams Lw'!R$11</f>
        <v>#DIV/0!</v>
      </c>
      <c r="DA248" s="24" t="e">
        <f>(CQ248-'ModelParams Lw'!S$10)/'ModelParams Lw'!S$11</f>
        <v>#DIV/0!</v>
      </c>
      <c r="DB248" s="24" t="e">
        <f>(CR248-'ModelParams Lw'!T$10)/'ModelParams Lw'!T$11</f>
        <v>#DIV/0!</v>
      </c>
      <c r="DC248" s="24" t="e">
        <f>(CS248-'ModelParams Lw'!U$10)/'ModelParams Lw'!U$11</f>
        <v>#DIV/0!</v>
      </c>
      <c r="DD248" s="24" t="e">
        <f>(CT248-'ModelParams Lw'!V$10)/'ModelParams Lw'!V$11</f>
        <v>#DIV/0!</v>
      </c>
    </row>
    <row r="249" spans="1:108" x14ac:dyDescent="0.25">
      <c r="A249" s="12">
        <f>'Sound Power'!B249</f>
        <v>0</v>
      </c>
      <c r="B249" s="12">
        <f>'Sound Power'!D249</f>
        <v>0</v>
      </c>
      <c r="C249" s="12">
        <f>'Sound Power'!E249</f>
        <v>0</v>
      </c>
      <c r="D249" s="12">
        <f>'Sound Power'!F249</f>
        <v>0</v>
      </c>
      <c r="E249" s="67" t="e">
        <f>IF(Calcul!$G254="SA",'Sound Power'!AY249,'Sound Power'!P249)</f>
        <v>#DIV/0!</v>
      </c>
      <c r="F249" s="67" t="e">
        <f>IF(Calcul!$G254="SA",'Sound Power'!AZ249,'Sound Power'!Q249)</f>
        <v>#DIV/0!</v>
      </c>
      <c r="G249" s="67" t="e">
        <f>IF(Calcul!$G254="SA",'Sound Power'!BA249,'Sound Power'!R249)</f>
        <v>#DIV/0!</v>
      </c>
      <c r="H249" s="67" t="e">
        <f>IF(Calcul!$G254="SA",'Sound Power'!BB249,'Sound Power'!S249)</f>
        <v>#DIV/0!</v>
      </c>
      <c r="I249" s="67" t="e">
        <f>IF(Calcul!$G254="SA",'Sound Power'!BC249,'Sound Power'!T249)</f>
        <v>#DIV/0!</v>
      </c>
      <c r="J249" s="67" t="e">
        <f>IF(Calcul!$G254="SA",'Sound Power'!BD249,'Sound Power'!U249)</f>
        <v>#DIV/0!</v>
      </c>
      <c r="K249" s="67" t="e">
        <f>IF(Calcul!$G254="SA",'Sound Power'!BE249,'Sound Power'!V249)</f>
        <v>#DIV/0!</v>
      </c>
      <c r="L249" s="67" t="e">
        <f>IF(Calcul!$G254="SA",'Sound Power'!BF249,'Sound Power'!W249)</f>
        <v>#DIV/0!</v>
      </c>
      <c r="M249" s="67" t="e">
        <f>'Sound Power'!BY249</f>
        <v>#DIV/0!</v>
      </c>
      <c r="N249" s="67" t="e">
        <f>'Sound Power'!BZ249</f>
        <v>#DIV/0!</v>
      </c>
      <c r="O249" s="67" t="e">
        <f>'Sound Power'!CA249</f>
        <v>#DIV/0!</v>
      </c>
      <c r="P249" s="67" t="e">
        <f>'Sound Power'!CB249</f>
        <v>#DIV/0!</v>
      </c>
      <c r="Q249" s="67" t="e">
        <f>'Sound Power'!CC249</f>
        <v>#DIV/0!</v>
      </c>
      <c r="R249" s="67" t="e">
        <f>'Sound Power'!CD249</f>
        <v>#DIV/0!</v>
      </c>
      <c r="S249" s="67" t="e">
        <f>'Sound Power'!CE249</f>
        <v>#DIV/0!</v>
      </c>
      <c r="T249" s="67" t="e">
        <f>'Sound Power'!CF249</f>
        <v>#DIV/0!</v>
      </c>
      <c r="U249" s="64">
        <f t="shared" si="74"/>
        <v>0</v>
      </c>
      <c r="V249" s="64">
        <f t="shared" si="75"/>
        <v>0</v>
      </c>
      <c r="W249" s="67" t="e">
        <f>('ModelParams Lp'!B$4*10^'ModelParams Lp'!B$5*($U249/$V249)^'ModelParams Lp'!B$6)*3</f>
        <v>#DIV/0!</v>
      </c>
      <c r="X249" s="67" t="e">
        <f>('ModelParams Lp'!C$4*10^'ModelParams Lp'!C$5*($U249/$V249)^'ModelParams Lp'!C$6)*3</f>
        <v>#DIV/0!</v>
      </c>
      <c r="Y249" s="67" t="e">
        <f>('ModelParams Lp'!D$4*10^'ModelParams Lp'!D$5*($U249/$V249)^'ModelParams Lp'!D$6)*3</f>
        <v>#DIV/0!</v>
      </c>
      <c r="Z249" s="67" t="e">
        <f>('ModelParams Lp'!E$4*10^'ModelParams Lp'!E$5*($U249/$V249)^'ModelParams Lp'!E$6)*3</f>
        <v>#DIV/0!</v>
      </c>
      <c r="AA249" s="67" t="e">
        <f>('ModelParams Lp'!F$4*10^'ModelParams Lp'!F$5*($U249/$V249)^'ModelParams Lp'!F$6)*3</f>
        <v>#DIV/0!</v>
      </c>
      <c r="AB249" s="67" t="e">
        <f>('ModelParams Lp'!G$4*10^'ModelParams Lp'!G$5*($U249/$V249)^'ModelParams Lp'!G$6)*3</f>
        <v>#DIV/0!</v>
      </c>
      <c r="AC249" s="67" t="e">
        <f>('ModelParams Lp'!H$4*10^'ModelParams Lp'!H$5*($U249/$V249)^'ModelParams Lp'!H$6)*3</f>
        <v>#DIV/0!</v>
      </c>
      <c r="AD249" s="67" t="e">
        <f>('ModelParams Lp'!I$4*10^'ModelParams Lp'!I$5*($U249/$V249)^'ModelParams Lp'!I$6)*3</f>
        <v>#DIV/0!</v>
      </c>
      <c r="AE249" s="53" t="e">
        <f t="shared" si="76"/>
        <v>#DIV/0!</v>
      </c>
      <c r="AF249" s="53" t="e">
        <f>IF(AE249&lt;'ModelParams Lp'!$B$16,-1,IF(AE249&lt;'ModelParams Lp'!$C$16,0,IF(AE249&lt;'ModelParams Lp'!$D$16,1,IF(AE249&lt;'ModelParams Lp'!$E$16,2,IF(AE249&lt;'ModelParams Lp'!$F$16,3,IF(AE249&lt;'ModelParams Lp'!$G$16,4,IF(AE249&lt;'ModelParams Lp'!$H$16,5,6)))))))</f>
        <v>#DIV/0!</v>
      </c>
      <c r="AG249" s="67" t="e">
        <f ca="1">IF($AF249&gt;1,0,OFFSET('ModelParams Lp'!$C$12,0,-'Sound Pressure'!$AF249))</f>
        <v>#DIV/0!</v>
      </c>
      <c r="AH249" s="67" t="e">
        <f ca="1">IF($AF249&gt;2,0,OFFSET('ModelParams Lp'!$D$12,0,-'Sound Pressure'!$AF249))</f>
        <v>#DIV/0!</v>
      </c>
      <c r="AI249" s="67" t="e">
        <f ca="1">IF($AF249&gt;3,0,OFFSET('ModelParams Lp'!$E$12,0,-'Sound Pressure'!$AF249))</f>
        <v>#DIV/0!</v>
      </c>
      <c r="AJ249" s="67" t="e">
        <f ca="1">IF($AF249&gt;4,0,OFFSET('ModelParams Lp'!$F$12,0,-'Sound Pressure'!$AF249))</f>
        <v>#DIV/0!</v>
      </c>
      <c r="AK249" s="67" t="e">
        <f ca="1">IF($AF249&gt;3,0,OFFSET('ModelParams Lp'!$G$12,0,-'Sound Pressure'!$AF249))</f>
        <v>#DIV/0!</v>
      </c>
      <c r="AL249" s="67" t="e">
        <f ca="1">IF($AF249&gt;5,0,OFFSET('ModelParams Lp'!$H$12,0,-'Sound Pressure'!$AF249))</f>
        <v>#DIV/0!</v>
      </c>
      <c r="AM249" s="67" t="e">
        <f ca="1">IF($AF249&gt;6,0,OFFSET('ModelParams Lp'!$I$12,0,-'Sound Pressure'!$AF249))</f>
        <v>#DIV/0!</v>
      </c>
      <c r="AN249" s="67" t="e">
        <f ca="1">IF($AF249&gt;7,0,IF($AF$4&lt;0,3,OFFSET('ModelParams Lp'!$J$12,0,-'Sound Pressure'!$AF249)))</f>
        <v>#DIV/0!</v>
      </c>
      <c r="AO249" s="67" t="e">
        <f t="shared" si="95"/>
        <v>#DIV/0!</v>
      </c>
      <c r="AP249" s="67" t="e">
        <f t="shared" si="96"/>
        <v>#DIV/0!</v>
      </c>
      <c r="AQ249" s="67" t="e">
        <f t="shared" si="96"/>
        <v>#DIV/0!</v>
      </c>
      <c r="AR249" s="67" t="e">
        <f t="shared" si="96"/>
        <v>#DIV/0!</v>
      </c>
      <c r="AS249" s="67" t="e">
        <f t="shared" si="96"/>
        <v>#DIV/0!</v>
      </c>
      <c r="AT249" s="67" t="e">
        <f t="shared" si="96"/>
        <v>#DIV/0!</v>
      </c>
      <c r="AU249" s="67" t="e">
        <f t="shared" si="96"/>
        <v>#DIV/0!</v>
      </c>
      <c r="AV249" s="67" t="e">
        <f t="shared" si="96"/>
        <v>#DIV/0!</v>
      </c>
      <c r="AW249" s="67">
        <f>'ModelParams Lp'!B$22</f>
        <v>4</v>
      </c>
      <c r="AX249" s="67">
        <f>'ModelParams Lp'!C$22</f>
        <v>2</v>
      </c>
      <c r="AY249" s="67">
        <f>'ModelParams Lp'!D$22</f>
        <v>1</v>
      </c>
      <c r="AZ249" s="67">
        <f>'ModelParams Lp'!E$22</f>
        <v>0</v>
      </c>
      <c r="BA249" s="67">
        <f>'ModelParams Lp'!F$22</f>
        <v>0</v>
      </c>
      <c r="BB249" s="67">
        <f>'ModelParams Lp'!G$22</f>
        <v>0</v>
      </c>
      <c r="BC249" s="67">
        <f>'ModelParams Lp'!H$22</f>
        <v>0</v>
      </c>
      <c r="BD249" s="67">
        <f>'ModelParams Lp'!I$22</f>
        <v>0</v>
      </c>
      <c r="BE249" s="67" t="e">
        <f>-10*LOG(2/(4*PI()*2^2)+4/(0.163*(Calcul!$K254*Calcul!$L254)/VLOOKUP(Calcul!$I254,'ModelParams Lp'!$E$37:$F$39,2,0)))</f>
        <v>#N/A</v>
      </c>
      <c r="BF249" s="67" t="e">
        <f>-10*LOG(2/(4*PI()*2^2)+4/(0.163*(Calcul!$K254*Calcul!$L254)/VLOOKUP(Calcul!$I254,'ModelParams Lp'!$E$37:$F$39,2,0)))</f>
        <v>#N/A</v>
      </c>
      <c r="BG249" s="67" t="e">
        <f>-10*LOG(2/(4*PI()*2^2)+4/(0.163*(Calcul!$K254*Calcul!$L254)/VLOOKUP(Calcul!$I254,'ModelParams Lp'!$E$37:$F$39,2,0)))</f>
        <v>#N/A</v>
      </c>
      <c r="BH249" s="67" t="e">
        <f>-10*LOG(2/(4*PI()*2^2)+4/(0.163*(Calcul!$K254*Calcul!$L254)/VLOOKUP(Calcul!$I254,'ModelParams Lp'!$E$37:$F$39,2,0)))</f>
        <v>#N/A</v>
      </c>
      <c r="BI249" s="67" t="e">
        <f>-10*LOG(2/(4*PI()*2^2)+4/(0.163*(Calcul!$K254*Calcul!$L254)/VLOOKUP(Calcul!$I254,'ModelParams Lp'!$E$37:$F$39,2,0)))</f>
        <v>#N/A</v>
      </c>
      <c r="BJ249" s="67" t="e">
        <f>-10*LOG(2/(4*PI()*2^2)+4/(0.163*(Calcul!$K254*Calcul!$L254)/VLOOKUP(Calcul!$I254,'ModelParams Lp'!$E$37:$F$39,2,0)))</f>
        <v>#N/A</v>
      </c>
      <c r="BK249" s="67" t="e">
        <f>-10*LOG(2/(4*PI()*2^2)+4/(0.163*(Calcul!$K254*Calcul!$L254)/VLOOKUP(Calcul!$I254,'ModelParams Lp'!$E$37:$F$39,2,0)))</f>
        <v>#N/A</v>
      </c>
      <c r="BL249" s="67" t="e">
        <f>-10*LOG(2/(4*PI()*2^2)+4/(0.163*(Calcul!$K254*Calcul!$L254)/VLOOKUP(Calcul!$I254,'ModelParams Lp'!$E$37:$F$39,2,0)))</f>
        <v>#N/A</v>
      </c>
      <c r="BM249" s="67" t="e">
        <f>VLOOKUP(Calcul!$J254,'ModelParams Lp'!$D$28:$O$32,5,0)+BE249</f>
        <v>#N/A</v>
      </c>
      <c r="BN249" s="67" t="e">
        <f>VLOOKUP(Calcul!$J254,'ModelParams Lp'!$D$28:$O$32,6,0)+BF249</f>
        <v>#N/A</v>
      </c>
      <c r="BO249" s="67" t="e">
        <f>VLOOKUP(Calcul!$J254,'ModelParams Lp'!$D$28:$O$32,7,0)+BG249</f>
        <v>#N/A</v>
      </c>
      <c r="BP249" s="67" t="e">
        <f>VLOOKUP(Calcul!$J254,'ModelParams Lp'!$D$28:$O$32,8,0)+BH249</f>
        <v>#N/A</v>
      </c>
      <c r="BQ249" s="67" t="e">
        <f>VLOOKUP(Calcul!$J254,'ModelParams Lp'!$D$28:$O$32,9,0)+BI249</f>
        <v>#N/A</v>
      </c>
      <c r="BR249" s="67" t="e">
        <f>VLOOKUP(Calcul!$J254,'ModelParams Lp'!$D$28:$O$32,10,0)+BJ249</f>
        <v>#N/A</v>
      </c>
      <c r="BS249" s="67" t="e">
        <f>VLOOKUP(Calcul!$J254,'ModelParams Lp'!$D$28:$O$32,11,0)+BK249</f>
        <v>#N/A</v>
      </c>
      <c r="BT249" s="67" t="e">
        <f>VLOOKUP(Calcul!$J254,'ModelParams Lp'!$D$28:$O$32,12,0)+BL249</f>
        <v>#N/A</v>
      </c>
      <c r="BU249" s="66" t="e">
        <f t="shared" ca="1" si="77"/>
        <v>#DIV/0!</v>
      </c>
      <c r="BV249" s="66" t="e">
        <f t="shared" ca="1" si="78"/>
        <v>#DIV/0!</v>
      </c>
      <c r="BW249" s="66" t="e">
        <f t="shared" ca="1" si="79"/>
        <v>#DIV/0!</v>
      </c>
      <c r="BX249" s="66" t="e">
        <f t="shared" ca="1" si="80"/>
        <v>#DIV/0!</v>
      </c>
      <c r="BY249" s="66" t="e">
        <f t="shared" ca="1" si="81"/>
        <v>#DIV/0!</v>
      </c>
      <c r="BZ249" s="66" t="e">
        <f t="shared" ca="1" si="82"/>
        <v>#DIV/0!</v>
      </c>
      <c r="CA249" s="66" t="e">
        <f t="shared" ca="1" si="83"/>
        <v>#DIV/0!</v>
      </c>
      <c r="CB249" s="66" t="e">
        <f t="shared" ca="1" si="84"/>
        <v>#DIV/0!</v>
      </c>
      <c r="CC249" s="24" t="e">
        <f ca="1">10*LOG10(IF(BU249="",0,POWER(10,((BU249+'ModelParams Lw'!$O$4)/10))) +IF(BV249="",0,POWER(10,((BV249+'ModelParams Lw'!$P$4)/10))) +IF(BW249="",0,POWER(10,((BW249+'ModelParams Lw'!$Q$4)/10))) +IF(BX249="",0,POWER(10,((BX249+'ModelParams Lw'!$R$4)/10))) +IF(BY249="",0,POWER(10,((BY249+'ModelParams Lw'!$S$4)/10))) +IF(BZ249="",0,POWER(10,((BZ249+'ModelParams Lw'!$T$4)/10))) +IF(CA249="",0,POWER(10,((CA249+'ModelParams Lw'!$U$4)/10)))+IF(CB249="",0,POWER(10,((CB249+'ModelParams Lw'!$V$4)/10))))</f>
        <v>#DIV/0!</v>
      </c>
      <c r="CD249" s="24" t="e">
        <f t="shared" ca="1" si="85"/>
        <v>#DIV/0!</v>
      </c>
      <c r="CE249" s="24" t="e">
        <f ca="1">(BU249-'ModelParams Lw'!O$10)/'ModelParams Lw'!O$11</f>
        <v>#DIV/0!</v>
      </c>
      <c r="CF249" s="24" t="e">
        <f ca="1">(BV249-'ModelParams Lw'!P$10)/'ModelParams Lw'!P$11</f>
        <v>#DIV/0!</v>
      </c>
      <c r="CG249" s="24" t="e">
        <f ca="1">(BW249-'ModelParams Lw'!Q$10)/'ModelParams Lw'!Q$11</f>
        <v>#DIV/0!</v>
      </c>
      <c r="CH249" s="24" t="e">
        <f ca="1">(BX249-'ModelParams Lw'!R$10)/'ModelParams Lw'!R$11</f>
        <v>#DIV/0!</v>
      </c>
      <c r="CI249" s="24" t="e">
        <f ca="1">(BY249-'ModelParams Lw'!S$10)/'ModelParams Lw'!S$11</f>
        <v>#DIV/0!</v>
      </c>
      <c r="CJ249" s="24" t="e">
        <f ca="1">(BZ249-'ModelParams Lw'!T$10)/'ModelParams Lw'!T$11</f>
        <v>#DIV/0!</v>
      </c>
      <c r="CK249" s="24" t="e">
        <f ca="1">(CA249-'ModelParams Lw'!U$10)/'ModelParams Lw'!U$11</f>
        <v>#DIV/0!</v>
      </c>
      <c r="CL249" s="24" t="e">
        <f ca="1">(CB249-'ModelParams Lw'!V$10)/'ModelParams Lw'!V$11</f>
        <v>#DIV/0!</v>
      </c>
      <c r="CM249" s="66" t="e">
        <f t="shared" si="86"/>
        <v>#DIV/0!</v>
      </c>
      <c r="CN249" s="66" t="e">
        <f t="shared" si="87"/>
        <v>#DIV/0!</v>
      </c>
      <c r="CO249" s="66" t="e">
        <f t="shared" si="88"/>
        <v>#DIV/0!</v>
      </c>
      <c r="CP249" s="66" t="e">
        <f t="shared" si="89"/>
        <v>#DIV/0!</v>
      </c>
      <c r="CQ249" s="66" t="e">
        <f t="shared" si="90"/>
        <v>#DIV/0!</v>
      </c>
      <c r="CR249" s="66" t="e">
        <f t="shared" si="91"/>
        <v>#DIV/0!</v>
      </c>
      <c r="CS249" s="66" t="e">
        <f t="shared" si="92"/>
        <v>#DIV/0!</v>
      </c>
      <c r="CT249" s="66" t="e">
        <f t="shared" si="93"/>
        <v>#DIV/0!</v>
      </c>
      <c r="CU249" s="24" t="e">
        <f>10*LOG10(IF(CM249="",0,POWER(10,((CM249+'ModelParams Lw'!$O$4)/10))) +IF(CN249="",0,POWER(10,((CN249+'ModelParams Lw'!$P$4)/10))) +IF(CO249="",0,POWER(10,((CO249+'ModelParams Lw'!$Q$4)/10))) +IF(CP249="",0,POWER(10,((CP249+'ModelParams Lw'!$R$4)/10))) +IF(CQ249="",0,POWER(10,((CQ249+'ModelParams Lw'!$S$4)/10))) +IF(CR249="",0,POWER(10,((CR249+'ModelParams Lw'!$T$4)/10))) +IF(CS249="",0,POWER(10,((CS249+'ModelParams Lw'!$U$4)/10)))+IF(CT249="",0,POWER(10,((CT249+'ModelParams Lw'!$V$4)/10))))</f>
        <v>#DIV/0!</v>
      </c>
      <c r="CV249" s="24" t="e">
        <f t="shared" si="94"/>
        <v>#DIV/0!</v>
      </c>
      <c r="CW249" s="24" t="e">
        <f>(CM249-'ModelParams Lw'!O$10)/'ModelParams Lw'!O$11</f>
        <v>#DIV/0!</v>
      </c>
      <c r="CX249" s="24" t="e">
        <f>(CN249-'ModelParams Lw'!P$10)/'ModelParams Lw'!P$11</f>
        <v>#DIV/0!</v>
      </c>
      <c r="CY249" s="24" t="e">
        <f>(CO249-'ModelParams Lw'!Q$10)/'ModelParams Lw'!Q$11</f>
        <v>#DIV/0!</v>
      </c>
      <c r="CZ249" s="24" t="e">
        <f>(CP249-'ModelParams Lw'!R$10)/'ModelParams Lw'!R$11</f>
        <v>#DIV/0!</v>
      </c>
      <c r="DA249" s="24" t="e">
        <f>(CQ249-'ModelParams Lw'!S$10)/'ModelParams Lw'!S$11</f>
        <v>#DIV/0!</v>
      </c>
      <c r="DB249" s="24" t="e">
        <f>(CR249-'ModelParams Lw'!T$10)/'ModelParams Lw'!T$11</f>
        <v>#DIV/0!</v>
      </c>
      <c r="DC249" s="24" t="e">
        <f>(CS249-'ModelParams Lw'!U$10)/'ModelParams Lw'!U$11</f>
        <v>#DIV/0!</v>
      </c>
      <c r="DD249" s="24" t="e">
        <f>(CT249-'ModelParams Lw'!V$10)/'ModelParams Lw'!V$11</f>
        <v>#DIV/0!</v>
      </c>
    </row>
    <row r="250" spans="1:108" x14ac:dyDescent="0.25">
      <c r="A250" s="12">
        <f>'Sound Power'!B250</f>
        <v>0</v>
      </c>
      <c r="B250" s="12">
        <f>'Sound Power'!D250</f>
        <v>0</v>
      </c>
      <c r="C250" s="12">
        <f>'Sound Power'!E250</f>
        <v>0</v>
      </c>
      <c r="D250" s="12">
        <f>'Sound Power'!F250</f>
        <v>0</v>
      </c>
      <c r="E250" s="67" t="e">
        <f>IF(Calcul!$G255="SA",'Sound Power'!AY250,'Sound Power'!P250)</f>
        <v>#DIV/0!</v>
      </c>
      <c r="F250" s="67" t="e">
        <f>IF(Calcul!$G255="SA",'Sound Power'!AZ250,'Sound Power'!Q250)</f>
        <v>#DIV/0!</v>
      </c>
      <c r="G250" s="67" t="e">
        <f>IF(Calcul!$G255="SA",'Sound Power'!BA250,'Sound Power'!R250)</f>
        <v>#DIV/0!</v>
      </c>
      <c r="H250" s="67" t="e">
        <f>IF(Calcul!$G255="SA",'Sound Power'!BB250,'Sound Power'!S250)</f>
        <v>#DIV/0!</v>
      </c>
      <c r="I250" s="67" t="e">
        <f>IF(Calcul!$G255="SA",'Sound Power'!BC250,'Sound Power'!T250)</f>
        <v>#DIV/0!</v>
      </c>
      <c r="J250" s="67" t="e">
        <f>IF(Calcul!$G255="SA",'Sound Power'!BD250,'Sound Power'!U250)</f>
        <v>#DIV/0!</v>
      </c>
      <c r="K250" s="67" t="e">
        <f>IF(Calcul!$G255="SA",'Sound Power'!BE250,'Sound Power'!V250)</f>
        <v>#DIV/0!</v>
      </c>
      <c r="L250" s="67" t="e">
        <f>IF(Calcul!$G255="SA",'Sound Power'!BF250,'Sound Power'!W250)</f>
        <v>#DIV/0!</v>
      </c>
      <c r="M250" s="67" t="e">
        <f>'Sound Power'!BY250</f>
        <v>#DIV/0!</v>
      </c>
      <c r="N250" s="67" t="e">
        <f>'Sound Power'!BZ250</f>
        <v>#DIV/0!</v>
      </c>
      <c r="O250" s="67" t="e">
        <f>'Sound Power'!CA250</f>
        <v>#DIV/0!</v>
      </c>
      <c r="P250" s="67" t="e">
        <f>'Sound Power'!CB250</f>
        <v>#DIV/0!</v>
      </c>
      <c r="Q250" s="67" t="e">
        <f>'Sound Power'!CC250</f>
        <v>#DIV/0!</v>
      </c>
      <c r="R250" s="67" t="e">
        <f>'Sound Power'!CD250</f>
        <v>#DIV/0!</v>
      </c>
      <c r="S250" s="67" t="e">
        <f>'Sound Power'!CE250</f>
        <v>#DIV/0!</v>
      </c>
      <c r="T250" s="67" t="e">
        <f>'Sound Power'!CF250</f>
        <v>#DIV/0!</v>
      </c>
      <c r="U250" s="64">
        <f t="shared" si="74"/>
        <v>0</v>
      </c>
      <c r="V250" s="64">
        <f t="shared" si="75"/>
        <v>0</v>
      </c>
      <c r="W250" s="67" t="e">
        <f>('ModelParams Lp'!B$4*10^'ModelParams Lp'!B$5*($U250/$V250)^'ModelParams Lp'!B$6)*3</f>
        <v>#DIV/0!</v>
      </c>
      <c r="X250" s="67" t="e">
        <f>('ModelParams Lp'!C$4*10^'ModelParams Lp'!C$5*($U250/$V250)^'ModelParams Lp'!C$6)*3</f>
        <v>#DIV/0!</v>
      </c>
      <c r="Y250" s="67" t="e">
        <f>('ModelParams Lp'!D$4*10^'ModelParams Lp'!D$5*($U250/$V250)^'ModelParams Lp'!D$6)*3</f>
        <v>#DIV/0!</v>
      </c>
      <c r="Z250" s="67" t="e">
        <f>('ModelParams Lp'!E$4*10^'ModelParams Lp'!E$5*($U250/$V250)^'ModelParams Lp'!E$6)*3</f>
        <v>#DIV/0!</v>
      </c>
      <c r="AA250" s="67" t="e">
        <f>('ModelParams Lp'!F$4*10^'ModelParams Lp'!F$5*($U250/$V250)^'ModelParams Lp'!F$6)*3</f>
        <v>#DIV/0!</v>
      </c>
      <c r="AB250" s="67" t="e">
        <f>('ModelParams Lp'!G$4*10^'ModelParams Lp'!G$5*($U250/$V250)^'ModelParams Lp'!G$6)*3</f>
        <v>#DIV/0!</v>
      </c>
      <c r="AC250" s="67" t="e">
        <f>('ModelParams Lp'!H$4*10^'ModelParams Lp'!H$5*($U250/$V250)^'ModelParams Lp'!H$6)*3</f>
        <v>#DIV/0!</v>
      </c>
      <c r="AD250" s="67" t="e">
        <f>('ModelParams Lp'!I$4*10^'ModelParams Lp'!I$5*($U250/$V250)^'ModelParams Lp'!I$6)*3</f>
        <v>#DIV/0!</v>
      </c>
      <c r="AE250" s="53" t="e">
        <f t="shared" si="76"/>
        <v>#DIV/0!</v>
      </c>
      <c r="AF250" s="53" t="e">
        <f>IF(AE250&lt;'ModelParams Lp'!$B$16,-1,IF(AE250&lt;'ModelParams Lp'!$C$16,0,IF(AE250&lt;'ModelParams Lp'!$D$16,1,IF(AE250&lt;'ModelParams Lp'!$E$16,2,IF(AE250&lt;'ModelParams Lp'!$F$16,3,IF(AE250&lt;'ModelParams Lp'!$G$16,4,IF(AE250&lt;'ModelParams Lp'!$H$16,5,6)))))))</f>
        <v>#DIV/0!</v>
      </c>
      <c r="AG250" s="67" t="e">
        <f ca="1">IF($AF250&gt;1,0,OFFSET('ModelParams Lp'!$C$12,0,-'Sound Pressure'!$AF250))</f>
        <v>#DIV/0!</v>
      </c>
      <c r="AH250" s="67" t="e">
        <f ca="1">IF($AF250&gt;2,0,OFFSET('ModelParams Lp'!$D$12,0,-'Sound Pressure'!$AF250))</f>
        <v>#DIV/0!</v>
      </c>
      <c r="AI250" s="67" t="e">
        <f ca="1">IF($AF250&gt;3,0,OFFSET('ModelParams Lp'!$E$12,0,-'Sound Pressure'!$AF250))</f>
        <v>#DIV/0!</v>
      </c>
      <c r="AJ250" s="67" t="e">
        <f ca="1">IF($AF250&gt;4,0,OFFSET('ModelParams Lp'!$F$12,0,-'Sound Pressure'!$AF250))</f>
        <v>#DIV/0!</v>
      </c>
      <c r="AK250" s="67" t="e">
        <f ca="1">IF($AF250&gt;3,0,OFFSET('ModelParams Lp'!$G$12,0,-'Sound Pressure'!$AF250))</f>
        <v>#DIV/0!</v>
      </c>
      <c r="AL250" s="67" t="e">
        <f ca="1">IF($AF250&gt;5,0,OFFSET('ModelParams Lp'!$H$12,0,-'Sound Pressure'!$AF250))</f>
        <v>#DIV/0!</v>
      </c>
      <c r="AM250" s="67" t="e">
        <f ca="1">IF($AF250&gt;6,0,OFFSET('ModelParams Lp'!$I$12,0,-'Sound Pressure'!$AF250))</f>
        <v>#DIV/0!</v>
      </c>
      <c r="AN250" s="67" t="e">
        <f ca="1">IF($AF250&gt;7,0,IF($AF$4&lt;0,3,OFFSET('ModelParams Lp'!$J$12,0,-'Sound Pressure'!$AF250)))</f>
        <v>#DIV/0!</v>
      </c>
      <c r="AO250" s="67" t="e">
        <f t="shared" si="95"/>
        <v>#DIV/0!</v>
      </c>
      <c r="AP250" s="67" t="e">
        <f t="shared" si="96"/>
        <v>#DIV/0!</v>
      </c>
      <c r="AQ250" s="67" t="e">
        <f t="shared" si="96"/>
        <v>#DIV/0!</v>
      </c>
      <c r="AR250" s="67" t="e">
        <f t="shared" si="96"/>
        <v>#DIV/0!</v>
      </c>
      <c r="AS250" s="67" t="e">
        <f t="shared" si="96"/>
        <v>#DIV/0!</v>
      </c>
      <c r="AT250" s="67" t="e">
        <f t="shared" si="96"/>
        <v>#DIV/0!</v>
      </c>
      <c r="AU250" s="67" t="e">
        <f t="shared" si="96"/>
        <v>#DIV/0!</v>
      </c>
      <c r="AV250" s="67" t="e">
        <f t="shared" si="96"/>
        <v>#DIV/0!</v>
      </c>
      <c r="AW250" s="67">
        <f>'ModelParams Lp'!B$22</f>
        <v>4</v>
      </c>
      <c r="AX250" s="67">
        <f>'ModelParams Lp'!C$22</f>
        <v>2</v>
      </c>
      <c r="AY250" s="67">
        <f>'ModelParams Lp'!D$22</f>
        <v>1</v>
      </c>
      <c r="AZ250" s="67">
        <f>'ModelParams Lp'!E$22</f>
        <v>0</v>
      </c>
      <c r="BA250" s="67">
        <f>'ModelParams Lp'!F$22</f>
        <v>0</v>
      </c>
      <c r="BB250" s="67">
        <f>'ModelParams Lp'!G$22</f>
        <v>0</v>
      </c>
      <c r="BC250" s="67">
        <f>'ModelParams Lp'!H$22</f>
        <v>0</v>
      </c>
      <c r="BD250" s="67">
        <f>'ModelParams Lp'!I$22</f>
        <v>0</v>
      </c>
      <c r="BE250" s="67" t="e">
        <f>-10*LOG(2/(4*PI()*2^2)+4/(0.163*(Calcul!$K255*Calcul!$L255)/VLOOKUP(Calcul!$I255,'ModelParams Lp'!$E$37:$F$39,2,0)))</f>
        <v>#N/A</v>
      </c>
      <c r="BF250" s="67" t="e">
        <f>-10*LOG(2/(4*PI()*2^2)+4/(0.163*(Calcul!$K255*Calcul!$L255)/VLOOKUP(Calcul!$I255,'ModelParams Lp'!$E$37:$F$39,2,0)))</f>
        <v>#N/A</v>
      </c>
      <c r="BG250" s="67" t="e">
        <f>-10*LOG(2/(4*PI()*2^2)+4/(0.163*(Calcul!$K255*Calcul!$L255)/VLOOKUP(Calcul!$I255,'ModelParams Lp'!$E$37:$F$39,2,0)))</f>
        <v>#N/A</v>
      </c>
      <c r="BH250" s="67" t="e">
        <f>-10*LOG(2/(4*PI()*2^2)+4/(0.163*(Calcul!$K255*Calcul!$L255)/VLOOKUP(Calcul!$I255,'ModelParams Lp'!$E$37:$F$39,2,0)))</f>
        <v>#N/A</v>
      </c>
      <c r="BI250" s="67" t="e">
        <f>-10*LOG(2/(4*PI()*2^2)+4/(0.163*(Calcul!$K255*Calcul!$L255)/VLOOKUP(Calcul!$I255,'ModelParams Lp'!$E$37:$F$39,2,0)))</f>
        <v>#N/A</v>
      </c>
      <c r="BJ250" s="67" t="e">
        <f>-10*LOG(2/(4*PI()*2^2)+4/(0.163*(Calcul!$K255*Calcul!$L255)/VLOOKUP(Calcul!$I255,'ModelParams Lp'!$E$37:$F$39,2,0)))</f>
        <v>#N/A</v>
      </c>
      <c r="BK250" s="67" t="e">
        <f>-10*LOG(2/(4*PI()*2^2)+4/(0.163*(Calcul!$K255*Calcul!$L255)/VLOOKUP(Calcul!$I255,'ModelParams Lp'!$E$37:$F$39,2,0)))</f>
        <v>#N/A</v>
      </c>
      <c r="BL250" s="67" t="e">
        <f>-10*LOG(2/(4*PI()*2^2)+4/(0.163*(Calcul!$K255*Calcul!$L255)/VLOOKUP(Calcul!$I255,'ModelParams Lp'!$E$37:$F$39,2,0)))</f>
        <v>#N/A</v>
      </c>
      <c r="BM250" s="67" t="e">
        <f>VLOOKUP(Calcul!$J255,'ModelParams Lp'!$D$28:$O$32,5,0)+BE250</f>
        <v>#N/A</v>
      </c>
      <c r="BN250" s="67" t="e">
        <f>VLOOKUP(Calcul!$J255,'ModelParams Lp'!$D$28:$O$32,6,0)+BF250</f>
        <v>#N/A</v>
      </c>
      <c r="BO250" s="67" t="e">
        <f>VLOOKUP(Calcul!$J255,'ModelParams Lp'!$D$28:$O$32,7,0)+BG250</f>
        <v>#N/A</v>
      </c>
      <c r="BP250" s="67" t="e">
        <f>VLOOKUP(Calcul!$J255,'ModelParams Lp'!$D$28:$O$32,8,0)+BH250</f>
        <v>#N/A</v>
      </c>
      <c r="BQ250" s="67" t="e">
        <f>VLOOKUP(Calcul!$J255,'ModelParams Lp'!$D$28:$O$32,9,0)+BI250</f>
        <v>#N/A</v>
      </c>
      <c r="BR250" s="67" t="e">
        <f>VLOOKUP(Calcul!$J255,'ModelParams Lp'!$D$28:$O$32,10,0)+BJ250</f>
        <v>#N/A</v>
      </c>
      <c r="BS250" s="67" t="e">
        <f>VLOOKUP(Calcul!$J255,'ModelParams Lp'!$D$28:$O$32,11,0)+BK250</f>
        <v>#N/A</v>
      </c>
      <c r="BT250" s="67" t="e">
        <f>VLOOKUP(Calcul!$J255,'ModelParams Lp'!$D$28:$O$32,12,0)+BL250</f>
        <v>#N/A</v>
      </c>
      <c r="BU250" s="66" t="e">
        <f t="shared" ca="1" si="77"/>
        <v>#DIV/0!</v>
      </c>
      <c r="BV250" s="66" t="e">
        <f t="shared" ca="1" si="78"/>
        <v>#DIV/0!</v>
      </c>
      <c r="BW250" s="66" t="e">
        <f t="shared" ca="1" si="79"/>
        <v>#DIV/0!</v>
      </c>
      <c r="BX250" s="66" t="e">
        <f t="shared" ca="1" si="80"/>
        <v>#DIV/0!</v>
      </c>
      <c r="BY250" s="66" t="e">
        <f t="shared" ca="1" si="81"/>
        <v>#DIV/0!</v>
      </c>
      <c r="BZ250" s="66" t="e">
        <f t="shared" ca="1" si="82"/>
        <v>#DIV/0!</v>
      </c>
      <c r="CA250" s="66" t="e">
        <f t="shared" ca="1" si="83"/>
        <v>#DIV/0!</v>
      </c>
      <c r="CB250" s="66" t="e">
        <f t="shared" ca="1" si="84"/>
        <v>#DIV/0!</v>
      </c>
      <c r="CC250" s="24" t="e">
        <f ca="1">10*LOG10(IF(BU250="",0,POWER(10,((BU250+'ModelParams Lw'!$O$4)/10))) +IF(BV250="",0,POWER(10,((BV250+'ModelParams Lw'!$P$4)/10))) +IF(BW250="",0,POWER(10,((BW250+'ModelParams Lw'!$Q$4)/10))) +IF(BX250="",0,POWER(10,((BX250+'ModelParams Lw'!$R$4)/10))) +IF(BY250="",0,POWER(10,((BY250+'ModelParams Lw'!$S$4)/10))) +IF(BZ250="",0,POWER(10,((BZ250+'ModelParams Lw'!$T$4)/10))) +IF(CA250="",0,POWER(10,((CA250+'ModelParams Lw'!$U$4)/10)))+IF(CB250="",0,POWER(10,((CB250+'ModelParams Lw'!$V$4)/10))))</f>
        <v>#DIV/0!</v>
      </c>
      <c r="CD250" s="24" t="e">
        <f t="shared" ca="1" si="85"/>
        <v>#DIV/0!</v>
      </c>
      <c r="CE250" s="24" t="e">
        <f ca="1">(BU250-'ModelParams Lw'!O$10)/'ModelParams Lw'!O$11</f>
        <v>#DIV/0!</v>
      </c>
      <c r="CF250" s="24" t="e">
        <f ca="1">(BV250-'ModelParams Lw'!P$10)/'ModelParams Lw'!P$11</f>
        <v>#DIV/0!</v>
      </c>
      <c r="CG250" s="24" t="e">
        <f ca="1">(BW250-'ModelParams Lw'!Q$10)/'ModelParams Lw'!Q$11</f>
        <v>#DIV/0!</v>
      </c>
      <c r="CH250" s="24" t="e">
        <f ca="1">(BX250-'ModelParams Lw'!R$10)/'ModelParams Lw'!R$11</f>
        <v>#DIV/0!</v>
      </c>
      <c r="CI250" s="24" t="e">
        <f ca="1">(BY250-'ModelParams Lw'!S$10)/'ModelParams Lw'!S$11</f>
        <v>#DIV/0!</v>
      </c>
      <c r="CJ250" s="24" t="e">
        <f ca="1">(BZ250-'ModelParams Lw'!T$10)/'ModelParams Lw'!T$11</f>
        <v>#DIV/0!</v>
      </c>
      <c r="CK250" s="24" t="e">
        <f ca="1">(CA250-'ModelParams Lw'!U$10)/'ModelParams Lw'!U$11</f>
        <v>#DIV/0!</v>
      </c>
      <c r="CL250" s="24" t="e">
        <f ca="1">(CB250-'ModelParams Lw'!V$10)/'ModelParams Lw'!V$11</f>
        <v>#DIV/0!</v>
      </c>
      <c r="CM250" s="66" t="e">
        <f t="shared" si="86"/>
        <v>#DIV/0!</v>
      </c>
      <c r="CN250" s="66" t="e">
        <f t="shared" si="87"/>
        <v>#DIV/0!</v>
      </c>
      <c r="CO250" s="66" t="e">
        <f t="shared" si="88"/>
        <v>#DIV/0!</v>
      </c>
      <c r="CP250" s="66" t="e">
        <f t="shared" si="89"/>
        <v>#DIV/0!</v>
      </c>
      <c r="CQ250" s="66" t="e">
        <f t="shared" si="90"/>
        <v>#DIV/0!</v>
      </c>
      <c r="CR250" s="66" t="e">
        <f t="shared" si="91"/>
        <v>#DIV/0!</v>
      </c>
      <c r="CS250" s="66" t="e">
        <f t="shared" si="92"/>
        <v>#DIV/0!</v>
      </c>
      <c r="CT250" s="66" t="e">
        <f t="shared" si="93"/>
        <v>#DIV/0!</v>
      </c>
      <c r="CU250" s="24" t="e">
        <f>10*LOG10(IF(CM250="",0,POWER(10,((CM250+'ModelParams Lw'!$O$4)/10))) +IF(CN250="",0,POWER(10,((CN250+'ModelParams Lw'!$P$4)/10))) +IF(CO250="",0,POWER(10,((CO250+'ModelParams Lw'!$Q$4)/10))) +IF(CP250="",0,POWER(10,((CP250+'ModelParams Lw'!$R$4)/10))) +IF(CQ250="",0,POWER(10,((CQ250+'ModelParams Lw'!$S$4)/10))) +IF(CR250="",0,POWER(10,((CR250+'ModelParams Lw'!$T$4)/10))) +IF(CS250="",0,POWER(10,((CS250+'ModelParams Lw'!$U$4)/10)))+IF(CT250="",0,POWER(10,((CT250+'ModelParams Lw'!$V$4)/10))))</f>
        <v>#DIV/0!</v>
      </c>
      <c r="CV250" s="24" t="e">
        <f t="shared" si="94"/>
        <v>#DIV/0!</v>
      </c>
      <c r="CW250" s="24" t="e">
        <f>(CM250-'ModelParams Lw'!O$10)/'ModelParams Lw'!O$11</f>
        <v>#DIV/0!</v>
      </c>
      <c r="CX250" s="24" t="e">
        <f>(CN250-'ModelParams Lw'!P$10)/'ModelParams Lw'!P$11</f>
        <v>#DIV/0!</v>
      </c>
      <c r="CY250" s="24" t="e">
        <f>(CO250-'ModelParams Lw'!Q$10)/'ModelParams Lw'!Q$11</f>
        <v>#DIV/0!</v>
      </c>
      <c r="CZ250" s="24" t="e">
        <f>(CP250-'ModelParams Lw'!R$10)/'ModelParams Lw'!R$11</f>
        <v>#DIV/0!</v>
      </c>
      <c r="DA250" s="24" t="e">
        <f>(CQ250-'ModelParams Lw'!S$10)/'ModelParams Lw'!S$11</f>
        <v>#DIV/0!</v>
      </c>
      <c r="DB250" s="24" t="e">
        <f>(CR250-'ModelParams Lw'!T$10)/'ModelParams Lw'!T$11</f>
        <v>#DIV/0!</v>
      </c>
      <c r="DC250" s="24" t="e">
        <f>(CS250-'ModelParams Lw'!U$10)/'ModelParams Lw'!U$11</f>
        <v>#DIV/0!</v>
      </c>
      <c r="DD250" s="24" t="e">
        <f>(CT250-'ModelParams Lw'!V$10)/'ModelParams Lw'!V$11</f>
        <v>#DIV/0!</v>
      </c>
    </row>
    <row r="251" spans="1:108" x14ac:dyDescent="0.25">
      <c r="A251" s="12">
        <f>'Sound Power'!B251</f>
        <v>0</v>
      </c>
      <c r="B251" s="12">
        <f>'Sound Power'!D251</f>
        <v>0</v>
      </c>
      <c r="C251" s="12">
        <f>'Sound Power'!E251</f>
        <v>0</v>
      </c>
      <c r="D251" s="12">
        <f>'Sound Power'!F251</f>
        <v>0</v>
      </c>
      <c r="E251" s="67" t="e">
        <f>IF(Calcul!$G256="SA",'Sound Power'!AY251,'Sound Power'!P251)</f>
        <v>#DIV/0!</v>
      </c>
      <c r="F251" s="67" t="e">
        <f>IF(Calcul!$G256="SA",'Sound Power'!AZ251,'Sound Power'!Q251)</f>
        <v>#DIV/0!</v>
      </c>
      <c r="G251" s="67" t="e">
        <f>IF(Calcul!$G256="SA",'Sound Power'!BA251,'Sound Power'!R251)</f>
        <v>#DIV/0!</v>
      </c>
      <c r="H251" s="67" t="e">
        <f>IF(Calcul!$G256="SA",'Sound Power'!BB251,'Sound Power'!S251)</f>
        <v>#DIV/0!</v>
      </c>
      <c r="I251" s="67" t="e">
        <f>IF(Calcul!$G256="SA",'Sound Power'!BC251,'Sound Power'!T251)</f>
        <v>#DIV/0!</v>
      </c>
      <c r="J251" s="67" t="e">
        <f>IF(Calcul!$G256="SA",'Sound Power'!BD251,'Sound Power'!U251)</f>
        <v>#DIV/0!</v>
      </c>
      <c r="K251" s="67" t="e">
        <f>IF(Calcul!$G256="SA",'Sound Power'!BE251,'Sound Power'!V251)</f>
        <v>#DIV/0!</v>
      </c>
      <c r="L251" s="67" t="e">
        <f>IF(Calcul!$G256="SA",'Sound Power'!BF251,'Sound Power'!W251)</f>
        <v>#DIV/0!</v>
      </c>
      <c r="M251" s="67" t="e">
        <f>'Sound Power'!BY251</f>
        <v>#DIV/0!</v>
      </c>
      <c r="N251" s="67" t="e">
        <f>'Sound Power'!BZ251</f>
        <v>#DIV/0!</v>
      </c>
      <c r="O251" s="67" t="e">
        <f>'Sound Power'!CA251</f>
        <v>#DIV/0!</v>
      </c>
      <c r="P251" s="67" t="e">
        <f>'Sound Power'!CB251</f>
        <v>#DIV/0!</v>
      </c>
      <c r="Q251" s="67" t="e">
        <f>'Sound Power'!CC251</f>
        <v>#DIV/0!</v>
      </c>
      <c r="R251" s="67" t="e">
        <f>'Sound Power'!CD251</f>
        <v>#DIV/0!</v>
      </c>
      <c r="S251" s="67" t="e">
        <f>'Sound Power'!CE251</f>
        <v>#DIV/0!</v>
      </c>
      <c r="T251" s="67" t="e">
        <f>'Sound Power'!CF251</f>
        <v>#DIV/0!</v>
      </c>
      <c r="U251" s="64">
        <f t="shared" si="74"/>
        <v>0</v>
      </c>
      <c r="V251" s="64">
        <f t="shared" si="75"/>
        <v>0</v>
      </c>
      <c r="W251" s="67" t="e">
        <f>('ModelParams Lp'!B$4*10^'ModelParams Lp'!B$5*($U251/$V251)^'ModelParams Lp'!B$6)*3</f>
        <v>#DIV/0!</v>
      </c>
      <c r="X251" s="67" t="e">
        <f>('ModelParams Lp'!C$4*10^'ModelParams Lp'!C$5*($U251/$V251)^'ModelParams Lp'!C$6)*3</f>
        <v>#DIV/0!</v>
      </c>
      <c r="Y251" s="67" t="e">
        <f>('ModelParams Lp'!D$4*10^'ModelParams Lp'!D$5*($U251/$V251)^'ModelParams Lp'!D$6)*3</f>
        <v>#DIV/0!</v>
      </c>
      <c r="Z251" s="67" t="e">
        <f>('ModelParams Lp'!E$4*10^'ModelParams Lp'!E$5*($U251/$V251)^'ModelParams Lp'!E$6)*3</f>
        <v>#DIV/0!</v>
      </c>
      <c r="AA251" s="67" t="e">
        <f>('ModelParams Lp'!F$4*10^'ModelParams Lp'!F$5*($U251/$V251)^'ModelParams Lp'!F$6)*3</f>
        <v>#DIV/0!</v>
      </c>
      <c r="AB251" s="67" t="e">
        <f>('ModelParams Lp'!G$4*10^'ModelParams Lp'!G$5*($U251/$V251)^'ModelParams Lp'!G$6)*3</f>
        <v>#DIV/0!</v>
      </c>
      <c r="AC251" s="67" t="e">
        <f>('ModelParams Lp'!H$4*10^'ModelParams Lp'!H$5*($U251/$V251)^'ModelParams Lp'!H$6)*3</f>
        <v>#DIV/0!</v>
      </c>
      <c r="AD251" s="67" t="e">
        <f>('ModelParams Lp'!I$4*10^'ModelParams Lp'!I$5*($U251/$V251)^'ModelParams Lp'!I$6)*3</f>
        <v>#DIV/0!</v>
      </c>
      <c r="AE251" s="53" t="e">
        <f t="shared" si="76"/>
        <v>#DIV/0!</v>
      </c>
      <c r="AF251" s="53" t="e">
        <f>IF(AE251&lt;'ModelParams Lp'!$B$16,-1,IF(AE251&lt;'ModelParams Lp'!$C$16,0,IF(AE251&lt;'ModelParams Lp'!$D$16,1,IF(AE251&lt;'ModelParams Lp'!$E$16,2,IF(AE251&lt;'ModelParams Lp'!$F$16,3,IF(AE251&lt;'ModelParams Lp'!$G$16,4,IF(AE251&lt;'ModelParams Lp'!$H$16,5,6)))))))</f>
        <v>#DIV/0!</v>
      </c>
      <c r="AG251" s="67" t="e">
        <f ca="1">IF($AF251&gt;1,0,OFFSET('ModelParams Lp'!$C$12,0,-'Sound Pressure'!$AF251))</f>
        <v>#DIV/0!</v>
      </c>
      <c r="AH251" s="67" t="e">
        <f ca="1">IF($AF251&gt;2,0,OFFSET('ModelParams Lp'!$D$12,0,-'Sound Pressure'!$AF251))</f>
        <v>#DIV/0!</v>
      </c>
      <c r="AI251" s="67" t="e">
        <f ca="1">IF($AF251&gt;3,0,OFFSET('ModelParams Lp'!$E$12,0,-'Sound Pressure'!$AF251))</f>
        <v>#DIV/0!</v>
      </c>
      <c r="AJ251" s="67" t="e">
        <f ca="1">IF($AF251&gt;4,0,OFFSET('ModelParams Lp'!$F$12,0,-'Sound Pressure'!$AF251))</f>
        <v>#DIV/0!</v>
      </c>
      <c r="AK251" s="67" t="e">
        <f ca="1">IF($AF251&gt;3,0,OFFSET('ModelParams Lp'!$G$12,0,-'Sound Pressure'!$AF251))</f>
        <v>#DIV/0!</v>
      </c>
      <c r="AL251" s="67" t="e">
        <f ca="1">IF($AF251&gt;5,0,OFFSET('ModelParams Lp'!$H$12,0,-'Sound Pressure'!$AF251))</f>
        <v>#DIV/0!</v>
      </c>
      <c r="AM251" s="67" t="e">
        <f ca="1">IF($AF251&gt;6,0,OFFSET('ModelParams Lp'!$I$12,0,-'Sound Pressure'!$AF251))</f>
        <v>#DIV/0!</v>
      </c>
      <c r="AN251" s="67" t="e">
        <f ca="1">IF($AF251&gt;7,0,IF($AF$4&lt;0,3,OFFSET('ModelParams Lp'!$J$12,0,-'Sound Pressure'!$AF251)))</f>
        <v>#DIV/0!</v>
      </c>
      <c r="AO251" s="67" t="e">
        <f t="shared" si="95"/>
        <v>#DIV/0!</v>
      </c>
      <c r="AP251" s="67" t="e">
        <f t="shared" si="96"/>
        <v>#DIV/0!</v>
      </c>
      <c r="AQ251" s="67" t="e">
        <f t="shared" si="96"/>
        <v>#DIV/0!</v>
      </c>
      <c r="AR251" s="67" t="e">
        <f t="shared" si="96"/>
        <v>#DIV/0!</v>
      </c>
      <c r="AS251" s="67" t="e">
        <f t="shared" si="96"/>
        <v>#DIV/0!</v>
      </c>
      <c r="AT251" s="67" t="e">
        <f t="shared" si="96"/>
        <v>#DIV/0!</v>
      </c>
      <c r="AU251" s="67" t="e">
        <f t="shared" si="96"/>
        <v>#DIV/0!</v>
      </c>
      <c r="AV251" s="67" t="e">
        <f t="shared" si="96"/>
        <v>#DIV/0!</v>
      </c>
      <c r="AW251" s="67">
        <f>'ModelParams Lp'!B$22</f>
        <v>4</v>
      </c>
      <c r="AX251" s="67">
        <f>'ModelParams Lp'!C$22</f>
        <v>2</v>
      </c>
      <c r="AY251" s="67">
        <f>'ModelParams Lp'!D$22</f>
        <v>1</v>
      </c>
      <c r="AZ251" s="67">
        <f>'ModelParams Lp'!E$22</f>
        <v>0</v>
      </c>
      <c r="BA251" s="67">
        <f>'ModelParams Lp'!F$22</f>
        <v>0</v>
      </c>
      <c r="BB251" s="67">
        <f>'ModelParams Lp'!G$22</f>
        <v>0</v>
      </c>
      <c r="BC251" s="67">
        <f>'ModelParams Lp'!H$22</f>
        <v>0</v>
      </c>
      <c r="BD251" s="67">
        <f>'ModelParams Lp'!I$22</f>
        <v>0</v>
      </c>
      <c r="BE251" s="67" t="e">
        <f>-10*LOG(2/(4*PI()*2^2)+4/(0.163*(Calcul!$K256*Calcul!$L256)/VLOOKUP(Calcul!$I256,'ModelParams Lp'!$E$37:$F$39,2,0)))</f>
        <v>#N/A</v>
      </c>
      <c r="BF251" s="67" t="e">
        <f>-10*LOG(2/(4*PI()*2^2)+4/(0.163*(Calcul!$K256*Calcul!$L256)/VLOOKUP(Calcul!$I256,'ModelParams Lp'!$E$37:$F$39,2,0)))</f>
        <v>#N/A</v>
      </c>
      <c r="BG251" s="67" t="e">
        <f>-10*LOG(2/(4*PI()*2^2)+4/(0.163*(Calcul!$K256*Calcul!$L256)/VLOOKUP(Calcul!$I256,'ModelParams Lp'!$E$37:$F$39,2,0)))</f>
        <v>#N/A</v>
      </c>
      <c r="BH251" s="67" t="e">
        <f>-10*LOG(2/(4*PI()*2^2)+4/(0.163*(Calcul!$K256*Calcul!$L256)/VLOOKUP(Calcul!$I256,'ModelParams Lp'!$E$37:$F$39,2,0)))</f>
        <v>#N/A</v>
      </c>
      <c r="BI251" s="67" t="e">
        <f>-10*LOG(2/(4*PI()*2^2)+4/(0.163*(Calcul!$K256*Calcul!$L256)/VLOOKUP(Calcul!$I256,'ModelParams Lp'!$E$37:$F$39,2,0)))</f>
        <v>#N/A</v>
      </c>
      <c r="BJ251" s="67" t="e">
        <f>-10*LOG(2/(4*PI()*2^2)+4/(0.163*(Calcul!$K256*Calcul!$L256)/VLOOKUP(Calcul!$I256,'ModelParams Lp'!$E$37:$F$39,2,0)))</f>
        <v>#N/A</v>
      </c>
      <c r="BK251" s="67" t="e">
        <f>-10*LOG(2/(4*PI()*2^2)+4/(0.163*(Calcul!$K256*Calcul!$L256)/VLOOKUP(Calcul!$I256,'ModelParams Lp'!$E$37:$F$39,2,0)))</f>
        <v>#N/A</v>
      </c>
      <c r="BL251" s="67" t="e">
        <f>-10*LOG(2/(4*PI()*2^2)+4/(0.163*(Calcul!$K256*Calcul!$L256)/VLOOKUP(Calcul!$I256,'ModelParams Lp'!$E$37:$F$39,2,0)))</f>
        <v>#N/A</v>
      </c>
      <c r="BM251" s="67" t="e">
        <f>VLOOKUP(Calcul!$J256,'ModelParams Lp'!$D$28:$O$32,5,0)+BE251</f>
        <v>#N/A</v>
      </c>
      <c r="BN251" s="67" t="e">
        <f>VLOOKUP(Calcul!$J256,'ModelParams Lp'!$D$28:$O$32,6,0)+BF251</f>
        <v>#N/A</v>
      </c>
      <c r="BO251" s="67" t="e">
        <f>VLOOKUP(Calcul!$J256,'ModelParams Lp'!$D$28:$O$32,7,0)+BG251</f>
        <v>#N/A</v>
      </c>
      <c r="BP251" s="67" t="e">
        <f>VLOOKUP(Calcul!$J256,'ModelParams Lp'!$D$28:$O$32,8,0)+BH251</f>
        <v>#N/A</v>
      </c>
      <c r="BQ251" s="67" t="e">
        <f>VLOOKUP(Calcul!$J256,'ModelParams Lp'!$D$28:$O$32,9,0)+BI251</f>
        <v>#N/A</v>
      </c>
      <c r="BR251" s="67" t="e">
        <f>VLOOKUP(Calcul!$J256,'ModelParams Lp'!$D$28:$O$32,10,0)+BJ251</f>
        <v>#N/A</v>
      </c>
      <c r="BS251" s="67" t="e">
        <f>VLOOKUP(Calcul!$J256,'ModelParams Lp'!$D$28:$O$32,11,0)+BK251</f>
        <v>#N/A</v>
      </c>
      <c r="BT251" s="67" t="e">
        <f>VLOOKUP(Calcul!$J256,'ModelParams Lp'!$D$28:$O$32,12,0)+BL251</f>
        <v>#N/A</v>
      </c>
      <c r="BU251" s="66" t="e">
        <f t="shared" ca="1" si="77"/>
        <v>#DIV/0!</v>
      </c>
      <c r="BV251" s="66" t="e">
        <f t="shared" ca="1" si="78"/>
        <v>#DIV/0!</v>
      </c>
      <c r="BW251" s="66" t="e">
        <f t="shared" ca="1" si="79"/>
        <v>#DIV/0!</v>
      </c>
      <c r="BX251" s="66" t="e">
        <f t="shared" ca="1" si="80"/>
        <v>#DIV/0!</v>
      </c>
      <c r="BY251" s="66" t="e">
        <f t="shared" ca="1" si="81"/>
        <v>#DIV/0!</v>
      </c>
      <c r="BZ251" s="66" t="e">
        <f t="shared" ca="1" si="82"/>
        <v>#DIV/0!</v>
      </c>
      <c r="CA251" s="66" t="e">
        <f t="shared" ca="1" si="83"/>
        <v>#DIV/0!</v>
      </c>
      <c r="CB251" s="66" t="e">
        <f t="shared" ca="1" si="84"/>
        <v>#DIV/0!</v>
      </c>
      <c r="CC251" s="24" t="e">
        <f ca="1">10*LOG10(IF(BU251="",0,POWER(10,((BU251+'ModelParams Lw'!$O$4)/10))) +IF(BV251="",0,POWER(10,((BV251+'ModelParams Lw'!$P$4)/10))) +IF(BW251="",0,POWER(10,((BW251+'ModelParams Lw'!$Q$4)/10))) +IF(BX251="",0,POWER(10,((BX251+'ModelParams Lw'!$R$4)/10))) +IF(BY251="",0,POWER(10,((BY251+'ModelParams Lw'!$S$4)/10))) +IF(BZ251="",0,POWER(10,((BZ251+'ModelParams Lw'!$T$4)/10))) +IF(CA251="",0,POWER(10,((CA251+'ModelParams Lw'!$U$4)/10)))+IF(CB251="",0,POWER(10,((CB251+'ModelParams Lw'!$V$4)/10))))</f>
        <v>#DIV/0!</v>
      </c>
      <c r="CD251" s="24" t="e">
        <f t="shared" ca="1" si="85"/>
        <v>#DIV/0!</v>
      </c>
      <c r="CE251" s="24" t="e">
        <f ca="1">(BU251-'ModelParams Lw'!O$10)/'ModelParams Lw'!O$11</f>
        <v>#DIV/0!</v>
      </c>
      <c r="CF251" s="24" t="e">
        <f ca="1">(BV251-'ModelParams Lw'!P$10)/'ModelParams Lw'!P$11</f>
        <v>#DIV/0!</v>
      </c>
      <c r="CG251" s="24" t="e">
        <f ca="1">(BW251-'ModelParams Lw'!Q$10)/'ModelParams Lw'!Q$11</f>
        <v>#DIV/0!</v>
      </c>
      <c r="CH251" s="24" t="e">
        <f ca="1">(BX251-'ModelParams Lw'!R$10)/'ModelParams Lw'!R$11</f>
        <v>#DIV/0!</v>
      </c>
      <c r="CI251" s="24" t="e">
        <f ca="1">(BY251-'ModelParams Lw'!S$10)/'ModelParams Lw'!S$11</f>
        <v>#DIV/0!</v>
      </c>
      <c r="CJ251" s="24" t="e">
        <f ca="1">(BZ251-'ModelParams Lw'!T$10)/'ModelParams Lw'!T$11</f>
        <v>#DIV/0!</v>
      </c>
      <c r="CK251" s="24" t="e">
        <f ca="1">(CA251-'ModelParams Lw'!U$10)/'ModelParams Lw'!U$11</f>
        <v>#DIV/0!</v>
      </c>
      <c r="CL251" s="24" t="e">
        <f ca="1">(CB251-'ModelParams Lw'!V$10)/'ModelParams Lw'!V$11</f>
        <v>#DIV/0!</v>
      </c>
      <c r="CM251" s="66" t="e">
        <f t="shared" si="86"/>
        <v>#DIV/0!</v>
      </c>
      <c r="CN251" s="66" t="e">
        <f t="shared" si="87"/>
        <v>#DIV/0!</v>
      </c>
      <c r="CO251" s="66" t="e">
        <f t="shared" si="88"/>
        <v>#DIV/0!</v>
      </c>
      <c r="CP251" s="66" t="e">
        <f t="shared" si="89"/>
        <v>#DIV/0!</v>
      </c>
      <c r="CQ251" s="66" t="e">
        <f t="shared" si="90"/>
        <v>#DIV/0!</v>
      </c>
      <c r="CR251" s="66" t="e">
        <f t="shared" si="91"/>
        <v>#DIV/0!</v>
      </c>
      <c r="CS251" s="66" t="e">
        <f t="shared" si="92"/>
        <v>#DIV/0!</v>
      </c>
      <c r="CT251" s="66" t="e">
        <f t="shared" si="93"/>
        <v>#DIV/0!</v>
      </c>
      <c r="CU251" s="24" t="e">
        <f>10*LOG10(IF(CM251="",0,POWER(10,((CM251+'ModelParams Lw'!$O$4)/10))) +IF(CN251="",0,POWER(10,((CN251+'ModelParams Lw'!$P$4)/10))) +IF(CO251="",0,POWER(10,((CO251+'ModelParams Lw'!$Q$4)/10))) +IF(CP251="",0,POWER(10,((CP251+'ModelParams Lw'!$R$4)/10))) +IF(CQ251="",0,POWER(10,((CQ251+'ModelParams Lw'!$S$4)/10))) +IF(CR251="",0,POWER(10,((CR251+'ModelParams Lw'!$T$4)/10))) +IF(CS251="",0,POWER(10,((CS251+'ModelParams Lw'!$U$4)/10)))+IF(CT251="",0,POWER(10,((CT251+'ModelParams Lw'!$V$4)/10))))</f>
        <v>#DIV/0!</v>
      </c>
      <c r="CV251" s="24" t="e">
        <f t="shared" si="94"/>
        <v>#DIV/0!</v>
      </c>
      <c r="CW251" s="24" t="e">
        <f>(CM251-'ModelParams Lw'!O$10)/'ModelParams Lw'!O$11</f>
        <v>#DIV/0!</v>
      </c>
      <c r="CX251" s="24" t="e">
        <f>(CN251-'ModelParams Lw'!P$10)/'ModelParams Lw'!P$11</f>
        <v>#DIV/0!</v>
      </c>
      <c r="CY251" s="24" t="e">
        <f>(CO251-'ModelParams Lw'!Q$10)/'ModelParams Lw'!Q$11</f>
        <v>#DIV/0!</v>
      </c>
      <c r="CZ251" s="24" t="e">
        <f>(CP251-'ModelParams Lw'!R$10)/'ModelParams Lw'!R$11</f>
        <v>#DIV/0!</v>
      </c>
      <c r="DA251" s="24" t="e">
        <f>(CQ251-'ModelParams Lw'!S$10)/'ModelParams Lw'!S$11</f>
        <v>#DIV/0!</v>
      </c>
      <c r="DB251" s="24" t="e">
        <f>(CR251-'ModelParams Lw'!T$10)/'ModelParams Lw'!T$11</f>
        <v>#DIV/0!</v>
      </c>
      <c r="DC251" s="24" t="e">
        <f>(CS251-'ModelParams Lw'!U$10)/'ModelParams Lw'!U$11</f>
        <v>#DIV/0!</v>
      </c>
      <c r="DD251" s="24" t="e">
        <f>(CT251-'ModelParams Lw'!V$10)/'ModelParams Lw'!V$11</f>
        <v>#DIV/0!</v>
      </c>
    </row>
    <row r="252" spans="1:108" x14ac:dyDescent="0.25">
      <c r="A252" s="12">
        <f>'Sound Power'!B252</f>
        <v>0</v>
      </c>
      <c r="B252" s="12">
        <f>'Sound Power'!D252</f>
        <v>0</v>
      </c>
      <c r="C252" s="12">
        <f>'Sound Power'!E252</f>
        <v>0</v>
      </c>
      <c r="D252" s="12">
        <f>'Sound Power'!F252</f>
        <v>0</v>
      </c>
      <c r="E252" s="67" t="e">
        <f>IF(Calcul!$G257="SA",'Sound Power'!AY252,'Sound Power'!P252)</f>
        <v>#DIV/0!</v>
      </c>
      <c r="F252" s="67" t="e">
        <f>IF(Calcul!$G257="SA",'Sound Power'!AZ252,'Sound Power'!Q252)</f>
        <v>#DIV/0!</v>
      </c>
      <c r="G252" s="67" t="e">
        <f>IF(Calcul!$G257="SA",'Sound Power'!BA252,'Sound Power'!R252)</f>
        <v>#DIV/0!</v>
      </c>
      <c r="H252" s="67" t="e">
        <f>IF(Calcul!$G257="SA",'Sound Power'!BB252,'Sound Power'!S252)</f>
        <v>#DIV/0!</v>
      </c>
      <c r="I252" s="67" t="e">
        <f>IF(Calcul!$G257="SA",'Sound Power'!BC252,'Sound Power'!T252)</f>
        <v>#DIV/0!</v>
      </c>
      <c r="J252" s="67" t="e">
        <f>IF(Calcul!$G257="SA",'Sound Power'!BD252,'Sound Power'!U252)</f>
        <v>#DIV/0!</v>
      </c>
      <c r="K252" s="67" t="e">
        <f>IF(Calcul!$G257="SA",'Sound Power'!BE252,'Sound Power'!V252)</f>
        <v>#DIV/0!</v>
      </c>
      <c r="L252" s="67" t="e">
        <f>IF(Calcul!$G257="SA",'Sound Power'!BF252,'Sound Power'!W252)</f>
        <v>#DIV/0!</v>
      </c>
      <c r="M252" s="67" t="e">
        <f>'Sound Power'!BY252</f>
        <v>#DIV/0!</v>
      </c>
      <c r="N252" s="67" t="e">
        <f>'Sound Power'!BZ252</f>
        <v>#DIV/0!</v>
      </c>
      <c r="O252" s="67" t="e">
        <f>'Sound Power'!CA252</f>
        <v>#DIV/0!</v>
      </c>
      <c r="P252" s="67" t="e">
        <f>'Sound Power'!CB252</f>
        <v>#DIV/0!</v>
      </c>
      <c r="Q252" s="67" t="e">
        <f>'Sound Power'!CC252</f>
        <v>#DIV/0!</v>
      </c>
      <c r="R252" s="67" t="e">
        <f>'Sound Power'!CD252</f>
        <v>#DIV/0!</v>
      </c>
      <c r="S252" s="67" t="e">
        <f>'Sound Power'!CE252</f>
        <v>#DIV/0!</v>
      </c>
      <c r="T252" s="67" t="e">
        <f>'Sound Power'!CF252</f>
        <v>#DIV/0!</v>
      </c>
      <c r="U252" s="64">
        <f t="shared" si="74"/>
        <v>0</v>
      </c>
      <c r="V252" s="64">
        <f t="shared" si="75"/>
        <v>0</v>
      </c>
      <c r="W252" s="67" t="e">
        <f>('ModelParams Lp'!B$4*10^'ModelParams Lp'!B$5*($U252/$V252)^'ModelParams Lp'!B$6)*3</f>
        <v>#DIV/0!</v>
      </c>
      <c r="X252" s="67" t="e">
        <f>('ModelParams Lp'!C$4*10^'ModelParams Lp'!C$5*($U252/$V252)^'ModelParams Lp'!C$6)*3</f>
        <v>#DIV/0!</v>
      </c>
      <c r="Y252" s="67" t="e">
        <f>('ModelParams Lp'!D$4*10^'ModelParams Lp'!D$5*($U252/$V252)^'ModelParams Lp'!D$6)*3</f>
        <v>#DIV/0!</v>
      </c>
      <c r="Z252" s="67" t="e">
        <f>('ModelParams Lp'!E$4*10^'ModelParams Lp'!E$5*($U252/$V252)^'ModelParams Lp'!E$6)*3</f>
        <v>#DIV/0!</v>
      </c>
      <c r="AA252" s="67" t="e">
        <f>('ModelParams Lp'!F$4*10^'ModelParams Lp'!F$5*($U252/$V252)^'ModelParams Lp'!F$6)*3</f>
        <v>#DIV/0!</v>
      </c>
      <c r="AB252" s="67" t="e">
        <f>('ModelParams Lp'!G$4*10^'ModelParams Lp'!G$5*($U252/$V252)^'ModelParams Lp'!G$6)*3</f>
        <v>#DIV/0!</v>
      </c>
      <c r="AC252" s="67" t="e">
        <f>('ModelParams Lp'!H$4*10^'ModelParams Lp'!H$5*($U252/$V252)^'ModelParams Lp'!H$6)*3</f>
        <v>#DIV/0!</v>
      </c>
      <c r="AD252" s="67" t="e">
        <f>('ModelParams Lp'!I$4*10^'ModelParams Lp'!I$5*($U252/$V252)^'ModelParams Lp'!I$6)*3</f>
        <v>#DIV/0!</v>
      </c>
      <c r="AE252" s="53" t="e">
        <f t="shared" si="76"/>
        <v>#DIV/0!</v>
      </c>
      <c r="AF252" s="53" t="e">
        <f>IF(AE252&lt;'ModelParams Lp'!$B$16,-1,IF(AE252&lt;'ModelParams Lp'!$C$16,0,IF(AE252&lt;'ModelParams Lp'!$D$16,1,IF(AE252&lt;'ModelParams Lp'!$E$16,2,IF(AE252&lt;'ModelParams Lp'!$F$16,3,IF(AE252&lt;'ModelParams Lp'!$G$16,4,IF(AE252&lt;'ModelParams Lp'!$H$16,5,6)))))))</f>
        <v>#DIV/0!</v>
      </c>
      <c r="AG252" s="67" t="e">
        <f ca="1">IF($AF252&gt;1,0,OFFSET('ModelParams Lp'!$C$12,0,-'Sound Pressure'!$AF252))</f>
        <v>#DIV/0!</v>
      </c>
      <c r="AH252" s="67" t="e">
        <f ca="1">IF($AF252&gt;2,0,OFFSET('ModelParams Lp'!$D$12,0,-'Sound Pressure'!$AF252))</f>
        <v>#DIV/0!</v>
      </c>
      <c r="AI252" s="67" t="e">
        <f ca="1">IF($AF252&gt;3,0,OFFSET('ModelParams Lp'!$E$12,0,-'Sound Pressure'!$AF252))</f>
        <v>#DIV/0!</v>
      </c>
      <c r="AJ252" s="67" t="e">
        <f ca="1">IF($AF252&gt;4,0,OFFSET('ModelParams Lp'!$F$12,0,-'Sound Pressure'!$AF252))</f>
        <v>#DIV/0!</v>
      </c>
      <c r="AK252" s="67" t="e">
        <f ca="1">IF($AF252&gt;3,0,OFFSET('ModelParams Lp'!$G$12,0,-'Sound Pressure'!$AF252))</f>
        <v>#DIV/0!</v>
      </c>
      <c r="AL252" s="67" t="e">
        <f ca="1">IF($AF252&gt;5,0,OFFSET('ModelParams Lp'!$H$12,0,-'Sound Pressure'!$AF252))</f>
        <v>#DIV/0!</v>
      </c>
      <c r="AM252" s="67" t="e">
        <f ca="1">IF($AF252&gt;6,0,OFFSET('ModelParams Lp'!$I$12,0,-'Sound Pressure'!$AF252))</f>
        <v>#DIV/0!</v>
      </c>
      <c r="AN252" s="67" t="e">
        <f ca="1">IF($AF252&gt;7,0,IF($AF$4&lt;0,3,OFFSET('ModelParams Lp'!$J$12,0,-'Sound Pressure'!$AF252)))</f>
        <v>#DIV/0!</v>
      </c>
      <c r="AO252" s="67" t="e">
        <f t="shared" si="95"/>
        <v>#DIV/0!</v>
      </c>
      <c r="AP252" s="67" t="e">
        <f t="shared" si="96"/>
        <v>#DIV/0!</v>
      </c>
      <c r="AQ252" s="67" t="e">
        <f t="shared" si="96"/>
        <v>#DIV/0!</v>
      </c>
      <c r="AR252" s="67" t="e">
        <f t="shared" si="96"/>
        <v>#DIV/0!</v>
      </c>
      <c r="AS252" s="67" t="e">
        <f t="shared" si="96"/>
        <v>#DIV/0!</v>
      </c>
      <c r="AT252" s="67" t="e">
        <f t="shared" si="96"/>
        <v>#DIV/0!</v>
      </c>
      <c r="AU252" s="67" t="e">
        <f t="shared" si="96"/>
        <v>#DIV/0!</v>
      </c>
      <c r="AV252" s="67" t="e">
        <f t="shared" si="96"/>
        <v>#DIV/0!</v>
      </c>
      <c r="AW252" s="67">
        <f>'ModelParams Lp'!B$22</f>
        <v>4</v>
      </c>
      <c r="AX252" s="67">
        <f>'ModelParams Lp'!C$22</f>
        <v>2</v>
      </c>
      <c r="AY252" s="67">
        <f>'ModelParams Lp'!D$22</f>
        <v>1</v>
      </c>
      <c r="AZ252" s="67">
        <f>'ModelParams Lp'!E$22</f>
        <v>0</v>
      </c>
      <c r="BA252" s="67">
        <f>'ModelParams Lp'!F$22</f>
        <v>0</v>
      </c>
      <c r="BB252" s="67">
        <f>'ModelParams Lp'!G$22</f>
        <v>0</v>
      </c>
      <c r="BC252" s="67">
        <f>'ModelParams Lp'!H$22</f>
        <v>0</v>
      </c>
      <c r="BD252" s="67">
        <f>'ModelParams Lp'!I$22</f>
        <v>0</v>
      </c>
      <c r="BE252" s="67" t="e">
        <f>-10*LOG(2/(4*PI()*2^2)+4/(0.163*(Calcul!$K257*Calcul!$L257)/VLOOKUP(Calcul!$I257,'ModelParams Lp'!$E$37:$F$39,2,0)))</f>
        <v>#N/A</v>
      </c>
      <c r="BF252" s="67" t="e">
        <f>-10*LOG(2/(4*PI()*2^2)+4/(0.163*(Calcul!$K257*Calcul!$L257)/VLOOKUP(Calcul!$I257,'ModelParams Lp'!$E$37:$F$39,2,0)))</f>
        <v>#N/A</v>
      </c>
      <c r="BG252" s="67" t="e">
        <f>-10*LOG(2/(4*PI()*2^2)+4/(0.163*(Calcul!$K257*Calcul!$L257)/VLOOKUP(Calcul!$I257,'ModelParams Lp'!$E$37:$F$39,2,0)))</f>
        <v>#N/A</v>
      </c>
      <c r="BH252" s="67" t="e">
        <f>-10*LOG(2/(4*PI()*2^2)+4/(0.163*(Calcul!$K257*Calcul!$L257)/VLOOKUP(Calcul!$I257,'ModelParams Lp'!$E$37:$F$39,2,0)))</f>
        <v>#N/A</v>
      </c>
      <c r="BI252" s="67" t="e">
        <f>-10*LOG(2/(4*PI()*2^2)+4/(0.163*(Calcul!$K257*Calcul!$L257)/VLOOKUP(Calcul!$I257,'ModelParams Lp'!$E$37:$F$39,2,0)))</f>
        <v>#N/A</v>
      </c>
      <c r="BJ252" s="67" t="e">
        <f>-10*LOG(2/(4*PI()*2^2)+4/(0.163*(Calcul!$K257*Calcul!$L257)/VLOOKUP(Calcul!$I257,'ModelParams Lp'!$E$37:$F$39,2,0)))</f>
        <v>#N/A</v>
      </c>
      <c r="BK252" s="67" t="e">
        <f>-10*LOG(2/(4*PI()*2^2)+4/(0.163*(Calcul!$K257*Calcul!$L257)/VLOOKUP(Calcul!$I257,'ModelParams Lp'!$E$37:$F$39,2,0)))</f>
        <v>#N/A</v>
      </c>
      <c r="BL252" s="67" t="e">
        <f>-10*LOG(2/(4*PI()*2^2)+4/(0.163*(Calcul!$K257*Calcul!$L257)/VLOOKUP(Calcul!$I257,'ModelParams Lp'!$E$37:$F$39,2,0)))</f>
        <v>#N/A</v>
      </c>
      <c r="BM252" s="67" t="e">
        <f>VLOOKUP(Calcul!$J257,'ModelParams Lp'!$D$28:$O$32,5,0)+BE252</f>
        <v>#N/A</v>
      </c>
      <c r="BN252" s="67" t="e">
        <f>VLOOKUP(Calcul!$J257,'ModelParams Lp'!$D$28:$O$32,6,0)+BF252</f>
        <v>#N/A</v>
      </c>
      <c r="BO252" s="67" t="e">
        <f>VLOOKUP(Calcul!$J257,'ModelParams Lp'!$D$28:$O$32,7,0)+BG252</f>
        <v>#N/A</v>
      </c>
      <c r="BP252" s="67" t="e">
        <f>VLOOKUP(Calcul!$J257,'ModelParams Lp'!$D$28:$O$32,8,0)+BH252</f>
        <v>#N/A</v>
      </c>
      <c r="BQ252" s="67" t="e">
        <f>VLOOKUP(Calcul!$J257,'ModelParams Lp'!$D$28:$O$32,9,0)+BI252</f>
        <v>#N/A</v>
      </c>
      <c r="BR252" s="67" t="e">
        <f>VLOOKUP(Calcul!$J257,'ModelParams Lp'!$D$28:$O$32,10,0)+BJ252</f>
        <v>#N/A</v>
      </c>
      <c r="BS252" s="67" t="e">
        <f>VLOOKUP(Calcul!$J257,'ModelParams Lp'!$D$28:$O$32,11,0)+BK252</f>
        <v>#N/A</v>
      </c>
      <c r="BT252" s="67" t="e">
        <f>VLOOKUP(Calcul!$J257,'ModelParams Lp'!$D$28:$O$32,12,0)+BL252</f>
        <v>#N/A</v>
      </c>
      <c r="BU252" s="66" t="e">
        <f t="shared" ca="1" si="77"/>
        <v>#DIV/0!</v>
      </c>
      <c r="BV252" s="66" t="e">
        <f t="shared" ca="1" si="78"/>
        <v>#DIV/0!</v>
      </c>
      <c r="BW252" s="66" t="e">
        <f t="shared" ca="1" si="79"/>
        <v>#DIV/0!</v>
      </c>
      <c r="BX252" s="66" t="e">
        <f t="shared" ca="1" si="80"/>
        <v>#DIV/0!</v>
      </c>
      <c r="BY252" s="66" t="e">
        <f t="shared" ca="1" si="81"/>
        <v>#DIV/0!</v>
      </c>
      <c r="BZ252" s="66" t="e">
        <f t="shared" ca="1" si="82"/>
        <v>#DIV/0!</v>
      </c>
      <c r="CA252" s="66" t="e">
        <f t="shared" ca="1" si="83"/>
        <v>#DIV/0!</v>
      </c>
      <c r="CB252" s="66" t="e">
        <f t="shared" ca="1" si="84"/>
        <v>#DIV/0!</v>
      </c>
      <c r="CC252" s="24" t="e">
        <f ca="1">10*LOG10(IF(BU252="",0,POWER(10,((BU252+'ModelParams Lw'!$O$4)/10))) +IF(BV252="",0,POWER(10,((BV252+'ModelParams Lw'!$P$4)/10))) +IF(BW252="",0,POWER(10,((BW252+'ModelParams Lw'!$Q$4)/10))) +IF(BX252="",0,POWER(10,((BX252+'ModelParams Lw'!$R$4)/10))) +IF(BY252="",0,POWER(10,((BY252+'ModelParams Lw'!$S$4)/10))) +IF(BZ252="",0,POWER(10,((BZ252+'ModelParams Lw'!$T$4)/10))) +IF(CA252="",0,POWER(10,((CA252+'ModelParams Lw'!$U$4)/10)))+IF(CB252="",0,POWER(10,((CB252+'ModelParams Lw'!$V$4)/10))))</f>
        <v>#DIV/0!</v>
      </c>
      <c r="CD252" s="24" t="e">
        <f t="shared" ca="1" si="85"/>
        <v>#DIV/0!</v>
      </c>
      <c r="CE252" s="24" t="e">
        <f ca="1">(BU252-'ModelParams Lw'!O$10)/'ModelParams Lw'!O$11</f>
        <v>#DIV/0!</v>
      </c>
      <c r="CF252" s="24" t="e">
        <f ca="1">(BV252-'ModelParams Lw'!P$10)/'ModelParams Lw'!P$11</f>
        <v>#DIV/0!</v>
      </c>
      <c r="CG252" s="24" t="e">
        <f ca="1">(BW252-'ModelParams Lw'!Q$10)/'ModelParams Lw'!Q$11</f>
        <v>#DIV/0!</v>
      </c>
      <c r="CH252" s="24" t="e">
        <f ca="1">(BX252-'ModelParams Lw'!R$10)/'ModelParams Lw'!R$11</f>
        <v>#DIV/0!</v>
      </c>
      <c r="CI252" s="24" t="e">
        <f ca="1">(BY252-'ModelParams Lw'!S$10)/'ModelParams Lw'!S$11</f>
        <v>#DIV/0!</v>
      </c>
      <c r="CJ252" s="24" t="e">
        <f ca="1">(BZ252-'ModelParams Lw'!T$10)/'ModelParams Lw'!T$11</f>
        <v>#DIV/0!</v>
      </c>
      <c r="CK252" s="24" t="e">
        <f ca="1">(CA252-'ModelParams Lw'!U$10)/'ModelParams Lw'!U$11</f>
        <v>#DIV/0!</v>
      </c>
      <c r="CL252" s="24" t="e">
        <f ca="1">(CB252-'ModelParams Lw'!V$10)/'ModelParams Lw'!V$11</f>
        <v>#DIV/0!</v>
      </c>
      <c r="CM252" s="66" t="e">
        <f t="shared" si="86"/>
        <v>#DIV/0!</v>
      </c>
      <c r="CN252" s="66" t="e">
        <f t="shared" si="87"/>
        <v>#DIV/0!</v>
      </c>
      <c r="CO252" s="66" t="e">
        <f t="shared" si="88"/>
        <v>#DIV/0!</v>
      </c>
      <c r="CP252" s="66" t="e">
        <f t="shared" si="89"/>
        <v>#DIV/0!</v>
      </c>
      <c r="CQ252" s="66" t="e">
        <f t="shared" si="90"/>
        <v>#DIV/0!</v>
      </c>
      <c r="CR252" s="66" t="e">
        <f t="shared" si="91"/>
        <v>#DIV/0!</v>
      </c>
      <c r="CS252" s="66" t="e">
        <f t="shared" si="92"/>
        <v>#DIV/0!</v>
      </c>
      <c r="CT252" s="66" t="e">
        <f t="shared" si="93"/>
        <v>#DIV/0!</v>
      </c>
      <c r="CU252" s="24" t="e">
        <f>10*LOG10(IF(CM252="",0,POWER(10,((CM252+'ModelParams Lw'!$O$4)/10))) +IF(CN252="",0,POWER(10,((CN252+'ModelParams Lw'!$P$4)/10))) +IF(CO252="",0,POWER(10,((CO252+'ModelParams Lw'!$Q$4)/10))) +IF(CP252="",0,POWER(10,((CP252+'ModelParams Lw'!$R$4)/10))) +IF(CQ252="",0,POWER(10,((CQ252+'ModelParams Lw'!$S$4)/10))) +IF(CR252="",0,POWER(10,((CR252+'ModelParams Lw'!$T$4)/10))) +IF(CS252="",0,POWER(10,((CS252+'ModelParams Lw'!$U$4)/10)))+IF(CT252="",0,POWER(10,((CT252+'ModelParams Lw'!$V$4)/10))))</f>
        <v>#DIV/0!</v>
      </c>
      <c r="CV252" s="24" t="e">
        <f t="shared" si="94"/>
        <v>#DIV/0!</v>
      </c>
      <c r="CW252" s="24" t="e">
        <f>(CM252-'ModelParams Lw'!O$10)/'ModelParams Lw'!O$11</f>
        <v>#DIV/0!</v>
      </c>
      <c r="CX252" s="24" t="e">
        <f>(CN252-'ModelParams Lw'!P$10)/'ModelParams Lw'!P$11</f>
        <v>#DIV/0!</v>
      </c>
      <c r="CY252" s="24" t="e">
        <f>(CO252-'ModelParams Lw'!Q$10)/'ModelParams Lw'!Q$11</f>
        <v>#DIV/0!</v>
      </c>
      <c r="CZ252" s="24" t="e">
        <f>(CP252-'ModelParams Lw'!R$10)/'ModelParams Lw'!R$11</f>
        <v>#DIV/0!</v>
      </c>
      <c r="DA252" s="24" t="e">
        <f>(CQ252-'ModelParams Lw'!S$10)/'ModelParams Lw'!S$11</f>
        <v>#DIV/0!</v>
      </c>
      <c r="DB252" s="24" t="e">
        <f>(CR252-'ModelParams Lw'!T$10)/'ModelParams Lw'!T$11</f>
        <v>#DIV/0!</v>
      </c>
      <c r="DC252" s="24" t="e">
        <f>(CS252-'ModelParams Lw'!U$10)/'ModelParams Lw'!U$11</f>
        <v>#DIV/0!</v>
      </c>
      <c r="DD252" s="24" t="e">
        <f>(CT252-'ModelParams Lw'!V$10)/'ModelParams Lw'!V$11</f>
        <v>#DIV/0!</v>
      </c>
    </row>
    <row r="253" spans="1:108" x14ac:dyDescent="0.25">
      <c r="A253" s="12">
        <f>'Sound Power'!B253</f>
        <v>0</v>
      </c>
      <c r="B253" s="12">
        <f>'Sound Power'!D253</f>
        <v>0</v>
      </c>
      <c r="C253" s="12">
        <f>'Sound Power'!E253</f>
        <v>0</v>
      </c>
      <c r="D253" s="12">
        <f>'Sound Power'!F253</f>
        <v>0</v>
      </c>
      <c r="E253" s="67" t="e">
        <f>IF(Calcul!$G258="SA",'Sound Power'!AY253,'Sound Power'!P253)</f>
        <v>#DIV/0!</v>
      </c>
      <c r="F253" s="67" t="e">
        <f>IF(Calcul!$G258="SA",'Sound Power'!AZ253,'Sound Power'!Q253)</f>
        <v>#DIV/0!</v>
      </c>
      <c r="G253" s="67" t="e">
        <f>IF(Calcul!$G258="SA",'Sound Power'!BA253,'Sound Power'!R253)</f>
        <v>#DIV/0!</v>
      </c>
      <c r="H253" s="67" t="e">
        <f>IF(Calcul!$G258="SA",'Sound Power'!BB253,'Sound Power'!S253)</f>
        <v>#DIV/0!</v>
      </c>
      <c r="I253" s="67" t="e">
        <f>IF(Calcul!$G258="SA",'Sound Power'!BC253,'Sound Power'!T253)</f>
        <v>#DIV/0!</v>
      </c>
      <c r="J253" s="67" t="e">
        <f>IF(Calcul!$G258="SA",'Sound Power'!BD253,'Sound Power'!U253)</f>
        <v>#DIV/0!</v>
      </c>
      <c r="K253" s="67" t="e">
        <f>IF(Calcul!$G258="SA",'Sound Power'!BE253,'Sound Power'!V253)</f>
        <v>#DIV/0!</v>
      </c>
      <c r="L253" s="67" t="e">
        <f>IF(Calcul!$G258="SA",'Sound Power'!BF253,'Sound Power'!W253)</f>
        <v>#DIV/0!</v>
      </c>
      <c r="M253" s="67" t="e">
        <f>'Sound Power'!BY253</f>
        <v>#DIV/0!</v>
      </c>
      <c r="N253" s="67" t="e">
        <f>'Sound Power'!BZ253</f>
        <v>#DIV/0!</v>
      </c>
      <c r="O253" s="67" t="e">
        <f>'Sound Power'!CA253</f>
        <v>#DIV/0!</v>
      </c>
      <c r="P253" s="67" t="e">
        <f>'Sound Power'!CB253</f>
        <v>#DIV/0!</v>
      </c>
      <c r="Q253" s="67" t="e">
        <f>'Sound Power'!CC253</f>
        <v>#DIV/0!</v>
      </c>
      <c r="R253" s="67" t="e">
        <f>'Sound Power'!CD253</f>
        <v>#DIV/0!</v>
      </c>
      <c r="S253" s="67" t="e">
        <f>'Sound Power'!CE253</f>
        <v>#DIV/0!</v>
      </c>
      <c r="T253" s="67" t="e">
        <f>'Sound Power'!CF253</f>
        <v>#DIV/0!</v>
      </c>
      <c r="U253" s="64">
        <f t="shared" si="74"/>
        <v>0</v>
      </c>
      <c r="V253" s="64">
        <f t="shared" si="75"/>
        <v>0</v>
      </c>
      <c r="W253" s="67" t="e">
        <f>('ModelParams Lp'!B$4*10^'ModelParams Lp'!B$5*($U253/$V253)^'ModelParams Lp'!B$6)*3</f>
        <v>#DIV/0!</v>
      </c>
      <c r="X253" s="67" t="e">
        <f>('ModelParams Lp'!C$4*10^'ModelParams Lp'!C$5*($U253/$V253)^'ModelParams Lp'!C$6)*3</f>
        <v>#DIV/0!</v>
      </c>
      <c r="Y253" s="67" t="e">
        <f>('ModelParams Lp'!D$4*10^'ModelParams Lp'!D$5*($U253/$V253)^'ModelParams Lp'!D$6)*3</f>
        <v>#DIV/0!</v>
      </c>
      <c r="Z253" s="67" t="e">
        <f>('ModelParams Lp'!E$4*10^'ModelParams Lp'!E$5*($U253/$V253)^'ModelParams Lp'!E$6)*3</f>
        <v>#DIV/0!</v>
      </c>
      <c r="AA253" s="67" t="e">
        <f>('ModelParams Lp'!F$4*10^'ModelParams Lp'!F$5*($U253/$V253)^'ModelParams Lp'!F$6)*3</f>
        <v>#DIV/0!</v>
      </c>
      <c r="AB253" s="67" t="e">
        <f>('ModelParams Lp'!G$4*10^'ModelParams Lp'!G$5*($U253/$V253)^'ModelParams Lp'!G$6)*3</f>
        <v>#DIV/0!</v>
      </c>
      <c r="AC253" s="67" t="e">
        <f>('ModelParams Lp'!H$4*10^'ModelParams Lp'!H$5*($U253/$V253)^'ModelParams Lp'!H$6)*3</f>
        <v>#DIV/0!</v>
      </c>
      <c r="AD253" s="67" t="e">
        <f>('ModelParams Lp'!I$4*10^'ModelParams Lp'!I$5*($U253/$V253)^'ModelParams Lp'!I$6)*3</f>
        <v>#DIV/0!</v>
      </c>
      <c r="AE253" s="53" t="e">
        <f t="shared" si="76"/>
        <v>#DIV/0!</v>
      </c>
      <c r="AF253" s="53" t="e">
        <f>IF(AE253&lt;'ModelParams Lp'!$B$16,-1,IF(AE253&lt;'ModelParams Lp'!$C$16,0,IF(AE253&lt;'ModelParams Lp'!$D$16,1,IF(AE253&lt;'ModelParams Lp'!$E$16,2,IF(AE253&lt;'ModelParams Lp'!$F$16,3,IF(AE253&lt;'ModelParams Lp'!$G$16,4,IF(AE253&lt;'ModelParams Lp'!$H$16,5,6)))))))</f>
        <v>#DIV/0!</v>
      </c>
      <c r="AG253" s="67" t="e">
        <f ca="1">IF($AF253&gt;1,0,OFFSET('ModelParams Lp'!$C$12,0,-'Sound Pressure'!$AF253))</f>
        <v>#DIV/0!</v>
      </c>
      <c r="AH253" s="67" t="e">
        <f ca="1">IF($AF253&gt;2,0,OFFSET('ModelParams Lp'!$D$12,0,-'Sound Pressure'!$AF253))</f>
        <v>#DIV/0!</v>
      </c>
      <c r="AI253" s="67" t="e">
        <f ca="1">IF($AF253&gt;3,0,OFFSET('ModelParams Lp'!$E$12,0,-'Sound Pressure'!$AF253))</f>
        <v>#DIV/0!</v>
      </c>
      <c r="AJ253" s="67" t="e">
        <f ca="1">IF($AF253&gt;4,0,OFFSET('ModelParams Lp'!$F$12,0,-'Sound Pressure'!$AF253))</f>
        <v>#DIV/0!</v>
      </c>
      <c r="AK253" s="67" t="e">
        <f ca="1">IF($AF253&gt;3,0,OFFSET('ModelParams Lp'!$G$12,0,-'Sound Pressure'!$AF253))</f>
        <v>#DIV/0!</v>
      </c>
      <c r="AL253" s="67" t="e">
        <f ca="1">IF($AF253&gt;5,0,OFFSET('ModelParams Lp'!$H$12,0,-'Sound Pressure'!$AF253))</f>
        <v>#DIV/0!</v>
      </c>
      <c r="AM253" s="67" t="e">
        <f ca="1">IF($AF253&gt;6,0,OFFSET('ModelParams Lp'!$I$12,0,-'Sound Pressure'!$AF253))</f>
        <v>#DIV/0!</v>
      </c>
      <c r="AN253" s="67" t="e">
        <f ca="1">IF($AF253&gt;7,0,IF($AF$4&lt;0,3,OFFSET('ModelParams Lp'!$J$12,0,-'Sound Pressure'!$AF253)))</f>
        <v>#DIV/0!</v>
      </c>
      <c r="AO253" s="67" t="e">
        <f t="shared" si="95"/>
        <v>#DIV/0!</v>
      </c>
      <c r="AP253" s="67" t="e">
        <f t="shared" si="96"/>
        <v>#DIV/0!</v>
      </c>
      <c r="AQ253" s="67" t="e">
        <f t="shared" si="96"/>
        <v>#DIV/0!</v>
      </c>
      <c r="AR253" s="67" t="e">
        <f t="shared" si="96"/>
        <v>#DIV/0!</v>
      </c>
      <c r="AS253" s="67" t="e">
        <f t="shared" si="96"/>
        <v>#DIV/0!</v>
      </c>
      <c r="AT253" s="67" t="e">
        <f t="shared" si="96"/>
        <v>#DIV/0!</v>
      </c>
      <c r="AU253" s="67" t="e">
        <f t="shared" si="96"/>
        <v>#DIV/0!</v>
      </c>
      <c r="AV253" s="67" t="e">
        <f t="shared" si="96"/>
        <v>#DIV/0!</v>
      </c>
      <c r="AW253" s="67">
        <f>'ModelParams Lp'!B$22</f>
        <v>4</v>
      </c>
      <c r="AX253" s="67">
        <f>'ModelParams Lp'!C$22</f>
        <v>2</v>
      </c>
      <c r="AY253" s="67">
        <f>'ModelParams Lp'!D$22</f>
        <v>1</v>
      </c>
      <c r="AZ253" s="67">
        <f>'ModelParams Lp'!E$22</f>
        <v>0</v>
      </c>
      <c r="BA253" s="67">
        <f>'ModelParams Lp'!F$22</f>
        <v>0</v>
      </c>
      <c r="BB253" s="67">
        <f>'ModelParams Lp'!G$22</f>
        <v>0</v>
      </c>
      <c r="BC253" s="67">
        <f>'ModelParams Lp'!H$22</f>
        <v>0</v>
      </c>
      <c r="BD253" s="67">
        <f>'ModelParams Lp'!I$22</f>
        <v>0</v>
      </c>
      <c r="BE253" s="67" t="e">
        <f>-10*LOG(2/(4*PI()*2^2)+4/(0.163*(Calcul!$K258*Calcul!$L258)/VLOOKUP(Calcul!$I258,'ModelParams Lp'!$E$37:$F$39,2,0)))</f>
        <v>#N/A</v>
      </c>
      <c r="BF253" s="67" t="e">
        <f>-10*LOG(2/(4*PI()*2^2)+4/(0.163*(Calcul!$K258*Calcul!$L258)/VLOOKUP(Calcul!$I258,'ModelParams Lp'!$E$37:$F$39,2,0)))</f>
        <v>#N/A</v>
      </c>
      <c r="BG253" s="67" t="e">
        <f>-10*LOG(2/(4*PI()*2^2)+4/(0.163*(Calcul!$K258*Calcul!$L258)/VLOOKUP(Calcul!$I258,'ModelParams Lp'!$E$37:$F$39,2,0)))</f>
        <v>#N/A</v>
      </c>
      <c r="BH253" s="67" t="e">
        <f>-10*LOG(2/(4*PI()*2^2)+4/(0.163*(Calcul!$K258*Calcul!$L258)/VLOOKUP(Calcul!$I258,'ModelParams Lp'!$E$37:$F$39,2,0)))</f>
        <v>#N/A</v>
      </c>
      <c r="BI253" s="67" t="e">
        <f>-10*LOG(2/(4*PI()*2^2)+4/(0.163*(Calcul!$K258*Calcul!$L258)/VLOOKUP(Calcul!$I258,'ModelParams Lp'!$E$37:$F$39,2,0)))</f>
        <v>#N/A</v>
      </c>
      <c r="BJ253" s="67" t="e">
        <f>-10*LOG(2/(4*PI()*2^2)+4/(0.163*(Calcul!$K258*Calcul!$L258)/VLOOKUP(Calcul!$I258,'ModelParams Lp'!$E$37:$F$39,2,0)))</f>
        <v>#N/A</v>
      </c>
      <c r="BK253" s="67" t="e">
        <f>-10*LOG(2/(4*PI()*2^2)+4/(0.163*(Calcul!$K258*Calcul!$L258)/VLOOKUP(Calcul!$I258,'ModelParams Lp'!$E$37:$F$39,2,0)))</f>
        <v>#N/A</v>
      </c>
      <c r="BL253" s="67" t="e">
        <f>-10*LOG(2/(4*PI()*2^2)+4/(0.163*(Calcul!$K258*Calcul!$L258)/VLOOKUP(Calcul!$I258,'ModelParams Lp'!$E$37:$F$39,2,0)))</f>
        <v>#N/A</v>
      </c>
      <c r="BM253" s="67" t="e">
        <f>VLOOKUP(Calcul!$J258,'ModelParams Lp'!$D$28:$O$32,5,0)+BE253</f>
        <v>#N/A</v>
      </c>
      <c r="BN253" s="67" t="e">
        <f>VLOOKUP(Calcul!$J258,'ModelParams Lp'!$D$28:$O$32,6,0)+BF253</f>
        <v>#N/A</v>
      </c>
      <c r="BO253" s="67" t="e">
        <f>VLOOKUP(Calcul!$J258,'ModelParams Lp'!$D$28:$O$32,7,0)+BG253</f>
        <v>#N/A</v>
      </c>
      <c r="BP253" s="67" t="e">
        <f>VLOOKUP(Calcul!$J258,'ModelParams Lp'!$D$28:$O$32,8,0)+BH253</f>
        <v>#N/A</v>
      </c>
      <c r="BQ253" s="67" t="e">
        <f>VLOOKUP(Calcul!$J258,'ModelParams Lp'!$D$28:$O$32,9,0)+BI253</f>
        <v>#N/A</v>
      </c>
      <c r="BR253" s="67" t="e">
        <f>VLOOKUP(Calcul!$J258,'ModelParams Lp'!$D$28:$O$32,10,0)+BJ253</f>
        <v>#N/A</v>
      </c>
      <c r="BS253" s="67" t="e">
        <f>VLOOKUP(Calcul!$J258,'ModelParams Lp'!$D$28:$O$32,11,0)+BK253</f>
        <v>#N/A</v>
      </c>
      <c r="BT253" s="67" t="e">
        <f>VLOOKUP(Calcul!$J258,'ModelParams Lp'!$D$28:$O$32,12,0)+BL253</f>
        <v>#N/A</v>
      </c>
      <c r="BU253" s="66" t="e">
        <f t="shared" ca="1" si="77"/>
        <v>#DIV/0!</v>
      </c>
      <c r="BV253" s="66" t="e">
        <f t="shared" ca="1" si="78"/>
        <v>#DIV/0!</v>
      </c>
      <c r="BW253" s="66" t="e">
        <f t="shared" ca="1" si="79"/>
        <v>#DIV/0!</v>
      </c>
      <c r="BX253" s="66" t="e">
        <f t="shared" ca="1" si="80"/>
        <v>#DIV/0!</v>
      </c>
      <c r="BY253" s="66" t="e">
        <f t="shared" ca="1" si="81"/>
        <v>#DIV/0!</v>
      </c>
      <c r="BZ253" s="66" t="e">
        <f t="shared" ca="1" si="82"/>
        <v>#DIV/0!</v>
      </c>
      <c r="CA253" s="66" t="e">
        <f t="shared" ca="1" si="83"/>
        <v>#DIV/0!</v>
      </c>
      <c r="CB253" s="66" t="e">
        <f t="shared" ca="1" si="84"/>
        <v>#DIV/0!</v>
      </c>
      <c r="CC253" s="24" t="e">
        <f ca="1">10*LOG10(IF(BU253="",0,POWER(10,((BU253+'ModelParams Lw'!$O$4)/10))) +IF(BV253="",0,POWER(10,((BV253+'ModelParams Lw'!$P$4)/10))) +IF(BW253="",0,POWER(10,((BW253+'ModelParams Lw'!$Q$4)/10))) +IF(BX253="",0,POWER(10,((BX253+'ModelParams Lw'!$R$4)/10))) +IF(BY253="",0,POWER(10,((BY253+'ModelParams Lw'!$S$4)/10))) +IF(BZ253="",0,POWER(10,((BZ253+'ModelParams Lw'!$T$4)/10))) +IF(CA253="",0,POWER(10,((CA253+'ModelParams Lw'!$U$4)/10)))+IF(CB253="",0,POWER(10,((CB253+'ModelParams Lw'!$V$4)/10))))</f>
        <v>#DIV/0!</v>
      </c>
      <c r="CD253" s="24" t="e">
        <f t="shared" ca="1" si="85"/>
        <v>#DIV/0!</v>
      </c>
      <c r="CE253" s="24" t="e">
        <f ca="1">(BU253-'ModelParams Lw'!O$10)/'ModelParams Lw'!O$11</f>
        <v>#DIV/0!</v>
      </c>
      <c r="CF253" s="24" t="e">
        <f ca="1">(BV253-'ModelParams Lw'!P$10)/'ModelParams Lw'!P$11</f>
        <v>#DIV/0!</v>
      </c>
      <c r="CG253" s="24" t="e">
        <f ca="1">(BW253-'ModelParams Lw'!Q$10)/'ModelParams Lw'!Q$11</f>
        <v>#DIV/0!</v>
      </c>
      <c r="CH253" s="24" t="e">
        <f ca="1">(BX253-'ModelParams Lw'!R$10)/'ModelParams Lw'!R$11</f>
        <v>#DIV/0!</v>
      </c>
      <c r="CI253" s="24" t="e">
        <f ca="1">(BY253-'ModelParams Lw'!S$10)/'ModelParams Lw'!S$11</f>
        <v>#DIV/0!</v>
      </c>
      <c r="CJ253" s="24" t="e">
        <f ca="1">(BZ253-'ModelParams Lw'!T$10)/'ModelParams Lw'!T$11</f>
        <v>#DIV/0!</v>
      </c>
      <c r="CK253" s="24" t="e">
        <f ca="1">(CA253-'ModelParams Lw'!U$10)/'ModelParams Lw'!U$11</f>
        <v>#DIV/0!</v>
      </c>
      <c r="CL253" s="24" t="e">
        <f ca="1">(CB253-'ModelParams Lw'!V$10)/'ModelParams Lw'!V$11</f>
        <v>#DIV/0!</v>
      </c>
      <c r="CM253" s="66" t="e">
        <f t="shared" si="86"/>
        <v>#DIV/0!</v>
      </c>
      <c r="CN253" s="66" t="e">
        <f t="shared" si="87"/>
        <v>#DIV/0!</v>
      </c>
      <c r="CO253" s="66" t="e">
        <f t="shared" si="88"/>
        <v>#DIV/0!</v>
      </c>
      <c r="CP253" s="66" t="e">
        <f t="shared" si="89"/>
        <v>#DIV/0!</v>
      </c>
      <c r="CQ253" s="66" t="e">
        <f t="shared" si="90"/>
        <v>#DIV/0!</v>
      </c>
      <c r="CR253" s="66" t="e">
        <f t="shared" si="91"/>
        <v>#DIV/0!</v>
      </c>
      <c r="CS253" s="66" t="e">
        <f t="shared" si="92"/>
        <v>#DIV/0!</v>
      </c>
      <c r="CT253" s="66" t="e">
        <f t="shared" si="93"/>
        <v>#DIV/0!</v>
      </c>
      <c r="CU253" s="24" t="e">
        <f>10*LOG10(IF(CM253="",0,POWER(10,((CM253+'ModelParams Lw'!$O$4)/10))) +IF(CN253="",0,POWER(10,((CN253+'ModelParams Lw'!$P$4)/10))) +IF(CO253="",0,POWER(10,((CO253+'ModelParams Lw'!$Q$4)/10))) +IF(CP253="",0,POWER(10,((CP253+'ModelParams Lw'!$R$4)/10))) +IF(CQ253="",0,POWER(10,((CQ253+'ModelParams Lw'!$S$4)/10))) +IF(CR253="",0,POWER(10,((CR253+'ModelParams Lw'!$T$4)/10))) +IF(CS253="",0,POWER(10,((CS253+'ModelParams Lw'!$U$4)/10)))+IF(CT253="",0,POWER(10,((CT253+'ModelParams Lw'!$V$4)/10))))</f>
        <v>#DIV/0!</v>
      </c>
      <c r="CV253" s="24" t="e">
        <f t="shared" si="94"/>
        <v>#DIV/0!</v>
      </c>
      <c r="CW253" s="24" t="e">
        <f>(CM253-'ModelParams Lw'!O$10)/'ModelParams Lw'!O$11</f>
        <v>#DIV/0!</v>
      </c>
      <c r="CX253" s="24" t="e">
        <f>(CN253-'ModelParams Lw'!P$10)/'ModelParams Lw'!P$11</f>
        <v>#DIV/0!</v>
      </c>
      <c r="CY253" s="24" t="e">
        <f>(CO253-'ModelParams Lw'!Q$10)/'ModelParams Lw'!Q$11</f>
        <v>#DIV/0!</v>
      </c>
      <c r="CZ253" s="24" t="e">
        <f>(CP253-'ModelParams Lw'!R$10)/'ModelParams Lw'!R$11</f>
        <v>#DIV/0!</v>
      </c>
      <c r="DA253" s="24" t="e">
        <f>(CQ253-'ModelParams Lw'!S$10)/'ModelParams Lw'!S$11</f>
        <v>#DIV/0!</v>
      </c>
      <c r="DB253" s="24" t="e">
        <f>(CR253-'ModelParams Lw'!T$10)/'ModelParams Lw'!T$11</f>
        <v>#DIV/0!</v>
      </c>
      <c r="DC253" s="24" t="e">
        <f>(CS253-'ModelParams Lw'!U$10)/'ModelParams Lw'!U$11</f>
        <v>#DIV/0!</v>
      </c>
      <c r="DD253" s="24" t="e">
        <f>(CT253-'ModelParams Lw'!V$10)/'ModelParams Lw'!V$11</f>
        <v>#DIV/0!</v>
      </c>
    </row>
    <row r="254" spans="1:108" x14ac:dyDescent="0.25">
      <c r="A254" s="12">
        <f>'Sound Power'!B254</f>
        <v>0</v>
      </c>
      <c r="B254" s="12">
        <f>'Sound Power'!D254</f>
        <v>0</v>
      </c>
      <c r="C254" s="12">
        <f>'Sound Power'!E254</f>
        <v>0</v>
      </c>
      <c r="D254" s="12">
        <f>'Sound Power'!F254</f>
        <v>0</v>
      </c>
      <c r="E254" s="67" t="e">
        <f>IF(Calcul!$G259="SA",'Sound Power'!AY254,'Sound Power'!P254)</f>
        <v>#DIV/0!</v>
      </c>
      <c r="F254" s="67" t="e">
        <f>IF(Calcul!$G259="SA",'Sound Power'!AZ254,'Sound Power'!Q254)</f>
        <v>#DIV/0!</v>
      </c>
      <c r="G254" s="67" t="e">
        <f>IF(Calcul!$G259="SA",'Sound Power'!BA254,'Sound Power'!R254)</f>
        <v>#DIV/0!</v>
      </c>
      <c r="H254" s="67" t="e">
        <f>IF(Calcul!$G259="SA",'Sound Power'!BB254,'Sound Power'!S254)</f>
        <v>#DIV/0!</v>
      </c>
      <c r="I254" s="67" t="e">
        <f>IF(Calcul!$G259="SA",'Sound Power'!BC254,'Sound Power'!T254)</f>
        <v>#DIV/0!</v>
      </c>
      <c r="J254" s="67" t="e">
        <f>IF(Calcul!$G259="SA",'Sound Power'!BD254,'Sound Power'!U254)</f>
        <v>#DIV/0!</v>
      </c>
      <c r="K254" s="67" t="e">
        <f>IF(Calcul!$G259="SA",'Sound Power'!BE254,'Sound Power'!V254)</f>
        <v>#DIV/0!</v>
      </c>
      <c r="L254" s="67" t="e">
        <f>IF(Calcul!$G259="SA",'Sound Power'!BF254,'Sound Power'!W254)</f>
        <v>#DIV/0!</v>
      </c>
      <c r="M254" s="67" t="e">
        <f>'Sound Power'!BY254</f>
        <v>#DIV/0!</v>
      </c>
      <c r="N254" s="67" t="e">
        <f>'Sound Power'!BZ254</f>
        <v>#DIV/0!</v>
      </c>
      <c r="O254" s="67" t="e">
        <f>'Sound Power'!CA254</f>
        <v>#DIV/0!</v>
      </c>
      <c r="P254" s="67" t="e">
        <f>'Sound Power'!CB254</f>
        <v>#DIV/0!</v>
      </c>
      <c r="Q254" s="67" t="e">
        <f>'Sound Power'!CC254</f>
        <v>#DIV/0!</v>
      </c>
      <c r="R254" s="67" t="e">
        <f>'Sound Power'!CD254</f>
        <v>#DIV/0!</v>
      </c>
      <c r="S254" s="67" t="e">
        <f>'Sound Power'!CE254</f>
        <v>#DIV/0!</v>
      </c>
      <c r="T254" s="67" t="e">
        <f>'Sound Power'!CF254</f>
        <v>#DIV/0!</v>
      </c>
      <c r="U254" s="64">
        <f t="shared" si="74"/>
        <v>0</v>
      </c>
      <c r="V254" s="64">
        <f t="shared" si="75"/>
        <v>0</v>
      </c>
      <c r="W254" s="67" t="e">
        <f>('ModelParams Lp'!B$4*10^'ModelParams Lp'!B$5*($U254/$V254)^'ModelParams Lp'!B$6)*3</f>
        <v>#DIV/0!</v>
      </c>
      <c r="X254" s="67" t="e">
        <f>('ModelParams Lp'!C$4*10^'ModelParams Lp'!C$5*($U254/$V254)^'ModelParams Lp'!C$6)*3</f>
        <v>#DIV/0!</v>
      </c>
      <c r="Y254" s="67" t="e">
        <f>('ModelParams Lp'!D$4*10^'ModelParams Lp'!D$5*($U254/$V254)^'ModelParams Lp'!D$6)*3</f>
        <v>#DIV/0!</v>
      </c>
      <c r="Z254" s="67" t="e">
        <f>('ModelParams Lp'!E$4*10^'ModelParams Lp'!E$5*($U254/$V254)^'ModelParams Lp'!E$6)*3</f>
        <v>#DIV/0!</v>
      </c>
      <c r="AA254" s="67" t="e">
        <f>('ModelParams Lp'!F$4*10^'ModelParams Lp'!F$5*($U254/$V254)^'ModelParams Lp'!F$6)*3</f>
        <v>#DIV/0!</v>
      </c>
      <c r="AB254" s="67" t="e">
        <f>('ModelParams Lp'!G$4*10^'ModelParams Lp'!G$5*($U254/$V254)^'ModelParams Lp'!G$6)*3</f>
        <v>#DIV/0!</v>
      </c>
      <c r="AC254" s="67" t="e">
        <f>('ModelParams Lp'!H$4*10^'ModelParams Lp'!H$5*($U254/$V254)^'ModelParams Lp'!H$6)*3</f>
        <v>#DIV/0!</v>
      </c>
      <c r="AD254" s="67" t="e">
        <f>('ModelParams Lp'!I$4*10^'ModelParams Lp'!I$5*($U254/$V254)^'ModelParams Lp'!I$6)*3</f>
        <v>#DIV/0!</v>
      </c>
      <c r="AE254" s="53" t="e">
        <f t="shared" si="76"/>
        <v>#DIV/0!</v>
      </c>
      <c r="AF254" s="53" t="e">
        <f>IF(AE254&lt;'ModelParams Lp'!$B$16,-1,IF(AE254&lt;'ModelParams Lp'!$C$16,0,IF(AE254&lt;'ModelParams Lp'!$D$16,1,IF(AE254&lt;'ModelParams Lp'!$E$16,2,IF(AE254&lt;'ModelParams Lp'!$F$16,3,IF(AE254&lt;'ModelParams Lp'!$G$16,4,IF(AE254&lt;'ModelParams Lp'!$H$16,5,6)))))))</f>
        <v>#DIV/0!</v>
      </c>
      <c r="AG254" s="67" t="e">
        <f ca="1">IF($AF254&gt;1,0,OFFSET('ModelParams Lp'!$C$12,0,-'Sound Pressure'!$AF254))</f>
        <v>#DIV/0!</v>
      </c>
      <c r="AH254" s="67" t="e">
        <f ca="1">IF($AF254&gt;2,0,OFFSET('ModelParams Lp'!$D$12,0,-'Sound Pressure'!$AF254))</f>
        <v>#DIV/0!</v>
      </c>
      <c r="AI254" s="67" t="e">
        <f ca="1">IF($AF254&gt;3,0,OFFSET('ModelParams Lp'!$E$12,0,-'Sound Pressure'!$AF254))</f>
        <v>#DIV/0!</v>
      </c>
      <c r="AJ254" s="67" t="e">
        <f ca="1">IF($AF254&gt;4,0,OFFSET('ModelParams Lp'!$F$12,0,-'Sound Pressure'!$AF254))</f>
        <v>#DIV/0!</v>
      </c>
      <c r="AK254" s="67" t="e">
        <f ca="1">IF($AF254&gt;3,0,OFFSET('ModelParams Lp'!$G$12,0,-'Sound Pressure'!$AF254))</f>
        <v>#DIV/0!</v>
      </c>
      <c r="AL254" s="67" t="e">
        <f ca="1">IF($AF254&gt;5,0,OFFSET('ModelParams Lp'!$H$12,0,-'Sound Pressure'!$AF254))</f>
        <v>#DIV/0!</v>
      </c>
      <c r="AM254" s="67" t="e">
        <f ca="1">IF($AF254&gt;6,0,OFFSET('ModelParams Lp'!$I$12,0,-'Sound Pressure'!$AF254))</f>
        <v>#DIV/0!</v>
      </c>
      <c r="AN254" s="67" t="e">
        <f ca="1">IF($AF254&gt;7,0,IF($AF$4&lt;0,3,OFFSET('ModelParams Lp'!$J$12,0,-'Sound Pressure'!$AF254)))</f>
        <v>#DIV/0!</v>
      </c>
      <c r="AO254" s="67" t="e">
        <f t="shared" si="95"/>
        <v>#DIV/0!</v>
      </c>
      <c r="AP254" s="67" t="e">
        <f t="shared" si="96"/>
        <v>#DIV/0!</v>
      </c>
      <c r="AQ254" s="67" t="e">
        <f t="shared" si="96"/>
        <v>#DIV/0!</v>
      </c>
      <c r="AR254" s="67" t="e">
        <f t="shared" si="96"/>
        <v>#DIV/0!</v>
      </c>
      <c r="AS254" s="67" t="e">
        <f t="shared" si="96"/>
        <v>#DIV/0!</v>
      </c>
      <c r="AT254" s="67" t="e">
        <f t="shared" si="96"/>
        <v>#DIV/0!</v>
      </c>
      <c r="AU254" s="67" t="e">
        <f t="shared" si="96"/>
        <v>#DIV/0!</v>
      </c>
      <c r="AV254" s="67" t="e">
        <f t="shared" si="96"/>
        <v>#DIV/0!</v>
      </c>
      <c r="AW254" s="67">
        <f>'ModelParams Lp'!B$22</f>
        <v>4</v>
      </c>
      <c r="AX254" s="67">
        <f>'ModelParams Lp'!C$22</f>
        <v>2</v>
      </c>
      <c r="AY254" s="67">
        <f>'ModelParams Lp'!D$22</f>
        <v>1</v>
      </c>
      <c r="AZ254" s="67">
        <f>'ModelParams Lp'!E$22</f>
        <v>0</v>
      </c>
      <c r="BA254" s="67">
        <f>'ModelParams Lp'!F$22</f>
        <v>0</v>
      </c>
      <c r="BB254" s="67">
        <f>'ModelParams Lp'!G$22</f>
        <v>0</v>
      </c>
      <c r="BC254" s="67">
        <f>'ModelParams Lp'!H$22</f>
        <v>0</v>
      </c>
      <c r="BD254" s="67">
        <f>'ModelParams Lp'!I$22</f>
        <v>0</v>
      </c>
      <c r="BE254" s="67" t="e">
        <f>-10*LOG(2/(4*PI()*2^2)+4/(0.163*(Calcul!$K259*Calcul!$L259)/VLOOKUP(Calcul!$I259,'ModelParams Lp'!$E$37:$F$39,2,0)))</f>
        <v>#N/A</v>
      </c>
      <c r="BF254" s="67" t="e">
        <f>-10*LOG(2/(4*PI()*2^2)+4/(0.163*(Calcul!$K259*Calcul!$L259)/VLOOKUP(Calcul!$I259,'ModelParams Lp'!$E$37:$F$39,2,0)))</f>
        <v>#N/A</v>
      </c>
      <c r="BG254" s="67" t="e">
        <f>-10*LOG(2/(4*PI()*2^2)+4/(0.163*(Calcul!$K259*Calcul!$L259)/VLOOKUP(Calcul!$I259,'ModelParams Lp'!$E$37:$F$39,2,0)))</f>
        <v>#N/A</v>
      </c>
      <c r="BH254" s="67" t="e">
        <f>-10*LOG(2/(4*PI()*2^2)+4/(0.163*(Calcul!$K259*Calcul!$L259)/VLOOKUP(Calcul!$I259,'ModelParams Lp'!$E$37:$F$39,2,0)))</f>
        <v>#N/A</v>
      </c>
      <c r="BI254" s="67" t="e">
        <f>-10*LOG(2/(4*PI()*2^2)+4/(0.163*(Calcul!$K259*Calcul!$L259)/VLOOKUP(Calcul!$I259,'ModelParams Lp'!$E$37:$F$39,2,0)))</f>
        <v>#N/A</v>
      </c>
      <c r="BJ254" s="67" t="e">
        <f>-10*LOG(2/(4*PI()*2^2)+4/(0.163*(Calcul!$K259*Calcul!$L259)/VLOOKUP(Calcul!$I259,'ModelParams Lp'!$E$37:$F$39,2,0)))</f>
        <v>#N/A</v>
      </c>
      <c r="BK254" s="67" t="e">
        <f>-10*LOG(2/(4*PI()*2^2)+4/(0.163*(Calcul!$K259*Calcul!$L259)/VLOOKUP(Calcul!$I259,'ModelParams Lp'!$E$37:$F$39,2,0)))</f>
        <v>#N/A</v>
      </c>
      <c r="BL254" s="67" t="e">
        <f>-10*LOG(2/(4*PI()*2^2)+4/(0.163*(Calcul!$K259*Calcul!$L259)/VLOOKUP(Calcul!$I259,'ModelParams Lp'!$E$37:$F$39,2,0)))</f>
        <v>#N/A</v>
      </c>
      <c r="BM254" s="67" t="e">
        <f>VLOOKUP(Calcul!$J259,'ModelParams Lp'!$D$28:$O$32,5,0)+BE254</f>
        <v>#N/A</v>
      </c>
      <c r="BN254" s="67" t="e">
        <f>VLOOKUP(Calcul!$J259,'ModelParams Lp'!$D$28:$O$32,6,0)+BF254</f>
        <v>#N/A</v>
      </c>
      <c r="BO254" s="67" t="e">
        <f>VLOOKUP(Calcul!$J259,'ModelParams Lp'!$D$28:$O$32,7,0)+BG254</f>
        <v>#N/A</v>
      </c>
      <c r="BP254" s="67" t="e">
        <f>VLOOKUP(Calcul!$J259,'ModelParams Lp'!$D$28:$O$32,8,0)+BH254</f>
        <v>#N/A</v>
      </c>
      <c r="BQ254" s="67" t="e">
        <f>VLOOKUP(Calcul!$J259,'ModelParams Lp'!$D$28:$O$32,9,0)+BI254</f>
        <v>#N/A</v>
      </c>
      <c r="BR254" s="67" t="e">
        <f>VLOOKUP(Calcul!$J259,'ModelParams Lp'!$D$28:$O$32,10,0)+BJ254</f>
        <v>#N/A</v>
      </c>
      <c r="BS254" s="67" t="e">
        <f>VLOOKUP(Calcul!$J259,'ModelParams Lp'!$D$28:$O$32,11,0)+BK254</f>
        <v>#N/A</v>
      </c>
      <c r="BT254" s="67" t="e">
        <f>VLOOKUP(Calcul!$J259,'ModelParams Lp'!$D$28:$O$32,12,0)+BL254</f>
        <v>#N/A</v>
      </c>
      <c r="BU254" s="66" t="e">
        <f t="shared" ca="1" si="77"/>
        <v>#DIV/0!</v>
      </c>
      <c r="BV254" s="66" t="e">
        <f t="shared" ca="1" si="78"/>
        <v>#DIV/0!</v>
      </c>
      <c r="BW254" s="66" t="e">
        <f t="shared" ca="1" si="79"/>
        <v>#DIV/0!</v>
      </c>
      <c r="BX254" s="66" t="e">
        <f t="shared" ca="1" si="80"/>
        <v>#DIV/0!</v>
      </c>
      <c r="BY254" s="66" t="e">
        <f t="shared" ca="1" si="81"/>
        <v>#DIV/0!</v>
      </c>
      <c r="BZ254" s="66" t="e">
        <f t="shared" ca="1" si="82"/>
        <v>#DIV/0!</v>
      </c>
      <c r="CA254" s="66" t="e">
        <f t="shared" ca="1" si="83"/>
        <v>#DIV/0!</v>
      </c>
      <c r="CB254" s="66" t="e">
        <f t="shared" ca="1" si="84"/>
        <v>#DIV/0!</v>
      </c>
      <c r="CC254" s="24" t="e">
        <f ca="1">10*LOG10(IF(BU254="",0,POWER(10,((BU254+'ModelParams Lw'!$O$4)/10))) +IF(BV254="",0,POWER(10,((BV254+'ModelParams Lw'!$P$4)/10))) +IF(BW254="",0,POWER(10,((BW254+'ModelParams Lw'!$Q$4)/10))) +IF(BX254="",0,POWER(10,((BX254+'ModelParams Lw'!$R$4)/10))) +IF(BY254="",0,POWER(10,((BY254+'ModelParams Lw'!$S$4)/10))) +IF(BZ254="",0,POWER(10,((BZ254+'ModelParams Lw'!$T$4)/10))) +IF(CA254="",0,POWER(10,((CA254+'ModelParams Lw'!$U$4)/10)))+IF(CB254="",0,POWER(10,((CB254+'ModelParams Lw'!$V$4)/10))))</f>
        <v>#DIV/0!</v>
      </c>
      <c r="CD254" s="24" t="e">
        <f t="shared" ca="1" si="85"/>
        <v>#DIV/0!</v>
      </c>
      <c r="CE254" s="24" t="e">
        <f ca="1">(BU254-'ModelParams Lw'!O$10)/'ModelParams Lw'!O$11</f>
        <v>#DIV/0!</v>
      </c>
      <c r="CF254" s="24" t="e">
        <f ca="1">(BV254-'ModelParams Lw'!P$10)/'ModelParams Lw'!P$11</f>
        <v>#DIV/0!</v>
      </c>
      <c r="CG254" s="24" t="e">
        <f ca="1">(BW254-'ModelParams Lw'!Q$10)/'ModelParams Lw'!Q$11</f>
        <v>#DIV/0!</v>
      </c>
      <c r="CH254" s="24" t="e">
        <f ca="1">(BX254-'ModelParams Lw'!R$10)/'ModelParams Lw'!R$11</f>
        <v>#DIV/0!</v>
      </c>
      <c r="CI254" s="24" t="e">
        <f ca="1">(BY254-'ModelParams Lw'!S$10)/'ModelParams Lw'!S$11</f>
        <v>#DIV/0!</v>
      </c>
      <c r="CJ254" s="24" t="e">
        <f ca="1">(BZ254-'ModelParams Lw'!T$10)/'ModelParams Lw'!T$11</f>
        <v>#DIV/0!</v>
      </c>
      <c r="CK254" s="24" t="e">
        <f ca="1">(CA254-'ModelParams Lw'!U$10)/'ModelParams Lw'!U$11</f>
        <v>#DIV/0!</v>
      </c>
      <c r="CL254" s="24" t="e">
        <f ca="1">(CB254-'ModelParams Lw'!V$10)/'ModelParams Lw'!V$11</f>
        <v>#DIV/0!</v>
      </c>
      <c r="CM254" s="66" t="e">
        <f t="shared" si="86"/>
        <v>#DIV/0!</v>
      </c>
      <c r="CN254" s="66" t="e">
        <f t="shared" si="87"/>
        <v>#DIV/0!</v>
      </c>
      <c r="CO254" s="66" t="e">
        <f t="shared" si="88"/>
        <v>#DIV/0!</v>
      </c>
      <c r="CP254" s="66" t="e">
        <f t="shared" si="89"/>
        <v>#DIV/0!</v>
      </c>
      <c r="CQ254" s="66" t="e">
        <f t="shared" si="90"/>
        <v>#DIV/0!</v>
      </c>
      <c r="CR254" s="66" t="e">
        <f t="shared" si="91"/>
        <v>#DIV/0!</v>
      </c>
      <c r="CS254" s="66" t="e">
        <f t="shared" si="92"/>
        <v>#DIV/0!</v>
      </c>
      <c r="CT254" s="66" t="e">
        <f t="shared" si="93"/>
        <v>#DIV/0!</v>
      </c>
      <c r="CU254" s="24" t="e">
        <f>10*LOG10(IF(CM254="",0,POWER(10,((CM254+'ModelParams Lw'!$O$4)/10))) +IF(CN254="",0,POWER(10,((CN254+'ModelParams Lw'!$P$4)/10))) +IF(CO254="",0,POWER(10,((CO254+'ModelParams Lw'!$Q$4)/10))) +IF(CP254="",0,POWER(10,((CP254+'ModelParams Lw'!$R$4)/10))) +IF(CQ254="",0,POWER(10,((CQ254+'ModelParams Lw'!$S$4)/10))) +IF(CR254="",0,POWER(10,((CR254+'ModelParams Lw'!$T$4)/10))) +IF(CS254="",0,POWER(10,((CS254+'ModelParams Lw'!$U$4)/10)))+IF(CT254="",0,POWER(10,((CT254+'ModelParams Lw'!$V$4)/10))))</f>
        <v>#DIV/0!</v>
      </c>
      <c r="CV254" s="24" t="e">
        <f t="shared" si="94"/>
        <v>#DIV/0!</v>
      </c>
      <c r="CW254" s="24" t="e">
        <f>(CM254-'ModelParams Lw'!O$10)/'ModelParams Lw'!O$11</f>
        <v>#DIV/0!</v>
      </c>
      <c r="CX254" s="24" t="e">
        <f>(CN254-'ModelParams Lw'!P$10)/'ModelParams Lw'!P$11</f>
        <v>#DIV/0!</v>
      </c>
      <c r="CY254" s="24" t="e">
        <f>(CO254-'ModelParams Lw'!Q$10)/'ModelParams Lw'!Q$11</f>
        <v>#DIV/0!</v>
      </c>
      <c r="CZ254" s="24" t="e">
        <f>(CP254-'ModelParams Lw'!R$10)/'ModelParams Lw'!R$11</f>
        <v>#DIV/0!</v>
      </c>
      <c r="DA254" s="24" t="e">
        <f>(CQ254-'ModelParams Lw'!S$10)/'ModelParams Lw'!S$11</f>
        <v>#DIV/0!</v>
      </c>
      <c r="DB254" s="24" t="e">
        <f>(CR254-'ModelParams Lw'!T$10)/'ModelParams Lw'!T$11</f>
        <v>#DIV/0!</v>
      </c>
      <c r="DC254" s="24" t="e">
        <f>(CS254-'ModelParams Lw'!U$10)/'ModelParams Lw'!U$11</f>
        <v>#DIV/0!</v>
      </c>
      <c r="DD254" s="24" t="e">
        <f>(CT254-'ModelParams Lw'!V$10)/'ModelParams Lw'!V$11</f>
        <v>#DIV/0!</v>
      </c>
    </row>
    <row r="255" spans="1:108" x14ac:dyDescent="0.25">
      <c r="A255" s="12">
        <f>'Sound Power'!B255</f>
        <v>0</v>
      </c>
      <c r="B255" s="12">
        <f>'Sound Power'!D255</f>
        <v>0</v>
      </c>
      <c r="C255" s="12">
        <f>'Sound Power'!E255</f>
        <v>0</v>
      </c>
      <c r="D255" s="12">
        <f>'Sound Power'!F255</f>
        <v>0</v>
      </c>
      <c r="E255" s="67" t="e">
        <f>IF(Calcul!$G260="SA",'Sound Power'!AY255,'Sound Power'!P255)</f>
        <v>#DIV/0!</v>
      </c>
      <c r="F255" s="67" t="e">
        <f>IF(Calcul!$G260="SA",'Sound Power'!AZ255,'Sound Power'!Q255)</f>
        <v>#DIV/0!</v>
      </c>
      <c r="G255" s="67" t="e">
        <f>IF(Calcul!$G260="SA",'Sound Power'!BA255,'Sound Power'!R255)</f>
        <v>#DIV/0!</v>
      </c>
      <c r="H255" s="67" t="e">
        <f>IF(Calcul!$G260="SA",'Sound Power'!BB255,'Sound Power'!S255)</f>
        <v>#DIV/0!</v>
      </c>
      <c r="I255" s="67" t="e">
        <f>IF(Calcul!$G260="SA",'Sound Power'!BC255,'Sound Power'!T255)</f>
        <v>#DIV/0!</v>
      </c>
      <c r="J255" s="67" t="e">
        <f>IF(Calcul!$G260="SA",'Sound Power'!BD255,'Sound Power'!U255)</f>
        <v>#DIV/0!</v>
      </c>
      <c r="K255" s="67" t="e">
        <f>IF(Calcul!$G260="SA",'Sound Power'!BE255,'Sound Power'!V255)</f>
        <v>#DIV/0!</v>
      </c>
      <c r="L255" s="67" t="e">
        <f>IF(Calcul!$G260="SA",'Sound Power'!BF255,'Sound Power'!W255)</f>
        <v>#DIV/0!</v>
      </c>
      <c r="M255" s="67" t="e">
        <f>'Sound Power'!BY255</f>
        <v>#DIV/0!</v>
      </c>
      <c r="N255" s="67" t="e">
        <f>'Sound Power'!BZ255</f>
        <v>#DIV/0!</v>
      </c>
      <c r="O255" s="67" t="e">
        <f>'Sound Power'!CA255</f>
        <v>#DIV/0!</v>
      </c>
      <c r="P255" s="67" t="e">
        <f>'Sound Power'!CB255</f>
        <v>#DIV/0!</v>
      </c>
      <c r="Q255" s="67" t="e">
        <f>'Sound Power'!CC255</f>
        <v>#DIV/0!</v>
      </c>
      <c r="R255" s="67" t="e">
        <f>'Sound Power'!CD255</f>
        <v>#DIV/0!</v>
      </c>
      <c r="S255" s="67" t="e">
        <f>'Sound Power'!CE255</f>
        <v>#DIV/0!</v>
      </c>
      <c r="T255" s="67" t="e">
        <f>'Sound Power'!CF255</f>
        <v>#DIV/0!</v>
      </c>
      <c r="U255" s="64">
        <f t="shared" si="74"/>
        <v>0</v>
      </c>
      <c r="V255" s="64">
        <f t="shared" si="75"/>
        <v>0</v>
      </c>
      <c r="W255" s="67" t="e">
        <f>('ModelParams Lp'!B$4*10^'ModelParams Lp'!B$5*($U255/$V255)^'ModelParams Lp'!B$6)*3</f>
        <v>#DIV/0!</v>
      </c>
      <c r="X255" s="67" t="e">
        <f>('ModelParams Lp'!C$4*10^'ModelParams Lp'!C$5*($U255/$V255)^'ModelParams Lp'!C$6)*3</f>
        <v>#DIV/0!</v>
      </c>
      <c r="Y255" s="67" t="e">
        <f>('ModelParams Lp'!D$4*10^'ModelParams Lp'!D$5*($U255/$V255)^'ModelParams Lp'!D$6)*3</f>
        <v>#DIV/0!</v>
      </c>
      <c r="Z255" s="67" t="e">
        <f>('ModelParams Lp'!E$4*10^'ModelParams Lp'!E$5*($U255/$V255)^'ModelParams Lp'!E$6)*3</f>
        <v>#DIV/0!</v>
      </c>
      <c r="AA255" s="67" t="e">
        <f>('ModelParams Lp'!F$4*10^'ModelParams Lp'!F$5*($U255/$V255)^'ModelParams Lp'!F$6)*3</f>
        <v>#DIV/0!</v>
      </c>
      <c r="AB255" s="67" t="e">
        <f>('ModelParams Lp'!G$4*10^'ModelParams Lp'!G$5*($U255/$V255)^'ModelParams Lp'!G$6)*3</f>
        <v>#DIV/0!</v>
      </c>
      <c r="AC255" s="67" t="e">
        <f>('ModelParams Lp'!H$4*10^'ModelParams Lp'!H$5*($U255/$V255)^'ModelParams Lp'!H$6)*3</f>
        <v>#DIV/0!</v>
      </c>
      <c r="AD255" s="67" t="e">
        <f>('ModelParams Lp'!I$4*10^'ModelParams Lp'!I$5*($U255/$V255)^'ModelParams Lp'!I$6)*3</f>
        <v>#DIV/0!</v>
      </c>
      <c r="AE255" s="53" t="e">
        <f t="shared" si="76"/>
        <v>#DIV/0!</v>
      </c>
      <c r="AF255" s="53" t="e">
        <f>IF(AE255&lt;'ModelParams Lp'!$B$16,-1,IF(AE255&lt;'ModelParams Lp'!$C$16,0,IF(AE255&lt;'ModelParams Lp'!$D$16,1,IF(AE255&lt;'ModelParams Lp'!$E$16,2,IF(AE255&lt;'ModelParams Lp'!$F$16,3,IF(AE255&lt;'ModelParams Lp'!$G$16,4,IF(AE255&lt;'ModelParams Lp'!$H$16,5,6)))))))</f>
        <v>#DIV/0!</v>
      </c>
      <c r="AG255" s="67" t="e">
        <f ca="1">IF($AF255&gt;1,0,OFFSET('ModelParams Lp'!$C$12,0,-'Sound Pressure'!$AF255))</f>
        <v>#DIV/0!</v>
      </c>
      <c r="AH255" s="67" t="e">
        <f ca="1">IF($AF255&gt;2,0,OFFSET('ModelParams Lp'!$D$12,0,-'Sound Pressure'!$AF255))</f>
        <v>#DIV/0!</v>
      </c>
      <c r="AI255" s="67" t="e">
        <f ca="1">IF($AF255&gt;3,0,OFFSET('ModelParams Lp'!$E$12,0,-'Sound Pressure'!$AF255))</f>
        <v>#DIV/0!</v>
      </c>
      <c r="AJ255" s="67" t="e">
        <f ca="1">IF($AF255&gt;4,0,OFFSET('ModelParams Lp'!$F$12,0,-'Sound Pressure'!$AF255))</f>
        <v>#DIV/0!</v>
      </c>
      <c r="AK255" s="67" t="e">
        <f ca="1">IF($AF255&gt;3,0,OFFSET('ModelParams Lp'!$G$12,0,-'Sound Pressure'!$AF255))</f>
        <v>#DIV/0!</v>
      </c>
      <c r="AL255" s="67" t="e">
        <f ca="1">IF($AF255&gt;5,0,OFFSET('ModelParams Lp'!$H$12,0,-'Sound Pressure'!$AF255))</f>
        <v>#DIV/0!</v>
      </c>
      <c r="AM255" s="67" t="e">
        <f ca="1">IF($AF255&gt;6,0,OFFSET('ModelParams Lp'!$I$12,0,-'Sound Pressure'!$AF255))</f>
        <v>#DIV/0!</v>
      </c>
      <c r="AN255" s="67" t="e">
        <f ca="1">IF($AF255&gt;7,0,IF($AF$4&lt;0,3,OFFSET('ModelParams Lp'!$J$12,0,-'Sound Pressure'!$AF255)))</f>
        <v>#DIV/0!</v>
      </c>
      <c r="AO255" s="67" t="e">
        <f t="shared" si="95"/>
        <v>#DIV/0!</v>
      </c>
      <c r="AP255" s="67" t="e">
        <f t="shared" si="96"/>
        <v>#DIV/0!</v>
      </c>
      <c r="AQ255" s="67" t="e">
        <f t="shared" si="96"/>
        <v>#DIV/0!</v>
      </c>
      <c r="AR255" s="67" t="e">
        <f t="shared" si="96"/>
        <v>#DIV/0!</v>
      </c>
      <c r="AS255" s="67" t="e">
        <f t="shared" si="96"/>
        <v>#DIV/0!</v>
      </c>
      <c r="AT255" s="67" t="e">
        <f t="shared" si="96"/>
        <v>#DIV/0!</v>
      </c>
      <c r="AU255" s="67" t="e">
        <f t="shared" si="96"/>
        <v>#DIV/0!</v>
      </c>
      <c r="AV255" s="67" t="e">
        <f t="shared" si="96"/>
        <v>#DIV/0!</v>
      </c>
      <c r="AW255" s="67">
        <f>'ModelParams Lp'!B$22</f>
        <v>4</v>
      </c>
      <c r="AX255" s="67">
        <f>'ModelParams Lp'!C$22</f>
        <v>2</v>
      </c>
      <c r="AY255" s="67">
        <f>'ModelParams Lp'!D$22</f>
        <v>1</v>
      </c>
      <c r="AZ255" s="67">
        <f>'ModelParams Lp'!E$22</f>
        <v>0</v>
      </c>
      <c r="BA255" s="67">
        <f>'ModelParams Lp'!F$22</f>
        <v>0</v>
      </c>
      <c r="BB255" s="67">
        <f>'ModelParams Lp'!G$22</f>
        <v>0</v>
      </c>
      <c r="BC255" s="67">
        <f>'ModelParams Lp'!H$22</f>
        <v>0</v>
      </c>
      <c r="BD255" s="67">
        <f>'ModelParams Lp'!I$22</f>
        <v>0</v>
      </c>
      <c r="BE255" s="67" t="e">
        <f>-10*LOG(2/(4*PI()*2^2)+4/(0.163*(Calcul!$K260*Calcul!$L260)/VLOOKUP(Calcul!$I260,'ModelParams Lp'!$E$37:$F$39,2,0)))</f>
        <v>#N/A</v>
      </c>
      <c r="BF255" s="67" t="e">
        <f>-10*LOG(2/(4*PI()*2^2)+4/(0.163*(Calcul!$K260*Calcul!$L260)/VLOOKUP(Calcul!$I260,'ModelParams Lp'!$E$37:$F$39,2,0)))</f>
        <v>#N/A</v>
      </c>
      <c r="BG255" s="67" t="e">
        <f>-10*LOG(2/(4*PI()*2^2)+4/(0.163*(Calcul!$K260*Calcul!$L260)/VLOOKUP(Calcul!$I260,'ModelParams Lp'!$E$37:$F$39,2,0)))</f>
        <v>#N/A</v>
      </c>
      <c r="BH255" s="67" t="e">
        <f>-10*LOG(2/(4*PI()*2^2)+4/(0.163*(Calcul!$K260*Calcul!$L260)/VLOOKUP(Calcul!$I260,'ModelParams Lp'!$E$37:$F$39,2,0)))</f>
        <v>#N/A</v>
      </c>
      <c r="BI255" s="67" t="e">
        <f>-10*LOG(2/(4*PI()*2^2)+4/(0.163*(Calcul!$K260*Calcul!$L260)/VLOOKUP(Calcul!$I260,'ModelParams Lp'!$E$37:$F$39,2,0)))</f>
        <v>#N/A</v>
      </c>
      <c r="BJ255" s="67" t="e">
        <f>-10*LOG(2/(4*PI()*2^2)+4/(0.163*(Calcul!$K260*Calcul!$L260)/VLOOKUP(Calcul!$I260,'ModelParams Lp'!$E$37:$F$39,2,0)))</f>
        <v>#N/A</v>
      </c>
      <c r="BK255" s="67" t="e">
        <f>-10*LOG(2/(4*PI()*2^2)+4/(0.163*(Calcul!$K260*Calcul!$L260)/VLOOKUP(Calcul!$I260,'ModelParams Lp'!$E$37:$F$39,2,0)))</f>
        <v>#N/A</v>
      </c>
      <c r="BL255" s="67" t="e">
        <f>-10*LOG(2/(4*PI()*2^2)+4/(0.163*(Calcul!$K260*Calcul!$L260)/VLOOKUP(Calcul!$I260,'ModelParams Lp'!$E$37:$F$39,2,0)))</f>
        <v>#N/A</v>
      </c>
      <c r="BM255" s="67" t="e">
        <f>VLOOKUP(Calcul!$J260,'ModelParams Lp'!$D$28:$O$32,5,0)+BE255</f>
        <v>#N/A</v>
      </c>
      <c r="BN255" s="67" t="e">
        <f>VLOOKUP(Calcul!$J260,'ModelParams Lp'!$D$28:$O$32,6,0)+BF255</f>
        <v>#N/A</v>
      </c>
      <c r="BO255" s="67" t="e">
        <f>VLOOKUP(Calcul!$J260,'ModelParams Lp'!$D$28:$O$32,7,0)+BG255</f>
        <v>#N/A</v>
      </c>
      <c r="BP255" s="67" t="e">
        <f>VLOOKUP(Calcul!$J260,'ModelParams Lp'!$D$28:$O$32,8,0)+BH255</f>
        <v>#N/A</v>
      </c>
      <c r="BQ255" s="67" t="e">
        <f>VLOOKUP(Calcul!$J260,'ModelParams Lp'!$D$28:$O$32,9,0)+BI255</f>
        <v>#N/A</v>
      </c>
      <c r="BR255" s="67" t="e">
        <f>VLOOKUP(Calcul!$J260,'ModelParams Lp'!$D$28:$O$32,10,0)+BJ255</f>
        <v>#N/A</v>
      </c>
      <c r="BS255" s="67" t="e">
        <f>VLOOKUP(Calcul!$J260,'ModelParams Lp'!$D$28:$O$32,11,0)+BK255</f>
        <v>#N/A</v>
      </c>
      <c r="BT255" s="67" t="e">
        <f>VLOOKUP(Calcul!$J260,'ModelParams Lp'!$D$28:$O$32,12,0)+BL255</f>
        <v>#N/A</v>
      </c>
      <c r="BU255" s="66" t="e">
        <f t="shared" ca="1" si="77"/>
        <v>#DIV/0!</v>
      </c>
      <c r="BV255" s="66" t="e">
        <f t="shared" ca="1" si="78"/>
        <v>#DIV/0!</v>
      </c>
      <c r="BW255" s="66" t="e">
        <f t="shared" ca="1" si="79"/>
        <v>#DIV/0!</v>
      </c>
      <c r="BX255" s="66" t="e">
        <f t="shared" ca="1" si="80"/>
        <v>#DIV/0!</v>
      </c>
      <c r="BY255" s="66" t="e">
        <f t="shared" ca="1" si="81"/>
        <v>#DIV/0!</v>
      </c>
      <c r="BZ255" s="66" t="e">
        <f t="shared" ca="1" si="82"/>
        <v>#DIV/0!</v>
      </c>
      <c r="CA255" s="66" t="e">
        <f t="shared" ca="1" si="83"/>
        <v>#DIV/0!</v>
      </c>
      <c r="CB255" s="66" t="e">
        <f t="shared" ca="1" si="84"/>
        <v>#DIV/0!</v>
      </c>
      <c r="CC255" s="24" t="e">
        <f ca="1">10*LOG10(IF(BU255="",0,POWER(10,((BU255+'ModelParams Lw'!$O$4)/10))) +IF(BV255="",0,POWER(10,((BV255+'ModelParams Lw'!$P$4)/10))) +IF(BW255="",0,POWER(10,((BW255+'ModelParams Lw'!$Q$4)/10))) +IF(BX255="",0,POWER(10,((BX255+'ModelParams Lw'!$R$4)/10))) +IF(BY255="",0,POWER(10,((BY255+'ModelParams Lw'!$S$4)/10))) +IF(BZ255="",0,POWER(10,((BZ255+'ModelParams Lw'!$T$4)/10))) +IF(CA255="",0,POWER(10,((CA255+'ModelParams Lw'!$U$4)/10)))+IF(CB255="",0,POWER(10,((CB255+'ModelParams Lw'!$V$4)/10))))</f>
        <v>#DIV/0!</v>
      </c>
      <c r="CD255" s="24" t="e">
        <f t="shared" ca="1" si="85"/>
        <v>#DIV/0!</v>
      </c>
      <c r="CE255" s="24" t="e">
        <f ca="1">(BU255-'ModelParams Lw'!O$10)/'ModelParams Lw'!O$11</f>
        <v>#DIV/0!</v>
      </c>
      <c r="CF255" s="24" t="e">
        <f ca="1">(BV255-'ModelParams Lw'!P$10)/'ModelParams Lw'!P$11</f>
        <v>#DIV/0!</v>
      </c>
      <c r="CG255" s="24" t="e">
        <f ca="1">(BW255-'ModelParams Lw'!Q$10)/'ModelParams Lw'!Q$11</f>
        <v>#DIV/0!</v>
      </c>
      <c r="CH255" s="24" t="e">
        <f ca="1">(BX255-'ModelParams Lw'!R$10)/'ModelParams Lw'!R$11</f>
        <v>#DIV/0!</v>
      </c>
      <c r="CI255" s="24" t="e">
        <f ca="1">(BY255-'ModelParams Lw'!S$10)/'ModelParams Lw'!S$11</f>
        <v>#DIV/0!</v>
      </c>
      <c r="CJ255" s="24" t="e">
        <f ca="1">(BZ255-'ModelParams Lw'!T$10)/'ModelParams Lw'!T$11</f>
        <v>#DIV/0!</v>
      </c>
      <c r="CK255" s="24" t="e">
        <f ca="1">(CA255-'ModelParams Lw'!U$10)/'ModelParams Lw'!U$11</f>
        <v>#DIV/0!</v>
      </c>
      <c r="CL255" s="24" t="e">
        <f ca="1">(CB255-'ModelParams Lw'!V$10)/'ModelParams Lw'!V$11</f>
        <v>#DIV/0!</v>
      </c>
      <c r="CM255" s="66" t="e">
        <f t="shared" si="86"/>
        <v>#DIV/0!</v>
      </c>
      <c r="CN255" s="66" t="e">
        <f t="shared" si="87"/>
        <v>#DIV/0!</v>
      </c>
      <c r="CO255" s="66" t="e">
        <f t="shared" si="88"/>
        <v>#DIV/0!</v>
      </c>
      <c r="CP255" s="66" t="e">
        <f t="shared" si="89"/>
        <v>#DIV/0!</v>
      </c>
      <c r="CQ255" s="66" t="e">
        <f t="shared" si="90"/>
        <v>#DIV/0!</v>
      </c>
      <c r="CR255" s="66" t="e">
        <f t="shared" si="91"/>
        <v>#DIV/0!</v>
      </c>
      <c r="CS255" s="66" t="e">
        <f t="shared" si="92"/>
        <v>#DIV/0!</v>
      </c>
      <c r="CT255" s="66" t="e">
        <f t="shared" si="93"/>
        <v>#DIV/0!</v>
      </c>
      <c r="CU255" s="24" t="e">
        <f>10*LOG10(IF(CM255="",0,POWER(10,((CM255+'ModelParams Lw'!$O$4)/10))) +IF(CN255="",0,POWER(10,((CN255+'ModelParams Lw'!$P$4)/10))) +IF(CO255="",0,POWER(10,((CO255+'ModelParams Lw'!$Q$4)/10))) +IF(CP255="",0,POWER(10,((CP255+'ModelParams Lw'!$R$4)/10))) +IF(CQ255="",0,POWER(10,((CQ255+'ModelParams Lw'!$S$4)/10))) +IF(CR255="",0,POWER(10,((CR255+'ModelParams Lw'!$T$4)/10))) +IF(CS255="",0,POWER(10,((CS255+'ModelParams Lw'!$U$4)/10)))+IF(CT255="",0,POWER(10,((CT255+'ModelParams Lw'!$V$4)/10))))</f>
        <v>#DIV/0!</v>
      </c>
      <c r="CV255" s="24" t="e">
        <f t="shared" si="94"/>
        <v>#DIV/0!</v>
      </c>
      <c r="CW255" s="24" t="e">
        <f>(CM255-'ModelParams Lw'!O$10)/'ModelParams Lw'!O$11</f>
        <v>#DIV/0!</v>
      </c>
      <c r="CX255" s="24" t="e">
        <f>(CN255-'ModelParams Lw'!P$10)/'ModelParams Lw'!P$11</f>
        <v>#DIV/0!</v>
      </c>
      <c r="CY255" s="24" t="e">
        <f>(CO255-'ModelParams Lw'!Q$10)/'ModelParams Lw'!Q$11</f>
        <v>#DIV/0!</v>
      </c>
      <c r="CZ255" s="24" t="e">
        <f>(CP255-'ModelParams Lw'!R$10)/'ModelParams Lw'!R$11</f>
        <v>#DIV/0!</v>
      </c>
      <c r="DA255" s="24" t="e">
        <f>(CQ255-'ModelParams Lw'!S$10)/'ModelParams Lw'!S$11</f>
        <v>#DIV/0!</v>
      </c>
      <c r="DB255" s="24" t="e">
        <f>(CR255-'ModelParams Lw'!T$10)/'ModelParams Lw'!T$11</f>
        <v>#DIV/0!</v>
      </c>
      <c r="DC255" s="24" t="e">
        <f>(CS255-'ModelParams Lw'!U$10)/'ModelParams Lw'!U$11</f>
        <v>#DIV/0!</v>
      </c>
      <c r="DD255" s="24" t="e">
        <f>(CT255-'ModelParams Lw'!V$10)/'ModelParams Lw'!V$11</f>
        <v>#DIV/0!</v>
      </c>
    </row>
    <row r="256" spans="1:108" x14ac:dyDescent="0.25">
      <c r="A256" s="12">
        <f>'Sound Power'!B256</f>
        <v>0</v>
      </c>
      <c r="B256" s="12">
        <f>'Sound Power'!D256</f>
        <v>0</v>
      </c>
      <c r="C256" s="12">
        <f>'Sound Power'!E256</f>
        <v>0</v>
      </c>
      <c r="D256" s="12">
        <f>'Sound Power'!F256</f>
        <v>0</v>
      </c>
      <c r="E256" s="67" t="e">
        <f>IF(Calcul!$G261="SA",'Sound Power'!AY256,'Sound Power'!P256)</f>
        <v>#DIV/0!</v>
      </c>
      <c r="F256" s="67" t="e">
        <f>IF(Calcul!$G261="SA",'Sound Power'!AZ256,'Sound Power'!Q256)</f>
        <v>#DIV/0!</v>
      </c>
      <c r="G256" s="67" t="e">
        <f>IF(Calcul!$G261="SA",'Sound Power'!BA256,'Sound Power'!R256)</f>
        <v>#DIV/0!</v>
      </c>
      <c r="H256" s="67" t="e">
        <f>IF(Calcul!$G261="SA",'Sound Power'!BB256,'Sound Power'!S256)</f>
        <v>#DIV/0!</v>
      </c>
      <c r="I256" s="67" t="e">
        <f>IF(Calcul!$G261="SA",'Sound Power'!BC256,'Sound Power'!T256)</f>
        <v>#DIV/0!</v>
      </c>
      <c r="J256" s="67" t="e">
        <f>IF(Calcul!$G261="SA",'Sound Power'!BD256,'Sound Power'!U256)</f>
        <v>#DIV/0!</v>
      </c>
      <c r="K256" s="67" t="e">
        <f>IF(Calcul!$G261="SA",'Sound Power'!BE256,'Sound Power'!V256)</f>
        <v>#DIV/0!</v>
      </c>
      <c r="L256" s="67" t="e">
        <f>IF(Calcul!$G261="SA",'Sound Power'!BF256,'Sound Power'!W256)</f>
        <v>#DIV/0!</v>
      </c>
      <c r="M256" s="67" t="e">
        <f>'Sound Power'!BY256</f>
        <v>#DIV/0!</v>
      </c>
      <c r="N256" s="67" t="e">
        <f>'Sound Power'!BZ256</f>
        <v>#DIV/0!</v>
      </c>
      <c r="O256" s="67" t="e">
        <f>'Sound Power'!CA256</f>
        <v>#DIV/0!</v>
      </c>
      <c r="P256" s="67" t="e">
        <f>'Sound Power'!CB256</f>
        <v>#DIV/0!</v>
      </c>
      <c r="Q256" s="67" t="e">
        <f>'Sound Power'!CC256</f>
        <v>#DIV/0!</v>
      </c>
      <c r="R256" s="67" t="e">
        <f>'Sound Power'!CD256</f>
        <v>#DIV/0!</v>
      </c>
      <c r="S256" s="67" t="e">
        <f>'Sound Power'!CE256</f>
        <v>#DIV/0!</v>
      </c>
      <c r="T256" s="67" t="e">
        <f>'Sound Power'!CF256</f>
        <v>#DIV/0!</v>
      </c>
      <c r="U256" s="64">
        <f t="shared" si="74"/>
        <v>0</v>
      </c>
      <c r="V256" s="64">
        <f t="shared" si="75"/>
        <v>0</v>
      </c>
      <c r="W256" s="67" t="e">
        <f>('ModelParams Lp'!B$4*10^'ModelParams Lp'!B$5*($U256/$V256)^'ModelParams Lp'!B$6)*3</f>
        <v>#DIV/0!</v>
      </c>
      <c r="X256" s="67" t="e">
        <f>('ModelParams Lp'!C$4*10^'ModelParams Lp'!C$5*($U256/$V256)^'ModelParams Lp'!C$6)*3</f>
        <v>#DIV/0!</v>
      </c>
      <c r="Y256" s="67" t="e">
        <f>('ModelParams Lp'!D$4*10^'ModelParams Lp'!D$5*($U256/$V256)^'ModelParams Lp'!D$6)*3</f>
        <v>#DIV/0!</v>
      </c>
      <c r="Z256" s="67" t="e">
        <f>('ModelParams Lp'!E$4*10^'ModelParams Lp'!E$5*($U256/$V256)^'ModelParams Lp'!E$6)*3</f>
        <v>#DIV/0!</v>
      </c>
      <c r="AA256" s="67" t="e">
        <f>('ModelParams Lp'!F$4*10^'ModelParams Lp'!F$5*($U256/$V256)^'ModelParams Lp'!F$6)*3</f>
        <v>#DIV/0!</v>
      </c>
      <c r="AB256" s="67" t="e">
        <f>('ModelParams Lp'!G$4*10^'ModelParams Lp'!G$5*($U256/$V256)^'ModelParams Lp'!G$6)*3</f>
        <v>#DIV/0!</v>
      </c>
      <c r="AC256" s="67" t="e">
        <f>('ModelParams Lp'!H$4*10^'ModelParams Lp'!H$5*($U256/$V256)^'ModelParams Lp'!H$6)*3</f>
        <v>#DIV/0!</v>
      </c>
      <c r="AD256" s="67" t="e">
        <f>('ModelParams Lp'!I$4*10^'ModelParams Lp'!I$5*($U256/$V256)^'ModelParams Lp'!I$6)*3</f>
        <v>#DIV/0!</v>
      </c>
      <c r="AE256" s="53" t="e">
        <f t="shared" si="76"/>
        <v>#DIV/0!</v>
      </c>
      <c r="AF256" s="53" t="e">
        <f>IF(AE256&lt;'ModelParams Lp'!$B$16,-1,IF(AE256&lt;'ModelParams Lp'!$C$16,0,IF(AE256&lt;'ModelParams Lp'!$D$16,1,IF(AE256&lt;'ModelParams Lp'!$E$16,2,IF(AE256&lt;'ModelParams Lp'!$F$16,3,IF(AE256&lt;'ModelParams Lp'!$G$16,4,IF(AE256&lt;'ModelParams Lp'!$H$16,5,6)))))))</f>
        <v>#DIV/0!</v>
      </c>
      <c r="AG256" s="67" t="e">
        <f ca="1">IF($AF256&gt;1,0,OFFSET('ModelParams Lp'!$C$12,0,-'Sound Pressure'!$AF256))</f>
        <v>#DIV/0!</v>
      </c>
      <c r="AH256" s="67" t="e">
        <f ca="1">IF($AF256&gt;2,0,OFFSET('ModelParams Lp'!$D$12,0,-'Sound Pressure'!$AF256))</f>
        <v>#DIV/0!</v>
      </c>
      <c r="AI256" s="67" t="e">
        <f ca="1">IF($AF256&gt;3,0,OFFSET('ModelParams Lp'!$E$12,0,-'Sound Pressure'!$AF256))</f>
        <v>#DIV/0!</v>
      </c>
      <c r="AJ256" s="67" t="e">
        <f ca="1">IF($AF256&gt;4,0,OFFSET('ModelParams Lp'!$F$12,0,-'Sound Pressure'!$AF256))</f>
        <v>#DIV/0!</v>
      </c>
      <c r="AK256" s="67" t="e">
        <f ca="1">IF($AF256&gt;3,0,OFFSET('ModelParams Lp'!$G$12,0,-'Sound Pressure'!$AF256))</f>
        <v>#DIV/0!</v>
      </c>
      <c r="AL256" s="67" t="e">
        <f ca="1">IF($AF256&gt;5,0,OFFSET('ModelParams Lp'!$H$12,0,-'Sound Pressure'!$AF256))</f>
        <v>#DIV/0!</v>
      </c>
      <c r="AM256" s="67" t="e">
        <f ca="1">IF($AF256&gt;6,0,OFFSET('ModelParams Lp'!$I$12,0,-'Sound Pressure'!$AF256))</f>
        <v>#DIV/0!</v>
      </c>
      <c r="AN256" s="67" t="e">
        <f ca="1">IF($AF256&gt;7,0,IF($AF$4&lt;0,3,OFFSET('ModelParams Lp'!$J$12,0,-'Sound Pressure'!$AF256)))</f>
        <v>#DIV/0!</v>
      </c>
      <c r="AO256" s="67" t="e">
        <f t="shared" si="95"/>
        <v>#DIV/0!</v>
      </c>
      <c r="AP256" s="67" t="e">
        <f t="shared" si="96"/>
        <v>#DIV/0!</v>
      </c>
      <c r="AQ256" s="67" t="e">
        <f t="shared" si="96"/>
        <v>#DIV/0!</v>
      </c>
      <c r="AR256" s="67" t="e">
        <f t="shared" si="96"/>
        <v>#DIV/0!</v>
      </c>
      <c r="AS256" s="67" t="e">
        <f t="shared" si="96"/>
        <v>#DIV/0!</v>
      </c>
      <c r="AT256" s="67" t="e">
        <f t="shared" si="96"/>
        <v>#DIV/0!</v>
      </c>
      <c r="AU256" s="67" t="e">
        <f t="shared" si="96"/>
        <v>#DIV/0!</v>
      </c>
      <c r="AV256" s="67" t="e">
        <f t="shared" si="96"/>
        <v>#DIV/0!</v>
      </c>
      <c r="AW256" s="67">
        <f>'ModelParams Lp'!B$22</f>
        <v>4</v>
      </c>
      <c r="AX256" s="67">
        <f>'ModelParams Lp'!C$22</f>
        <v>2</v>
      </c>
      <c r="AY256" s="67">
        <f>'ModelParams Lp'!D$22</f>
        <v>1</v>
      </c>
      <c r="AZ256" s="67">
        <f>'ModelParams Lp'!E$22</f>
        <v>0</v>
      </c>
      <c r="BA256" s="67">
        <f>'ModelParams Lp'!F$22</f>
        <v>0</v>
      </c>
      <c r="BB256" s="67">
        <f>'ModelParams Lp'!G$22</f>
        <v>0</v>
      </c>
      <c r="BC256" s="67">
        <f>'ModelParams Lp'!H$22</f>
        <v>0</v>
      </c>
      <c r="BD256" s="67">
        <f>'ModelParams Lp'!I$22</f>
        <v>0</v>
      </c>
      <c r="BE256" s="67" t="e">
        <f>-10*LOG(2/(4*PI()*2^2)+4/(0.163*(Calcul!$K261*Calcul!$L261)/VLOOKUP(Calcul!$I261,'ModelParams Lp'!$E$37:$F$39,2,0)))</f>
        <v>#N/A</v>
      </c>
      <c r="BF256" s="67" t="e">
        <f>-10*LOG(2/(4*PI()*2^2)+4/(0.163*(Calcul!$K261*Calcul!$L261)/VLOOKUP(Calcul!$I261,'ModelParams Lp'!$E$37:$F$39,2,0)))</f>
        <v>#N/A</v>
      </c>
      <c r="BG256" s="67" t="e">
        <f>-10*LOG(2/(4*PI()*2^2)+4/(0.163*(Calcul!$K261*Calcul!$L261)/VLOOKUP(Calcul!$I261,'ModelParams Lp'!$E$37:$F$39,2,0)))</f>
        <v>#N/A</v>
      </c>
      <c r="BH256" s="67" t="e">
        <f>-10*LOG(2/(4*PI()*2^2)+4/(0.163*(Calcul!$K261*Calcul!$L261)/VLOOKUP(Calcul!$I261,'ModelParams Lp'!$E$37:$F$39,2,0)))</f>
        <v>#N/A</v>
      </c>
      <c r="BI256" s="67" t="e">
        <f>-10*LOG(2/(4*PI()*2^2)+4/(0.163*(Calcul!$K261*Calcul!$L261)/VLOOKUP(Calcul!$I261,'ModelParams Lp'!$E$37:$F$39,2,0)))</f>
        <v>#N/A</v>
      </c>
      <c r="BJ256" s="67" t="e">
        <f>-10*LOG(2/(4*PI()*2^2)+4/(0.163*(Calcul!$K261*Calcul!$L261)/VLOOKUP(Calcul!$I261,'ModelParams Lp'!$E$37:$F$39,2,0)))</f>
        <v>#N/A</v>
      </c>
      <c r="BK256" s="67" t="e">
        <f>-10*LOG(2/(4*PI()*2^2)+4/(0.163*(Calcul!$K261*Calcul!$L261)/VLOOKUP(Calcul!$I261,'ModelParams Lp'!$E$37:$F$39,2,0)))</f>
        <v>#N/A</v>
      </c>
      <c r="BL256" s="67" t="e">
        <f>-10*LOG(2/(4*PI()*2^2)+4/(0.163*(Calcul!$K261*Calcul!$L261)/VLOOKUP(Calcul!$I261,'ModelParams Lp'!$E$37:$F$39,2,0)))</f>
        <v>#N/A</v>
      </c>
      <c r="BM256" s="67" t="e">
        <f>VLOOKUP(Calcul!$J261,'ModelParams Lp'!$D$28:$O$32,5,0)+BE256</f>
        <v>#N/A</v>
      </c>
      <c r="BN256" s="67" t="e">
        <f>VLOOKUP(Calcul!$J261,'ModelParams Lp'!$D$28:$O$32,6,0)+BF256</f>
        <v>#N/A</v>
      </c>
      <c r="BO256" s="67" t="e">
        <f>VLOOKUP(Calcul!$J261,'ModelParams Lp'!$D$28:$O$32,7,0)+BG256</f>
        <v>#N/A</v>
      </c>
      <c r="BP256" s="67" t="e">
        <f>VLOOKUP(Calcul!$J261,'ModelParams Lp'!$D$28:$O$32,8,0)+BH256</f>
        <v>#N/A</v>
      </c>
      <c r="BQ256" s="67" t="e">
        <f>VLOOKUP(Calcul!$J261,'ModelParams Lp'!$D$28:$O$32,9,0)+BI256</f>
        <v>#N/A</v>
      </c>
      <c r="BR256" s="67" t="e">
        <f>VLOOKUP(Calcul!$J261,'ModelParams Lp'!$D$28:$O$32,10,0)+BJ256</f>
        <v>#N/A</v>
      </c>
      <c r="BS256" s="67" t="e">
        <f>VLOOKUP(Calcul!$J261,'ModelParams Lp'!$D$28:$O$32,11,0)+BK256</f>
        <v>#N/A</v>
      </c>
      <c r="BT256" s="67" t="e">
        <f>VLOOKUP(Calcul!$J261,'ModelParams Lp'!$D$28:$O$32,12,0)+BL256</f>
        <v>#N/A</v>
      </c>
      <c r="BU256" s="66" t="e">
        <f t="shared" ca="1" si="77"/>
        <v>#DIV/0!</v>
      </c>
      <c r="BV256" s="66" t="e">
        <f t="shared" ca="1" si="78"/>
        <v>#DIV/0!</v>
      </c>
      <c r="BW256" s="66" t="e">
        <f t="shared" ca="1" si="79"/>
        <v>#DIV/0!</v>
      </c>
      <c r="BX256" s="66" t="e">
        <f t="shared" ca="1" si="80"/>
        <v>#DIV/0!</v>
      </c>
      <c r="BY256" s="66" t="e">
        <f t="shared" ca="1" si="81"/>
        <v>#DIV/0!</v>
      </c>
      <c r="BZ256" s="66" t="e">
        <f t="shared" ca="1" si="82"/>
        <v>#DIV/0!</v>
      </c>
      <c r="CA256" s="66" t="e">
        <f t="shared" ca="1" si="83"/>
        <v>#DIV/0!</v>
      </c>
      <c r="CB256" s="66" t="e">
        <f t="shared" ca="1" si="84"/>
        <v>#DIV/0!</v>
      </c>
      <c r="CC256" s="24" t="e">
        <f ca="1">10*LOG10(IF(BU256="",0,POWER(10,((BU256+'ModelParams Lw'!$O$4)/10))) +IF(BV256="",0,POWER(10,((BV256+'ModelParams Lw'!$P$4)/10))) +IF(BW256="",0,POWER(10,((BW256+'ModelParams Lw'!$Q$4)/10))) +IF(BX256="",0,POWER(10,((BX256+'ModelParams Lw'!$R$4)/10))) +IF(BY256="",0,POWER(10,((BY256+'ModelParams Lw'!$S$4)/10))) +IF(BZ256="",0,POWER(10,((BZ256+'ModelParams Lw'!$T$4)/10))) +IF(CA256="",0,POWER(10,((CA256+'ModelParams Lw'!$U$4)/10)))+IF(CB256="",0,POWER(10,((CB256+'ModelParams Lw'!$V$4)/10))))</f>
        <v>#DIV/0!</v>
      </c>
      <c r="CD256" s="24" t="e">
        <f t="shared" ca="1" si="85"/>
        <v>#DIV/0!</v>
      </c>
      <c r="CE256" s="24" t="e">
        <f ca="1">(BU256-'ModelParams Lw'!O$10)/'ModelParams Lw'!O$11</f>
        <v>#DIV/0!</v>
      </c>
      <c r="CF256" s="24" t="e">
        <f ca="1">(BV256-'ModelParams Lw'!P$10)/'ModelParams Lw'!P$11</f>
        <v>#DIV/0!</v>
      </c>
      <c r="CG256" s="24" t="e">
        <f ca="1">(BW256-'ModelParams Lw'!Q$10)/'ModelParams Lw'!Q$11</f>
        <v>#DIV/0!</v>
      </c>
      <c r="CH256" s="24" t="e">
        <f ca="1">(BX256-'ModelParams Lw'!R$10)/'ModelParams Lw'!R$11</f>
        <v>#DIV/0!</v>
      </c>
      <c r="CI256" s="24" t="e">
        <f ca="1">(BY256-'ModelParams Lw'!S$10)/'ModelParams Lw'!S$11</f>
        <v>#DIV/0!</v>
      </c>
      <c r="CJ256" s="24" t="e">
        <f ca="1">(BZ256-'ModelParams Lw'!T$10)/'ModelParams Lw'!T$11</f>
        <v>#DIV/0!</v>
      </c>
      <c r="CK256" s="24" t="e">
        <f ca="1">(CA256-'ModelParams Lw'!U$10)/'ModelParams Lw'!U$11</f>
        <v>#DIV/0!</v>
      </c>
      <c r="CL256" s="24" t="e">
        <f ca="1">(CB256-'ModelParams Lw'!V$10)/'ModelParams Lw'!V$11</f>
        <v>#DIV/0!</v>
      </c>
      <c r="CM256" s="66" t="e">
        <f t="shared" si="86"/>
        <v>#DIV/0!</v>
      </c>
      <c r="CN256" s="66" t="e">
        <f t="shared" si="87"/>
        <v>#DIV/0!</v>
      </c>
      <c r="CO256" s="66" t="e">
        <f t="shared" si="88"/>
        <v>#DIV/0!</v>
      </c>
      <c r="CP256" s="66" t="e">
        <f t="shared" si="89"/>
        <v>#DIV/0!</v>
      </c>
      <c r="CQ256" s="66" t="e">
        <f t="shared" si="90"/>
        <v>#DIV/0!</v>
      </c>
      <c r="CR256" s="66" t="e">
        <f t="shared" si="91"/>
        <v>#DIV/0!</v>
      </c>
      <c r="CS256" s="66" t="e">
        <f t="shared" si="92"/>
        <v>#DIV/0!</v>
      </c>
      <c r="CT256" s="66" t="e">
        <f t="shared" si="93"/>
        <v>#DIV/0!</v>
      </c>
      <c r="CU256" s="24" t="e">
        <f>10*LOG10(IF(CM256="",0,POWER(10,((CM256+'ModelParams Lw'!$O$4)/10))) +IF(CN256="",0,POWER(10,((CN256+'ModelParams Lw'!$P$4)/10))) +IF(CO256="",0,POWER(10,((CO256+'ModelParams Lw'!$Q$4)/10))) +IF(CP256="",0,POWER(10,((CP256+'ModelParams Lw'!$R$4)/10))) +IF(CQ256="",0,POWER(10,((CQ256+'ModelParams Lw'!$S$4)/10))) +IF(CR256="",0,POWER(10,((CR256+'ModelParams Lw'!$T$4)/10))) +IF(CS256="",0,POWER(10,((CS256+'ModelParams Lw'!$U$4)/10)))+IF(CT256="",0,POWER(10,((CT256+'ModelParams Lw'!$V$4)/10))))</f>
        <v>#DIV/0!</v>
      </c>
      <c r="CV256" s="24" t="e">
        <f t="shared" si="94"/>
        <v>#DIV/0!</v>
      </c>
      <c r="CW256" s="24" t="e">
        <f>(CM256-'ModelParams Lw'!O$10)/'ModelParams Lw'!O$11</f>
        <v>#DIV/0!</v>
      </c>
      <c r="CX256" s="24" t="e">
        <f>(CN256-'ModelParams Lw'!P$10)/'ModelParams Lw'!P$11</f>
        <v>#DIV/0!</v>
      </c>
      <c r="CY256" s="24" t="e">
        <f>(CO256-'ModelParams Lw'!Q$10)/'ModelParams Lw'!Q$11</f>
        <v>#DIV/0!</v>
      </c>
      <c r="CZ256" s="24" t="e">
        <f>(CP256-'ModelParams Lw'!R$10)/'ModelParams Lw'!R$11</f>
        <v>#DIV/0!</v>
      </c>
      <c r="DA256" s="24" t="e">
        <f>(CQ256-'ModelParams Lw'!S$10)/'ModelParams Lw'!S$11</f>
        <v>#DIV/0!</v>
      </c>
      <c r="DB256" s="24" t="e">
        <f>(CR256-'ModelParams Lw'!T$10)/'ModelParams Lw'!T$11</f>
        <v>#DIV/0!</v>
      </c>
      <c r="DC256" s="24" t="e">
        <f>(CS256-'ModelParams Lw'!U$10)/'ModelParams Lw'!U$11</f>
        <v>#DIV/0!</v>
      </c>
      <c r="DD256" s="24" t="e">
        <f>(CT256-'ModelParams Lw'!V$10)/'ModelParams Lw'!V$11</f>
        <v>#DIV/0!</v>
      </c>
    </row>
    <row r="257" spans="1:108" x14ac:dyDescent="0.25">
      <c r="A257" s="12">
        <f>'Sound Power'!B257</f>
        <v>0</v>
      </c>
      <c r="B257" s="12">
        <f>'Sound Power'!D257</f>
        <v>0</v>
      </c>
      <c r="C257" s="12">
        <f>'Sound Power'!E257</f>
        <v>0</v>
      </c>
      <c r="D257" s="12">
        <f>'Sound Power'!F257</f>
        <v>0</v>
      </c>
      <c r="E257" s="67" t="e">
        <f>IF(Calcul!$G262="SA",'Sound Power'!AY257,'Sound Power'!P257)</f>
        <v>#DIV/0!</v>
      </c>
      <c r="F257" s="67" t="e">
        <f>IF(Calcul!$G262="SA",'Sound Power'!AZ257,'Sound Power'!Q257)</f>
        <v>#DIV/0!</v>
      </c>
      <c r="G257" s="67" t="e">
        <f>IF(Calcul!$G262="SA",'Sound Power'!BA257,'Sound Power'!R257)</f>
        <v>#DIV/0!</v>
      </c>
      <c r="H257" s="67" t="e">
        <f>IF(Calcul!$G262="SA",'Sound Power'!BB257,'Sound Power'!S257)</f>
        <v>#DIV/0!</v>
      </c>
      <c r="I257" s="67" t="e">
        <f>IF(Calcul!$G262="SA",'Sound Power'!BC257,'Sound Power'!T257)</f>
        <v>#DIV/0!</v>
      </c>
      <c r="J257" s="67" t="e">
        <f>IF(Calcul!$G262="SA",'Sound Power'!BD257,'Sound Power'!U257)</f>
        <v>#DIV/0!</v>
      </c>
      <c r="K257" s="67" t="e">
        <f>IF(Calcul!$G262="SA",'Sound Power'!BE257,'Sound Power'!V257)</f>
        <v>#DIV/0!</v>
      </c>
      <c r="L257" s="67" t="e">
        <f>IF(Calcul!$G262="SA",'Sound Power'!BF257,'Sound Power'!W257)</f>
        <v>#DIV/0!</v>
      </c>
      <c r="M257" s="67" t="e">
        <f>'Sound Power'!BY257</f>
        <v>#DIV/0!</v>
      </c>
      <c r="N257" s="67" t="e">
        <f>'Sound Power'!BZ257</f>
        <v>#DIV/0!</v>
      </c>
      <c r="O257" s="67" t="e">
        <f>'Sound Power'!CA257</f>
        <v>#DIV/0!</v>
      </c>
      <c r="P257" s="67" t="e">
        <f>'Sound Power'!CB257</f>
        <v>#DIV/0!</v>
      </c>
      <c r="Q257" s="67" t="e">
        <f>'Sound Power'!CC257</f>
        <v>#DIV/0!</v>
      </c>
      <c r="R257" s="67" t="e">
        <f>'Sound Power'!CD257</f>
        <v>#DIV/0!</v>
      </c>
      <c r="S257" s="67" t="e">
        <f>'Sound Power'!CE257</f>
        <v>#DIV/0!</v>
      </c>
      <c r="T257" s="67" t="e">
        <f>'Sound Power'!CF257</f>
        <v>#DIV/0!</v>
      </c>
      <c r="U257" s="64">
        <f t="shared" si="74"/>
        <v>0</v>
      </c>
      <c r="V257" s="64">
        <f t="shared" si="75"/>
        <v>0</v>
      </c>
      <c r="W257" s="67" t="e">
        <f>('ModelParams Lp'!B$4*10^'ModelParams Lp'!B$5*($U257/$V257)^'ModelParams Lp'!B$6)*3</f>
        <v>#DIV/0!</v>
      </c>
      <c r="X257" s="67" t="e">
        <f>('ModelParams Lp'!C$4*10^'ModelParams Lp'!C$5*($U257/$V257)^'ModelParams Lp'!C$6)*3</f>
        <v>#DIV/0!</v>
      </c>
      <c r="Y257" s="67" t="e">
        <f>('ModelParams Lp'!D$4*10^'ModelParams Lp'!D$5*($U257/$V257)^'ModelParams Lp'!D$6)*3</f>
        <v>#DIV/0!</v>
      </c>
      <c r="Z257" s="67" t="e">
        <f>('ModelParams Lp'!E$4*10^'ModelParams Lp'!E$5*($U257/$V257)^'ModelParams Lp'!E$6)*3</f>
        <v>#DIV/0!</v>
      </c>
      <c r="AA257" s="67" t="e">
        <f>('ModelParams Lp'!F$4*10^'ModelParams Lp'!F$5*($U257/$V257)^'ModelParams Lp'!F$6)*3</f>
        <v>#DIV/0!</v>
      </c>
      <c r="AB257" s="67" t="e">
        <f>('ModelParams Lp'!G$4*10^'ModelParams Lp'!G$5*($U257/$V257)^'ModelParams Lp'!G$6)*3</f>
        <v>#DIV/0!</v>
      </c>
      <c r="AC257" s="67" t="e">
        <f>('ModelParams Lp'!H$4*10^'ModelParams Lp'!H$5*($U257/$V257)^'ModelParams Lp'!H$6)*3</f>
        <v>#DIV/0!</v>
      </c>
      <c r="AD257" s="67" t="e">
        <f>('ModelParams Lp'!I$4*10^'ModelParams Lp'!I$5*($U257/$V257)^'ModelParams Lp'!I$6)*3</f>
        <v>#DIV/0!</v>
      </c>
      <c r="AE257" s="53" t="e">
        <f t="shared" si="76"/>
        <v>#DIV/0!</v>
      </c>
      <c r="AF257" s="53" t="e">
        <f>IF(AE257&lt;'ModelParams Lp'!$B$16,-1,IF(AE257&lt;'ModelParams Lp'!$C$16,0,IF(AE257&lt;'ModelParams Lp'!$D$16,1,IF(AE257&lt;'ModelParams Lp'!$E$16,2,IF(AE257&lt;'ModelParams Lp'!$F$16,3,IF(AE257&lt;'ModelParams Lp'!$G$16,4,IF(AE257&lt;'ModelParams Lp'!$H$16,5,6)))))))</f>
        <v>#DIV/0!</v>
      </c>
      <c r="AG257" s="67" t="e">
        <f ca="1">IF($AF257&gt;1,0,OFFSET('ModelParams Lp'!$C$12,0,-'Sound Pressure'!$AF257))</f>
        <v>#DIV/0!</v>
      </c>
      <c r="AH257" s="67" t="e">
        <f ca="1">IF($AF257&gt;2,0,OFFSET('ModelParams Lp'!$D$12,0,-'Sound Pressure'!$AF257))</f>
        <v>#DIV/0!</v>
      </c>
      <c r="AI257" s="67" t="e">
        <f ca="1">IF($AF257&gt;3,0,OFFSET('ModelParams Lp'!$E$12,0,-'Sound Pressure'!$AF257))</f>
        <v>#DIV/0!</v>
      </c>
      <c r="AJ257" s="67" t="e">
        <f ca="1">IF($AF257&gt;4,0,OFFSET('ModelParams Lp'!$F$12,0,-'Sound Pressure'!$AF257))</f>
        <v>#DIV/0!</v>
      </c>
      <c r="AK257" s="67" t="e">
        <f ca="1">IF($AF257&gt;3,0,OFFSET('ModelParams Lp'!$G$12,0,-'Sound Pressure'!$AF257))</f>
        <v>#DIV/0!</v>
      </c>
      <c r="AL257" s="67" t="e">
        <f ca="1">IF($AF257&gt;5,0,OFFSET('ModelParams Lp'!$H$12,0,-'Sound Pressure'!$AF257))</f>
        <v>#DIV/0!</v>
      </c>
      <c r="AM257" s="67" t="e">
        <f ca="1">IF($AF257&gt;6,0,OFFSET('ModelParams Lp'!$I$12,0,-'Sound Pressure'!$AF257))</f>
        <v>#DIV/0!</v>
      </c>
      <c r="AN257" s="67" t="e">
        <f ca="1">IF($AF257&gt;7,0,IF($AF$4&lt;0,3,OFFSET('ModelParams Lp'!$J$12,0,-'Sound Pressure'!$AF257)))</f>
        <v>#DIV/0!</v>
      </c>
      <c r="AO257" s="67" t="e">
        <f t="shared" si="95"/>
        <v>#DIV/0!</v>
      </c>
      <c r="AP257" s="67" t="e">
        <f t="shared" si="96"/>
        <v>#DIV/0!</v>
      </c>
      <c r="AQ257" s="67" t="e">
        <f t="shared" si="96"/>
        <v>#DIV/0!</v>
      </c>
      <c r="AR257" s="67" t="e">
        <f t="shared" si="96"/>
        <v>#DIV/0!</v>
      </c>
      <c r="AS257" s="67" t="e">
        <f t="shared" si="96"/>
        <v>#DIV/0!</v>
      </c>
      <c r="AT257" s="67" t="e">
        <f t="shared" si="96"/>
        <v>#DIV/0!</v>
      </c>
      <c r="AU257" s="67" t="e">
        <f t="shared" si="96"/>
        <v>#DIV/0!</v>
      </c>
      <c r="AV257" s="67" t="e">
        <f t="shared" si="96"/>
        <v>#DIV/0!</v>
      </c>
      <c r="AW257" s="67">
        <f>'ModelParams Lp'!B$22</f>
        <v>4</v>
      </c>
      <c r="AX257" s="67">
        <f>'ModelParams Lp'!C$22</f>
        <v>2</v>
      </c>
      <c r="AY257" s="67">
        <f>'ModelParams Lp'!D$22</f>
        <v>1</v>
      </c>
      <c r="AZ257" s="67">
        <f>'ModelParams Lp'!E$22</f>
        <v>0</v>
      </c>
      <c r="BA257" s="67">
        <f>'ModelParams Lp'!F$22</f>
        <v>0</v>
      </c>
      <c r="BB257" s="67">
        <f>'ModelParams Lp'!G$22</f>
        <v>0</v>
      </c>
      <c r="BC257" s="67">
        <f>'ModelParams Lp'!H$22</f>
        <v>0</v>
      </c>
      <c r="BD257" s="67">
        <f>'ModelParams Lp'!I$22</f>
        <v>0</v>
      </c>
      <c r="BE257" s="67" t="e">
        <f>-10*LOG(2/(4*PI()*2^2)+4/(0.163*(Calcul!$K262*Calcul!$L262)/VLOOKUP(Calcul!$I262,'ModelParams Lp'!$E$37:$F$39,2,0)))</f>
        <v>#N/A</v>
      </c>
      <c r="BF257" s="67" t="e">
        <f>-10*LOG(2/(4*PI()*2^2)+4/(0.163*(Calcul!$K262*Calcul!$L262)/VLOOKUP(Calcul!$I262,'ModelParams Lp'!$E$37:$F$39,2,0)))</f>
        <v>#N/A</v>
      </c>
      <c r="BG257" s="67" t="e">
        <f>-10*LOG(2/(4*PI()*2^2)+4/(0.163*(Calcul!$K262*Calcul!$L262)/VLOOKUP(Calcul!$I262,'ModelParams Lp'!$E$37:$F$39,2,0)))</f>
        <v>#N/A</v>
      </c>
      <c r="BH257" s="67" t="e">
        <f>-10*LOG(2/(4*PI()*2^2)+4/(0.163*(Calcul!$K262*Calcul!$L262)/VLOOKUP(Calcul!$I262,'ModelParams Lp'!$E$37:$F$39,2,0)))</f>
        <v>#N/A</v>
      </c>
      <c r="BI257" s="67" t="e">
        <f>-10*LOG(2/(4*PI()*2^2)+4/(0.163*(Calcul!$K262*Calcul!$L262)/VLOOKUP(Calcul!$I262,'ModelParams Lp'!$E$37:$F$39,2,0)))</f>
        <v>#N/A</v>
      </c>
      <c r="BJ257" s="67" t="e">
        <f>-10*LOG(2/(4*PI()*2^2)+4/(0.163*(Calcul!$K262*Calcul!$L262)/VLOOKUP(Calcul!$I262,'ModelParams Lp'!$E$37:$F$39,2,0)))</f>
        <v>#N/A</v>
      </c>
      <c r="BK257" s="67" t="e">
        <f>-10*LOG(2/(4*PI()*2^2)+4/(0.163*(Calcul!$K262*Calcul!$L262)/VLOOKUP(Calcul!$I262,'ModelParams Lp'!$E$37:$F$39,2,0)))</f>
        <v>#N/A</v>
      </c>
      <c r="BL257" s="67" t="e">
        <f>-10*LOG(2/(4*PI()*2^2)+4/(0.163*(Calcul!$K262*Calcul!$L262)/VLOOKUP(Calcul!$I262,'ModelParams Lp'!$E$37:$F$39,2,0)))</f>
        <v>#N/A</v>
      </c>
      <c r="BM257" s="67" t="e">
        <f>VLOOKUP(Calcul!$J262,'ModelParams Lp'!$D$28:$O$32,5,0)+BE257</f>
        <v>#N/A</v>
      </c>
      <c r="BN257" s="67" t="e">
        <f>VLOOKUP(Calcul!$J262,'ModelParams Lp'!$D$28:$O$32,6,0)+BF257</f>
        <v>#N/A</v>
      </c>
      <c r="BO257" s="67" t="e">
        <f>VLOOKUP(Calcul!$J262,'ModelParams Lp'!$D$28:$O$32,7,0)+BG257</f>
        <v>#N/A</v>
      </c>
      <c r="BP257" s="67" t="e">
        <f>VLOOKUP(Calcul!$J262,'ModelParams Lp'!$D$28:$O$32,8,0)+BH257</f>
        <v>#N/A</v>
      </c>
      <c r="BQ257" s="67" t="e">
        <f>VLOOKUP(Calcul!$J262,'ModelParams Lp'!$D$28:$O$32,9,0)+BI257</f>
        <v>#N/A</v>
      </c>
      <c r="BR257" s="67" t="e">
        <f>VLOOKUP(Calcul!$J262,'ModelParams Lp'!$D$28:$O$32,10,0)+BJ257</f>
        <v>#N/A</v>
      </c>
      <c r="BS257" s="67" t="e">
        <f>VLOOKUP(Calcul!$J262,'ModelParams Lp'!$D$28:$O$32,11,0)+BK257</f>
        <v>#N/A</v>
      </c>
      <c r="BT257" s="67" t="e">
        <f>VLOOKUP(Calcul!$J262,'ModelParams Lp'!$D$28:$O$32,12,0)+BL257</f>
        <v>#N/A</v>
      </c>
      <c r="BU257" s="66" t="e">
        <f t="shared" ca="1" si="77"/>
        <v>#DIV/0!</v>
      </c>
      <c r="BV257" s="66" t="e">
        <f t="shared" ca="1" si="78"/>
        <v>#DIV/0!</v>
      </c>
      <c r="BW257" s="66" t="e">
        <f t="shared" ca="1" si="79"/>
        <v>#DIV/0!</v>
      </c>
      <c r="BX257" s="66" t="e">
        <f t="shared" ca="1" si="80"/>
        <v>#DIV/0!</v>
      </c>
      <c r="BY257" s="66" t="e">
        <f t="shared" ca="1" si="81"/>
        <v>#DIV/0!</v>
      </c>
      <c r="BZ257" s="66" t="e">
        <f t="shared" ca="1" si="82"/>
        <v>#DIV/0!</v>
      </c>
      <c r="CA257" s="66" t="e">
        <f t="shared" ca="1" si="83"/>
        <v>#DIV/0!</v>
      </c>
      <c r="CB257" s="66" t="e">
        <f t="shared" ca="1" si="84"/>
        <v>#DIV/0!</v>
      </c>
      <c r="CC257" s="24" t="e">
        <f ca="1">10*LOG10(IF(BU257="",0,POWER(10,((BU257+'ModelParams Lw'!$O$4)/10))) +IF(BV257="",0,POWER(10,((BV257+'ModelParams Lw'!$P$4)/10))) +IF(BW257="",0,POWER(10,((BW257+'ModelParams Lw'!$Q$4)/10))) +IF(BX257="",0,POWER(10,((BX257+'ModelParams Lw'!$R$4)/10))) +IF(BY257="",0,POWER(10,((BY257+'ModelParams Lw'!$S$4)/10))) +IF(BZ257="",0,POWER(10,((BZ257+'ModelParams Lw'!$T$4)/10))) +IF(CA257="",0,POWER(10,((CA257+'ModelParams Lw'!$U$4)/10)))+IF(CB257="",0,POWER(10,((CB257+'ModelParams Lw'!$V$4)/10))))</f>
        <v>#DIV/0!</v>
      </c>
      <c r="CD257" s="24" t="e">
        <f t="shared" ca="1" si="85"/>
        <v>#DIV/0!</v>
      </c>
      <c r="CE257" s="24" t="e">
        <f ca="1">(BU257-'ModelParams Lw'!O$10)/'ModelParams Lw'!O$11</f>
        <v>#DIV/0!</v>
      </c>
      <c r="CF257" s="24" t="e">
        <f ca="1">(BV257-'ModelParams Lw'!P$10)/'ModelParams Lw'!P$11</f>
        <v>#DIV/0!</v>
      </c>
      <c r="CG257" s="24" t="e">
        <f ca="1">(BW257-'ModelParams Lw'!Q$10)/'ModelParams Lw'!Q$11</f>
        <v>#DIV/0!</v>
      </c>
      <c r="CH257" s="24" t="e">
        <f ca="1">(BX257-'ModelParams Lw'!R$10)/'ModelParams Lw'!R$11</f>
        <v>#DIV/0!</v>
      </c>
      <c r="CI257" s="24" t="e">
        <f ca="1">(BY257-'ModelParams Lw'!S$10)/'ModelParams Lw'!S$11</f>
        <v>#DIV/0!</v>
      </c>
      <c r="CJ257" s="24" t="e">
        <f ca="1">(BZ257-'ModelParams Lw'!T$10)/'ModelParams Lw'!T$11</f>
        <v>#DIV/0!</v>
      </c>
      <c r="CK257" s="24" t="e">
        <f ca="1">(CA257-'ModelParams Lw'!U$10)/'ModelParams Lw'!U$11</f>
        <v>#DIV/0!</v>
      </c>
      <c r="CL257" s="24" t="e">
        <f ca="1">(CB257-'ModelParams Lw'!V$10)/'ModelParams Lw'!V$11</f>
        <v>#DIV/0!</v>
      </c>
      <c r="CM257" s="66" t="e">
        <f t="shared" si="86"/>
        <v>#DIV/0!</v>
      </c>
      <c r="CN257" s="66" t="e">
        <f t="shared" si="87"/>
        <v>#DIV/0!</v>
      </c>
      <c r="CO257" s="66" t="e">
        <f t="shared" si="88"/>
        <v>#DIV/0!</v>
      </c>
      <c r="CP257" s="66" t="e">
        <f t="shared" si="89"/>
        <v>#DIV/0!</v>
      </c>
      <c r="CQ257" s="66" t="e">
        <f t="shared" si="90"/>
        <v>#DIV/0!</v>
      </c>
      <c r="CR257" s="66" t="e">
        <f t="shared" si="91"/>
        <v>#DIV/0!</v>
      </c>
      <c r="CS257" s="66" t="e">
        <f t="shared" si="92"/>
        <v>#DIV/0!</v>
      </c>
      <c r="CT257" s="66" t="e">
        <f t="shared" si="93"/>
        <v>#DIV/0!</v>
      </c>
      <c r="CU257" s="24" t="e">
        <f>10*LOG10(IF(CM257="",0,POWER(10,((CM257+'ModelParams Lw'!$O$4)/10))) +IF(CN257="",0,POWER(10,((CN257+'ModelParams Lw'!$P$4)/10))) +IF(CO257="",0,POWER(10,((CO257+'ModelParams Lw'!$Q$4)/10))) +IF(CP257="",0,POWER(10,((CP257+'ModelParams Lw'!$R$4)/10))) +IF(CQ257="",0,POWER(10,((CQ257+'ModelParams Lw'!$S$4)/10))) +IF(CR257="",0,POWER(10,((CR257+'ModelParams Lw'!$T$4)/10))) +IF(CS257="",0,POWER(10,((CS257+'ModelParams Lw'!$U$4)/10)))+IF(CT257="",0,POWER(10,((CT257+'ModelParams Lw'!$V$4)/10))))</f>
        <v>#DIV/0!</v>
      </c>
      <c r="CV257" s="24" t="e">
        <f t="shared" si="94"/>
        <v>#DIV/0!</v>
      </c>
      <c r="CW257" s="24" t="e">
        <f>(CM257-'ModelParams Lw'!O$10)/'ModelParams Lw'!O$11</f>
        <v>#DIV/0!</v>
      </c>
      <c r="CX257" s="24" t="e">
        <f>(CN257-'ModelParams Lw'!P$10)/'ModelParams Lw'!P$11</f>
        <v>#DIV/0!</v>
      </c>
      <c r="CY257" s="24" t="e">
        <f>(CO257-'ModelParams Lw'!Q$10)/'ModelParams Lw'!Q$11</f>
        <v>#DIV/0!</v>
      </c>
      <c r="CZ257" s="24" t="e">
        <f>(CP257-'ModelParams Lw'!R$10)/'ModelParams Lw'!R$11</f>
        <v>#DIV/0!</v>
      </c>
      <c r="DA257" s="24" t="e">
        <f>(CQ257-'ModelParams Lw'!S$10)/'ModelParams Lw'!S$11</f>
        <v>#DIV/0!</v>
      </c>
      <c r="DB257" s="24" t="e">
        <f>(CR257-'ModelParams Lw'!T$10)/'ModelParams Lw'!T$11</f>
        <v>#DIV/0!</v>
      </c>
      <c r="DC257" s="24" t="e">
        <f>(CS257-'ModelParams Lw'!U$10)/'ModelParams Lw'!U$11</f>
        <v>#DIV/0!</v>
      </c>
      <c r="DD257" s="24" t="e">
        <f>(CT257-'ModelParams Lw'!V$10)/'ModelParams Lw'!V$11</f>
        <v>#DIV/0!</v>
      </c>
    </row>
    <row r="258" spans="1:108" x14ac:dyDescent="0.25">
      <c r="A258" s="12">
        <f>'Sound Power'!B258</f>
        <v>0</v>
      </c>
      <c r="B258" s="12">
        <f>'Sound Power'!D258</f>
        <v>0</v>
      </c>
      <c r="C258" s="12">
        <f>'Sound Power'!E258</f>
        <v>0</v>
      </c>
      <c r="D258" s="12">
        <f>'Sound Power'!F258</f>
        <v>0</v>
      </c>
      <c r="E258" s="67" t="e">
        <f>IF(Calcul!$G263="SA",'Sound Power'!AY258,'Sound Power'!P258)</f>
        <v>#DIV/0!</v>
      </c>
      <c r="F258" s="67" t="e">
        <f>IF(Calcul!$G263="SA",'Sound Power'!AZ258,'Sound Power'!Q258)</f>
        <v>#DIV/0!</v>
      </c>
      <c r="G258" s="67" t="e">
        <f>IF(Calcul!$G263="SA",'Sound Power'!BA258,'Sound Power'!R258)</f>
        <v>#DIV/0!</v>
      </c>
      <c r="H258" s="67" t="e">
        <f>IF(Calcul!$G263="SA",'Sound Power'!BB258,'Sound Power'!S258)</f>
        <v>#DIV/0!</v>
      </c>
      <c r="I258" s="67" t="e">
        <f>IF(Calcul!$G263="SA",'Sound Power'!BC258,'Sound Power'!T258)</f>
        <v>#DIV/0!</v>
      </c>
      <c r="J258" s="67" t="e">
        <f>IF(Calcul!$G263="SA",'Sound Power'!BD258,'Sound Power'!U258)</f>
        <v>#DIV/0!</v>
      </c>
      <c r="K258" s="67" t="e">
        <f>IF(Calcul!$G263="SA",'Sound Power'!BE258,'Sound Power'!V258)</f>
        <v>#DIV/0!</v>
      </c>
      <c r="L258" s="67" t="e">
        <f>IF(Calcul!$G263="SA",'Sound Power'!BF258,'Sound Power'!W258)</f>
        <v>#DIV/0!</v>
      </c>
      <c r="M258" s="67" t="e">
        <f>'Sound Power'!BY258</f>
        <v>#DIV/0!</v>
      </c>
      <c r="N258" s="67" t="e">
        <f>'Sound Power'!BZ258</f>
        <v>#DIV/0!</v>
      </c>
      <c r="O258" s="67" t="e">
        <f>'Sound Power'!CA258</f>
        <v>#DIV/0!</v>
      </c>
      <c r="P258" s="67" t="e">
        <f>'Sound Power'!CB258</f>
        <v>#DIV/0!</v>
      </c>
      <c r="Q258" s="67" t="e">
        <f>'Sound Power'!CC258</f>
        <v>#DIV/0!</v>
      </c>
      <c r="R258" s="67" t="e">
        <f>'Sound Power'!CD258</f>
        <v>#DIV/0!</v>
      </c>
      <c r="S258" s="67" t="e">
        <f>'Sound Power'!CE258</f>
        <v>#DIV/0!</v>
      </c>
      <c r="T258" s="67" t="e">
        <f>'Sound Power'!CF258</f>
        <v>#DIV/0!</v>
      </c>
      <c r="U258" s="64">
        <f t="shared" si="74"/>
        <v>0</v>
      </c>
      <c r="V258" s="64">
        <f t="shared" si="75"/>
        <v>0</v>
      </c>
      <c r="W258" s="67" t="e">
        <f>('ModelParams Lp'!B$4*10^'ModelParams Lp'!B$5*($U258/$V258)^'ModelParams Lp'!B$6)*3</f>
        <v>#DIV/0!</v>
      </c>
      <c r="X258" s="67" t="e">
        <f>('ModelParams Lp'!C$4*10^'ModelParams Lp'!C$5*($U258/$V258)^'ModelParams Lp'!C$6)*3</f>
        <v>#DIV/0!</v>
      </c>
      <c r="Y258" s="67" t="e">
        <f>('ModelParams Lp'!D$4*10^'ModelParams Lp'!D$5*($U258/$V258)^'ModelParams Lp'!D$6)*3</f>
        <v>#DIV/0!</v>
      </c>
      <c r="Z258" s="67" t="e">
        <f>('ModelParams Lp'!E$4*10^'ModelParams Lp'!E$5*($U258/$V258)^'ModelParams Lp'!E$6)*3</f>
        <v>#DIV/0!</v>
      </c>
      <c r="AA258" s="67" t="e">
        <f>('ModelParams Lp'!F$4*10^'ModelParams Lp'!F$5*($U258/$V258)^'ModelParams Lp'!F$6)*3</f>
        <v>#DIV/0!</v>
      </c>
      <c r="AB258" s="67" t="e">
        <f>('ModelParams Lp'!G$4*10^'ModelParams Lp'!G$5*($U258/$V258)^'ModelParams Lp'!G$6)*3</f>
        <v>#DIV/0!</v>
      </c>
      <c r="AC258" s="67" t="e">
        <f>('ModelParams Lp'!H$4*10^'ModelParams Lp'!H$5*($U258/$V258)^'ModelParams Lp'!H$6)*3</f>
        <v>#DIV/0!</v>
      </c>
      <c r="AD258" s="67" t="e">
        <f>('ModelParams Lp'!I$4*10^'ModelParams Lp'!I$5*($U258/$V258)^'ModelParams Lp'!I$6)*3</f>
        <v>#DIV/0!</v>
      </c>
      <c r="AE258" s="53" t="e">
        <f t="shared" si="76"/>
        <v>#DIV/0!</v>
      </c>
      <c r="AF258" s="53" t="e">
        <f>IF(AE258&lt;'ModelParams Lp'!$B$16,-1,IF(AE258&lt;'ModelParams Lp'!$C$16,0,IF(AE258&lt;'ModelParams Lp'!$D$16,1,IF(AE258&lt;'ModelParams Lp'!$E$16,2,IF(AE258&lt;'ModelParams Lp'!$F$16,3,IF(AE258&lt;'ModelParams Lp'!$G$16,4,IF(AE258&lt;'ModelParams Lp'!$H$16,5,6)))))))</f>
        <v>#DIV/0!</v>
      </c>
      <c r="AG258" s="67" t="e">
        <f ca="1">IF($AF258&gt;1,0,OFFSET('ModelParams Lp'!$C$12,0,-'Sound Pressure'!$AF258))</f>
        <v>#DIV/0!</v>
      </c>
      <c r="AH258" s="67" t="e">
        <f ca="1">IF($AF258&gt;2,0,OFFSET('ModelParams Lp'!$D$12,0,-'Sound Pressure'!$AF258))</f>
        <v>#DIV/0!</v>
      </c>
      <c r="AI258" s="67" t="e">
        <f ca="1">IF($AF258&gt;3,0,OFFSET('ModelParams Lp'!$E$12,0,-'Sound Pressure'!$AF258))</f>
        <v>#DIV/0!</v>
      </c>
      <c r="AJ258" s="67" t="e">
        <f ca="1">IF($AF258&gt;4,0,OFFSET('ModelParams Lp'!$F$12,0,-'Sound Pressure'!$AF258))</f>
        <v>#DIV/0!</v>
      </c>
      <c r="AK258" s="67" t="e">
        <f ca="1">IF($AF258&gt;3,0,OFFSET('ModelParams Lp'!$G$12,0,-'Sound Pressure'!$AF258))</f>
        <v>#DIV/0!</v>
      </c>
      <c r="AL258" s="67" t="e">
        <f ca="1">IF($AF258&gt;5,0,OFFSET('ModelParams Lp'!$H$12,0,-'Sound Pressure'!$AF258))</f>
        <v>#DIV/0!</v>
      </c>
      <c r="AM258" s="67" t="e">
        <f ca="1">IF($AF258&gt;6,0,OFFSET('ModelParams Lp'!$I$12,0,-'Sound Pressure'!$AF258))</f>
        <v>#DIV/0!</v>
      </c>
      <c r="AN258" s="67" t="e">
        <f ca="1">IF($AF258&gt;7,0,IF($AF$4&lt;0,3,OFFSET('ModelParams Lp'!$J$12,0,-'Sound Pressure'!$AF258)))</f>
        <v>#DIV/0!</v>
      </c>
      <c r="AO258" s="67" t="e">
        <f t="shared" si="95"/>
        <v>#DIV/0!</v>
      </c>
      <c r="AP258" s="67" t="e">
        <f t="shared" si="96"/>
        <v>#DIV/0!</v>
      </c>
      <c r="AQ258" s="67" t="e">
        <f t="shared" si="96"/>
        <v>#DIV/0!</v>
      </c>
      <c r="AR258" s="67" t="e">
        <f t="shared" si="96"/>
        <v>#DIV/0!</v>
      </c>
      <c r="AS258" s="67" t="e">
        <f t="shared" si="96"/>
        <v>#DIV/0!</v>
      </c>
      <c r="AT258" s="67" t="e">
        <f t="shared" si="96"/>
        <v>#DIV/0!</v>
      </c>
      <c r="AU258" s="67" t="e">
        <f t="shared" si="96"/>
        <v>#DIV/0!</v>
      </c>
      <c r="AV258" s="67" t="e">
        <f t="shared" si="96"/>
        <v>#DIV/0!</v>
      </c>
      <c r="AW258" s="67">
        <f>'ModelParams Lp'!B$22</f>
        <v>4</v>
      </c>
      <c r="AX258" s="67">
        <f>'ModelParams Lp'!C$22</f>
        <v>2</v>
      </c>
      <c r="AY258" s="67">
        <f>'ModelParams Lp'!D$22</f>
        <v>1</v>
      </c>
      <c r="AZ258" s="67">
        <f>'ModelParams Lp'!E$22</f>
        <v>0</v>
      </c>
      <c r="BA258" s="67">
        <f>'ModelParams Lp'!F$22</f>
        <v>0</v>
      </c>
      <c r="BB258" s="67">
        <f>'ModelParams Lp'!G$22</f>
        <v>0</v>
      </c>
      <c r="BC258" s="67">
        <f>'ModelParams Lp'!H$22</f>
        <v>0</v>
      </c>
      <c r="BD258" s="67">
        <f>'ModelParams Lp'!I$22</f>
        <v>0</v>
      </c>
      <c r="BE258" s="67" t="e">
        <f>-10*LOG(2/(4*PI()*2^2)+4/(0.163*(Calcul!$K263*Calcul!$L263)/VLOOKUP(Calcul!$I263,'ModelParams Lp'!$E$37:$F$39,2,0)))</f>
        <v>#N/A</v>
      </c>
      <c r="BF258" s="67" t="e">
        <f>-10*LOG(2/(4*PI()*2^2)+4/(0.163*(Calcul!$K263*Calcul!$L263)/VLOOKUP(Calcul!$I263,'ModelParams Lp'!$E$37:$F$39,2,0)))</f>
        <v>#N/A</v>
      </c>
      <c r="BG258" s="67" t="e">
        <f>-10*LOG(2/(4*PI()*2^2)+4/(0.163*(Calcul!$K263*Calcul!$L263)/VLOOKUP(Calcul!$I263,'ModelParams Lp'!$E$37:$F$39,2,0)))</f>
        <v>#N/A</v>
      </c>
      <c r="BH258" s="67" t="e">
        <f>-10*LOG(2/(4*PI()*2^2)+4/(0.163*(Calcul!$K263*Calcul!$L263)/VLOOKUP(Calcul!$I263,'ModelParams Lp'!$E$37:$F$39,2,0)))</f>
        <v>#N/A</v>
      </c>
      <c r="BI258" s="67" t="e">
        <f>-10*LOG(2/(4*PI()*2^2)+4/(0.163*(Calcul!$K263*Calcul!$L263)/VLOOKUP(Calcul!$I263,'ModelParams Lp'!$E$37:$F$39,2,0)))</f>
        <v>#N/A</v>
      </c>
      <c r="BJ258" s="67" t="e">
        <f>-10*LOG(2/(4*PI()*2^2)+4/(0.163*(Calcul!$K263*Calcul!$L263)/VLOOKUP(Calcul!$I263,'ModelParams Lp'!$E$37:$F$39,2,0)))</f>
        <v>#N/A</v>
      </c>
      <c r="BK258" s="67" t="e">
        <f>-10*LOG(2/(4*PI()*2^2)+4/(0.163*(Calcul!$K263*Calcul!$L263)/VLOOKUP(Calcul!$I263,'ModelParams Lp'!$E$37:$F$39,2,0)))</f>
        <v>#N/A</v>
      </c>
      <c r="BL258" s="67" t="e">
        <f>-10*LOG(2/(4*PI()*2^2)+4/(0.163*(Calcul!$K263*Calcul!$L263)/VLOOKUP(Calcul!$I263,'ModelParams Lp'!$E$37:$F$39,2,0)))</f>
        <v>#N/A</v>
      </c>
      <c r="BM258" s="67" t="e">
        <f>VLOOKUP(Calcul!$J263,'ModelParams Lp'!$D$28:$O$32,5,0)+BE258</f>
        <v>#N/A</v>
      </c>
      <c r="BN258" s="67" t="e">
        <f>VLOOKUP(Calcul!$J263,'ModelParams Lp'!$D$28:$O$32,6,0)+BF258</f>
        <v>#N/A</v>
      </c>
      <c r="BO258" s="67" t="e">
        <f>VLOOKUP(Calcul!$J263,'ModelParams Lp'!$D$28:$O$32,7,0)+BG258</f>
        <v>#N/A</v>
      </c>
      <c r="BP258" s="67" t="e">
        <f>VLOOKUP(Calcul!$J263,'ModelParams Lp'!$D$28:$O$32,8,0)+BH258</f>
        <v>#N/A</v>
      </c>
      <c r="BQ258" s="67" t="e">
        <f>VLOOKUP(Calcul!$J263,'ModelParams Lp'!$D$28:$O$32,9,0)+BI258</f>
        <v>#N/A</v>
      </c>
      <c r="BR258" s="67" t="e">
        <f>VLOOKUP(Calcul!$J263,'ModelParams Lp'!$D$28:$O$32,10,0)+BJ258</f>
        <v>#N/A</v>
      </c>
      <c r="BS258" s="67" t="e">
        <f>VLOOKUP(Calcul!$J263,'ModelParams Lp'!$D$28:$O$32,11,0)+BK258</f>
        <v>#N/A</v>
      </c>
      <c r="BT258" s="67" t="e">
        <f>VLOOKUP(Calcul!$J263,'ModelParams Lp'!$D$28:$O$32,12,0)+BL258</f>
        <v>#N/A</v>
      </c>
      <c r="BU258" s="66" t="e">
        <f t="shared" ca="1" si="77"/>
        <v>#DIV/0!</v>
      </c>
      <c r="BV258" s="66" t="e">
        <f t="shared" ca="1" si="78"/>
        <v>#DIV/0!</v>
      </c>
      <c r="BW258" s="66" t="e">
        <f t="shared" ca="1" si="79"/>
        <v>#DIV/0!</v>
      </c>
      <c r="BX258" s="66" t="e">
        <f t="shared" ca="1" si="80"/>
        <v>#DIV/0!</v>
      </c>
      <c r="BY258" s="66" t="e">
        <f t="shared" ca="1" si="81"/>
        <v>#DIV/0!</v>
      </c>
      <c r="BZ258" s="66" t="e">
        <f t="shared" ca="1" si="82"/>
        <v>#DIV/0!</v>
      </c>
      <c r="CA258" s="66" t="e">
        <f t="shared" ca="1" si="83"/>
        <v>#DIV/0!</v>
      </c>
      <c r="CB258" s="66" t="e">
        <f t="shared" ca="1" si="84"/>
        <v>#DIV/0!</v>
      </c>
      <c r="CC258" s="24" t="e">
        <f ca="1">10*LOG10(IF(BU258="",0,POWER(10,((BU258+'ModelParams Lw'!$O$4)/10))) +IF(BV258="",0,POWER(10,((BV258+'ModelParams Lw'!$P$4)/10))) +IF(BW258="",0,POWER(10,((BW258+'ModelParams Lw'!$Q$4)/10))) +IF(BX258="",0,POWER(10,((BX258+'ModelParams Lw'!$R$4)/10))) +IF(BY258="",0,POWER(10,((BY258+'ModelParams Lw'!$S$4)/10))) +IF(BZ258="",0,POWER(10,((BZ258+'ModelParams Lw'!$T$4)/10))) +IF(CA258="",0,POWER(10,((CA258+'ModelParams Lw'!$U$4)/10)))+IF(CB258="",0,POWER(10,((CB258+'ModelParams Lw'!$V$4)/10))))</f>
        <v>#DIV/0!</v>
      </c>
      <c r="CD258" s="24" t="e">
        <f t="shared" ca="1" si="85"/>
        <v>#DIV/0!</v>
      </c>
      <c r="CE258" s="24" t="e">
        <f ca="1">(BU258-'ModelParams Lw'!O$10)/'ModelParams Lw'!O$11</f>
        <v>#DIV/0!</v>
      </c>
      <c r="CF258" s="24" t="e">
        <f ca="1">(BV258-'ModelParams Lw'!P$10)/'ModelParams Lw'!P$11</f>
        <v>#DIV/0!</v>
      </c>
      <c r="CG258" s="24" t="e">
        <f ca="1">(BW258-'ModelParams Lw'!Q$10)/'ModelParams Lw'!Q$11</f>
        <v>#DIV/0!</v>
      </c>
      <c r="CH258" s="24" t="e">
        <f ca="1">(BX258-'ModelParams Lw'!R$10)/'ModelParams Lw'!R$11</f>
        <v>#DIV/0!</v>
      </c>
      <c r="CI258" s="24" t="e">
        <f ca="1">(BY258-'ModelParams Lw'!S$10)/'ModelParams Lw'!S$11</f>
        <v>#DIV/0!</v>
      </c>
      <c r="CJ258" s="24" t="e">
        <f ca="1">(BZ258-'ModelParams Lw'!T$10)/'ModelParams Lw'!T$11</f>
        <v>#DIV/0!</v>
      </c>
      <c r="CK258" s="24" t="e">
        <f ca="1">(CA258-'ModelParams Lw'!U$10)/'ModelParams Lw'!U$11</f>
        <v>#DIV/0!</v>
      </c>
      <c r="CL258" s="24" t="e">
        <f ca="1">(CB258-'ModelParams Lw'!V$10)/'ModelParams Lw'!V$11</f>
        <v>#DIV/0!</v>
      </c>
      <c r="CM258" s="66" t="e">
        <f t="shared" si="86"/>
        <v>#DIV/0!</v>
      </c>
      <c r="CN258" s="66" t="e">
        <f t="shared" si="87"/>
        <v>#DIV/0!</v>
      </c>
      <c r="CO258" s="66" t="e">
        <f t="shared" si="88"/>
        <v>#DIV/0!</v>
      </c>
      <c r="CP258" s="66" t="e">
        <f t="shared" si="89"/>
        <v>#DIV/0!</v>
      </c>
      <c r="CQ258" s="66" t="e">
        <f t="shared" si="90"/>
        <v>#DIV/0!</v>
      </c>
      <c r="CR258" s="66" t="e">
        <f t="shared" si="91"/>
        <v>#DIV/0!</v>
      </c>
      <c r="CS258" s="66" t="e">
        <f t="shared" si="92"/>
        <v>#DIV/0!</v>
      </c>
      <c r="CT258" s="66" t="e">
        <f t="shared" si="93"/>
        <v>#DIV/0!</v>
      </c>
      <c r="CU258" s="24" t="e">
        <f>10*LOG10(IF(CM258="",0,POWER(10,((CM258+'ModelParams Lw'!$O$4)/10))) +IF(CN258="",0,POWER(10,((CN258+'ModelParams Lw'!$P$4)/10))) +IF(CO258="",0,POWER(10,((CO258+'ModelParams Lw'!$Q$4)/10))) +IF(CP258="",0,POWER(10,((CP258+'ModelParams Lw'!$R$4)/10))) +IF(CQ258="",0,POWER(10,((CQ258+'ModelParams Lw'!$S$4)/10))) +IF(CR258="",0,POWER(10,((CR258+'ModelParams Lw'!$T$4)/10))) +IF(CS258="",0,POWER(10,((CS258+'ModelParams Lw'!$U$4)/10)))+IF(CT258="",0,POWER(10,((CT258+'ModelParams Lw'!$V$4)/10))))</f>
        <v>#DIV/0!</v>
      </c>
      <c r="CV258" s="24" t="e">
        <f t="shared" si="94"/>
        <v>#DIV/0!</v>
      </c>
      <c r="CW258" s="24" t="e">
        <f>(CM258-'ModelParams Lw'!O$10)/'ModelParams Lw'!O$11</f>
        <v>#DIV/0!</v>
      </c>
      <c r="CX258" s="24" t="e">
        <f>(CN258-'ModelParams Lw'!P$10)/'ModelParams Lw'!P$11</f>
        <v>#DIV/0!</v>
      </c>
      <c r="CY258" s="24" t="e">
        <f>(CO258-'ModelParams Lw'!Q$10)/'ModelParams Lw'!Q$11</f>
        <v>#DIV/0!</v>
      </c>
      <c r="CZ258" s="24" t="e">
        <f>(CP258-'ModelParams Lw'!R$10)/'ModelParams Lw'!R$11</f>
        <v>#DIV/0!</v>
      </c>
      <c r="DA258" s="24" t="e">
        <f>(CQ258-'ModelParams Lw'!S$10)/'ModelParams Lw'!S$11</f>
        <v>#DIV/0!</v>
      </c>
      <c r="DB258" s="24" t="e">
        <f>(CR258-'ModelParams Lw'!T$10)/'ModelParams Lw'!T$11</f>
        <v>#DIV/0!</v>
      </c>
      <c r="DC258" s="24" t="e">
        <f>(CS258-'ModelParams Lw'!U$10)/'ModelParams Lw'!U$11</f>
        <v>#DIV/0!</v>
      </c>
      <c r="DD258" s="24" t="e">
        <f>(CT258-'ModelParams Lw'!V$10)/'ModelParams Lw'!V$11</f>
        <v>#DIV/0!</v>
      </c>
    </row>
    <row r="259" spans="1:108" x14ac:dyDescent="0.25">
      <c r="A259" s="12">
        <f>'Sound Power'!B259</f>
        <v>0</v>
      </c>
      <c r="B259" s="12">
        <f>'Sound Power'!D259</f>
        <v>0</v>
      </c>
      <c r="C259" s="12">
        <f>'Sound Power'!E259</f>
        <v>0</v>
      </c>
      <c r="D259" s="12">
        <f>'Sound Power'!F259</f>
        <v>0</v>
      </c>
      <c r="E259" s="67" t="e">
        <f>IF(Calcul!$G264="SA",'Sound Power'!AY259,'Sound Power'!P259)</f>
        <v>#DIV/0!</v>
      </c>
      <c r="F259" s="67" t="e">
        <f>IF(Calcul!$G264="SA",'Sound Power'!AZ259,'Sound Power'!Q259)</f>
        <v>#DIV/0!</v>
      </c>
      <c r="G259" s="67" t="e">
        <f>IF(Calcul!$G264="SA",'Sound Power'!BA259,'Sound Power'!R259)</f>
        <v>#DIV/0!</v>
      </c>
      <c r="H259" s="67" t="e">
        <f>IF(Calcul!$G264="SA",'Sound Power'!BB259,'Sound Power'!S259)</f>
        <v>#DIV/0!</v>
      </c>
      <c r="I259" s="67" t="e">
        <f>IF(Calcul!$G264="SA",'Sound Power'!BC259,'Sound Power'!T259)</f>
        <v>#DIV/0!</v>
      </c>
      <c r="J259" s="67" t="e">
        <f>IF(Calcul!$G264="SA",'Sound Power'!BD259,'Sound Power'!U259)</f>
        <v>#DIV/0!</v>
      </c>
      <c r="K259" s="67" t="e">
        <f>IF(Calcul!$G264="SA",'Sound Power'!BE259,'Sound Power'!V259)</f>
        <v>#DIV/0!</v>
      </c>
      <c r="L259" s="67" t="e">
        <f>IF(Calcul!$G264="SA",'Sound Power'!BF259,'Sound Power'!W259)</f>
        <v>#DIV/0!</v>
      </c>
      <c r="M259" s="67" t="e">
        <f>'Sound Power'!BY259</f>
        <v>#DIV/0!</v>
      </c>
      <c r="N259" s="67" t="e">
        <f>'Sound Power'!BZ259</f>
        <v>#DIV/0!</v>
      </c>
      <c r="O259" s="67" t="e">
        <f>'Sound Power'!CA259</f>
        <v>#DIV/0!</v>
      </c>
      <c r="P259" s="67" t="e">
        <f>'Sound Power'!CB259</f>
        <v>#DIV/0!</v>
      </c>
      <c r="Q259" s="67" t="e">
        <f>'Sound Power'!CC259</f>
        <v>#DIV/0!</v>
      </c>
      <c r="R259" s="67" t="e">
        <f>'Sound Power'!CD259</f>
        <v>#DIV/0!</v>
      </c>
      <c r="S259" s="67" t="e">
        <f>'Sound Power'!CE259</f>
        <v>#DIV/0!</v>
      </c>
      <c r="T259" s="67" t="e">
        <f>'Sound Power'!CF259</f>
        <v>#DIV/0!</v>
      </c>
      <c r="U259" s="64">
        <f t="shared" si="74"/>
        <v>0</v>
      </c>
      <c r="V259" s="64">
        <f t="shared" si="75"/>
        <v>0</v>
      </c>
      <c r="W259" s="67" t="e">
        <f>('ModelParams Lp'!B$4*10^'ModelParams Lp'!B$5*($U259/$V259)^'ModelParams Lp'!B$6)*3</f>
        <v>#DIV/0!</v>
      </c>
      <c r="X259" s="67" t="e">
        <f>('ModelParams Lp'!C$4*10^'ModelParams Lp'!C$5*($U259/$V259)^'ModelParams Lp'!C$6)*3</f>
        <v>#DIV/0!</v>
      </c>
      <c r="Y259" s="67" t="e">
        <f>('ModelParams Lp'!D$4*10^'ModelParams Lp'!D$5*($U259/$V259)^'ModelParams Lp'!D$6)*3</f>
        <v>#DIV/0!</v>
      </c>
      <c r="Z259" s="67" t="e">
        <f>('ModelParams Lp'!E$4*10^'ModelParams Lp'!E$5*($U259/$V259)^'ModelParams Lp'!E$6)*3</f>
        <v>#DIV/0!</v>
      </c>
      <c r="AA259" s="67" t="e">
        <f>('ModelParams Lp'!F$4*10^'ModelParams Lp'!F$5*($U259/$V259)^'ModelParams Lp'!F$6)*3</f>
        <v>#DIV/0!</v>
      </c>
      <c r="AB259" s="67" t="e">
        <f>('ModelParams Lp'!G$4*10^'ModelParams Lp'!G$5*($U259/$V259)^'ModelParams Lp'!G$6)*3</f>
        <v>#DIV/0!</v>
      </c>
      <c r="AC259" s="67" t="e">
        <f>('ModelParams Lp'!H$4*10^'ModelParams Lp'!H$5*($U259/$V259)^'ModelParams Lp'!H$6)*3</f>
        <v>#DIV/0!</v>
      </c>
      <c r="AD259" s="67" t="e">
        <f>('ModelParams Lp'!I$4*10^'ModelParams Lp'!I$5*($U259/$V259)^'ModelParams Lp'!I$6)*3</f>
        <v>#DIV/0!</v>
      </c>
      <c r="AE259" s="53" t="e">
        <f t="shared" si="76"/>
        <v>#DIV/0!</v>
      </c>
      <c r="AF259" s="53" t="e">
        <f>IF(AE259&lt;'ModelParams Lp'!$B$16,-1,IF(AE259&lt;'ModelParams Lp'!$C$16,0,IF(AE259&lt;'ModelParams Lp'!$D$16,1,IF(AE259&lt;'ModelParams Lp'!$E$16,2,IF(AE259&lt;'ModelParams Lp'!$F$16,3,IF(AE259&lt;'ModelParams Lp'!$G$16,4,IF(AE259&lt;'ModelParams Lp'!$H$16,5,6)))))))</f>
        <v>#DIV/0!</v>
      </c>
      <c r="AG259" s="67" t="e">
        <f ca="1">IF($AF259&gt;1,0,OFFSET('ModelParams Lp'!$C$12,0,-'Sound Pressure'!$AF259))</f>
        <v>#DIV/0!</v>
      </c>
      <c r="AH259" s="67" t="e">
        <f ca="1">IF($AF259&gt;2,0,OFFSET('ModelParams Lp'!$D$12,0,-'Sound Pressure'!$AF259))</f>
        <v>#DIV/0!</v>
      </c>
      <c r="AI259" s="67" t="e">
        <f ca="1">IF($AF259&gt;3,0,OFFSET('ModelParams Lp'!$E$12,0,-'Sound Pressure'!$AF259))</f>
        <v>#DIV/0!</v>
      </c>
      <c r="AJ259" s="67" t="e">
        <f ca="1">IF($AF259&gt;4,0,OFFSET('ModelParams Lp'!$F$12,0,-'Sound Pressure'!$AF259))</f>
        <v>#DIV/0!</v>
      </c>
      <c r="AK259" s="67" t="e">
        <f ca="1">IF($AF259&gt;3,0,OFFSET('ModelParams Lp'!$G$12,0,-'Sound Pressure'!$AF259))</f>
        <v>#DIV/0!</v>
      </c>
      <c r="AL259" s="67" t="e">
        <f ca="1">IF($AF259&gt;5,0,OFFSET('ModelParams Lp'!$H$12,0,-'Sound Pressure'!$AF259))</f>
        <v>#DIV/0!</v>
      </c>
      <c r="AM259" s="67" t="e">
        <f ca="1">IF($AF259&gt;6,0,OFFSET('ModelParams Lp'!$I$12,0,-'Sound Pressure'!$AF259))</f>
        <v>#DIV/0!</v>
      </c>
      <c r="AN259" s="67" t="e">
        <f ca="1">IF($AF259&gt;7,0,IF($AF$4&lt;0,3,OFFSET('ModelParams Lp'!$J$12,0,-'Sound Pressure'!$AF259)))</f>
        <v>#DIV/0!</v>
      </c>
      <c r="AO259" s="67" t="e">
        <f t="shared" si="95"/>
        <v>#DIV/0!</v>
      </c>
      <c r="AP259" s="67" t="e">
        <f t="shared" si="96"/>
        <v>#DIV/0!</v>
      </c>
      <c r="AQ259" s="67" t="e">
        <f t="shared" si="96"/>
        <v>#DIV/0!</v>
      </c>
      <c r="AR259" s="67" t="e">
        <f t="shared" si="96"/>
        <v>#DIV/0!</v>
      </c>
      <c r="AS259" s="67" t="e">
        <f t="shared" si="96"/>
        <v>#DIV/0!</v>
      </c>
      <c r="AT259" s="67" t="e">
        <f t="shared" si="96"/>
        <v>#DIV/0!</v>
      </c>
      <c r="AU259" s="67" t="e">
        <f t="shared" si="96"/>
        <v>#DIV/0!</v>
      </c>
      <c r="AV259" s="67" t="e">
        <f t="shared" si="96"/>
        <v>#DIV/0!</v>
      </c>
      <c r="AW259" s="67">
        <f>'ModelParams Lp'!B$22</f>
        <v>4</v>
      </c>
      <c r="AX259" s="67">
        <f>'ModelParams Lp'!C$22</f>
        <v>2</v>
      </c>
      <c r="AY259" s="67">
        <f>'ModelParams Lp'!D$22</f>
        <v>1</v>
      </c>
      <c r="AZ259" s="67">
        <f>'ModelParams Lp'!E$22</f>
        <v>0</v>
      </c>
      <c r="BA259" s="67">
        <f>'ModelParams Lp'!F$22</f>
        <v>0</v>
      </c>
      <c r="BB259" s="67">
        <f>'ModelParams Lp'!G$22</f>
        <v>0</v>
      </c>
      <c r="BC259" s="67">
        <f>'ModelParams Lp'!H$22</f>
        <v>0</v>
      </c>
      <c r="BD259" s="67">
        <f>'ModelParams Lp'!I$22</f>
        <v>0</v>
      </c>
      <c r="BE259" s="67" t="e">
        <f>-10*LOG(2/(4*PI()*2^2)+4/(0.163*(Calcul!$K264*Calcul!$L264)/VLOOKUP(Calcul!$I264,'ModelParams Lp'!$E$37:$F$39,2,0)))</f>
        <v>#N/A</v>
      </c>
      <c r="BF259" s="67" t="e">
        <f>-10*LOG(2/(4*PI()*2^2)+4/(0.163*(Calcul!$K264*Calcul!$L264)/VLOOKUP(Calcul!$I264,'ModelParams Lp'!$E$37:$F$39,2,0)))</f>
        <v>#N/A</v>
      </c>
      <c r="BG259" s="67" t="e">
        <f>-10*LOG(2/(4*PI()*2^2)+4/(0.163*(Calcul!$K264*Calcul!$L264)/VLOOKUP(Calcul!$I264,'ModelParams Lp'!$E$37:$F$39,2,0)))</f>
        <v>#N/A</v>
      </c>
      <c r="BH259" s="67" t="e">
        <f>-10*LOG(2/(4*PI()*2^2)+4/(0.163*(Calcul!$K264*Calcul!$L264)/VLOOKUP(Calcul!$I264,'ModelParams Lp'!$E$37:$F$39,2,0)))</f>
        <v>#N/A</v>
      </c>
      <c r="BI259" s="67" t="e">
        <f>-10*LOG(2/(4*PI()*2^2)+4/(0.163*(Calcul!$K264*Calcul!$L264)/VLOOKUP(Calcul!$I264,'ModelParams Lp'!$E$37:$F$39,2,0)))</f>
        <v>#N/A</v>
      </c>
      <c r="BJ259" s="67" t="e">
        <f>-10*LOG(2/(4*PI()*2^2)+4/(0.163*(Calcul!$K264*Calcul!$L264)/VLOOKUP(Calcul!$I264,'ModelParams Lp'!$E$37:$F$39,2,0)))</f>
        <v>#N/A</v>
      </c>
      <c r="BK259" s="67" t="e">
        <f>-10*LOG(2/(4*PI()*2^2)+4/(0.163*(Calcul!$K264*Calcul!$L264)/VLOOKUP(Calcul!$I264,'ModelParams Lp'!$E$37:$F$39,2,0)))</f>
        <v>#N/A</v>
      </c>
      <c r="BL259" s="67" t="e">
        <f>-10*LOG(2/(4*PI()*2^2)+4/(0.163*(Calcul!$K264*Calcul!$L264)/VLOOKUP(Calcul!$I264,'ModelParams Lp'!$E$37:$F$39,2,0)))</f>
        <v>#N/A</v>
      </c>
      <c r="BM259" s="67" t="e">
        <f>VLOOKUP(Calcul!$J264,'ModelParams Lp'!$D$28:$O$32,5,0)+BE259</f>
        <v>#N/A</v>
      </c>
      <c r="BN259" s="67" t="e">
        <f>VLOOKUP(Calcul!$J264,'ModelParams Lp'!$D$28:$O$32,6,0)+BF259</f>
        <v>#N/A</v>
      </c>
      <c r="BO259" s="67" t="e">
        <f>VLOOKUP(Calcul!$J264,'ModelParams Lp'!$D$28:$O$32,7,0)+BG259</f>
        <v>#N/A</v>
      </c>
      <c r="BP259" s="67" t="e">
        <f>VLOOKUP(Calcul!$J264,'ModelParams Lp'!$D$28:$O$32,8,0)+BH259</f>
        <v>#N/A</v>
      </c>
      <c r="BQ259" s="67" t="e">
        <f>VLOOKUP(Calcul!$J264,'ModelParams Lp'!$D$28:$O$32,9,0)+BI259</f>
        <v>#N/A</v>
      </c>
      <c r="BR259" s="67" t="e">
        <f>VLOOKUP(Calcul!$J264,'ModelParams Lp'!$D$28:$O$32,10,0)+BJ259</f>
        <v>#N/A</v>
      </c>
      <c r="BS259" s="67" t="e">
        <f>VLOOKUP(Calcul!$J264,'ModelParams Lp'!$D$28:$O$32,11,0)+BK259</f>
        <v>#N/A</v>
      </c>
      <c r="BT259" s="67" t="e">
        <f>VLOOKUP(Calcul!$J264,'ModelParams Lp'!$D$28:$O$32,12,0)+BL259</f>
        <v>#N/A</v>
      </c>
      <c r="BU259" s="66" t="e">
        <f t="shared" ca="1" si="77"/>
        <v>#DIV/0!</v>
      </c>
      <c r="BV259" s="66" t="e">
        <f t="shared" ca="1" si="78"/>
        <v>#DIV/0!</v>
      </c>
      <c r="BW259" s="66" t="e">
        <f t="shared" ca="1" si="79"/>
        <v>#DIV/0!</v>
      </c>
      <c r="BX259" s="66" t="e">
        <f t="shared" ca="1" si="80"/>
        <v>#DIV/0!</v>
      </c>
      <c r="BY259" s="66" t="e">
        <f t="shared" ca="1" si="81"/>
        <v>#DIV/0!</v>
      </c>
      <c r="BZ259" s="66" t="e">
        <f t="shared" ca="1" si="82"/>
        <v>#DIV/0!</v>
      </c>
      <c r="CA259" s="66" t="e">
        <f t="shared" ca="1" si="83"/>
        <v>#DIV/0!</v>
      </c>
      <c r="CB259" s="66" t="e">
        <f t="shared" ca="1" si="84"/>
        <v>#DIV/0!</v>
      </c>
      <c r="CC259" s="24" t="e">
        <f ca="1">10*LOG10(IF(BU259="",0,POWER(10,((BU259+'ModelParams Lw'!$O$4)/10))) +IF(BV259="",0,POWER(10,((BV259+'ModelParams Lw'!$P$4)/10))) +IF(BW259="",0,POWER(10,((BW259+'ModelParams Lw'!$Q$4)/10))) +IF(BX259="",0,POWER(10,((BX259+'ModelParams Lw'!$R$4)/10))) +IF(BY259="",0,POWER(10,((BY259+'ModelParams Lw'!$S$4)/10))) +IF(BZ259="",0,POWER(10,((BZ259+'ModelParams Lw'!$T$4)/10))) +IF(CA259="",0,POWER(10,((CA259+'ModelParams Lw'!$U$4)/10)))+IF(CB259="",0,POWER(10,((CB259+'ModelParams Lw'!$V$4)/10))))</f>
        <v>#DIV/0!</v>
      </c>
      <c r="CD259" s="24" t="e">
        <f t="shared" ca="1" si="85"/>
        <v>#DIV/0!</v>
      </c>
      <c r="CE259" s="24" t="e">
        <f ca="1">(BU259-'ModelParams Lw'!O$10)/'ModelParams Lw'!O$11</f>
        <v>#DIV/0!</v>
      </c>
      <c r="CF259" s="24" t="e">
        <f ca="1">(BV259-'ModelParams Lw'!P$10)/'ModelParams Lw'!P$11</f>
        <v>#DIV/0!</v>
      </c>
      <c r="CG259" s="24" t="e">
        <f ca="1">(BW259-'ModelParams Lw'!Q$10)/'ModelParams Lw'!Q$11</f>
        <v>#DIV/0!</v>
      </c>
      <c r="CH259" s="24" t="e">
        <f ca="1">(BX259-'ModelParams Lw'!R$10)/'ModelParams Lw'!R$11</f>
        <v>#DIV/0!</v>
      </c>
      <c r="CI259" s="24" t="e">
        <f ca="1">(BY259-'ModelParams Lw'!S$10)/'ModelParams Lw'!S$11</f>
        <v>#DIV/0!</v>
      </c>
      <c r="CJ259" s="24" t="e">
        <f ca="1">(BZ259-'ModelParams Lw'!T$10)/'ModelParams Lw'!T$11</f>
        <v>#DIV/0!</v>
      </c>
      <c r="CK259" s="24" t="e">
        <f ca="1">(CA259-'ModelParams Lw'!U$10)/'ModelParams Lw'!U$11</f>
        <v>#DIV/0!</v>
      </c>
      <c r="CL259" s="24" t="e">
        <f ca="1">(CB259-'ModelParams Lw'!V$10)/'ModelParams Lw'!V$11</f>
        <v>#DIV/0!</v>
      </c>
      <c r="CM259" s="66" t="e">
        <f t="shared" si="86"/>
        <v>#DIV/0!</v>
      </c>
      <c r="CN259" s="66" t="e">
        <f t="shared" si="87"/>
        <v>#DIV/0!</v>
      </c>
      <c r="CO259" s="66" t="e">
        <f t="shared" si="88"/>
        <v>#DIV/0!</v>
      </c>
      <c r="CP259" s="66" t="e">
        <f t="shared" si="89"/>
        <v>#DIV/0!</v>
      </c>
      <c r="CQ259" s="66" t="e">
        <f t="shared" si="90"/>
        <v>#DIV/0!</v>
      </c>
      <c r="CR259" s="66" t="e">
        <f t="shared" si="91"/>
        <v>#DIV/0!</v>
      </c>
      <c r="CS259" s="66" t="e">
        <f t="shared" si="92"/>
        <v>#DIV/0!</v>
      </c>
      <c r="CT259" s="66" t="e">
        <f t="shared" si="93"/>
        <v>#DIV/0!</v>
      </c>
      <c r="CU259" s="24" t="e">
        <f>10*LOG10(IF(CM259="",0,POWER(10,((CM259+'ModelParams Lw'!$O$4)/10))) +IF(CN259="",0,POWER(10,((CN259+'ModelParams Lw'!$P$4)/10))) +IF(CO259="",0,POWER(10,((CO259+'ModelParams Lw'!$Q$4)/10))) +IF(CP259="",0,POWER(10,((CP259+'ModelParams Lw'!$R$4)/10))) +IF(CQ259="",0,POWER(10,((CQ259+'ModelParams Lw'!$S$4)/10))) +IF(CR259="",0,POWER(10,((CR259+'ModelParams Lw'!$T$4)/10))) +IF(CS259="",0,POWER(10,((CS259+'ModelParams Lw'!$U$4)/10)))+IF(CT259="",0,POWER(10,((CT259+'ModelParams Lw'!$V$4)/10))))</f>
        <v>#DIV/0!</v>
      </c>
      <c r="CV259" s="24" t="e">
        <f t="shared" si="94"/>
        <v>#DIV/0!</v>
      </c>
      <c r="CW259" s="24" t="e">
        <f>(CM259-'ModelParams Lw'!O$10)/'ModelParams Lw'!O$11</f>
        <v>#DIV/0!</v>
      </c>
      <c r="CX259" s="24" t="e">
        <f>(CN259-'ModelParams Lw'!P$10)/'ModelParams Lw'!P$11</f>
        <v>#DIV/0!</v>
      </c>
      <c r="CY259" s="24" t="e">
        <f>(CO259-'ModelParams Lw'!Q$10)/'ModelParams Lw'!Q$11</f>
        <v>#DIV/0!</v>
      </c>
      <c r="CZ259" s="24" t="e">
        <f>(CP259-'ModelParams Lw'!R$10)/'ModelParams Lw'!R$11</f>
        <v>#DIV/0!</v>
      </c>
      <c r="DA259" s="24" t="e">
        <f>(CQ259-'ModelParams Lw'!S$10)/'ModelParams Lw'!S$11</f>
        <v>#DIV/0!</v>
      </c>
      <c r="DB259" s="24" t="e">
        <f>(CR259-'ModelParams Lw'!T$10)/'ModelParams Lw'!T$11</f>
        <v>#DIV/0!</v>
      </c>
      <c r="DC259" s="24" t="e">
        <f>(CS259-'ModelParams Lw'!U$10)/'ModelParams Lw'!U$11</f>
        <v>#DIV/0!</v>
      </c>
      <c r="DD259" s="24" t="e">
        <f>(CT259-'ModelParams Lw'!V$10)/'ModelParams Lw'!V$11</f>
        <v>#DIV/0!</v>
      </c>
    </row>
    <row r="260" spans="1:108" x14ac:dyDescent="0.25">
      <c r="A260" s="12">
        <f>'Sound Power'!B260</f>
        <v>0</v>
      </c>
      <c r="B260" s="12">
        <f>'Sound Power'!D260</f>
        <v>0</v>
      </c>
      <c r="C260" s="12">
        <f>'Sound Power'!E260</f>
        <v>0</v>
      </c>
      <c r="D260" s="12">
        <f>'Sound Power'!F260</f>
        <v>0</v>
      </c>
      <c r="E260" s="67" t="e">
        <f>IF(Calcul!$G265="SA",'Sound Power'!AY260,'Sound Power'!P260)</f>
        <v>#DIV/0!</v>
      </c>
      <c r="F260" s="67" t="e">
        <f>IF(Calcul!$G265="SA",'Sound Power'!AZ260,'Sound Power'!Q260)</f>
        <v>#DIV/0!</v>
      </c>
      <c r="G260" s="67" t="e">
        <f>IF(Calcul!$G265="SA",'Sound Power'!BA260,'Sound Power'!R260)</f>
        <v>#DIV/0!</v>
      </c>
      <c r="H260" s="67" t="e">
        <f>IF(Calcul!$G265="SA",'Sound Power'!BB260,'Sound Power'!S260)</f>
        <v>#DIV/0!</v>
      </c>
      <c r="I260" s="67" t="e">
        <f>IF(Calcul!$G265="SA",'Sound Power'!BC260,'Sound Power'!T260)</f>
        <v>#DIV/0!</v>
      </c>
      <c r="J260" s="67" t="e">
        <f>IF(Calcul!$G265="SA",'Sound Power'!BD260,'Sound Power'!U260)</f>
        <v>#DIV/0!</v>
      </c>
      <c r="K260" s="67" t="e">
        <f>IF(Calcul!$G265="SA",'Sound Power'!BE260,'Sound Power'!V260)</f>
        <v>#DIV/0!</v>
      </c>
      <c r="L260" s="67" t="e">
        <f>IF(Calcul!$G265="SA",'Sound Power'!BF260,'Sound Power'!W260)</f>
        <v>#DIV/0!</v>
      </c>
      <c r="M260" s="67" t="e">
        <f>'Sound Power'!BY260</f>
        <v>#DIV/0!</v>
      </c>
      <c r="N260" s="67" t="e">
        <f>'Sound Power'!BZ260</f>
        <v>#DIV/0!</v>
      </c>
      <c r="O260" s="67" t="e">
        <f>'Sound Power'!CA260</f>
        <v>#DIV/0!</v>
      </c>
      <c r="P260" s="67" t="e">
        <f>'Sound Power'!CB260</f>
        <v>#DIV/0!</v>
      </c>
      <c r="Q260" s="67" t="e">
        <f>'Sound Power'!CC260</f>
        <v>#DIV/0!</v>
      </c>
      <c r="R260" s="67" t="e">
        <f>'Sound Power'!CD260</f>
        <v>#DIV/0!</v>
      </c>
      <c r="S260" s="67" t="e">
        <f>'Sound Power'!CE260</f>
        <v>#DIV/0!</v>
      </c>
      <c r="T260" s="67" t="e">
        <f>'Sound Power'!CF260</f>
        <v>#DIV/0!</v>
      </c>
      <c r="U260" s="64">
        <f t="shared" si="74"/>
        <v>0</v>
      </c>
      <c r="V260" s="64">
        <f t="shared" si="75"/>
        <v>0</v>
      </c>
      <c r="W260" s="67" t="e">
        <f>('ModelParams Lp'!B$4*10^'ModelParams Lp'!B$5*($U260/$V260)^'ModelParams Lp'!B$6)*3</f>
        <v>#DIV/0!</v>
      </c>
      <c r="X260" s="67" t="e">
        <f>('ModelParams Lp'!C$4*10^'ModelParams Lp'!C$5*($U260/$V260)^'ModelParams Lp'!C$6)*3</f>
        <v>#DIV/0!</v>
      </c>
      <c r="Y260" s="67" t="e">
        <f>('ModelParams Lp'!D$4*10^'ModelParams Lp'!D$5*($U260/$V260)^'ModelParams Lp'!D$6)*3</f>
        <v>#DIV/0!</v>
      </c>
      <c r="Z260" s="67" t="e">
        <f>('ModelParams Lp'!E$4*10^'ModelParams Lp'!E$5*($U260/$V260)^'ModelParams Lp'!E$6)*3</f>
        <v>#DIV/0!</v>
      </c>
      <c r="AA260" s="67" t="e">
        <f>('ModelParams Lp'!F$4*10^'ModelParams Lp'!F$5*($U260/$V260)^'ModelParams Lp'!F$6)*3</f>
        <v>#DIV/0!</v>
      </c>
      <c r="AB260" s="67" t="e">
        <f>('ModelParams Lp'!G$4*10^'ModelParams Lp'!G$5*($U260/$V260)^'ModelParams Lp'!G$6)*3</f>
        <v>#DIV/0!</v>
      </c>
      <c r="AC260" s="67" t="e">
        <f>('ModelParams Lp'!H$4*10^'ModelParams Lp'!H$5*($U260/$V260)^'ModelParams Lp'!H$6)*3</f>
        <v>#DIV/0!</v>
      </c>
      <c r="AD260" s="67" t="e">
        <f>('ModelParams Lp'!I$4*10^'ModelParams Lp'!I$5*($U260/$V260)^'ModelParams Lp'!I$6)*3</f>
        <v>#DIV/0!</v>
      </c>
      <c r="AE260" s="53" t="e">
        <f t="shared" si="76"/>
        <v>#DIV/0!</v>
      </c>
      <c r="AF260" s="53" t="e">
        <f>IF(AE260&lt;'ModelParams Lp'!$B$16,-1,IF(AE260&lt;'ModelParams Lp'!$C$16,0,IF(AE260&lt;'ModelParams Lp'!$D$16,1,IF(AE260&lt;'ModelParams Lp'!$E$16,2,IF(AE260&lt;'ModelParams Lp'!$F$16,3,IF(AE260&lt;'ModelParams Lp'!$G$16,4,IF(AE260&lt;'ModelParams Lp'!$H$16,5,6)))))))</f>
        <v>#DIV/0!</v>
      </c>
      <c r="AG260" s="67" t="e">
        <f ca="1">IF($AF260&gt;1,0,OFFSET('ModelParams Lp'!$C$12,0,-'Sound Pressure'!$AF260))</f>
        <v>#DIV/0!</v>
      </c>
      <c r="AH260" s="67" t="e">
        <f ca="1">IF($AF260&gt;2,0,OFFSET('ModelParams Lp'!$D$12,0,-'Sound Pressure'!$AF260))</f>
        <v>#DIV/0!</v>
      </c>
      <c r="AI260" s="67" t="e">
        <f ca="1">IF($AF260&gt;3,0,OFFSET('ModelParams Lp'!$E$12,0,-'Sound Pressure'!$AF260))</f>
        <v>#DIV/0!</v>
      </c>
      <c r="AJ260" s="67" t="e">
        <f ca="1">IF($AF260&gt;4,0,OFFSET('ModelParams Lp'!$F$12,0,-'Sound Pressure'!$AF260))</f>
        <v>#DIV/0!</v>
      </c>
      <c r="AK260" s="67" t="e">
        <f ca="1">IF($AF260&gt;3,0,OFFSET('ModelParams Lp'!$G$12,0,-'Sound Pressure'!$AF260))</f>
        <v>#DIV/0!</v>
      </c>
      <c r="AL260" s="67" t="e">
        <f ca="1">IF($AF260&gt;5,0,OFFSET('ModelParams Lp'!$H$12,0,-'Sound Pressure'!$AF260))</f>
        <v>#DIV/0!</v>
      </c>
      <c r="AM260" s="67" t="e">
        <f ca="1">IF($AF260&gt;6,0,OFFSET('ModelParams Lp'!$I$12,0,-'Sound Pressure'!$AF260))</f>
        <v>#DIV/0!</v>
      </c>
      <c r="AN260" s="67" t="e">
        <f ca="1">IF($AF260&gt;7,0,IF($AF$4&lt;0,3,OFFSET('ModelParams Lp'!$J$12,0,-'Sound Pressure'!$AF260)))</f>
        <v>#DIV/0!</v>
      </c>
      <c r="AO260" s="67" t="e">
        <f t="shared" si="95"/>
        <v>#DIV/0!</v>
      </c>
      <c r="AP260" s="67" t="e">
        <f t="shared" si="96"/>
        <v>#DIV/0!</v>
      </c>
      <c r="AQ260" s="67" t="e">
        <f t="shared" si="96"/>
        <v>#DIV/0!</v>
      </c>
      <c r="AR260" s="67" t="e">
        <f t="shared" si="96"/>
        <v>#DIV/0!</v>
      </c>
      <c r="AS260" s="67" t="e">
        <f t="shared" si="96"/>
        <v>#DIV/0!</v>
      </c>
      <c r="AT260" s="67" t="e">
        <f t="shared" si="96"/>
        <v>#DIV/0!</v>
      </c>
      <c r="AU260" s="67" t="e">
        <f t="shared" si="96"/>
        <v>#DIV/0!</v>
      </c>
      <c r="AV260" s="67" t="e">
        <f t="shared" si="96"/>
        <v>#DIV/0!</v>
      </c>
      <c r="AW260" s="67">
        <f>'ModelParams Lp'!B$22</f>
        <v>4</v>
      </c>
      <c r="AX260" s="67">
        <f>'ModelParams Lp'!C$22</f>
        <v>2</v>
      </c>
      <c r="AY260" s="67">
        <f>'ModelParams Lp'!D$22</f>
        <v>1</v>
      </c>
      <c r="AZ260" s="67">
        <f>'ModelParams Lp'!E$22</f>
        <v>0</v>
      </c>
      <c r="BA260" s="67">
        <f>'ModelParams Lp'!F$22</f>
        <v>0</v>
      </c>
      <c r="BB260" s="67">
        <f>'ModelParams Lp'!G$22</f>
        <v>0</v>
      </c>
      <c r="BC260" s="67">
        <f>'ModelParams Lp'!H$22</f>
        <v>0</v>
      </c>
      <c r="BD260" s="67">
        <f>'ModelParams Lp'!I$22</f>
        <v>0</v>
      </c>
      <c r="BE260" s="67" t="e">
        <f>-10*LOG(2/(4*PI()*2^2)+4/(0.163*(Calcul!$K265*Calcul!$L265)/VLOOKUP(Calcul!$I265,'ModelParams Lp'!$E$37:$F$39,2,0)))</f>
        <v>#N/A</v>
      </c>
      <c r="BF260" s="67" t="e">
        <f>-10*LOG(2/(4*PI()*2^2)+4/(0.163*(Calcul!$K265*Calcul!$L265)/VLOOKUP(Calcul!$I265,'ModelParams Lp'!$E$37:$F$39,2,0)))</f>
        <v>#N/A</v>
      </c>
      <c r="BG260" s="67" t="e">
        <f>-10*LOG(2/(4*PI()*2^2)+4/(0.163*(Calcul!$K265*Calcul!$L265)/VLOOKUP(Calcul!$I265,'ModelParams Lp'!$E$37:$F$39,2,0)))</f>
        <v>#N/A</v>
      </c>
      <c r="BH260" s="67" t="e">
        <f>-10*LOG(2/(4*PI()*2^2)+4/(0.163*(Calcul!$K265*Calcul!$L265)/VLOOKUP(Calcul!$I265,'ModelParams Lp'!$E$37:$F$39,2,0)))</f>
        <v>#N/A</v>
      </c>
      <c r="BI260" s="67" t="e">
        <f>-10*LOG(2/(4*PI()*2^2)+4/(0.163*(Calcul!$K265*Calcul!$L265)/VLOOKUP(Calcul!$I265,'ModelParams Lp'!$E$37:$F$39,2,0)))</f>
        <v>#N/A</v>
      </c>
      <c r="BJ260" s="67" t="e">
        <f>-10*LOG(2/(4*PI()*2^2)+4/(0.163*(Calcul!$K265*Calcul!$L265)/VLOOKUP(Calcul!$I265,'ModelParams Lp'!$E$37:$F$39,2,0)))</f>
        <v>#N/A</v>
      </c>
      <c r="BK260" s="67" t="e">
        <f>-10*LOG(2/(4*PI()*2^2)+4/(0.163*(Calcul!$K265*Calcul!$L265)/VLOOKUP(Calcul!$I265,'ModelParams Lp'!$E$37:$F$39,2,0)))</f>
        <v>#N/A</v>
      </c>
      <c r="BL260" s="67" t="e">
        <f>-10*LOG(2/(4*PI()*2^2)+4/(0.163*(Calcul!$K265*Calcul!$L265)/VLOOKUP(Calcul!$I265,'ModelParams Lp'!$E$37:$F$39,2,0)))</f>
        <v>#N/A</v>
      </c>
      <c r="BM260" s="67" t="e">
        <f>VLOOKUP(Calcul!$J265,'ModelParams Lp'!$D$28:$O$32,5,0)+BE260</f>
        <v>#N/A</v>
      </c>
      <c r="BN260" s="67" t="e">
        <f>VLOOKUP(Calcul!$J265,'ModelParams Lp'!$D$28:$O$32,6,0)+BF260</f>
        <v>#N/A</v>
      </c>
      <c r="BO260" s="67" t="e">
        <f>VLOOKUP(Calcul!$J265,'ModelParams Lp'!$D$28:$O$32,7,0)+BG260</f>
        <v>#N/A</v>
      </c>
      <c r="BP260" s="67" t="e">
        <f>VLOOKUP(Calcul!$J265,'ModelParams Lp'!$D$28:$O$32,8,0)+BH260</f>
        <v>#N/A</v>
      </c>
      <c r="BQ260" s="67" t="e">
        <f>VLOOKUP(Calcul!$J265,'ModelParams Lp'!$D$28:$O$32,9,0)+BI260</f>
        <v>#N/A</v>
      </c>
      <c r="BR260" s="67" t="e">
        <f>VLOOKUP(Calcul!$J265,'ModelParams Lp'!$D$28:$O$32,10,0)+BJ260</f>
        <v>#N/A</v>
      </c>
      <c r="BS260" s="67" t="e">
        <f>VLOOKUP(Calcul!$J265,'ModelParams Lp'!$D$28:$O$32,11,0)+BK260</f>
        <v>#N/A</v>
      </c>
      <c r="BT260" s="67" t="e">
        <f>VLOOKUP(Calcul!$J265,'ModelParams Lp'!$D$28:$O$32,12,0)+BL260</f>
        <v>#N/A</v>
      </c>
      <c r="BU260" s="66" t="e">
        <f t="shared" ca="1" si="77"/>
        <v>#DIV/0!</v>
      </c>
      <c r="BV260" s="66" t="e">
        <f t="shared" ca="1" si="78"/>
        <v>#DIV/0!</v>
      </c>
      <c r="BW260" s="66" t="e">
        <f t="shared" ca="1" si="79"/>
        <v>#DIV/0!</v>
      </c>
      <c r="BX260" s="66" t="e">
        <f t="shared" ca="1" si="80"/>
        <v>#DIV/0!</v>
      </c>
      <c r="BY260" s="66" t="e">
        <f t="shared" ca="1" si="81"/>
        <v>#DIV/0!</v>
      </c>
      <c r="BZ260" s="66" t="e">
        <f t="shared" ca="1" si="82"/>
        <v>#DIV/0!</v>
      </c>
      <c r="CA260" s="66" t="e">
        <f t="shared" ca="1" si="83"/>
        <v>#DIV/0!</v>
      </c>
      <c r="CB260" s="66" t="e">
        <f t="shared" ca="1" si="84"/>
        <v>#DIV/0!</v>
      </c>
      <c r="CC260" s="24" t="e">
        <f ca="1">10*LOG10(IF(BU260="",0,POWER(10,((BU260+'ModelParams Lw'!$O$4)/10))) +IF(BV260="",0,POWER(10,((BV260+'ModelParams Lw'!$P$4)/10))) +IF(BW260="",0,POWER(10,((BW260+'ModelParams Lw'!$Q$4)/10))) +IF(BX260="",0,POWER(10,((BX260+'ModelParams Lw'!$R$4)/10))) +IF(BY260="",0,POWER(10,((BY260+'ModelParams Lw'!$S$4)/10))) +IF(BZ260="",0,POWER(10,((BZ260+'ModelParams Lw'!$T$4)/10))) +IF(CA260="",0,POWER(10,((CA260+'ModelParams Lw'!$U$4)/10)))+IF(CB260="",0,POWER(10,((CB260+'ModelParams Lw'!$V$4)/10))))</f>
        <v>#DIV/0!</v>
      </c>
      <c r="CD260" s="24" t="e">
        <f t="shared" ca="1" si="85"/>
        <v>#DIV/0!</v>
      </c>
      <c r="CE260" s="24" t="e">
        <f ca="1">(BU260-'ModelParams Lw'!O$10)/'ModelParams Lw'!O$11</f>
        <v>#DIV/0!</v>
      </c>
      <c r="CF260" s="24" t="e">
        <f ca="1">(BV260-'ModelParams Lw'!P$10)/'ModelParams Lw'!P$11</f>
        <v>#DIV/0!</v>
      </c>
      <c r="CG260" s="24" t="e">
        <f ca="1">(BW260-'ModelParams Lw'!Q$10)/'ModelParams Lw'!Q$11</f>
        <v>#DIV/0!</v>
      </c>
      <c r="CH260" s="24" t="e">
        <f ca="1">(BX260-'ModelParams Lw'!R$10)/'ModelParams Lw'!R$11</f>
        <v>#DIV/0!</v>
      </c>
      <c r="CI260" s="24" t="e">
        <f ca="1">(BY260-'ModelParams Lw'!S$10)/'ModelParams Lw'!S$11</f>
        <v>#DIV/0!</v>
      </c>
      <c r="CJ260" s="24" t="e">
        <f ca="1">(BZ260-'ModelParams Lw'!T$10)/'ModelParams Lw'!T$11</f>
        <v>#DIV/0!</v>
      </c>
      <c r="CK260" s="24" t="e">
        <f ca="1">(CA260-'ModelParams Lw'!U$10)/'ModelParams Lw'!U$11</f>
        <v>#DIV/0!</v>
      </c>
      <c r="CL260" s="24" t="e">
        <f ca="1">(CB260-'ModelParams Lw'!V$10)/'ModelParams Lw'!V$11</f>
        <v>#DIV/0!</v>
      </c>
      <c r="CM260" s="66" t="e">
        <f t="shared" si="86"/>
        <v>#DIV/0!</v>
      </c>
      <c r="CN260" s="66" t="e">
        <f t="shared" si="87"/>
        <v>#DIV/0!</v>
      </c>
      <c r="CO260" s="66" t="e">
        <f t="shared" si="88"/>
        <v>#DIV/0!</v>
      </c>
      <c r="CP260" s="66" t="e">
        <f t="shared" si="89"/>
        <v>#DIV/0!</v>
      </c>
      <c r="CQ260" s="66" t="e">
        <f t="shared" si="90"/>
        <v>#DIV/0!</v>
      </c>
      <c r="CR260" s="66" t="e">
        <f t="shared" si="91"/>
        <v>#DIV/0!</v>
      </c>
      <c r="CS260" s="66" t="e">
        <f t="shared" si="92"/>
        <v>#DIV/0!</v>
      </c>
      <c r="CT260" s="66" t="e">
        <f t="shared" si="93"/>
        <v>#DIV/0!</v>
      </c>
      <c r="CU260" s="24" t="e">
        <f>10*LOG10(IF(CM260="",0,POWER(10,((CM260+'ModelParams Lw'!$O$4)/10))) +IF(CN260="",0,POWER(10,((CN260+'ModelParams Lw'!$P$4)/10))) +IF(CO260="",0,POWER(10,((CO260+'ModelParams Lw'!$Q$4)/10))) +IF(CP260="",0,POWER(10,((CP260+'ModelParams Lw'!$R$4)/10))) +IF(CQ260="",0,POWER(10,((CQ260+'ModelParams Lw'!$S$4)/10))) +IF(CR260="",0,POWER(10,((CR260+'ModelParams Lw'!$T$4)/10))) +IF(CS260="",0,POWER(10,((CS260+'ModelParams Lw'!$U$4)/10)))+IF(CT260="",0,POWER(10,((CT260+'ModelParams Lw'!$V$4)/10))))</f>
        <v>#DIV/0!</v>
      </c>
      <c r="CV260" s="24" t="e">
        <f t="shared" si="94"/>
        <v>#DIV/0!</v>
      </c>
      <c r="CW260" s="24" t="e">
        <f>(CM260-'ModelParams Lw'!O$10)/'ModelParams Lw'!O$11</f>
        <v>#DIV/0!</v>
      </c>
      <c r="CX260" s="24" t="e">
        <f>(CN260-'ModelParams Lw'!P$10)/'ModelParams Lw'!P$11</f>
        <v>#DIV/0!</v>
      </c>
      <c r="CY260" s="24" t="e">
        <f>(CO260-'ModelParams Lw'!Q$10)/'ModelParams Lw'!Q$11</f>
        <v>#DIV/0!</v>
      </c>
      <c r="CZ260" s="24" t="e">
        <f>(CP260-'ModelParams Lw'!R$10)/'ModelParams Lw'!R$11</f>
        <v>#DIV/0!</v>
      </c>
      <c r="DA260" s="24" t="e">
        <f>(CQ260-'ModelParams Lw'!S$10)/'ModelParams Lw'!S$11</f>
        <v>#DIV/0!</v>
      </c>
      <c r="DB260" s="24" t="e">
        <f>(CR260-'ModelParams Lw'!T$10)/'ModelParams Lw'!T$11</f>
        <v>#DIV/0!</v>
      </c>
      <c r="DC260" s="24" t="e">
        <f>(CS260-'ModelParams Lw'!U$10)/'ModelParams Lw'!U$11</f>
        <v>#DIV/0!</v>
      </c>
      <c r="DD260" s="24" t="e">
        <f>(CT260-'ModelParams Lw'!V$10)/'ModelParams Lw'!V$11</f>
        <v>#DIV/0!</v>
      </c>
    </row>
    <row r="261" spans="1:108" x14ac:dyDescent="0.25">
      <c r="A261" s="12">
        <f>'Sound Power'!B261</f>
        <v>0</v>
      </c>
      <c r="B261" s="12">
        <f>'Sound Power'!D261</f>
        <v>0</v>
      </c>
      <c r="C261" s="12">
        <f>'Sound Power'!E261</f>
        <v>0</v>
      </c>
      <c r="D261" s="12">
        <f>'Sound Power'!F261</f>
        <v>0</v>
      </c>
      <c r="E261" s="67" t="e">
        <f>IF(Calcul!$G266="SA",'Sound Power'!AY261,'Sound Power'!P261)</f>
        <v>#DIV/0!</v>
      </c>
      <c r="F261" s="67" t="e">
        <f>IF(Calcul!$G266="SA",'Sound Power'!AZ261,'Sound Power'!Q261)</f>
        <v>#DIV/0!</v>
      </c>
      <c r="G261" s="67" t="e">
        <f>IF(Calcul!$G266="SA",'Sound Power'!BA261,'Sound Power'!R261)</f>
        <v>#DIV/0!</v>
      </c>
      <c r="H261" s="67" t="e">
        <f>IF(Calcul!$G266="SA",'Sound Power'!BB261,'Sound Power'!S261)</f>
        <v>#DIV/0!</v>
      </c>
      <c r="I261" s="67" t="e">
        <f>IF(Calcul!$G266="SA",'Sound Power'!BC261,'Sound Power'!T261)</f>
        <v>#DIV/0!</v>
      </c>
      <c r="J261" s="67" t="e">
        <f>IF(Calcul!$G266="SA",'Sound Power'!BD261,'Sound Power'!U261)</f>
        <v>#DIV/0!</v>
      </c>
      <c r="K261" s="67" t="e">
        <f>IF(Calcul!$G266="SA",'Sound Power'!BE261,'Sound Power'!V261)</f>
        <v>#DIV/0!</v>
      </c>
      <c r="L261" s="67" t="e">
        <f>IF(Calcul!$G266="SA",'Sound Power'!BF261,'Sound Power'!W261)</f>
        <v>#DIV/0!</v>
      </c>
      <c r="M261" s="67" t="e">
        <f>'Sound Power'!BY261</f>
        <v>#DIV/0!</v>
      </c>
      <c r="N261" s="67" t="e">
        <f>'Sound Power'!BZ261</f>
        <v>#DIV/0!</v>
      </c>
      <c r="O261" s="67" t="e">
        <f>'Sound Power'!CA261</f>
        <v>#DIV/0!</v>
      </c>
      <c r="P261" s="67" t="e">
        <f>'Sound Power'!CB261</f>
        <v>#DIV/0!</v>
      </c>
      <c r="Q261" s="67" t="e">
        <f>'Sound Power'!CC261</f>
        <v>#DIV/0!</v>
      </c>
      <c r="R261" s="67" t="e">
        <f>'Sound Power'!CD261</f>
        <v>#DIV/0!</v>
      </c>
      <c r="S261" s="67" t="e">
        <f>'Sound Power'!CE261</f>
        <v>#DIV/0!</v>
      </c>
      <c r="T261" s="67" t="e">
        <f>'Sound Power'!CF261</f>
        <v>#DIV/0!</v>
      </c>
      <c r="U261" s="64">
        <f t="shared" ref="U261:U300" si="97">2*(B261+C261)</f>
        <v>0</v>
      </c>
      <c r="V261" s="64">
        <f t="shared" ref="V261:V300" si="98">B261*C261</f>
        <v>0</v>
      </c>
      <c r="W261" s="67" t="e">
        <f>('ModelParams Lp'!B$4*10^'ModelParams Lp'!B$5*($U261/$V261)^'ModelParams Lp'!B$6)*3</f>
        <v>#DIV/0!</v>
      </c>
      <c r="X261" s="67" t="e">
        <f>('ModelParams Lp'!C$4*10^'ModelParams Lp'!C$5*($U261/$V261)^'ModelParams Lp'!C$6)*3</f>
        <v>#DIV/0!</v>
      </c>
      <c r="Y261" s="67" t="e">
        <f>('ModelParams Lp'!D$4*10^'ModelParams Lp'!D$5*($U261/$V261)^'ModelParams Lp'!D$6)*3</f>
        <v>#DIV/0!</v>
      </c>
      <c r="Z261" s="67" t="e">
        <f>('ModelParams Lp'!E$4*10^'ModelParams Lp'!E$5*($U261/$V261)^'ModelParams Lp'!E$6)*3</f>
        <v>#DIV/0!</v>
      </c>
      <c r="AA261" s="67" t="e">
        <f>('ModelParams Lp'!F$4*10^'ModelParams Lp'!F$5*($U261/$V261)^'ModelParams Lp'!F$6)*3</f>
        <v>#DIV/0!</v>
      </c>
      <c r="AB261" s="67" t="e">
        <f>('ModelParams Lp'!G$4*10^'ModelParams Lp'!G$5*($U261/$V261)^'ModelParams Lp'!G$6)*3</f>
        <v>#DIV/0!</v>
      </c>
      <c r="AC261" s="67" t="e">
        <f>('ModelParams Lp'!H$4*10^'ModelParams Lp'!H$5*($U261/$V261)^'ModelParams Lp'!H$6)*3</f>
        <v>#DIV/0!</v>
      </c>
      <c r="AD261" s="67" t="e">
        <f>('ModelParams Lp'!I$4*10^'ModelParams Lp'!I$5*($U261/$V261)^'ModelParams Lp'!I$6)*3</f>
        <v>#DIV/0!</v>
      </c>
      <c r="AE261" s="53" t="e">
        <f t="shared" ref="AE261:AE300" si="99">343.2/(2*MAX(B261:C261))</f>
        <v>#DIV/0!</v>
      </c>
      <c r="AF261" s="53" t="e">
        <f>IF(AE261&lt;'ModelParams Lp'!$B$16,-1,IF(AE261&lt;'ModelParams Lp'!$C$16,0,IF(AE261&lt;'ModelParams Lp'!$D$16,1,IF(AE261&lt;'ModelParams Lp'!$E$16,2,IF(AE261&lt;'ModelParams Lp'!$F$16,3,IF(AE261&lt;'ModelParams Lp'!$G$16,4,IF(AE261&lt;'ModelParams Lp'!$H$16,5,6)))))))</f>
        <v>#DIV/0!</v>
      </c>
      <c r="AG261" s="67" t="e">
        <f ca="1">IF($AF261&gt;1,0,OFFSET('ModelParams Lp'!$C$12,0,-'Sound Pressure'!$AF261))</f>
        <v>#DIV/0!</v>
      </c>
      <c r="AH261" s="67" t="e">
        <f ca="1">IF($AF261&gt;2,0,OFFSET('ModelParams Lp'!$D$12,0,-'Sound Pressure'!$AF261))</f>
        <v>#DIV/0!</v>
      </c>
      <c r="AI261" s="67" t="e">
        <f ca="1">IF($AF261&gt;3,0,OFFSET('ModelParams Lp'!$E$12,0,-'Sound Pressure'!$AF261))</f>
        <v>#DIV/0!</v>
      </c>
      <c r="AJ261" s="67" t="e">
        <f ca="1">IF($AF261&gt;4,0,OFFSET('ModelParams Lp'!$F$12,0,-'Sound Pressure'!$AF261))</f>
        <v>#DIV/0!</v>
      </c>
      <c r="AK261" s="67" t="e">
        <f ca="1">IF($AF261&gt;3,0,OFFSET('ModelParams Lp'!$G$12,0,-'Sound Pressure'!$AF261))</f>
        <v>#DIV/0!</v>
      </c>
      <c r="AL261" s="67" t="e">
        <f ca="1">IF($AF261&gt;5,0,OFFSET('ModelParams Lp'!$H$12,0,-'Sound Pressure'!$AF261))</f>
        <v>#DIV/0!</v>
      </c>
      <c r="AM261" s="67" t="e">
        <f ca="1">IF($AF261&gt;6,0,OFFSET('ModelParams Lp'!$I$12,0,-'Sound Pressure'!$AF261))</f>
        <v>#DIV/0!</v>
      </c>
      <c r="AN261" s="67" t="e">
        <f ca="1">IF($AF261&gt;7,0,IF($AF$4&lt;0,3,OFFSET('ModelParams Lp'!$J$12,0,-'Sound Pressure'!$AF261)))</f>
        <v>#DIV/0!</v>
      </c>
      <c r="AO261" s="67" t="e">
        <f t="shared" si="95"/>
        <v>#DIV/0!</v>
      </c>
      <c r="AP261" s="67" t="e">
        <f t="shared" si="96"/>
        <v>#DIV/0!</v>
      </c>
      <c r="AQ261" s="67" t="e">
        <f t="shared" si="96"/>
        <v>#DIV/0!</v>
      </c>
      <c r="AR261" s="67" t="e">
        <f t="shared" si="96"/>
        <v>#DIV/0!</v>
      </c>
      <c r="AS261" s="67" t="e">
        <f t="shared" si="96"/>
        <v>#DIV/0!</v>
      </c>
      <c r="AT261" s="67" t="e">
        <f t="shared" si="96"/>
        <v>#DIV/0!</v>
      </c>
      <c r="AU261" s="67" t="e">
        <f t="shared" si="96"/>
        <v>#DIV/0!</v>
      </c>
      <c r="AV261" s="67" t="e">
        <f t="shared" si="96"/>
        <v>#DIV/0!</v>
      </c>
      <c r="AW261" s="67">
        <f>'ModelParams Lp'!B$22</f>
        <v>4</v>
      </c>
      <c r="AX261" s="67">
        <f>'ModelParams Lp'!C$22</f>
        <v>2</v>
      </c>
      <c r="AY261" s="67">
        <f>'ModelParams Lp'!D$22</f>
        <v>1</v>
      </c>
      <c r="AZ261" s="67">
        <f>'ModelParams Lp'!E$22</f>
        <v>0</v>
      </c>
      <c r="BA261" s="67">
        <f>'ModelParams Lp'!F$22</f>
        <v>0</v>
      </c>
      <c r="BB261" s="67">
        <f>'ModelParams Lp'!G$22</f>
        <v>0</v>
      </c>
      <c r="BC261" s="67">
        <f>'ModelParams Lp'!H$22</f>
        <v>0</v>
      </c>
      <c r="BD261" s="67">
        <f>'ModelParams Lp'!I$22</f>
        <v>0</v>
      </c>
      <c r="BE261" s="67" t="e">
        <f>-10*LOG(2/(4*PI()*2^2)+4/(0.163*(Calcul!$K266*Calcul!$L266)/VLOOKUP(Calcul!$I266,'ModelParams Lp'!$E$37:$F$39,2,0)))</f>
        <v>#N/A</v>
      </c>
      <c r="BF261" s="67" t="e">
        <f>-10*LOG(2/(4*PI()*2^2)+4/(0.163*(Calcul!$K266*Calcul!$L266)/VLOOKUP(Calcul!$I266,'ModelParams Lp'!$E$37:$F$39,2,0)))</f>
        <v>#N/A</v>
      </c>
      <c r="BG261" s="67" t="e">
        <f>-10*LOG(2/(4*PI()*2^2)+4/(0.163*(Calcul!$K266*Calcul!$L266)/VLOOKUP(Calcul!$I266,'ModelParams Lp'!$E$37:$F$39,2,0)))</f>
        <v>#N/A</v>
      </c>
      <c r="BH261" s="67" t="e">
        <f>-10*LOG(2/(4*PI()*2^2)+4/(0.163*(Calcul!$K266*Calcul!$L266)/VLOOKUP(Calcul!$I266,'ModelParams Lp'!$E$37:$F$39,2,0)))</f>
        <v>#N/A</v>
      </c>
      <c r="BI261" s="67" t="e">
        <f>-10*LOG(2/(4*PI()*2^2)+4/(0.163*(Calcul!$K266*Calcul!$L266)/VLOOKUP(Calcul!$I266,'ModelParams Lp'!$E$37:$F$39,2,0)))</f>
        <v>#N/A</v>
      </c>
      <c r="BJ261" s="67" t="e">
        <f>-10*LOG(2/(4*PI()*2^2)+4/(0.163*(Calcul!$K266*Calcul!$L266)/VLOOKUP(Calcul!$I266,'ModelParams Lp'!$E$37:$F$39,2,0)))</f>
        <v>#N/A</v>
      </c>
      <c r="BK261" s="67" t="e">
        <f>-10*LOG(2/(4*PI()*2^2)+4/(0.163*(Calcul!$K266*Calcul!$L266)/VLOOKUP(Calcul!$I266,'ModelParams Lp'!$E$37:$F$39,2,0)))</f>
        <v>#N/A</v>
      </c>
      <c r="BL261" s="67" t="e">
        <f>-10*LOG(2/(4*PI()*2^2)+4/(0.163*(Calcul!$K266*Calcul!$L266)/VLOOKUP(Calcul!$I266,'ModelParams Lp'!$E$37:$F$39,2,0)))</f>
        <v>#N/A</v>
      </c>
      <c r="BM261" s="67" t="e">
        <f>VLOOKUP(Calcul!$J266,'ModelParams Lp'!$D$28:$O$32,5,0)+BE261</f>
        <v>#N/A</v>
      </c>
      <c r="BN261" s="67" t="e">
        <f>VLOOKUP(Calcul!$J266,'ModelParams Lp'!$D$28:$O$32,6,0)+BF261</f>
        <v>#N/A</v>
      </c>
      <c r="BO261" s="67" t="e">
        <f>VLOOKUP(Calcul!$J266,'ModelParams Lp'!$D$28:$O$32,7,0)+BG261</f>
        <v>#N/A</v>
      </c>
      <c r="BP261" s="67" t="e">
        <f>VLOOKUP(Calcul!$J266,'ModelParams Lp'!$D$28:$O$32,8,0)+BH261</f>
        <v>#N/A</v>
      </c>
      <c r="BQ261" s="67" t="e">
        <f>VLOOKUP(Calcul!$J266,'ModelParams Lp'!$D$28:$O$32,9,0)+BI261</f>
        <v>#N/A</v>
      </c>
      <c r="BR261" s="67" t="e">
        <f>VLOOKUP(Calcul!$J266,'ModelParams Lp'!$D$28:$O$32,10,0)+BJ261</f>
        <v>#N/A</v>
      </c>
      <c r="BS261" s="67" t="e">
        <f>VLOOKUP(Calcul!$J266,'ModelParams Lp'!$D$28:$O$32,11,0)+BK261</f>
        <v>#N/A</v>
      </c>
      <c r="BT261" s="67" t="e">
        <f>VLOOKUP(Calcul!$J266,'ModelParams Lp'!$D$28:$O$32,12,0)+BL261</f>
        <v>#N/A</v>
      </c>
      <c r="BU261" s="66" t="e">
        <f t="shared" ref="BU261:BU300" ca="1" si="100">IF(E261-W261-AG261-AO261-AW261-BE261&lt;0,0,E261-W261-AG261-AO261-AW261-BE261)</f>
        <v>#DIV/0!</v>
      </c>
      <c r="BV261" s="66" t="e">
        <f t="shared" ref="BV261:BV300" ca="1" si="101">IF(F261-X261-AH261-AP261-AX261-BF261&lt;0,0,F261-X261-AH261-AP261-AX261-BF261)</f>
        <v>#DIV/0!</v>
      </c>
      <c r="BW261" s="66" t="e">
        <f t="shared" ref="BW261:BW300" ca="1" si="102">IF(G261-Y261-AI261-AQ261-AY261-BG261&lt;0,0,G261-Y261-AI261-AQ261-AY261-BG261)</f>
        <v>#DIV/0!</v>
      </c>
      <c r="BX261" s="66" t="e">
        <f t="shared" ref="BX261:BX300" ca="1" si="103">IF(H261-Z261-AJ261-AR261-AZ261-BH261&lt;0,0,H261-Z261-AJ261-AR261-AZ261-BH261)</f>
        <v>#DIV/0!</v>
      </c>
      <c r="BY261" s="66" t="e">
        <f t="shared" ref="BY261:BY300" ca="1" si="104">IF(I261-AA261-AK261-AS261-BA261-BI261&lt;0,0,I261-AA261-AK261-AS261-BA261-BI261)</f>
        <v>#DIV/0!</v>
      </c>
      <c r="BZ261" s="66" t="e">
        <f t="shared" ref="BZ261:BZ300" ca="1" si="105">IF(J261-AB261-AL261-AT261-BB261-BJ261&lt;0,0,J261-AB261-AL261-AT261-BB261-BJ261)</f>
        <v>#DIV/0!</v>
      </c>
      <c r="CA261" s="66" t="e">
        <f t="shared" ref="CA261:CA300" ca="1" si="106">IF(K261-AC261-AM261-AU261-BC261-BK261&lt;0,0,K261-AC261-AM261-AU261-BC261-BK261)</f>
        <v>#DIV/0!</v>
      </c>
      <c r="CB261" s="66" t="e">
        <f t="shared" ref="CB261:CB300" ca="1" si="107">IF(L261-AD261-AN261-AV261-BD261-BL261&lt;0,0,L261-AD261-AN261-AV261-BD261-BL261)</f>
        <v>#DIV/0!</v>
      </c>
      <c r="CC261" s="24" t="e">
        <f ca="1">10*LOG10(IF(BU261="",0,POWER(10,((BU261+'ModelParams Lw'!$O$4)/10))) +IF(BV261="",0,POWER(10,((BV261+'ModelParams Lw'!$P$4)/10))) +IF(BW261="",0,POWER(10,((BW261+'ModelParams Lw'!$Q$4)/10))) +IF(BX261="",0,POWER(10,((BX261+'ModelParams Lw'!$R$4)/10))) +IF(BY261="",0,POWER(10,((BY261+'ModelParams Lw'!$S$4)/10))) +IF(BZ261="",0,POWER(10,((BZ261+'ModelParams Lw'!$T$4)/10))) +IF(CA261="",0,POWER(10,((CA261+'ModelParams Lw'!$U$4)/10)))+IF(CB261="",0,POWER(10,((CB261+'ModelParams Lw'!$V$4)/10))))</f>
        <v>#DIV/0!</v>
      </c>
      <c r="CD261" s="24" t="e">
        <f t="shared" ref="CD261:CD300" ca="1" si="108">MAX(CE261:CL261)</f>
        <v>#DIV/0!</v>
      </c>
      <c r="CE261" s="24" t="e">
        <f ca="1">(BU261-'ModelParams Lw'!O$10)/'ModelParams Lw'!O$11</f>
        <v>#DIV/0!</v>
      </c>
      <c r="CF261" s="24" t="e">
        <f ca="1">(BV261-'ModelParams Lw'!P$10)/'ModelParams Lw'!P$11</f>
        <v>#DIV/0!</v>
      </c>
      <c r="CG261" s="24" t="e">
        <f ca="1">(BW261-'ModelParams Lw'!Q$10)/'ModelParams Lw'!Q$11</f>
        <v>#DIV/0!</v>
      </c>
      <c r="CH261" s="24" t="e">
        <f ca="1">(BX261-'ModelParams Lw'!R$10)/'ModelParams Lw'!R$11</f>
        <v>#DIV/0!</v>
      </c>
      <c r="CI261" s="24" t="e">
        <f ca="1">(BY261-'ModelParams Lw'!S$10)/'ModelParams Lw'!S$11</f>
        <v>#DIV/0!</v>
      </c>
      <c r="CJ261" s="24" t="e">
        <f ca="1">(BZ261-'ModelParams Lw'!T$10)/'ModelParams Lw'!T$11</f>
        <v>#DIV/0!</v>
      </c>
      <c r="CK261" s="24" t="e">
        <f ca="1">(CA261-'ModelParams Lw'!U$10)/'ModelParams Lw'!U$11</f>
        <v>#DIV/0!</v>
      </c>
      <c r="CL261" s="24" t="e">
        <f ca="1">(CB261-'ModelParams Lw'!V$10)/'ModelParams Lw'!V$11</f>
        <v>#DIV/0!</v>
      </c>
      <c r="CM261" s="66" t="e">
        <f t="shared" ref="CM261:CM300" si="109">IF(M261-BM261-AW261&lt;0,0,M261-BM261-AW261)</f>
        <v>#DIV/0!</v>
      </c>
      <c r="CN261" s="66" t="e">
        <f t="shared" ref="CN261:CN300" si="110">IF(N261-BN261-AX261&lt;0,0,N261-BN261-AX261)</f>
        <v>#DIV/0!</v>
      </c>
      <c r="CO261" s="66" t="e">
        <f t="shared" ref="CO261:CO300" si="111">IF(O261-BO261-AY261&lt;0,0,O261-BO261-AY261)</f>
        <v>#DIV/0!</v>
      </c>
      <c r="CP261" s="66" t="e">
        <f t="shared" ref="CP261:CP300" si="112">IF(P261-BP261-AZ261&lt;0,0,P261-BP261-AZ261)</f>
        <v>#DIV/0!</v>
      </c>
      <c r="CQ261" s="66" t="e">
        <f t="shared" ref="CQ261:CQ300" si="113">IF(Q261-BQ261-BA261&lt;0,0,Q261-BQ261-BA261)</f>
        <v>#DIV/0!</v>
      </c>
      <c r="CR261" s="66" t="e">
        <f t="shared" ref="CR261:CR300" si="114">IF(R261-BR261-BB261&lt;0,0,R261-BR261-BB261)</f>
        <v>#DIV/0!</v>
      </c>
      <c r="CS261" s="66" t="e">
        <f t="shared" ref="CS261:CS300" si="115">IF(S261-BS261-BC261&lt;0,0,S261-BS261-BC261)</f>
        <v>#DIV/0!</v>
      </c>
      <c r="CT261" s="66" t="e">
        <f t="shared" ref="CT261:CT300" si="116">IF(T261-BT261-BD261&lt;0,0,T261-BT261-BD261)</f>
        <v>#DIV/0!</v>
      </c>
      <c r="CU261" s="24" t="e">
        <f>10*LOG10(IF(CM261="",0,POWER(10,((CM261+'ModelParams Lw'!$O$4)/10))) +IF(CN261="",0,POWER(10,((CN261+'ModelParams Lw'!$P$4)/10))) +IF(CO261="",0,POWER(10,((CO261+'ModelParams Lw'!$Q$4)/10))) +IF(CP261="",0,POWER(10,((CP261+'ModelParams Lw'!$R$4)/10))) +IF(CQ261="",0,POWER(10,((CQ261+'ModelParams Lw'!$S$4)/10))) +IF(CR261="",0,POWER(10,((CR261+'ModelParams Lw'!$T$4)/10))) +IF(CS261="",0,POWER(10,((CS261+'ModelParams Lw'!$U$4)/10)))+IF(CT261="",0,POWER(10,((CT261+'ModelParams Lw'!$V$4)/10))))</f>
        <v>#DIV/0!</v>
      </c>
      <c r="CV261" s="24" t="e">
        <f t="shared" ref="CV261:CV300" si="117">MAX(CW261:DD261)</f>
        <v>#DIV/0!</v>
      </c>
      <c r="CW261" s="24" t="e">
        <f>(CM261-'ModelParams Lw'!O$10)/'ModelParams Lw'!O$11</f>
        <v>#DIV/0!</v>
      </c>
      <c r="CX261" s="24" t="e">
        <f>(CN261-'ModelParams Lw'!P$10)/'ModelParams Lw'!P$11</f>
        <v>#DIV/0!</v>
      </c>
      <c r="CY261" s="24" t="e">
        <f>(CO261-'ModelParams Lw'!Q$10)/'ModelParams Lw'!Q$11</f>
        <v>#DIV/0!</v>
      </c>
      <c r="CZ261" s="24" t="e">
        <f>(CP261-'ModelParams Lw'!R$10)/'ModelParams Lw'!R$11</f>
        <v>#DIV/0!</v>
      </c>
      <c r="DA261" s="24" t="e">
        <f>(CQ261-'ModelParams Lw'!S$10)/'ModelParams Lw'!S$11</f>
        <v>#DIV/0!</v>
      </c>
      <c r="DB261" s="24" t="e">
        <f>(CR261-'ModelParams Lw'!T$10)/'ModelParams Lw'!T$11</f>
        <v>#DIV/0!</v>
      </c>
      <c r="DC261" s="24" t="e">
        <f>(CS261-'ModelParams Lw'!U$10)/'ModelParams Lw'!U$11</f>
        <v>#DIV/0!</v>
      </c>
      <c r="DD261" s="24" t="e">
        <f>(CT261-'ModelParams Lw'!V$10)/'ModelParams Lw'!V$11</f>
        <v>#DIV/0!</v>
      </c>
    </row>
    <row r="262" spans="1:108" x14ac:dyDescent="0.25">
      <c r="A262" s="12">
        <f>'Sound Power'!B262</f>
        <v>0</v>
      </c>
      <c r="B262" s="12">
        <f>'Sound Power'!D262</f>
        <v>0</v>
      </c>
      <c r="C262" s="12">
        <f>'Sound Power'!E262</f>
        <v>0</v>
      </c>
      <c r="D262" s="12">
        <f>'Sound Power'!F262</f>
        <v>0</v>
      </c>
      <c r="E262" s="67" t="e">
        <f>IF(Calcul!$G267="SA",'Sound Power'!AY262,'Sound Power'!P262)</f>
        <v>#DIV/0!</v>
      </c>
      <c r="F262" s="67" t="e">
        <f>IF(Calcul!$G267="SA",'Sound Power'!AZ262,'Sound Power'!Q262)</f>
        <v>#DIV/0!</v>
      </c>
      <c r="G262" s="67" t="e">
        <f>IF(Calcul!$G267="SA",'Sound Power'!BA262,'Sound Power'!R262)</f>
        <v>#DIV/0!</v>
      </c>
      <c r="H262" s="67" t="e">
        <f>IF(Calcul!$G267="SA",'Sound Power'!BB262,'Sound Power'!S262)</f>
        <v>#DIV/0!</v>
      </c>
      <c r="I262" s="67" t="e">
        <f>IF(Calcul!$G267="SA",'Sound Power'!BC262,'Sound Power'!T262)</f>
        <v>#DIV/0!</v>
      </c>
      <c r="J262" s="67" t="e">
        <f>IF(Calcul!$G267="SA",'Sound Power'!BD262,'Sound Power'!U262)</f>
        <v>#DIV/0!</v>
      </c>
      <c r="K262" s="67" t="e">
        <f>IF(Calcul!$G267="SA",'Sound Power'!BE262,'Sound Power'!V262)</f>
        <v>#DIV/0!</v>
      </c>
      <c r="L262" s="67" t="e">
        <f>IF(Calcul!$G267="SA",'Sound Power'!BF262,'Sound Power'!W262)</f>
        <v>#DIV/0!</v>
      </c>
      <c r="M262" s="67" t="e">
        <f>'Sound Power'!BY262</f>
        <v>#DIV/0!</v>
      </c>
      <c r="N262" s="67" t="e">
        <f>'Sound Power'!BZ262</f>
        <v>#DIV/0!</v>
      </c>
      <c r="O262" s="67" t="e">
        <f>'Sound Power'!CA262</f>
        <v>#DIV/0!</v>
      </c>
      <c r="P262" s="67" t="e">
        <f>'Sound Power'!CB262</f>
        <v>#DIV/0!</v>
      </c>
      <c r="Q262" s="67" t="e">
        <f>'Sound Power'!CC262</f>
        <v>#DIV/0!</v>
      </c>
      <c r="R262" s="67" t="e">
        <f>'Sound Power'!CD262</f>
        <v>#DIV/0!</v>
      </c>
      <c r="S262" s="67" t="e">
        <f>'Sound Power'!CE262</f>
        <v>#DIV/0!</v>
      </c>
      <c r="T262" s="67" t="e">
        <f>'Sound Power'!CF262</f>
        <v>#DIV/0!</v>
      </c>
      <c r="U262" s="64">
        <f t="shared" si="97"/>
        <v>0</v>
      </c>
      <c r="V262" s="64">
        <f t="shared" si="98"/>
        <v>0</v>
      </c>
      <c r="W262" s="67" t="e">
        <f>('ModelParams Lp'!B$4*10^'ModelParams Lp'!B$5*($U262/$V262)^'ModelParams Lp'!B$6)*3</f>
        <v>#DIV/0!</v>
      </c>
      <c r="X262" s="67" t="e">
        <f>('ModelParams Lp'!C$4*10^'ModelParams Lp'!C$5*($U262/$V262)^'ModelParams Lp'!C$6)*3</f>
        <v>#DIV/0!</v>
      </c>
      <c r="Y262" s="67" t="e">
        <f>('ModelParams Lp'!D$4*10^'ModelParams Lp'!D$5*($U262/$V262)^'ModelParams Lp'!D$6)*3</f>
        <v>#DIV/0!</v>
      </c>
      <c r="Z262" s="67" t="e">
        <f>('ModelParams Lp'!E$4*10^'ModelParams Lp'!E$5*($U262/$V262)^'ModelParams Lp'!E$6)*3</f>
        <v>#DIV/0!</v>
      </c>
      <c r="AA262" s="67" t="e">
        <f>('ModelParams Lp'!F$4*10^'ModelParams Lp'!F$5*($U262/$V262)^'ModelParams Lp'!F$6)*3</f>
        <v>#DIV/0!</v>
      </c>
      <c r="AB262" s="67" t="e">
        <f>('ModelParams Lp'!G$4*10^'ModelParams Lp'!G$5*($U262/$V262)^'ModelParams Lp'!G$6)*3</f>
        <v>#DIV/0!</v>
      </c>
      <c r="AC262" s="67" t="e">
        <f>('ModelParams Lp'!H$4*10^'ModelParams Lp'!H$5*($U262/$V262)^'ModelParams Lp'!H$6)*3</f>
        <v>#DIV/0!</v>
      </c>
      <c r="AD262" s="67" t="e">
        <f>('ModelParams Lp'!I$4*10^'ModelParams Lp'!I$5*($U262/$V262)^'ModelParams Lp'!I$6)*3</f>
        <v>#DIV/0!</v>
      </c>
      <c r="AE262" s="53" t="e">
        <f t="shared" si="99"/>
        <v>#DIV/0!</v>
      </c>
      <c r="AF262" s="53" t="e">
        <f>IF(AE262&lt;'ModelParams Lp'!$B$16,-1,IF(AE262&lt;'ModelParams Lp'!$C$16,0,IF(AE262&lt;'ModelParams Lp'!$D$16,1,IF(AE262&lt;'ModelParams Lp'!$E$16,2,IF(AE262&lt;'ModelParams Lp'!$F$16,3,IF(AE262&lt;'ModelParams Lp'!$G$16,4,IF(AE262&lt;'ModelParams Lp'!$H$16,5,6)))))))</f>
        <v>#DIV/0!</v>
      </c>
      <c r="AG262" s="67" t="e">
        <f ca="1">IF($AF262&gt;1,0,OFFSET('ModelParams Lp'!$C$12,0,-'Sound Pressure'!$AF262))</f>
        <v>#DIV/0!</v>
      </c>
      <c r="AH262" s="67" t="e">
        <f ca="1">IF($AF262&gt;2,0,OFFSET('ModelParams Lp'!$D$12,0,-'Sound Pressure'!$AF262))</f>
        <v>#DIV/0!</v>
      </c>
      <c r="AI262" s="67" t="e">
        <f ca="1">IF($AF262&gt;3,0,OFFSET('ModelParams Lp'!$E$12,0,-'Sound Pressure'!$AF262))</f>
        <v>#DIV/0!</v>
      </c>
      <c r="AJ262" s="67" t="e">
        <f ca="1">IF($AF262&gt;4,0,OFFSET('ModelParams Lp'!$F$12,0,-'Sound Pressure'!$AF262))</f>
        <v>#DIV/0!</v>
      </c>
      <c r="AK262" s="67" t="e">
        <f ca="1">IF($AF262&gt;3,0,OFFSET('ModelParams Lp'!$G$12,0,-'Sound Pressure'!$AF262))</f>
        <v>#DIV/0!</v>
      </c>
      <c r="AL262" s="67" t="e">
        <f ca="1">IF($AF262&gt;5,0,OFFSET('ModelParams Lp'!$H$12,0,-'Sound Pressure'!$AF262))</f>
        <v>#DIV/0!</v>
      </c>
      <c r="AM262" s="67" t="e">
        <f ca="1">IF($AF262&gt;6,0,OFFSET('ModelParams Lp'!$I$12,0,-'Sound Pressure'!$AF262))</f>
        <v>#DIV/0!</v>
      </c>
      <c r="AN262" s="67" t="e">
        <f ca="1">IF($AF262&gt;7,0,IF($AF$4&lt;0,3,OFFSET('ModelParams Lp'!$J$12,0,-'Sound Pressure'!$AF262)))</f>
        <v>#DIV/0!</v>
      </c>
      <c r="AO262" s="67" t="e">
        <f t="shared" si="95"/>
        <v>#DIV/0!</v>
      </c>
      <c r="AP262" s="67" t="e">
        <f t="shared" si="96"/>
        <v>#DIV/0!</v>
      </c>
      <c r="AQ262" s="67" t="e">
        <f t="shared" si="96"/>
        <v>#DIV/0!</v>
      </c>
      <c r="AR262" s="67" t="e">
        <f t="shared" si="96"/>
        <v>#DIV/0!</v>
      </c>
      <c r="AS262" s="67" t="e">
        <f t="shared" si="96"/>
        <v>#DIV/0!</v>
      </c>
      <c r="AT262" s="67" t="e">
        <f t="shared" si="96"/>
        <v>#DIV/0!</v>
      </c>
      <c r="AU262" s="67" t="e">
        <f t="shared" si="96"/>
        <v>#DIV/0!</v>
      </c>
      <c r="AV262" s="67" t="e">
        <f t="shared" si="96"/>
        <v>#DIV/0!</v>
      </c>
      <c r="AW262" s="67">
        <f>'ModelParams Lp'!B$22</f>
        <v>4</v>
      </c>
      <c r="AX262" s="67">
        <f>'ModelParams Lp'!C$22</f>
        <v>2</v>
      </c>
      <c r="AY262" s="67">
        <f>'ModelParams Lp'!D$22</f>
        <v>1</v>
      </c>
      <c r="AZ262" s="67">
        <f>'ModelParams Lp'!E$22</f>
        <v>0</v>
      </c>
      <c r="BA262" s="67">
        <f>'ModelParams Lp'!F$22</f>
        <v>0</v>
      </c>
      <c r="BB262" s="67">
        <f>'ModelParams Lp'!G$22</f>
        <v>0</v>
      </c>
      <c r="BC262" s="67">
        <f>'ModelParams Lp'!H$22</f>
        <v>0</v>
      </c>
      <c r="BD262" s="67">
        <f>'ModelParams Lp'!I$22</f>
        <v>0</v>
      </c>
      <c r="BE262" s="67" t="e">
        <f>-10*LOG(2/(4*PI()*2^2)+4/(0.163*(Calcul!$K267*Calcul!$L267)/VLOOKUP(Calcul!$I267,'ModelParams Lp'!$E$37:$F$39,2,0)))</f>
        <v>#N/A</v>
      </c>
      <c r="BF262" s="67" t="e">
        <f>-10*LOG(2/(4*PI()*2^2)+4/(0.163*(Calcul!$K267*Calcul!$L267)/VLOOKUP(Calcul!$I267,'ModelParams Lp'!$E$37:$F$39,2,0)))</f>
        <v>#N/A</v>
      </c>
      <c r="BG262" s="67" t="e">
        <f>-10*LOG(2/(4*PI()*2^2)+4/(0.163*(Calcul!$K267*Calcul!$L267)/VLOOKUP(Calcul!$I267,'ModelParams Lp'!$E$37:$F$39,2,0)))</f>
        <v>#N/A</v>
      </c>
      <c r="BH262" s="67" t="e">
        <f>-10*LOG(2/(4*PI()*2^2)+4/(0.163*(Calcul!$K267*Calcul!$L267)/VLOOKUP(Calcul!$I267,'ModelParams Lp'!$E$37:$F$39,2,0)))</f>
        <v>#N/A</v>
      </c>
      <c r="BI262" s="67" t="e">
        <f>-10*LOG(2/(4*PI()*2^2)+4/(0.163*(Calcul!$K267*Calcul!$L267)/VLOOKUP(Calcul!$I267,'ModelParams Lp'!$E$37:$F$39,2,0)))</f>
        <v>#N/A</v>
      </c>
      <c r="BJ262" s="67" t="e">
        <f>-10*LOG(2/(4*PI()*2^2)+4/(0.163*(Calcul!$K267*Calcul!$L267)/VLOOKUP(Calcul!$I267,'ModelParams Lp'!$E$37:$F$39,2,0)))</f>
        <v>#N/A</v>
      </c>
      <c r="BK262" s="67" t="e">
        <f>-10*LOG(2/(4*PI()*2^2)+4/(0.163*(Calcul!$K267*Calcul!$L267)/VLOOKUP(Calcul!$I267,'ModelParams Lp'!$E$37:$F$39,2,0)))</f>
        <v>#N/A</v>
      </c>
      <c r="BL262" s="67" t="e">
        <f>-10*LOG(2/(4*PI()*2^2)+4/(0.163*(Calcul!$K267*Calcul!$L267)/VLOOKUP(Calcul!$I267,'ModelParams Lp'!$E$37:$F$39,2,0)))</f>
        <v>#N/A</v>
      </c>
      <c r="BM262" s="67" t="e">
        <f>VLOOKUP(Calcul!$J267,'ModelParams Lp'!$D$28:$O$32,5,0)+BE262</f>
        <v>#N/A</v>
      </c>
      <c r="BN262" s="67" t="e">
        <f>VLOOKUP(Calcul!$J267,'ModelParams Lp'!$D$28:$O$32,6,0)+BF262</f>
        <v>#N/A</v>
      </c>
      <c r="BO262" s="67" t="e">
        <f>VLOOKUP(Calcul!$J267,'ModelParams Lp'!$D$28:$O$32,7,0)+BG262</f>
        <v>#N/A</v>
      </c>
      <c r="BP262" s="67" t="e">
        <f>VLOOKUP(Calcul!$J267,'ModelParams Lp'!$D$28:$O$32,8,0)+BH262</f>
        <v>#N/A</v>
      </c>
      <c r="BQ262" s="67" t="e">
        <f>VLOOKUP(Calcul!$J267,'ModelParams Lp'!$D$28:$O$32,9,0)+BI262</f>
        <v>#N/A</v>
      </c>
      <c r="BR262" s="67" t="e">
        <f>VLOOKUP(Calcul!$J267,'ModelParams Lp'!$D$28:$O$32,10,0)+BJ262</f>
        <v>#N/A</v>
      </c>
      <c r="BS262" s="67" t="e">
        <f>VLOOKUP(Calcul!$J267,'ModelParams Lp'!$D$28:$O$32,11,0)+BK262</f>
        <v>#N/A</v>
      </c>
      <c r="BT262" s="67" t="e">
        <f>VLOOKUP(Calcul!$J267,'ModelParams Lp'!$D$28:$O$32,12,0)+BL262</f>
        <v>#N/A</v>
      </c>
      <c r="BU262" s="66" t="e">
        <f t="shared" ca="1" si="100"/>
        <v>#DIV/0!</v>
      </c>
      <c r="BV262" s="66" t="e">
        <f t="shared" ca="1" si="101"/>
        <v>#DIV/0!</v>
      </c>
      <c r="BW262" s="66" t="e">
        <f t="shared" ca="1" si="102"/>
        <v>#DIV/0!</v>
      </c>
      <c r="BX262" s="66" t="e">
        <f t="shared" ca="1" si="103"/>
        <v>#DIV/0!</v>
      </c>
      <c r="BY262" s="66" t="e">
        <f t="shared" ca="1" si="104"/>
        <v>#DIV/0!</v>
      </c>
      <c r="BZ262" s="66" t="e">
        <f t="shared" ca="1" si="105"/>
        <v>#DIV/0!</v>
      </c>
      <c r="CA262" s="66" t="e">
        <f t="shared" ca="1" si="106"/>
        <v>#DIV/0!</v>
      </c>
      <c r="CB262" s="66" t="e">
        <f t="shared" ca="1" si="107"/>
        <v>#DIV/0!</v>
      </c>
      <c r="CC262" s="24" t="e">
        <f ca="1">10*LOG10(IF(BU262="",0,POWER(10,((BU262+'ModelParams Lw'!$O$4)/10))) +IF(BV262="",0,POWER(10,((BV262+'ModelParams Lw'!$P$4)/10))) +IF(BW262="",0,POWER(10,((BW262+'ModelParams Lw'!$Q$4)/10))) +IF(BX262="",0,POWER(10,((BX262+'ModelParams Lw'!$R$4)/10))) +IF(BY262="",0,POWER(10,((BY262+'ModelParams Lw'!$S$4)/10))) +IF(BZ262="",0,POWER(10,((BZ262+'ModelParams Lw'!$T$4)/10))) +IF(CA262="",0,POWER(10,((CA262+'ModelParams Lw'!$U$4)/10)))+IF(CB262="",0,POWER(10,((CB262+'ModelParams Lw'!$V$4)/10))))</f>
        <v>#DIV/0!</v>
      </c>
      <c r="CD262" s="24" t="e">
        <f t="shared" ca="1" si="108"/>
        <v>#DIV/0!</v>
      </c>
      <c r="CE262" s="24" t="e">
        <f ca="1">(BU262-'ModelParams Lw'!O$10)/'ModelParams Lw'!O$11</f>
        <v>#DIV/0!</v>
      </c>
      <c r="CF262" s="24" t="e">
        <f ca="1">(BV262-'ModelParams Lw'!P$10)/'ModelParams Lw'!P$11</f>
        <v>#DIV/0!</v>
      </c>
      <c r="CG262" s="24" t="e">
        <f ca="1">(BW262-'ModelParams Lw'!Q$10)/'ModelParams Lw'!Q$11</f>
        <v>#DIV/0!</v>
      </c>
      <c r="CH262" s="24" t="e">
        <f ca="1">(BX262-'ModelParams Lw'!R$10)/'ModelParams Lw'!R$11</f>
        <v>#DIV/0!</v>
      </c>
      <c r="CI262" s="24" t="e">
        <f ca="1">(BY262-'ModelParams Lw'!S$10)/'ModelParams Lw'!S$11</f>
        <v>#DIV/0!</v>
      </c>
      <c r="CJ262" s="24" t="e">
        <f ca="1">(BZ262-'ModelParams Lw'!T$10)/'ModelParams Lw'!T$11</f>
        <v>#DIV/0!</v>
      </c>
      <c r="CK262" s="24" t="e">
        <f ca="1">(CA262-'ModelParams Lw'!U$10)/'ModelParams Lw'!U$11</f>
        <v>#DIV/0!</v>
      </c>
      <c r="CL262" s="24" t="e">
        <f ca="1">(CB262-'ModelParams Lw'!V$10)/'ModelParams Lw'!V$11</f>
        <v>#DIV/0!</v>
      </c>
      <c r="CM262" s="66" t="e">
        <f t="shared" si="109"/>
        <v>#DIV/0!</v>
      </c>
      <c r="CN262" s="66" t="e">
        <f t="shared" si="110"/>
        <v>#DIV/0!</v>
      </c>
      <c r="CO262" s="66" t="e">
        <f t="shared" si="111"/>
        <v>#DIV/0!</v>
      </c>
      <c r="CP262" s="66" t="e">
        <f t="shared" si="112"/>
        <v>#DIV/0!</v>
      </c>
      <c r="CQ262" s="66" t="e">
        <f t="shared" si="113"/>
        <v>#DIV/0!</v>
      </c>
      <c r="CR262" s="66" t="e">
        <f t="shared" si="114"/>
        <v>#DIV/0!</v>
      </c>
      <c r="CS262" s="66" t="e">
        <f t="shared" si="115"/>
        <v>#DIV/0!</v>
      </c>
      <c r="CT262" s="66" t="e">
        <f t="shared" si="116"/>
        <v>#DIV/0!</v>
      </c>
      <c r="CU262" s="24" t="e">
        <f>10*LOG10(IF(CM262="",0,POWER(10,((CM262+'ModelParams Lw'!$O$4)/10))) +IF(CN262="",0,POWER(10,((CN262+'ModelParams Lw'!$P$4)/10))) +IF(CO262="",0,POWER(10,((CO262+'ModelParams Lw'!$Q$4)/10))) +IF(CP262="",0,POWER(10,((CP262+'ModelParams Lw'!$R$4)/10))) +IF(CQ262="",0,POWER(10,((CQ262+'ModelParams Lw'!$S$4)/10))) +IF(CR262="",0,POWER(10,((CR262+'ModelParams Lw'!$T$4)/10))) +IF(CS262="",0,POWER(10,((CS262+'ModelParams Lw'!$U$4)/10)))+IF(CT262="",0,POWER(10,((CT262+'ModelParams Lw'!$V$4)/10))))</f>
        <v>#DIV/0!</v>
      </c>
      <c r="CV262" s="24" t="e">
        <f t="shared" si="117"/>
        <v>#DIV/0!</v>
      </c>
      <c r="CW262" s="24" t="e">
        <f>(CM262-'ModelParams Lw'!O$10)/'ModelParams Lw'!O$11</f>
        <v>#DIV/0!</v>
      </c>
      <c r="CX262" s="24" t="e">
        <f>(CN262-'ModelParams Lw'!P$10)/'ModelParams Lw'!P$11</f>
        <v>#DIV/0!</v>
      </c>
      <c r="CY262" s="24" t="e">
        <f>(CO262-'ModelParams Lw'!Q$10)/'ModelParams Lw'!Q$11</f>
        <v>#DIV/0!</v>
      </c>
      <c r="CZ262" s="24" t="e">
        <f>(CP262-'ModelParams Lw'!R$10)/'ModelParams Lw'!R$11</f>
        <v>#DIV/0!</v>
      </c>
      <c r="DA262" s="24" t="e">
        <f>(CQ262-'ModelParams Lw'!S$10)/'ModelParams Lw'!S$11</f>
        <v>#DIV/0!</v>
      </c>
      <c r="DB262" s="24" t="e">
        <f>(CR262-'ModelParams Lw'!T$10)/'ModelParams Lw'!T$11</f>
        <v>#DIV/0!</v>
      </c>
      <c r="DC262" s="24" t="e">
        <f>(CS262-'ModelParams Lw'!U$10)/'ModelParams Lw'!U$11</f>
        <v>#DIV/0!</v>
      </c>
      <c r="DD262" s="24" t="e">
        <f>(CT262-'ModelParams Lw'!V$10)/'ModelParams Lw'!V$11</f>
        <v>#DIV/0!</v>
      </c>
    </row>
    <row r="263" spans="1:108" x14ac:dyDescent="0.25">
      <c r="A263" s="12">
        <f>'Sound Power'!B263</f>
        <v>0</v>
      </c>
      <c r="B263" s="12">
        <f>'Sound Power'!D263</f>
        <v>0</v>
      </c>
      <c r="C263" s="12">
        <f>'Sound Power'!E263</f>
        <v>0</v>
      </c>
      <c r="D263" s="12">
        <f>'Sound Power'!F263</f>
        <v>0</v>
      </c>
      <c r="E263" s="67" t="e">
        <f>IF(Calcul!$G268="SA",'Sound Power'!AY263,'Sound Power'!P263)</f>
        <v>#DIV/0!</v>
      </c>
      <c r="F263" s="67" t="e">
        <f>IF(Calcul!$G268="SA",'Sound Power'!AZ263,'Sound Power'!Q263)</f>
        <v>#DIV/0!</v>
      </c>
      <c r="G263" s="67" t="e">
        <f>IF(Calcul!$G268="SA",'Sound Power'!BA263,'Sound Power'!R263)</f>
        <v>#DIV/0!</v>
      </c>
      <c r="H263" s="67" t="e">
        <f>IF(Calcul!$G268="SA",'Sound Power'!BB263,'Sound Power'!S263)</f>
        <v>#DIV/0!</v>
      </c>
      <c r="I263" s="67" t="e">
        <f>IF(Calcul!$G268="SA",'Sound Power'!BC263,'Sound Power'!T263)</f>
        <v>#DIV/0!</v>
      </c>
      <c r="J263" s="67" t="e">
        <f>IF(Calcul!$G268="SA",'Sound Power'!BD263,'Sound Power'!U263)</f>
        <v>#DIV/0!</v>
      </c>
      <c r="K263" s="67" t="e">
        <f>IF(Calcul!$G268="SA",'Sound Power'!BE263,'Sound Power'!V263)</f>
        <v>#DIV/0!</v>
      </c>
      <c r="L263" s="67" t="e">
        <f>IF(Calcul!$G268="SA",'Sound Power'!BF263,'Sound Power'!W263)</f>
        <v>#DIV/0!</v>
      </c>
      <c r="M263" s="67" t="e">
        <f>'Sound Power'!BY263</f>
        <v>#DIV/0!</v>
      </c>
      <c r="N263" s="67" t="e">
        <f>'Sound Power'!BZ263</f>
        <v>#DIV/0!</v>
      </c>
      <c r="O263" s="67" t="e">
        <f>'Sound Power'!CA263</f>
        <v>#DIV/0!</v>
      </c>
      <c r="P263" s="67" t="e">
        <f>'Sound Power'!CB263</f>
        <v>#DIV/0!</v>
      </c>
      <c r="Q263" s="67" t="e">
        <f>'Sound Power'!CC263</f>
        <v>#DIV/0!</v>
      </c>
      <c r="R263" s="67" t="e">
        <f>'Sound Power'!CD263</f>
        <v>#DIV/0!</v>
      </c>
      <c r="S263" s="67" t="e">
        <f>'Sound Power'!CE263</f>
        <v>#DIV/0!</v>
      </c>
      <c r="T263" s="67" t="e">
        <f>'Sound Power'!CF263</f>
        <v>#DIV/0!</v>
      </c>
      <c r="U263" s="64">
        <f t="shared" si="97"/>
        <v>0</v>
      </c>
      <c r="V263" s="64">
        <f t="shared" si="98"/>
        <v>0</v>
      </c>
      <c r="W263" s="67" t="e">
        <f>('ModelParams Lp'!B$4*10^'ModelParams Lp'!B$5*($U263/$V263)^'ModelParams Lp'!B$6)*3</f>
        <v>#DIV/0!</v>
      </c>
      <c r="X263" s="67" t="e">
        <f>('ModelParams Lp'!C$4*10^'ModelParams Lp'!C$5*($U263/$V263)^'ModelParams Lp'!C$6)*3</f>
        <v>#DIV/0!</v>
      </c>
      <c r="Y263" s="67" t="e">
        <f>('ModelParams Lp'!D$4*10^'ModelParams Lp'!D$5*($U263/$V263)^'ModelParams Lp'!D$6)*3</f>
        <v>#DIV/0!</v>
      </c>
      <c r="Z263" s="67" t="e">
        <f>('ModelParams Lp'!E$4*10^'ModelParams Lp'!E$5*($U263/$V263)^'ModelParams Lp'!E$6)*3</f>
        <v>#DIV/0!</v>
      </c>
      <c r="AA263" s="67" t="e">
        <f>('ModelParams Lp'!F$4*10^'ModelParams Lp'!F$5*($U263/$V263)^'ModelParams Lp'!F$6)*3</f>
        <v>#DIV/0!</v>
      </c>
      <c r="AB263" s="67" t="e">
        <f>('ModelParams Lp'!G$4*10^'ModelParams Lp'!G$5*($U263/$V263)^'ModelParams Lp'!G$6)*3</f>
        <v>#DIV/0!</v>
      </c>
      <c r="AC263" s="67" t="e">
        <f>('ModelParams Lp'!H$4*10^'ModelParams Lp'!H$5*($U263/$V263)^'ModelParams Lp'!H$6)*3</f>
        <v>#DIV/0!</v>
      </c>
      <c r="AD263" s="67" t="e">
        <f>('ModelParams Lp'!I$4*10^'ModelParams Lp'!I$5*($U263/$V263)^'ModelParams Lp'!I$6)*3</f>
        <v>#DIV/0!</v>
      </c>
      <c r="AE263" s="53" t="e">
        <f t="shared" si="99"/>
        <v>#DIV/0!</v>
      </c>
      <c r="AF263" s="53" t="e">
        <f>IF(AE263&lt;'ModelParams Lp'!$B$16,-1,IF(AE263&lt;'ModelParams Lp'!$C$16,0,IF(AE263&lt;'ModelParams Lp'!$D$16,1,IF(AE263&lt;'ModelParams Lp'!$E$16,2,IF(AE263&lt;'ModelParams Lp'!$F$16,3,IF(AE263&lt;'ModelParams Lp'!$G$16,4,IF(AE263&lt;'ModelParams Lp'!$H$16,5,6)))))))</f>
        <v>#DIV/0!</v>
      </c>
      <c r="AG263" s="67" t="e">
        <f ca="1">IF($AF263&gt;1,0,OFFSET('ModelParams Lp'!$C$12,0,-'Sound Pressure'!$AF263))</f>
        <v>#DIV/0!</v>
      </c>
      <c r="AH263" s="67" t="e">
        <f ca="1">IF($AF263&gt;2,0,OFFSET('ModelParams Lp'!$D$12,0,-'Sound Pressure'!$AF263))</f>
        <v>#DIV/0!</v>
      </c>
      <c r="AI263" s="67" t="e">
        <f ca="1">IF($AF263&gt;3,0,OFFSET('ModelParams Lp'!$E$12,0,-'Sound Pressure'!$AF263))</f>
        <v>#DIV/0!</v>
      </c>
      <c r="AJ263" s="67" t="e">
        <f ca="1">IF($AF263&gt;4,0,OFFSET('ModelParams Lp'!$F$12,0,-'Sound Pressure'!$AF263))</f>
        <v>#DIV/0!</v>
      </c>
      <c r="AK263" s="67" t="e">
        <f ca="1">IF($AF263&gt;3,0,OFFSET('ModelParams Lp'!$G$12,0,-'Sound Pressure'!$AF263))</f>
        <v>#DIV/0!</v>
      </c>
      <c r="AL263" s="67" t="e">
        <f ca="1">IF($AF263&gt;5,0,OFFSET('ModelParams Lp'!$H$12,0,-'Sound Pressure'!$AF263))</f>
        <v>#DIV/0!</v>
      </c>
      <c r="AM263" s="67" t="e">
        <f ca="1">IF($AF263&gt;6,0,OFFSET('ModelParams Lp'!$I$12,0,-'Sound Pressure'!$AF263))</f>
        <v>#DIV/0!</v>
      </c>
      <c r="AN263" s="67" t="e">
        <f ca="1">IF($AF263&gt;7,0,IF($AF$4&lt;0,3,OFFSET('ModelParams Lp'!$J$12,0,-'Sound Pressure'!$AF263)))</f>
        <v>#DIV/0!</v>
      </c>
      <c r="AO263" s="67" t="e">
        <f t="shared" si="95"/>
        <v>#DIV/0!</v>
      </c>
      <c r="AP263" s="67" t="e">
        <f t="shared" si="96"/>
        <v>#DIV/0!</v>
      </c>
      <c r="AQ263" s="67" t="e">
        <f t="shared" si="96"/>
        <v>#DIV/0!</v>
      </c>
      <c r="AR263" s="67" t="e">
        <f t="shared" si="96"/>
        <v>#DIV/0!</v>
      </c>
      <c r="AS263" s="67" t="e">
        <f t="shared" si="96"/>
        <v>#DIV/0!</v>
      </c>
      <c r="AT263" s="67" t="e">
        <f t="shared" si="96"/>
        <v>#DIV/0!</v>
      </c>
      <c r="AU263" s="67" t="e">
        <f t="shared" si="96"/>
        <v>#DIV/0!</v>
      </c>
      <c r="AV263" s="67" t="e">
        <f t="shared" si="96"/>
        <v>#DIV/0!</v>
      </c>
      <c r="AW263" s="67">
        <f>'ModelParams Lp'!B$22</f>
        <v>4</v>
      </c>
      <c r="AX263" s="67">
        <f>'ModelParams Lp'!C$22</f>
        <v>2</v>
      </c>
      <c r="AY263" s="67">
        <f>'ModelParams Lp'!D$22</f>
        <v>1</v>
      </c>
      <c r="AZ263" s="67">
        <f>'ModelParams Lp'!E$22</f>
        <v>0</v>
      </c>
      <c r="BA263" s="67">
        <f>'ModelParams Lp'!F$22</f>
        <v>0</v>
      </c>
      <c r="BB263" s="67">
        <f>'ModelParams Lp'!G$22</f>
        <v>0</v>
      </c>
      <c r="BC263" s="67">
        <f>'ModelParams Lp'!H$22</f>
        <v>0</v>
      </c>
      <c r="BD263" s="67">
        <f>'ModelParams Lp'!I$22</f>
        <v>0</v>
      </c>
      <c r="BE263" s="67" t="e">
        <f>-10*LOG(2/(4*PI()*2^2)+4/(0.163*(Calcul!$K268*Calcul!$L268)/VLOOKUP(Calcul!$I268,'ModelParams Lp'!$E$37:$F$39,2,0)))</f>
        <v>#N/A</v>
      </c>
      <c r="BF263" s="67" t="e">
        <f>-10*LOG(2/(4*PI()*2^2)+4/(0.163*(Calcul!$K268*Calcul!$L268)/VLOOKUP(Calcul!$I268,'ModelParams Lp'!$E$37:$F$39,2,0)))</f>
        <v>#N/A</v>
      </c>
      <c r="BG263" s="67" t="e">
        <f>-10*LOG(2/(4*PI()*2^2)+4/(0.163*(Calcul!$K268*Calcul!$L268)/VLOOKUP(Calcul!$I268,'ModelParams Lp'!$E$37:$F$39,2,0)))</f>
        <v>#N/A</v>
      </c>
      <c r="BH263" s="67" t="e">
        <f>-10*LOG(2/(4*PI()*2^2)+4/(0.163*(Calcul!$K268*Calcul!$L268)/VLOOKUP(Calcul!$I268,'ModelParams Lp'!$E$37:$F$39,2,0)))</f>
        <v>#N/A</v>
      </c>
      <c r="BI263" s="67" t="e">
        <f>-10*LOG(2/(4*PI()*2^2)+4/(0.163*(Calcul!$K268*Calcul!$L268)/VLOOKUP(Calcul!$I268,'ModelParams Lp'!$E$37:$F$39,2,0)))</f>
        <v>#N/A</v>
      </c>
      <c r="BJ263" s="67" t="e">
        <f>-10*LOG(2/(4*PI()*2^2)+4/(0.163*(Calcul!$K268*Calcul!$L268)/VLOOKUP(Calcul!$I268,'ModelParams Lp'!$E$37:$F$39,2,0)))</f>
        <v>#N/A</v>
      </c>
      <c r="BK263" s="67" t="e">
        <f>-10*LOG(2/(4*PI()*2^2)+4/(0.163*(Calcul!$K268*Calcul!$L268)/VLOOKUP(Calcul!$I268,'ModelParams Lp'!$E$37:$F$39,2,0)))</f>
        <v>#N/A</v>
      </c>
      <c r="BL263" s="67" t="e">
        <f>-10*LOG(2/(4*PI()*2^2)+4/(0.163*(Calcul!$K268*Calcul!$L268)/VLOOKUP(Calcul!$I268,'ModelParams Lp'!$E$37:$F$39,2,0)))</f>
        <v>#N/A</v>
      </c>
      <c r="BM263" s="67" t="e">
        <f>VLOOKUP(Calcul!$J268,'ModelParams Lp'!$D$28:$O$32,5,0)+BE263</f>
        <v>#N/A</v>
      </c>
      <c r="BN263" s="67" t="e">
        <f>VLOOKUP(Calcul!$J268,'ModelParams Lp'!$D$28:$O$32,6,0)+BF263</f>
        <v>#N/A</v>
      </c>
      <c r="BO263" s="67" t="e">
        <f>VLOOKUP(Calcul!$J268,'ModelParams Lp'!$D$28:$O$32,7,0)+BG263</f>
        <v>#N/A</v>
      </c>
      <c r="BP263" s="67" t="e">
        <f>VLOOKUP(Calcul!$J268,'ModelParams Lp'!$D$28:$O$32,8,0)+BH263</f>
        <v>#N/A</v>
      </c>
      <c r="BQ263" s="67" t="e">
        <f>VLOOKUP(Calcul!$J268,'ModelParams Lp'!$D$28:$O$32,9,0)+BI263</f>
        <v>#N/A</v>
      </c>
      <c r="BR263" s="67" t="e">
        <f>VLOOKUP(Calcul!$J268,'ModelParams Lp'!$D$28:$O$32,10,0)+BJ263</f>
        <v>#N/A</v>
      </c>
      <c r="BS263" s="67" t="e">
        <f>VLOOKUP(Calcul!$J268,'ModelParams Lp'!$D$28:$O$32,11,0)+BK263</f>
        <v>#N/A</v>
      </c>
      <c r="BT263" s="67" t="e">
        <f>VLOOKUP(Calcul!$J268,'ModelParams Lp'!$D$28:$O$32,12,0)+BL263</f>
        <v>#N/A</v>
      </c>
      <c r="BU263" s="66" t="e">
        <f t="shared" ca="1" si="100"/>
        <v>#DIV/0!</v>
      </c>
      <c r="BV263" s="66" t="e">
        <f t="shared" ca="1" si="101"/>
        <v>#DIV/0!</v>
      </c>
      <c r="BW263" s="66" t="e">
        <f t="shared" ca="1" si="102"/>
        <v>#DIV/0!</v>
      </c>
      <c r="BX263" s="66" t="e">
        <f t="shared" ca="1" si="103"/>
        <v>#DIV/0!</v>
      </c>
      <c r="BY263" s="66" t="e">
        <f t="shared" ca="1" si="104"/>
        <v>#DIV/0!</v>
      </c>
      <c r="BZ263" s="66" t="e">
        <f t="shared" ca="1" si="105"/>
        <v>#DIV/0!</v>
      </c>
      <c r="CA263" s="66" t="e">
        <f t="shared" ca="1" si="106"/>
        <v>#DIV/0!</v>
      </c>
      <c r="CB263" s="66" t="e">
        <f t="shared" ca="1" si="107"/>
        <v>#DIV/0!</v>
      </c>
      <c r="CC263" s="24" t="e">
        <f ca="1">10*LOG10(IF(BU263="",0,POWER(10,((BU263+'ModelParams Lw'!$O$4)/10))) +IF(BV263="",0,POWER(10,((BV263+'ModelParams Lw'!$P$4)/10))) +IF(BW263="",0,POWER(10,((BW263+'ModelParams Lw'!$Q$4)/10))) +IF(BX263="",0,POWER(10,((BX263+'ModelParams Lw'!$R$4)/10))) +IF(BY263="",0,POWER(10,((BY263+'ModelParams Lw'!$S$4)/10))) +IF(BZ263="",0,POWER(10,((BZ263+'ModelParams Lw'!$T$4)/10))) +IF(CA263="",0,POWER(10,((CA263+'ModelParams Lw'!$U$4)/10)))+IF(CB263="",0,POWER(10,((CB263+'ModelParams Lw'!$V$4)/10))))</f>
        <v>#DIV/0!</v>
      </c>
      <c r="CD263" s="24" t="e">
        <f t="shared" ca="1" si="108"/>
        <v>#DIV/0!</v>
      </c>
      <c r="CE263" s="24" t="e">
        <f ca="1">(BU263-'ModelParams Lw'!O$10)/'ModelParams Lw'!O$11</f>
        <v>#DIV/0!</v>
      </c>
      <c r="CF263" s="24" t="e">
        <f ca="1">(BV263-'ModelParams Lw'!P$10)/'ModelParams Lw'!P$11</f>
        <v>#DIV/0!</v>
      </c>
      <c r="CG263" s="24" t="e">
        <f ca="1">(BW263-'ModelParams Lw'!Q$10)/'ModelParams Lw'!Q$11</f>
        <v>#DIV/0!</v>
      </c>
      <c r="CH263" s="24" t="e">
        <f ca="1">(BX263-'ModelParams Lw'!R$10)/'ModelParams Lw'!R$11</f>
        <v>#DIV/0!</v>
      </c>
      <c r="CI263" s="24" t="e">
        <f ca="1">(BY263-'ModelParams Lw'!S$10)/'ModelParams Lw'!S$11</f>
        <v>#DIV/0!</v>
      </c>
      <c r="CJ263" s="24" t="e">
        <f ca="1">(BZ263-'ModelParams Lw'!T$10)/'ModelParams Lw'!T$11</f>
        <v>#DIV/0!</v>
      </c>
      <c r="CK263" s="24" t="e">
        <f ca="1">(CA263-'ModelParams Lw'!U$10)/'ModelParams Lw'!U$11</f>
        <v>#DIV/0!</v>
      </c>
      <c r="CL263" s="24" t="e">
        <f ca="1">(CB263-'ModelParams Lw'!V$10)/'ModelParams Lw'!V$11</f>
        <v>#DIV/0!</v>
      </c>
      <c r="CM263" s="66" t="e">
        <f t="shared" si="109"/>
        <v>#DIV/0!</v>
      </c>
      <c r="CN263" s="66" t="e">
        <f t="shared" si="110"/>
        <v>#DIV/0!</v>
      </c>
      <c r="CO263" s="66" t="e">
        <f t="shared" si="111"/>
        <v>#DIV/0!</v>
      </c>
      <c r="CP263" s="66" t="e">
        <f t="shared" si="112"/>
        <v>#DIV/0!</v>
      </c>
      <c r="CQ263" s="66" t="e">
        <f t="shared" si="113"/>
        <v>#DIV/0!</v>
      </c>
      <c r="CR263" s="66" t="e">
        <f t="shared" si="114"/>
        <v>#DIV/0!</v>
      </c>
      <c r="CS263" s="66" t="e">
        <f t="shared" si="115"/>
        <v>#DIV/0!</v>
      </c>
      <c r="CT263" s="66" t="e">
        <f t="shared" si="116"/>
        <v>#DIV/0!</v>
      </c>
      <c r="CU263" s="24" t="e">
        <f>10*LOG10(IF(CM263="",0,POWER(10,((CM263+'ModelParams Lw'!$O$4)/10))) +IF(CN263="",0,POWER(10,((CN263+'ModelParams Lw'!$P$4)/10))) +IF(CO263="",0,POWER(10,((CO263+'ModelParams Lw'!$Q$4)/10))) +IF(CP263="",0,POWER(10,((CP263+'ModelParams Lw'!$R$4)/10))) +IF(CQ263="",0,POWER(10,((CQ263+'ModelParams Lw'!$S$4)/10))) +IF(CR263="",0,POWER(10,((CR263+'ModelParams Lw'!$T$4)/10))) +IF(CS263="",0,POWER(10,((CS263+'ModelParams Lw'!$U$4)/10)))+IF(CT263="",0,POWER(10,((CT263+'ModelParams Lw'!$V$4)/10))))</f>
        <v>#DIV/0!</v>
      </c>
      <c r="CV263" s="24" t="e">
        <f t="shared" si="117"/>
        <v>#DIV/0!</v>
      </c>
      <c r="CW263" s="24" t="e">
        <f>(CM263-'ModelParams Lw'!O$10)/'ModelParams Lw'!O$11</f>
        <v>#DIV/0!</v>
      </c>
      <c r="CX263" s="24" t="e">
        <f>(CN263-'ModelParams Lw'!P$10)/'ModelParams Lw'!P$11</f>
        <v>#DIV/0!</v>
      </c>
      <c r="CY263" s="24" t="e">
        <f>(CO263-'ModelParams Lw'!Q$10)/'ModelParams Lw'!Q$11</f>
        <v>#DIV/0!</v>
      </c>
      <c r="CZ263" s="24" t="e">
        <f>(CP263-'ModelParams Lw'!R$10)/'ModelParams Lw'!R$11</f>
        <v>#DIV/0!</v>
      </c>
      <c r="DA263" s="24" t="e">
        <f>(CQ263-'ModelParams Lw'!S$10)/'ModelParams Lw'!S$11</f>
        <v>#DIV/0!</v>
      </c>
      <c r="DB263" s="24" t="e">
        <f>(CR263-'ModelParams Lw'!T$10)/'ModelParams Lw'!T$11</f>
        <v>#DIV/0!</v>
      </c>
      <c r="DC263" s="24" t="e">
        <f>(CS263-'ModelParams Lw'!U$10)/'ModelParams Lw'!U$11</f>
        <v>#DIV/0!</v>
      </c>
      <c r="DD263" s="24" t="e">
        <f>(CT263-'ModelParams Lw'!V$10)/'ModelParams Lw'!V$11</f>
        <v>#DIV/0!</v>
      </c>
    </row>
    <row r="264" spans="1:108" x14ac:dyDescent="0.25">
      <c r="A264" s="12">
        <f>'Sound Power'!B264</f>
        <v>0</v>
      </c>
      <c r="B264" s="12">
        <f>'Sound Power'!D264</f>
        <v>0</v>
      </c>
      <c r="C264" s="12">
        <f>'Sound Power'!E264</f>
        <v>0</v>
      </c>
      <c r="D264" s="12">
        <f>'Sound Power'!F264</f>
        <v>0</v>
      </c>
      <c r="E264" s="67" t="e">
        <f>IF(Calcul!$G269="SA",'Sound Power'!AY264,'Sound Power'!P264)</f>
        <v>#DIV/0!</v>
      </c>
      <c r="F264" s="67" t="e">
        <f>IF(Calcul!$G269="SA",'Sound Power'!AZ264,'Sound Power'!Q264)</f>
        <v>#DIV/0!</v>
      </c>
      <c r="G264" s="67" t="e">
        <f>IF(Calcul!$G269="SA",'Sound Power'!BA264,'Sound Power'!R264)</f>
        <v>#DIV/0!</v>
      </c>
      <c r="H264" s="67" t="e">
        <f>IF(Calcul!$G269="SA",'Sound Power'!BB264,'Sound Power'!S264)</f>
        <v>#DIV/0!</v>
      </c>
      <c r="I264" s="67" t="e">
        <f>IF(Calcul!$G269="SA",'Sound Power'!BC264,'Sound Power'!T264)</f>
        <v>#DIV/0!</v>
      </c>
      <c r="J264" s="67" t="e">
        <f>IF(Calcul!$G269="SA",'Sound Power'!BD264,'Sound Power'!U264)</f>
        <v>#DIV/0!</v>
      </c>
      <c r="K264" s="67" t="e">
        <f>IF(Calcul!$G269="SA",'Sound Power'!BE264,'Sound Power'!V264)</f>
        <v>#DIV/0!</v>
      </c>
      <c r="L264" s="67" t="e">
        <f>IF(Calcul!$G269="SA",'Sound Power'!BF264,'Sound Power'!W264)</f>
        <v>#DIV/0!</v>
      </c>
      <c r="M264" s="67" t="e">
        <f>'Sound Power'!BY264</f>
        <v>#DIV/0!</v>
      </c>
      <c r="N264" s="67" t="e">
        <f>'Sound Power'!BZ264</f>
        <v>#DIV/0!</v>
      </c>
      <c r="O264" s="67" t="e">
        <f>'Sound Power'!CA264</f>
        <v>#DIV/0!</v>
      </c>
      <c r="P264" s="67" t="e">
        <f>'Sound Power'!CB264</f>
        <v>#DIV/0!</v>
      </c>
      <c r="Q264" s="67" t="e">
        <f>'Sound Power'!CC264</f>
        <v>#DIV/0!</v>
      </c>
      <c r="R264" s="67" t="e">
        <f>'Sound Power'!CD264</f>
        <v>#DIV/0!</v>
      </c>
      <c r="S264" s="67" t="e">
        <f>'Sound Power'!CE264</f>
        <v>#DIV/0!</v>
      </c>
      <c r="T264" s="67" t="e">
        <f>'Sound Power'!CF264</f>
        <v>#DIV/0!</v>
      </c>
      <c r="U264" s="64">
        <f t="shared" si="97"/>
        <v>0</v>
      </c>
      <c r="V264" s="64">
        <f t="shared" si="98"/>
        <v>0</v>
      </c>
      <c r="W264" s="67" t="e">
        <f>('ModelParams Lp'!B$4*10^'ModelParams Lp'!B$5*($U264/$V264)^'ModelParams Lp'!B$6)*3</f>
        <v>#DIV/0!</v>
      </c>
      <c r="X264" s="67" t="e">
        <f>('ModelParams Lp'!C$4*10^'ModelParams Lp'!C$5*($U264/$V264)^'ModelParams Lp'!C$6)*3</f>
        <v>#DIV/0!</v>
      </c>
      <c r="Y264" s="67" t="e">
        <f>('ModelParams Lp'!D$4*10^'ModelParams Lp'!D$5*($U264/$V264)^'ModelParams Lp'!D$6)*3</f>
        <v>#DIV/0!</v>
      </c>
      <c r="Z264" s="67" t="e">
        <f>('ModelParams Lp'!E$4*10^'ModelParams Lp'!E$5*($U264/$V264)^'ModelParams Lp'!E$6)*3</f>
        <v>#DIV/0!</v>
      </c>
      <c r="AA264" s="67" t="e">
        <f>('ModelParams Lp'!F$4*10^'ModelParams Lp'!F$5*($U264/$V264)^'ModelParams Lp'!F$6)*3</f>
        <v>#DIV/0!</v>
      </c>
      <c r="AB264" s="67" t="e">
        <f>('ModelParams Lp'!G$4*10^'ModelParams Lp'!G$5*($U264/$V264)^'ModelParams Lp'!G$6)*3</f>
        <v>#DIV/0!</v>
      </c>
      <c r="AC264" s="67" t="e">
        <f>('ModelParams Lp'!H$4*10^'ModelParams Lp'!H$5*($U264/$V264)^'ModelParams Lp'!H$6)*3</f>
        <v>#DIV/0!</v>
      </c>
      <c r="AD264" s="67" t="e">
        <f>('ModelParams Lp'!I$4*10^'ModelParams Lp'!I$5*($U264/$V264)^'ModelParams Lp'!I$6)*3</f>
        <v>#DIV/0!</v>
      </c>
      <c r="AE264" s="53" t="e">
        <f t="shared" si="99"/>
        <v>#DIV/0!</v>
      </c>
      <c r="AF264" s="53" t="e">
        <f>IF(AE264&lt;'ModelParams Lp'!$B$16,-1,IF(AE264&lt;'ModelParams Lp'!$C$16,0,IF(AE264&lt;'ModelParams Lp'!$D$16,1,IF(AE264&lt;'ModelParams Lp'!$E$16,2,IF(AE264&lt;'ModelParams Lp'!$F$16,3,IF(AE264&lt;'ModelParams Lp'!$G$16,4,IF(AE264&lt;'ModelParams Lp'!$H$16,5,6)))))))</f>
        <v>#DIV/0!</v>
      </c>
      <c r="AG264" s="67" t="e">
        <f ca="1">IF($AF264&gt;1,0,OFFSET('ModelParams Lp'!$C$12,0,-'Sound Pressure'!$AF264))</f>
        <v>#DIV/0!</v>
      </c>
      <c r="AH264" s="67" t="e">
        <f ca="1">IF($AF264&gt;2,0,OFFSET('ModelParams Lp'!$D$12,0,-'Sound Pressure'!$AF264))</f>
        <v>#DIV/0!</v>
      </c>
      <c r="AI264" s="67" t="e">
        <f ca="1">IF($AF264&gt;3,0,OFFSET('ModelParams Lp'!$E$12,0,-'Sound Pressure'!$AF264))</f>
        <v>#DIV/0!</v>
      </c>
      <c r="AJ264" s="67" t="e">
        <f ca="1">IF($AF264&gt;4,0,OFFSET('ModelParams Lp'!$F$12,0,-'Sound Pressure'!$AF264))</f>
        <v>#DIV/0!</v>
      </c>
      <c r="AK264" s="67" t="e">
        <f ca="1">IF($AF264&gt;3,0,OFFSET('ModelParams Lp'!$G$12,0,-'Sound Pressure'!$AF264))</f>
        <v>#DIV/0!</v>
      </c>
      <c r="AL264" s="67" t="e">
        <f ca="1">IF($AF264&gt;5,0,OFFSET('ModelParams Lp'!$H$12,0,-'Sound Pressure'!$AF264))</f>
        <v>#DIV/0!</v>
      </c>
      <c r="AM264" s="67" t="e">
        <f ca="1">IF($AF264&gt;6,0,OFFSET('ModelParams Lp'!$I$12,0,-'Sound Pressure'!$AF264))</f>
        <v>#DIV/0!</v>
      </c>
      <c r="AN264" s="67" t="e">
        <f ca="1">IF($AF264&gt;7,0,IF($AF$4&lt;0,3,OFFSET('ModelParams Lp'!$J$12,0,-'Sound Pressure'!$AF264)))</f>
        <v>#DIV/0!</v>
      </c>
      <c r="AO264" s="67" t="e">
        <f t="shared" si="95"/>
        <v>#DIV/0!</v>
      </c>
      <c r="AP264" s="67" t="e">
        <f t="shared" si="95"/>
        <v>#DIV/0!</v>
      </c>
      <c r="AQ264" s="67" t="e">
        <f t="shared" si="95"/>
        <v>#DIV/0!</v>
      </c>
      <c r="AR264" s="67" t="e">
        <f t="shared" si="95"/>
        <v>#DIV/0!</v>
      </c>
      <c r="AS264" s="67" t="e">
        <f t="shared" si="95"/>
        <v>#DIV/0!</v>
      </c>
      <c r="AT264" s="67" t="e">
        <f t="shared" si="95"/>
        <v>#DIV/0!</v>
      </c>
      <c r="AU264" s="67" t="e">
        <f t="shared" si="95"/>
        <v>#DIV/0!</v>
      </c>
      <c r="AV264" s="67" t="e">
        <f t="shared" si="95"/>
        <v>#DIV/0!</v>
      </c>
      <c r="AW264" s="67">
        <f>'ModelParams Lp'!B$22</f>
        <v>4</v>
      </c>
      <c r="AX264" s="67">
        <f>'ModelParams Lp'!C$22</f>
        <v>2</v>
      </c>
      <c r="AY264" s="67">
        <f>'ModelParams Lp'!D$22</f>
        <v>1</v>
      </c>
      <c r="AZ264" s="67">
        <f>'ModelParams Lp'!E$22</f>
        <v>0</v>
      </c>
      <c r="BA264" s="67">
        <f>'ModelParams Lp'!F$22</f>
        <v>0</v>
      </c>
      <c r="BB264" s="67">
        <f>'ModelParams Lp'!G$22</f>
        <v>0</v>
      </c>
      <c r="BC264" s="67">
        <f>'ModelParams Lp'!H$22</f>
        <v>0</v>
      </c>
      <c r="BD264" s="67">
        <f>'ModelParams Lp'!I$22</f>
        <v>0</v>
      </c>
      <c r="BE264" s="67" t="e">
        <f>-10*LOG(2/(4*PI()*2^2)+4/(0.163*(Calcul!$K269*Calcul!$L269)/VLOOKUP(Calcul!$I269,'ModelParams Lp'!$E$37:$F$39,2,0)))</f>
        <v>#N/A</v>
      </c>
      <c r="BF264" s="67" t="e">
        <f>-10*LOG(2/(4*PI()*2^2)+4/(0.163*(Calcul!$K269*Calcul!$L269)/VLOOKUP(Calcul!$I269,'ModelParams Lp'!$E$37:$F$39,2,0)))</f>
        <v>#N/A</v>
      </c>
      <c r="BG264" s="67" t="e">
        <f>-10*LOG(2/(4*PI()*2^2)+4/(0.163*(Calcul!$K269*Calcul!$L269)/VLOOKUP(Calcul!$I269,'ModelParams Lp'!$E$37:$F$39,2,0)))</f>
        <v>#N/A</v>
      </c>
      <c r="BH264" s="67" t="e">
        <f>-10*LOG(2/(4*PI()*2^2)+4/(0.163*(Calcul!$K269*Calcul!$L269)/VLOOKUP(Calcul!$I269,'ModelParams Lp'!$E$37:$F$39,2,0)))</f>
        <v>#N/A</v>
      </c>
      <c r="BI264" s="67" t="e">
        <f>-10*LOG(2/(4*PI()*2^2)+4/(0.163*(Calcul!$K269*Calcul!$L269)/VLOOKUP(Calcul!$I269,'ModelParams Lp'!$E$37:$F$39,2,0)))</f>
        <v>#N/A</v>
      </c>
      <c r="BJ264" s="67" t="e">
        <f>-10*LOG(2/(4*PI()*2^2)+4/(0.163*(Calcul!$K269*Calcul!$L269)/VLOOKUP(Calcul!$I269,'ModelParams Lp'!$E$37:$F$39,2,0)))</f>
        <v>#N/A</v>
      </c>
      <c r="BK264" s="67" t="e">
        <f>-10*LOG(2/(4*PI()*2^2)+4/(0.163*(Calcul!$K269*Calcul!$L269)/VLOOKUP(Calcul!$I269,'ModelParams Lp'!$E$37:$F$39,2,0)))</f>
        <v>#N/A</v>
      </c>
      <c r="BL264" s="67" t="e">
        <f>-10*LOG(2/(4*PI()*2^2)+4/(0.163*(Calcul!$K269*Calcul!$L269)/VLOOKUP(Calcul!$I269,'ModelParams Lp'!$E$37:$F$39,2,0)))</f>
        <v>#N/A</v>
      </c>
      <c r="BM264" s="67" t="e">
        <f>VLOOKUP(Calcul!$J269,'ModelParams Lp'!$D$28:$O$32,5,0)+BE264</f>
        <v>#N/A</v>
      </c>
      <c r="BN264" s="67" t="e">
        <f>VLOOKUP(Calcul!$J269,'ModelParams Lp'!$D$28:$O$32,6,0)+BF264</f>
        <v>#N/A</v>
      </c>
      <c r="BO264" s="67" t="e">
        <f>VLOOKUP(Calcul!$J269,'ModelParams Lp'!$D$28:$O$32,7,0)+BG264</f>
        <v>#N/A</v>
      </c>
      <c r="BP264" s="67" t="e">
        <f>VLOOKUP(Calcul!$J269,'ModelParams Lp'!$D$28:$O$32,8,0)+BH264</f>
        <v>#N/A</v>
      </c>
      <c r="BQ264" s="67" t="e">
        <f>VLOOKUP(Calcul!$J269,'ModelParams Lp'!$D$28:$O$32,9,0)+BI264</f>
        <v>#N/A</v>
      </c>
      <c r="BR264" s="67" t="e">
        <f>VLOOKUP(Calcul!$J269,'ModelParams Lp'!$D$28:$O$32,10,0)+BJ264</f>
        <v>#N/A</v>
      </c>
      <c r="BS264" s="67" t="e">
        <f>VLOOKUP(Calcul!$J269,'ModelParams Lp'!$D$28:$O$32,11,0)+BK264</f>
        <v>#N/A</v>
      </c>
      <c r="BT264" s="67" t="e">
        <f>VLOOKUP(Calcul!$J269,'ModelParams Lp'!$D$28:$O$32,12,0)+BL264</f>
        <v>#N/A</v>
      </c>
      <c r="BU264" s="66" t="e">
        <f t="shared" ca="1" si="100"/>
        <v>#DIV/0!</v>
      </c>
      <c r="BV264" s="66" t="e">
        <f t="shared" ca="1" si="101"/>
        <v>#DIV/0!</v>
      </c>
      <c r="BW264" s="66" t="e">
        <f t="shared" ca="1" si="102"/>
        <v>#DIV/0!</v>
      </c>
      <c r="BX264" s="66" t="e">
        <f t="shared" ca="1" si="103"/>
        <v>#DIV/0!</v>
      </c>
      <c r="BY264" s="66" t="e">
        <f t="shared" ca="1" si="104"/>
        <v>#DIV/0!</v>
      </c>
      <c r="BZ264" s="66" t="e">
        <f t="shared" ca="1" si="105"/>
        <v>#DIV/0!</v>
      </c>
      <c r="CA264" s="66" t="e">
        <f t="shared" ca="1" si="106"/>
        <v>#DIV/0!</v>
      </c>
      <c r="CB264" s="66" t="e">
        <f t="shared" ca="1" si="107"/>
        <v>#DIV/0!</v>
      </c>
      <c r="CC264" s="24" t="e">
        <f ca="1">10*LOG10(IF(BU264="",0,POWER(10,((BU264+'ModelParams Lw'!$O$4)/10))) +IF(BV264="",0,POWER(10,((BV264+'ModelParams Lw'!$P$4)/10))) +IF(BW264="",0,POWER(10,((BW264+'ModelParams Lw'!$Q$4)/10))) +IF(BX264="",0,POWER(10,((BX264+'ModelParams Lw'!$R$4)/10))) +IF(BY264="",0,POWER(10,((BY264+'ModelParams Lw'!$S$4)/10))) +IF(BZ264="",0,POWER(10,((BZ264+'ModelParams Lw'!$T$4)/10))) +IF(CA264="",0,POWER(10,((CA264+'ModelParams Lw'!$U$4)/10)))+IF(CB264="",0,POWER(10,((CB264+'ModelParams Lw'!$V$4)/10))))</f>
        <v>#DIV/0!</v>
      </c>
      <c r="CD264" s="24" t="e">
        <f t="shared" ca="1" si="108"/>
        <v>#DIV/0!</v>
      </c>
      <c r="CE264" s="24" t="e">
        <f ca="1">(BU264-'ModelParams Lw'!O$10)/'ModelParams Lw'!O$11</f>
        <v>#DIV/0!</v>
      </c>
      <c r="CF264" s="24" t="e">
        <f ca="1">(BV264-'ModelParams Lw'!P$10)/'ModelParams Lw'!P$11</f>
        <v>#DIV/0!</v>
      </c>
      <c r="CG264" s="24" t="e">
        <f ca="1">(BW264-'ModelParams Lw'!Q$10)/'ModelParams Lw'!Q$11</f>
        <v>#DIV/0!</v>
      </c>
      <c r="CH264" s="24" t="e">
        <f ca="1">(BX264-'ModelParams Lw'!R$10)/'ModelParams Lw'!R$11</f>
        <v>#DIV/0!</v>
      </c>
      <c r="CI264" s="24" t="e">
        <f ca="1">(BY264-'ModelParams Lw'!S$10)/'ModelParams Lw'!S$11</f>
        <v>#DIV/0!</v>
      </c>
      <c r="CJ264" s="24" t="e">
        <f ca="1">(BZ264-'ModelParams Lw'!T$10)/'ModelParams Lw'!T$11</f>
        <v>#DIV/0!</v>
      </c>
      <c r="CK264" s="24" t="e">
        <f ca="1">(CA264-'ModelParams Lw'!U$10)/'ModelParams Lw'!U$11</f>
        <v>#DIV/0!</v>
      </c>
      <c r="CL264" s="24" t="e">
        <f ca="1">(CB264-'ModelParams Lw'!V$10)/'ModelParams Lw'!V$11</f>
        <v>#DIV/0!</v>
      </c>
      <c r="CM264" s="66" t="e">
        <f t="shared" si="109"/>
        <v>#DIV/0!</v>
      </c>
      <c r="CN264" s="66" t="e">
        <f t="shared" si="110"/>
        <v>#DIV/0!</v>
      </c>
      <c r="CO264" s="66" t="e">
        <f t="shared" si="111"/>
        <v>#DIV/0!</v>
      </c>
      <c r="CP264" s="66" t="e">
        <f t="shared" si="112"/>
        <v>#DIV/0!</v>
      </c>
      <c r="CQ264" s="66" t="e">
        <f t="shared" si="113"/>
        <v>#DIV/0!</v>
      </c>
      <c r="CR264" s="66" t="e">
        <f t="shared" si="114"/>
        <v>#DIV/0!</v>
      </c>
      <c r="CS264" s="66" t="e">
        <f t="shared" si="115"/>
        <v>#DIV/0!</v>
      </c>
      <c r="CT264" s="66" t="e">
        <f t="shared" si="116"/>
        <v>#DIV/0!</v>
      </c>
      <c r="CU264" s="24" t="e">
        <f>10*LOG10(IF(CM264="",0,POWER(10,((CM264+'ModelParams Lw'!$O$4)/10))) +IF(CN264="",0,POWER(10,((CN264+'ModelParams Lw'!$P$4)/10))) +IF(CO264="",0,POWER(10,((CO264+'ModelParams Lw'!$Q$4)/10))) +IF(CP264="",0,POWER(10,((CP264+'ModelParams Lw'!$R$4)/10))) +IF(CQ264="",0,POWER(10,((CQ264+'ModelParams Lw'!$S$4)/10))) +IF(CR264="",0,POWER(10,((CR264+'ModelParams Lw'!$T$4)/10))) +IF(CS264="",0,POWER(10,((CS264+'ModelParams Lw'!$U$4)/10)))+IF(CT264="",0,POWER(10,((CT264+'ModelParams Lw'!$V$4)/10))))</f>
        <v>#DIV/0!</v>
      </c>
      <c r="CV264" s="24" t="e">
        <f t="shared" si="117"/>
        <v>#DIV/0!</v>
      </c>
      <c r="CW264" s="24" t="e">
        <f>(CM264-'ModelParams Lw'!O$10)/'ModelParams Lw'!O$11</f>
        <v>#DIV/0!</v>
      </c>
      <c r="CX264" s="24" t="e">
        <f>(CN264-'ModelParams Lw'!P$10)/'ModelParams Lw'!P$11</f>
        <v>#DIV/0!</v>
      </c>
      <c r="CY264" s="24" t="e">
        <f>(CO264-'ModelParams Lw'!Q$10)/'ModelParams Lw'!Q$11</f>
        <v>#DIV/0!</v>
      </c>
      <c r="CZ264" s="24" t="e">
        <f>(CP264-'ModelParams Lw'!R$10)/'ModelParams Lw'!R$11</f>
        <v>#DIV/0!</v>
      </c>
      <c r="DA264" s="24" t="e">
        <f>(CQ264-'ModelParams Lw'!S$10)/'ModelParams Lw'!S$11</f>
        <v>#DIV/0!</v>
      </c>
      <c r="DB264" s="24" t="e">
        <f>(CR264-'ModelParams Lw'!T$10)/'ModelParams Lw'!T$11</f>
        <v>#DIV/0!</v>
      </c>
      <c r="DC264" s="24" t="e">
        <f>(CS264-'ModelParams Lw'!U$10)/'ModelParams Lw'!U$11</f>
        <v>#DIV/0!</v>
      </c>
      <c r="DD264" s="24" t="e">
        <f>(CT264-'ModelParams Lw'!V$10)/'ModelParams Lw'!V$11</f>
        <v>#DIV/0!</v>
      </c>
    </row>
    <row r="265" spans="1:108" x14ac:dyDescent="0.25">
      <c r="A265" s="12">
        <f>'Sound Power'!B265</f>
        <v>0</v>
      </c>
      <c r="B265" s="12">
        <f>'Sound Power'!D265</f>
        <v>0</v>
      </c>
      <c r="C265" s="12">
        <f>'Sound Power'!E265</f>
        <v>0</v>
      </c>
      <c r="D265" s="12">
        <f>'Sound Power'!F265</f>
        <v>0</v>
      </c>
      <c r="E265" s="67" t="e">
        <f>IF(Calcul!$G270="SA",'Sound Power'!AY265,'Sound Power'!P265)</f>
        <v>#DIV/0!</v>
      </c>
      <c r="F265" s="67" t="e">
        <f>IF(Calcul!$G270="SA",'Sound Power'!AZ265,'Sound Power'!Q265)</f>
        <v>#DIV/0!</v>
      </c>
      <c r="G265" s="67" t="e">
        <f>IF(Calcul!$G270="SA",'Sound Power'!BA265,'Sound Power'!R265)</f>
        <v>#DIV/0!</v>
      </c>
      <c r="H265" s="67" t="e">
        <f>IF(Calcul!$G270="SA",'Sound Power'!BB265,'Sound Power'!S265)</f>
        <v>#DIV/0!</v>
      </c>
      <c r="I265" s="67" t="e">
        <f>IF(Calcul!$G270="SA",'Sound Power'!BC265,'Sound Power'!T265)</f>
        <v>#DIV/0!</v>
      </c>
      <c r="J265" s="67" t="e">
        <f>IF(Calcul!$G270="SA",'Sound Power'!BD265,'Sound Power'!U265)</f>
        <v>#DIV/0!</v>
      </c>
      <c r="K265" s="67" t="e">
        <f>IF(Calcul!$G270="SA",'Sound Power'!BE265,'Sound Power'!V265)</f>
        <v>#DIV/0!</v>
      </c>
      <c r="L265" s="67" t="e">
        <f>IF(Calcul!$G270="SA",'Sound Power'!BF265,'Sound Power'!W265)</f>
        <v>#DIV/0!</v>
      </c>
      <c r="M265" s="67" t="e">
        <f>'Sound Power'!BY265</f>
        <v>#DIV/0!</v>
      </c>
      <c r="N265" s="67" t="e">
        <f>'Sound Power'!BZ265</f>
        <v>#DIV/0!</v>
      </c>
      <c r="O265" s="67" t="e">
        <f>'Sound Power'!CA265</f>
        <v>#DIV/0!</v>
      </c>
      <c r="P265" s="67" t="e">
        <f>'Sound Power'!CB265</f>
        <v>#DIV/0!</v>
      </c>
      <c r="Q265" s="67" t="e">
        <f>'Sound Power'!CC265</f>
        <v>#DIV/0!</v>
      </c>
      <c r="R265" s="67" t="e">
        <f>'Sound Power'!CD265</f>
        <v>#DIV/0!</v>
      </c>
      <c r="S265" s="67" t="e">
        <f>'Sound Power'!CE265</f>
        <v>#DIV/0!</v>
      </c>
      <c r="T265" s="67" t="e">
        <f>'Sound Power'!CF265</f>
        <v>#DIV/0!</v>
      </c>
      <c r="U265" s="64">
        <f t="shared" si="97"/>
        <v>0</v>
      </c>
      <c r="V265" s="64">
        <f t="shared" si="98"/>
        <v>0</v>
      </c>
      <c r="W265" s="67" t="e">
        <f>('ModelParams Lp'!B$4*10^'ModelParams Lp'!B$5*($U265/$V265)^'ModelParams Lp'!B$6)*3</f>
        <v>#DIV/0!</v>
      </c>
      <c r="X265" s="67" t="e">
        <f>('ModelParams Lp'!C$4*10^'ModelParams Lp'!C$5*($U265/$V265)^'ModelParams Lp'!C$6)*3</f>
        <v>#DIV/0!</v>
      </c>
      <c r="Y265" s="67" t="e">
        <f>('ModelParams Lp'!D$4*10^'ModelParams Lp'!D$5*($U265/$V265)^'ModelParams Lp'!D$6)*3</f>
        <v>#DIV/0!</v>
      </c>
      <c r="Z265" s="67" t="e">
        <f>('ModelParams Lp'!E$4*10^'ModelParams Lp'!E$5*($U265/$V265)^'ModelParams Lp'!E$6)*3</f>
        <v>#DIV/0!</v>
      </c>
      <c r="AA265" s="67" t="e">
        <f>('ModelParams Lp'!F$4*10^'ModelParams Lp'!F$5*($U265/$V265)^'ModelParams Lp'!F$6)*3</f>
        <v>#DIV/0!</v>
      </c>
      <c r="AB265" s="67" t="e">
        <f>('ModelParams Lp'!G$4*10^'ModelParams Lp'!G$5*($U265/$V265)^'ModelParams Lp'!G$6)*3</f>
        <v>#DIV/0!</v>
      </c>
      <c r="AC265" s="67" t="e">
        <f>('ModelParams Lp'!H$4*10^'ModelParams Lp'!H$5*($U265/$V265)^'ModelParams Lp'!H$6)*3</f>
        <v>#DIV/0!</v>
      </c>
      <c r="AD265" s="67" t="e">
        <f>('ModelParams Lp'!I$4*10^'ModelParams Lp'!I$5*($U265/$V265)^'ModelParams Lp'!I$6)*3</f>
        <v>#DIV/0!</v>
      </c>
      <c r="AE265" s="53" t="e">
        <f t="shared" si="99"/>
        <v>#DIV/0!</v>
      </c>
      <c r="AF265" s="53" t="e">
        <f>IF(AE265&lt;'ModelParams Lp'!$B$16,-1,IF(AE265&lt;'ModelParams Lp'!$C$16,0,IF(AE265&lt;'ModelParams Lp'!$D$16,1,IF(AE265&lt;'ModelParams Lp'!$E$16,2,IF(AE265&lt;'ModelParams Lp'!$F$16,3,IF(AE265&lt;'ModelParams Lp'!$G$16,4,IF(AE265&lt;'ModelParams Lp'!$H$16,5,6)))))))</f>
        <v>#DIV/0!</v>
      </c>
      <c r="AG265" s="67" t="e">
        <f ca="1">IF($AF265&gt;1,0,OFFSET('ModelParams Lp'!$C$12,0,-'Sound Pressure'!$AF265))</f>
        <v>#DIV/0!</v>
      </c>
      <c r="AH265" s="67" t="e">
        <f ca="1">IF($AF265&gt;2,0,OFFSET('ModelParams Lp'!$D$12,0,-'Sound Pressure'!$AF265))</f>
        <v>#DIV/0!</v>
      </c>
      <c r="AI265" s="67" t="e">
        <f ca="1">IF($AF265&gt;3,0,OFFSET('ModelParams Lp'!$E$12,0,-'Sound Pressure'!$AF265))</f>
        <v>#DIV/0!</v>
      </c>
      <c r="AJ265" s="67" t="e">
        <f ca="1">IF($AF265&gt;4,0,OFFSET('ModelParams Lp'!$F$12,0,-'Sound Pressure'!$AF265))</f>
        <v>#DIV/0!</v>
      </c>
      <c r="AK265" s="67" t="e">
        <f ca="1">IF($AF265&gt;3,0,OFFSET('ModelParams Lp'!$G$12,0,-'Sound Pressure'!$AF265))</f>
        <v>#DIV/0!</v>
      </c>
      <c r="AL265" s="67" t="e">
        <f ca="1">IF($AF265&gt;5,0,OFFSET('ModelParams Lp'!$H$12,0,-'Sound Pressure'!$AF265))</f>
        <v>#DIV/0!</v>
      </c>
      <c r="AM265" s="67" t="e">
        <f ca="1">IF($AF265&gt;6,0,OFFSET('ModelParams Lp'!$I$12,0,-'Sound Pressure'!$AF265))</f>
        <v>#DIV/0!</v>
      </c>
      <c r="AN265" s="67" t="e">
        <f ca="1">IF($AF265&gt;7,0,IF($AF$4&lt;0,3,OFFSET('ModelParams Lp'!$J$12,0,-'Sound Pressure'!$AF265)))</f>
        <v>#DIV/0!</v>
      </c>
      <c r="AO265" s="67" t="e">
        <f t="shared" ref="AO265:AV296" si="118">10*LOG(1+(343.2/(4*PI()*AO$3))^2*(2*PI()/$V265))</f>
        <v>#DIV/0!</v>
      </c>
      <c r="AP265" s="67" t="e">
        <f t="shared" si="118"/>
        <v>#DIV/0!</v>
      </c>
      <c r="AQ265" s="67" t="e">
        <f t="shared" si="118"/>
        <v>#DIV/0!</v>
      </c>
      <c r="AR265" s="67" t="e">
        <f t="shared" si="118"/>
        <v>#DIV/0!</v>
      </c>
      <c r="AS265" s="67" t="e">
        <f t="shared" si="118"/>
        <v>#DIV/0!</v>
      </c>
      <c r="AT265" s="67" t="e">
        <f t="shared" si="118"/>
        <v>#DIV/0!</v>
      </c>
      <c r="AU265" s="67" t="e">
        <f t="shared" si="118"/>
        <v>#DIV/0!</v>
      </c>
      <c r="AV265" s="67" t="e">
        <f t="shared" si="118"/>
        <v>#DIV/0!</v>
      </c>
      <c r="AW265" s="67">
        <f>'ModelParams Lp'!B$22</f>
        <v>4</v>
      </c>
      <c r="AX265" s="67">
        <f>'ModelParams Lp'!C$22</f>
        <v>2</v>
      </c>
      <c r="AY265" s="67">
        <f>'ModelParams Lp'!D$22</f>
        <v>1</v>
      </c>
      <c r="AZ265" s="67">
        <f>'ModelParams Lp'!E$22</f>
        <v>0</v>
      </c>
      <c r="BA265" s="67">
        <f>'ModelParams Lp'!F$22</f>
        <v>0</v>
      </c>
      <c r="BB265" s="67">
        <f>'ModelParams Lp'!G$22</f>
        <v>0</v>
      </c>
      <c r="BC265" s="67">
        <f>'ModelParams Lp'!H$22</f>
        <v>0</v>
      </c>
      <c r="BD265" s="67">
        <f>'ModelParams Lp'!I$22</f>
        <v>0</v>
      </c>
      <c r="BE265" s="67" t="e">
        <f>-10*LOG(2/(4*PI()*2^2)+4/(0.163*(Calcul!$K270*Calcul!$L270)/VLOOKUP(Calcul!$I270,'ModelParams Lp'!$E$37:$F$39,2,0)))</f>
        <v>#N/A</v>
      </c>
      <c r="BF265" s="67" t="e">
        <f>-10*LOG(2/(4*PI()*2^2)+4/(0.163*(Calcul!$K270*Calcul!$L270)/VLOOKUP(Calcul!$I270,'ModelParams Lp'!$E$37:$F$39,2,0)))</f>
        <v>#N/A</v>
      </c>
      <c r="BG265" s="67" t="e">
        <f>-10*LOG(2/(4*PI()*2^2)+4/(0.163*(Calcul!$K270*Calcul!$L270)/VLOOKUP(Calcul!$I270,'ModelParams Lp'!$E$37:$F$39,2,0)))</f>
        <v>#N/A</v>
      </c>
      <c r="BH265" s="67" t="e">
        <f>-10*LOG(2/(4*PI()*2^2)+4/(0.163*(Calcul!$K270*Calcul!$L270)/VLOOKUP(Calcul!$I270,'ModelParams Lp'!$E$37:$F$39,2,0)))</f>
        <v>#N/A</v>
      </c>
      <c r="BI265" s="67" t="e">
        <f>-10*LOG(2/(4*PI()*2^2)+4/(0.163*(Calcul!$K270*Calcul!$L270)/VLOOKUP(Calcul!$I270,'ModelParams Lp'!$E$37:$F$39,2,0)))</f>
        <v>#N/A</v>
      </c>
      <c r="BJ265" s="67" t="e">
        <f>-10*LOG(2/(4*PI()*2^2)+4/(0.163*(Calcul!$K270*Calcul!$L270)/VLOOKUP(Calcul!$I270,'ModelParams Lp'!$E$37:$F$39,2,0)))</f>
        <v>#N/A</v>
      </c>
      <c r="BK265" s="67" t="e">
        <f>-10*LOG(2/(4*PI()*2^2)+4/(0.163*(Calcul!$K270*Calcul!$L270)/VLOOKUP(Calcul!$I270,'ModelParams Lp'!$E$37:$F$39,2,0)))</f>
        <v>#N/A</v>
      </c>
      <c r="BL265" s="67" t="e">
        <f>-10*LOG(2/(4*PI()*2^2)+4/(0.163*(Calcul!$K270*Calcul!$L270)/VLOOKUP(Calcul!$I270,'ModelParams Lp'!$E$37:$F$39,2,0)))</f>
        <v>#N/A</v>
      </c>
      <c r="BM265" s="67" t="e">
        <f>VLOOKUP(Calcul!$J270,'ModelParams Lp'!$D$28:$O$32,5,0)+BE265</f>
        <v>#N/A</v>
      </c>
      <c r="BN265" s="67" t="e">
        <f>VLOOKUP(Calcul!$J270,'ModelParams Lp'!$D$28:$O$32,6,0)+BF265</f>
        <v>#N/A</v>
      </c>
      <c r="BO265" s="67" t="e">
        <f>VLOOKUP(Calcul!$J270,'ModelParams Lp'!$D$28:$O$32,7,0)+BG265</f>
        <v>#N/A</v>
      </c>
      <c r="BP265" s="67" t="e">
        <f>VLOOKUP(Calcul!$J270,'ModelParams Lp'!$D$28:$O$32,8,0)+BH265</f>
        <v>#N/A</v>
      </c>
      <c r="BQ265" s="67" t="e">
        <f>VLOOKUP(Calcul!$J270,'ModelParams Lp'!$D$28:$O$32,9,0)+BI265</f>
        <v>#N/A</v>
      </c>
      <c r="BR265" s="67" t="e">
        <f>VLOOKUP(Calcul!$J270,'ModelParams Lp'!$D$28:$O$32,10,0)+BJ265</f>
        <v>#N/A</v>
      </c>
      <c r="BS265" s="67" t="e">
        <f>VLOOKUP(Calcul!$J270,'ModelParams Lp'!$D$28:$O$32,11,0)+BK265</f>
        <v>#N/A</v>
      </c>
      <c r="BT265" s="67" t="e">
        <f>VLOOKUP(Calcul!$J270,'ModelParams Lp'!$D$28:$O$32,12,0)+BL265</f>
        <v>#N/A</v>
      </c>
      <c r="BU265" s="66" t="e">
        <f t="shared" ca="1" si="100"/>
        <v>#DIV/0!</v>
      </c>
      <c r="BV265" s="66" t="e">
        <f t="shared" ca="1" si="101"/>
        <v>#DIV/0!</v>
      </c>
      <c r="BW265" s="66" t="e">
        <f t="shared" ca="1" si="102"/>
        <v>#DIV/0!</v>
      </c>
      <c r="BX265" s="66" t="e">
        <f t="shared" ca="1" si="103"/>
        <v>#DIV/0!</v>
      </c>
      <c r="BY265" s="66" t="e">
        <f t="shared" ca="1" si="104"/>
        <v>#DIV/0!</v>
      </c>
      <c r="BZ265" s="66" t="e">
        <f t="shared" ca="1" si="105"/>
        <v>#DIV/0!</v>
      </c>
      <c r="CA265" s="66" t="e">
        <f t="shared" ca="1" si="106"/>
        <v>#DIV/0!</v>
      </c>
      <c r="CB265" s="66" t="e">
        <f t="shared" ca="1" si="107"/>
        <v>#DIV/0!</v>
      </c>
      <c r="CC265" s="24" t="e">
        <f ca="1">10*LOG10(IF(BU265="",0,POWER(10,((BU265+'ModelParams Lw'!$O$4)/10))) +IF(BV265="",0,POWER(10,((BV265+'ModelParams Lw'!$P$4)/10))) +IF(BW265="",0,POWER(10,((BW265+'ModelParams Lw'!$Q$4)/10))) +IF(BX265="",0,POWER(10,((BX265+'ModelParams Lw'!$R$4)/10))) +IF(BY265="",0,POWER(10,((BY265+'ModelParams Lw'!$S$4)/10))) +IF(BZ265="",0,POWER(10,((BZ265+'ModelParams Lw'!$T$4)/10))) +IF(CA265="",0,POWER(10,((CA265+'ModelParams Lw'!$U$4)/10)))+IF(CB265="",0,POWER(10,((CB265+'ModelParams Lw'!$V$4)/10))))</f>
        <v>#DIV/0!</v>
      </c>
      <c r="CD265" s="24" t="e">
        <f t="shared" ca="1" si="108"/>
        <v>#DIV/0!</v>
      </c>
      <c r="CE265" s="24" t="e">
        <f ca="1">(BU265-'ModelParams Lw'!O$10)/'ModelParams Lw'!O$11</f>
        <v>#DIV/0!</v>
      </c>
      <c r="CF265" s="24" t="e">
        <f ca="1">(BV265-'ModelParams Lw'!P$10)/'ModelParams Lw'!P$11</f>
        <v>#DIV/0!</v>
      </c>
      <c r="CG265" s="24" t="e">
        <f ca="1">(BW265-'ModelParams Lw'!Q$10)/'ModelParams Lw'!Q$11</f>
        <v>#DIV/0!</v>
      </c>
      <c r="CH265" s="24" t="e">
        <f ca="1">(BX265-'ModelParams Lw'!R$10)/'ModelParams Lw'!R$11</f>
        <v>#DIV/0!</v>
      </c>
      <c r="CI265" s="24" t="e">
        <f ca="1">(BY265-'ModelParams Lw'!S$10)/'ModelParams Lw'!S$11</f>
        <v>#DIV/0!</v>
      </c>
      <c r="CJ265" s="24" t="e">
        <f ca="1">(BZ265-'ModelParams Lw'!T$10)/'ModelParams Lw'!T$11</f>
        <v>#DIV/0!</v>
      </c>
      <c r="CK265" s="24" t="e">
        <f ca="1">(CA265-'ModelParams Lw'!U$10)/'ModelParams Lw'!U$11</f>
        <v>#DIV/0!</v>
      </c>
      <c r="CL265" s="24" t="e">
        <f ca="1">(CB265-'ModelParams Lw'!V$10)/'ModelParams Lw'!V$11</f>
        <v>#DIV/0!</v>
      </c>
      <c r="CM265" s="66" t="e">
        <f t="shared" si="109"/>
        <v>#DIV/0!</v>
      </c>
      <c r="CN265" s="66" t="e">
        <f t="shared" si="110"/>
        <v>#DIV/0!</v>
      </c>
      <c r="CO265" s="66" t="e">
        <f t="shared" si="111"/>
        <v>#DIV/0!</v>
      </c>
      <c r="CP265" s="66" t="e">
        <f t="shared" si="112"/>
        <v>#DIV/0!</v>
      </c>
      <c r="CQ265" s="66" t="e">
        <f t="shared" si="113"/>
        <v>#DIV/0!</v>
      </c>
      <c r="CR265" s="66" t="e">
        <f t="shared" si="114"/>
        <v>#DIV/0!</v>
      </c>
      <c r="CS265" s="66" t="e">
        <f t="shared" si="115"/>
        <v>#DIV/0!</v>
      </c>
      <c r="CT265" s="66" t="e">
        <f t="shared" si="116"/>
        <v>#DIV/0!</v>
      </c>
      <c r="CU265" s="24" t="e">
        <f>10*LOG10(IF(CM265="",0,POWER(10,((CM265+'ModelParams Lw'!$O$4)/10))) +IF(CN265="",0,POWER(10,((CN265+'ModelParams Lw'!$P$4)/10))) +IF(CO265="",0,POWER(10,((CO265+'ModelParams Lw'!$Q$4)/10))) +IF(CP265="",0,POWER(10,((CP265+'ModelParams Lw'!$R$4)/10))) +IF(CQ265="",0,POWER(10,((CQ265+'ModelParams Lw'!$S$4)/10))) +IF(CR265="",0,POWER(10,((CR265+'ModelParams Lw'!$T$4)/10))) +IF(CS265="",0,POWER(10,((CS265+'ModelParams Lw'!$U$4)/10)))+IF(CT265="",0,POWER(10,((CT265+'ModelParams Lw'!$V$4)/10))))</f>
        <v>#DIV/0!</v>
      </c>
      <c r="CV265" s="24" t="e">
        <f t="shared" si="117"/>
        <v>#DIV/0!</v>
      </c>
      <c r="CW265" s="24" t="e">
        <f>(CM265-'ModelParams Lw'!O$10)/'ModelParams Lw'!O$11</f>
        <v>#DIV/0!</v>
      </c>
      <c r="CX265" s="24" t="e">
        <f>(CN265-'ModelParams Lw'!P$10)/'ModelParams Lw'!P$11</f>
        <v>#DIV/0!</v>
      </c>
      <c r="CY265" s="24" t="e">
        <f>(CO265-'ModelParams Lw'!Q$10)/'ModelParams Lw'!Q$11</f>
        <v>#DIV/0!</v>
      </c>
      <c r="CZ265" s="24" t="e">
        <f>(CP265-'ModelParams Lw'!R$10)/'ModelParams Lw'!R$11</f>
        <v>#DIV/0!</v>
      </c>
      <c r="DA265" s="24" t="e">
        <f>(CQ265-'ModelParams Lw'!S$10)/'ModelParams Lw'!S$11</f>
        <v>#DIV/0!</v>
      </c>
      <c r="DB265" s="24" t="e">
        <f>(CR265-'ModelParams Lw'!T$10)/'ModelParams Lw'!T$11</f>
        <v>#DIV/0!</v>
      </c>
      <c r="DC265" s="24" t="e">
        <f>(CS265-'ModelParams Lw'!U$10)/'ModelParams Lw'!U$11</f>
        <v>#DIV/0!</v>
      </c>
      <c r="DD265" s="24" t="e">
        <f>(CT265-'ModelParams Lw'!V$10)/'ModelParams Lw'!V$11</f>
        <v>#DIV/0!</v>
      </c>
    </row>
    <row r="266" spans="1:108" x14ac:dyDescent="0.25">
      <c r="A266" s="12">
        <f>'Sound Power'!B266</f>
        <v>0</v>
      </c>
      <c r="B266" s="12">
        <f>'Sound Power'!D266</f>
        <v>0</v>
      </c>
      <c r="C266" s="12">
        <f>'Sound Power'!E266</f>
        <v>0</v>
      </c>
      <c r="D266" s="12">
        <f>'Sound Power'!F266</f>
        <v>0</v>
      </c>
      <c r="E266" s="67" t="e">
        <f>IF(Calcul!$G271="SA",'Sound Power'!AY266,'Sound Power'!P266)</f>
        <v>#DIV/0!</v>
      </c>
      <c r="F266" s="67" t="e">
        <f>IF(Calcul!$G271="SA",'Sound Power'!AZ266,'Sound Power'!Q266)</f>
        <v>#DIV/0!</v>
      </c>
      <c r="G266" s="67" t="e">
        <f>IF(Calcul!$G271="SA",'Sound Power'!BA266,'Sound Power'!R266)</f>
        <v>#DIV/0!</v>
      </c>
      <c r="H266" s="67" t="e">
        <f>IF(Calcul!$G271="SA",'Sound Power'!BB266,'Sound Power'!S266)</f>
        <v>#DIV/0!</v>
      </c>
      <c r="I266" s="67" t="e">
        <f>IF(Calcul!$G271="SA",'Sound Power'!BC266,'Sound Power'!T266)</f>
        <v>#DIV/0!</v>
      </c>
      <c r="J266" s="67" t="e">
        <f>IF(Calcul!$G271="SA",'Sound Power'!BD266,'Sound Power'!U266)</f>
        <v>#DIV/0!</v>
      </c>
      <c r="K266" s="67" t="e">
        <f>IF(Calcul!$G271="SA",'Sound Power'!BE266,'Sound Power'!V266)</f>
        <v>#DIV/0!</v>
      </c>
      <c r="L266" s="67" t="e">
        <f>IF(Calcul!$G271="SA",'Sound Power'!BF266,'Sound Power'!W266)</f>
        <v>#DIV/0!</v>
      </c>
      <c r="M266" s="67" t="e">
        <f>'Sound Power'!BY266</f>
        <v>#DIV/0!</v>
      </c>
      <c r="N266" s="67" t="e">
        <f>'Sound Power'!BZ266</f>
        <v>#DIV/0!</v>
      </c>
      <c r="O266" s="67" t="e">
        <f>'Sound Power'!CA266</f>
        <v>#DIV/0!</v>
      </c>
      <c r="P266" s="67" t="e">
        <f>'Sound Power'!CB266</f>
        <v>#DIV/0!</v>
      </c>
      <c r="Q266" s="67" t="e">
        <f>'Sound Power'!CC266</f>
        <v>#DIV/0!</v>
      </c>
      <c r="R266" s="67" t="e">
        <f>'Sound Power'!CD266</f>
        <v>#DIV/0!</v>
      </c>
      <c r="S266" s="67" t="e">
        <f>'Sound Power'!CE266</f>
        <v>#DIV/0!</v>
      </c>
      <c r="T266" s="67" t="e">
        <f>'Sound Power'!CF266</f>
        <v>#DIV/0!</v>
      </c>
      <c r="U266" s="64">
        <f t="shared" si="97"/>
        <v>0</v>
      </c>
      <c r="V266" s="64">
        <f t="shared" si="98"/>
        <v>0</v>
      </c>
      <c r="W266" s="67" t="e">
        <f>('ModelParams Lp'!B$4*10^'ModelParams Lp'!B$5*($U266/$V266)^'ModelParams Lp'!B$6)*3</f>
        <v>#DIV/0!</v>
      </c>
      <c r="X266" s="67" t="e">
        <f>('ModelParams Lp'!C$4*10^'ModelParams Lp'!C$5*($U266/$V266)^'ModelParams Lp'!C$6)*3</f>
        <v>#DIV/0!</v>
      </c>
      <c r="Y266" s="67" t="e">
        <f>('ModelParams Lp'!D$4*10^'ModelParams Lp'!D$5*($U266/$V266)^'ModelParams Lp'!D$6)*3</f>
        <v>#DIV/0!</v>
      </c>
      <c r="Z266" s="67" t="e">
        <f>('ModelParams Lp'!E$4*10^'ModelParams Lp'!E$5*($U266/$V266)^'ModelParams Lp'!E$6)*3</f>
        <v>#DIV/0!</v>
      </c>
      <c r="AA266" s="67" t="e">
        <f>('ModelParams Lp'!F$4*10^'ModelParams Lp'!F$5*($U266/$V266)^'ModelParams Lp'!F$6)*3</f>
        <v>#DIV/0!</v>
      </c>
      <c r="AB266" s="67" t="e">
        <f>('ModelParams Lp'!G$4*10^'ModelParams Lp'!G$5*($U266/$V266)^'ModelParams Lp'!G$6)*3</f>
        <v>#DIV/0!</v>
      </c>
      <c r="AC266" s="67" t="e">
        <f>('ModelParams Lp'!H$4*10^'ModelParams Lp'!H$5*($U266/$V266)^'ModelParams Lp'!H$6)*3</f>
        <v>#DIV/0!</v>
      </c>
      <c r="AD266" s="67" t="e">
        <f>('ModelParams Lp'!I$4*10^'ModelParams Lp'!I$5*($U266/$V266)^'ModelParams Lp'!I$6)*3</f>
        <v>#DIV/0!</v>
      </c>
      <c r="AE266" s="53" t="e">
        <f t="shared" si="99"/>
        <v>#DIV/0!</v>
      </c>
      <c r="AF266" s="53" t="e">
        <f>IF(AE266&lt;'ModelParams Lp'!$B$16,-1,IF(AE266&lt;'ModelParams Lp'!$C$16,0,IF(AE266&lt;'ModelParams Lp'!$D$16,1,IF(AE266&lt;'ModelParams Lp'!$E$16,2,IF(AE266&lt;'ModelParams Lp'!$F$16,3,IF(AE266&lt;'ModelParams Lp'!$G$16,4,IF(AE266&lt;'ModelParams Lp'!$H$16,5,6)))))))</f>
        <v>#DIV/0!</v>
      </c>
      <c r="AG266" s="67" t="e">
        <f ca="1">IF($AF266&gt;1,0,OFFSET('ModelParams Lp'!$C$12,0,-'Sound Pressure'!$AF266))</f>
        <v>#DIV/0!</v>
      </c>
      <c r="AH266" s="67" t="e">
        <f ca="1">IF($AF266&gt;2,0,OFFSET('ModelParams Lp'!$D$12,0,-'Sound Pressure'!$AF266))</f>
        <v>#DIV/0!</v>
      </c>
      <c r="AI266" s="67" t="e">
        <f ca="1">IF($AF266&gt;3,0,OFFSET('ModelParams Lp'!$E$12,0,-'Sound Pressure'!$AF266))</f>
        <v>#DIV/0!</v>
      </c>
      <c r="AJ266" s="67" t="e">
        <f ca="1">IF($AF266&gt;4,0,OFFSET('ModelParams Lp'!$F$12,0,-'Sound Pressure'!$AF266))</f>
        <v>#DIV/0!</v>
      </c>
      <c r="AK266" s="67" t="e">
        <f ca="1">IF($AF266&gt;3,0,OFFSET('ModelParams Lp'!$G$12,0,-'Sound Pressure'!$AF266))</f>
        <v>#DIV/0!</v>
      </c>
      <c r="AL266" s="67" t="e">
        <f ca="1">IF($AF266&gt;5,0,OFFSET('ModelParams Lp'!$H$12,0,-'Sound Pressure'!$AF266))</f>
        <v>#DIV/0!</v>
      </c>
      <c r="AM266" s="67" t="e">
        <f ca="1">IF($AF266&gt;6,0,OFFSET('ModelParams Lp'!$I$12,0,-'Sound Pressure'!$AF266))</f>
        <v>#DIV/0!</v>
      </c>
      <c r="AN266" s="67" t="e">
        <f ca="1">IF($AF266&gt;7,0,IF($AF$4&lt;0,3,OFFSET('ModelParams Lp'!$J$12,0,-'Sound Pressure'!$AF266)))</f>
        <v>#DIV/0!</v>
      </c>
      <c r="AO266" s="67" t="e">
        <f t="shared" si="118"/>
        <v>#DIV/0!</v>
      </c>
      <c r="AP266" s="67" t="e">
        <f t="shared" si="118"/>
        <v>#DIV/0!</v>
      </c>
      <c r="AQ266" s="67" t="e">
        <f t="shared" si="118"/>
        <v>#DIV/0!</v>
      </c>
      <c r="AR266" s="67" t="e">
        <f t="shared" si="118"/>
        <v>#DIV/0!</v>
      </c>
      <c r="AS266" s="67" t="e">
        <f t="shared" si="118"/>
        <v>#DIV/0!</v>
      </c>
      <c r="AT266" s="67" t="e">
        <f t="shared" si="118"/>
        <v>#DIV/0!</v>
      </c>
      <c r="AU266" s="67" t="e">
        <f t="shared" si="118"/>
        <v>#DIV/0!</v>
      </c>
      <c r="AV266" s="67" t="e">
        <f t="shared" si="118"/>
        <v>#DIV/0!</v>
      </c>
      <c r="AW266" s="67">
        <f>'ModelParams Lp'!B$22</f>
        <v>4</v>
      </c>
      <c r="AX266" s="67">
        <f>'ModelParams Lp'!C$22</f>
        <v>2</v>
      </c>
      <c r="AY266" s="67">
        <f>'ModelParams Lp'!D$22</f>
        <v>1</v>
      </c>
      <c r="AZ266" s="67">
        <f>'ModelParams Lp'!E$22</f>
        <v>0</v>
      </c>
      <c r="BA266" s="67">
        <f>'ModelParams Lp'!F$22</f>
        <v>0</v>
      </c>
      <c r="BB266" s="67">
        <f>'ModelParams Lp'!G$22</f>
        <v>0</v>
      </c>
      <c r="BC266" s="67">
        <f>'ModelParams Lp'!H$22</f>
        <v>0</v>
      </c>
      <c r="BD266" s="67">
        <f>'ModelParams Lp'!I$22</f>
        <v>0</v>
      </c>
      <c r="BE266" s="67" t="e">
        <f>-10*LOG(2/(4*PI()*2^2)+4/(0.163*(Calcul!$K271*Calcul!$L271)/VLOOKUP(Calcul!$I271,'ModelParams Lp'!$E$37:$F$39,2,0)))</f>
        <v>#N/A</v>
      </c>
      <c r="BF266" s="67" t="e">
        <f>-10*LOG(2/(4*PI()*2^2)+4/(0.163*(Calcul!$K271*Calcul!$L271)/VLOOKUP(Calcul!$I271,'ModelParams Lp'!$E$37:$F$39,2,0)))</f>
        <v>#N/A</v>
      </c>
      <c r="BG266" s="67" t="e">
        <f>-10*LOG(2/(4*PI()*2^2)+4/(0.163*(Calcul!$K271*Calcul!$L271)/VLOOKUP(Calcul!$I271,'ModelParams Lp'!$E$37:$F$39,2,0)))</f>
        <v>#N/A</v>
      </c>
      <c r="BH266" s="67" t="e">
        <f>-10*LOG(2/(4*PI()*2^2)+4/(0.163*(Calcul!$K271*Calcul!$L271)/VLOOKUP(Calcul!$I271,'ModelParams Lp'!$E$37:$F$39,2,0)))</f>
        <v>#N/A</v>
      </c>
      <c r="BI266" s="67" t="e">
        <f>-10*LOG(2/(4*PI()*2^2)+4/(0.163*(Calcul!$K271*Calcul!$L271)/VLOOKUP(Calcul!$I271,'ModelParams Lp'!$E$37:$F$39,2,0)))</f>
        <v>#N/A</v>
      </c>
      <c r="BJ266" s="67" t="e">
        <f>-10*LOG(2/(4*PI()*2^2)+4/(0.163*(Calcul!$K271*Calcul!$L271)/VLOOKUP(Calcul!$I271,'ModelParams Lp'!$E$37:$F$39,2,0)))</f>
        <v>#N/A</v>
      </c>
      <c r="BK266" s="67" t="e">
        <f>-10*LOG(2/(4*PI()*2^2)+4/(0.163*(Calcul!$K271*Calcul!$L271)/VLOOKUP(Calcul!$I271,'ModelParams Lp'!$E$37:$F$39,2,0)))</f>
        <v>#N/A</v>
      </c>
      <c r="BL266" s="67" t="e">
        <f>-10*LOG(2/(4*PI()*2^2)+4/(0.163*(Calcul!$K271*Calcul!$L271)/VLOOKUP(Calcul!$I271,'ModelParams Lp'!$E$37:$F$39,2,0)))</f>
        <v>#N/A</v>
      </c>
      <c r="BM266" s="67" t="e">
        <f>VLOOKUP(Calcul!$J271,'ModelParams Lp'!$D$28:$O$32,5,0)+BE266</f>
        <v>#N/A</v>
      </c>
      <c r="BN266" s="67" t="e">
        <f>VLOOKUP(Calcul!$J271,'ModelParams Lp'!$D$28:$O$32,6,0)+BF266</f>
        <v>#N/A</v>
      </c>
      <c r="BO266" s="67" t="e">
        <f>VLOOKUP(Calcul!$J271,'ModelParams Lp'!$D$28:$O$32,7,0)+BG266</f>
        <v>#N/A</v>
      </c>
      <c r="BP266" s="67" t="e">
        <f>VLOOKUP(Calcul!$J271,'ModelParams Lp'!$D$28:$O$32,8,0)+BH266</f>
        <v>#N/A</v>
      </c>
      <c r="BQ266" s="67" t="e">
        <f>VLOOKUP(Calcul!$J271,'ModelParams Lp'!$D$28:$O$32,9,0)+BI266</f>
        <v>#N/A</v>
      </c>
      <c r="BR266" s="67" t="e">
        <f>VLOOKUP(Calcul!$J271,'ModelParams Lp'!$D$28:$O$32,10,0)+BJ266</f>
        <v>#N/A</v>
      </c>
      <c r="BS266" s="67" t="e">
        <f>VLOOKUP(Calcul!$J271,'ModelParams Lp'!$D$28:$O$32,11,0)+BK266</f>
        <v>#N/A</v>
      </c>
      <c r="BT266" s="67" t="e">
        <f>VLOOKUP(Calcul!$J271,'ModelParams Lp'!$D$28:$O$32,12,0)+BL266</f>
        <v>#N/A</v>
      </c>
      <c r="BU266" s="66" t="e">
        <f t="shared" ca="1" si="100"/>
        <v>#DIV/0!</v>
      </c>
      <c r="BV266" s="66" t="e">
        <f t="shared" ca="1" si="101"/>
        <v>#DIV/0!</v>
      </c>
      <c r="BW266" s="66" t="e">
        <f t="shared" ca="1" si="102"/>
        <v>#DIV/0!</v>
      </c>
      <c r="BX266" s="66" t="e">
        <f t="shared" ca="1" si="103"/>
        <v>#DIV/0!</v>
      </c>
      <c r="BY266" s="66" t="e">
        <f t="shared" ca="1" si="104"/>
        <v>#DIV/0!</v>
      </c>
      <c r="BZ266" s="66" t="e">
        <f t="shared" ca="1" si="105"/>
        <v>#DIV/0!</v>
      </c>
      <c r="CA266" s="66" t="e">
        <f t="shared" ca="1" si="106"/>
        <v>#DIV/0!</v>
      </c>
      <c r="CB266" s="66" t="e">
        <f t="shared" ca="1" si="107"/>
        <v>#DIV/0!</v>
      </c>
      <c r="CC266" s="24" t="e">
        <f ca="1">10*LOG10(IF(BU266="",0,POWER(10,((BU266+'ModelParams Lw'!$O$4)/10))) +IF(BV266="",0,POWER(10,((BV266+'ModelParams Lw'!$P$4)/10))) +IF(BW266="",0,POWER(10,((BW266+'ModelParams Lw'!$Q$4)/10))) +IF(BX266="",0,POWER(10,((BX266+'ModelParams Lw'!$R$4)/10))) +IF(BY266="",0,POWER(10,((BY266+'ModelParams Lw'!$S$4)/10))) +IF(BZ266="",0,POWER(10,((BZ266+'ModelParams Lw'!$T$4)/10))) +IF(CA266="",0,POWER(10,((CA266+'ModelParams Lw'!$U$4)/10)))+IF(CB266="",0,POWER(10,((CB266+'ModelParams Lw'!$V$4)/10))))</f>
        <v>#DIV/0!</v>
      </c>
      <c r="CD266" s="24" t="e">
        <f t="shared" ca="1" si="108"/>
        <v>#DIV/0!</v>
      </c>
      <c r="CE266" s="24" t="e">
        <f ca="1">(BU266-'ModelParams Lw'!O$10)/'ModelParams Lw'!O$11</f>
        <v>#DIV/0!</v>
      </c>
      <c r="CF266" s="24" t="e">
        <f ca="1">(BV266-'ModelParams Lw'!P$10)/'ModelParams Lw'!P$11</f>
        <v>#DIV/0!</v>
      </c>
      <c r="CG266" s="24" t="e">
        <f ca="1">(BW266-'ModelParams Lw'!Q$10)/'ModelParams Lw'!Q$11</f>
        <v>#DIV/0!</v>
      </c>
      <c r="CH266" s="24" t="e">
        <f ca="1">(BX266-'ModelParams Lw'!R$10)/'ModelParams Lw'!R$11</f>
        <v>#DIV/0!</v>
      </c>
      <c r="CI266" s="24" t="e">
        <f ca="1">(BY266-'ModelParams Lw'!S$10)/'ModelParams Lw'!S$11</f>
        <v>#DIV/0!</v>
      </c>
      <c r="CJ266" s="24" t="e">
        <f ca="1">(BZ266-'ModelParams Lw'!T$10)/'ModelParams Lw'!T$11</f>
        <v>#DIV/0!</v>
      </c>
      <c r="CK266" s="24" t="e">
        <f ca="1">(CA266-'ModelParams Lw'!U$10)/'ModelParams Lw'!U$11</f>
        <v>#DIV/0!</v>
      </c>
      <c r="CL266" s="24" t="e">
        <f ca="1">(CB266-'ModelParams Lw'!V$10)/'ModelParams Lw'!V$11</f>
        <v>#DIV/0!</v>
      </c>
      <c r="CM266" s="66" t="e">
        <f t="shared" si="109"/>
        <v>#DIV/0!</v>
      </c>
      <c r="CN266" s="66" t="e">
        <f t="shared" si="110"/>
        <v>#DIV/0!</v>
      </c>
      <c r="CO266" s="66" t="e">
        <f t="shared" si="111"/>
        <v>#DIV/0!</v>
      </c>
      <c r="CP266" s="66" t="e">
        <f t="shared" si="112"/>
        <v>#DIV/0!</v>
      </c>
      <c r="CQ266" s="66" t="e">
        <f t="shared" si="113"/>
        <v>#DIV/0!</v>
      </c>
      <c r="CR266" s="66" t="e">
        <f t="shared" si="114"/>
        <v>#DIV/0!</v>
      </c>
      <c r="CS266" s="66" t="e">
        <f t="shared" si="115"/>
        <v>#DIV/0!</v>
      </c>
      <c r="CT266" s="66" t="e">
        <f t="shared" si="116"/>
        <v>#DIV/0!</v>
      </c>
      <c r="CU266" s="24" t="e">
        <f>10*LOG10(IF(CM266="",0,POWER(10,((CM266+'ModelParams Lw'!$O$4)/10))) +IF(CN266="",0,POWER(10,((CN266+'ModelParams Lw'!$P$4)/10))) +IF(CO266="",0,POWER(10,((CO266+'ModelParams Lw'!$Q$4)/10))) +IF(CP266="",0,POWER(10,((CP266+'ModelParams Lw'!$R$4)/10))) +IF(CQ266="",0,POWER(10,((CQ266+'ModelParams Lw'!$S$4)/10))) +IF(CR266="",0,POWER(10,((CR266+'ModelParams Lw'!$T$4)/10))) +IF(CS266="",0,POWER(10,((CS266+'ModelParams Lw'!$U$4)/10)))+IF(CT266="",0,POWER(10,((CT266+'ModelParams Lw'!$V$4)/10))))</f>
        <v>#DIV/0!</v>
      </c>
      <c r="CV266" s="24" t="e">
        <f t="shared" si="117"/>
        <v>#DIV/0!</v>
      </c>
      <c r="CW266" s="24" t="e">
        <f>(CM266-'ModelParams Lw'!O$10)/'ModelParams Lw'!O$11</f>
        <v>#DIV/0!</v>
      </c>
      <c r="CX266" s="24" t="e">
        <f>(CN266-'ModelParams Lw'!P$10)/'ModelParams Lw'!P$11</f>
        <v>#DIV/0!</v>
      </c>
      <c r="CY266" s="24" t="e">
        <f>(CO266-'ModelParams Lw'!Q$10)/'ModelParams Lw'!Q$11</f>
        <v>#DIV/0!</v>
      </c>
      <c r="CZ266" s="24" t="e">
        <f>(CP266-'ModelParams Lw'!R$10)/'ModelParams Lw'!R$11</f>
        <v>#DIV/0!</v>
      </c>
      <c r="DA266" s="24" t="e">
        <f>(CQ266-'ModelParams Lw'!S$10)/'ModelParams Lw'!S$11</f>
        <v>#DIV/0!</v>
      </c>
      <c r="DB266" s="24" t="e">
        <f>(CR266-'ModelParams Lw'!T$10)/'ModelParams Lw'!T$11</f>
        <v>#DIV/0!</v>
      </c>
      <c r="DC266" s="24" t="e">
        <f>(CS266-'ModelParams Lw'!U$10)/'ModelParams Lw'!U$11</f>
        <v>#DIV/0!</v>
      </c>
      <c r="DD266" s="24" t="e">
        <f>(CT266-'ModelParams Lw'!V$10)/'ModelParams Lw'!V$11</f>
        <v>#DIV/0!</v>
      </c>
    </row>
    <row r="267" spans="1:108" x14ac:dyDescent="0.25">
      <c r="A267" s="12">
        <f>'Sound Power'!B267</f>
        <v>0</v>
      </c>
      <c r="B267" s="12">
        <f>'Sound Power'!D267</f>
        <v>0</v>
      </c>
      <c r="C267" s="12">
        <f>'Sound Power'!E267</f>
        <v>0</v>
      </c>
      <c r="D267" s="12">
        <f>'Sound Power'!F267</f>
        <v>0</v>
      </c>
      <c r="E267" s="67" t="e">
        <f>IF(Calcul!$G272="SA",'Sound Power'!AY267,'Sound Power'!P267)</f>
        <v>#DIV/0!</v>
      </c>
      <c r="F267" s="67" t="e">
        <f>IF(Calcul!$G272="SA",'Sound Power'!AZ267,'Sound Power'!Q267)</f>
        <v>#DIV/0!</v>
      </c>
      <c r="G267" s="67" t="e">
        <f>IF(Calcul!$G272="SA",'Sound Power'!BA267,'Sound Power'!R267)</f>
        <v>#DIV/0!</v>
      </c>
      <c r="H267" s="67" t="e">
        <f>IF(Calcul!$G272="SA",'Sound Power'!BB267,'Sound Power'!S267)</f>
        <v>#DIV/0!</v>
      </c>
      <c r="I267" s="67" t="e">
        <f>IF(Calcul!$G272="SA",'Sound Power'!BC267,'Sound Power'!T267)</f>
        <v>#DIV/0!</v>
      </c>
      <c r="J267" s="67" t="e">
        <f>IF(Calcul!$G272="SA",'Sound Power'!BD267,'Sound Power'!U267)</f>
        <v>#DIV/0!</v>
      </c>
      <c r="K267" s="67" t="e">
        <f>IF(Calcul!$G272="SA",'Sound Power'!BE267,'Sound Power'!V267)</f>
        <v>#DIV/0!</v>
      </c>
      <c r="L267" s="67" t="e">
        <f>IF(Calcul!$G272="SA",'Sound Power'!BF267,'Sound Power'!W267)</f>
        <v>#DIV/0!</v>
      </c>
      <c r="M267" s="67" t="e">
        <f>'Sound Power'!BY267</f>
        <v>#DIV/0!</v>
      </c>
      <c r="N267" s="67" t="e">
        <f>'Sound Power'!BZ267</f>
        <v>#DIV/0!</v>
      </c>
      <c r="O267" s="67" t="e">
        <f>'Sound Power'!CA267</f>
        <v>#DIV/0!</v>
      </c>
      <c r="P267" s="67" t="e">
        <f>'Sound Power'!CB267</f>
        <v>#DIV/0!</v>
      </c>
      <c r="Q267" s="67" t="e">
        <f>'Sound Power'!CC267</f>
        <v>#DIV/0!</v>
      </c>
      <c r="R267" s="67" t="e">
        <f>'Sound Power'!CD267</f>
        <v>#DIV/0!</v>
      </c>
      <c r="S267" s="67" t="e">
        <f>'Sound Power'!CE267</f>
        <v>#DIV/0!</v>
      </c>
      <c r="T267" s="67" t="e">
        <f>'Sound Power'!CF267</f>
        <v>#DIV/0!</v>
      </c>
      <c r="U267" s="64">
        <f t="shared" si="97"/>
        <v>0</v>
      </c>
      <c r="V267" s="64">
        <f t="shared" si="98"/>
        <v>0</v>
      </c>
      <c r="W267" s="67" t="e">
        <f>('ModelParams Lp'!B$4*10^'ModelParams Lp'!B$5*($U267/$V267)^'ModelParams Lp'!B$6)*3</f>
        <v>#DIV/0!</v>
      </c>
      <c r="X267" s="67" t="e">
        <f>('ModelParams Lp'!C$4*10^'ModelParams Lp'!C$5*($U267/$V267)^'ModelParams Lp'!C$6)*3</f>
        <v>#DIV/0!</v>
      </c>
      <c r="Y267" s="67" t="e">
        <f>('ModelParams Lp'!D$4*10^'ModelParams Lp'!D$5*($U267/$V267)^'ModelParams Lp'!D$6)*3</f>
        <v>#DIV/0!</v>
      </c>
      <c r="Z267" s="67" t="e">
        <f>('ModelParams Lp'!E$4*10^'ModelParams Lp'!E$5*($U267/$V267)^'ModelParams Lp'!E$6)*3</f>
        <v>#DIV/0!</v>
      </c>
      <c r="AA267" s="67" t="e">
        <f>('ModelParams Lp'!F$4*10^'ModelParams Lp'!F$5*($U267/$V267)^'ModelParams Lp'!F$6)*3</f>
        <v>#DIV/0!</v>
      </c>
      <c r="AB267" s="67" t="e">
        <f>('ModelParams Lp'!G$4*10^'ModelParams Lp'!G$5*($U267/$V267)^'ModelParams Lp'!G$6)*3</f>
        <v>#DIV/0!</v>
      </c>
      <c r="AC267" s="67" t="e">
        <f>('ModelParams Lp'!H$4*10^'ModelParams Lp'!H$5*($U267/$V267)^'ModelParams Lp'!H$6)*3</f>
        <v>#DIV/0!</v>
      </c>
      <c r="AD267" s="67" t="e">
        <f>('ModelParams Lp'!I$4*10^'ModelParams Lp'!I$5*($U267/$V267)^'ModelParams Lp'!I$6)*3</f>
        <v>#DIV/0!</v>
      </c>
      <c r="AE267" s="53" t="e">
        <f t="shared" si="99"/>
        <v>#DIV/0!</v>
      </c>
      <c r="AF267" s="53" t="e">
        <f>IF(AE267&lt;'ModelParams Lp'!$B$16,-1,IF(AE267&lt;'ModelParams Lp'!$C$16,0,IF(AE267&lt;'ModelParams Lp'!$D$16,1,IF(AE267&lt;'ModelParams Lp'!$E$16,2,IF(AE267&lt;'ModelParams Lp'!$F$16,3,IF(AE267&lt;'ModelParams Lp'!$G$16,4,IF(AE267&lt;'ModelParams Lp'!$H$16,5,6)))))))</f>
        <v>#DIV/0!</v>
      </c>
      <c r="AG267" s="67" t="e">
        <f ca="1">IF($AF267&gt;1,0,OFFSET('ModelParams Lp'!$C$12,0,-'Sound Pressure'!$AF267))</f>
        <v>#DIV/0!</v>
      </c>
      <c r="AH267" s="67" t="e">
        <f ca="1">IF($AF267&gt;2,0,OFFSET('ModelParams Lp'!$D$12,0,-'Sound Pressure'!$AF267))</f>
        <v>#DIV/0!</v>
      </c>
      <c r="AI267" s="67" t="e">
        <f ca="1">IF($AF267&gt;3,0,OFFSET('ModelParams Lp'!$E$12,0,-'Sound Pressure'!$AF267))</f>
        <v>#DIV/0!</v>
      </c>
      <c r="AJ267" s="67" t="e">
        <f ca="1">IF($AF267&gt;4,0,OFFSET('ModelParams Lp'!$F$12,0,-'Sound Pressure'!$AF267))</f>
        <v>#DIV/0!</v>
      </c>
      <c r="AK267" s="67" t="e">
        <f ca="1">IF($AF267&gt;3,0,OFFSET('ModelParams Lp'!$G$12,0,-'Sound Pressure'!$AF267))</f>
        <v>#DIV/0!</v>
      </c>
      <c r="AL267" s="67" t="e">
        <f ca="1">IF($AF267&gt;5,0,OFFSET('ModelParams Lp'!$H$12,0,-'Sound Pressure'!$AF267))</f>
        <v>#DIV/0!</v>
      </c>
      <c r="AM267" s="67" t="e">
        <f ca="1">IF($AF267&gt;6,0,OFFSET('ModelParams Lp'!$I$12,0,-'Sound Pressure'!$AF267))</f>
        <v>#DIV/0!</v>
      </c>
      <c r="AN267" s="67" t="e">
        <f ca="1">IF($AF267&gt;7,0,IF($AF$4&lt;0,3,OFFSET('ModelParams Lp'!$J$12,0,-'Sound Pressure'!$AF267)))</f>
        <v>#DIV/0!</v>
      </c>
      <c r="AO267" s="67" t="e">
        <f t="shared" si="118"/>
        <v>#DIV/0!</v>
      </c>
      <c r="AP267" s="67" t="e">
        <f t="shared" si="118"/>
        <v>#DIV/0!</v>
      </c>
      <c r="AQ267" s="67" t="e">
        <f t="shared" si="118"/>
        <v>#DIV/0!</v>
      </c>
      <c r="AR267" s="67" t="e">
        <f t="shared" si="118"/>
        <v>#DIV/0!</v>
      </c>
      <c r="AS267" s="67" t="e">
        <f t="shared" si="118"/>
        <v>#DIV/0!</v>
      </c>
      <c r="AT267" s="67" t="e">
        <f t="shared" si="118"/>
        <v>#DIV/0!</v>
      </c>
      <c r="AU267" s="67" t="e">
        <f t="shared" si="118"/>
        <v>#DIV/0!</v>
      </c>
      <c r="AV267" s="67" t="e">
        <f t="shared" si="118"/>
        <v>#DIV/0!</v>
      </c>
      <c r="AW267" s="67">
        <f>'ModelParams Lp'!B$22</f>
        <v>4</v>
      </c>
      <c r="AX267" s="67">
        <f>'ModelParams Lp'!C$22</f>
        <v>2</v>
      </c>
      <c r="AY267" s="67">
        <f>'ModelParams Lp'!D$22</f>
        <v>1</v>
      </c>
      <c r="AZ267" s="67">
        <f>'ModelParams Lp'!E$22</f>
        <v>0</v>
      </c>
      <c r="BA267" s="67">
        <f>'ModelParams Lp'!F$22</f>
        <v>0</v>
      </c>
      <c r="BB267" s="67">
        <f>'ModelParams Lp'!G$22</f>
        <v>0</v>
      </c>
      <c r="BC267" s="67">
        <f>'ModelParams Lp'!H$22</f>
        <v>0</v>
      </c>
      <c r="BD267" s="67">
        <f>'ModelParams Lp'!I$22</f>
        <v>0</v>
      </c>
      <c r="BE267" s="67" t="e">
        <f>-10*LOG(2/(4*PI()*2^2)+4/(0.163*(Calcul!$K272*Calcul!$L272)/VLOOKUP(Calcul!$I272,'ModelParams Lp'!$E$37:$F$39,2,0)))</f>
        <v>#N/A</v>
      </c>
      <c r="BF267" s="67" t="e">
        <f>-10*LOG(2/(4*PI()*2^2)+4/(0.163*(Calcul!$K272*Calcul!$L272)/VLOOKUP(Calcul!$I272,'ModelParams Lp'!$E$37:$F$39,2,0)))</f>
        <v>#N/A</v>
      </c>
      <c r="BG267" s="67" t="e">
        <f>-10*LOG(2/(4*PI()*2^2)+4/(0.163*(Calcul!$K272*Calcul!$L272)/VLOOKUP(Calcul!$I272,'ModelParams Lp'!$E$37:$F$39,2,0)))</f>
        <v>#N/A</v>
      </c>
      <c r="BH267" s="67" t="e">
        <f>-10*LOG(2/(4*PI()*2^2)+4/(0.163*(Calcul!$K272*Calcul!$L272)/VLOOKUP(Calcul!$I272,'ModelParams Lp'!$E$37:$F$39,2,0)))</f>
        <v>#N/A</v>
      </c>
      <c r="BI267" s="67" t="e">
        <f>-10*LOG(2/(4*PI()*2^2)+4/(0.163*(Calcul!$K272*Calcul!$L272)/VLOOKUP(Calcul!$I272,'ModelParams Lp'!$E$37:$F$39,2,0)))</f>
        <v>#N/A</v>
      </c>
      <c r="BJ267" s="67" t="e">
        <f>-10*LOG(2/(4*PI()*2^2)+4/(0.163*(Calcul!$K272*Calcul!$L272)/VLOOKUP(Calcul!$I272,'ModelParams Lp'!$E$37:$F$39,2,0)))</f>
        <v>#N/A</v>
      </c>
      <c r="BK267" s="67" t="e">
        <f>-10*LOG(2/(4*PI()*2^2)+4/(0.163*(Calcul!$K272*Calcul!$L272)/VLOOKUP(Calcul!$I272,'ModelParams Lp'!$E$37:$F$39,2,0)))</f>
        <v>#N/A</v>
      </c>
      <c r="BL267" s="67" t="e">
        <f>-10*LOG(2/(4*PI()*2^2)+4/(0.163*(Calcul!$K272*Calcul!$L272)/VLOOKUP(Calcul!$I272,'ModelParams Lp'!$E$37:$F$39,2,0)))</f>
        <v>#N/A</v>
      </c>
      <c r="BM267" s="67" t="e">
        <f>VLOOKUP(Calcul!$J272,'ModelParams Lp'!$D$28:$O$32,5,0)+BE267</f>
        <v>#N/A</v>
      </c>
      <c r="BN267" s="67" t="e">
        <f>VLOOKUP(Calcul!$J272,'ModelParams Lp'!$D$28:$O$32,6,0)+BF267</f>
        <v>#N/A</v>
      </c>
      <c r="BO267" s="67" t="e">
        <f>VLOOKUP(Calcul!$J272,'ModelParams Lp'!$D$28:$O$32,7,0)+BG267</f>
        <v>#N/A</v>
      </c>
      <c r="BP267" s="67" t="e">
        <f>VLOOKUP(Calcul!$J272,'ModelParams Lp'!$D$28:$O$32,8,0)+BH267</f>
        <v>#N/A</v>
      </c>
      <c r="BQ267" s="67" t="e">
        <f>VLOOKUP(Calcul!$J272,'ModelParams Lp'!$D$28:$O$32,9,0)+BI267</f>
        <v>#N/A</v>
      </c>
      <c r="BR267" s="67" t="e">
        <f>VLOOKUP(Calcul!$J272,'ModelParams Lp'!$D$28:$O$32,10,0)+BJ267</f>
        <v>#N/A</v>
      </c>
      <c r="BS267" s="67" t="e">
        <f>VLOOKUP(Calcul!$J272,'ModelParams Lp'!$D$28:$O$32,11,0)+BK267</f>
        <v>#N/A</v>
      </c>
      <c r="BT267" s="67" t="e">
        <f>VLOOKUP(Calcul!$J272,'ModelParams Lp'!$D$28:$O$32,12,0)+BL267</f>
        <v>#N/A</v>
      </c>
      <c r="BU267" s="66" t="e">
        <f t="shared" ca="1" si="100"/>
        <v>#DIV/0!</v>
      </c>
      <c r="BV267" s="66" t="e">
        <f t="shared" ca="1" si="101"/>
        <v>#DIV/0!</v>
      </c>
      <c r="BW267" s="66" t="e">
        <f t="shared" ca="1" si="102"/>
        <v>#DIV/0!</v>
      </c>
      <c r="BX267" s="66" t="e">
        <f t="shared" ca="1" si="103"/>
        <v>#DIV/0!</v>
      </c>
      <c r="BY267" s="66" t="e">
        <f t="shared" ca="1" si="104"/>
        <v>#DIV/0!</v>
      </c>
      <c r="BZ267" s="66" t="e">
        <f t="shared" ca="1" si="105"/>
        <v>#DIV/0!</v>
      </c>
      <c r="CA267" s="66" t="e">
        <f t="shared" ca="1" si="106"/>
        <v>#DIV/0!</v>
      </c>
      <c r="CB267" s="66" t="e">
        <f t="shared" ca="1" si="107"/>
        <v>#DIV/0!</v>
      </c>
      <c r="CC267" s="24" t="e">
        <f ca="1">10*LOG10(IF(BU267="",0,POWER(10,((BU267+'ModelParams Lw'!$O$4)/10))) +IF(BV267="",0,POWER(10,((BV267+'ModelParams Lw'!$P$4)/10))) +IF(BW267="",0,POWER(10,((BW267+'ModelParams Lw'!$Q$4)/10))) +IF(BX267="",0,POWER(10,((BX267+'ModelParams Lw'!$R$4)/10))) +IF(BY267="",0,POWER(10,((BY267+'ModelParams Lw'!$S$4)/10))) +IF(BZ267="",0,POWER(10,((BZ267+'ModelParams Lw'!$T$4)/10))) +IF(CA267="",0,POWER(10,((CA267+'ModelParams Lw'!$U$4)/10)))+IF(CB267="",0,POWER(10,((CB267+'ModelParams Lw'!$V$4)/10))))</f>
        <v>#DIV/0!</v>
      </c>
      <c r="CD267" s="24" t="e">
        <f t="shared" ca="1" si="108"/>
        <v>#DIV/0!</v>
      </c>
      <c r="CE267" s="24" t="e">
        <f ca="1">(BU267-'ModelParams Lw'!O$10)/'ModelParams Lw'!O$11</f>
        <v>#DIV/0!</v>
      </c>
      <c r="CF267" s="24" t="e">
        <f ca="1">(BV267-'ModelParams Lw'!P$10)/'ModelParams Lw'!P$11</f>
        <v>#DIV/0!</v>
      </c>
      <c r="CG267" s="24" t="e">
        <f ca="1">(BW267-'ModelParams Lw'!Q$10)/'ModelParams Lw'!Q$11</f>
        <v>#DIV/0!</v>
      </c>
      <c r="CH267" s="24" t="e">
        <f ca="1">(BX267-'ModelParams Lw'!R$10)/'ModelParams Lw'!R$11</f>
        <v>#DIV/0!</v>
      </c>
      <c r="CI267" s="24" t="e">
        <f ca="1">(BY267-'ModelParams Lw'!S$10)/'ModelParams Lw'!S$11</f>
        <v>#DIV/0!</v>
      </c>
      <c r="CJ267" s="24" t="e">
        <f ca="1">(BZ267-'ModelParams Lw'!T$10)/'ModelParams Lw'!T$11</f>
        <v>#DIV/0!</v>
      </c>
      <c r="CK267" s="24" t="e">
        <f ca="1">(CA267-'ModelParams Lw'!U$10)/'ModelParams Lw'!U$11</f>
        <v>#DIV/0!</v>
      </c>
      <c r="CL267" s="24" t="e">
        <f ca="1">(CB267-'ModelParams Lw'!V$10)/'ModelParams Lw'!V$11</f>
        <v>#DIV/0!</v>
      </c>
      <c r="CM267" s="66" t="e">
        <f t="shared" si="109"/>
        <v>#DIV/0!</v>
      </c>
      <c r="CN267" s="66" t="e">
        <f t="shared" si="110"/>
        <v>#DIV/0!</v>
      </c>
      <c r="CO267" s="66" t="e">
        <f t="shared" si="111"/>
        <v>#DIV/0!</v>
      </c>
      <c r="CP267" s="66" t="e">
        <f t="shared" si="112"/>
        <v>#DIV/0!</v>
      </c>
      <c r="CQ267" s="66" t="e">
        <f t="shared" si="113"/>
        <v>#DIV/0!</v>
      </c>
      <c r="CR267" s="66" t="e">
        <f t="shared" si="114"/>
        <v>#DIV/0!</v>
      </c>
      <c r="CS267" s="66" t="e">
        <f t="shared" si="115"/>
        <v>#DIV/0!</v>
      </c>
      <c r="CT267" s="66" t="e">
        <f t="shared" si="116"/>
        <v>#DIV/0!</v>
      </c>
      <c r="CU267" s="24" t="e">
        <f>10*LOG10(IF(CM267="",0,POWER(10,((CM267+'ModelParams Lw'!$O$4)/10))) +IF(CN267="",0,POWER(10,((CN267+'ModelParams Lw'!$P$4)/10))) +IF(CO267="",0,POWER(10,((CO267+'ModelParams Lw'!$Q$4)/10))) +IF(CP267="",0,POWER(10,((CP267+'ModelParams Lw'!$R$4)/10))) +IF(CQ267="",0,POWER(10,((CQ267+'ModelParams Lw'!$S$4)/10))) +IF(CR267="",0,POWER(10,((CR267+'ModelParams Lw'!$T$4)/10))) +IF(CS267="",0,POWER(10,((CS267+'ModelParams Lw'!$U$4)/10)))+IF(CT267="",0,POWER(10,((CT267+'ModelParams Lw'!$V$4)/10))))</f>
        <v>#DIV/0!</v>
      </c>
      <c r="CV267" s="24" t="e">
        <f t="shared" si="117"/>
        <v>#DIV/0!</v>
      </c>
      <c r="CW267" s="24" t="e">
        <f>(CM267-'ModelParams Lw'!O$10)/'ModelParams Lw'!O$11</f>
        <v>#DIV/0!</v>
      </c>
      <c r="CX267" s="24" t="e">
        <f>(CN267-'ModelParams Lw'!P$10)/'ModelParams Lw'!P$11</f>
        <v>#DIV/0!</v>
      </c>
      <c r="CY267" s="24" t="e">
        <f>(CO267-'ModelParams Lw'!Q$10)/'ModelParams Lw'!Q$11</f>
        <v>#DIV/0!</v>
      </c>
      <c r="CZ267" s="24" t="e">
        <f>(CP267-'ModelParams Lw'!R$10)/'ModelParams Lw'!R$11</f>
        <v>#DIV/0!</v>
      </c>
      <c r="DA267" s="24" t="e">
        <f>(CQ267-'ModelParams Lw'!S$10)/'ModelParams Lw'!S$11</f>
        <v>#DIV/0!</v>
      </c>
      <c r="DB267" s="24" t="e">
        <f>(CR267-'ModelParams Lw'!T$10)/'ModelParams Lw'!T$11</f>
        <v>#DIV/0!</v>
      </c>
      <c r="DC267" s="24" t="e">
        <f>(CS267-'ModelParams Lw'!U$10)/'ModelParams Lw'!U$11</f>
        <v>#DIV/0!</v>
      </c>
      <c r="DD267" s="24" t="e">
        <f>(CT267-'ModelParams Lw'!V$10)/'ModelParams Lw'!V$11</f>
        <v>#DIV/0!</v>
      </c>
    </row>
    <row r="268" spans="1:108" x14ac:dyDescent="0.25">
      <c r="A268" s="12">
        <f>'Sound Power'!B268</f>
        <v>0</v>
      </c>
      <c r="B268" s="12">
        <f>'Sound Power'!D268</f>
        <v>0</v>
      </c>
      <c r="C268" s="12">
        <f>'Sound Power'!E268</f>
        <v>0</v>
      </c>
      <c r="D268" s="12">
        <f>'Sound Power'!F268</f>
        <v>0</v>
      </c>
      <c r="E268" s="67" t="e">
        <f>IF(Calcul!$G273="SA",'Sound Power'!AY268,'Sound Power'!P268)</f>
        <v>#DIV/0!</v>
      </c>
      <c r="F268" s="67" t="e">
        <f>IF(Calcul!$G273="SA",'Sound Power'!AZ268,'Sound Power'!Q268)</f>
        <v>#DIV/0!</v>
      </c>
      <c r="G268" s="67" t="e">
        <f>IF(Calcul!$G273="SA",'Sound Power'!BA268,'Sound Power'!R268)</f>
        <v>#DIV/0!</v>
      </c>
      <c r="H268" s="67" t="e">
        <f>IF(Calcul!$G273="SA",'Sound Power'!BB268,'Sound Power'!S268)</f>
        <v>#DIV/0!</v>
      </c>
      <c r="I268" s="67" t="e">
        <f>IF(Calcul!$G273="SA",'Sound Power'!BC268,'Sound Power'!T268)</f>
        <v>#DIV/0!</v>
      </c>
      <c r="J268" s="67" t="e">
        <f>IF(Calcul!$G273="SA",'Sound Power'!BD268,'Sound Power'!U268)</f>
        <v>#DIV/0!</v>
      </c>
      <c r="K268" s="67" t="e">
        <f>IF(Calcul!$G273="SA",'Sound Power'!BE268,'Sound Power'!V268)</f>
        <v>#DIV/0!</v>
      </c>
      <c r="L268" s="67" t="e">
        <f>IF(Calcul!$G273="SA",'Sound Power'!BF268,'Sound Power'!W268)</f>
        <v>#DIV/0!</v>
      </c>
      <c r="M268" s="67" t="e">
        <f>'Sound Power'!BY268</f>
        <v>#DIV/0!</v>
      </c>
      <c r="N268" s="67" t="e">
        <f>'Sound Power'!BZ268</f>
        <v>#DIV/0!</v>
      </c>
      <c r="O268" s="67" t="e">
        <f>'Sound Power'!CA268</f>
        <v>#DIV/0!</v>
      </c>
      <c r="P268" s="67" t="e">
        <f>'Sound Power'!CB268</f>
        <v>#DIV/0!</v>
      </c>
      <c r="Q268" s="67" t="e">
        <f>'Sound Power'!CC268</f>
        <v>#DIV/0!</v>
      </c>
      <c r="R268" s="67" t="e">
        <f>'Sound Power'!CD268</f>
        <v>#DIV/0!</v>
      </c>
      <c r="S268" s="67" t="e">
        <f>'Sound Power'!CE268</f>
        <v>#DIV/0!</v>
      </c>
      <c r="T268" s="67" t="e">
        <f>'Sound Power'!CF268</f>
        <v>#DIV/0!</v>
      </c>
      <c r="U268" s="64">
        <f t="shared" si="97"/>
        <v>0</v>
      </c>
      <c r="V268" s="64">
        <f t="shared" si="98"/>
        <v>0</v>
      </c>
      <c r="W268" s="67" t="e">
        <f>('ModelParams Lp'!B$4*10^'ModelParams Lp'!B$5*($U268/$V268)^'ModelParams Lp'!B$6)*3</f>
        <v>#DIV/0!</v>
      </c>
      <c r="X268" s="67" t="e">
        <f>('ModelParams Lp'!C$4*10^'ModelParams Lp'!C$5*($U268/$V268)^'ModelParams Lp'!C$6)*3</f>
        <v>#DIV/0!</v>
      </c>
      <c r="Y268" s="67" t="e">
        <f>('ModelParams Lp'!D$4*10^'ModelParams Lp'!D$5*($U268/$V268)^'ModelParams Lp'!D$6)*3</f>
        <v>#DIV/0!</v>
      </c>
      <c r="Z268" s="67" t="e">
        <f>('ModelParams Lp'!E$4*10^'ModelParams Lp'!E$5*($U268/$V268)^'ModelParams Lp'!E$6)*3</f>
        <v>#DIV/0!</v>
      </c>
      <c r="AA268" s="67" t="e">
        <f>('ModelParams Lp'!F$4*10^'ModelParams Lp'!F$5*($U268/$V268)^'ModelParams Lp'!F$6)*3</f>
        <v>#DIV/0!</v>
      </c>
      <c r="AB268" s="67" t="e">
        <f>('ModelParams Lp'!G$4*10^'ModelParams Lp'!G$5*($U268/$V268)^'ModelParams Lp'!G$6)*3</f>
        <v>#DIV/0!</v>
      </c>
      <c r="AC268" s="67" t="e">
        <f>('ModelParams Lp'!H$4*10^'ModelParams Lp'!H$5*($U268/$V268)^'ModelParams Lp'!H$6)*3</f>
        <v>#DIV/0!</v>
      </c>
      <c r="AD268" s="67" t="e">
        <f>('ModelParams Lp'!I$4*10^'ModelParams Lp'!I$5*($U268/$V268)^'ModelParams Lp'!I$6)*3</f>
        <v>#DIV/0!</v>
      </c>
      <c r="AE268" s="53" t="e">
        <f t="shared" si="99"/>
        <v>#DIV/0!</v>
      </c>
      <c r="AF268" s="53" t="e">
        <f>IF(AE268&lt;'ModelParams Lp'!$B$16,-1,IF(AE268&lt;'ModelParams Lp'!$C$16,0,IF(AE268&lt;'ModelParams Lp'!$D$16,1,IF(AE268&lt;'ModelParams Lp'!$E$16,2,IF(AE268&lt;'ModelParams Lp'!$F$16,3,IF(AE268&lt;'ModelParams Lp'!$G$16,4,IF(AE268&lt;'ModelParams Lp'!$H$16,5,6)))))))</f>
        <v>#DIV/0!</v>
      </c>
      <c r="AG268" s="67" t="e">
        <f ca="1">IF($AF268&gt;1,0,OFFSET('ModelParams Lp'!$C$12,0,-'Sound Pressure'!$AF268))</f>
        <v>#DIV/0!</v>
      </c>
      <c r="AH268" s="67" t="e">
        <f ca="1">IF($AF268&gt;2,0,OFFSET('ModelParams Lp'!$D$12,0,-'Sound Pressure'!$AF268))</f>
        <v>#DIV/0!</v>
      </c>
      <c r="AI268" s="67" t="e">
        <f ca="1">IF($AF268&gt;3,0,OFFSET('ModelParams Lp'!$E$12,0,-'Sound Pressure'!$AF268))</f>
        <v>#DIV/0!</v>
      </c>
      <c r="AJ268" s="67" t="e">
        <f ca="1">IF($AF268&gt;4,0,OFFSET('ModelParams Lp'!$F$12,0,-'Sound Pressure'!$AF268))</f>
        <v>#DIV/0!</v>
      </c>
      <c r="AK268" s="67" t="e">
        <f ca="1">IF($AF268&gt;3,0,OFFSET('ModelParams Lp'!$G$12,0,-'Sound Pressure'!$AF268))</f>
        <v>#DIV/0!</v>
      </c>
      <c r="AL268" s="67" t="e">
        <f ca="1">IF($AF268&gt;5,0,OFFSET('ModelParams Lp'!$H$12,0,-'Sound Pressure'!$AF268))</f>
        <v>#DIV/0!</v>
      </c>
      <c r="AM268" s="67" t="e">
        <f ca="1">IF($AF268&gt;6,0,OFFSET('ModelParams Lp'!$I$12,0,-'Sound Pressure'!$AF268))</f>
        <v>#DIV/0!</v>
      </c>
      <c r="AN268" s="67" t="e">
        <f ca="1">IF($AF268&gt;7,0,IF($AF$4&lt;0,3,OFFSET('ModelParams Lp'!$J$12,0,-'Sound Pressure'!$AF268)))</f>
        <v>#DIV/0!</v>
      </c>
      <c r="AO268" s="67" t="e">
        <f t="shared" si="118"/>
        <v>#DIV/0!</v>
      </c>
      <c r="AP268" s="67" t="e">
        <f t="shared" si="118"/>
        <v>#DIV/0!</v>
      </c>
      <c r="AQ268" s="67" t="e">
        <f t="shared" si="118"/>
        <v>#DIV/0!</v>
      </c>
      <c r="AR268" s="67" t="e">
        <f t="shared" si="118"/>
        <v>#DIV/0!</v>
      </c>
      <c r="AS268" s="67" t="e">
        <f t="shared" si="118"/>
        <v>#DIV/0!</v>
      </c>
      <c r="AT268" s="67" t="e">
        <f t="shared" si="118"/>
        <v>#DIV/0!</v>
      </c>
      <c r="AU268" s="67" t="e">
        <f t="shared" si="118"/>
        <v>#DIV/0!</v>
      </c>
      <c r="AV268" s="67" t="e">
        <f t="shared" si="118"/>
        <v>#DIV/0!</v>
      </c>
      <c r="AW268" s="67">
        <f>'ModelParams Lp'!B$22</f>
        <v>4</v>
      </c>
      <c r="AX268" s="67">
        <f>'ModelParams Lp'!C$22</f>
        <v>2</v>
      </c>
      <c r="AY268" s="67">
        <f>'ModelParams Lp'!D$22</f>
        <v>1</v>
      </c>
      <c r="AZ268" s="67">
        <f>'ModelParams Lp'!E$22</f>
        <v>0</v>
      </c>
      <c r="BA268" s="67">
        <f>'ModelParams Lp'!F$22</f>
        <v>0</v>
      </c>
      <c r="BB268" s="67">
        <f>'ModelParams Lp'!G$22</f>
        <v>0</v>
      </c>
      <c r="BC268" s="67">
        <f>'ModelParams Lp'!H$22</f>
        <v>0</v>
      </c>
      <c r="BD268" s="67">
        <f>'ModelParams Lp'!I$22</f>
        <v>0</v>
      </c>
      <c r="BE268" s="67" t="e">
        <f>-10*LOG(2/(4*PI()*2^2)+4/(0.163*(Calcul!$K273*Calcul!$L273)/VLOOKUP(Calcul!$I273,'ModelParams Lp'!$E$37:$F$39,2,0)))</f>
        <v>#N/A</v>
      </c>
      <c r="BF268" s="67" t="e">
        <f>-10*LOG(2/(4*PI()*2^2)+4/(0.163*(Calcul!$K273*Calcul!$L273)/VLOOKUP(Calcul!$I273,'ModelParams Lp'!$E$37:$F$39,2,0)))</f>
        <v>#N/A</v>
      </c>
      <c r="BG268" s="67" t="e">
        <f>-10*LOG(2/(4*PI()*2^2)+4/(0.163*(Calcul!$K273*Calcul!$L273)/VLOOKUP(Calcul!$I273,'ModelParams Lp'!$E$37:$F$39,2,0)))</f>
        <v>#N/A</v>
      </c>
      <c r="BH268" s="67" t="e">
        <f>-10*LOG(2/(4*PI()*2^2)+4/(0.163*(Calcul!$K273*Calcul!$L273)/VLOOKUP(Calcul!$I273,'ModelParams Lp'!$E$37:$F$39,2,0)))</f>
        <v>#N/A</v>
      </c>
      <c r="BI268" s="67" t="e">
        <f>-10*LOG(2/(4*PI()*2^2)+4/(0.163*(Calcul!$K273*Calcul!$L273)/VLOOKUP(Calcul!$I273,'ModelParams Lp'!$E$37:$F$39,2,0)))</f>
        <v>#N/A</v>
      </c>
      <c r="BJ268" s="67" t="e">
        <f>-10*LOG(2/(4*PI()*2^2)+4/(0.163*(Calcul!$K273*Calcul!$L273)/VLOOKUP(Calcul!$I273,'ModelParams Lp'!$E$37:$F$39,2,0)))</f>
        <v>#N/A</v>
      </c>
      <c r="BK268" s="67" t="e">
        <f>-10*LOG(2/(4*PI()*2^2)+4/(0.163*(Calcul!$K273*Calcul!$L273)/VLOOKUP(Calcul!$I273,'ModelParams Lp'!$E$37:$F$39,2,0)))</f>
        <v>#N/A</v>
      </c>
      <c r="BL268" s="67" t="e">
        <f>-10*LOG(2/(4*PI()*2^2)+4/(0.163*(Calcul!$K273*Calcul!$L273)/VLOOKUP(Calcul!$I273,'ModelParams Lp'!$E$37:$F$39,2,0)))</f>
        <v>#N/A</v>
      </c>
      <c r="BM268" s="67" t="e">
        <f>VLOOKUP(Calcul!$J273,'ModelParams Lp'!$D$28:$O$32,5,0)+BE268</f>
        <v>#N/A</v>
      </c>
      <c r="BN268" s="67" t="e">
        <f>VLOOKUP(Calcul!$J273,'ModelParams Lp'!$D$28:$O$32,6,0)+BF268</f>
        <v>#N/A</v>
      </c>
      <c r="BO268" s="67" t="e">
        <f>VLOOKUP(Calcul!$J273,'ModelParams Lp'!$D$28:$O$32,7,0)+BG268</f>
        <v>#N/A</v>
      </c>
      <c r="BP268" s="67" t="e">
        <f>VLOOKUP(Calcul!$J273,'ModelParams Lp'!$D$28:$O$32,8,0)+BH268</f>
        <v>#N/A</v>
      </c>
      <c r="BQ268" s="67" t="e">
        <f>VLOOKUP(Calcul!$J273,'ModelParams Lp'!$D$28:$O$32,9,0)+BI268</f>
        <v>#N/A</v>
      </c>
      <c r="BR268" s="67" t="e">
        <f>VLOOKUP(Calcul!$J273,'ModelParams Lp'!$D$28:$O$32,10,0)+BJ268</f>
        <v>#N/A</v>
      </c>
      <c r="BS268" s="67" t="e">
        <f>VLOOKUP(Calcul!$J273,'ModelParams Lp'!$D$28:$O$32,11,0)+BK268</f>
        <v>#N/A</v>
      </c>
      <c r="BT268" s="67" t="e">
        <f>VLOOKUP(Calcul!$J273,'ModelParams Lp'!$D$28:$O$32,12,0)+BL268</f>
        <v>#N/A</v>
      </c>
      <c r="BU268" s="66" t="e">
        <f t="shared" ca="1" si="100"/>
        <v>#DIV/0!</v>
      </c>
      <c r="BV268" s="66" t="e">
        <f t="shared" ca="1" si="101"/>
        <v>#DIV/0!</v>
      </c>
      <c r="BW268" s="66" t="e">
        <f t="shared" ca="1" si="102"/>
        <v>#DIV/0!</v>
      </c>
      <c r="BX268" s="66" t="e">
        <f t="shared" ca="1" si="103"/>
        <v>#DIV/0!</v>
      </c>
      <c r="BY268" s="66" t="e">
        <f t="shared" ca="1" si="104"/>
        <v>#DIV/0!</v>
      </c>
      <c r="BZ268" s="66" t="e">
        <f t="shared" ca="1" si="105"/>
        <v>#DIV/0!</v>
      </c>
      <c r="CA268" s="66" t="e">
        <f t="shared" ca="1" si="106"/>
        <v>#DIV/0!</v>
      </c>
      <c r="CB268" s="66" t="e">
        <f t="shared" ca="1" si="107"/>
        <v>#DIV/0!</v>
      </c>
      <c r="CC268" s="24" t="e">
        <f ca="1">10*LOG10(IF(BU268="",0,POWER(10,((BU268+'ModelParams Lw'!$O$4)/10))) +IF(BV268="",0,POWER(10,((BV268+'ModelParams Lw'!$P$4)/10))) +IF(BW268="",0,POWER(10,((BW268+'ModelParams Lw'!$Q$4)/10))) +IF(BX268="",0,POWER(10,((BX268+'ModelParams Lw'!$R$4)/10))) +IF(BY268="",0,POWER(10,((BY268+'ModelParams Lw'!$S$4)/10))) +IF(BZ268="",0,POWER(10,((BZ268+'ModelParams Lw'!$T$4)/10))) +IF(CA268="",0,POWER(10,((CA268+'ModelParams Lw'!$U$4)/10)))+IF(CB268="",0,POWER(10,((CB268+'ModelParams Lw'!$V$4)/10))))</f>
        <v>#DIV/0!</v>
      </c>
      <c r="CD268" s="24" t="e">
        <f t="shared" ca="1" si="108"/>
        <v>#DIV/0!</v>
      </c>
      <c r="CE268" s="24" t="e">
        <f ca="1">(BU268-'ModelParams Lw'!O$10)/'ModelParams Lw'!O$11</f>
        <v>#DIV/0!</v>
      </c>
      <c r="CF268" s="24" t="e">
        <f ca="1">(BV268-'ModelParams Lw'!P$10)/'ModelParams Lw'!P$11</f>
        <v>#DIV/0!</v>
      </c>
      <c r="CG268" s="24" t="e">
        <f ca="1">(BW268-'ModelParams Lw'!Q$10)/'ModelParams Lw'!Q$11</f>
        <v>#DIV/0!</v>
      </c>
      <c r="CH268" s="24" t="e">
        <f ca="1">(BX268-'ModelParams Lw'!R$10)/'ModelParams Lw'!R$11</f>
        <v>#DIV/0!</v>
      </c>
      <c r="CI268" s="24" t="e">
        <f ca="1">(BY268-'ModelParams Lw'!S$10)/'ModelParams Lw'!S$11</f>
        <v>#DIV/0!</v>
      </c>
      <c r="CJ268" s="24" t="e">
        <f ca="1">(BZ268-'ModelParams Lw'!T$10)/'ModelParams Lw'!T$11</f>
        <v>#DIV/0!</v>
      </c>
      <c r="CK268" s="24" t="e">
        <f ca="1">(CA268-'ModelParams Lw'!U$10)/'ModelParams Lw'!U$11</f>
        <v>#DIV/0!</v>
      </c>
      <c r="CL268" s="24" t="e">
        <f ca="1">(CB268-'ModelParams Lw'!V$10)/'ModelParams Lw'!V$11</f>
        <v>#DIV/0!</v>
      </c>
      <c r="CM268" s="66" t="e">
        <f t="shared" si="109"/>
        <v>#DIV/0!</v>
      </c>
      <c r="CN268" s="66" t="e">
        <f t="shared" si="110"/>
        <v>#DIV/0!</v>
      </c>
      <c r="CO268" s="66" t="e">
        <f t="shared" si="111"/>
        <v>#DIV/0!</v>
      </c>
      <c r="CP268" s="66" t="e">
        <f t="shared" si="112"/>
        <v>#DIV/0!</v>
      </c>
      <c r="CQ268" s="66" t="e">
        <f t="shared" si="113"/>
        <v>#DIV/0!</v>
      </c>
      <c r="CR268" s="66" t="e">
        <f t="shared" si="114"/>
        <v>#DIV/0!</v>
      </c>
      <c r="CS268" s="66" t="e">
        <f t="shared" si="115"/>
        <v>#DIV/0!</v>
      </c>
      <c r="CT268" s="66" t="e">
        <f t="shared" si="116"/>
        <v>#DIV/0!</v>
      </c>
      <c r="CU268" s="24" t="e">
        <f>10*LOG10(IF(CM268="",0,POWER(10,((CM268+'ModelParams Lw'!$O$4)/10))) +IF(CN268="",0,POWER(10,((CN268+'ModelParams Lw'!$P$4)/10))) +IF(CO268="",0,POWER(10,((CO268+'ModelParams Lw'!$Q$4)/10))) +IF(CP268="",0,POWER(10,((CP268+'ModelParams Lw'!$R$4)/10))) +IF(CQ268="",0,POWER(10,((CQ268+'ModelParams Lw'!$S$4)/10))) +IF(CR268="",0,POWER(10,((CR268+'ModelParams Lw'!$T$4)/10))) +IF(CS268="",0,POWER(10,((CS268+'ModelParams Lw'!$U$4)/10)))+IF(CT268="",0,POWER(10,((CT268+'ModelParams Lw'!$V$4)/10))))</f>
        <v>#DIV/0!</v>
      </c>
      <c r="CV268" s="24" t="e">
        <f t="shared" si="117"/>
        <v>#DIV/0!</v>
      </c>
      <c r="CW268" s="24" t="e">
        <f>(CM268-'ModelParams Lw'!O$10)/'ModelParams Lw'!O$11</f>
        <v>#DIV/0!</v>
      </c>
      <c r="CX268" s="24" t="e">
        <f>(CN268-'ModelParams Lw'!P$10)/'ModelParams Lw'!P$11</f>
        <v>#DIV/0!</v>
      </c>
      <c r="CY268" s="24" t="e">
        <f>(CO268-'ModelParams Lw'!Q$10)/'ModelParams Lw'!Q$11</f>
        <v>#DIV/0!</v>
      </c>
      <c r="CZ268" s="24" t="e">
        <f>(CP268-'ModelParams Lw'!R$10)/'ModelParams Lw'!R$11</f>
        <v>#DIV/0!</v>
      </c>
      <c r="DA268" s="24" t="e">
        <f>(CQ268-'ModelParams Lw'!S$10)/'ModelParams Lw'!S$11</f>
        <v>#DIV/0!</v>
      </c>
      <c r="DB268" s="24" t="e">
        <f>(CR268-'ModelParams Lw'!T$10)/'ModelParams Lw'!T$11</f>
        <v>#DIV/0!</v>
      </c>
      <c r="DC268" s="24" t="e">
        <f>(CS268-'ModelParams Lw'!U$10)/'ModelParams Lw'!U$11</f>
        <v>#DIV/0!</v>
      </c>
      <c r="DD268" s="24" t="e">
        <f>(CT268-'ModelParams Lw'!V$10)/'ModelParams Lw'!V$11</f>
        <v>#DIV/0!</v>
      </c>
    </row>
    <row r="269" spans="1:108" x14ac:dyDescent="0.25">
      <c r="A269" s="12">
        <f>'Sound Power'!B269</f>
        <v>0</v>
      </c>
      <c r="B269" s="12">
        <f>'Sound Power'!D269</f>
        <v>0</v>
      </c>
      <c r="C269" s="12">
        <f>'Sound Power'!E269</f>
        <v>0</v>
      </c>
      <c r="D269" s="12">
        <f>'Sound Power'!F269</f>
        <v>0</v>
      </c>
      <c r="E269" s="67" t="e">
        <f>IF(Calcul!$G274="SA",'Sound Power'!AY269,'Sound Power'!P269)</f>
        <v>#DIV/0!</v>
      </c>
      <c r="F269" s="67" t="e">
        <f>IF(Calcul!$G274="SA",'Sound Power'!AZ269,'Sound Power'!Q269)</f>
        <v>#DIV/0!</v>
      </c>
      <c r="G269" s="67" t="e">
        <f>IF(Calcul!$G274="SA",'Sound Power'!BA269,'Sound Power'!R269)</f>
        <v>#DIV/0!</v>
      </c>
      <c r="H269" s="67" t="e">
        <f>IF(Calcul!$G274="SA",'Sound Power'!BB269,'Sound Power'!S269)</f>
        <v>#DIV/0!</v>
      </c>
      <c r="I269" s="67" t="e">
        <f>IF(Calcul!$G274="SA",'Sound Power'!BC269,'Sound Power'!T269)</f>
        <v>#DIV/0!</v>
      </c>
      <c r="J269" s="67" t="e">
        <f>IF(Calcul!$G274="SA",'Sound Power'!BD269,'Sound Power'!U269)</f>
        <v>#DIV/0!</v>
      </c>
      <c r="K269" s="67" t="e">
        <f>IF(Calcul!$G274="SA",'Sound Power'!BE269,'Sound Power'!V269)</f>
        <v>#DIV/0!</v>
      </c>
      <c r="L269" s="67" t="e">
        <f>IF(Calcul!$G274="SA",'Sound Power'!BF269,'Sound Power'!W269)</f>
        <v>#DIV/0!</v>
      </c>
      <c r="M269" s="67" t="e">
        <f>'Sound Power'!BY269</f>
        <v>#DIV/0!</v>
      </c>
      <c r="N269" s="67" t="e">
        <f>'Sound Power'!BZ269</f>
        <v>#DIV/0!</v>
      </c>
      <c r="O269" s="67" t="e">
        <f>'Sound Power'!CA269</f>
        <v>#DIV/0!</v>
      </c>
      <c r="P269" s="67" t="e">
        <f>'Sound Power'!CB269</f>
        <v>#DIV/0!</v>
      </c>
      <c r="Q269" s="67" t="e">
        <f>'Sound Power'!CC269</f>
        <v>#DIV/0!</v>
      </c>
      <c r="R269" s="67" t="e">
        <f>'Sound Power'!CD269</f>
        <v>#DIV/0!</v>
      </c>
      <c r="S269" s="67" t="e">
        <f>'Sound Power'!CE269</f>
        <v>#DIV/0!</v>
      </c>
      <c r="T269" s="67" t="e">
        <f>'Sound Power'!CF269</f>
        <v>#DIV/0!</v>
      </c>
      <c r="U269" s="64">
        <f t="shared" si="97"/>
        <v>0</v>
      </c>
      <c r="V269" s="64">
        <f t="shared" si="98"/>
        <v>0</v>
      </c>
      <c r="W269" s="67" t="e">
        <f>('ModelParams Lp'!B$4*10^'ModelParams Lp'!B$5*($U269/$V269)^'ModelParams Lp'!B$6)*3</f>
        <v>#DIV/0!</v>
      </c>
      <c r="X269" s="67" t="e">
        <f>('ModelParams Lp'!C$4*10^'ModelParams Lp'!C$5*($U269/$V269)^'ModelParams Lp'!C$6)*3</f>
        <v>#DIV/0!</v>
      </c>
      <c r="Y269" s="67" t="e">
        <f>('ModelParams Lp'!D$4*10^'ModelParams Lp'!D$5*($U269/$V269)^'ModelParams Lp'!D$6)*3</f>
        <v>#DIV/0!</v>
      </c>
      <c r="Z269" s="67" t="e">
        <f>('ModelParams Lp'!E$4*10^'ModelParams Lp'!E$5*($U269/$V269)^'ModelParams Lp'!E$6)*3</f>
        <v>#DIV/0!</v>
      </c>
      <c r="AA269" s="67" t="e">
        <f>('ModelParams Lp'!F$4*10^'ModelParams Lp'!F$5*($U269/$V269)^'ModelParams Lp'!F$6)*3</f>
        <v>#DIV/0!</v>
      </c>
      <c r="AB269" s="67" t="e">
        <f>('ModelParams Lp'!G$4*10^'ModelParams Lp'!G$5*($U269/$V269)^'ModelParams Lp'!G$6)*3</f>
        <v>#DIV/0!</v>
      </c>
      <c r="AC269" s="67" t="e">
        <f>('ModelParams Lp'!H$4*10^'ModelParams Lp'!H$5*($U269/$V269)^'ModelParams Lp'!H$6)*3</f>
        <v>#DIV/0!</v>
      </c>
      <c r="AD269" s="67" t="e">
        <f>('ModelParams Lp'!I$4*10^'ModelParams Lp'!I$5*($U269/$V269)^'ModelParams Lp'!I$6)*3</f>
        <v>#DIV/0!</v>
      </c>
      <c r="AE269" s="53" t="e">
        <f t="shared" si="99"/>
        <v>#DIV/0!</v>
      </c>
      <c r="AF269" s="53" t="e">
        <f>IF(AE269&lt;'ModelParams Lp'!$B$16,-1,IF(AE269&lt;'ModelParams Lp'!$C$16,0,IF(AE269&lt;'ModelParams Lp'!$D$16,1,IF(AE269&lt;'ModelParams Lp'!$E$16,2,IF(AE269&lt;'ModelParams Lp'!$F$16,3,IF(AE269&lt;'ModelParams Lp'!$G$16,4,IF(AE269&lt;'ModelParams Lp'!$H$16,5,6)))))))</f>
        <v>#DIV/0!</v>
      </c>
      <c r="AG269" s="67" t="e">
        <f ca="1">IF($AF269&gt;1,0,OFFSET('ModelParams Lp'!$C$12,0,-'Sound Pressure'!$AF269))</f>
        <v>#DIV/0!</v>
      </c>
      <c r="AH269" s="67" t="e">
        <f ca="1">IF($AF269&gt;2,0,OFFSET('ModelParams Lp'!$D$12,0,-'Sound Pressure'!$AF269))</f>
        <v>#DIV/0!</v>
      </c>
      <c r="AI269" s="67" t="e">
        <f ca="1">IF($AF269&gt;3,0,OFFSET('ModelParams Lp'!$E$12,0,-'Sound Pressure'!$AF269))</f>
        <v>#DIV/0!</v>
      </c>
      <c r="AJ269" s="67" t="e">
        <f ca="1">IF($AF269&gt;4,0,OFFSET('ModelParams Lp'!$F$12,0,-'Sound Pressure'!$AF269))</f>
        <v>#DIV/0!</v>
      </c>
      <c r="AK269" s="67" t="e">
        <f ca="1">IF($AF269&gt;3,0,OFFSET('ModelParams Lp'!$G$12,0,-'Sound Pressure'!$AF269))</f>
        <v>#DIV/0!</v>
      </c>
      <c r="AL269" s="67" t="e">
        <f ca="1">IF($AF269&gt;5,0,OFFSET('ModelParams Lp'!$H$12,0,-'Sound Pressure'!$AF269))</f>
        <v>#DIV/0!</v>
      </c>
      <c r="AM269" s="67" t="e">
        <f ca="1">IF($AF269&gt;6,0,OFFSET('ModelParams Lp'!$I$12,0,-'Sound Pressure'!$AF269))</f>
        <v>#DIV/0!</v>
      </c>
      <c r="AN269" s="67" t="e">
        <f ca="1">IF($AF269&gt;7,0,IF($AF$4&lt;0,3,OFFSET('ModelParams Lp'!$J$12,0,-'Sound Pressure'!$AF269)))</f>
        <v>#DIV/0!</v>
      </c>
      <c r="AO269" s="67" t="e">
        <f t="shared" si="118"/>
        <v>#DIV/0!</v>
      </c>
      <c r="AP269" s="67" t="e">
        <f t="shared" si="118"/>
        <v>#DIV/0!</v>
      </c>
      <c r="AQ269" s="67" t="e">
        <f t="shared" si="118"/>
        <v>#DIV/0!</v>
      </c>
      <c r="AR269" s="67" t="e">
        <f t="shared" si="118"/>
        <v>#DIV/0!</v>
      </c>
      <c r="AS269" s="67" t="e">
        <f t="shared" si="118"/>
        <v>#DIV/0!</v>
      </c>
      <c r="AT269" s="67" t="e">
        <f t="shared" si="118"/>
        <v>#DIV/0!</v>
      </c>
      <c r="AU269" s="67" t="e">
        <f t="shared" si="118"/>
        <v>#DIV/0!</v>
      </c>
      <c r="AV269" s="67" t="e">
        <f t="shared" si="118"/>
        <v>#DIV/0!</v>
      </c>
      <c r="AW269" s="67">
        <f>'ModelParams Lp'!B$22</f>
        <v>4</v>
      </c>
      <c r="AX269" s="67">
        <f>'ModelParams Lp'!C$22</f>
        <v>2</v>
      </c>
      <c r="AY269" s="67">
        <f>'ModelParams Lp'!D$22</f>
        <v>1</v>
      </c>
      <c r="AZ269" s="67">
        <f>'ModelParams Lp'!E$22</f>
        <v>0</v>
      </c>
      <c r="BA269" s="67">
        <f>'ModelParams Lp'!F$22</f>
        <v>0</v>
      </c>
      <c r="BB269" s="67">
        <f>'ModelParams Lp'!G$22</f>
        <v>0</v>
      </c>
      <c r="BC269" s="67">
        <f>'ModelParams Lp'!H$22</f>
        <v>0</v>
      </c>
      <c r="BD269" s="67">
        <f>'ModelParams Lp'!I$22</f>
        <v>0</v>
      </c>
      <c r="BE269" s="67" t="e">
        <f>-10*LOG(2/(4*PI()*2^2)+4/(0.163*(Calcul!$K274*Calcul!$L274)/VLOOKUP(Calcul!$I274,'ModelParams Lp'!$E$37:$F$39,2,0)))</f>
        <v>#N/A</v>
      </c>
      <c r="BF269" s="67" t="e">
        <f>-10*LOG(2/(4*PI()*2^2)+4/(0.163*(Calcul!$K274*Calcul!$L274)/VLOOKUP(Calcul!$I274,'ModelParams Lp'!$E$37:$F$39,2,0)))</f>
        <v>#N/A</v>
      </c>
      <c r="BG269" s="67" t="e">
        <f>-10*LOG(2/(4*PI()*2^2)+4/(0.163*(Calcul!$K274*Calcul!$L274)/VLOOKUP(Calcul!$I274,'ModelParams Lp'!$E$37:$F$39,2,0)))</f>
        <v>#N/A</v>
      </c>
      <c r="BH269" s="67" t="e">
        <f>-10*LOG(2/(4*PI()*2^2)+4/(0.163*(Calcul!$K274*Calcul!$L274)/VLOOKUP(Calcul!$I274,'ModelParams Lp'!$E$37:$F$39,2,0)))</f>
        <v>#N/A</v>
      </c>
      <c r="BI269" s="67" t="e">
        <f>-10*LOG(2/(4*PI()*2^2)+4/(0.163*(Calcul!$K274*Calcul!$L274)/VLOOKUP(Calcul!$I274,'ModelParams Lp'!$E$37:$F$39,2,0)))</f>
        <v>#N/A</v>
      </c>
      <c r="BJ269" s="67" t="e">
        <f>-10*LOG(2/(4*PI()*2^2)+4/(0.163*(Calcul!$K274*Calcul!$L274)/VLOOKUP(Calcul!$I274,'ModelParams Lp'!$E$37:$F$39,2,0)))</f>
        <v>#N/A</v>
      </c>
      <c r="BK269" s="67" t="e">
        <f>-10*LOG(2/(4*PI()*2^2)+4/(0.163*(Calcul!$K274*Calcul!$L274)/VLOOKUP(Calcul!$I274,'ModelParams Lp'!$E$37:$F$39,2,0)))</f>
        <v>#N/A</v>
      </c>
      <c r="BL269" s="67" t="e">
        <f>-10*LOG(2/(4*PI()*2^2)+4/(0.163*(Calcul!$K274*Calcul!$L274)/VLOOKUP(Calcul!$I274,'ModelParams Lp'!$E$37:$F$39,2,0)))</f>
        <v>#N/A</v>
      </c>
      <c r="BM269" s="67" t="e">
        <f>VLOOKUP(Calcul!$J274,'ModelParams Lp'!$D$28:$O$32,5,0)+BE269</f>
        <v>#N/A</v>
      </c>
      <c r="BN269" s="67" t="e">
        <f>VLOOKUP(Calcul!$J274,'ModelParams Lp'!$D$28:$O$32,6,0)+BF269</f>
        <v>#N/A</v>
      </c>
      <c r="BO269" s="67" t="e">
        <f>VLOOKUP(Calcul!$J274,'ModelParams Lp'!$D$28:$O$32,7,0)+BG269</f>
        <v>#N/A</v>
      </c>
      <c r="BP269" s="67" t="e">
        <f>VLOOKUP(Calcul!$J274,'ModelParams Lp'!$D$28:$O$32,8,0)+BH269</f>
        <v>#N/A</v>
      </c>
      <c r="BQ269" s="67" t="e">
        <f>VLOOKUP(Calcul!$J274,'ModelParams Lp'!$D$28:$O$32,9,0)+BI269</f>
        <v>#N/A</v>
      </c>
      <c r="BR269" s="67" t="e">
        <f>VLOOKUP(Calcul!$J274,'ModelParams Lp'!$D$28:$O$32,10,0)+BJ269</f>
        <v>#N/A</v>
      </c>
      <c r="BS269" s="67" t="e">
        <f>VLOOKUP(Calcul!$J274,'ModelParams Lp'!$D$28:$O$32,11,0)+BK269</f>
        <v>#N/A</v>
      </c>
      <c r="BT269" s="67" t="e">
        <f>VLOOKUP(Calcul!$J274,'ModelParams Lp'!$D$28:$O$32,12,0)+BL269</f>
        <v>#N/A</v>
      </c>
      <c r="BU269" s="66" t="e">
        <f t="shared" ca="1" si="100"/>
        <v>#DIV/0!</v>
      </c>
      <c r="BV269" s="66" t="e">
        <f t="shared" ca="1" si="101"/>
        <v>#DIV/0!</v>
      </c>
      <c r="BW269" s="66" t="e">
        <f t="shared" ca="1" si="102"/>
        <v>#DIV/0!</v>
      </c>
      <c r="BX269" s="66" t="e">
        <f t="shared" ca="1" si="103"/>
        <v>#DIV/0!</v>
      </c>
      <c r="BY269" s="66" t="e">
        <f t="shared" ca="1" si="104"/>
        <v>#DIV/0!</v>
      </c>
      <c r="BZ269" s="66" t="e">
        <f t="shared" ca="1" si="105"/>
        <v>#DIV/0!</v>
      </c>
      <c r="CA269" s="66" t="e">
        <f t="shared" ca="1" si="106"/>
        <v>#DIV/0!</v>
      </c>
      <c r="CB269" s="66" t="e">
        <f t="shared" ca="1" si="107"/>
        <v>#DIV/0!</v>
      </c>
      <c r="CC269" s="24" t="e">
        <f ca="1">10*LOG10(IF(BU269="",0,POWER(10,((BU269+'ModelParams Lw'!$O$4)/10))) +IF(BV269="",0,POWER(10,((BV269+'ModelParams Lw'!$P$4)/10))) +IF(BW269="",0,POWER(10,((BW269+'ModelParams Lw'!$Q$4)/10))) +IF(BX269="",0,POWER(10,((BX269+'ModelParams Lw'!$R$4)/10))) +IF(BY269="",0,POWER(10,((BY269+'ModelParams Lw'!$S$4)/10))) +IF(BZ269="",0,POWER(10,((BZ269+'ModelParams Lw'!$T$4)/10))) +IF(CA269="",0,POWER(10,((CA269+'ModelParams Lw'!$U$4)/10)))+IF(CB269="",0,POWER(10,((CB269+'ModelParams Lw'!$V$4)/10))))</f>
        <v>#DIV/0!</v>
      </c>
      <c r="CD269" s="24" t="e">
        <f t="shared" ca="1" si="108"/>
        <v>#DIV/0!</v>
      </c>
      <c r="CE269" s="24" t="e">
        <f ca="1">(BU269-'ModelParams Lw'!O$10)/'ModelParams Lw'!O$11</f>
        <v>#DIV/0!</v>
      </c>
      <c r="CF269" s="24" t="e">
        <f ca="1">(BV269-'ModelParams Lw'!P$10)/'ModelParams Lw'!P$11</f>
        <v>#DIV/0!</v>
      </c>
      <c r="CG269" s="24" t="e">
        <f ca="1">(BW269-'ModelParams Lw'!Q$10)/'ModelParams Lw'!Q$11</f>
        <v>#DIV/0!</v>
      </c>
      <c r="CH269" s="24" t="e">
        <f ca="1">(BX269-'ModelParams Lw'!R$10)/'ModelParams Lw'!R$11</f>
        <v>#DIV/0!</v>
      </c>
      <c r="CI269" s="24" t="e">
        <f ca="1">(BY269-'ModelParams Lw'!S$10)/'ModelParams Lw'!S$11</f>
        <v>#DIV/0!</v>
      </c>
      <c r="CJ269" s="24" t="e">
        <f ca="1">(BZ269-'ModelParams Lw'!T$10)/'ModelParams Lw'!T$11</f>
        <v>#DIV/0!</v>
      </c>
      <c r="CK269" s="24" t="e">
        <f ca="1">(CA269-'ModelParams Lw'!U$10)/'ModelParams Lw'!U$11</f>
        <v>#DIV/0!</v>
      </c>
      <c r="CL269" s="24" t="e">
        <f ca="1">(CB269-'ModelParams Lw'!V$10)/'ModelParams Lw'!V$11</f>
        <v>#DIV/0!</v>
      </c>
      <c r="CM269" s="66" t="e">
        <f t="shared" si="109"/>
        <v>#DIV/0!</v>
      </c>
      <c r="CN269" s="66" t="e">
        <f t="shared" si="110"/>
        <v>#DIV/0!</v>
      </c>
      <c r="CO269" s="66" t="e">
        <f t="shared" si="111"/>
        <v>#DIV/0!</v>
      </c>
      <c r="CP269" s="66" t="e">
        <f t="shared" si="112"/>
        <v>#DIV/0!</v>
      </c>
      <c r="CQ269" s="66" t="e">
        <f t="shared" si="113"/>
        <v>#DIV/0!</v>
      </c>
      <c r="CR269" s="66" t="e">
        <f t="shared" si="114"/>
        <v>#DIV/0!</v>
      </c>
      <c r="CS269" s="66" t="e">
        <f t="shared" si="115"/>
        <v>#DIV/0!</v>
      </c>
      <c r="CT269" s="66" t="e">
        <f t="shared" si="116"/>
        <v>#DIV/0!</v>
      </c>
      <c r="CU269" s="24" t="e">
        <f>10*LOG10(IF(CM269="",0,POWER(10,((CM269+'ModelParams Lw'!$O$4)/10))) +IF(CN269="",0,POWER(10,((CN269+'ModelParams Lw'!$P$4)/10))) +IF(CO269="",0,POWER(10,((CO269+'ModelParams Lw'!$Q$4)/10))) +IF(CP269="",0,POWER(10,((CP269+'ModelParams Lw'!$R$4)/10))) +IF(CQ269="",0,POWER(10,((CQ269+'ModelParams Lw'!$S$4)/10))) +IF(CR269="",0,POWER(10,((CR269+'ModelParams Lw'!$T$4)/10))) +IF(CS269="",0,POWER(10,((CS269+'ModelParams Lw'!$U$4)/10)))+IF(CT269="",0,POWER(10,((CT269+'ModelParams Lw'!$V$4)/10))))</f>
        <v>#DIV/0!</v>
      </c>
      <c r="CV269" s="24" t="e">
        <f t="shared" si="117"/>
        <v>#DIV/0!</v>
      </c>
      <c r="CW269" s="24" t="e">
        <f>(CM269-'ModelParams Lw'!O$10)/'ModelParams Lw'!O$11</f>
        <v>#DIV/0!</v>
      </c>
      <c r="CX269" s="24" t="e">
        <f>(CN269-'ModelParams Lw'!P$10)/'ModelParams Lw'!P$11</f>
        <v>#DIV/0!</v>
      </c>
      <c r="CY269" s="24" t="e">
        <f>(CO269-'ModelParams Lw'!Q$10)/'ModelParams Lw'!Q$11</f>
        <v>#DIV/0!</v>
      </c>
      <c r="CZ269" s="24" t="e">
        <f>(CP269-'ModelParams Lw'!R$10)/'ModelParams Lw'!R$11</f>
        <v>#DIV/0!</v>
      </c>
      <c r="DA269" s="24" t="e">
        <f>(CQ269-'ModelParams Lw'!S$10)/'ModelParams Lw'!S$11</f>
        <v>#DIV/0!</v>
      </c>
      <c r="DB269" s="24" t="e">
        <f>(CR269-'ModelParams Lw'!T$10)/'ModelParams Lw'!T$11</f>
        <v>#DIV/0!</v>
      </c>
      <c r="DC269" s="24" t="e">
        <f>(CS269-'ModelParams Lw'!U$10)/'ModelParams Lw'!U$11</f>
        <v>#DIV/0!</v>
      </c>
      <c r="DD269" s="24" t="e">
        <f>(CT269-'ModelParams Lw'!V$10)/'ModelParams Lw'!V$11</f>
        <v>#DIV/0!</v>
      </c>
    </row>
    <row r="270" spans="1:108" x14ac:dyDescent="0.25">
      <c r="A270" s="12">
        <f>'Sound Power'!B270</f>
        <v>0</v>
      </c>
      <c r="B270" s="12">
        <f>'Sound Power'!D270</f>
        <v>0</v>
      </c>
      <c r="C270" s="12">
        <f>'Sound Power'!E270</f>
        <v>0</v>
      </c>
      <c r="D270" s="12">
        <f>'Sound Power'!F270</f>
        <v>0</v>
      </c>
      <c r="E270" s="67" t="e">
        <f>IF(Calcul!$G275="SA",'Sound Power'!AY270,'Sound Power'!P270)</f>
        <v>#DIV/0!</v>
      </c>
      <c r="F270" s="67" t="e">
        <f>IF(Calcul!$G275="SA",'Sound Power'!AZ270,'Sound Power'!Q270)</f>
        <v>#DIV/0!</v>
      </c>
      <c r="G270" s="67" t="e">
        <f>IF(Calcul!$G275="SA",'Sound Power'!BA270,'Sound Power'!R270)</f>
        <v>#DIV/0!</v>
      </c>
      <c r="H270" s="67" t="e">
        <f>IF(Calcul!$G275="SA",'Sound Power'!BB270,'Sound Power'!S270)</f>
        <v>#DIV/0!</v>
      </c>
      <c r="I270" s="67" t="e">
        <f>IF(Calcul!$G275="SA",'Sound Power'!BC270,'Sound Power'!T270)</f>
        <v>#DIV/0!</v>
      </c>
      <c r="J270" s="67" t="e">
        <f>IF(Calcul!$G275="SA",'Sound Power'!BD270,'Sound Power'!U270)</f>
        <v>#DIV/0!</v>
      </c>
      <c r="K270" s="67" t="e">
        <f>IF(Calcul!$G275="SA",'Sound Power'!BE270,'Sound Power'!V270)</f>
        <v>#DIV/0!</v>
      </c>
      <c r="L270" s="67" t="e">
        <f>IF(Calcul!$G275="SA",'Sound Power'!BF270,'Sound Power'!W270)</f>
        <v>#DIV/0!</v>
      </c>
      <c r="M270" s="67" t="e">
        <f>'Sound Power'!BY270</f>
        <v>#DIV/0!</v>
      </c>
      <c r="N270" s="67" t="e">
        <f>'Sound Power'!BZ270</f>
        <v>#DIV/0!</v>
      </c>
      <c r="O270" s="67" t="e">
        <f>'Sound Power'!CA270</f>
        <v>#DIV/0!</v>
      </c>
      <c r="P270" s="67" t="e">
        <f>'Sound Power'!CB270</f>
        <v>#DIV/0!</v>
      </c>
      <c r="Q270" s="67" t="e">
        <f>'Sound Power'!CC270</f>
        <v>#DIV/0!</v>
      </c>
      <c r="R270" s="67" t="e">
        <f>'Sound Power'!CD270</f>
        <v>#DIV/0!</v>
      </c>
      <c r="S270" s="67" t="e">
        <f>'Sound Power'!CE270</f>
        <v>#DIV/0!</v>
      </c>
      <c r="T270" s="67" t="e">
        <f>'Sound Power'!CF270</f>
        <v>#DIV/0!</v>
      </c>
      <c r="U270" s="64">
        <f t="shared" si="97"/>
        <v>0</v>
      </c>
      <c r="V270" s="64">
        <f t="shared" si="98"/>
        <v>0</v>
      </c>
      <c r="W270" s="67" t="e">
        <f>('ModelParams Lp'!B$4*10^'ModelParams Lp'!B$5*($U270/$V270)^'ModelParams Lp'!B$6)*3</f>
        <v>#DIV/0!</v>
      </c>
      <c r="X270" s="67" t="e">
        <f>('ModelParams Lp'!C$4*10^'ModelParams Lp'!C$5*($U270/$V270)^'ModelParams Lp'!C$6)*3</f>
        <v>#DIV/0!</v>
      </c>
      <c r="Y270" s="67" t="e">
        <f>('ModelParams Lp'!D$4*10^'ModelParams Lp'!D$5*($U270/$V270)^'ModelParams Lp'!D$6)*3</f>
        <v>#DIV/0!</v>
      </c>
      <c r="Z270" s="67" t="e">
        <f>('ModelParams Lp'!E$4*10^'ModelParams Lp'!E$5*($U270/$V270)^'ModelParams Lp'!E$6)*3</f>
        <v>#DIV/0!</v>
      </c>
      <c r="AA270" s="67" t="e">
        <f>('ModelParams Lp'!F$4*10^'ModelParams Lp'!F$5*($U270/$V270)^'ModelParams Lp'!F$6)*3</f>
        <v>#DIV/0!</v>
      </c>
      <c r="AB270" s="67" t="e">
        <f>('ModelParams Lp'!G$4*10^'ModelParams Lp'!G$5*($U270/$V270)^'ModelParams Lp'!G$6)*3</f>
        <v>#DIV/0!</v>
      </c>
      <c r="AC270" s="67" t="e">
        <f>('ModelParams Lp'!H$4*10^'ModelParams Lp'!H$5*($U270/$V270)^'ModelParams Lp'!H$6)*3</f>
        <v>#DIV/0!</v>
      </c>
      <c r="AD270" s="67" t="e">
        <f>('ModelParams Lp'!I$4*10^'ModelParams Lp'!I$5*($U270/$V270)^'ModelParams Lp'!I$6)*3</f>
        <v>#DIV/0!</v>
      </c>
      <c r="AE270" s="53" t="e">
        <f t="shared" si="99"/>
        <v>#DIV/0!</v>
      </c>
      <c r="AF270" s="53" t="e">
        <f>IF(AE270&lt;'ModelParams Lp'!$B$16,-1,IF(AE270&lt;'ModelParams Lp'!$C$16,0,IF(AE270&lt;'ModelParams Lp'!$D$16,1,IF(AE270&lt;'ModelParams Lp'!$E$16,2,IF(AE270&lt;'ModelParams Lp'!$F$16,3,IF(AE270&lt;'ModelParams Lp'!$G$16,4,IF(AE270&lt;'ModelParams Lp'!$H$16,5,6)))))))</f>
        <v>#DIV/0!</v>
      </c>
      <c r="AG270" s="67" t="e">
        <f ca="1">IF($AF270&gt;1,0,OFFSET('ModelParams Lp'!$C$12,0,-'Sound Pressure'!$AF270))</f>
        <v>#DIV/0!</v>
      </c>
      <c r="AH270" s="67" t="e">
        <f ca="1">IF($AF270&gt;2,0,OFFSET('ModelParams Lp'!$D$12,0,-'Sound Pressure'!$AF270))</f>
        <v>#DIV/0!</v>
      </c>
      <c r="AI270" s="67" t="e">
        <f ca="1">IF($AF270&gt;3,0,OFFSET('ModelParams Lp'!$E$12,0,-'Sound Pressure'!$AF270))</f>
        <v>#DIV/0!</v>
      </c>
      <c r="AJ270" s="67" t="e">
        <f ca="1">IF($AF270&gt;4,0,OFFSET('ModelParams Lp'!$F$12,0,-'Sound Pressure'!$AF270))</f>
        <v>#DIV/0!</v>
      </c>
      <c r="AK270" s="67" t="e">
        <f ca="1">IF($AF270&gt;3,0,OFFSET('ModelParams Lp'!$G$12,0,-'Sound Pressure'!$AF270))</f>
        <v>#DIV/0!</v>
      </c>
      <c r="AL270" s="67" t="e">
        <f ca="1">IF($AF270&gt;5,0,OFFSET('ModelParams Lp'!$H$12,0,-'Sound Pressure'!$AF270))</f>
        <v>#DIV/0!</v>
      </c>
      <c r="AM270" s="67" t="e">
        <f ca="1">IF($AF270&gt;6,0,OFFSET('ModelParams Lp'!$I$12,0,-'Sound Pressure'!$AF270))</f>
        <v>#DIV/0!</v>
      </c>
      <c r="AN270" s="67" t="e">
        <f ca="1">IF($AF270&gt;7,0,IF($AF$4&lt;0,3,OFFSET('ModelParams Lp'!$J$12,0,-'Sound Pressure'!$AF270)))</f>
        <v>#DIV/0!</v>
      </c>
      <c r="AO270" s="67" t="e">
        <f t="shared" si="118"/>
        <v>#DIV/0!</v>
      </c>
      <c r="AP270" s="67" t="e">
        <f t="shared" si="118"/>
        <v>#DIV/0!</v>
      </c>
      <c r="AQ270" s="67" t="e">
        <f t="shared" si="118"/>
        <v>#DIV/0!</v>
      </c>
      <c r="AR270" s="67" t="e">
        <f t="shared" si="118"/>
        <v>#DIV/0!</v>
      </c>
      <c r="AS270" s="67" t="e">
        <f t="shared" si="118"/>
        <v>#DIV/0!</v>
      </c>
      <c r="AT270" s="67" t="e">
        <f t="shared" si="118"/>
        <v>#DIV/0!</v>
      </c>
      <c r="AU270" s="67" t="e">
        <f t="shared" si="118"/>
        <v>#DIV/0!</v>
      </c>
      <c r="AV270" s="67" t="e">
        <f t="shared" si="118"/>
        <v>#DIV/0!</v>
      </c>
      <c r="AW270" s="67">
        <f>'ModelParams Lp'!B$22</f>
        <v>4</v>
      </c>
      <c r="AX270" s="67">
        <f>'ModelParams Lp'!C$22</f>
        <v>2</v>
      </c>
      <c r="AY270" s="67">
        <f>'ModelParams Lp'!D$22</f>
        <v>1</v>
      </c>
      <c r="AZ270" s="67">
        <f>'ModelParams Lp'!E$22</f>
        <v>0</v>
      </c>
      <c r="BA270" s="67">
        <f>'ModelParams Lp'!F$22</f>
        <v>0</v>
      </c>
      <c r="BB270" s="67">
        <f>'ModelParams Lp'!G$22</f>
        <v>0</v>
      </c>
      <c r="BC270" s="67">
        <f>'ModelParams Lp'!H$22</f>
        <v>0</v>
      </c>
      <c r="BD270" s="67">
        <f>'ModelParams Lp'!I$22</f>
        <v>0</v>
      </c>
      <c r="BE270" s="67" t="e">
        <f>-10*LOG(2/(4*PI()*2^2)+4/(0.163*(Calcul!$K275*Calcul!$L275)/VLOOKUP(Calcul!$I275,'ModelParams Lp'!$E$37:$F$39,2,0)))</f>
        <v>#N/A</v>
      </c>
      <c r="BF270" s="67" t="e">
        <f>-10*LOG(2/(4*PI()*2^2)+4/(0.163*(Calcul!$K275*Calcul!$L275)/VLOOKUP(Calcul!$I275,'ModelParams Lp'!$E$37:$F$39,2,0)))</f>
        <v>#N/A</v>
      </c>
      <c r="BG270" s="67" t="e">
        <f>-10*LOG(2/(4*PI()*2^2)+4/(0.163*(Calcul!$K275*Calcul!$L275)/VLOOKUP(Calcul!$I275,'ModelParams Lp'!$E$37:$F$39,2,0)))</f>
        <v>#N/A</v>
      </c>
      <c r="BH270" s="67" t="e">
        <f>-10*LOG(2/(4*PI()*2^2)+4/(0.163*(Calcul!$K275*Calcul!$L275)/VLOOKUP(Calcul!$I275,'ModelParams Lp'!$E$37:$F$39,2,0)))</f>
        <v>#N/A</v>
      </c>
      <c r="BI270" s="67" t="e">
        <f>-10*LOG(2/(4*PI()*2^2)+4/(0.163*(Calcul!$K275*Calcul!$L275)/VLOOKUP(Calcul!$I275,'ModelParams Lp'!$E$37:$F$39,2,0)))</f>
        <v>#N/A</v>
      </c>
      <c r="BJ270" s="67" t="e">
        <f>-10*LOG(2/(4*PI()*2^2)+4/(0.163*(Calcul!$K275*Calcul!$L275)/VLOOKUP(Calcul!$I275,'ModelParams Lp'!$E$37:$F$39,2,0)))</f>
        <v>#N/A</v>
      </c>
      <c r="BK270" s="67" t="e">
        <f>-10*LOG(2/(4*PI()*2^2)+4/(0.163*(Calcul!$K275*Calcul!$L275)/VLOOKUP(Calcul!$I275,'ModelParams Lp'!$E$37:$F$39,2,0)))</f>
        <v>#N/A</v>
      </c>
      <c r="BL270" s="67" t="e">
        <f>-10*LOG(2/(4*PI()*2^2)+4/(0.163*(Calcul!$K275*Calcul!$L275)/VLOOKUP(Calcul!$I275,'ModelParams Lp'!$E$37:$F$39,2,0)))</f>
        <v>#N/A</v>
      </c>
      <c r="BM270" s="67" t="e">
        <f>VLOOKUP(Calcul!$J275,'ModelParams Lp'!$D$28:$O$32,5,0)+BE270</f>
        <v>#N/A</v>
      </c>
      <c r="BN270" s="67" t="e">
        <f>VLOOKUP(Calcul!$J275,'ModelParams Lp'!$D$28:$O$32,6,0)+BF270</f>
        <v>#N/A</v>
      </c>
      <c r="BO270" s="67" t="e">
        <f>VLOOKUP(Calcul!$J275,'ModelParams Lp'!$D$28:$O$32,7,0)+BG270</f>
        <v>#N/A</v>
      </c>
      <c r="BP270" s="67" t="e">
        <f>VLOOKUP(Calcul!$J275,'ModelParams Lp'!$D$28:$O$32,8,0)+BH270</f>
        <v>#N/A</v>
      </c>
      <c r="BQ270" s="67" t="e">
        <f>VLOOKUP(Calcul!$J275,'ModelParams Lp'!$D$28:$O$32,9,0)+BI270</f>
        <v>#N/A</v>
      </c>
      <c r="BR270" s="67" t="e">
        <f>VLOOKUP(Calcul!$J275,'ModelParams Lp'!$D$28:$O$32,10,0)+BJ270</f>
        <v>#N/A</v>
      </c>
      <c r="BS270" s="67" t="e">
        <f>VLOOKUP(Calcul!$J275,'ModelParams Lp'!$D$28:$O$32,11,0)+BK270</f>
        <v>#N/A</v>
      </c>
      <c r="BT270" s="67" t="e">
        <f>VLOOKUP(Calcul!$J275,'ModelParams Lp'!$D$28:$O$32,12,0)+BL270</f>
        <v>#N/A</v>
      </c>
      <c r="BU270" s="66" t="e">
        <f t="shared" ca="1" si="100"/>
        <v>#DIV/0!</v>
      </c>
      <c r="BV270" s="66" t="e">
        <f t="shared" ca="1" si="101"/>
        <v>#DIV/0!</v>
      </c>
      <c r="BW270" s="66" t="e">
        <f t="shared" ca="1" si="102"/>
        <v>#DIV/0!</v>
      </c>
      <c r="BX270" s="66" t="e">
        <f t="shared" ca="1" si="103"/>
        <v>#DIV/0!</v>
      </c>
      <c r="BY270" s="66" t="e">
        <f t="shared" ca="1" si="104"/>
        <v>#DIV/0!</v>
      </c>
      <c r="BZ270" s="66" t="e">
        <f t="shared" ca="1" si="105"/>
        <v>#DIV/0!</v>
      </c>
      <c r="CA270" s="66" t="e">
        <f t="shared" ca="1" si="106"/>
        <v>#DIV/0!</v>
      </c>
      <c r="CB270" s="66" t="e">
        <f t="shared" ca="1" si="107"/>
        <v>#DIV/0!</v>
      </c>
      <c r="CC270" s="24" t="e">
        <f ca="1">10*LOG10(IF(BU270="",0,POWER(10,((BU270+'ModelParams Lw'!$O$4)/10))) +IF(BV270="",0,POWER(10,((BV270+'ModelParams Lw'!$P$4)/10))) +IF(BW270="",0,POWER(10,((BW270+'ModelParams Lw'!$Q$4)/10))) +IF(BX270="",0,POWER(10,((BX270+'ModelParams Lw'!$R$4)/10))) +IF(BY270="",0,POWER(10,((BY270+'ModelParams Lw'!$S$4)/10))) +IF(BZ270="",0,POWER(10,((BZ270+'ModelParams Lw'!$T$4)/10))) +IF(CA270="",0,POWER(10,((CA270+'ModelParams Lw'!$U$4)/10)))+IF(CB270="",0,POWER(10,((CB270+'ModelParams Lw'!$V$4)/10))))</f>
        <v>#DIV/0!</v>
      </c>
      <c r="CD270" s="24" t="e">
        <f t="shared" ca="1" si="108"/>
        <v>#DIV/0!</v>
      </c>
      <c r="CE270" s="24" t="e">
        <f ca="1">(BU270-'ModelParams Lw'!O$10)/'ModelParams Lw'!O$11</f>
        <v>#DIV/0!</v>
      </c>
      <c r="CF270" s="24" t="e">
        <f ca="1">(BV270-'ModelParams Lw'!P$10)/'ModelParams Lw'!P$11</f>
        <v>#DIV/0!</v>
      </c>
      <c r="CG270" s="24" t="e">
        <f ca="1">(BW270-'ModelParams Lw'!Q$10)/'ModelParams Lw'!Q$11</f>
        <v>#DIV/0!</v>
      </c>
      <c r="CH270" s="24" t="e">
        <f ca="1">(BX270-'ModelParams Lw'!R$10)/'ModelParams Lw'!R$11</f>
        <v>#DIV/0!</v>
      </c>
      <c r="CI270" s="24" t="e">
        <f ca="1">(BY270-'ModelParams Lw'!S$10)/'ModelParams Lw'!S$11</f>
        <v>#DIV/0!</v>
      </c>
      <c r="CJ270" s="24" t="e">
        <f ca="1">(BZ270-'ModelParams Lw'!T$10)/'ModelParams Lw'!T$11</f>
        <v>#DIV/0!</v>
      </c>
      <c r="CK270" s="24" t="e">
        <f ca="1">(CA270-'ModelParams Lw'!U$10)/'ModelParams Lw'!U$11</f>
        <v>#DIV/0!</v>
      </c>
      <c r="CL270" s="24" t="e">
        <f ca="1">(CB270-'ModelParams Lw'!V$10)/'ModelParams Lw'!V$11</f>
        <v>#DIV/0!</v>
      </c>
      <c r="CM270" s="66" t="e">
        <f t="shared" si="109"/>
        <v>#DIV/0!</v>
      </c>
      <c r="CN270" s="66" t="e">
        <f t="shared" si="110"/>
        <v>#DIV/0!</v>
      </c>
      <c r="CO270" s="66" t="e">
        <f t="shared" si="111"/>
        <v>#DIV/0!</v>
      </c>
      <c r="CP270" s="66" t="e">
        <f t="shared" si="112"/>
        <v>#DIV/0!</v>
      </c>
      <c r="CQ270" s="66" t="e">
        <f t="shared" si="113"/>
        <v>#DIV/0!</v>
      </c>
      <c r="CR270" s="66" t="e">
        <f t="shared" si="114"/>
        <v>#DIV/0!</v>
      </c>
      <c r="CS270" s="66" t="e">
        <f t="shared" si="115"/>
        <v>#DIV/0!</v>
      </c>
      <c r="CT270" s="66" t="e">
        <f t="shared" si="116"/>
        <v>#DIV/0!</v>
      </c>
      <c r="CU270" s="24" t="e">
        <f>10*LOG10(IF(CM270="",0,POWER(10,((CM270+'ModelParams Lw'!$O$4)/10))) +IF(CN270="",0,POWER(10,((CN270+'ModelParams Lw'!$P$4)/10))) +IF(CO270="",0,POWER(10,((CO270+'ModelParams Lw'!$Q$4)/10))) +IF(CP270="",0,POWER(10,((CP270+'ModelParams Lw'!$R$4)/10))) +IF(CQ270="",0,POWER(10,((CQ270+'ModelParams Lw'!$S$4)/10))) +IF(CR270="",0,POWER(10,((CR270+'ModelParams Lw'!$T$4)/10))) +IF(CS270="",0,POWER(10,((CS270+'ModelParams Lw'!$U$4)/10)))+IF(CT270="",0,POWER(10,((CT270+'ModelParams Lw'!$V$4)/10))))</f>
        <v>#DIV/0!</v>
      </c>
      <c r="CV270" s="24" t="e">
        <f t="shared" si="117"/>
        <v>#DIV/0!</v>
      </c>
      <c r="CW270" s="24" t="e">
        <f>(CM270-'ModelParams Lw'!O$10)/'ModelParams Lw'!O$11</f>
        <v>#DIV/0!</v>
      </c>
      <c r="CX270" s="24" t="e">
        <f>(CN270-'ModelParams Lw'!P$10)/'ModelParams Lw'!P$11</f>
        <v>#DIV/0!</v>
      </c>
      <c r="CY270" s="24" t="e">
        <f>(CO270-'ModelParams Lw'!Q$10)/'ModelParams Lw'!Q$11</f>
        <v>#DIV/0!</v>
      </c>
      <c r="CZ270" s="24" t="e">
        <f>(CP270-'ModelParams Lw'!R$10)/'ModelParams Lw'!R$11</f>
        <v>#DIV/0!</v>
      </c>
      <c r="DA270" s="24" t="e">
        <f>(CQ270-'ModelParams Lw'!S$10)/'ModelParams Lw'!S$11</f>
        <v>#DIV/0!</v>
      </c>
      <c r="DB270" s="24" t="e">
        <f>(CR270-'ModelParams Lw'!T$10)/'ModelParams Lw'!T$11</f>
        <v>#DIV/0!</v>
      </c>
      <c r="DC270" s="24" t="e">
        <f>(CS270-'ModelParams Lw'!U$10)/'ModelParams Lw'!U$11</f>
        <v>#DIV/0!</v>
      </c>
      <c r="DD270" s="24" t="e">
        <f>(CT270-'ModelParams Lw'!V$10)/'ModelParams Lw'!V$11</f>
        <v>#DIV/0!</v>
      </c>
    </row>
    <row r="271" spans="1:108" x14ac:dyDescent="0.25">
      <c r="A271" s="12">
        <f>'Sound Power'!B271</f>
        <v>0</v>
      </c>
      <c r="B271" s="12">
        <f>'Sound Power'!D271</f>
        <v>0</v>
      </c>
      <c r="C271" s="12">
        <f>'Sound Power'!E271</f>
        <v>0</v>
      </c>
      <c r="D271" s="12">
        <f>'Sound Power'!F271</f>
        <v>0</v>
      </c>
      <c r="E271" s="67" t="e">
        <f>IF(Calcul!$G276="SA",'Sound Power'!AY271,'Sound Power'!P271)</f>
        <v>#DIV/0!</v>
      </c>
      <c r="F271" s="67" t="e">
        <f>IF(Calcul!$G276="SA",'Sound Power'!AZ271,'Sound Power'!Q271)</f>
        <v>#DIV/0!</v>
      </c>
      <c r="G271" s="67" t="e">
        <f>IF(Calcul!$G276="SA",'Sound Power'!BA271,'Sound Power'!R271)</f>
        <v>#DIV/0!</v>
      </c>
      <c r="H271" s="67" t="e">
        <f>IF(Calcul!$G276="SA",'Sound Power'!BB271,'Sound Power'!S271)</f>
        <v>#DIV/0!</v>
      </c>
      <c r="I271" s="67" t="e">
        <f>IF(Calcul!$G276="SA",'Sound Power'!BC271,'Sound Power'!T271)</f>
        <v>#DIV/0!</v>
      </c>
      <c r="J271" s="67" t="e">
        <f>IF(Calcul!$G276="SA",'Sound Power'!BD271,'Sound Power'!U271)</f>
        <v>#DIV/0!</v>
      </c>
      <c r="K271" s="67" t="e">
        <f>IF(Calcul!$G276="SA",'Sound Power'!BE271,'Sound Power'!V271)</f>
        <v>#DIV/0!</v>
      </c>
      <c r="L271" s="67" t="e">
        <f>IF(Calcul!$G276="SA",'Sound Power'!BF271,'Sound Power'!W271)</f>
        <v>#DIV/0!</v>
      </c>
      <c r="M271" s="67" t="e">
        <f>'Sound Power'!BY271</f>
        <v>#DIV/0!</v>
      </c>
      <c r="N271" s="67" t="e">
        <f>'Sound Power'!BZ271</f>
        <v>#DIV/0!</v>
      </c>
      <c r="O271" s="67" t="e">
        <f>'Sound Power'!CA271</f>
        <v>#DIV/0!</v>
      </c>
      <c r="P271" s="67" t="e">
        <f>'Sound Power'!CB271</f>
        <v>#DIV/0!</v>
      </c>
      <c r="Q271" s="67" t="e">
        <f>'Sound Power'!CC271</f>
        <v>#DIV/0!</v>
      </c>
      <c r="R271" s="67" t="e">
        <f>'Sound Power'!CD271</f>
        <v>#DIV/0!</v>
      </c>
      <c r="S271" s="67" t="e">
        <f>'Sound Power'!CE271</f>
        <v>#DIV/0!</v>
      </c>
      <c r="T271" s="67" t="e">
        <f>'Sound Power'!CF271</f>
        <v>#DIV/0!</v>
      </c>
      <c r="U271" s="64">
        <f t="shared" si="97"/>
        <v>0</v>
      </c>
      <c r="V271" s="64">
        <f t="shared" si="98"/>
        <v>0</v>
      </c>
      <c r="W271" s="67" t="e">
        <f>('ModelParams Lp'!B$4*10^'ModelParams Lp'!B$5*($U271/$V271)^'ModelParams Lp'!B$6)*3</f>
        <v>#DIV/0!</v>
      </c>
      <c r="X271" s="67" t="e">
        <f>('ModelParams Lp'!C$4*10^'ModelParams Lp'!C$5*($U271/$V271)^'ModelParams Lp'!C$6)*3</f>
        <v>#DIV/0!</v>
      </c>
      <c r="Y271" s="67" t="e">
        <f>('ModelParams Lp'!D$4*10^'ModelParams Lp'!D$5*($U271/$V271)^'ModelParams Lp'!D$6)*3</f>
        <v>#DIV/0!</v>
      </c>
      <c r="Z271" s="67" t="e">
        <f>('ModelParams Lp'!E$4*10^'ModelParams Lp'!E$5*($U271/$V271)^'ModelParams Lp'!E$6)*3</f>
        <v>#DIV/0!</v>
      </c>
      <c r="AA271" s="67" t="e">
        <f>('ModelParams Lp'!F$4*10^'ModelParams Lp'!F$5*($U271/$V271)^'ModelParams Lp'!F$6)*3</f>
        <v>#DIV/0!</v>
      </c>
      <c r="AB271" s="67" t="e">
        <f>('ModelParams Lp'!G$4*10^'ModelParams Lp'!G$5*($U271/$V271)^'ModelParams Lp'!G$6)*3</f>
        <v>#DIV/0!</v>
      </c>
      <c r="AC271" s="67" t="e">
        <f>('ModelParams Lp'!H$4*10^'ModelParams Lp'!H$5*($U271/$V271)^'ModelParams Lp'!H$6)*3</f>
        <v>#DIV/0!</v>
      </c>
      <c r="AD271" s="67" t="e">
        <f>('ModelParams Lp'!I$4*10^'ModelParams Lp'!I$5*($U271/$V271)^'ModelParams Lp'!I$6)*3</f>
        <v>#DIV/0!</v>
      </c>
      <c r="AE271" s="53" t="e">
        <f t="shared" si="99"/>
        <v>#DIV/0!</v>
      </c>
      <c r="AF271" s="53" t="e">
        <f>IF(AE271&lt;'ModelParams Lp'!$B$16,-1,IF(AE271&lt;'ModelParams Lp'!$C$16,0,IF(AE271&lt;'ModelParams Lp'!$D$16,1,IF(AE271&lt;'ModelParams Lp'!$E$16,2,IF(AE271&lt;'ModelParams Lp'!$F$16,3,IF(AE271&lt;'ModelParams Lp'!$G$16,4,IF(AE271&lt;'ModelParams Lp'!$H$16,5,6)))))))</f>
        <v>#DIV/0!</v>
      </c>
      <c r="AG271" s="67" t="e">
        <f ca="1">IF($AF271&gt;1,0,OFFSET('ModelParams Lp'!$C$12,0,-'Sound Pressure'!$AF271))</f>
        <v>#DIV/0!</v>
      </c>
      <c r="AH271" s="67" t="e">
        <f ca="1">IF($AF271&gt;2,0,OFFSET('ModelParams Lp'!$D$12,0,-'Sound Pressure'!$AF271))</f>
        <v>#DIV/0!</v>
      </c>
      <c r="AI271" s="67" t="e">
        <f ca="1">IF($AF271&gt;3,0,OFFSET('ModelParams Lp'!$E$12,0,-'Sound Pressure'!$AF271))</f>
        <v>#DIV/0!</v>
      </c>
      <c r="AJ271" s="67" t="e">
        <f ca="1">IF($AF271&gt;4,0,OFFSET('ModelParams Lp'!$F$12,0,-'Sound Pressure'!$AF271))</f>
        <v>#DIV/0!</v>
      </c>
      <c r="AK271" s="67" t="e">
        <f ca="1">IF($AF271&gt;3,0,OFFSET('ModelParams Lp'!$G$12,0,-'Sound Pressure'!$AF271))</f>
        <v>#DIV/0!</v>
      </c>
      <c r="AL271" s="67" t="e">
        <f ca="1">IF($AF271&gt;5,0,OFFSET('ModelParams Lp'!$H$12,0,-'Sound Pressure'!$AF271))</f>
        <v>#DIV/0!</v>
      </c>
      <c r="AM271" s="67" t="e">
        <f ca="1">IF($AF271&gt;6,0,OFFSET('ModelParams Lp'!$I$12,0,-'Sound Pressure'!$AF271))</f>
        <v>#DIV/0!</v>
      </c>
      <c r="AN271" s="67" t="e">
        <f ca="1">IF($AF271&gt;7,0,IF($AF$4&lt;0,3,OFFSET('ModelParams Lp'!$J$12,0,-'Sound Pressure'!$AF271)))</f>
        <v>#DIV/0!</v>
      </c>
      <c r="AO271" s="67" t="e">
        <f t="shared" si="118"/>
        <v>#DIV/0!</v>
      </c>
      <c r="AP271" s="67" t="e">
        <f t="shared" si="118"/>
        <v>#DIV/0!</v>
      </c>
      <c r="AQ271" s="67" t="e">
        <f t="shared" si="118"/>
        <v>#DIV/0!</v>
      </c>
      <c r="AR271" s="67" t="e">
        <f t="shared" si="118"/>
        <v>#DIV/0!</v>
      </c>
      <c r="AS271" s="67" t="e">
        <f t="shared" si="118"/>
        <v>#DIV/0!</v>
      </c>
      <c r="AT271" s="67" t="e">
        <f t="shared" si="118"/>
        <v>#DIV/0!</v>
      </c>
      <c r="AU271" s="67" t="e">
        <f t="shared" si="118"/>
        <v>#DIV/0!</v>
      </c>
      <c r="AV271" s="67" t="e">
        <f t="shared" si="118"/>
        <v>#DIV/0!</v>
      </c>
      <c r="AW271" s="67">
        <f>'ModelParams Lp'!B$22</f>
        <v>4</v>
      </c>
      <c r="AX271" s="67">
        <f>'ModelParams Lp'!C$22</f>
        <v>2</v>
      </c>
      <c r="AY271" s="67">
        <f>'ModelParams Lp'!D$22</f>
        <v>1</v>
      </c>
      <c r="AZ271" s="67">
        <f>'ModelParams Lp'!E$22</f>
        <v>0</v>
      </c>
      <c r="BA271" s="67">
        <f>'ModelParams Lp'!F$22</f>
        <v>0</v>
      </c>
      <c r="BB271" s="67">
        <f>'ModelParams Lp'!G$22</f>
        <v>0</v>
      </c>
      <c r="BC271" s="67">
        <f>'ModelParams Lp'!H$22</f>
        <v>0</v>
      </c>
      <c r="BD271" s="67">
        <f>'ModelParams Lp'!I$22</f>
        <v>0</v>
      </c>
      <c r="BE271" s="67" t="e">
        <f>-10*LOG(2/(4*PI()*2^2)+4/(0.163*(Calcul!$K276*Calcul!$L276)/VLOOKUP(Calcul!$I276,'ModelParams Lp'!$E$37:$F$39,2,0)))</f>
        <v>#N/A</v>
      </c>
      <c r="BF271" s="67" t="e">
        <f>-10*LOG(2/(4*PI()*2^2)+4/(0.163*(Calcul!$K276*Calcul!$L276)/VLOOKUP(Calcul!$I276,'ModelParams Lp'!$E$37:$F$39,2,0)))</f>
        <v>#N/A</v>
      </c>
      <c r="BG271" s="67" t="e">
        <f>-10*LOG(2/(4*PI()*2^2)+4/(0.163*(Calcul!$K276*Calcul!$L276)/VLOOKUP(Calcul!$I276,'ModelParams Lp'!$E$37:$F$39,2,0)))</f>
        <v>#N/A</v>
      </c>
      <c r="BH271" s="67" t="e">
        <f>-10*LOG(2/(4*PI()*2^2)+4/(0.163*(Calcul!$K276*Calcul!$L276)/VLOOKUP(Calcul!$I276,'ModelParams Lp'!$E$37:$F$39,2,0)))</f>
        <v>#N/A</v>
      </c>
      <c r="BI271" s="67" t="e">
        <f>-10*LOG(2/(4*PI()*2^2)+4/(0.163*(Calcul!$K276*Calcul!$L276)/VLOOKUP(Calcul!$I276,'ModelParams Lp'!$E$37:$F$39,2,0)))</f>
        <v>#N/A</v>
      </c>
      <c r="BJ271" s="67" t="e">
        <f>-10*LOG(2/(4*PI()*2^2)+4/(0.163*(Calcul!$K276*Calcul!$L276)/VLOOKUP(Calcul!$I276,'ModelParams Lp'!$E$37:$F$39,2,0)))</f>
        <v>#N/A</v>
      </c>
      <c r="BK271" s="67" t="e">
        <f>-10*LOG(2/(4*PI()*2^2)+4/(0.163*(Calcul!$K276*Calcul!$L276)/VLOOKUP(Calcul!$I276,'ModelParams Lp'!$E$37:$F$39,2,0)))</f>
        <v>#N/A</v>
      </c>
      <c r="BL271" s="67" t="e">
        <f>-10*LOG(2/(4*PI()*2^2)+4/(0.163*(Calcul!$K276*Calcul!$L276)/VLOOKUP(Calcul!$I276,'ModelParams Lp'!$E$37:$F$39,2,0)))</f>
        <v>#N/A</v>
      </c>
      <c r="BM271" s="67" t="e">
        <f>VLOOKUP(Calcul!$J276,'ModelParams Lp'!$D$28:$O$32,5,0)+BE271</f>
        <v>#N/A</v>
      </c>
      <c r="BN271" s="67" t="e">
        <f>VLOOKUP(Calcul!$J276,'ModelParams Lp'!$D$28:$O$32,6,0)+BF271</f>
        <v>#N/A</v>
      </c>
      <c r="BO271" s="67" t="e">
        <f>VLOOKUP(Calcul!$J276,'ModelParams Lp'!$D$28:$O$32,7,0)+BG271</f>
        <v>#N/A</v>
      </c>
      <c r="BP271" s="67" t="e">
        <f>VLOOKUP(Calcul!$J276,'ModelParams Lp'!$D$28:$O$32,8,0)+BH271</f>
        <v>#N/A</v>
      </c>
      <c r="BQ271" s="67" t="e">
        <f>VLOOKUP(Calcul!$J276,'ModelParams Lp'!$D$28:$O$32,9,0)+BI271</f>
        <v>#N/A</v>
      </c>
      <c r="BR271" s="67" t="e">
        <f>VLOOKUP(Calcul!$J276,'ModelParams Lp'!$D$28:$O$32,10,0)+BJ271</f>
        <v>#N/A</v>
      </c>
      <c r="BS271" s="67" t="e">
        <f>VLOOKUP(Calcul!$J276,'ModelParams Lp'!$D$28:$O$32,11,0)+BK271</f>
        <v>#N/A</v>
      </c>
      <c r="BT271" s="67" t="e">
        <f>VLOOKUP(Calcul!$J276,'ModelParams Lp'!$D$28:$O$32,12,0)+BL271</f>
        <v>#N/A</v>
      </c>
      <c r="BU271" s="66" t="e">
        <f t="shared" ca="1" si="100"/>
        <v>#DIV/0!</v>
      </c>
      <c r="BV271" s="66" t="e">
        <f t="shared" ca="1" si="101"/>
        <v>#DIV/0!</v>
      </c>
      <c r="BW271" s="66" t="e">
        <f t="shared" ca="1" si="102"/>
        <v>#DIV/0!</v>
      </c>
      <c r="BX271" s="66" t="e">
        <f t="shared" ca="1" si="103"/>
        <v>#DIV/0!</v>
      </c>
      <c r="BY271" s="66" t="e">
        <f t="shared" ca="1" si="104"/>
        <v>#DIV/0!</v>
      </c>
      <c r="BZ271" s="66" t="e">
        <f t="shared" ca="1" si="105"/>
        <v>#DIV/0!</v>
      </c>
      <c r="CA271" s="66" t="e">
        <f t="shared" ca="1" si="106"/>
        <v>#DIV/0!</v>
      </c>
      <c r="CB271" s="66" t="e">
        <f t="shared" ca="1" si="107"/>
        <v>#DIV/0!</v>
      </c>
      <c r="CC271" s="24" t="e">
        <f ca="1">10*LOG10(IF(BU271="",0,POWER(10,((BU271+'ModelParams Lw'!$O$4)/10))) +IF(BV271="",0,POWER(10,((BV271+'ModelParams Lw'!$P$4)/10))) +IF(BW271="",0,POWER(10,((BW271+'ModelParams Lw'!$Q$4)/10))) +IF(BX271="",0,POWER(10,((BX271+'ModelParams Lw'!$R$4)/10))) +IF(BY271="",0,POWER(10,((BY271+'ModelParams Lw'!$S$4)/10))) +IF(BZ271="",0,POWER(10,((BZ271+'ModelParams Lw'!$T$4)/10))) +IF(CA271="",0,POWER(10,((CA271+'ModelParams Lw'!$U$4)/10)))+IF(CB271="",0,POWER(10,((CB271+'ModelParams Lw'!$V$4)/10))))</f>
        <v>#DIV/0!</v>
      </c>
      <c r="CD271" s="24" t="e">
        <f t="shared" ca="1" si="108"/>
        <v>#DIV/0!</v>
      </c>
      <c r="CE271" s="24" t="e">
        <f ca="1">(BU271-'ModelParams Lw'!O$10)/'ModelParams Lw'!O$11</f>
        <v>#DIV/0!</v>
      </c>
      <c r="CF271" s="24" t="e">
        <f ca="1">(BV271-'ModelParams Lw'!P$10)/'ModelParams Lw'!P$11</f>
        <v>#DIV/0!</v>
      </c>
      <c r="CG271" s="24" t="e">
        <f ca="1">(BW271-'ModelParams Lw'!Q$10)/'ModelParams Lw'!Q$11</f>
        <v>#DIV/0!</v>
      </c>
      <c r="CH271" s="24" t="e">
        <f ca="1">(BX271-'ModelParams Lw'!R$10)/'ModelParams Lw'!R$11</f>
        <v>#DIV/0!</v>
      </c>
      <c r="CI271" s="24" t="e">
        <f ca="1">(BY271-'ModelParams Lw'!S$10)/'ModelParams Lw'!S$11</f>
        <v>#DIV/0!</v>
      </c>
      <c r="CJ271" s="24" t="e">
        <f ca="1">(BZ271-'ModelParams Lw'!T$10)/'ModelParams Lw'!T$11</f>
        <v>#DIV/0!</v>
      </c>
      <c r="CK271" s="24" t="e">
        <f ca="1">(CA271-'ModelParams Lw'!U$10)/'ModelParams Lw'!U$11</f>
        <v>#DIV/0!</v>
      </c>
      <c r="CL271" s="24" t="e">
        <f ca="1">(CB271-'ModelParams Lw'!V$10)/'ModelParams Lw'!V$11</f>
        <v>#DIV/0!</v>
      </c>
      <c r="CM271" s="66" t="e">
        <f t="shared" si="109"/>
        <v>#DIV/0!</v>
      </c>
      <c r="CN271" s="66" t="e">
        <f t="shared" si="110"/>
        <v>#DIV/0!</v>
      </c>
      <c r="CO271" s="66" t="e">
        <f t="shared" si="111"/>
        <v>#DIV/0!</v>
      </c>
      <c r="CP271" s="66" t="e">
        <f t="shared" si="112"/>
        <v>#DIV/0!</v>
      </c>
      <c r="CQ271" s="66" t="e">
        <f t="shared" si="113"/>
        <v>#DIV/0!</v>
      </c>
      <c r="CR271" s="66" t="e">
        <f t="shared" si="114"/>
        <v>#DIV/0!</v>
      </c>
      <c r="CS271" s="66" t="e">
        <f t="shared" si="115"/>
        <v>#DIV/0!</v>
      </c>
      <c r="CT271" s="66" t="e">
        <f t="shared" si="116"/>
        <v>#DIV/0!</v>
      </c>
      <c r="CU271" s="24" t="e">
        <f>10*LOG10(IF(CM271="",0,POWER(10,((CM271+'ModelParams Lw'!$O$4)/10))) +IF(CN271="",0,POWER(10,((CN271+'ModelParams Lw'!$P$4)/10))) +IF(CO271="",0,POWER(10,((CO271+'ModelParams Lw'!$Q$4)/10))) +IF(CP271="",0,POWER(10,((CP271+'ModelParams Lw'!$R$4)/10))) +IF(CQ271="",0,POWER(10,((CQ271+'ModelParams Lw'!$S$4)/10))) +IF(CR271="",0,POWER(10,((CR271+'ModelParams Lw'!$T$4)/10))) +IF(CS271="",0,POWER(10,((CS271+'ModelParams Lw'!$U$4)/10)))+IF(CT271="",0,POWER(10,((CT271+'ModelParams Lw'!$V$4)/10))))</f>
        <v>#DIV/0!</v>
      </c>
      <c r="CV271" s="24" t="e">
        <f t="shared" si="117"/>
        <v>#DIV/0!</v>
      </c>
      <c r="CW271" s="24" t="e">
        <f>(CM271-'ModelParams Lw'!O$10)/'ModelParams Lw'!O$11</f>
        <v>#DIV/0!</v>
      </c>
      <c r="CX271" s="24" t="e">
        <f>(CN271-'ModelParams Lw'!P$10)/'ModelParams Lw'!P$11</f>
        <v>#DIV/0!</v>
      </c>
      <c r="CY271" s="24" t="e">
        <f>(CO271-'ModelParams Lw'!Q$10)/'ModelParams Lw'!Q$11</f>
        <v>#DIV/0!</v>
      </c>
      <c r="CZ271" s="24" t="e">
        <f>(CP271-'ModelParams Lw'!R$10)/'ModelParams Lw'!R$11</f>
        <v>#DIV/0!</v>
      </c>
      <c r="DA271" s="24" t="e">
        <f>(CQ271-'ModelParams Lw'!S$10)/'ModelParams Lw'!S$11</f>
        <v>#DIV/0!</v>
      </c>
      <c r="DB271" s="24" t="e">
        <f>(CR271-'ModelParams Lw'!T$10)/'ModelParams Lw'!T$11</f>
        <v>#DIV/0!</v>
      </c>
      <c r="DC271" s="24" t="e">
        <f>(CS271-'ModelParams Lw'!U$10)/'ModelParams Lw'!U$11</f>
        <v>#DIV/0!</v>
      </c>
      <c r="DD271" s="24" t="e">
        <f>(CT271-'ModelParams Lw'!V$10)/'ModelParams Lw'!V$11</f>
        <v>#DIV/0!</v>
      </c>
    </row>
    <row r="272" spans="1:108" x14ac:dyDescent="0.25">
      <c r="A272" s="12">
        <f>'Sound Power'!B272</f>
        <v>0</v>
      </c>
      <c r="B272" s="12">
        <f>'Sound Power'!D272</f>
        <v>0</v>
      </c>
      <c r="C272" s="12">
        <f>'Sound Power'!E272</f>
        <v>0</v>
      </c>
      <c r="D272" s="12">
        <f>'Sound Power'!F272</f>
        <v>0</v>
      </c>
      <c r="E272" s="67" t="e">
        <f>IF(Calcul!$G277="SA",'Sound Power'!AY272,'Sound Power'!P272)</f>
        <v>#DIV/0!</v>
      </c>
      <c r="F272" s="67" t="e">
        <f>IF(Calcul!$G277="SA",'Sound Power'!AZ272,'Sound Power'!Q272)</f>
        <v>#DIV/0!</v>
      </c>
      <c r="G272" s="67" t="e">
        <f>IF(Calcul!$G277="SA",'Sound Power'!BA272,'Sound Power'!R272)</f>
        <v>#DIV/0!</v>
      </c>
      <c r="H272" s="67" t="e">
        <f>IF(Calcul!$G277="SA",'Sound Power'!BB272,'Sound Power'!S272)</f>
        <v>#DIV/0!</v>
      </c>
      <c r="I272" s="67" t="e">
        <f>IF(Calcul!$G277="SA",'Sound Power'!BC272,'Sound Power'!T272)</f>
        <v>#DIV/0!</v>
      </c>
      <c r="J272" s="67" t="e">
        <f>IF(Calcul!$G277="SA",'Sound Power'!BD272,'Sound Power'!U272)</f>
        <v>#DIV/0!</v>
      </c>
      <c r="K272" s="67" t="e">
        <f>IF(Calcul!$G277="SA",'Sound Power'!BE272,'Sound Power'!V272)</f>
        <v>#DIV/0!</v>
      </c>
      <c r="L272" s="67" t="e">
        <f>IF(Calcul!$G277="SA",'Sound Power'!BF272,'Sound Power'!W272)</f>
        <v>#DIV/0!</v>
      </c>
      <c r="M272" s="67" t="e">
        <f>'Sound Power'!BY272</f>
        <v>#DIV/0!</v>
      </c>
      <c r="N272" s="67" t="e">
        <f>'Sound Power'!BZ272</f>
        <v>#DIV/0!</v>
      </c>
      <c r="O272" s="67" t="e">
        <f>'Sound Power'!CA272</f>
        <v>#DIV/0!</v>
      </c>
      <c r="P272" s="67" t="e">
        <f>'Sound Power'!CB272</f>
        <v>#DIV/0!</v>
      </c>
      <c r="Q272" s="67" t="e">
        <f>'Sound Power'!CC272</f>
        <v>#DIV/0!</v>
      </c>
      <c r="R272" s="67" t="e">
        <f>'Sound Power'!CD272</f>
        <v>#DIV/0!</v>
      </c>
      <c r="S272" s="67" t="e">
        <f>'Sound Power'!CE272</f>
        <v>#DIV/0!</v>
      </c>
      <c r="T272" s="67" t="e">
        <f>'Sound Power'!CF272</f>
        <v>#DIV/0!</v>
      </c>
      <c r="U272" s="64">
        <f t="shared" si="97"/>
        <v>0</v>
      </c>
      <c r="V272" s="64">
        <f t="shared" si="98"/>
        <v>0</v>
      </c>
      <c r="W272" s="67" t="e">
        <f>('ModelParams Lp'!B$4*10^'ModelParams Lp'!B$5*($U272/$V272)^'ModelParams Lp'!B$6)*3</f>
        <v>#DIV/0!</v>
      </c>
      <c r="X272" s="67" t="e">
        <f>('ModelParams Lp'!C$4*10^'ModelParams Lp'!C$5*($U272/$V272)^'ModelParams Lp'!C$6)*3</f>
        <v>#DIV/0!</v>
      </c>
      <c r="Y272" s="67" t="e">
        <f>('ModelParams Lp'!D$4*10^'ModelParams Lp'!D$5*($U272/$V272)^'ModelParams Lp'!D$6)*3</f>
        <v>#DIV/0!</v>
      </c>
      <c r="Z272" s="67" t="e">
        <f>('ModelParams Lp'!E$4*10^'ModelParams Lp'!E$5*($U272/$V272)^'ModelParams Lp'!E$6)*3</f>
        <v>#DIV/0!</v>
      </c>
      <c r="AA272" s="67" t="e">
        <f>('ModelParams Lp'!F$4*10^'ModelParams Lp'!F$5*($U272/$V272)^'ModelParams Lp'!F$6)*3</f>
        <v>#DIV/0!</v>
      </c>
      <c r="AB272" s="67" t="e">
        <f>('ModelParams Lp'!G$4*10^'ModelParams Lp'!G$5*($U272/$V272)^'ModelParams Lp'!G$6)*3</f>
        <v>#DIV/0!</v>
      </c>
      <c r="AC272" s="67" t="e">
        <f>('ModelParams Lp'!H$4*10^'ModelParams Lp'!H$5*($U272/$V272)^'ModelParams Lp'!H$6)*3</f>
        <v>#DIV/0!</v>
      </c>
      <c r="AD272" s="67" t="e">
        <f>('ModelParams Lp'!I$4*10^'ModelParams Lp'!I$5*($U272/$V272)^'ModelParams Lp'!I$6)*3</f>
        <v>#DIV/0!</v>
      </c>
      <c r="AE272" s="53" t="e">
        <f t="shared" si="99"/>
        <v>#DIV/0!</v>
      </c>
      <c r="AF272" s="53" t="e">
        <f>IF(AE272&lt;'ModelParams Lp'!$B$16,-1,IF(AE272&lt;'ModelParams Lp'!$C$16,0,IF(AE272&lt;'ModelParams Lp'!$D$16,1,IF(AE272&lt;'ModelParams Lp'!$E$16,2,IF(AE272&lt;'ModelParams Lp'!$F$16,3,IF(AE272&lt;'ModelParams Lp'!$G$16,4,IF(AE272&lt;'ModelParams Lp'!$H$16,5,6)))))))</f>
        <v>#DIV/0!</v>
      </c>
      <c r="AG272" s="67" t="e">
        <f ca="1">IF($AF272&gt;1,0,OFFSET('ModelParams Lp'!$C$12,0,-'Sound Pressure'!$AF272))</f>
        <v>#DIV/0!</v>
      </c>
      <c r="AH272" s="67" t="e">
        <f ca="1">IF($AF272&gt;2,0,OFFSET('ModelParams Lp'!$D$12,0,-'Sound Pressure'!$AF272))</f>
        <v>#DIV/0!</v>
      </c>
      <c r="AI272" s="67" t="e">
        <f ca="1">IF($AF272&gt;3,0,OFFSET('ModelParams Lp'!$E$12,0,-'Sound Pressure'!$AF272))</f>
        <v>#DIV/0!</v>
      </c>
      <c r="AJ272" s="67" t="e">
        <f ca="1">IF($AF272&gt;4,0,OFFSET('ModelParams Lp'!$F$12,0,-'Sound Pressure'!$AF272))</f>
        <v>#DIV/0!</v>
      </c>
      <c r="AK272" s="67" t="e">
        <f ca="1">IF($AF272&gt;3,0,OFFSET('ModelParams Lp'!$G$12,0,-'Sound Pressure'!$AF272))</f>
        <v>#DIV/0!</v>
      </c>
      <c r="AL272" s="67" t="e">
        <f ca="1">IF($AF272&gt;5,0,OFFSET('ModelParams Lp'!$H$12,0,-'Sound Pressure'!$AF272))</f>
        <v>#DIV/0!</v>
      </c>
      <c r="AM272" s="67" t="e">
        <f ca="1">IF($AF272&gt;6,0,OFFSET('ModelParams Lp'!$I$12,0,-'Sound Pressure'!$AF272))</f>
        <v>#DIV/0!</v>
      </c>
      <c r="AN272" s="67" t="e">
        <f ca="1">IF($AF272&gt;7,0,IF($AF$4&lt;0,3,OFFSET('ModelParams Lp'!$J$12,0,-'Sound Pressure'!$AF272)))</f>
        <v>#DIV/0!</v>
      </c>
      <c r="AO272" s="67" t="e">
        <f t="shared" si="118"/>
        <v>#DIV/0!</v>
      </c>
      <c r="AP272" s="67" t="e">
        <f t="shared" si="118"/>
        <v>#DIV/0!</v>
      </c>
      <c r="AQ272" s="67" t="e">
        <f t="shared" si="118"/>
        <v>#DIV/0!</v>
      </c>
      <c r="AR272" s="67" t="e">
        <f t="shared" si="118"/>
        <v>#DIV/0!</v>
      </c>
      <c r="AS272" s="67" t="e">
        <f t="shared" si="118"/>
        <v>#DIV/0!</v>
      </c>
      <c r="AT272" s="67" t="e">
        <f t="shared" si="118"/>
        <v>#DIV/0!</v>
      </c>
      <c r="AU272" s="67" t="e">
        <f t="shared" si="118"/>
        <v>#DIV/0!</v>
      </c>
      <c r="AV272" s="67" t="e">
        <f t="shared" si="118"/>
        <v>#DIV/0!</v>
      </c>
      <c r="AW272" s="67">
        <f>'ModelParams Lp'!B$22</f>
        <v>4</v>
      </c>
      <c r="AX272" s="67">
        <f>'ModelParams Lp'!C$22</f>
        <v>2</v>
      </c>
      <c r="AY272" s="67">
        <f>'ModelParams Lp'!D$22</f>
        <v>1</v>
      </c>
      <c r="AZ272" s="67">
        <f>'ModelParams Lp'!E$22</f>
        <v>0</v>
      </c>
      <c r="BA272" s="67">
        <f>'ModelParams Lp'!F$22</f>
        <v>0</v>
      </c>
      <c r="BB272" s="67">
        <f>'ModelParams Lp'!G$22</f>
        <v>0</v>
      </c>
      <c r="BC272" s="67">
        <f>'ModelParams Lp'!H$22</f>
        <v>0</v>
      </c>
      <c r="BD272" s="67">
        <f>'ModelParams Lp'!I$22</f>
        <v>0</v>
      </c>
      <c r="BE272" s="67" t="e">
        <f>-10*LOG(2/(4*PI()*2^2)+4/(0.163*(Calcul!$K277*Calcul!$L277)/VLOOKUP(Calcul!$I277,'ModelParams Lp'!$E$37:$F$39,2,0)))</f>
        <v>#N/A</v>
      </c>
      <c r="BF272" s="67" t="e">
        <f>-10*LOG(2/(4*PI()*2^2)+4/(0.163*(Calcul!$K277*Calcul!$L277)/VLOOKUP(Calcul!$I277,'ModelParams Lp'!$E$37:$F$39,2,0)))</f>
        <v>#N/A</v>
      </c>
      <c r="BG272" s="67" t="e">
        <f>-10*LOG(2/(4*PI()*2^2)+4/(0.163*(Calcul!$K277*Calcul!$L277)/VLOOKUP(Calcul!$I277,'ModelParams Lp'!$E$37:$F$39,2,0)))</f>
        <v>#N/A</v>
      </c>
      <c r="BH272" s="67" t="e">
        <f>-10*LOG(2/(4*PI()*2^2)+4/(0.163*(Calcul!$K277*Calcul!$L277)/VLOOKUP(Calcul!$I277,'ModelParams Lp'!$E$37:$F$39,2,0)))</f>
        <v>#N/A</v>
      </c>
      <c r="BI272" s="67" t="e">
        <f>-10*LOG(2/(4*PI()*2^2)+4/(0.163*(Calcul!$K277*Calcul!$L277)/VLOOKUP(Calcul!$I277,'ModelParams Lp'!$E$37:$F$39,2,0)))</f>
        <v>#N/A</v>
      </c>
      <c r="BJ272" s="67" t="e">
        <f>-10*LOG(2/(4*PI()*2^2)+4/(0.163*(Calcul!$K277*Calcul!$L277)/VLOOKUP(Calcul!$I277,'ModelParams Lp'!$E$37:$F$39,2,0)))</f>
        <v>#N/A</v>
      </c>
      <c r="BK272" s="67" t="e">
        <f>-10*LOG(2/(4*PI()*2^2)+4/(0.163*(Calcul!$K277*Calcul!$L277)/VLOOKUP(Calcul!$I277,'ModelParams Lp'!$E$37:$F$39,2,0)))</f>
        <v>#N/A</v>
      </c>
      <c r="BL272" s="67" t="e">
        <f>-10*LOG(2/(4*PI()*2^2)+4/(0.163*(Calcul!$K277*Calcul!$L277)/VLOOKUP(Calcul!$I277,'ModelParams Lp'!$E$37:$F$39,2,0)))</f>
        <v>#N/A</v>
      </c>
      <c r="BM272" s="67" t="e">
        <f>VLOOKUP(Calcul!$J277,'ModelParams Lp'!$D$28:$O$32,5,0)+BE272</f>
        <v>#N/A</v>
      </c>
      <c r="BN272" s="67" t="e">
        <f>VLOOKUP(Calcul!$J277,'ModelParams Lp'!$D$28:$O$32,6,0)+BF272</f>
        <v>#N/A</v>
      </c>
      <c r="BO272" s="67" t="e">
        <f>VLOOKUP(Calcul!$J277,'ModelParams Lp'!$D$28:$O$32,7,0)+BG272</f>
        <v>#N/A</v>
      </c>
      <c r="BP272" s="67" t="e">
        <f>VLOOKUP(Calcul!$J277,'ModelParams Lp'!$D$28:$O$32,8,0)+BH272</f>
        <v>#N/A</v>
      </c>
      <c r="BQ272" s="67" t="e">
        <f>VLOOKUP(Calcul!$J277,'ModelParams Lp'!$D$28:$O$32,9,0)+BI272</f>
        <v>#N/A</v>
      </c>
      <c r="BR272" s="67" t="e">
        <f>VLOOKUP(Calcul!$J277,'ModelParams Lp'!$D$28:$O$32,10,0)+BJ272</f>
        <v>#N/A</v>
      </c>
      <c r="BS272" s="67" t="e">
        <f>VLOOKUP(Calcul!$J277,'ModelParams Lp'!$D$28:$O$32,11,0)+BK272</f>
        <v>#N/A</v>
      </c>
      <c r="BT272" s="67" t="e">
        <f>VLOOKUP(Calcul!$J277,'ModelParams Lp'!$D$28:$O$32,12,0)+BL272</f>
        <v>#N/A</v>
      </c>
      <c r="BU272" s="66" t="e">
        <f t="shared" ca="1" si="100"/>
        <v>#DIV/0!</v>
      </c>
      <c r="BV272" s="66" t="e">
        <f t="shared" ca="1" si="101"/>
        <v>#DIV/0!</v>
      </c>
      <c r="BW272" s="66" t="e">
        <f t="shared" ca="1" si="102"/>
        <v>#DIV/0!</v>
      </c>
      <c r="BX272" s="66" t="e">
        <f t="shared" ca="1" si="103"/>
        <v>#DIV/0!</v>
      </c>
      <c r="BY272" s="66" t="e">
        <f t="shared" ca="1" si="104"/>
        <v>#DIV/0!</v>
      </c>
      <c r="BZ272" s="66" t="e">
        <f t="shared" ca="1" si="105"/>
        <v>#DIV/0!</v>
      </c>
      <c r="CA272" s="66" t="e">
        <f t="shared" ca="1" si="106"/>
        <v>#DIV/0!</v>
      </c>
      <c r="CB272" s="66" t="e">
        <f t="shared" ca="1" si="107"/>
        <v>#DIV/0!</v>
      </c>
      <c r="CC272" s="24" t="e">
        <f ca="1">10*LOG10(IF(BU272="",0,POWER(10,((BU272+'ModelParams Lw'!$O$4)/10))) +IF(BV272="",0,POWER(10,((BV272+'ModelParams Lw'!$P$4)/10))) +IF(BW272="",0,POWER(10,((BW272+'ModelParams Lw'!$Q$4)/10))) +IF(BX272="",0,POWER(10,((BX272+'ModelParams Lw'!$R$4)/10))) +IF(BY272="",0,POWER(10,((BY272+'ModelParams Lw'!$S$4)/10))) +IF(BZ272="",0,POWER(10,((BZ272+'ModelParams Lw'!$T$4)/10))) +IF(CA272="",0,POWER(10,((CA272+'ModelParams Lw'!$U$4)/10)))+IF(CB272="",0,POWER(10,((CB272+'ModelParams Lw'!$V$4)/10))))</f>
        <v>#DIV/0!</v>
      </c>
      <c r="CD272" s="24" t="e">
        <f t="shared" ca="1" si="108"/>
        <v>#DIV/0!</v>
      </c>
      <c r="CE272" s="24" t="e">
        <f ca="1">(BU272-'ModelParams Lw'!O$10)/'ModelParams Lw'!O$11</f>
        <v>#DIV/0!</v>
      </c>
      <c r="CF272" s="24" t="e">
        <f ca="1">(BV272-'ModelParams Lw'!P$10)/'ModelParams Lw'!P$11</f>
        <v>#DIV/0!</v>
      </c>
      <c r="CG272" s="24" t="e">
        <f ca="1">(BW272-'ModelParams Lw'!Q$10)/'ModelParams Lw'!Q$11</f>
        <v>#DIV/0!</v>
      </c>
      <c r="CH272" s="24" t="e">
        <f ca="1">(BX272-'ModelParams Lw'!R$10)/'ModelParams Lw'!R$11</f>
        <v>#DIV/0!</v>
      </c>
      <c r="CI272" s="24" t="e">
        <f ca="1">(BY272-'ModelParams Lw'!S$10)/'ModelParams Lw'!S$11</f>
        <v>#DIV/0!</v>
      </c>
      <c r="CJ272" s="24" t="e">
        <f ca="1">(BZ272-'ModelParams Lw'!T$10)/'ModelParams Lw'!T$11</f>
        <v>#DIV/0!</v>
      </c>
      <c r="CK272" s="24" t="e">
        <f ca="1">(CA272-'ModelParams Lw'!U$10)/'ModelParams Lw'!U$11</f>
        <v>#DIV/0!</v>
      </c>
      <c r="CL272" s="24" t="e">
        <f ca="1">(CB272-'ModelParams Lw'!V$10)/'ModelParams Lw'!V$11</f>
        <v>#DIV/0!</v>
      </c>
      <c r="CM272" s="66" t="e">
        <f t="shared" si="109"/>
        <v>#DIV/0!</v>
      </c>
      <c r="CN272" s="66" t="e">
        <f t="shared" si="110"/>
        <v>#DIV/0!</v>
      </c>
      <c r="CO272" s="66" t="e">
        <f t="shared" si="111"/>
        <v>#DIV/0!</v>
      </c>
      <c r="CP272" s="66" t="e">
        <f t="shared" si="112"/>
        <v>#DIV/0!</v>
      </c>
      <c r="CQ272" s="66" t="e">
        <f t="shared" si="113"/>
        <v>#DIV/0!</v>
      </c>
      <c r="CR272" s="66" t="e">
        <f t="shared" si="114"/>
        <v>#DIV/0!</v>
      </c>
      <c r="CS272" s="66" t="e">
        <f t="shared" si="115"/>
        <v>#DIV/0!</v>
      </c>
      <c r="CT272" s="66" t="e">
        <f t="shared" si="116"/>
        <v>#DIV/0!</v>
      </c>
      <c r="CU272" s="24" t="e">
        <f>10*LOG10(IF(CM272="",0,POWER(10,((CM272+'ModelParams Lw'!$O$4)/10))) +IF(CN272="",0,POWER(10,((CN272+'ModelParams Lw'!$P$4)/10))) +IF(CO272="",0,POWER(10,((CO272+'ModelParams Lw'!$Q$4)/10))) +IF(CP272="",0,POWER(10,((CP272+'ModelParams Lw'!$R$4)/10))) +IF(CQ272="",0,POWER(10,((CQ272+'ModelParams Lw'!$S$4)/10))) +IF(CR272="",0,POWER(10,((CR272+'ModelParams Lw'!$T$4)/10))) +IF(CS272="",0,POWER(10,((CS272+'ModelParams Lw'!$U$4)/10)))+IF(CT272="",0,POWER(10,((CT272+'ModelParams Lw'!$V$4)/10))))</f>
        <v>#DIV/0!</v>
      </c>
      <c r="CV272" s="24" t="e">
        <f t="shared" si="117"/>
        <v>#DIV/0!</v>
      </c>
      <c r="CW272" s="24" t="e">
        <f>(CM272-'ModelParams Lw'!O$10)/'ModelParams Lw'!O$11</f>
        <v>#DIV/0!</v>
      </c>
      <c r="CX272" s="24" t="e">
        <f>(CN272-'ModelParams Lw'!P$10)/'ModelParams Lw'!P$11</f>
        <v>#DIV/0!</v>
      </c>
      <c r="CY272" s="24" t="e">
        <f>(CO272-'ModelParams Lw'!Q$10)/'ModelParams Lw'!Q$11</f>
        <v>#DIV/0!</v>
      </c>
      <c r="CZ272" s="24" t="e">
        <f>(CP272-'ModelParams Lw'!R$10)/'ModelParams Lw'!R$11</f>
        <v>#DIV/0!</v>
      </c>
      <c r="DA272" s="24" t="e">
        <f>(CQ272-'ModelParams Lw'!S$10)/'ModelParams Lw'!S$11</f>
        <v>#DIV/0!</v>
      </c>
      <c r="DB272" s="24" t="e">
        <f>(CR272-'ModelParams Lw'!T$10)/'ModelParams Lw'!T$11</f>
        <v>#DIV/0!</v>
      </c>
      <c r="DC272" s="24" t="e">
        <f>(CS272-'ModelParams Lw'!U$10)/'ModelParams Lw'!U$11</f>
        <v>#DIV/0!</v>
      </c>
      <c r="DD272" s="24" t="e">
        <f>(CT272-'ModelParams Lw'!V$10)/'ModelParams Lw'!V$11</f>
        <v>#DIV/0!</v>
      </c>
    </row>
    <row r="273" spans="1:108" x14ac:dyDescent="0.25">
      <c r="A273" s="12">
        <f>'Sound Power'!B273</f>
        <v>0</v>
      </c>
      <c r="B273" s="12">
        <f>'Sound Power'!D273</f>
        <v>0</v>
      </c>
      <c r="C273" s="12">
        <f>'Sound Power'!E273</f>
        <v>0</v>
      </c>
      <c r="D273" s="12">
        <f>'Sound Power'!F273</f>
        <v>0</v>
      </c>
      <c r="E273" s="67" t="e">
        <f>IF(Calcul!$G278="SA",'Sound Power'!AY273,'Sound Power'!P273)</f>
        <v>#DIV/0!</v>
      </c>
      <c r="F273" s="67" t="e">
        <f>IF(Calcul!$G278="SA",'Sound Power'!AZ273,'Sound Power'!Q273)</f>
        <v>#DIV/0!</v>
      </c>
      <c r="G273" s="67" t="e">
        <f>IF(Calcul!$G278="SA",'Sound Power'!BA273,'Sound Power'!R273)</f>
        <v>#DIV/0!</v>
      </c>
      <c r="H273" s="67" t="e">
        <f>IF(Calcul!$G278="SA",'Sound Power'!BB273,'Sound Power'!S273)</f>
        <v>#DIV/0!</v>
      </c>
      <c r="I273" s="67" t="e">
        <f>IF(Calcul!$G278="SA",'Sound Power'!BC273,'Sound Power'!T273)</f>
        <v>#DIV/0!</v>
      </c>
      <c r="J273" s="67" t="e">
        <f>IF(Calcul!$G278="SA",'Sound Power'!BD273,'Sound Power'!U273)</f>
        <v>#DIV/0!</v>
      </c>
      <c r="K273" s="67" t="e">
        <f>IF(Calcul!$G278="SA",'Sound Power'!BE273,'Sound Power'!V273)</f>
        <v>#DIV/0!</v>
      </c>
      <c r="L273" s="67" t="e">
        <f>IF(Calcul!$G278="SA",'Sound Power'!BF273,'Sound Power'!W273)</f>
        <v>#DIV/0!</v>
      </c>
      <c r="M273" s="67" t="e">
        <f>'Sound Power'!BY273</f>
        <v>#DIV/0!</v>
      </c>
      <c r="N273" s="67" t="e">
        <f>'Sound Power'!BZ273</f>
        <v>#DIV/0!</v>
      </c>
      <c r="O273" s="67" t="e">
        <f>'Sound Power'!CA273</f>
        <v>#DIV/0!</v>
      </c>
      <c r="P273" s="67" t="e">
        <f>'Sound Power'!CB273</f>
        <v>#DIV/0!</v>
      </c>
      <c r="Q273" s="67" t="e">
        <f>'Sound Power'!CC273</f>
        <v>#DIV/0!</v>
      </c>
      <c r="R273" s="67" t="e">
        <f>'Sound Power'!CD273</f>
        <v>#DIV/0!</v>
      </c>
      <c r="S273" s="67" t="e">
        <f>'Sound Power'!CE273</f>
        <v>#DIV/0!</v>
      </c>
      <c r="T273" s="67" t="e">
        <f>'Sound Power'!CF273</f>
        <v>#DIV/0!</v>
      </c>
      <c r="U273" s="64">
        <f t="shared" si="97"/>
        <v>0</v>
      </c>
      <c r="V273" s="64">
        <f t="shared" si="98"/>
        <v>0</v>
      </c>
      <c r="W273" s="67" t="e">
        <f>('ModelParams Lp'!B$4*10^'ModelParams Lp'!B$5*($U273/$V273)^'ModelParams Lp'!B$6)*3</f>
        <v>#DIV/0!</v>
      </c>
      <c r="X273" s="67" t="e">
        <f>('ModelParams Lp'!C$4*10^'ModelParams Lp'!C$5*($U273/$V273)^'ModelParams Lp'!C$6)*3</f>
        <v>#DIV/0!</v>
      </c>
      <c r="Y273" s="67" t="e">
        <f>('ModelParams Lp'!D$4*10^'ModelParams Lp'!D$5*($U273/$V273)^'ModelParams Lp'!D$6)*3</f>
        <v>#DIV/0!</v>
      </c>
      <c r="Z273" s="67" t="e">
        <f>('ModelParams Lp'!E$4*10^'ModelParams Lp'!E$5*($U273/$V273)^'ModelParams Lp'!E$6)*3</f>
        <v>#DIV/0!</v>
      </c>
      <c r="AA273" s="67" t="e">
        <f>('ModelParams Lp'!F$4*10^'ModelParams Lp'!F$5*($U273/$V273)^'ModelParams Lp'!F$6)*3</f>
        <v>#DIV/0!</v>
      </c>
      <c r="AB273" s="67" t="e">
        <f>('ModelParams Lp'!G$4*10^'ModelParams Lp'!G$5*($U273/$V273)^'ModelParams Lp'!G$6)*3</f>
        <v>#DIV/0!</v>
      </c>
      <c r="AC273" s="67" t="e">
        <f>('ModelParams Lp'!H$4*10^'ModelParams Lp'!H$5*($U273/$V273)^'ModelParams Lp'!H$6)*3</f>
        <v>#DIV/0!</v>
      </c>
      <c r="AD273" s="67" t="e">
        <f>('ModelParams Lp'!I$4*10^'ModelParams Lp'!I$5*($U273/$V273)^'ModelParams Lp'!I$6)*3</f>
        <v>#DIV/0!</v>
      </c>
      <c r="AE273" s="53" t="e">
        <f t="shared" si="99"/>
        <v>#DIV/0!</v>
      </c>
      <c r="AF273" s="53" t="e">
        <f>IF(AE273&lt;'ModelParams Lp'!$B$16,-1,IF(AE273&lt;'ModelParams Lp'!$C$16,0,IF(AE273&lt;'ModelParams Lp'!$D$16,1,IF(AE273&lt;'ModelParams Lp'!$E$16,2,IF(AE273&lt;'ModelParams Lp'!$F$16,3,IF(AE273&lt;'ModelParams Lp'!$G$16,4,IF(AE273&lt;'ModelParams Lp'!$H$16,5,6)))))))</f>
        <v>#DIV/0!</v>
      </c>
      <c r="AG273" s="67" t="e">
        <f ca="1">IF($AF273&gt;1,0,OFFSET('ModelParams Lp'!$C$12,0,-'Sound Pressure'!$AF273))</f>
        <v>#DIV/0!</v>
      </c>
      <c r="AH273" s="67" t="e">
        <f ca="1">IF($AF273&gt;2,0,OFFSET('ModelParams Lp'!$D$12,0,-'Sound Pressure'!$AF273))</f>
        <v>#DIV/0!</v>
      </c>
      <c r="AI273" s="67" t="e">
        <f ca="1">IF($AF273&gt;3,0,OFFSET('ModelParams Lp'!$E$12,0,-'Sound Pressure'!$AF273))</f>
        <v>#DIV/0!</v>
      </c>
      <c r="AJ273" s="67" t="e">
        <f ca="1">IF($AF273&gt;4,0,OFFSET('ModelParams Lp'!$F$12,0,-'Sound Pressure'!$AF273))</f>
        <v>#DIV/0!</v>
      </c>
      <c r="AK273" s="67" t="e">
        <f ca="1">IF($AF273&gt;3,0,OFFSET('ModelParams Lp'!$G$12,0,-'Sound Pressure'!$AF273))</f>
        <v>#DIV/0!</v>
      </c>
      <c r="AL273" s="67" t="e">
        <f ca="1">IF($AF273&gt;5,0,OFFSET('ModelParams Lp'!$H$12,0,-'Sound Pressure'!$AF273))</f>
        <v>#DIV/0!</v>
      </c>
      <c r="AM273" s="67" t="e">
        <f ca="1">IF($AF273&gt;6,0,OFFSET('ModelParams Lp'!$I$12,0,-'Sound Pressure'!$AF273))</f>
        <v>#DIV/0!</v>
      </c>
      <c r="AN273" s="67" t="e">
        <f ca="1">IF($AF273&gt;7,0,IF($AF$4&lt;0,3,OFFSET('ModelParams Lp'!$J$12,0,-'Sound Pressure'!$AF273)))</f>
        <v>#DIV/0!</v>
      </c>
      <c r="AO273" s="67" t="e">
        <f t="shared" si="118"/>
        <v>#DIV/0!</v>
      </c>
      <c r="AP273" s="67" t="e">
        <f t="shared" si="118"/>
        <v>#DIV/0!</v>
      </c>
      <c r="AQ273" s="67" t="e">
        <f t="shared" si="118"/>
        <v>#DIV/0!</v>
      </c>
      <c r="AR273" s="67" t="e">
        <f t="shared" si="118"/>
        <v>#DIV/0!</v>
      </c>
      <c r="AS273" s="67" t="e">
        <f t="shared" si="118"/>
        <v>#DIV/0!</v>
      </c>
      <c r="AT273" s="67" t="e">
        <f t="shared" si="118"/>
        <v>#DIV/0!</v>
      </c>
      <c r="AU273" s="67" t="e">
        <f t="shared" si="118"/>
        <v>#DIV/0!</v>
      </c>
      <c r="AV273" s="67" t="e">
        <f t="shared" si="118"/>
        <v>#DIV/0!</v>
      </c>
      <c r="AW273" s="67">
        <f>'ModelParams Lp'!B$22</f>
        <v>4</v>
      </c>
      <c r="AX273" s="67">
        <f>'ModelParams Lp'!C$22</f>
        <v>2</v>
      </c>
      <c r="AY273" s="67">
        <f>'ModelParams Lp'!D$22</f>
        <v>1</v>
      </c>
      <c r="AZ273" s="67">
        <f>'ModelParams Lp'!E$22</f>
        <v>0</v>
      </c>
      <c r="BA273" s="67">
        <f>'ModelParams Lp'!F$22</f>
        <v>0</v>
      </c>
      <c r="BB273" s="67">
        <f>'ModelParams Lp'!G$22</f>
        <v>0</v>
      </c>
      <c r="BC273" s="67">
        <f>'ModelParams Lp'!H$22</f>
        <v>0</v>
      </c>
      <c r="BD273" s="67">
        <f>'ModelParams Lp'!I$22</f>
        <v>0</v>
      </c>
      <c r="BE273" s="67" t="e">
        <f>-10*LOG(2/(4*PI()*2^2)+4/(0.163*(Calcul!$K278*Calcul!$L278)/VLOOKUP(Calcul!$I278,'ModelParams Lp'!$E$37:$F$39,2,0)))</f>
        <v>#N/A</v>
      </c>
      <c r="BF273" s="67" t="e">
        <f>-10*LOG(2/(4*PI()*2^2)+4/(0.163*(Calcul!$K278*Calcul!$L278)/VLOOKUP(Calcul!$I278,'ModelParams Lp'!$E$37:$F$39,2,0)))</f>
        <v>#N/A</v>
      </c>
      <c r="BG273" s="67" t="e">
        <f>-10*LOG(2/(4*PI()*2^2)+4/(0.163*(Calcul!$K278*Calcul!$L278)/VLOOKUP(Calcul!$I278,'ModelParams Lp'!$E$37:$F$39,2,0)))</f>
        <v>#N/A</v>
      </c>
      <c r="BH273" s="67" t="e">
        <f>-10*LOG(2/(4*PI()*2^2)+4/(0.163*(Calcul!$K278*Calcul!$L278)/VLOOKUP(Calcul!$I278,'ModelParams Lp'!$E$37:$F$39,2,0)))</f>
        <v>#N/A</v>
      </c>
      <c r="BI273" s="67" t="e">
        <f>-10*LOG(2/(4*PI()*2^2)+4/(0.163*(Calcul!$K278*Calcul!$L278)/VLOOKUP(Calcul!$I278,'ModelParams Lp'!$E$37:$F$39,2,0)))</f>
        <v>#N/A</v>
      </c>
      <c r="BJ273" s="67" t="e">
        <f>-10*LOG(2/(4*PI()*2^2)+4/(0.163*(Calcul!$K278*Calcul!$L278)/VLOOKUP(Calcul!$I278,'ModelParams Lp'!$E$37:$F$39,2,0)))</f>
        <v>#N/A</v>
      </c>
      <c r="BK273" s="67" t="e">
        <f>-10*LOG(2/(4*PI()*2^2)+4/(0.163*(Calcul!$K278*Calcul!$L278)/VLOOKUP(Calcul!$I278,'ModelParams Lp'!$E$37:$F$39,2,0)))</f>
        <v>#N/A</v>
      </c>
      <c r="BL273" s="67" t="e">
        <f>-10*LOG(2/(4*PI()*2^2)+4/(0.163*(Calcul!$K278*Calcul!$L278)/VLOOKUP(Calcul!$I278,'ModelParams Lp'!$E$37:$F$39,2,0)))</f>
        <v>#N/A</v>
      </c>
      <c r="BM273" s="67" t="e">
        <f>VLOOKUP(Calcul!$J278,'ModelParams Lp'!$D$28:$O$32,5,0)+BE273</f>
        <v>#N/A</v>
      </c>
      <c r="BN273" s="67" t="e">
        <f>VLOOKUP(Calcul!$J278,'ModelParams Lp'!$D$28:$O$32,6,0)+BF273</f>
        <v>#N/A</v>
      </c>
      <c r="BO273" s="67" t="e">
        <f>VLOOKUP(Calcul!$J278,'ModelParams Lp'!$D$28:$O$32,7,0)+BG273</f>
        <v>#N/A</v>
      </c>
      <c r="BP273" s="67" t="e">
        <f>VLOOKUP(Calcul!$J278,'ModelParams Lp'!$D$28:$O$32,8,0)+BH273</f>
        <v>#N/A</v>
      </c>
      <c r="BQ273" s="67" t="e">
        <f>VLOOKUP(Calcul!$J278,'ModelParams Lp'!$D$28:$O$32,9,0)+BI273</f>
        <v>#N/A</v>
      </c>
      <c r="BR273" s="67" t="e">
        <f>VLOOKUP(Calcul!$J278,'ModelParams Lp'!$D$28:$O$32,10,0)+BJ273</f>
        <v>#N/A</v>
      </c>
      <c r="BS273" s="67" t="e">
        <f>VLOOKUP(Calcul!$J278,'ModelParams Lp'!$D$28:$O$32,11,0)+BK273</f>
        <v>#N/A</v>
      </c>
      <c r="BT273" s="67" t="e">
        <f>VLOOKUP(Calcul!$J278,'ModelParams Lp'!$D$28:$O$32,12,0)+BL273</f>
        <v>#N/A</v>
      </c>
      <c r="BU273" s="66" t="e">
        <f t="shared" ca="1" si="100"/>
        <v>#DIV/0!</v>
      </c>
      <c r="BV273" s="66" t="e">
        <f t="shared" ca="1" si="101"/>
        <v>#DIV/0!</v>
      </c>
      <c r="BW273" s="66" t="e">
        <f t="shared" ca="1" si="102"/>
        <v>#DIV/0!</v>
      </c>
      <c r="BX273" s="66" t="e">
        <f t="shared" ca="1" si="103"/>
        <v>#DIV/0!</v>
      </c>
      <c r="BY273" s="66" t="e">
        <f t="shared" ca="1" si="104"/>
        <v>#DIV/0!</v>
      </c>
      <c r="BZ273" s="66" t="e">
        <f t="shared" ca="1" si="105"/>
        <v>#DIV/0!</v>
      </c>
      <c r="CA273" s="66" t="e">
        <f t="shared" ca="1" si="106"/>
        <v>#DIV/0!</v>
      </c>
      <c r="CB273" s="66" t="e">
        <f t="shared" ca="1" si="107"/>
        <v>#DIV/0!</v>
      </c>
      <c r="CC273" s="24" t="e">
        <f ca="1">10*LOG10(IF(BU273="",0,POWER(10,((BU273+'ModelParams Lw'!$O$4)/10))) +IF(BV273="",0,POWER(10,((BV273+'ModelParams Lw'!$P$4)/10))) +IF(BW273="",0,POWER(10,((BW273+'ModelParams Lw'!$Q$4)/10))) +IF(BX273="",0,POWER(10,((BX273+'ModelParams Lw'!$R$4)/10))) +IF(BY273="",0,POWER(10,((BY273+'ModelParams Lw'!$S$4)/10))) +IF(BZ273="",0,POWER(10,((BZ273+'ModelParams Lw'!$T$4)/10))) +IF(CA273="",0,POWER(10,((CA273+'ModelParams Lw'!$U$4)/10)))+IF(CB273="",0,POWER(10,((CB273+'ModelParams Lw'!$V$4)/10))))</f>
        <v>#DIV/0!</v>
      </c>
      <c r="CD273" s="24" t="e">
        <f t="shared" ca="1" si="108"/>
        <v>#DIV/0!</v>
      </c>
      <c r="CE273" s="24" t="e">
        <f ca="1">(BU273-'ModelParams Lw'!O$10)/'ModelParams Lw'!O$11</f>
        <v>#DIV/0!</v>
      </c>
      <c r="CF273" s="24" t="e">
        <f ca="1">(BV273-'ModelParams Lw'!P$10)/'ModelParams Lw'!P$11</f>
        <v>#DIV/0!</v>
      </c>
      <c r="CG273" s="24" t="e">
        <f ca="1">(BW273-'ModelParams Lw'!Q$10)/'ModelParams Lw'!Q$11</f>
        <v>#DIV/0!</v>
      </c>
      <c r="CH273" s="24" t="e">
        <f ca="1">(BX273-'ModelParams Lw'!R$10)/'ModelParams Lw'!R$11</f>
        <v>#DIV/0!</v>
      </c>
      <c r="CI273" s="24" t="e">
        <f ca="1">(BY273-'ModelParams Lw'!S$10)/'ModelParams Lw'!S$11</f>
        <v>#DIV/0!</v>
      </c>
      <c r="CJ273" s="24" t="e">
        <f ca="1">(BZ273-'ModelParams Lw'!T$10)/'ModelParams Lw'!T$11</f>
        <v>#DIV/0!</v>
      </c>
      <c r="CK273" s="24" t="e">
        <f ca="1">(CA273-'ModelParams Lw'!U$10)/'ModelParams Lw'!U$11</f>
        <v>#DIV/0!</v>
      </c>
      <c r="CL273" s="24" t="e">
        <f ca="1">(CB273-'ModelParams Lw'!V$10)/'ModelParams Lw'!V$11</f>
        <v>#DIV/0!</v>
      </c>
      <c r="CM273" s="66" t="e">
        <f t="shared" si="109"/>
        <v>#DIV/0!</v>
      </c>
      <c r="CN273" s="66" t="e">
        <f t="shared" si="110"/>
        <v>#DIV/0!</v>
      </c>
      <c r="CO273" s="66" t="e">
        <f t="shared" si="111"/>
        <v>#DIV/0!</v>
      </c>
      <c r="CP273" s="66" t="e">
        <f t="shared" si="112"/>
        <v>#DIV/0!</v>
      </c>
      <c r="CQ273" s="66" t="e">
        <f t="shared" si="113"/>
        <v>#DIV/0!</v>
      </c>
      <c r="CR273" s="66" t="e">
        <f t="shared" si="114"/>
        <v>#DIV/0!</v>
      </c>
      <c r="CS273" s="66" t="e">
        <f t="shared" si="115"/>
        <v>#DIV/0!</v>
      </c>
      <c r="CT273" s="66" t="e">
        <f t="shared" si="116"/>
        <v>#DIV/0!</v>
      </c>
      <c r="CU273" s="24" t="e">
        <f>10*LOG10(IF(CM273="",0,POWER(10,((CM273+'ModelParams Lw'!$O$4)/10))) +IF(CN273="",0,POWER(10,((CN273+'ModelParams Lw'!$P$4)/10))) +IF(CO273="",0,POWER(10,((CO273+'ModelParams Lw'!$Q$4)/10))) +IF(CP273="",0,POWER(10,((CP273+'ModelParams Lw'!$R$4)/10))) +IF(CQ273="",0,POWER(10,((CQ273+'ModelParams Lw'!$S$4)/10))) +IF(CR273="",0,POWER(10,((CR273+'ModelParams Lw'!$T$4)/10))) +IF(CS273="",0,POWER(10,((CS273+'ModelParams Lw'!$U$4)/10)))+IF(CT273="",0,POWER(10,((CT273+'ModelParams Lw'!$V$4)/10))))</f>
        <v>#DIV/0!</v>
      </c>
      <c r="CV273" s="24" t="e">
        <f t="shared" si="117"/>
        <v>#DIV/0!</v>
      </c>
      <c r="CW273" s="24" t="e">
        <f>(CM273-'ModelParams Lw'!O$10)/'ModelParams Lw'!O$11</f>
        <v>#DIV/0!</v>
      </c>
      <c r="CX273" s="24" t="e">
        <f>(CN273-'ModelParams Lw'!P$10)/'ModelParams Lw'!P$11</f>
        <v>#DIV/0!</v>
      </c>
      <c r="CY273" s="24" t="e">
        <f>(CO273-'ModelParams Lw'!Q$10)/'ModelParams Lw'!Q$11</f>
        <v>#DIV/0!</v>
      </c>
      <c r="CZ273" s="24" t="e">
        <f>(CP273-'ModelParams Lw'!R$10)/'ModelParams Lw'!R$11</f>
        <v>#DIV/0!</v>
      </c>
      <c r="DA273" s="24" t="e">
        <f>(CQ273-'ModelParams Lw'!S$10)/'ModelParams Lw'!S$11</f>
        <v>#DIV/0!</v>
      </c>
      <c r="DB273" s="24" t="e">
        <f>(CR273-'ModelParams Lw'!T$10)/'ModelParams Lw'!T$11</f>
        <v>#DIV/0!</v>
      </c>
      <c r="DC273" s="24" t="e">
        <f>(CS273-'ModelParams Lw'!U$10)/'ModelParams Lw'!U$11</f>
        <v>#DIV/0!</v>
      </c>
      <c r="DD273" s="24" t="e">
        <f>(CT273-'ModelParams Lw'!V$10)/'ModelParams Lw'!V$11</f>
        <v>#DIV/0!</v>
      </c>
    </row>
    <row r="274" spans="1:108" x14ac:dyDescent="0.25">
      <c r="A274" s="12">
        <f>'Sound Power'!B274</f>
        <v>0</v>
      </c>
      <c r="B274" s="12">
        <f>'Sound Power'!D274</f>
        <v>0</v>
      </c>
      <c r="C274" s="12">
        <f>'Sound Power'!E274</f>
        <v>0</v>
      </c>
      <c r="D274" s="12">
        <f>'Sound Power'!F274</f>
        <v>0</v>
      </c>
      <c r="E274" s="67" t="e">
        <f>IF(Calcul!$G279="SA",'Sound Power'!AY274,'Sound Power'!P274)</f>
        <v>#DIV/0!</v>
      </c>
      <c r="F274" s="67" t="e">
        <f>IF(Calcul!$G279="SA",'Sound Power'!AZ274,'Sound Power'!Q274)</f>
        <v>#DIV/0!</v>
      </c>
      <c r="G274" s="67" t="e">
        <f>IF(Calcul!$G279="SA",'Sound Power'!BA274,'Sound Power'!R274)</f>
        <v>#DIV/0!</v>
      </c>
      <c r="H274" s="67" t="e">
        <f>IF(Calcul!$G279="SA",'Sound Power'!BB274,'Sound Power'!S274)</f>
        <v>#DIV/0!</v>
      </c>
      <c r="I274" s="67" t="e">
        <f>IF(Calcul!$G279="SA",'Sound Power'!BC274,'Sound Power'!T274)</f>
        <v>#DIV/0!</v>
      </c>
      <c r="J274" s="67" t="e">
        <f>IF(Calcul!$G279="SA",'Sound Power'!BD274,'Sound Power'!U274)</f>
        <v>#DIV/0!</v>
      </c>
      <c r="K274" s="67" t="e">
        <f>IF(Calcul!$G279="SA",'Sound Power'!BE274,'Sound Power'!V274)</f>
        <v>#DIV/0!</v>
      </c>
      <c r="L274" s="67" t="e">
        <f>IF(Calcul!$G279="SA",'Sound Power'!BF274,'Sound Power'!W274)</f>
        <v>#DIV/0!</v>
      </c>
      <c r="M274" s="67" t="e">
        <f>'Sound Power'!BY274</f>
        <v>#DIV/0!</v>
      </c>
      <c r="N274" s="67" t="e">
        <f>'Sound Power'!BZ274</f>
        <v>#DIV/0!</v>
      </c>
      <c r="O274" s="67" t="e">
        <f>'Sound Power'!CA274</f>
        <v>#DIV/0!</v>
      </c>
      <c r="P274" s="67" t="e">
        <f>'Sound Power'!CB274</f>
        <v>#DIV/0!</v>
      </c>
      <c r="Q274" s="67" t="e">
        <f>'Sound Power'!CC274</f>
        <v>#DIV/0!</v>
      </c>
      <c r="R274" s="67" t="e">
        <f>'Sound Power'!CD274</f>
        <v>#DIV/0!</v>
      </c>
      <c r="S274" s="67" t="e">
        <f>'Sound Power'!CE274</f>
        <v>#DIV/0!</v>
      </c>
      <c r="T274" s="67" t="e">
        <f>'Sound Power'!CF274</f>
        <v>#DIV/0!</v>
      </c>
      <c r="U274" s="64">
        <f t="shared" si="97"/>
        <v>0</v>
      </c>
      <c r="V274" s="64">
        <f t="shared" si="98"/>
        <v>0</v>
      </c>
      <c r="W274" s="67" t="e">
        <f>('ModelParams Lp'!B$4*10^'ModelParams Lp'!B$5*($U274/$V274)^'ModelParams Lp'!B$6)*3</f>
        <v>#DIV/0!</v>
      </c>
      <c r="X274" s="67" t="e">
        <f>('ModelParams Lp'!C$4*10^'ModelParams Lp'!C$5*($U274/$V274)^'ModelParams Lp'!C$6)*3</f>
        <v>#DIV/0!</v>
      </c>
      <c r="Y274" s="67" t="e">
        <f>('ModelParams Lp'!D$4*10^'ModelParams Lp'!D$5*($U274/$V274)^'ModelParams Lp'!D$6)*3</f>
        <v>#DIV/0!</v>
      </c>
      <c r="Z274" s="67" t="e">
        <f>('ModelParams Lp'!E$4*10^'ModelParams Lp'!E$5*($U274/$V274)^'ModelParams Lp'!E$6)*3</f>
        <v>#DIV/0!</v>
      </c>
      <c r="AA274" s="67" t="e">
        <f>('ModelParams Lp'!F$4*10^'ModelParams Lp'!F$5*($U274/$V274)^'ModelParams Lp'!F$6)*3</f>
        <v>#DIV/0!</v>
      </c>
      <c r="AB274" s="67" t="e">
        <f>('ModelParams Lp'!G$4*10^'ModelParams Lp'!G$5*($U274/$V274)^'ModelParams Lp'!G$6)*3</f>
        <v>#DIV/0!</v>
      </c>
      <c r="AC274" s="67" t="e">
        <f>('ModelParams Lp'!H$4*10^'ModelParams Lp'!H$5*($U274/$V274)^'ModelParams Lp'!H$6)*3</f>
        <v>#DIV/0!</v>
      </c>
      <c r="AD274" s="67" t="e">
        <f>('ModelParams Lp'!I$4*10^'ModelParams Lp'!I$5*($U274/$V274)^'ModelParams Lp'!I$6)*3</f>
        <v>#DIV/0!</v>
      </c>
      <c r="AE274" s="53" t="e">
        <f t="shared" si="99"/>
        <v>#DIV/0!</v>
      </c>
      <c r="AF274" s="53" t="e">
        <f>IF(AE274&lt;'ModelParams Lp'!$B$16,-1,IF(AE274&lt;'ModelParams Lp'!$C$16,0,IF(AE274&lt;'ModelParams Lp'!$D$16,1,IF(AE274&lt;'ModelParams Lp'!$E$16,2,IF(AE274&lt;'ModelParams Lp'!$F$16,3,IF(AE274&lt;'ModelParams Lp'!$G$16,4,IF(AE274&lt;'ModelParams Lp'!$H$16,5,6)))))))</f>
        <v>#DIV/0!</v>
      </c>
      <c r="AG274" s="67" t="e">
        <f ca="1">IF($AF274&gt;1,0,OFFSET('ModelParams Lp'!$C$12,0,-'Sound Pressure'!$AF274))</f>
        <v>#DIV/0!</v>
      </c>
      <c r="AH274" s="67" t="e">
        <f ca="1">IF($AF274&gt;2,0,OFFSET('ModelParams Lp'!$D$12,0,-'Sound Pressure'!$AF274))</f>
        <v>#DIV/0!</v>
      </c>
      <c r="AI274" s="67" t="e">
        <f ca="1">IF($AF274&gt;3,0,OFFSET('ModelParams Lp'!$E$12,0,-'Sound Pressure'!$AF274))</f>
        <v>#DIV/0!</v>
      </c>
      <c r="AJ274" s="67" t="e">
        <f ca="1">IF($AF274&gt;4,0,OFFSET('ModelParams Lp'!$F$12,0,-'Sound Pressure'!$AF274))</f>
        <v>#DIV/0!</v>
      </c>
      <c r="AK274" s="67" t="e">
        <f ca="1">IF($AF274&gt;3,0,OFFSET('ModelParams Lp'!$G$12,0,-'Sound Pressure'!$AF274))</f>
        <v>#DIV/0!</v>
      </c>
      <c r="AL274" s="67" t="e">
        <f ca="1">IF($AF274&gt;5,0,OFFSET('ModelParams Lp'!$H$12,0,-'Sound Pressure'!$AF274))</f>
        <v>#DIV/0!</v>
      </c>
      <c r="AM274" s="67" t="e">
        <f ca="1">IF($AF274&gt;6,0,OFFSET('ModelParams Lp'!$I$12,0,-'Sound Pressure'!$AF274))</f>
        <v>#DIV/0!</v>
      </c>
      <c r="AN274" s="67" t="e">
        <f ca="1">IF($AF274&gt;7,0,IF($AF$4&lt;0,3,OFFSET('ModelParams Lp'!$J$12,0,-'Sound Pressure'!$AF274)))</f>
        <v>#DIV/0!</v>
      </c>
      <c r="AO274" s="67" t="e">
        <f t="shared" si="118"/>
        <v>#DIV/0!</v>
      </c>
      <c r="AP274" s="67" t="e">
        <f t="shared" si="118"/>
        <v>#DIV/0!</v>
      </c>
      <c r="AQ274" s="67" t="e">
        <f t="shared" si="118"/>
        <v>#DIV/0!</v>
      </c>
      <c r="AR274" s="67" t="e">
        <f t="shared" si="118"/>
        <v>#DIV/0!</v>
      </c>
      <c r="AS274" s="67" t="e">
        <f t="shared" si="118"/>
        <v>#DIV/0!</v>
      </c>
      <c r="AT274" s="67" t="e">
        <f t="shared" si="118"/>
        <v>#DIV/0!</v>
      </c>
      <c r="AU274" s="67" t="e">
        <f t="shared" si="118"/>
        <v>#DIV/0!</v>
      </c>
      <c r="AV274" s="67" t="e">
        <f t="shared" si="118"/>
        <v>#DIV/0!</v>
      </c>
      <c r="AW274" s="67">
        <f>'ModelParams Lp'!B$22</f>
        <v>4</v>
      </c>
      <c r="AX274" s="67">
        <f>'ModelParams Lp'!C$22</f>
        <v>2</v>
      </c>
      <c r="AY274" s="67">
        <f>'ModelParams Lp'!D$22</f>
        <v>1</v>
      </c>
      <c r="AZ274" s="67">
        <f>'ModelParams Lp'!E$22</f>
        <v>0</v>
      </c>
      <c r="BA274" s="67">
        <f>'ModelParams Lp'!F$22</f>
        <v>0</v>
      </c>
      <c r="BB274" s="67">
        <f>'ModelParams Lp'!G$22</f>
        <v>0</v>
      </c>
      <c r="BC274" s="67">
        <f>'ModelParams Lp'!H$22</f>
        <v>0</v>
      </c>
      <c r="BD274" s="67">
        <f>'ModelParams Lp'!I$22</f>
        <v>0</v>
      </c>
      <c r="BE274" s="67" t="e">
        <f>-10*LOG(2/(4*PI()*2^2)+4/(0.163*(Calcul!$K279*Calcul!$L279)/VLOOKUP(Calcul!$I279,'ModelParams Lp'!$E$37:$F$39,2,0)))</f>
        <v>#N/A</v>
      </c>
      <c r="BF274" s="67" t="e">
        <f>-10*LOG(2/(4*PI()*2^2)+4/(0.163*(Calcul!$K279*Calcul!$L279)/VLOOKUP(Calcul!$I279,'ModelParams Lp'!$E$37:$F$39,2,0)))</f>
        <v>#N/A</v>
      </c>
      <c r="BG274" s="67" t="e">
        <f>-10*LOG(2/(4*PI()*2^2)+4/(0.163*(Calcul!$K279*Calcul!$L279)/VLOOKUP(Calcul!$I279,'ModelParams Lp'!$E$37:$F$39,2,0)))</f>
        <v>#N/A</v>
      </c>
      <c r="BH274" s="67" t="e">
        <f>-10*LOG(2/(4*PI()*2^2)+4/(0.163*(Calcul!$K279*Calcul!$L279)/VLOOKUP(Calcul!$I279,'ModelParams Lp'!$E$37:$F$39,2,0)))</f>
        <v>#N/A</v>
      </c>
      <c r="BI274" s="67" t="e">
        <f>-10*LOG(2/(4*PI()*2^2)+4/(0.163*(Calcul!$K279*Calcul!$L279)/VLOOKUP(Calcul!$I279,'ModelParams Lp'!$E$37:$F$39,2,0)))</f>
        <v>#N/A</v>
      </c>
      <c r="BJ274" s="67" t="e">
        <f>-10*LOG(2/(4*PI()*2^2)+4/(0.163*(Calcul!$K279*Calcul!$L279)/VLOOKUP(Calcul!$I279,'ModelParams Lp'!$E$37:$F$39,2,0)))</f>
        <v>#N/A</v>
      </c>
      <c r="BK274" s="67" t="e">
        <f>-10*LOG(2/(4*PI()*2^2)+4/(0.163*(Calcul!$K279*Calcul!$L279)/VLOOKUP(Calcul!$I279,'ModelParams Lp'!$E$37:$F$39,2,0)))</f>
        <v>#N/A</v>
      </c>
      <c r="BL274" s="67" t="e">
        <f>-10*LOG(2/(4*PI()*2^2)+4/(0.163*(Calcul!$K279*Calcul!$L279)/VLOOKUP(Calcul!$I279,'ModelParams Lp'!$E$37:$F$39,2,0)))</f>
        <v>#N/A</v>
      </c>
      <c r="BM274" s="67" t="e">
        <f>VLOOKUP(Calcul!$J279,'ModelParams Lp'!$D$28:$O$32,5,0)+BE274</f>
        <v>#N/A</v>
      </c>
      <c r="BN274" s="67" t="e">
        <f>VLOOKUP(Calcul!$J279,'ModelParams Lp'!$D$28:$O$32,6,0)+BF274</f>
        <v>#N/A</v>
      </c>
      <c r="BO274" s="67" t="e">
        <f>VLOOKUP(Calcul!$J279,'ModelParams Lp'!$D$28:$O$32,7,0)+BG274</f>
        <v>#N/A</v>
      </c>
      <c r="BP274" s="67" t="e">
        <f>VLOOKUP(Calcul!$J279,'ModelParams Lp'!$D$28:$O$32,8,0)+BH274</f>
        <v>#N/A</v>
      </c>
      <c r="BQ274" s="67" t="e">
        <f>VLOOKUP(Calcul!$J279,'ModelParams Lp'!$D$28:$O$32,9,0)+BI274</f>
        <v>#N/A</v>
      </c>
      <c r="BR274" s="67" t="e">
        <f>VLOOKUP(Calcul!$J279,'ModelParams Lp'!$D$28:$O$32,10,0)+BJ274</f>
        <v>#N/A</v>
      </c>
      <c r="BS274" s="67" t="e">
        <f>VLOOKUP(Calcul!$J279,'ModelParams Lp'!$D$28:$O$32,11,0)+BK274</f>
        <v>#N/A</v>
      </c>
      <c r="BT274" s="67" t="e">
        <f>VLOOKUP(Calcul!$J279,'ModelParams Lp'!$D$28:$O$32,12,0)+BL274</f>
        <v>#N/A</v>
      </c>
      <c r="BU274" s="66" t="e">
        <f t="shared" ca="1" si="100"/>
        <v>#DIV/0!</v>
      </c>
      <c r="BV274" s="66" t="e">
        <f t="shared" ca="1" si="101"/>
        <v>#DIV/0!</v>
      </c>
      <c r="BW274" s="66" t="e">
        <f t="shared" ca="1" si="102"/>
        <v>#DIV/0!</v>
      </c>
      <c r="BX274" s="66" t="e">
        <f t="shared" ca="1" si="103"/>
        <v>#DIV/0!</v>
      </c>
      <c r="BY274" s="66" t="e">
        <f t="shared" ca="1" si="104"/>
        <v>#DIV/0!</v>
      </c>
      <c r="BZ274" s="66" t="e">
        <f t="shared" ca="1" si="105"/>
        <v>#DIV/0!</v>
      </c>
      <c r="CA274" s="66" t="e">
        <f t="shared" ca="1" si="106"/>
        <v>#DIV/0!</v>
      </c>
      <c r="CB274" s="66" t="e">
        <f t="shared" ca="1" si="107"/>
        <v>#DIV/0!</v>
      </c>
      <c r="CC274" s="24" t="e">
        <f ca="1">10*LOG10(IF(BU274="",0,POWER(10,((BU274+'ModelParams Lw'!$O$4)/10))) +IF(BV274="",0,POWER(10,((BV274+'ModelParams Lw'!$P$4)/10))) +IF(BW274="",0,POWER(10,((BW274+'ModelParams Lw'!$Q$4)/10))) +IF(BX274="",0,POWER(10,((BX274+'ModelParams Lw'!$R$4)/10))) +IF(BY274="",0,POWER(10,((BY274+'ModelParams Lw'!$S$4)/10))) +IF(BZ274="",0,POWER(10,((BZ274+'ModelParams Lw'!$T$4)/10))) +IF(CA274="",0,POWER(10,((CA274+'ModelParams Lw'!$U$4)/10)))+IF(CB274="",0,POWER(10,((CB274+'ModelParams Lw'!$V$4)/10))))</f>
        <v>#DIV/0!</v>
      </c>
      <c r="CD274" s="24" t="e">
        <f t="shared" ca="1" si="108"/>
        <v>#DIV/0!</v>
      </c>
      <c r="CE274" s="24" t="e">
        <f ca="1">(BU274-'ModelParams Lw'!O$10)/'ModelParams Lw'!O$11</f>
        <v>#DIV/0!</v>
      </c>
      <c r="CF274" s="24" t="e">
        <f ca="1">(BV274-'ModelParams Lw'!P$10)/'ModelParams Lw'!P$11</f>
        <v>#DIV/0!</v>
      </c>
      <c r="CG274" s="24" t="e">
        <f ca="1">(BW274-'ModelParams Lw'!Q$10)/'ModelParams Lw'!Q$11</f>
        <v>#DIV/0!</v>
      </c>
      <c r="CH274" s="24" t="e">
        <f ca="1">(BX274-'ModelParams Lw'!R$10)/'ModelParams Lw'!R$11</f>
        <v>#DIV/0!</v>
      </c>
      <c r="CI274" s="24" t="e">
        <f ca="1">(BY274-'ModelParams Lw'!S$10)/'ModelParams Lw'!S$11</f>
        <v>#DIV/0!</v>
      </c>
      <c r="CJ274" s="24" t="e">
        <f ca="1">(BZ274-'ModelParams Lw'!T$10)/'ModelParams Lw'!T$11</f>
        <v>#DIV/0!</v>
      </c>
      <c r="CK274" s="24" t="e">
        <f ca="1">(CA274-'ModelParams Lw'!U$10)/'ModelParams Lw'!U$11</f>
        <v>#DIV/0!</v>
      </c>
      <c r="CL274" s="24" t="e">
        <f ca="1">(CB274-'ModelParams Lw'!V$10)/'ModelParams Lw'!V$11</f>
        <v>#DIV/0!</v>
      </c>
      <c r="CM274" s="66" t="e">
        <f t="shared" si="109"/>
        <v>#DIV/0!</v>
      </c>
      <c r="CN274" s="66" t="e">
        <f t="shared" si="110"/>
        <v>#DIV/0!</v>
      </c>
      <c r="CO274" s="66" t="e">
        <f t="shared" si="111"/>
        <v>#DIV/0!</v>
      </c>
      <c r="CP274" s="66" t="e">
        <f t="shared" si="112"/>
        <v>#DIV/0!</v>
      </c>
      <c r="CQ274" s="66" t="e">
        <f t="shared" si="113"/>
        <v>#DIV/0!</v>
      </c>
      <c r="CR274" s="66" t="e">
        <f t="shared" si="114"/>
        <v>#DIV/0!</v>
      </c>
      <c r="CS274" s="66" t="e">
        <f t="shared" si="115"/>
        <v>#DIV/0!</v>
      </c>
      <c r="CT274" s="66" t="e">
        <f t="shared" si="116"/>
        <v>#DIV/0!</v>
      </c>
      <c r="CU274" s="24" t="e">
        <f>10*LOG10(IF(CM274="",0,POWER(10,((CM274+'ModelParams Lw'!$O$4)/10))) +IF(CN274="",0,POWER(10,((CN274+'ModelParams Lw'!$P$4)/10))) +IF(CO274="",0,POWER(10,((CO274+'ModelParams Lw'!$Q$4)/10))) +IF(CP274="",0,POWER(10,((CP274+'ModelParams Lw'!$R$4)/10))) +IF(CQ274="",0,POWER(10,((CQ274+'ModelParams Lw'!$S$4)/10))) +IF(CR274="",0,POWER(10,((CR274+'ModelParams Lw'!$T$4)/10))) +IF(CS274="",0,POWER(10,((CS274+'ModelParams Lw'!$U$4)/10)))+IF(CT274="",0,POWER(10,((CT274+'ModelParams Lw'!$V$4)/10))))</f>
        <v>#DIV/0!</v>
      </c>
      <c r="CV274" s="24" t="e">
        <f t="shared" si="117"/>
        <v>#DIV/0!</v>
      </c>
      <c r="CW274" s="24" t="e">
        <f>(CM274-'ModelParams Lw'!O$10)/'ModelParams Lw'!O$11</f>
        <v>#DIV/0!</v>
      </c>
      <c r="CX274" s="24" t="e">
        <f>(CN274-'ModelParams Lw'!P$10)/'ModelParams Lw'!P$11</f>
        <v>#DIV/0!</v>
      </c>
      <c r="CY274" s="24" t="e">
        <f>(CO274-'ModelParams Lw'!Q$10)/'ModelParams Lw'!Q$11</f>
        <v>#DIV/0!</v>
      </c>
      <c r="CZ274" s="24" t="e">
        <f>(CP274-'ModelParams Lw'!R$10)/'ModelParams Lw'!R$11</f>
        <v>#DIV/0!</v>
      </c>
      <c r="DA274" s="24" t="e">
        <f>(CQ274-'ModelParams Lw'!S$10)/'ModelParams Lw'!S$11</f>
        <v>#DIV/0!</v>
      </c>
      <c r="DB274" s="24" t="e">
        <f>(CR274-'ModelParams Lw'!T$10)/'ModelParams Lw'!T$11</f>
        <v>#DIV/0!</v>
      </c>
      <c r="DC274" s="24" t="e">
        <f>(CS274-'ModelParams Lw'!U$10)/'ModelParams Lw'!U$11</f>
        <v>#DIV/0!</v>
      </c>
      <c r="DD274" s="24" t="e">
        <f>(CT274-'ModelParams Lw'!V$10)/'ModelParams Lw'!V$11</f>
        <v>#DIV/0!</v>
      </c>
    </row>
    <row r="275" spans="1:108" x14ac:dyDescent="0.25">
      <c r="A275" s="12">
        <f>'Sound Power'!B275</f>
        <v>0</v>
      </c>
      <c r="B275" s="12">
        <f>'Sound Power'!D275</f>
        <v>0</v>
      </c>
      <c r="C275" s="12">
        <f>'Sound Power'!E275</f>
        <v>0</v>
      </c>
      <c r="D275" s="12">
        <f>'Sound Power'!F275</f>
        <v>0</v>
      </c>
      <c r="E275" s="67" t="e">
        <f>IF(Calcul!$G280="SA",'Sound Power'!AY275,'Sound Power'!P275)</f>
        <v>#DIV/0!</v>
      </c>
      <c r="F275" s="67" t="e">
        <f>IF(Calcul!$G280="SA",'Sound Power'!AZ275,'Sound Power'!Q275)</f>
        <v>#DIV/0!</v>
      </c>
      <c r="G275" s="67" t="e">
        <f>IF(Calcul!$G280="SA",'Sound Power'!BA275,'Sound Power'!R275)</f>
        <v>#DIV/0!</v>
      </c>
      <c r="H275" s="67" t="e">
        <f>IF(Calcul!$G280="SA",'Sound Power'!BB275,'Sound Power'!S275)</f>
        <v>#DIV/0!</v>
      </c>
      <c r="I275" s="67" t="e">
        <f>IF(Calcul!$G280="SA",'Sound Power'!BC275,'Sound Power'!T275)</f>
        <v>#DIV/0!</v>
      </c>
      <c r="J275" s="67" t="e">
        <f>IF(Calcul!$G280="SA",'Sound Power'!BD275,'Sound Power'!U275)</f>
        <v>#DIV/0!</v>
      </c>
      <c r="K275" s="67" t="e">
        <f>IF(Calcul!$G280="SA",'Sound Power'!BE275,'Sound Power'!V275)</f>
        <v>#DIV/0!</v>
      </c>
      <c r="L275" s="67" t="e">
        <f>IF(Calcul!$G280="SA",'Sound Power'!BF275,'Sound Power'!W275)</f>
        <v>#DIV/0!</v>
      </c>
      <c r="M275" s="67" t="e">
        <f>'Sound Power'!BY275</f>
        <v>#DIV/0!</v>
      </c>
      <c r="N275" s="67" t="e">
        <f>'Sound Power'!BZ275</f>
        <v>#DIV/0!</v>
      </c>
      <c r="O275" s="67" t="e">
        <f>'Sound Power'!CA275</f>
        <v>#DIV/0!</v>
      </c>
      <c r="P275" s="67" t="e">
        <f>'Sound Power'!CB275</f>
        <v>#DIV/0!</v>
      </c>
      <c r="Q275" s="67" t="e">
        <f>'Sound Power'!CC275</f>
        <v>#DIV/0!</v>
      </c>
      <c r="R275" s="67" t="e">
        <f>'Sound Power'!CD275</f>
        <v>#DIV/0!</v>
      </c>
      <c r="S275" s="67" t="e">
        <f>'Sound Power'!CE275</f>
        <v>#DIV/0!</v>
      </c>
      <c r="T275" s="67" t="e">
        <f>'Sound Power'!CF275</f>
        <v>#DIV/0!</v>
      </c>
      <c r="U275" s="64">
        <f t="shared" si="97"/>
        <v>0</v>
      </c>
      <c r="V275" s="64">
        <f t="shared" si="98"/>
        <v>0</v>
      </c>
      <c r="W275" s="67" t="e">
        <f>('ModelParams Lp'!B$4*10^'ModelParams Lp'!B$5*($U275/$V275)^'ModelParams Lp'!B$6)*3</f>
        <v>#DIV/0!</v>
      </c>
      <c r="X275" s="67" t="e">
        <f>('ModelParams Lp'!C$4*10^'ModelParams Lp'!C$5*($U275/$V275)^'ModelParams Lp'!C$6)*3</f>
        <v>#DIV/0!</v>
      </c>
      <c r="Y275" s="67" t="e">
        <f>('ModelParams Lp'!D$4*10^'ModelParams Lp'!D$5*($U275/$V275)^'ModelParams Lp'!D$6)*3</f>
        <v>#DIV/0!</v>
      </c>
      <c r="Z275" s="67" t="e">
        <f>('ModelParams Lp'!E$4*10^'ModelParams Lp'!E$5*($U275/$V275)^'ModelParams Lp'!E$6)*3</f>
        <v>#DIV/0!</v>
      </c>
      <c r="AA275" s="67" t="e">
        <f>('ModelParams Lp'!F$4*10^'ModelParams Lp'!F$5*($U275/$V275)^'ModelParams Lp'!F$6)*3</f>
        <v>#DIV/0!</v>
      </c>
      <c r="AB275" s="67" t="e">
        <f>('ModelParams Lp'!G$4*10^'ModelParams Lp'!G$5*($U275/$V275)^'ModelParams Lp'!G$6)*3</f>
        <v>#DIV/0!</v>
      </c>
      <c r="AC275" s="67" t="e">
        <f>('ModelParams Lp'!H$4*10^'ModelParams Lp'!H$5*($U275/$V275)^'ModelParams Lp'!H$6)*3</f>
        <v>#DIV/0!</v>
      </c>
      <c r="AD275" s="67" t="e">
        <f>('ModelParams Lp'!I$4*10^'ModelParams Lp'!I$5*($U275/$V275)^'ModelParams Lp'!I$6)*3</f>
        <v>#DIV/0!</v>
      </c>
      <c r="AE275" s="53" t="e">
        <f t="shared" si="99"/>
        <v>#DIV/0!</v>
      </c>
      <c r="AF275" s="53" t="e">
        <f>IF(AE275&lt;'ModelParams Lp'!$B$16,-1,IF(AE275&lt;'ModelParams Lp'!$C$16,0,IF(AE275&lt;'ModelParams Lp'!$D$16,1,IF(AE275&lt;'ModelParams Lp'!$E$16,2,IF(AE275&lt;'ModelParams Lp'!$F$16,3,IF(AE275&lt;'ModelParams Lp'!$G$16,4,IF(AE275&lt;'ModelParams Lp'!$H$16,5,6)))))))</f>
        <v>#DIV/0!</v>
      </c>
      <c r="AG275" s="67" t="e">
        <f ca="1">IF($AF275&gt;1,0,OFFSET('ModelParams Lp'!$C$12,0,-'Sound Pressure'!$AF275))</f>
        <v>#DIV/0!</v>
      </c>
      <c r="AH275" s="67" t="e">
        <f ca="1">IF($AF275&gt;2,0,OFFSET('ModelParams Lp'!$D$12,0,-'Sound Pressure'!$AF275))</f>
        <v>#DIV/0!</v>
      </c>
      <c r="AI275" s="67" t="e">
        <f ca="1">IF($AF275&gt;3,0,OFFSET('ModelParams Lp'!$E$12,0,-'Sound Pressure'!$AF275))</f>
        <v>#DIV/0!</v>
      </c>
      <c r="AJ275" s="67" t="e">
        <f ca="1">IF($AF275&gt;4,0,OFFSET('ModelParams Lp'!$F$12,0,-'Sound Pressure'!$AF275))</f>
        <v>#DIV/0!</v>
      </c>
      <c r="AK275" s="67" t="e">
        <f ca="1">IF($AF275&gt;3,0,OFFSET('ModelParams Lp'!$G$12,0,-'Sound Pressure'!$AF275))</f>
        <v>#DIV/0!</v>
      </c>
      <c r="AL275" s="67" t="e">
        <f ca="1">IF($AF275&gt;5,0,OFFSET('ModelParams Lp'!$H$12,0,-'Sound Pressure'!$AF275))</f>
        <v>#DIV/0!</v>
      </c>
      <c r="AM275" s="67" t="e">
        <f ca="1">IF($AF275&gt;6,0,OFFSET('ModelParams Lp'!$I$12,0,-'Sound Pressure'!$AF275))</f>
        <v>#DIV/0!</v>
      </c>
      <c r="AN275" s="67" t="e">
        <f ca="1">IF($AF275&gt;7,0,IF($AF$4&lt;0,3,OFFSET('ModelParams Lp'!$J$12,0,-'Sound Pressure'!$AF275)))</f>
        <v>#DIV/0!</v>
      </c>
      <c r="AO275" s="67" t="e">
        <f t="shared" si="118"/>
        <v>#DIV/0!</v>
      </c>
      <c r="AP275" s="67" t="e">
        <f t="shared" si="118"/>
        <v>#DIV/0!</v>
      </c>
      <c r="AQ275" s="67" t="e">
        <f t="shared" si="118"/>
        <v>#DIV/0!</v>
      </c>
      <c r="AR275" s="67" t="e">
        <f t="shared" si="118"/>
        <v>#DIV/0!</v>
      </c>
      <c r="AS275" s="67" t="e">
        <f t="shared" si="118"/>
        <v>#DIV/0!</v>
      </c>
      <c r="AT275" s="67" t="e">
        <f t="shared" si="118"/>
        <v>#DIV/0!</v>
      </c>
      <c r="AU275" s="67" t="e">
        <f t="shared" si="118"/>
        <v>#DIV/0!</v>
      </c>
      <c r="AV275" s="67" t="e">
        <f t="shared" si="118"/>
        <v>#DIV/0!</v>
      </c>
      <c r="AW275" s="67">
        <f>'ModelParams Lp'!B$22</f>
        <v>4</v>
      </c>
      <c r="AX275" s="67">
        <f>'ModelParams Lp'!C$22</f>
        <v>2</v>
      </c>
      <c r="AY275" s="67">
        <f>'ModelParams Lp'!D$22</f>
        <v>1</v>
      </c>
      <c r="AZ275" s="67">
        <f>'ModelParams Lp'!E$22</f>
        <v>0</v>
      </c>
      <c r="BA275" s="67">
        <f>'ModelParams Lp'!F$22</f>
        <v>0</v>
      </c>
      <c r="BB275" s="67">
        <f>'ModelParams Lp'!G$22</f>
        <v>0</v>
      </c>
      <c r="BC275" s="67">
        <f>'ModelParams Lp'!H$22</f>
        <v>0</v>
      </c>
      <c r="BD275" s="67">
        <f>'ModelParams Lp'!I$22</f>
        <v>0</v>
      </c>
      <c r="BE275" s="67" t="e">
        <f>-10*LOG(2/(4*PI()*2^2)+4/(0.163*(Calcul!$K280*Calcul!$L280)/VLOOKUP(Calcul!$I280,'ModelParams Lp'!$E$37:$F$39,2,0)))</f>
        <v>#N/A</v>
      </c>
      <c r="BF275" s="67" t="e">
        <f>-10*LOG(2/(4*PI()*2^2)+4/(0.163*(Calcul!$K280*Calcul!$L280)/VLOOKUP(Calcul!$I280,'ModelParams Lp'!$E$37:$F$39,2,0)))</f>
        <v>#N/A</v>
      </c>
      <c r="BG275" s="67" t="e">
        <f>-10*LOG(2/(4*PI()*2^2)+4/(0.163*(Calcul!$K280*Calcul!$L280)/VLOOKUP(Calcul!$I280,'ModelParams Lp'!$E$37:$F$39,2,0)))</f>
        <v>#N/A</v>
      </c>
      <c r="BH275" s="67" t="e">
        <f>-10*LOG(2/(4*PI()*2^2)+4/(0.163*(Calcul!$K280*Calcul!$L280)/VLOOKUP(Calcul!$I280,'ModelParams Lp'!$E$37:$F$39,2,0)))</f>
        <v>#N/A</v>
      </c>
      <c r="BI275" s="67" t="e">
        <f>-10*LOG(2/(4*PI()*2^2)+4/(0.163*(Calcul!$K280*Calcul!$L280)/VLOOKUP(Calcul!$I280,'ModelParams Lp'!$E$37:$F$39,2,0)))</f>
        <v>#N/A</v>
      </c>
      <c r="BJ275" s="67" t="e">
        <f>-10*LOG(2/(4*PI()*2^2)+4/(0.163*(Calcul!$K280*Calcul!$L280)/VLOOKUP(Calcul!$I280,'ModelParams Lp'!$E$37:$F$39,2,0)))</f>
        <v>#N/A</v>
      </c>
      <c r="BK275" s="67" t="e">
        <f>-10*LOG(2/(4*PI()*2^2)+4/(0.163*(Calcul!$K280*Calcul!$L280)/VLOOKUP(Calcul!$I280,'ModelParams Lp'!$E$37:$F$39,2,0)))</f>
        <v>#N/A</v>
      </c>
      <c r="BL275" s="67" t="e">
        <f>-10*LOG(2/(4*PI()*2^2)+4/(0.163*(Calcul!$K280*Calcul!$L280)/VLOOKUP(Calcul!$I280,'ModelParams Lp'!$E$37:$F$39,2,0)))</f>
        <v>#N/A</v>
      </c>
      <c r="BM275" s="67" t="e">
        <f>VLOOKUP(Calcul!$J280,'ModelParams Lp'!$D$28:$O$32,5,0)+BE275</f>
        <v>#N/A</v>
      </c>
      <c r="BN275" s="67" t="e">
        <f>VLOOKUP(Calcul!$J280,'ModelParams Lp'!$D$28:$O$32,6,0)+BF275</f>
        <v>#N/A</v>
      </c>
      <c r="BO275" s="67" t="e">
        <f>VLOOKUP(Calcul!$J280,'ModelParams Lp'!$D$28:$O$32,7,0)+BG275</f>
        <v>#N/A</v>
      </c>
      <c r="BP275" s="67" t="e">
        <f>VLOOKUP(Calcul!$J280,'ModelParams Lp'!$D$28:$O$32,8,0)+BH275</f>
        <v>#N/A</v>
      </c>
      <c r="BQ275" s="67" t="e">
        <f>VLOOKUP(Calcul!$J280,'ModelParams Lp'!$D$28:$O$32,9,0)+BI275</f>
        <v>#N/A</v>
      </c>
      <c r="BR275" s="67" t="e">
        <f>VLOOKUP(Calcul!$J280,'ModelParams Lp'!$D$28:$O$32,10,0)+BJ275</f>
        <v>#N/A</v>
      </c>
      <c r="BS275" s="67" t="e">
        <f>VLOOKUP(Calcul!$J280,'ModelParams Lp'!$D$28:$O$32,11,0)+BK275</f>
        <v>#N/A</v>
      </c>
      <c r="BT275" s="67" t="e">
        <f>VLOOKUP(Calcul!$J280,'ModelParams Lp'!$D$28:$O$32,12,0)+BL275</f>
        <v>#N/A</v>
      </c>
      <c r="BU275" s="66" t="e">
        <f t="shared" ca="1" si="100"/>
        <v>#DIV/0!</v>
      </c>
      <c r="BV275" s="66" t="e">
        <f t="shared" ca="1" si="101"/>
        <v>#DIV/0!</v>
      </c>
      <c r="BW275" s="66" t="e">
        <f t="shared" ca="1" si="102"/>
        <v>#DIV/0!</v>
      </c>
      <c r="BX275" s="66" t="e">
        <f t="shared" ca="1" si="103"/>
        <v>#DIV/0!</v>
      </c>
      <c r="BY275" s="66" t="e">
        <f t="shared" ca="1" si="104"/>
        <v>#DIV/0!</v>
      </c>
      <c r="BZ275" s="66" t="e">
        <f t="shared" ca="1" si="105"/>
        <v>#DIV/0!</v>
      </c>
      <c r="CA275" s="66" t="e">
        <f t="shared" ca="1" si="106"/>
        <v>#DIV/0!</v>
      </c>
      <c r="CB275" s="66" t="e">
        <f t="shared" ca="1" si="107"/>
        <v>#DIV/0!</v>
      </c>
      <c r="CC275" s="24" t="e">
        <f ca="1">10*LOG10(IF(BU275="",0,POWER(10,((BU275+'ModelParams Lw'!$O$4)/10))) +IF(BV275="",0,POWER(10,((BV275+'ModelParams Lw'!$P$4)/10))) +IF(BW275="",0,POWER(10,((BW275+'ModelParams Lw'!$Q$4)/10))) +IF(BX275="",0,POWER(10,((BX275+'ModelParams Lw'!$R$4)/10))) +IF(BY275="",0,POWER(10,((BY275+'ModelParams Lw'!$S$4)/10))) +IF(BZ275="",0,POWER(10,((BZ275+'ModelParams Lw'!$T$4)/10))) +IF(CA275="",0,POWER(10,((CA275+'ModelParams Lw'!$U$4)/10)))+IF(CB275="",0,POWER(10,((CB275+'ModelParams Lw'!$V$4)/10))))</f>
        <v>#DIV/0!</v>
      </c>
      <c r="CD275" s="24" t="e">
        <f t="shared" ca="1" si="108"/>
        <v>#DIV/0!</v>
      </c>
      <c r="CE275" s="24" t="e">
        <f ca="1">(BU275-'ModelParams Lw'!O$10)/'ModelParams Lw'!O$11</f>
        <v>#DIV/0!</v>
      </c>
      <c r="CF275" s="24" t="e">
        <f ca="1">(BV275-'ModelParams Lw'!P$10)/'ModelParams Lw'!P$11</f>
        <v>#DIV/0!</v>
      </c>
      <c r="CG275" s="24" t="e">
        <f ca="1">(BW275-'ModelParams Lw'!Q$10)/'ModelParams Lw'!Q$11</f>
        <v>#DIV/0!</v>
      </c>
      <c r="CH275" s="24" t="e">
        <f ca="1">(BX275-'ModelParams Lw'!R$10)/'ModelParams Lw'!R$11</f>
        <v>#DIV/0!</v>
      </c>
      <c r="CI275" s="24" t="e">
        <f ca="1">(BY275-'ModelParams Lw'!S$10)/'ModelParams Lw'!S$11</f>
        <v>#DIV/0!</v>
      </c>
      <c r="CJ275" s="24" t="e">
        <f ca="1">(BZ275-'ModelParams Lw'!T$10)/'ModelParams Lw'!T$11</f>
        <v>#DIV/0!</v>
      </c>
      <c r="CK275" s="24" t="e">
        <f ca="1">(CA275-'ModelParams Lw'!U$10)/'ModelParams Lw'!U$11</f>
        <v>#DIV/0!</v>
      </c>
      <c r="CL275" s="24" t="e">
        <f ca="1">(CB275-'ModelParams Lw'!V$10)/'ModelParams Lw'!V$11</f>
        <v>#DIV/0!</v>
      </c>
      <c r="CM275" s="66" t="e">
        <f t="shared" si="109"/>
        <v>#DIV/0!</v>
      </c>
      <c r="CN275" s="66" t="e">
        <f t="shared" si="110"/>
        <v>#DIV/0!</v>
      </c>
      <c r="CO275" s="66" t="e">
        <f t="shared" si="111"/>
        <v>#DIV/0!</v>
      </c>
      <c r="CP275" s="66" t="e">
        <f t="shared" si="112"/>
        <v>#DIV/0!</v>
      </c>
      <c r="CQ275" s="66" t="e">
        <f t="shared" si="113"/>
        <v>#DIV/0!</v>
      </c>
      <c r="CR275" s="66" t="e">
        <f t="shared" si="114"/>
        <v>#DIV/0!</v>
      </c>
      <c r="CS275" s="66" t="e">
        <f t="shared" si="115"/>
        <v>#DIV/0!</v>
      </c>
      <c r="CT275" s="66" t="e">
        <f t="shared" si="116"/>
        <v>#DIV/0!</v>
      </c>
      <c r="CU275" s="24" t="e">
        <f>10*LOG10(IF(CM275="",0,POWER(10,((CM275+'ModelParams Lw'!$O$4)/10))) +IF(CN275="",0,POWER(10,((CN275+'ModelParams Lw'!$P$4)/10))) +IF(CO275="",0,POWER(10,((CO275+'ModelParams Lw'!$Q$4)/10))) +IF(CP275="",0,POWER(10,((CP275+'ModelParams Lw'!$R$4)/10))) +IF(CQ275="",0,POWER(10,((CQ275+'ModelParams Lw'!$S$4)/10))) +IF(CR275="",0,POWER(10,((CR275+'ModelParams Lw'!$T$4)/10))) +IF(CS275="",0,POWER(10,((CS275+'ModelParams Lw'!$U$4)/10)))+IF(CT275="",0,POWER(10,((CT275+'ModelParams Lw'!$V$4)/10))))</f>
        <v>#DIV/0!</v>
      </c>
      <c r="CV275" s="24" t="e">
        <f t="shared" si="117"/>
        <v>#DIV/0!</v>
      </c>
      <c r="CW275" s="24" t="e">
        <f>(CM275-'ModelParams Lw'!O$10)/'ModelParams Lw'!O$11</f>
        <v>#DIV/0!</v>
      </c>
      <c r="CX275" s="24" t="e">
        <f>(CN275-'ModelParams Lw'!P$10)/'ModelParams Lw'!P$11</f>
        <v>#DIV/0!</v>
      </c>
      <c r="CY275" s="24" t="e">
        <f>(CO275-'ModelParams Lw'!Q$10)/'ModelParams Lw'!Q$11</f>
        <v>#DIV/0!</v>
      </c>
      <c r="CZ275" s="24" t="e">
        <f>(CP275-'ModelParams Lw'!R$10)/'ModelParams Lw'!R$11</f>
        <v>#DIV/0!</v>
      </c>
      <c r="DA275" s="24" t="e">
        <f>(CQ275-'ModelParams Lw'!S$10)/'ModelParams Lw'!S$11</f>
        <v>#DIV/0!</v>
      </c>
      <c r="DB275" s="24" t="e">
        <f>(CR275-'ModelParams Lw'!T$10)/'ModelParams Lw'!T$11</f>
        <v>#DIV/0!</v>
      </c>
      <c r="DC275" s="24" t="e">
        <f>(CS275-'ModelParams Lw'!U$10)/'ModelParams Lw'!U$11</f>
        <v>#DIV/0!</v>
      </c>
      <c r="DD275" s="24" t="e">
        <f>(CT275-'ModelParams Lw'!V$10)/'ModelParams Lw'!V$11</f>
        <v>#DIV/0!</v>
      </c>
    </row>
    <row r="276" spans="1:108" x14ac:dyDescent="0.25">
      <c r="A276" s="12">
        <f>'Sound Power'!B276</f>
        <v>0</v>
      </c>
      <c r="B276" s="12">
        <f>'Sound Power'!D276</f>
        <v>0</v>
      </c>
      <c r="C276" s="12">
        <f>'Sound Power'!E276</f>
        <v>0</v>
      </c>
      <c r="D276" s="12">
        <f>'Sound Power'!F276</f>
        <v>0</v>
      </c>
      <c r="E276" s="67" t="e">
        <f>IF(Calcul!$G281="SA",'Sound Power'!AY276,'Sound Power'!P276)</f>
        <v>#DIV/0!</v>
      </c>
      <c r="F276" s="67" t="e">
        <f>IF(Calcul!$G281="SA",'Sound Power'!AZ276,'Sound Power'!Q276)</f>
        <v>#DIV/0!</v>
      </c>
      <c r="G276" s="67" t="e">
        <f>IF(Calcul!$G281="SA",'Sound Power'!BA276,'Sound Power'!R276)</f>
        <v>#DIV/0!</v>
      </c>
      <c r="H276" s="67" t="e">
        <f>IF(Calcul!$G281="SA",'Sound Power'!BB276,'Sound Power'!S276)</f>
        <v>#DIV/0!</v>
      </c>
      <c r="I276" s="67" t="e">
        <f>IF(Calcul!$G281="SA",'Sound Power'!BC276,'Sound Power'!T276)</f>
        <v>#DIV/0!</v>
      </c>
      <c r="J276" s="67" t="e">
        <f>IF(Calcul!$G281="SA",'Sound Power'!BD276,'Sound Power'!U276)</f>
        <v>#DIV/0!</v>
      </c>
      <c r="K276" s="67" t="e">
        <f>IF(Calcul!$G281="SA",'Sound Power'!BE276,'Sound Power'!V276)</f>
        <v>#DIV/0!</v>
      </c>
      <c r="L276" s="67" t="e">
        <f>IF(Calcul!$G281="SA",'Sound Power'!BF276,'Sound Power'!W276)</f>
        <v>#DIV/0!</v>
      </c>
      <c r="M276" s="67" t="e">
        <f>'Sound Power'!BY276</f>
        <v>#DIV/0!</v>
      </c>
      <c r="N276" s="67" t="e">
        <f>'Sound Power'!BZ276</f>
        <v>#DIV/0!</v>
      </c>
      <c r="O276" s="67" t="e">
        <f>'Sound Power'!CA276</f>
        <v>#DIV/0!</v>
      </c>
      <c r="P276" s="67" t="e">
        <f>'Sound Power'!CB276</f>
        <v>#DIV/0!</v>
      </c>
      <c r="Q276" s="67" t="e">
        <f>'Sound Power'!CC276</f>
        <v>#DIV/0!</v>
      </c>
      <c r="R276" s="67" t="e">
        <f>'Sound Power'!CD276</f>
        <v>#DIV/0!</v>
      </c>
      <c r="S276" s="67" t="e">
        <f>'Sound Power'!CE276</f>
        <v>#DIV/0!</v>
      </c>
      <c r="T276" s="67" t="e">
        <f>'Sound Power'!CF276</f>
        <v>#DIV/0!</v>
      </c>
      <c r="U276" s="64">
        <f t="shared" si="97"/>
        <v>0</v>
      </c>
      <c r="V276" s="64">
        <f t="shared" si="98"/>
        <v>0</v>
      </c>
      <c r="W276" s="67" t="e">
        <f>('ModelParams Lp'!B$4*10^'ModelParams Lp'!B$5*($U276/$V276)^'ModelParams Lp'!B$6)*3</f>
        <v>#DIV/0!</v>
      </c>
      <c r="X276" s="67" t="e">
        <f>('ModelParams Lp'!C$4*10^'ModelParams Lp'!C$5*($U276/$V276)^'ModelParams Lp'!C$6)*3</f>
        <v>#DIV/0!</v>
      </c>
      <c r="Y276" s="67" t="e">
        <f>('ModelParams Lp'!D$4*10^'ModelParams Lp'!D$5*($U276/$V276)^'ModelParams Lp'!D$6)*3</f>
        <v>#DIV/0!</v>
      </c>
      <c r="Z276" s="67" t="e">
        <f>('ModelParams Lp'!E$4*10^'ModelParams Lp'!E$5*($U276/$V276)^'ModelParams Lp'!E$6)*3</f>
        <v>#DIV/0!</v>
      </c>
      <c r="AA276" s="67" t="e">
        <f>('ModelParams Lp'!F$4*10^'ModelParams Lp'!F$5*($U276/$V276)^'ModelParams Lp'!F$6)*3</f>
        <v>#DIV/0!</v>
      </c>
      <c r="AB276" s="67" t="e">
        <f>('ModelParams Lp'!G$4*10^'ModelParams Lp'!G$5*($U276/$V276)^'ModelParams Lp'!G$6)*3</f>
        <v>#DIV/0!</v>
      </c>
      <c r="AC276" s="67" t="e">
        <f>('ModelParams Lp'!H$4*10^'ModelParams Lp'!H$5*($U276/$V276)^'ModelParams Lp'!H$6)*3</f>
        <v>#DIV/0!</v>
      </c>
      <c r="AD276" s="67" t="e">
        <f>('ModelParams Lp'!I$4*10^'ModelParams Lp'!I$5*($U276/$V276)^'ModelParams Lp'!I$6)*3</f>
        <v>#DIV/0!</v>
      </c>
      <c r="AE276" s="53" t="e">
        <f t="shared" si="99"/>
        <v>#DIV/0!</v>
      </c>
      <c r="AF276" s="53" t="e">
        <f>IF(AE276&lt;'ModelParams Lp'!$B$16,-1,IF(AE276&lt;'ModelParams Lp'!$C$16,0,IF(AE276&lt;'ModelParams Lp'!$D$16,1,IF(AE276&lt;'ModelParams Lp'!$E$16,2,IF(AE276&lt;'ModelParams Lp'!$F$16,3,IF(AE276&lt;'ModelParams Lp'!$G$16,4,IF(AE276&lt;'ModelParams Lp'!$H$16,5,6)))))))</f>
        <v>#DIV/0!</v>
      </c>
      <c r="AG276" s="67" t="e">
        <f ca="1">IF($AF276&gt;1,0,OFFSET('ModelParams Lp'!$C$12,0,-'Sound Pressure'!$AF276))</f>
        <v>#DIV/0!</v>
      </c>
      <c r="AH276" s="67" t="e">
        <f ca="1">IF($AF276&gt;2,0,OFFSET('ModelParams Lp'!$D$12,0,-'Sound Pressure'!$AF276))</f>
        <v>#DIV/0!</v>
      </c>
      <c r="AI276" s="67" t="e">
        <f ca="1">IF($AF276&gt;3,0,OFFSET('ModelParams Lp'!$E$12,0,-'Sound Pressure'!$AF276))</f>
        <v>#DIV/0!</v>
      </c>
      <c r="AJ276" s="67" t="e">
        <f ca="1">IF($AF276&gt;4,0,OFFSET('ModelParams Lp'!$F$12,0,-'Sound Pressure'!$AF276))</f>
        <v>#DIV/0!</v>
      </c>
      <c r="AK276" s="67" t="e">
        <f ca="1">IF($AF276&gt;3,0,OFFSET('ModelParams Lp'!$G$12,0,-'Sound Pressure'!$AF276))</f>
        <v>#DIV/0!</v>
      </c>
      <c r="AL276" s="67" t="e">
        <f ca="1">IF($AF276&gt;5,0,OFFSET('ModelParams Lp'!$H$12,0,-'Sound Pressure'!$AF276))</f>
        <v>#DIV/0!</v>
      </c>
      <c r="AM276" s="67" t="e">
        <f ca="1">IF($AF276&gt;6,0,OFFSET('ModelParams Lp'!$I$12,0,-'Sound Pressure'!$AF276))</f>
        <v>#DIV/0!</v>
      </c>
      <c r="AN276" s="67" t="e">
        <f ca="1">IF($AF276&gt;7,0,IF($AF$4&lt;0,3,OFFSET('ModelParams Lp'!$J$12,0,-'Sound Pressure'!$AF276)))</f>
        <v>#DIV/0!</v>
      </c>
      <c r="AO276" s="67" t="e">
        <f t="shared" si="118"/>
        <v>#DIV/0!</v>
      </c>
      <c r="AP276" s="67" t="e">
        <f t="shared" si="118"/>
        <v>#DIV/0!</v>
      </c>
      <c r="AQ276" s="67" t="e">
        <f t="shared" si="118"/>
        <v>#DIV/0!</v>
      </c>
      <c r="AR276" s="67" t="e">
        <f t="shared" si="118"/>
        <v>#DIV/0!</v>
      </c>
      <c r="AS276" s="67" t="e">
        <f t="shared" si="118"/>
        <v>#DIV/0!</v>
      </c>
      <c r="AT276" s="67" t="e">
        <f t="shared" si="118"/>
        <v>#DIV/0!</v>
      </c>
      <c r="AU276" s="67" t="e">
        <f t="shared" si="118"/>
        <v>#DIV/0!</v>
      </c>
      <c r="AV276" s="67" t="e">
        <f t="shared" si="118"/>
        <v>#DIV/0!</v>
      </c>
      <c r="AW276" s="67">
        <f>'ModelParams Lp'!B$22</f>
        <v>4</v>
      </c>
      <c r="AX276" s="67">
        <f>'ModelParams Lp'!C$22</f>
        <v>2</v>
      </c>
      <c r="AY276" s="67">
        <f>'ModelParams Lp'!D$22</f>
        <v>1</v>
      </c>
      <c r="AZ276" s="67">
        <f>'ModelParams Lp'!E$22</f>
        <v>0</v>
      </c>
      <c r="BA276" s="67">
        <f>'ModelParams Lp'!F$22</f>
        <v>0</v>
      </c>
      <c r="BB276" s="67">
        <f>'ModelParams Lp'!G$22</f>
        <v>0</v>
      </c>
      <c r="BC276" s="67">
        <f>'ModelParams Lp'!H$22</f>
        <v>0</v>
      </c>
      <c r="BD276" s="67">
        <f>'ModelParams Lp'!I$22</f>
        <v>0</v>
      </c>
      <c r="BE276" s="67" t="e">
        <f>-10*LOG(2/(4*PI()*2^2)+4/(0.163*(Calcul!$K281*Calcul!$L281)/VLOOKUP(Calcul!$I281,'ModelParams Lp'!$E$37:$F$39,2,0)))</f>
        <v>#N/A</v>
      </c>
      <c r="BF276" s="67" t="e">
        <f>-10*LOG(2/(4*PI()*2^2)+4/(0.163*(Calcul!$K281*Calcul!$L281)/VLOOKUP(Calcul!$I281,'ModelParams Lp'!$E$37:$F$39,2,0)))</f>
        <v>#N/A</v>
      </c>
      <c r="BG276" s="67" t="e">
        <f>-10*LOG(2/(4*PI()*2^2)+4/(0.163*(Calcul!$K281*Calcul!$L281)/VLOOKUP(Calcul!$I281,'ModelParams Lp'!$E$37:$F$39,2,0)))</f>
        <v>#N/A</v>
      </c>
      <c r="BH276" s="67" t="e">
        <f>-10*LOG(2/(4*PI()*2^2)+4/(0.163*(Calcul!$K281*Calcul!$L281)/VLOOKUP(Calcul!$I281,'ModelParams Lp'!$E$37:$F$39,2,0)))</f>
        <v>#N/A</v>
      </c>
      <c r="BI276" s="67" t="e">
        <f>-10*LOG(2/(4*PI()*2^2)+4/(0.163*(Calcul!$K281*Calcul!$L281)/VLOOKUP(Calcul!$I281,'ModelParams Lp'!$E$37:$F$39,2,0)))</f>
        <v>#N/A</v>
      </c>
      <c r="BJ276" s="67" t="e">
        <f>-10*LOG(2/(4*PI()*2^2)+4/(0.163*(Calcul!$K281*Calcul!$L281)/VLOOKUP(Calcul!$I281,'ModelParams Lp'!$E$37:$F$39,2,0)))</f>
        <v>#N/A</v>
      </c>
      <c r="BK276" s="67" t="e">
        <f>-10*LOG(2/(4*PI()*2^2)+4/(0.163*(Calcul!$K281*Calcul!$L281)/VLOOKUP(Calcul!$I281,'ModelParams Lp'!$E$37:$F$39,2,0)))</f>
        <v>#N/A</v>
      </c>
      <c r="BL276" s="67" t="e">
        <f>-10*LOG(2/(4*PI()*2^2)+4/(0.163*(Calcul!$K281*Calcul!$L281)/VLOOKUP(Calcul!$I281,'ModelParams Lp'!$E$37:$F$39,2,0)))</f>
        <v>#N/A</v>
      </c>
      <c r="BM276" s="67" t="e">
        <f>VLOOKUP(Calcul!$J281,'ModelParams Lp'!$D$28:$O$32,5,0)+BE276</f>
        <v>#N/A</v>
      </c>
      <c r="BN276" s="67" t="e">
        <f>VLOOKUP(Calcul!$J281,'ModelParams Lp'!$D$28:$O$32,6,0)+BF276</f>
        <v>#N/A</v>
      </c>
      <c r="BO276" s="67" t="e">
        <f>VLOOKUP(Calcul!$J281,'ModelParams Lp'!$D$28:$O$32,7,0)+BG276</f>
        <v>#N/A</v>
      </c>
      <c r="BP276" s="67" t="e">
        <f>VLOOKUP(Calcul!$J281,'ModelParams Lp'!$D$28:$O$32,8,0)+BH276</f>
        <v>#N/A</v>
      </c>
      <c r="BQ276" s="67" t="e">
        <f>VLOOKUP(Calcul!$J281,'ModelParams Lp'!$D$28:$O$32,9,0)+BI276</f>
        <v>#N/A</v>
      </c>
      <c r="BR276" s="67" t="e">
        <f>VLOOKUP(Calcul!$J281,'ModelParams Lp'!$D$28:$O$32,10,0)+BJ276</f>
        <v>#N/A</v>
      </c>
      <c r="BS276" s="67" t="e">
        <f>VLOOKUP(Calcul!$J281,'ModelParams Lp'!$D$28:$O$32,11,0)+BK276</f>
        <v>#N/A</v>
      </c>
      <c r="BT276" s="67" t="e">
        <f>VLOOKUP(Calcul!$J281,'ModelParams Lp'!$D$28:$O$32,12,0)+BL276</f>
        <v>#N/A</v>
      </c>
      <c r="BU276" s="66" t="e">
        <f t="shared" ca="1" si="100"/>
        <v>#DIV/0!</v>
      </c>
      <c r="BV276" s="66" t="e">
        <f t="shared" ca="1" si="101"/>
        <v>#DIV/0!</v>
      </c>
      <c r="BW276" s="66" t="e">
        <f t="shared" ca="1" si="102"/>
        <v>#DIV/0!</v>
      </c>
      <c r="BX276" s="66" t="e">
        <f t="shared" ca="1" si="103"/>
        <v>#DIV/0!</v>
      </c>
      <c r="BY276" s="66" t="e">
        <f t="shared" ca="1" si="104"/>
        <v>#DIV/0!</v>
      </c>
      <c r="BZ276" s="66" t="e">
        <f t="shared" ca="1" si="105"/>
        <v>#DIV/0!</v>
      </c>
      <c r="CA276" s="66" t="e">
        <f t="shared" ca="1" si="106"/>
        <v>#DIV/0!</v>
      </c>
      <c r="CB276" s="66" t="e">
        <f t="shared" ca="1" si="107"/>
        <v>#DIV/0!</v>
      </c>
      <c r="CC276" s="24" t="e">
        <f ca="1">10*LOG10(IF(BU276="",0,POWER(10,((BU276+'ModelParams Lw'!$O$4)/10))) +IF(BV276="",0,POWER(10,((BV276+'ModelParams Lw'!$P$4)/10))) +IF(BW276="",0,POWER(10,((BW276+'ModelParams Lw'!$Q$4)/10))) +IF(BX276="",0,POWER(10,((BX276+'ModelParams Lw'!$R$4)/10))) +IF(BY276="",0,POWER(10,((BY276+'ModelParams Lw'!$S$4)/10))) +IF(BZ276="",0,POWER(10,((BZ276+'ModelParams Lw'!$T$4)/10))) +IF(CA276="",0,POWER(10,((CA276+'ModelParams Lw'!$U$4)/10)))+IF(CB276="",0,POWER(10,((CB276+'ModelParams Lw'!$V$4)/10))))</f>
        <v>#DIV/0!</v>
      </c>
      <c r="CD276" s="24" t="e">
        <f t="shared" ca="1" si="108"/>
        <v>#DIV/0!</v>
      </c>
      <c r="CE276" s="24" t="e">
        <f ca="1">(BU276-'ModelParams Lw'!O$10)/'ModelParams Lw'!O$11</f>
        <v>#DIV/0!</v>
      </c>
      <c r="CF276" s="24" t="e">
        <f ca="1">(BV276-'ModelParams Lw'!P$10)/'ModelParams Lw'!P$11</f>
        <v>#DIV/0!</v>
      </c>
      <c r="CG276" s="24" t="e">
        <f ca="1">(BW276-'ModelParams Lw'!Q$10)/'ModelParams Lw'!Q$11</f>
        <v>#DIV/0!</v>
      </c>
      <c r="CH276" s="24" t="e">
        <f ca="1">(BX276-'ModelParams Lw'!R$10)/'ModelParams Lw'!R$11</f>
        <v>#DIV/0!</v>
      </c>
      <c r="CI276" s="24" t="e">
        <f ca="1">(BY276-'ModelParams Lw'!S$10)/'ModelParams Lw'!S$11</f>
        <v>#DIV/0!</v>
      </c>
      <c r="CJ276" s="24" t="e">
        <f ca="1">(BZ276-'ModelParams Lw'!T$10)/'ModelParams Lw'!T$11</f>
        <v>#DIV/0!</v>
      </c>
      <c r="CK276" s="24" t="e">
        <f ca="1">(CA276-'ModelParams Lw'!U$10)/'ModelParams Lw'!U$11</f>
        <v>#DIV/0!</v>
      </c>
      <c r="CL276" s="24" t="e">
        <f ca="1">(CB276-'ModelParams Lw'!V$10)/'ModelParams Lw'!V$11</f>
        <v>#DIV/0!</v>
      </c>
      <c r="CM276" s="66" t="e">
        <f t="shared" si="109"/>
        <v>#DIV/0!</v>
      </c>
      <c r="CN276" s="66" t="e">
        <f t="shared" si="110"/>
        <v>#DIV/0!</v>
      </c>
      <c r="CO276" s="66" t="e">
        <f t="shared" si="111"/>
        <v>#DIV/0!</v>
      </c>
      <c r="CP276" s="66" t="e">
        <f t="shared" si="112"/>
        <v>#DIV/0!</v>
      </c>
      <c r="CQ276" s="66" t="e">
        <f t="shared" si="113"/>
        <v>#DIV/0!</v>
      </c>
      <c r="CR276" s="66" t="e">
        <f t="shared" si="114"/>
        <v>#DIV/0!</v>
      </c>
      <c r="CS276" s="66" t="e">
        <f t="shared" si="115"/>
        <v>#DIV/0!</v>
      </c>
      <c r="CT276" s="66" t="e">
        <f t="shared" si="116"/>
        <v>#DIV/0!</v>
      </c>
      <c r="CU276" s="24" t="e">
        <f>10*LOG10(IF(CM276="",0,POWER(10,((CM276+'ModelParams Lw'!$O$4)/10))) +IF(CN276="",0,POWER(10,((CN276+'ModelParams Lw'!$P$4)/10))) +IF(CO276="",0,POWER(10,((CO276+'ModelParams Lw'!$Q$4)/10))) +IF(CP276="",0,POWER(10,((CP276+'ModelParams Lw'!$R$4)/10))) +IF(CQ276="",0,POWER(10,((CQ276+'ModelParams Lw'!$S$4)/10))) +IF(CR276="",0,POWER(10,((CR276+'ModelParams Lw'!$T$4)/10))) +IF(CS276="",0,POWER(10,((CS276+'ModelParams Lw'!$U$4)/10)))+IF(CT276="",0,POWER(10,((CT276+'ModelParams Lw'!$V$4)/10))))</f>
        <v>#DIV/0!</v>
      </c>
      <c r="CV276" s="24" t="e">
        <f t="shared" si="117"/>
        <v>#DIV/0!</v>
      </c>
      <c r="CW276" s="24" t="e">
        <f>(CM276-'ModelParams Lw'!O$10)/'ModelParams Lw'!O$11</f>
        <v>#DIV/0!</v>
      </c>
      <c r="CX276" s="24" t="e">
        <f>(CN276-'ModelParams Lw'!P$10)/'ModelParams Lw'!P$11</f>
        <v>#DIV/0!</v>
      </c>
      <c r="CY276" s="24" t="e">
        <f>(CO276-'ModelParams Lw'!Q$10)/'ModelParams Lw'!Q$11</f>
        <v>#DIV/0!</v>
      </c>
      <c r="CZ276" s="24" t="e">
        <f>(CP276-'ModelParams Lw'!R$10)/'ModelParams Lw'!R$11</f>
        <v>#DIV/0!</v>
      </c>
      <c r="DA276" s="24" t="e">
        <f>(CQ276-'ModelParams Lw'!S$10)/'ModelParams Lw'!S$11</f>
        <v>#DIV/0!</v>
      </c>
      <c r="DB276" s="24" t="e">
        <f>(CR276-'ModelParams Lw'!T$10)/'ModelParams Lw'!T$11</f>
        <v>#DIV/0!</v>
      </c>
      <c r="DC276" s="24" t="e">
        <f>(CS276-'ModelParams Lw'!U$10)/'ModelParams Lw'!U$11</f>
        <v>#DIV/0!</v>
      </c>
      <c r="DD276" s="24" t="e">
        <f>(CT276-'ModelParams Lw'!V$10)/'ModelParams Lw'!V$11</f>
        <v>#DIV/0!</v>
      </c>
    </row>
    <row r="277" spans="1:108" x14ac:dyDescent="0.25">
      <c r="A277" s="12">
        <f>'Sound Power'!B277</f>
        <v>0</v>
      </c>
      <c r="B277" s="12">
        <f>'Sound Power'!D277</f>
        <v>0</v>
      </c>
      <c r="C277" s="12">
        <f>'Sound Power'!E277</f>
        <v>0</v>
      </c>
      <c r="D277" s="12">
        <f>'Sound Power'!F277</f>
        <v>0</v>
      </c>
      <c r="E277" s="67" t="e">
        <f>IF(Calcul!$G282="SA",'Sound Power'!AY277,'Sound Power'!P277)</f>
        <v>#DIV/0!</v>
      </c>
      <c r="F277" s="67" t="e">
        <f>IF(Calcul!$G282="SA",'Sound Power'!AZ277,'Sound Power'!Q277)</f>
        <v>#DIV/0!</v>
      </c>
      <c r="G277" s="67" t="e">
        <f>IF(Calcul!$G282="SA",'Sound Power'!BA277,'Sound Power'!R277)</f>
        <v>#DIV/0!</v>
      </c>
      <c r="H277" s="67" t="e">
        <f>IF(Calcul!$G282="SA",'Sound Power'!BB277,'Sound Power'!S277)</f>
        <v>#DIV/0!</v>
      </c>
      <c r="I277" s="67" t="e">
        <f>IF(Calcul!$G282="SA",'Sound Power'!BC277,'Sound Power'!T277)</f>
        <v>#DIV/0!</v>
      </c>
      <c r="J277" s="67" t="e">
        <f>IF(Calcul!$G282="SA",'Sound Power'!BD277,'Sound Power'!U277)</f>
        <v>#DIV/0!</v>
      </c>
      <c r="K277" s="67" t="e">
        <f>IF(Calcul!$G282="SA",'Sound Power'!BE277,'Sound Power'!V277)</f>
        <v>#DIV/0!</v>
      </c>
      <c r="L277" s="67" t="e">
        <f>IF(Calcul!$G282="SA",'Sound Power'!BF277,'Sound Power'!W277)</f>
        <v>#DIV/0!</v>
      </c>
      <c r="M277" s="67" t="e">
        <f>'Sound Power'!BY277</f>
        <v>#DIV/0!</v>
      </c>
      <c r="N277" s="67" t="e">
        <f>'Sound Power'!BZ277</f>
        <v>#DIV/0!</v>
      </c>
      <c r="O277" s="67" t="e">
        <f>'Sound Power'!CA277</f>
        <v>#DIV/0!</v>
      </c>
      <c r="P277" s="67" t="e">
        <f>'Sound Power'!CB277</f>
        <v>#DIV/0!</v>
      </c>
      <c r="Q277" s="67" t="e">
        <f>'Sound Power'!CC277</f>
        <v>#DIV/0!</v>
      </c>
      <c r="R277" s="67" t="e">
        <f>'Sound Power'!CD277</f>
        <v>#DIV/0!</v>
      </c>
      <c r="S277" s="67" t="e">
        <f>'Sound Power'!CE277</f>
        <v>#DIV/0!</v>
      </c>
      <c r="T277" s="67" t="e">
        <f>'Sound Power'!CF277</f>
        <v>#DIV/0!</v>
      </c>
      <c r="U277" s="64">
        <f t="shared" si="97"/>
        <v>0</v>
      </c>
      <c r="V277" s="64">
        <f t="shared" si="98"/>
        <v>0</v>
      </c>
      <c r="W277" s="67" t="e">
        <f>('ModelParams Lp'!B$4*10^'ModelParams Lp'!B$5*($U277/$V277)^'ModelParams Lp'!B$6)*3</f>
        <v>#DIV/0!</v>
      </c>
      <c r="X277" s="67" t="e">
        <f>('ModelParams Lp'!C$4*10^'ModelParams Lp'!C$5*($U277/$V277)^'ModelParams Lp'!C$6)*3</f>
        <v>#DIV/0!</v>
      </c>
      <c r="Y277" s="67" t="e">
        <f>('ModelParams Lp'!D$4*10^'ModelParams Lp'!D$5*($U277/$V277)^'ModelParams Lp'!D$6)*3</f>
        <v>#DIV/0!</v>
      </c>
      <c r="Z277" s="67" t="e">
        <f>('ModelParams Lp'!E$4*10^'ModelParams Lp'!E$5*($U277/$V277)^'ModelParams Lp'!E$6)*3</f>
        <v>#DIV/0!</v>
      </c>
      <c r="AA277" s="67" t="e">
        <f>('ModelParams Lp'!F$4*10^'ModelParams Lp'!F$5*($U277/$V277)^'ModelParams Lp'!F$6)*3</f>
        <v>#DIV/0!</v>
      </c>
      <c r="AB277" s="67" t="e">
        <f>('ModelParams Lp'!G$4*10^'ModelParams Lp'!G$5*($U277/$V277)^'ModelParams Lp'!G$6)*3</f>
        <v>#DIV/0!</v>
      </c>
      <c r="AC277" s="67" t="e">
        <f>('ModelParams Lp'!H$4*10^'ModelParams Lp'!H$5*($U277/$V277)^'ModelParams Lp'!H$6)*3</f>
        <v>#DIV/0!</v>
      </c>
      <c r="AD277" s="67" t="e">
        <f>('ModelParams Lp'!I$4*10^'ModelParams Lp'!I$5*($U277/$V277)^'ModelParams Lp'!I$6)*3</f>
        <v>#DIV/0!</v>
      </c>
      <c r="AE277" s="53" t="e">
        <f t="shared" si="99"/>
        <v>#DIV/0!</v>
      </c>
      <c r="AF277" s="53" t="e">
        <f>IF(AE277&lt;'ModelParams Lp'!$B$16,-1,IF(AE277&lt;'ModelParams Lp'!$C$16,0,IF(AE277&lt;'ModelParams Lp'!$D$16,1,IF(AE277&lt;'ModelParams Lp'!$E$16,2,IF(AE277&lt;'ModelParams Lp'!$F$16,3,IF(AE277&lt;'ModelParams Lp'!$G$16,4,IF(AE277&lt;'ModelParams Lp'!$H$16,5,6)))))))</f>
        <v>#DIV/0!</v>
      </c>
      <c r="AG277" s="67" t="e">
        <f ca="1">IF($AF277&gt;1,0,OFFSET('ModelParams Lp'!$C$12,0,-'Sound Pressure'!$AF277))</f>
        <v>#DIV/0!</v>
      </c>
      <c r="AH277" s="67" t="e">
        <f ca="1">IF($AF277&gt;2,0,OFFSET('ModelParams Lp'!$D$12,0,-'Sound Pressure'!$AF277))</f>
        <v>#DIV/0!</v>
      </c>
      <c r="AI277" s="67" t="e">
        <f ca="1">IF($AF277&gt;3,0,OFFSET('ModelParams Lp'!$E$12,0,-'Sound Pressure'!$AF277))</f>
        <v>#DIV/0!</v>
      </c>
      <c r="AJ277" s="67" t="e">
        <f ca="1">IF($AF277&gt;4,0,OFFSET('ModelParams Lp'!$F$12,0,-'Sound Pressure'!$AF277))</f>
        <v>#DIV/0!</v>
      </c>
      <c r="AK277" s="67" t="e">
        <f ca="1">IF($AF277&gt;3,0,OFFSET('ModelParams Lp'!$G$12,0,-'Sound Pressure'!$AF277))</f>
        <v>#DIV/0!</v>
      </c>
      <c r="AL277" s="67" t="e">
        <f ca="1">IF($AF277&gt;5,0,OFFSET('ModelParams Lp'!$H$12,0,-'Sound Pressure'!$AF277))</f>
        <v>#DIV/0!</v>
      </c>
      <c r="AM277" s="67" t="e">
        <f ca="1">IF($AF277&gt;6,0,OFFSET('ModelParams Lp'!$I$12,0,-'Sound Pressure'!$AF277))</f>
        <v>#DIV/0!</v>
      </c>
      <c r="AN277" s="67" t="e">
        <f ca="1">IF($AF277&gt;7,0,IF($AF$4&lt;0,3,OFFSET('ModelParams Lp'!$J$12,0,-'Sound Pressure'!$AF277)))</f>
        <v>#DIV/0!</v>
      </c>
      <c r="AO277" s="67" t="e">
        <f t="shared" si="118"/>
        <v>#DIV/0!</v>
      </c>
      <c r="AP277" s="67" t="e">
        <f t="shared" si="118"/>
        <v>#DIV/0!</v>
      </c>
      <c r="AQ277" s="67" t="e">
        <f t="shared" si="118"/>
        <v>#DIV/0!</v>
      </c>
      <c r="AR277" s="67" t="e">
        <f t="shared" si="118"/>
        <v>#DIV/0!</v>
      </c>
      <c r="AS277" s="67" t="e">
        <f t="shared" si="118"/>
        <v>#DIV/0!</v>
      </c>
      <c r="AT277" s="67" t="e">
        <f t="shared" si="118"/>
        <v>#DIV/0!</v>
      </c>
      <c r="AU277" s="67" t="e">
        <f t="shared" si="118"/>
        <v>#DIV/0!</v>
      </c>
      <c r="AV277" s="67" t="e">
        <f t="shared" si="118"/>
        <v>#DIV/0!</v>
      </c>
      <c r="AW277" s="67">
        <f>'ModelParams Lp'!B$22</f>
        <v>4</v>
      </c>
      <c r="AX277" s="67">
        <f>'ModelParams Lp'!C$22</f>
        <v>2</v>
      </c>
      <c r="AY277" s="67">
        <f>'ModelParams Lp'!D$22</f>
        <v>1</v>
      </c>
      <c r="AZ277" s="67">
        <f>'ModelParams Lp'!E$22</f>
        <v>0</v>
      </c>
      <c r="BA277" s="67">
        <f>'ModelParams Lp'!F$22</f>
        <v>0</v>
      </c>
      <c r="BB277" s="67">
        <f>'ModelParams Lp'!G$22</f>
        <v>0</v>
      </c>
      <c r="BC277" s="67">
        <f>'ModelParams Lp'!H$22</f>
        <v>0</v>
      </c>
      <c r="BD277" s="67">
        <f>'ModelParams Lp'!I$22</f>
        <v>0</v>
      </c>
      <c r="BE277" s="67" t="e">
        <f>-10*LOG(2/(4*PI()*2^2)+4/(0.163*(Calcul!$K282*Calcul!$L282)/VLOOKUP(Calcul!$I282,'ModelParams Lp'!$E$37:$F$39,2,0)))</f>
        <v>#N/A</v>
      </c>
      <c r="BF277" s="67" t="e">
        <f>-10*LOG(2/(4*PI()*2^2)+4/(0.163*(Calcul!$K282*Calcul!$L282)/VLOOKUP(Calcul!$I282,'ModelParams Lp'!$E$37:$F$39,2,0)))</f>
        <v>#N/A</v>
      </c>
      <c r="BG277" s="67" t="e">
        <f>-10*LOG(2/(4*PI()*2^2)+4/(0.163*(Calcul!$K282*Calcul!$L282)/VLOOKUP(Calcul!$I282,'ModelParams Lp'!$E$37:$F$39,2,0)))</f>
        <v>#N/A</v>
      </c>
      <c r="BH277" s="67" t="e">
        <f>-10*LOG(2/(4*PI()*2^2)+4/(0.163*(Calcul!$K282*Calcul!$L282)/VLOOKUP(Calcul!$I282,'ModelParams Lp'!$E$37:$F$39,2,0)))</f>
        <v>#N/A</v>
      </c>
      <c r="BI277" s="67" t="e">
        <f>-10*LOG(2/(4*PI()*2^2)+4/(0.163*(Calcul!$K282*Calcul!$L282)/VLOOKUP(Calcul!$I282,'ModelParams Lp'!$E$37:$F$39,2,0)))</f>
        <v>#N/A</v>
      </c>
      <c r="BJ277" s="67" t="e">
        <f>-10*LOG(2/(4*PI()*2^2)+4/(0.163*(Calcul!$K282*Calcul!$L282)/VLOOKUP(Calcul!$I282,'ModelParams Lp'!$E$37:$F$39,2,0)))</f>
        <v>#N/A</v>
      </c>
      <c r="BK277" s="67" t="e">
        <f>-10*LOG(2/(4*PI()*2^2)+4/(0.163*(Calcul!$K282*Calcul!$L282)/VLOOKUP(Calcul!$I282,'ModelParams Lp'!$E$37:$F$39,2,0)))</f>
        <v>#N/A</v>
      </c>
      <c r="BL277" s="67" t="e">
        <f>-10*LOG(2/(4*PI()*2^2)+4/(0.163*(Calcul!$K282*Calcul!$L282)/VLOOKUP(Calcul!$I282,'ModelParams Lp'!$E$37:$F$39,2,0)))</f>
        <v>#N/A</v>
      </c>
      <c r="BM277" s="67" t="e">
        <f>VLOOKUP(Calcul!$J282,'ModelParams Lp'!$D$28:$O$32,5,0)+BE277</f>
        <v>#N/A</v>
      </c>
      <c r="BN277" s="67" t="e">
        <f>VLOOKUP(Calcul!$J282,'ModelParams Lp'!$D$28:$O$32,6,0)+BF277</f>
        <v>#N/A</v>
      </c>
      <c r="BO277" s="67" t="e">
        <f>VLOOKUP(Calcul!$J282,'ModelParams Lp'!$D$28:$O$32,7,0)+BG277</f>
        <v>#N/A</v>
      </c>
      <c r="BP277" s="67" t="e">
        <f>VLOOKUP(Calcul!$J282,'ModelParams Lp'!$D$28:$O$32,8,0)+BH277</f>
        <v>#N/A</v>
      </c>
      <c r="BQ277" s="67" t="e">
        <f>VLOOKUP(Calcul!$J282,'ModelParams Lp'!$D$28:$O$32,9,0)+BI277</f>
        <v>#N/A</v>
      </c>
      <c r="BR277" s="67" t="e">
        <f>VLOOKUP(Calcul!$J282,'ModelParams Lp'!$D$28:$O$32,10,0)+BJ277</f>
        <v>#N/A</v>
      </c>
      <c r="BS277" s="67" t="e">
        <f>VLOOKUP(Calcul!$J282,'ModelParams Lp'!$D$28:$O$32,11,0)+BK277</f>
        <v>#N/A</v>
      </c>
      <c r="BT277" s="67" t="e">
        <f>VLOOKUP(Calcul!$J282,'ModelParams Lp'!$D$28:$O$32,12,0)+BL277</f>
        <v>#N/A</v>
      </c>
      <c r="BU277" s="66" t="e">
        <f t="shared" ca="1" si="100"/>
        <v>#DIV/0!</v>
      </c>
      <c r="BV277" s="66" t="e">
        <f t="shared" ca="1" si="101"/>
        <v>#DIV/0!</v>
      </c>
      <c r="BW277" s="66" t="e">
        <f t="shared" ca="1" si="102"/>
        <v>#DIV/0!</v>
      </c>
      <c r="BX277" s="66" t="e">
        <f t="shared" ca="1" si="103"/>
        <v>#DIV/0!</v>
      </c>
      <c r="BY277" s="66" t="e">
        <f t="shared" ca="1" si="104"/>
        <v>#DIV/0!</v>
      </c>
      <c r="BZ277" s="66" t="e">
        <f t="shared" ca="1" si="105"/>
        <v>#DIV/0!</v>
      </c>
      <c r="CA277" s="66" t="e">
        <f t="shared" ca="1" si="106"/>
        <v>#DIV/0!</v>
      </c>
      <c r="CB277" s="66" t="e">
        <f t="shared" ca="1" si="107"/>
        <v>#DIV/0!</v>
      </c>
      <c r="CC277" s="24" t="e">
        <f ca="1">10*LOG10(IF(BU277="",0,POWER(10,((BU277+'ModelParams Lw'!$O$4)/10))) +IF(BV277="",0,POWER(10,((BV277+'ModelParams Lw'!$P$4)/10))) +IF(BW277="",0,POWER(10,((BW277+'ModelParams Lw'!$Q$4)/10))) +IF(BX277="",0,POWER(10,((BX277+'ModelParams Lw'!$R$4)/10))) +IF(BY277="",0,POWER(10,((BY277+'ModelParams Lw'!$S$4)/10))) +IF(BZ277="",0,POWER(10,((BZ277+'ModelParams Lw'!$T$4)/10))) +IF(CA277="",0,POWER(10,((CA277+'ModelParams Lw'!$U$4)/10)))+IF(CB277="",0,POWER(10,((CB277+'ModelParams Lw'!$V$4)/10))))</f>
        <v>#DIV/0!</v>
      </c>
      <c r="CD277" s="24" t="e">
        <f t="shared" ca="1" si="108"/>
        <v>#DIV/0!</v>
      </c>
      <c r="CE277" s="24" t="e">
        <f ca="1">(BU277-'ModelParams Lw'!O$10)/'ModelParams Lw'!O$11</f>
        <v>#DIV/0!</v>
      </c>
      <c r="CF277" s="24" t="e">
        <f ca="1">(BV277-'ModelParams Lw'!P$10)/'ModelParams Lw'!P$11</f>
        <v>#DIV/0!</v>
      </c>
      <c r="CG277" s="24" t="e">
        <f ca="1">(BW277-'ModelParams Lw'!Q$10)/'ModelParams Lw'!Q$11</f>
        <v>#DIV/0!</v>
      </c>
      <c r="CH277" s="24" t="e">
        <f ca="1">(BX277-'ModelParams Lw'!R$10)/'ModelParams Lw'!R$11</f>
        <v>#DIV/0!</v>
      </c>
      <c r="CI277" s="24" t="e">
        <f ca="1">(BY277-'ModelParams Lw'!S$10)/'ModelParams Lw'!S$11</f>
        <v>#DIV/0!</v>
      </c>
      <c r="CJ277" s="24" t="e">
        <f ca="1">(BZ277-'ModelParams Lw'!T$10)/'ModelParams Lw'!T$11</f>
        <v>#DIV/0!</v>
      </c>
      <c r="CK277" s="24" t="e">
        <f ca="1">(CA277-'ModelParams Lw'!U$10)/'ModelParams Lw'!U$11</f>
        <v>#DIV/0!</v>
      </c>
      <c r="CL277" s="24" t="e">
        <f ca="1">(CB277-'ModelParams Lw'!V$10)/'ModelParams Lw'!V$11</f>
        <v>#DIV/0!</v>
      </c>
      <c r="CM277" s="66" t="e">
        <f t="shared" si="109"/>
        <v>#DIV/0!</v>
      </c>
      <c r="CN277" s="66" t="e">
        <f t="shared" si="110"/>
        <v>#DIV/0!</v>
      </c>
      <c r="CO277" s="66" t="e">
        <f t="shared" si="111"/>
        <v>#DIV/0!</v>
      </c>
      <c r="CP277" s="66" t="e">
        <f t="shared" si="112"/>
        <v>#DIV/0!</v>
      </c>
      <c r="CQ277" s="66" t="e">
        <f t="shared" si="113"/>
        <v>#DIV/0!</v>
      </c>
      <c r="CR277" s="66" t="e">
        <f t="shared" si="114"/>
        <v>#DIV/0!</v>
      </c>
      <c r="CS277" s="66" t="e">
        <f t="shared" si="115"/>
        <v>#DIV/0!</v>
      </c>
      <c r="CT277" s="66" t="e">
        <f t="shared" si="116"/>
        <v>#DIV/0!</v>
      </c>
      <c r="CU277" s="24" t="e">
        <f>10*LOG10(IF(CM277="",0,POWER(10,((CM277+'ModelParams Lw'!$O$4)/10))) +IF(CN277="",0,POWER(10,((CN277+'ModelParams Lw'!$P$4)/10))) +IF(CO277="",0,POWER(10,((CO277+'ModelParams Lw'!$Q$4)/10))) +IF(CP277="",0,POWER(10,((CP277+'ModelParams Lw'!$R$4)/10))) +IF(CQ277="",0,POWER(10,((CQ277+'ModelParams Lw'!$S$4)/10))) +IF(CR277="",0,POWER(10,((CR277+'ModelParams Lw'!$T$4)/10))) +IF(CS277="",0,POWER(10,((CS277+'ModelParams Lw'!$U$4)/10)))+IF(CT277="",0,POWER(10,((CT277+'ModelParams Lw'!$V$4)/10))))</f>
        <v>#DIV/0!</v>
      </c>
      <c r="CV277" s="24" t="e">
        <f t="shared" si="117"/>
        <v>#DIV/0!</v>
      </c>
      <c r="CW277" s="24" t="e">
        <f>(CM277-'ModelParams Lw'!O$10)/'ModelParams Lw'!O$11</f>
        <v>#DIV/0!</v>
      </c>
      <c r="CX277" s="24" t="e">
        <f>(CN277-'ModelParams Lw'!P$10)/'ModelParams Lw'!P$11</f>
        <v>#DIV/0!</v>
      </c>
      <c r="CY277" s="24" t="e">
        <f>(CO277-'ModelParams Lw'!Q$10)/'ModelParams Lw'!Q$11</f>
        <v>#DIV/0!</v>
      </c>
      <c r="CZ277" s="24" t="e">
        <f>(CP277-'ModelParams Lw'!R$10)/'ModelParams Lw'!R$11</f>
        <v>#DIV/0!</v>
      </c>
      <c r="DA277" s="24" t="e">
        <f>(CQ277-'ModelParams Lw'!S$10)/'ModelParams Lw'!S$11</f>
        <v>#DIV/0!</v>
      </c>
      <c r="DB277" s="24" t="e">
        <f>(CR277-'ModelParams Lw'!T$10)/'ModelParams Lw'!T$11</f>
        <v>#DIV/0!</v>
      </c>
      <c r="DC277" s="24" t="e">
        <f>(CS277-'ModelParams Lw'!U$10)/'ModelParams Lw'!U$11</f>
        <v>#DIV/0!</v>
      </c>
      <c r="DD277" s="24" t="e">
        <f>(CT277-'ModelParams Lw'!V$10)/'ModelParams Lw'!V$11</f>
        <v>#DIV/0!</v>
      </c>
    </row>
    <row r="278" spans="1:108" x14ac:dyDescent="0.25">
      <c r="A278" s="12">
        <f>'Sound Power'!B278</f>
        <v>0</v>
      </c>
      <c r="B278" s="12">
        <f>'Sound Power'!D278</f>
        <v>0</v>
      </c>
      <c r="C278" s="12">
        <f>'Sound Power'!E278</f>
        <v>0</v>
      </c>
      <c r="D278" s="12">
        <f>'Sound Power'!F278</f>
        <v>0</v>
      </c>
      <c r="E278" s="67" t="e">
        <f>IF(Calcul!$G283="SA",'Sound Power'!AY278,'Sound Power'!P278)</f>
        <v>#DIV/0!</v>
      </c>
      <c r="F278" s="67" t="e">
        <f>IF(Calcul!$G283="SA",'Sound Power'!AZ278,'Sound Power'!Q278)</f>
        <v>#DIV/0!</v>
      </c>
      <c r="G278" s="67" t="e">
        <f>IF(Calcul!$G283="SA",'Sound Power'!BA278,'Sound Power'!R278)</f>
        <v>#DIV/0!</v>
      </c>
      <c r="H278" s="67" t="e">
        <f>IF(Calcul!$G283="SA",'Sound Power'!BB278,'Sound Power'!S278)</f>
        <v>#DIV/0!</v>
      </c>
      <c r="I278" s="67" t="e">
        <f>IF(Calcul!$G283="SA",'Sound Power'!BC278,'Sound Power'!T278)</f>
        <v>#DIV/0!</v>
      </c>
      <c r="J278" s="67" t="e">
        <f>IF(Calcul!$G283="SA",'Sound Power'!BD278,'Sound Power'!U278)</f>
        <v>#DIV/0!</v>
      </c>
      <c r="K278" s="67" t="e">
        <f>IF(Calcul!$G283="SA",'Sound Power'!BE278,'Sound Power'!V278)</f>
        <v>#DIV/0!</v>
      </c>
      <c r="L278" s="67" t="e">
        <f>IF(Calcul!$G283="SA",'Sound Power'!BF278,'Sound Power'!W278)</f>
        <v>#DIV/0!</v>
      </c>
      <c r="M278" s="67" t="e">
        <f>'Sound Power'!BY278</f>
        <v>#DIV/0!</v>
      </c>
      <c r="N278" s="67" t="e">
        <f>'Sound Power'!BZ278</f>
        <v>#DIV/0!</v>
      </c>
      <c r="O278" s="67" t="e">
        <f>'Sound Power'!CA278</f>
        <v>#DIV/0!</v>
      </c>
      <c r="P278" s="67" t="e">
        <f>'Sound Power'!CB278</f>
        <v>#DIV/0!</v>
      </c>
      <c r="Q278" s="67" t="e">
        <f>'Sound Power'!CC278</f>
        <v>#DIV/0!</v>
      </c>
      <c r="R278" s="67" t="e">
        <f>'Sound Power'!CD278</f>
        <v>#DIV/0!</v>
      </c>
      <c r="S278" s="67" t="e">
        <f>'Sound Power'!CE278</f>
        <v>#DIV/0!</v>
      </c>
      <c r="T278" s="67" t="e">
        <f>'Sound Power'!CF278</f>
        <v>#DIV/0!</v>
      </c>
      <c r="U278" s="64">
        <f t="shared" si="97"/>
        <v>0</v>
      </c>
      <c r="V278" s="64">
        <f t="shared" si="98"/>
        <v>0</v>
      </c>
      <c r="W278" s="67" t="e">
        <f>('ModelParams Lp'!B$4*10^'ModelParams Lp'!B$5*($U278/$V278)^'ModelParams Lp'!B$6)*3</f>
        <v>#DIV/0!</v>
      </c>
      <c r="X278" s="67" t="e">
        <f>('ModelParams Lp'!C$4*10^'ModelParams Lp'!C$5*($U278/$V278)^'ModelParams Lp'!C$6)*3</f>
        <v>#DIV/0!</v>
      </c>
      <c r="Y278" s="67" t="e">
        <f>('ModelParams Lp'!D$4*10^'ModelParams Lp'!D$5*($U278/$V278)^'ModelParams Lp'!D$6)*3</f>
        <v>#DIV/0!</v>
      </c>
      <c r="Z278" s="67" t="e">
        <f>('ModelParams Lp'!E$4*10^'ModelParams Lp'!E$5*($U278/$V278)^'ModelParams Lp'!E$6)*3</f>
        <v>#DIV/0!</v>
      </c>
      <c r="AA278" s="67" t="e">
        <f>('ModelParams Lp'!F$4*10^'ModelParams Lp'!F$5*($U278/$V278)^'ModelParams Lp'!F$6)*3</f>
        <v>#DIV/0!</v>
      </c>
      <c r="AB278" s="67" t="e">
        <f>('ModelParams Lp'!G$4*10^'ModelParams Lp'!G$5*($U278/$V278)^'ModelParams Lp'!G$6)*3</f>
        <v>#DIV/0!</v>
      </c>
      <c r="AC278" s="67" t="e">
        <f>('ModelParams Lp'!H$4*10^'ModelParams Lp'!H$5*($U278/$V278)^'ModelParams Lp'!H$6)*3</f>
        <v>#DIV/0!</v>
      </c>
      <c r="AD278" s="67" t="e">
        <f>('ModelParams Lp'!I$4*10^'ModelParams Lp'!I$5*($U278/$V278)^'ModelParams Lp'!I$6)*3</f>
        <v>#DIV/0!</v>
      </c>
      <c r="AE278" s="53" t="e">
        <f t="shared" si="99"/>
        <v>#DIV/0!</v>
      </c>
      <c r="AF278" s="53" t="e">
        <f>IF(AE278&lt;'ModelParams Lp'!$B$16,-1,IF(AE278&lt;'ModelParams Lp'!$C$16,0,IF(AE278&lt;'ModelParams Lp'!$D$16,1,IF(AE278&lt;'ModelParams Lp'!$E$16,2,IF(AE278&lt;'ModelParams Lp'!$F$16,3,IF(AE278&lt;'ModelParams Lp'!$G$16,4,IF(AE278&lt;'ModelParams Lp'!$H$16,5,6)))))))</f>
        <v>#DIV/0!</v>
      </c>
      <c r="AG278" s="67" t="e">
        <f ca="1">IF($AF278&gt;1,0,OFFSET('ModelParams Lp'!$C$12,0,-'Sound Pressure'!$AF278))</f>
        <v>#DIV/0!</v>
      </c>
      <c r="AH278" s="67" t="e">
        <f ca="1">IF($AF278&gt;2,0,OFFSET('ModelParams Lp'!$D$12,0,-'Sound Pressure'!$AF278))</f>
        <v>#DIV/0!</v>
      </c>
      <c r="AI278" s="67" t="e">
        <f ca="1">IF($AF278&gt;3,0,OFFSET('ModelParams Lp'!$E$12,0,-'Sound Pressure'!$AF278))</f>
        <v>#DIV/0!</v>
      </c>
      <c r="AJ278" s="67" t="e">
        <f ca="1">IF($AF278&gt;4,0,OFFSET('ModelParams Lp'!$F$12,0,-'Sound Pressure'!$AF278))</f>
        <v>#DIV/0!</v>
      </c>
      <c r="AK278" s="67" t="e">
        <f ca="1">IF($AF278&gt;3,0,OFFSET('ModelParams Lp'!$G$12,0,-'Sound Pressure'!$AF278))</f>
        <v>#DIV/0!</v>
      </c>
      <c r="AL278" s="67" t="e">
        <f ca="1">IF($AF278&gt;5,0,OFFSET('ModelParams Lp'!$H$12,0,-'Sound Pressure'!$AF278))</f>
        <v>#DIV/0!</v>
      </c>
      <c r="AM278" s="67" t="e">
        <f ca="1">IF($AF278&gt;6,0,OFFSET('ModelParams Lp'!$I$12,0,-'Sound Pressure'!$AF278))</f>
        <v>#DIV/0!</v>
      </c>
      <c r="AN278" s="67" t="e">
        <f ca="1">IF($AF278&gt;7,0,IF($AF$4&lt;0,3,OFFSET('ModelParams Lp'!$J$12,0,-'Sound Pressure'!$AF278)))</f>
        <v>#DIV/0!</v>
      </c>
      <c r="AO278" s="67" t="e">
        <f t="shared" si="118"/>
        <v>#DIV/0!</v>
      </c>
      <c r="AP278" s="67" t="e">
        <f t="shared" si="118"/>
        <v>#DIV/0!</v>
      </c>
      <c r="AQ278" s="67" t="e">
        <f t="shared" si="118"/>
        <v>#DIV/0!</v>
      </c>
      <c r="AR278" s="67" t="e">
        <f t="shared" si="118"/>
        <v>#DIV/0!</v>
      </c>
      <c r="AS278" s="67" t="e">
        <f t="shared" si="118"/>
        <v>#DIV/0!</v>
      </c>
      <c r="AT278" s="67" t="e">
        <f t="shared" si="118"/>
        <v>#DIV/0!</v>
      </c>
      <c r="AU278" s="67" t="e">
        <f t="shared" si="118"/>
        <v>#DIV/0!</v>
      </c>
      <c r="AV278" s="67" t="e">
        <f t="shared" si="118"/>
        <v>#DIV/0!</v>
      </c>
      <c r="AW278" s="67">
        <f>'ModelParams Lp'!B$22</f>
        <v>4</v>
      </c>
      <c r="AX278" s="67">
        <f>'ModelParams Lp'!C$22</f>
        <v>2</v>
      </c>
      <c r="AY278" s="67">
        <f>'ModelParams Lp'!D$22</f>
        <v>1</v>
      </c>
      <c r="AZ278" s="67">
        <f>'ModelParams Lp'!E$22</f>
        <v>0</v>
      </c>
      <c r="BA278" s="67">
        <f>'ModelParams Lp'!F$22</f>
        <v>0</v>
      </c>
      <c r="BB278" s="67">
        <f>'ModelParams Lp'!G$22</f>
        <v>0</v>
      </c>
      <c r="BC278" s="67">
        <f>'ModelParams Lp'!H$22</f>
        <v>0</v>
      </c>
      <c r="BD278" s="67">
        <f>'ModelParams Lp'!I$22</f>
        <v>0</v>
      </c>
      <c r="BE278" s="67" t="e">
        <f>-10*LOG(2/(4*PI()*2^2)+4/(0.163*(Calcul!$K283*Calcul!$L283)/VLOOKUP(Calcul!$I283,'ModelParams Lp'!$E$37:$F$39,2,0)))</f>
        <v>#N/A</v>
      </c>
      <c r="BF278" s="67" t="e">
        <f>-10*LOG(2/(4*PI()*2^2)+4/(0.163*(Calcul!$K283*Calcul!$L283)/VLOOKUP(Calcul!$I283,'ModelParams Lp'!$E$37:$F$39,2,0)))</f>
        <v>#N/A</v>
      </c>
      <c r="BG278" s="67" t="e">
        <f>-10*LOG(2/(4*PI()*2^2)+4/(0.163*(Calcul!$K283*Calcul!$L283)/VLOOKUP(Calcul!$I283,'ModelParams Lp'!$E$37:$F$39,2,0)))</f>
        <v>#N/A</v>
      </c>
      <c r="BH278" s="67" t="e">
        <f>-10*LOG(2/(4*PI()*2^2)+4/(0.163*(Calcul!$K283*Calcul!$L283)/VLOOKUP(Calcul!$I283,'ModelParams Lp'!$E$37:$F$39,2,0)))</f>
        <v>#N/A</v>
      </c>
      <c r="BI278" s="67" t="e">
        <f>-10*LOG(2/(4*PI()*2^2)+4/(0.163*(Calcul!$K283*Calcul!$L283)/VLOOKUP(Calcul!$I283,'ModelParams Lp'!$E$37:$F$39,2,0)))</f>
        <v>#N/A</v>
      </c>
      <c r="BJ278" s="67" t="e">
        <f>-10*LOG(2/(4*PI()*2^2)+4/(0.163*(Calcul!$K283*Calcul!$L283)/VLOOKUP(Calcul!$I283,'ModelParams Lp'!$E$37:$F$39,2,0)))</f>
        <v>#N/A</v>
      </c>
      <c r="BK278" s="67" t="e">
        <f>-10*LOG(2/(4*PI()*2^2)+4/(0.163*(Calcul!$K283*Calcul!$L283)/VLOOKUP(Calcul!$I283,'ModelParams Lp'!$E$37:$F$39,2,0)))</f>
        <v>#N/A</v>
      </c>
      <c r="BL278" s="67" t="e">
        <f>-10*LOG(2/(4*PI()*2^2)+4/(0.163*(Calcul!$K283*Calcul!$L283)/VLOOKUP(Calcul!$I283,'ModelParams Lp'!$E$37:$F$39,2,0)))</f>
        <v>#N/A</v>
      </c>
      <c r="BM278" s="67" t="e">
        <f>VLOOKUP(Calcul!$J283,'ModelParams Lp'!$D$28:$O$32,5,0)+BE278</f>
        <v>#N/A</v>
      </c>
      <c r="BN278" s="67" t="e">
        <f>VLOOKUP(Calcul!$J283,'ModelParams Lp'!$D$28:$O$32,6,0)+BF278</f>
        <v>#N/A</v>
      </c>
      <c r="BO278" s="67" t="e">
        <f>VLOOKUP(Calcul!$J283,'ModelParams Lp'!$D$28:$O$32,7,0)+BG278</f>
        <v>#N/A</v>
      </c>
      <c r="BP278" s="67" t="e">
        <f>VLOOKUP(Calcul!$J283,'ModelParams Lp'!$D$28:$O$32,8,0)+BH278</f>
        <v>#N/A</v>
      </c>
      <c r="BQ278" s="67" t="e">
        <f>VLOOKUP(Calcul!$J283,'ModelParams Lp'!$D$28:$O$32,9,0)+BI278</f>
        <v>#N/A</v>
      </c>
      <c r="BR278" s="67" t="e">
        <f>VLOOKUP(Calcul!$J283,'ModelParams Lp'!$D$28:$O$32,10,0)+BJ278</f>
        <v>#N/A</v>
      </c>
      <c r="BS278" s="67" t="e">
        <f>VLOOKUP(Calcul!$J283,'ModelParams Lp'!$D$28:$O$32,11,0)+BK278</f>
        <v>#N/A</v>
      </c>
      <c r="BT278" s="67" t="e">
        <f>VLOOKUP(Calcul!$J283,'ModelParams Lp'!$D$28:$O$32,12,0)+BL278</f>
        <v>#N/A</v>
      </c>
      <c r="BU278" s="66" t="e">
        <f t="shared" ca="1" si="100"/>
        <v>#DIV/0!</v>
      </c>
      <c r="BV278" s="66" t="e">
        <f t="shared" ca="1" si="101"/>
        <v>#DIV/0!</v>
      </c>
      <c r="BW278" s="66" t="e">
        <f t="shared" ca="1" si="102"/>
        <v>#DIV/0!</v>
      </c>
      <c r="BX278" s="66" t="e">
        <f t="shared" ca="1" si="103"/>
        <v>#DIV/0!</v>
      </c>
      <c r="BY278" s="66" t="e">
        <f t="shared" ca="1" si="104"/>
        <v>#DIV/0!</v>
      </c>
      <c r="BZ278" s="66" t="e">
        <f t="shared" ca="1" si="105"/>
        <v>#DIV/0!</v>
      </c>
      <c r="CA278" s="66" t="e">
        <f t="shared" ca="1" si="106"/>
        <v>#DIV/0!</v>
      </c>
      <c r="CB278" s="66" t="e">
        <f t="shared" ca="1" si="107"/>
        <v>#DIV/0!</v>
      </c>
      <c r="CC278" s="24" t="e">
        <f ca="1">10*LOG10(IF(BU278="",0,POWER(10,((BU278+'ModelParams Lw'!$O$4)/10))) +IF(BV278="",0,POWER(10,((BV278+'ModelParams Lw'!$P$4)/10))) +IF(BW278="",0,POWER(10,((BW278+'ModelParams Lw'!$Q$4)/10))) +IF(BX278="",0,POWER(10,((BX278+'ModelParams Lw'!$R$4)/10))) +IF(BY278="",0,POWER(10,((BY278+'ModelParams Lw'!$S$4)/10))) +IF(BZ278="",0,POWER(10,((BZ278+'ModelParams Lw'!$T$4)/10))) +IF(CA278="",0,POWER(10,((CA278+'ModelParams Lw'!$U$4)/10)))+IF(CB278="",0,POWER(10,((CB278+'ModelParams Lw'!$V$4)/10))))</f>
        <v>#DIV/0!</v>
      </c>
      <c r="CD278" s="24" t="e">
        <f t="shared" ca="1" si="108"/>
        <v>#DIV/0!</v>
      </c>
      <c r="CE278" s="24" t="e">
        <f ca="1">(BU278-'ModelParams Lw'!O$10)/'ModelParams Lw'!O$11</f>
        <v>#DIV/0!</v>
      </c>
      <c r="CF278" s="24" t="e">
        <f ca="1">(BV278-'ModelParams Lw'!P$10)/'ModelParams Lw'!P$11</f>
        <v>#DIV/0!</v>
      </c>
      <c r="CG278" s="24" t="e">
        <f ca="1">(BW278-'ModelParams Lw'!Q$10)/'ModelParams Lw'!Q$11</f>
        <v>#DIV/0!</v>
      </c>
      <c r="CH278" s="24" t="e">
        <f ca="1">(BX278-'ModelParams Lw'!R$10)/'ModelParams Lw'!R$11</f>
        <v>#DIV/0!</v>
      </c>
      <c r="CI278" s="24" t="e">
        <f ca="1">(BY278-'ModelParams Lw'!S$10)/'ModelParams Lw'!S$11</f>
        <v>#DIV/0!</v>
      </c>
      <c r="CJ278" s="24" t="e">
        <f ca="1">(BZ278-'ModelParams Lw'!T$10)/'ModelParams Lw'!T$11</f>
        <v>#DIV/0!</v>
      </c>
      <c r="CK278" s="24" t="e">
        <f ca="1">(CA278-'ModelParams Lw'!U$10)/'ModelParams Lw'!U$11</f>
        <v>#DIV/0!</v>
      </c>
      <c r="CL278" s="24" t="e">
        <f ca="1">(CB278-'ModelParams Lw'!V$10)/'ModelParams Lw'!V$11</f>
        <v>#DIV/0!</v>
      </c>
      <c r="CM278" s="66" t="e">
        <f t="shared" si="109"/>
        <v>#DIV/0!</v>
      </c>
      <c r="CN278" s="66" t="e">
        <f t="shared" si="110"/>
        <v>#DIV/0!</v>
      </c>
      <c r="CO278" s="66" t="e">
        <f t="shared" si="111"/>
        <v>#DIV/0!</v>
      </c>
      <c r="CP278" s="66" t="e">
        <f t="shared" si="112"/>
        <v>#DIV/0!</v>
      </c>
      <c r="CQ278" s="66" t="e">
        <f t="shared" si="113"/>
        <v>#DIV/0!</v>
      </c>
      <c r="CR278" s="66" t="e">
        <f t="shared" si="114"/>
        <v>#DIV/0!</v>
      </c>
      <c r="CS278" s="66" t="e">
        <f t="shared" si="115"/>
        <v>#DIV/0!</v>
      </c>
      <c r="CT278" s="66" t="e">
        <f t="shared" si="116"/>
        <v>#DIV/0!</v>
      </c>
      <c r="CU278" s="24" t="e">
        <f>10*LOG10(IF(CM278="",0,POWER(10,((CM278+'ModelParams Lw'!$O$4)/10))) +IF(CN278="",0,POWER(10,((CN278+'ModelParams Lw'!$P$4)/10))) +IF(CO278="",0,POWER(10,((CO278+'ModelParams Lw'!$Q$4)/10))) +IF(CP278="",0,POWER(10,((CP278+'ModelParams Lw'!$R$4)/10))) +IF(CQ278="",0,POWER(10,((CQ278+'ModelParams Lw'!$S$4)/10))) +IF(CR278="",0,POWER(10,((CR278+'ModelParams Lw'!$T$4)/10))) +IF(CS278="",0,POWER(10,((CS278+'ModelParams Lw'!$U$4)/10)))+IF(CT278="",0,POWER(10,((CT278+'ModelParams Lw'!$V$4)/10))))</f>
        <v>#DIV/0!</v>
      </c>
      <c r="CV278" s="24" t="e">
        <f t="shared" si="117"/>
        <v>#DIV/0!</v>
      </c>
      <c r="CW278" s="24" t="e">
        <f>(CM278-'ModelParams Lw'!O$10)/'ModelParams Lw'!O$11</f>
        <v>#DIV/0!</v>
      </c>
      <c r="CX278" s="24" t="e">
        <f>(CN278-'ModelParams Lw'!P$10)/'ModelParams Lw'!P$11</f>
        <v>#DIV/0!</v>
      </c>
      <c r="CY278" s="24" t="e">
        <f>(CO278-'ModelParams Lw'!Q$10)/'ModelParams Lw'!Q$11</f>
        <v>#DIV/0!</v>
      </c>
      <c r="CZ278" s="24" t="e">
        <f>(CP278-'ModelParams Lw'!R$10)/'ModelParams Lw'!R$11</f>
        <v>#DIV/0!</v>
      </c>
      <c r="DA278" s="24" t="e">
        <f>(CQ278-'ModelParams Lw'!S$10)/'ModelParams Lw'!S$11</f>
        <v>#DIV/0!</v>
      </c>
      <c r="DB278" s="24" t="e">
        <f>(CR278-'ModelParams Lw'!T$10)/'ModelParams Lw'!T$11</f>
        <v>#DIV/0!</v>
      </c>
      <c r="DC278" s="24" t="e">
        <f>(CS278-'ModelParams Lw'!U$10)/'ModelParams Lw'!U$11</f>
        <v>#DIV/0!</v>
      </c>
      <c r="DD278" s="24" t="e">
        <f>(CT278-'ModelParams Lw'!V$10)/'ModelParams Lw'!V$11</f>
        <v>#DIV/0!</v>
      </c>
    </row>
    <row r="279" spans="1:108" x14ac:dyDescent="0.25">
      <c r="A279" s="12">
        <f>'Sound Power'!B279</f>
        <v>0</v>
      </c>
      <c r="B279" s="12">
        <f>'Sound Power'!D279</f>
        <v>0</v>
      </c>
      <c r="C279" s="12">
        <f>'Sound Power'!E279</f>
        <v>0</v>
      </c>
      <c r="D279" s="12">
        <f>'Sound Power'!F279</f>
        <v>0</v>
      </c>
      <c r="E279" s="67" t="e">
        <f>IF(Calcul!$G284="SA",'Sound Power'!AY279,'Sound Power'!P279)</f>
        <v>#DIV/0!</v>
      </c>
      <c r="F279" s="67" t="e">
        <f>IF(Calcul!$G284="SA",'Sound Power'!AZ279,'Sound Power'!Q279)</f>
        <v>#DIV/0!</v>
      </c>
      <c r="G279" s="67" t="e">
        <f>IF(Calcul!$G284="SA",'Sound Power'!BA279,'Sound Power'!R279)</f>
        <v>#DIV/0!</v>
      </c>
      <c r="H279" s="67" t="e">
        <f>IF(Calcul!$G284="SA",'Sound Power'!BB279,'Sound Power'!S279)</f>
        <v>#DIV/0!</v>
      </c>
      <c r="I279" s="67" t="e">
        <f>IF(Calcul!$G284="SA",'Sound Power'!BC279,'Sound Power'!T279)</f>
        <v>#DIV/0!</v>
      </c>
      <c r="J279" s="67" t="e">
        <f>IF(Calcul!$G284="SA",'Sound Power'!BD279,'Sound Power'!U279)</f>
        <v>#DIV/0!</v>
      </c>
      <c r="K279" s="67" t="e">
        <f>IF(Calcul!$G284="SA",'Sound Power'!BE279,'Sound Power'!V279)</f>
        <v>#DIV/0!</v>
      </c>
      <c r="L279" s="67" t="e">
        <f>IF(Calcul!$G284="SA",'Sound Power'!BF279,'Sound Power'!W279)</f>
        <v>#DIV/0!</v>
      </c>
      <c r="M279" s="67" t="e">
        <f>'Sound Power'!BY279</f>
        <v>#DIV/0!</v>
      </c>
      <c r="N279" s="67" t="e">
        <f>'Sound Power'!BZ279</f>
        <v>#DIV/0!</v>
      </c>
      <c r="O279" s="67" t="e">
        <f>'Sound Power'!CA279</f>
        <v>#DIV/0!</v>
      </c>
      <c r="P279" s="67" t="e">
        <f>'Sound Power'!CB279</f>
        <v>#DIV/0!</v>
      </c>
      <c r="Q279" s="67" t="e">
        <f>'Sound Power'!CC279</f>
        <v>#DIV/0!</v>
      </c>
      <c r="R279" s="67" t="e">
        <f>'Sound Power'!CD279</f>
        <v>#DIV/0!</v>
      </c>
      <c r="S279" s="67" t="e">
        <f>'Sound Power'!CE279</f>
        <v>#DIV/0!</v>
      </c>
      <c r="T279" s="67" t="e">
        <f>'Sound Power'!CF279</f>
        <v>#DIV/0!</v>
      </c>
      <c r="U279" s="64">
        <f t="shared" si="97"/>
        <v>0</v>
      </c>
      <c r="V279" s="64">
        <f t="shared" si="98"/>
        <v>0</v>
      </c>
      <c r="W279" s="67" t="e">
        <f>('ModelParams Lp'!B$4*10^'ModelParams Lp'!B$5*($U279/$V279)^'ModelParams Lp'!B$6)*3</f>
        <v>#DIV/0!</v>
      </c>
      <c r="X279" s="67" t="e">
        <f>('ModelParams Lp'!C$4*10^'ModelParams Lp'!C$5*($U279/$V279)^'ModelParams Lp'!C$6)*3</f>
        <v>#DIV/0!</v>
      </c>
      <c r="Y279" s="67" t="e">
        <f>('ModelParams Lp'!D$4*10^'ModelParams Lp'!D$5*($U279/$V279)^'ModelParams Lp'!D$6)*3</f>
        <v>#DIV/0!</v>
      </c>
      <c r="Z279" s="67" t="e">
        <f>('ModelParams Lp'!E$4*10^'ModelParams Lp'!E$5*($U279/$V279)^'ModelParams Lp'!E$6)*3</f>
        <v>#DIV/0!</v>
      </c>
      <c r="AA279" s="67" t="e">
        <f>('ModelParams Lp'!F$4*10^'ModelParams Lp'!F$5*($U279/$V279)^'ModelParams Lp'!F$6)*3</f>
        <v>#DIV/0!</v>
      </c>
      <c r="AB279" s="67" t="e">
        <f>('ModelParams Lp'!G$4*10^'ModelParams Lp'!G$5*($U279/$V279)^'ModelParams Lp'!G$6)*3</f>
        <v>#DIV/0!</v>
      </c>
      <c r="AC279" s="67" t="e">
        <f>('ModelParams Lp'!H$4*10^'ModelParams Lp'!H$5*($U279/$V279)^'ModelParams Lp'!H$6)*3</f>
        <v>#DIV/0!</v>
      </c>
      <c r="AD279" s="67" t="e">
        <f>('ModelParams Lp'!I$4*10^'ModelParams Lp'!I$5*($U279/$V279)^'ModelParams Lp'!I$6)*3</f>
        <v>#DIV/0!</v>
      </c>
      <c r="AE279" s="53" t="e">
        <f t="shared" si="99"/>
        <v>#DIV/0!</v>
      </c>
      <c r="AF279" s="53" t="e">
        <f>IF(AE279&lt;'ModelParams Lp'!$B$16,-1,IF(AE279&lt;'ModelParams Lp'!$C$16,0,IF(AE279&lt;'ModelParams Lp'!$D$16,1,IF(AE279&lt;'ModelParams Lp'!$E$16,2,IF(AE279&lt;'ModelParams Lp'!$F$16,3,IF(AE279&lt;'ModelParams Lp'!$G$16,4,IF(AE279&lt;'ModelParams Lp'!$H$16,5,6)))))))</f>
        <v>#DIV/0!</v>
      </c>
      <c r="AG279" s="67" t="e">
        <f ca="1">IF($AF279&gt;1,0,OFFSET('ModelParams Lp'!$C$12,0,-'Sound Pressure'!$AF279))</f>
        <v>#DIV/0!</v>
      </c>
      <c r="AH279" s="67" t="e">
        <f ca="1">IF($AF279&gt;2,0,OFFSET('ModelParams Lp'!$D$12,0,-'Sound Pressure'!$AF279))</f>
        <v>#DIV/0!</v>
      </c>
      <c r="AI279" s="67" t="e">
        <f ca="1">IF($AF279&gt;3,0,OFFSET('ModelParams Lp'!$E$12,0,-'Sound Pressure'!$AF279))</f>
        <v>#DIV/0!</v>
      </c>
      <c r="AJ279" s="67" t="e">
        <f ca="1">IF($AF279&gt;4,0,OFFSET('ModelParams Lp'!$F$12,0,-'Sound Pressure'!$AF279))</f>
        <v>#DIV/0!</v>
      </c>
      <c r="AK279" s="67" t="e">
        <f ca="1">IF($AF279&gt;3,0,OFFSET('ModelParams Lp'!$G$12,0,-'Sound Pressure'!$AF279))</f>
        <v>#DIV/0!</v>
      </c>
      <c r="AL279" s="67" t="e">
        <f ca="1">IF($AF279&gt;5,0,OFFSET('ModelParams Lp'!$H$12,0,-'Sound Pressure'!$AF279))</f>
        <v>#DIV/0!</v>
      </c>
      <c r="AM279" s="67" t="e">
        <f ca="1">IF($AF279&gt;6,0,OFFSET('ModelParams Lp'!$I$12,0,-'Sound Pressure'!$AF279))</f>
        <v>#DIV/0!</v>
      </c>
      <c r="AN279" s="67" t="e">
        <f ca="1">IF($AF279&gt;7,0,IF($AF$4&lt;0,3,OFFSET('ModelParams Lp'!$J$12,0,-'Sound Pressure'!$AF279)))</f>
        <v>#DIV/0!</v>
      </c>
      <c r="AO279" s="67" t="e">
        <f t="shared" si="118"/>
        <v>#DIV/0!</v>
      </c>
      <c r="AP279" s="67" t="e">
        <f t="shared" si="118"/>
        <v>#DIV/0!</v>
      </c>
      <c r="AQ279" s="67" t="e">
        <f t="shared" si="118"/>
        <v>#DIV/0!</v>
      </c>
      <c r="AR279" s="67" t="e">
        <f t="shared" si="118"/>
        <v>#DIV/0!</v>
      </c>
      <c r="AS279" s="67" t="e">
        <f t="shared" si="118"/>
        <v>#DIV/0!</v>
      </c>
      <c r="AT279" s="67" t="e">
        <f t="shared" si="118"/>
        <v>#DIV/0!</v>
      </c>
      <c r="AU279" s="67" t="e">
        <f t="shared" si="118"/>
        <v>#DIV/0!</v>
      </c>
      <c r="AV279" s="67" t="e">
        <f t="shared" si="118"/>
        <v>#DIV/0!</v>
      </c>
      <c r="AW279" s="67">
        <f>'ModelParams Lp'!B$22</f>
        <v>4</v>
      </c>
      <c r="AX279" s="67">
        <f>'ModelParams Lp'!C$22</f>
        <v>2</v>
      </c>
      <c r="AY279" s="67">
        <f>'ModelParams Lp'!D$22</f>
        <v>1</v>
      </c>
      <c r="AZ279" s="67">
        <f>'ModelParams Lp'!E$22</f>
        <v>0</v>
      </c>
      <c r="BA279" s="67">
        <f>'ModelParams Lp'!F$22</f>
        <v>0</v>
      </c>
      <c r="BB279" s="67">
        <f>'ModelParams Lp'!G$22</f>
        <v>0</v>
      </c>
      <c r="BC279" s="67">
        <f>'ModelParams Lp'!H$22</f>
        <v>0</v>
      </c>
      <c r="BD279" s="67">
        <f>'ModelParams Lp'!I$22</f>
        <v>0</v>
      </c>
      <c r="BE279" s="67" t="e">
        <f>-10*LOG(2/(4*PI()*2^2)+4/(0.163*(Calcul!$K284*Calcul!$L284)/VLOOKUP(Calcul!$I284,'ModelParams Lp'!$E$37:$F$39,2,0)))</f>
        <v>#N/A</v>
      </c>
      <c r="BF279" s="67" t="e">
        <f>-10*LOG(2/(4*PI()*2^2)+4/(0.163*(Calcul!$K284*Calcul!$L284)/VLOOKUP(Calcul!$I284,'ModelParams Lp'!$E$37:$F$39,2,0)))</f>
        <v>#N/A</v>
      </c>
      <c r="BG279" s="67" t="e">
        <f>-10*LOG(2/(4*PI()*2^2)+4/(0.163*(Calcul!$K284*Calcul!$L284)/VLOOKUP(Calcul!$I284,'ModelParams Lp'!$E$37:$F$39,2,0)))</f>
        <v>#N/A</v>
      </c>
      <c r="BH279" s="67" t="e">
        <f>-10*LOG(2/(4*PI()*2^2)+4/(0.163*(Calcul!$K284*Calcul!$L284)/VLOOKUP(Calcul!$I284,'ModelParams Lp'!$E$37:$F$39,2,0)))</f>
        <v>#N/A</v>
      </c>
      <c r="BI279" s="67" t="e">
        <f>-10*LOG(2/(4*PI()*2^2)+4/(0.163*(Calcul!$K284*Calcul!$L284)/VLOOKUP(Calcul!$I284,'ModelParams Lp'!$E$37:$F$39,2,0)))</f>
        <v>#N/A</v>
      </c>
      <c r="BJ279" s="67" t="e">
        <f>-10*LOG(2/(4*PI()*2^2)+4/(0.163*(Calcul!$K284*Calcul!$L284)/VLOOKUP(Calcul!$I284,'ModelParams Lp'!$E$37:$F$39,2,0)))</f>
        <v>#N/A</v>
      </c>
      <c r="BK279" s="67" t="e">
        <f>-10*LOG(2/(4*PI()*2^2)+4/(0.163*(Calcul!$K284*Calcul!$L284)/VLOOKUP(Calcul!$I284,'ModelParams Lp'!$E$37:$F$39,2,0)))</f>
        <v>#N/A</v>
      </c>
      <c r="BL279" s="67" t="e">
        <f>-10*LOG(2/(4*PI()*2^2)+4/(0.163*(Calcul!$K284*Calcul!$L284)/VLOOKUP(Calcul!$I284,'ModelParams Lp'!$E$37:$F$39,2,0)))</f>
        <v>#N/A</v>
      </c>
      <c r="BM279" s="67" t="e">
        <f>VLOOKUP(Calcul!$J284,'ModelParams Lp'!$D$28:$O$32,5,0)+BE279</f>
        <v>#N/A</v>
      </c>
      <c r="BN279" s="67" t="e">
        <f>VLOOKUP(Calcul!$J284,'ModelParams Lp'!$D$28:$O$32,6,0)+BF279</f>
        <v>#N/A</v>
      </c>
      <c r="BO279" s="67" t="e">
        <f>VLOOKUP(Calcul!$J284,'ModelParams Lp'!$D$28:$O$32,7,0)+BG279</f>
        <v>#N/A</v>
      </c>
      <c r="BP279" s="67" t="e">
        <f>VLOOKUP(Calcul!$J284,'ModelParams Lp'!$D$28:$O$32,8,0)+BH279</f>
        <v>#N/A</v>
      </c>
      <c r="BQ279" s="67" t="e">
        <f>VLOOKUP(Calcul!$J284,'ModelParams Lp'!$D$28:$O$32,9,0)+BI279</f>
        <v>#N/A</v>
      </c>
      <c r="BR279" s="67" t="e">
        <f>VLOOKUP(Calcul!$J284,'ModelParams Lp'!$D$28:$O$32,10,0)+BJ279</f>
        <v>#N/A</v>
      </c>
      <c r="BS279" s="67" t="e">
        <f>VLOOKUP(Calcul!$J284,'ModelParams Lp'!$D$28:$O$32,11,0)+BK279</f>
        <v>#N/A</v>
      </c>
      <c r="BT279" s="67" t="e">
        <f>VLOOKUP(Calcul!$J284,'ModelParams Lp'!$D$28:$O$32,12,0)+BL279</f>
        <v>#N/A</v>
      </c>
      <c r="BU279" s="66" t="e">
        <f t="shared" ca="1" si="100"/>
        <v>#DIV/0!</v>
      </c>
      <c r="BV279" s="66" t="e">
        <f t="shared" ca="1" si="101"/>
        <v>#DIV/0!</v>
      </c>
      <c r="BW279" s="66" t="e">
        <f t="shared" ca="1" si="102"/>
        <v>#DIV/0!</v>
      </c>
      <c r="BX279" s="66" t="e">
        <f t="shared" ca="1" si="103"/>
        <v>#DIV/0!</v>
      </c>
      <c r="BY279" s="66" t="e">
        <f t="shared" ca="1" si="104"/>
        <v>#DIV/0!</v>
      </c>
      <c r="BZ279" s="66" t="e">
        <f t="shared" ca="1" si="105"/>
        <v>#DIV/0!</v>
      </c>
      <c r="CA279" s="66" t="e">
        <f t="shared" ca="1" si="106"/>
        <v>#DIV/0!</v>
      </c>
      <c r="CB279" s="66" t="e">
        <f t="shared" ca="1" si="107"/>
        <v>#DIV/0!</v>
      </c>
      <c r="CC279" s="24" t="e">
        <f ca="1">10*LOG10(IF(BU279="",0,POWER(10,((BU279+'ModelParams Lw'!$O$4)/10))) +IF(BV279="",0,POWER(10,((BV279+'ModelParams Lw'!$P$4)/10))) +IF(BW279="",0,POWER(10,((BW279+'ModelParams Lw'!$Q$4)/10))) +IF(BX279="",0,POWER(10,((BX279+'ModelParams Lw'!$R$4)/10))) +IF(BY279="",0,POWER(10,((BY279+'ModelParams Lw'!$S$4)/10))) +IF(BZ279="",0,POWER(10,((BZ279+'ModelParams Lw'!$T$4)/10))) +IF(CA279="",0,POWER(10,((CA279+'ModelParams Lw'!$U$4)/10)))+IF(CB279="",0,POWER(10,((CB279+'ModelParams Lw'!$V$4)/10))))</f>
        <v>#DIV/0!</v>
      </c>
      <c r="CD279" s="24" t="e">
        <f t="shared" ca="1" si="108"/>
        <v>#DIV/0!</v>
      </c>
      <c r="CE279" s="24" t="e">
        <f ca="1">(BU279-'ModelParams Lw'!O$10)/'ModelParams Lw'!O$11</f>
        <v>#DIV/0!</v>
      </c>
      <c r="CF279" s="24" t="e">
        <f ca="1">(BV279-'ModelParams Lw'!P$10)/'ModelParams Lw'!P$11</f>
        <v>#DIV/0!</v>
      </c>
      <c r="CG279" s="24" t="e">
        <f ca="1">(BW279-'ModelParams Lw'!Q$10)/'ModelParams Lw'!Q$11</f>
        <v>#DIV/0!</v>
      </c>
      <c r="CH279" s="24" t="e">
        <f ca="1">(BX279-'ModelParams Lw'!R$10)/'ModelParams Lw'!R$11</f>
        <v>#DIV/0!</v>
      </c>
      <c r="CI279" s="24" t="e">
        <f ca="1">(BY279-'ModelParams Lw'!S$10)/'ModelParams Lw'!S$11</f>
        <v>#DIV/0!</v>
      </c>
      <c r="CJ279" s="24" t="e">
        <f ca="1">(BZ279-'ModelParams Lw'!T$10)/'ModelParams Lw'!T$11</f>
        <v>#DIV/0!</v>
      </c>
      <c r="CK279" s="24" t="e">
        <f ca="1">(CA279-'ModelParams Lw'!U$10)/'ModelParams Lw'!U$11</f>
        <v>#DIV/0!</v>
      </c>
      <c r="CL279" s="24" t="e">
        <f ca="1">(CB279-'ModelParams Lw'!V$10)/'ModelParams Lw'!V$11</f>
        <v>#DIV/0!</v>
      </c>
      <c r="CM279" s="66" t="e">
        <f t="shared" si="109"/>
        <v>#DIV/0!</v>
      </c>
      <c r="CN279" s="66" t="e">
        <f t="shared" si="110"/>
        <v>#DIV/0!</v>
      </c>
      <c r="CO279" s="66" t="e">
        <f t="shared" si="111"/>
        <v>#DIV/0!</v>
      </c>
      <c r="CP279" s="66" t="e">
        <f t="shared" si="112"/>
        <v>#DIV/0!</v>
      </c>
      <c r="CQ279" s="66" t="e">
        <f t="shared" si="113"/>
        <v>#DIV/0!</v>
      </c>
      <c r="CR279" s="66" t="e">
        <f t="shared" si="114"/>
        <v>#DIV/0!</v>
      </c>
      <c r="CS279" s="66" t="e">
        <f t="shared" si="115"/>
        <v>#DIV/0!</v>
      </c>
      <c r="CT279" s="66" t="e">
        <f t="shared" si="116"/>
        <v>#DIV/0!</v>
      </c>
      <c r="CU279" s="24" t="e">
        <f>10*LOG10(IF(CM279="",0,POWER(10,((CM279+'ModelParams Lw'!$O$4)/10))) +IF(CN279="",0,POWER(10,((CN279+'ModelParams Lw'!$P$4)/10))) +IF(CO279="",0,POWER(10,((CO279+'ModelParams Lw'!$Q$4)/10))) +IF(CP279="",0,POWER(10,((CP279+'ModelParams Lw'!$R$4)/10))) +IF(CQ279="",0,POWER(10,((CQ279+'ModelParams Lw'!$S$4)/10))) +IF(CR279="",0,POWER(10,((CR279+'ModelParams Lw'!$T$4)/10))) +IF(CS279="",0,POWER(10,((CS279+'ModelParams Lw'!$U$4)/10)))+IF(CT279="",0,POWER(10,((CT279+'ModelParams Lw'!$V$4)/10))))</f>
        <v>#DIV/0!</v>
      </c>
      <c r="CV279" s="24" t="e">
        <f t="shared" si="117"/>
        <v>#DIV/0!</v>
      </c>
      <c r="CW279" s="24" t="e">
        <f>(CM279-'ModelParams Lw'!O$10)/'ModelParams Lw'!O$11</f>
        <v>#DIV/0!</v>
      </c>
      <c r="CX279" s="24" t="e">
        <f>(CN279-'ModelParams Lw'!P$10)/'ModelParams Lw'!P$11</f>
        <v>#DIV/0!</v>
      </c>
      <c r="CY279" s="24" t="e">
        <f>(CO279-'ModelParams Lw'!Q$10)/'ModelParams Lw'!Q$11</f>
        <v>#DIV/0!</v>
      </c>
      <c r="CZ279" s="24" t="e">
        <f>(CP279-'ModelParams Lw'!R$10)/'ModelParams Lw'!R$11</f>
        <v>#DIV/0!</v>
      </c>
      <c r="DA279" s="24" t="e">
        <f>(CQ279-'ModelParams Lw'!S$10)/'ModelParams Lw'!S$11</f>
        <v>#DIV/0!</v>
      </c>
      <c r="DB279" s="24" t="e">
        <f>(CR279-'ModelParams Lw'!T$10)/'ModelParams Lw'!T$11</f>
        <v>#DIV/0!</v>
      </c>
      <c r="DC279" s="24" t="e">
        <f>(CS279-'ModelParams Lw'!U$10)/'ModelParams Lw'!U$11</f>
        <v>#DIV/0!</v>
      </c>
      <c r="DD279" s="24" t="e">
        <f>(CT279-'ModelParams Lw'!V$10)/'ModelParams Lw'!V$11</f>
        <v>#DIV/0!</v>
      </c>
    </row>
    <row r="280" spans="1:108" x14ac:dyDescent="0.25">
      <c r="A280" s="12">
        <f>'Sound Power'!B280</f>
        <v>0</v>
      </c>
      <c r="B280" s="12">
        <f>'Sound Power'!D280</f>
        <v>0</v>
      </c>
      <c r="C280" s="12">
        <f>'Sound Power'!E280</f>
        <v>0</v>
      </c>
      <c r="D280" s="12">
        <f>'Sound Power'!F280</f>
        <v>0</v>
      </c>
      <c r="E280" s="67" t="e">
        <f>IF(Calcul!$G285="SA",'Sound Power'!AY280,'Sound Power'!P280)</f>
        <v>#DIV/0!</v>
      </c>
      <c r="F280" s="67" t="e">
        <f>IF(Calcul!$G285="SA",'Sound Power'!AZ280,'Sound Power'!Q280)</f>
        <v>#DIV/0!</v>
      </c>
      <c r="G280" s="67" t="e">
        <f>IF(Calcul!$G285="SA",'Sound Power'!BA280,'Sound Power'!R280)</f>
        <v>#DIV/0!</v>
      </c>
      <c r="H280" s="67" t="e">
        <f>IF(Calcul!$G285="SA",'Sound Power'!BB280,'Sound Power'!S280)</f>
        <v>#DIV/0!</v>
      </c>
      <c r="I280" s="67" t="e">
        <f>IF(Calcul!$G285="SA",'Sound Power'!BC280,'Sound Power'!T280)</f>
        <v>#DIV/0!</v>
      </c>
      <c r="J280" s="67" t="e">
        <f>IF(Calcul!$G285="SA",'Sound Power'!BD280,'Sound Power'!U280)</f>
        <v>#DIV/0!</v>
      </c>
      <c r="K280" s="67" t="e">
        <f>IF(Calcul!$G285="SA",'Sound Power'!BE280,'Sound Power'!V280)</f>
        <v>#DIV/0!</v>
      </c>
      <c r="L280" s="67" t="e">
        <f>IF(Calcul!$G285="SA",'Sound Power'!BF280,'Sound Power'!W280)</f>
        <v>#DIV/0!</v>
      </c>
      <c r="M280" s="67" t="e">
        <f>'Sound Power'!BY280</f>
        <v>#DIV/0!</v>
      </c>
      <c r="N280" s="67" t="e">
        <f>'Sound Power'!BZ280</f>
        <v>#DIV/0!</v>
      </c>
      <c r="O280" s="67" t="e">
        <f>'Sound Power'!CA280</f>
        <v>#DIV/0!</v>
      </c>
      <c r="P280" s="67" t="e">
        <f>'Sound Power'!CB280</f>
        <v>#DIV/0!</v>
      </c>
      <c r="Q280" s="67" t="e">
        <f>'Sound Power'!CC280</f>
        <v>#DIV/0!</v>
      </c>
      <c r="R280" s="67" t="e">
        <f>'Sound Power'!CD280</f>
        <v>#DIV/0!</v>
      </c>
      <c r="S280" s="67" t="e">
        <f>'Sound Power'!CE280</f>
        <v>#DIV/0!</v>
      </c>
      <c r="T280" s="67" t="e">
        <f>'Sound Power'!CF280</f>
        <v>#DIV/0!</v>
      </c>
      <c r="U280" s="64">
        <f t="shared" si="97"/>
        <v>0</v>
      </c>
      <c r="V280" s="64">
        <f t="shared" si="98"/>
        <v>0</v>
      </c>
      <c r="W280" s="67" t="e">
        <f>('ModelParams Lp'!B$4*10^'ModelParams Lp'!B$5*($U280/$V280)^'ModelParams Lp'!B$6)*3</f>
        <v>#DIV/0!</v>
      </c>
      <c r="X280" s="67" t="e">
        <f>('ModelParams Lp'!C$4*10^'ModelParams Lp'!C$5*($U280/$V280)^'ModelParams Lp'!C$6)*3</f>
        <v>#DIV/0!</v>
      </c>
      <c r="Y280" s="67" t="e">
        <f>('ModelParams Lp'!D$4*10^'ModelParams Lp'!D$5*($U280/$V280)^'ModelParams Lp'!D$6)*3</f>
        <v>#DIV/0!</v>
      </c>
      <c r="Z280" s="67" t="e">
        <f>('ModelParams Lp'!E$4*10^'ModelParams Lp'!E$5*($U280/$V280)^'ModelParams Lp'!E$6)*3</f>
        <v>#DIV/0!</v>
      </c>
      <c r="AA280" s="67" t="e">
        <f>('ModelParams Lp'!F$4*10^'ModelParams Lp'!F$5*($U280/$V280)^'ModelParams Lp'!F$6)*3</f>
        <v>#DIV/0!</v>
      </c>
      <c r="AB280" s="67" t="e">
        <f>('ModelParams Lp'!G$4*10^'ModelParams Lp'!G$5*($U280/$V280)^'ModelParams Lp'!G$6)*3</f>
        <v>#DIV/0!</v>
      </c>
      <c r="AC280" s="67" t="e">
        <f>('ModelParams Lp'!H$4*10^'ModelParams Lp'!H$5*($U280/$V280)^'ModelParams Lp'!H$6)*3</f>
        <v>#DIV/0!</v>
      </c>
      <c r="AD280" s="67" t="e">
        <f>('ModelParams Lp'!I$4*10^'ModelParams Lp'!I$5*($U280/$V280)^'ModelParams Lp'!I$6)*3</f>
        <v>#DIV/0!</v>
      </c>
      <c r="AE280" s="53" t="e">
        <f t="shared" si="99"/>
        <v>#DIV/0!</v>
      </c>
      <c r="AF280" s="53" t="e">
        <f>IF(AE280&lt;'ModelParams Lp'!$B$16,-1,IF(AE280&lt;'ModelParams Lp'!$C$16,0,IF(AE280&lt;'ModelParams Lp'!$D$16,1,IF(AE280&lt;'ModelParams Lp'!$E$16,2,IF(AE280&lt;'ModelParams Lp'!$F$16,3,IF(AE280&lt;'ModelParams Lp'!$G$16,4,IF(AE280&lt;'ModelParams Lp'!$H$16,5,6)))))))</f>
        <v>#DIV/0!</v>
      </c>
      <c r="AG280" s="67" t="e">
        <f ca="1">IF($AF280&gt;1,0,OFFSET('ModelParams Lp'!$C$12,0,-'Sound Pressure'!$AF280))</f>
        <v>#DIV/0!</v>
      </c>
      <c r="AH280" s="67" t="e">
        <f ca="1">IF($AF280&gt;2,0,OFFSET('ModelParams Lp'!$D$12,0,-'Sound Pressure'!$AF280))</f>
        <v>#DIV/0!</v>
      </c>
      <c r="AI280" s="67" t="e">
        <f ca="1">IF($AF280&gt;3,0,OFFSET('ModelParams Lp'!$E$12,0,-'Sound Pressure'!$AF280))</f>
        <v>#DIV/0!</v>
      </c>
      <c r="AJ280" s="67" t="e">
        <f ca="1">IF($AF280&gt;4,0,OFFSET('ModelParams Lp'!$F$12,0,-'Sound Pressure'!$AF280))</f>
        <v>#DIV/0!</v>
      </c>
      <c r="AK280" s="67" t="e">
        <f ca="1">IF($AF280&gt;3,0,OFFSET('ModelParams Lp'!$G$12,0,-'Sound Pressure'!$AF280))</f>
        <v>#DIV/0!</v>
      </c>
      <c r="AL280" s="67" t="e">
        <f ca="1">IF($AF280&gt;5,0,OFFSET('ModelParams Lp'!$H$12,0,-'Sound Pressure'!$AF280))</f>
        <v>#DIV/0!</v>
      </c>
      <c r="AM280" s="67" t="e">
        <f ca="1">IF($AF280&gt;6,0,OFFSET('ModelParams Lp'!$I$12,0,-'Sound Pressure'!$AF280))</f>
        <v>#DIV/0!</v>
      </c>
      <c r="AN280" s="67" t="e">
        <f ca="1">IF($AF280&gt;7,0,IF($AF$4&lt;0,3,OFFSET('ModelParams Lp'!$J$12,0,-'Sound Pressure'!$AF280)))</f>
        <v>#DIV/0!</v>
      </c>
      <c r="AO280" s="67" t="e">
        <f t="shared" si="118"/>
        <v>#DIV/0!</v>
      </c>
      <c r="AP280" s="67" t="e">
        <f t="shared" si="118"/>
        <v>#DIV/0!</v>
      </c>
      <c r="AQ280" s="67" t="e">
        <f t="shared" si="118"/>
        <v>#DIV/0!</v>
      </c>
      <c r="AR280" s="67" t="e">
        <f t="shared" si="118"/>
        <v>#DIV/0!</v>
      </c>
      <c r="AS280" s="67" t="e">
        <f t="shared" si="118"/>
        <v>#DIV/0!</v>
      </c>
      <c r="AT280" s="67" t="e">
        <f t="shared" si="118"/>
        <v>#DIV/0!</v>
      </c>
      <c r="AU280" s="67" t="e">
        <f t="shared" si="118"/>
        <v>#DIV/0!</v>
      </c>
      <c r="AV280" s="67" t="e">
        <f t="shared" si="118"/>
        <v>#DIV/0!</v>
      </c>
      <c r="AW280" s="67">
        <f>'ModelParams Lp'!B$22</f>
        <v>4</v>
      </c>
      <c r="AX280" s="67">
        <f>'ModelParams Lp'!C$22</f>
        <v>2</v>
      </c>
      <c r="AY280" s="67">
        <f>'ModelParams Lp'!D$22</f>
        <v>1</v>
      </c>
      <c r="AZ280" s="67">
        <f>'ModelParams Lp'!E$22</f>
        <v>0</v>
      </c>
      <c r="BA280" s="67">
        <f>'ModelParams Lp'!F$22</f>
        <v>0</v>
      </c>
      <c r="BB280" s="67">
        <f>'ModelParams Lp'!G$22</f>
        <v>0</v>
      </c>
      <c r="BC280" s="67">
        <f>'ModelParams Lp'!H$22</f>
        <v>0</v>
      </c>
      <c r="BD280" s="67">
        <f>'ModelParams Lp'!I$22</f>
        <v>0</v>
      </c>
      <c r="BE280" s="67" t="e">
        <f>-10*LOG(2/(4*PI()*2^2)+4/(0.163*(Calcul!$K285*Calcul!$L285)/VLOOKUP(Calcul!$I285,'ModelParams Lp'!$E$37:$F$39,2,0)))</f>
        <v>#N/A</v>
      </c>
      <c r="BF280" s="67" t="e">
        <f>-10*LOG(2/(4*PI()*2^2)+4/(0.163*(Calcul!$K285*Calcul!$L285)/VLOOKUP(Calcul!$I285,'ModelParams Lp'!$E$37:$F$39,2,0)))</f>
        <v>#N/A</v>
      </c>
      <c r="BG280" s="67" t="e">
        <f>-10*LOG(2/(4*PI()*2^2)+4/(0.163*(Calcul!$K285*Calcul!$L285)/VLOOKUP(Calcul!$I285,'ModelParams Lp'!$E$37:$F$39,2,0)))</f>
        <v>#N/A</v>
      </c>
      <c r="BH280" s="67" t="e">
        <f>-10*LOG(2/(4*PI()*2^2)+4/(0.163*(Calcul!$K285*Calcul!$L285)/VLOOKUP(Calcul!$I285,'ModelParams Lp'!$E$37:$F$39,2,0)))</f>
        <v>#N/A</v>
      </c>
      <c r="BI280" s="67" t="e">
        <f>-10*LOG(2/(4*PI()*2^2)+4/(0.163*(Calcul!$K285*Calcul!$L285)/VLOOKUP(Calcul!$I285,'ModelParams Lp'!$E$37:$F$39,2,0)))</f>
        <v>#N/A</v>
      </c>
      <c r="BJ280" s="67" t="e">
        <f>-10*LOG(2/(4*PI()*2^2)+4/(0.163*(Calcul!$K285*Calcul!$L285)/VLOOKUP(Calcul!$I285,'ModelParams Lp'!$E$37:$F$39,2,0)))</f>
        <v>#N/A</v>
      </c>
      <c r="BK280" s="67" t="e">
        <f>-10*LOG(2/(4*PI()*2^2)+4/(0.163*(Calcul!$K285*Calcul!$L285)/VLOOKUP(Calcul!$I285,'ModelParams Lp'!$E$37:$F$39,2,0)))</f>
        <v>#N/A</v>
      </c>
      <c r="BL280" s="67" t="e">
        <f>-10*LOG(2/(4*PI()*2^2)+4/(0.163*(Calcul!$K285*Calcul!$L285)/VLOOKUP(Calcul!$I285,'ModelParams Lp'!$E$37:$F$39,2,0)))</f>
        <v>#N/A</v>
      </c>
      <c r="BM280" s="67" t="e">
        <f>VLOOKUP(Calcul!$J285,'ModelParams Lp'!$D$28:$O$32,5,0)+BE280</f>
        <v>#N/A</v>
      </c>
      <c r="BN280" s="67" t="e">
        <f>VLOOKUP(Calcul!$J285,'ModelParams Lp'!$D$28:$O$32,6,0)+BF280</f>
        <v>#N/A</v>
      </c>
      <c r="BO280" s="67" t="e">
        <f>VLOOKUP(Calcul!$J285,'ModelParams Lp'!$D$28:$O$32,7,0)+BG280</f>
        <v>#N/A</v>
      </c>
      <c r="BP280" s="67" t="e">
        <f>VLOOKUP(Calcul!$J285,'ModelParams Lp'!$D$28:$O$32,8,0)+BH280</f>
        <v>#N/A</v>
      </c>
      <c r="BQ280" s="67" t="e">
        <f>VLOOKUP(Calcul!$J285,'ModelParams Lp'!$D$28:$O$32,9,0)+BI280</f>
        <v>#N/A</v>
      </c>
      <c r="BR280" s="67" t="e">
        <f>VLOOKUP(Calcul!$J285,'ModelParams Lp'!$D$28:$O$32,10,0)+BJ280</f>
        <v>#N/A</v>
      </c>
      <c r="BS280" s="67" t="e">
        <f>VLOOKUP(Calcul!$J285,'ModelParams Lp'!$D$28:$O$32,11,0)+BK280</f>
        <v>#N/A</v>
      </c>
      <c r="BT280" s="67" t="e">
        <f>VLOOKUP(Calcul!$J285,'ModelParams Lp'!$D$28:$O$32,12,0)+BL280</f>
        <v>#N/A</v>
      </c>
      <c r="BU280" s="66" t="e">
        <f t="shared" ca="1" si="100"/>
        <v>#DIV/0!</v>
      </c>
      <c r="BV280" s="66" t="e">
        <f t="shared" ca="1" si="101"/>
        <v>#DIV/0!</v>
      </c>
      <c r="BW280" s="66" t="e">
        <f t="shared" ca="1" si="102"/>
        <v>#DIV/0!</v>
      </c>
      <c r="BX280" s="66" t="e">
        <f t="shared" ca="1" si="103"/>
        <v>#DIV/0!</v>
      </c>
      <c r="BY280" s="66" t="e">
        <f t="shared" ca="1" si="104"/>
        <v>#DIV/0!</v>
      </c>
      <c r="BZ280" s="66" t="e">
        <f t="shared" ca="1" si="105"/>
        <v>#DIV/0!</v>
      </c>
      <c r="CA280" s="66" t="e">
        <f t="shared" ca="1" si="106"/>
        <v>#DIV/0!</v>
      </c>
      <c r="CB280" s="66" t="e">
        <f t="shared" ca="1" si="107"/>
        <v>#DIV/0!</v>
      </c>
      <c r="CC280" s="24" t="e">
        <f ca="1">10*LOG10(IF(BU280="",0,POWER(10,((BU280+'ModelParams Lw'!$O$4)/10))) +IF(BV280="",0,POWER(10,((BV280+'ModelParams Lw'!$P$4)/10))) +IF(BW280="",0,POWER(10,((BW280+'ModelParams Lw'!$Q$4)/10))) +IF(BX280="",0,POWER(10,((BX280+'ModelParams Lw'!$R$4)/10))) +IF(BY280="",0,POWER(10,((BY280+'ModelParams Lw'!$S$4)/10))) +IF(BZ280="",0,POWER(10,((BZ280+'ModelParams Lw'!$T$4)/10))) +IF(CA280="",0,POWER(10,((CA280+'ModelParams Lw'!$U$4)/10)))+IF(CB280="",0,POWER(10,((CB280+'ModelParams Lw'!$V$4)/10))))</f>
        <v>#DIV/0!</v>
      </c>
      <c r="CD280" s="24" t="e">
        <f t="shared" ca="1" si="108"/>
        <v>#DIV/0!</v>
      </c>
      <c r="CE280" s="24" t="e">
        <f ca="1">(BU280-'ModelParams Lw'!O$10)/'ModelParams Lw'!O$11</f>
        <v>#DIV/0!</v>
      </c>
      <c r="CF280" s="24" t="e">
        <f ca="1">(BV280-'ModelParams Lw'!P$10)/'ModelParams Lw'!P$11</f>
        <v>#DIV/0!</v>
      </c>
      <c r="CG280" s="24" t="e">
        <f ca="1">(BW280-'ModelParams Lw'!Q$10)/'ModelParams Lw'!Q$11</f>
        <v>#DIV/0!</v>
      </c>
      <c r="CH280" s="24" t="e">
        <f ca="1">(BX280-'ModelParams Lw'!R$10)/'ModelParams Lw'!R$11</f>
        <v>#DIV/0!</v>
      </c>
      <c r="CI280" s="24" t="e">
        <f ca="1">(BY280-'ModelParams Lw'!S$10)/'ModelParams Lw'!S$11</f>
        <v>#DIV/0!</v>
      </c>
      <c r="CJ280" s="24" t="e">
        <f ca="1">(BZ280-'ModelParams Lw'!T$10)/'ModelParams Lw'!T$11</f>
        <v>#DIV/0!</v>
      </c>
      <c r="CK280" s="24" t="e">
        <f ca="1">(CA280-'ModelParams Lw'!U$10)/'ModelParams Lw'!U$11</f>
        <v>#DIV/0!</v>
      </c>
      <c r="CL280" s="24" t="e">
        <f ca="1">(CB280-'ModelParams Lw'!V$10)/'ModelParams Lw'!V$11</f>
        <v>#DIV/0!</v>
      </c>
      <c r="CM280" s="66" t="e">
        <f t="shared" si="109"/>
        <v>#DIV/0!</v>
      </c>
      <c r="CN280" s="66" t="e">
        <f t="shared" si="110"/>
        <v>#DIV/0!</v>
      </c>
      <c r="CO280" s="66" t="e">
        <f t="shared" si="111"/>
        <v>#DIV/0!</v>
      </c>
      <c r="CP280" s="66" t="e">
        <f t="shared" si="112"/>
        <v>#DIV/0!</v>
      </c>
      <c r="CQ280" s="66" t="e">
        <f t="shared" si="113"/>
        <v>#DIV/0!</v>
      </c>
      <c r="CR280" s="66" t="e">
        <f t="shared" si="114"/>
        <v>#DIV/0!</v>
      </c>
      <c r="CS280" s="66" t="e">
        <f t="shared" si="115"/>
        <v>#DIV/0!</v>
      </c>
      <c r="CT280" s="66" t="e">
        <f t="shared" si="116"/>
        <v>#DIV/0!</v>
      </c>
      <c r="CU280" s="24" t="e">
        <f>10*LOG10(IF(CM280="",0,POWER(10,((CM280+'ModelParams Lw'!$O$4)/10))) +IF(CN280="",0,POWER(10,((CN280+'ModelParams Lw'!$P$4)/10))) +IF(CO280="",0,POWER(10,((CO280+'ModelParams Lw'!$Q$4)/10))) +IF(CP280="",0,POWER(10,((CP280+'ModelParams Lw'!$R$4)/10))) +IF(CQ280="",0,POWER(10,((CQ280+'ModelParams Lw'!$S$4)/10))) +IF(CR280="",0,POWER(10,((CR280+'ModelParams Lw'!$T$4)/10))) +IF(CS280="",0,POWER(10,((CS280+'ModelParams Lw'!$U$4)/10)))+IF(CT280="",0,POWER(10,((CT280+'ModelParams Lw'!$V$4)/10))))</f>
        <v>#DIV/0!</v>
      </c>
      <c r="CV280" s="24" t="e">
        <f t="shared" si="117"/>
        <v>#DIV/0!</v>
      </c>
      <c r="CW280" s="24" t="e">
        <f>(CM280-'ModelParams Lw'!O$10)/'ModelParams Lw'!O$11</f>
        <v>#DIV/0!</v>
      </c>
      <c r="CX280" s="24" t="e">
        <f>(CN280-'ModelParams Lw'!P$10)/'ModelParams Lw'!P$11</f>
        <v>#DIV/0!</v>
      </c>
      <c r="CY280" s="24" t="e">
        <f>(CO280-'ModelParams Lw'!Q$10)/'ModelParams Lw'!Q$11</f>
        <v>#DIV/0!</v>
      </c>
      <c r="CZ280" s="24" t="e">
        <f>(CP280-'ModelParams Lw'!R$10)/'ModelParams Lw'!R$11</f>
        <v>#DIV/0!</v>
      </c>
      <c r="DA280" s="24" t="e">
        <f>(CQ280-'ModelParams Lw'!S$10)/'ModelParams Lw'!S$11</f>
        <v>#DIV/0!</v>
      </c>
      <c r="DB280" s="24" t="e">
        <f>(CR280-'ModelParams Lw'!T$10)/'ModelParams Lw'!T$11</f>
        <v>#DIV/0!</v>
      </c>
      <c r="DC280" s="24" t="e">
        <f>(CS280-'ModelParams Lw'!U$10)/'ModelParams Lw'!U$11</f>
        <v>#DIV/0!</v>
      </c>
      <c r="DD280" s="24" t="e">
        <f>(CT280-'ModelParams Lw'!V$10)/'ModelParams Lw'!V$11</f>
        <v>#DIV/0!</v>
      </c>
    </row>
    <row r="281" spans="1:108" x14ac:dyDescent="0.25">
      <c r="A281" s="12">
        <f>'Sound Power'!B281</f>
        <v>0</v>
      </c>
      <c r="B281" s="12">
        <f>'Sound Power'!D281</f>
        <v>0</v>
      </c>
      <c r="C281" s="12">
        <f>'Sound Power'!E281</f>
        <v>0</v>
      </c>
      <c r="D281" s="12">
        <f>'Sound Power'!F281</f>
        <v>0</v>
      </c>
      <c r="E281" s="67" t="e">
        <f>IF(Calcul!$G286="SA",'Sound Power'!AY281,'Sound Power'!P281)</f>
        <v>#DIV/0!</v>
      </c>
      <c r="F281" s="67" t="e">
        <f>IF(Calcul!$G286="SA",'Sound Power'!AZ281,'Sound Power'!Q281)</f>
        <v>#DIV/0!</v>
      </c>
      <c r="G281" s="67" t="e">
        <f>IF(Calcul!$G286="SA",'Sound Power'!BA281,'Sound Power'!R281)</f>
        <v>#DIV/0!</v>
      </c>
      <c r="H281" s="67" t="e">
        <f>IF(Calcul!$G286="SA",'Sound Power'!BB281,'Sound Power'!S281)</f>
        <v>#DIV/0!</v>
      </c>
      <c r="I281" s="67" t="e">
        <f>IF(Calcul!$G286="SA",'Sound Power'!BC281,'Sound Power'!T281)</f>
        <v>#DIV/0!</v>
      </c>
      <c r="J281" s="67" t="e">
        <f>IF(Calcul!$G286="SA",'Sound Power'!BD281,'Sound Power'!U281)</f>
        <v>#DIV/0!</v>
      </c>
      <c r="K281" s="67" t="e">
        <f>IF(Calcul!$G286="SA",'Sound Power'!BE281,'Sound Power'!V281)</f>
        <v>#DIV/0!</v>
      </c>
      <c r="L281" s="67" t="e">
        <f>IF(Calcul!$G286="SA",'Sound Power'!BF281,'Sound Power'!W281)</f>
        <v>#DIV/0!</v>
      </c>
      <c r="M281" s="67" t="e">
        <f>'Sound Power'!BY281</f>
        <v>#DIV/0!</v>
      </c>
      <c r="N281" s="67" t="e">
        <f>'Sound Power'!BZ281</f>
        <v>#DIV/0!</v>
      </c>
      <c r="O281" s="67" t="e">
        <f>'Sound Power'!CA281</f>
        <v>#DIV/0!</v>
      </c>
      <c r="P281" s="67" t="e">
        <f>'Sound Power'!CB281</f>
        <v>#DIV/0!</v>
      </c>
      <c r="Q281" s="67" t="e">
        <f>'Sound Power'!CC281</f>
        <v>#DIV/0!</v>
      </c>
      <c r="R281" s="67" t="e">
        <f>'Sound Power'!CD281</f>
        <v>#DIV/0!</v>
      </c>
      <c r="S281" s="67" t="e">
        <f>'Sound Power'!CE281</f>
        <v>#DIV/0!</v>
      </c>
      <c r="T281" s="67" t="e">
        <f>'Sound Power'!CF281</f>
        <v>#DIV/0!</v>
      </c>
      <c r="U281" s="64">
        <f t="shared" si="97"/>
        <v>0</v>
      </c>
      <c r="V281" s="64">
        <f t="shared" si="98"/>
        <v>0</v>
      </c>
      <c r="W281" s="67" t="e">
        <f>('ModelParams Lp'!B$4*10^'ModelParams Lp'!B$5*($U281/$V281)^'ModelParams Lp'!B$6)*3</f>
        <v>#DIV/0!</v>
      </c>
      <c r="X281" s="67" t="e">
        <f>('ModelParams Lp'!C$4*10^'ModelParams Lp'!C$5*($U281/$V281)^'ModelParams Lp'!C$6)*3</f>
        <v>#DIV/0!</v>
      </c>
      <c r="Y281" s="67" t="e">
        <f>('ModelParams Lp'!D$4*10^'ModelParams Lp'!D$5*($U281/$V281)^'ModelParams Lp'!D$6)*3</f>
        <v>#DIV/0!</v>
      </c>
      <c r="Z281" s="67" t="e">
        <f>('ModelParams Lp'!E$4*10^'ModelParams Lp'!E$5*($U281/$V281)^'ModelParams Lp'!E$6)*3</f>
        <v>#DIV/0!</v>
      </c>
      <c r="AA281" s="67" t="e">
        <f>('ModelParams Lp'!F$4*10^'ModelParams Lp'!F$5*($U281/$V281)^'ModelParams Lp'!F$6)*3</f>
        <v>#DIV/0!</v>
      </c>
      <c r="AB281" s="67" t="e">
        <f>('ModelParams Lp'!G$4*10^'ModelParams Lp'!G$5*($U281/$V281)^'ModelParams Lp'!G$6)*3</f>
        <v>#DIV/0!</v>
      </c>
      <c r="AC281" s="67" t="e">
        <f>('ModelParams Lp'!H$4*10^'ModelParams Lp'!H$5*($U281/$V281)^'ModelParams Lp'!H$6)*3</f>
        <v>#DIV/0!</v>
      </c>
      <c r="AD281" s="67" t="e">
        <f>('ModelParams Lp'!I$4*10^'ModelParams Lp'!I$5*($U281/$V281)^'ModelParams Lp'!I$6)*3</f>
        <v>#DIV/0!</v>
      </c>
      <c r="AE281" s="53" t="e">
        <f t="shared" si="99"/>
        <v>#DIV/0!</v>
      </c>
      <c r="AF281" s="53" t="e">
        <f>IF(AE281&lt;'ModelParams Lp'!$B$16,-1,IF(AE281&lt;'ModelParams Lp'!$C$16,0,IF(AE281&lt;'ModelParams Lp'!$D$16,1,IF(AE281&lt;'ModelParams Lp'!$E$16,2,IF(AE281&lt;'ModelParams Lp'!$F$16,3,IF(AE281&lt;'ModelParams Lp'!$G$16,4,IF(AE281&lt;'ModelParams Lp'!$H$16,5,6)))))))</f>
        <v>#DIV/0!</v>
      </c>
      <c r="AG281" s="67" t="e">
        <f ca="1">IF($AF281&gt;1,0,OFFSET('ModelParams Lp'!$C$12,0,-'Sound Pressure'!$AF281))</f>
        <v>#DIV/0!</v>
      </c>
      <c r="AH281" s="67" t="e">
        <f ca="1">IF($AF281&gt;2,0,OFFSET('ModelParams Lp'!$D$12,0,-'Sound Pressure'!$AF281))</f>
        <v>#DIV/0!</v>
      </c>
      <c r="AI281" s="67" t="e">
        <f ca="1">IF($AF281&gt;3,0,OFFSET('ModelParams Lp'!$E$12,0,-'Sound Pressure'!$AF281))</f>
        <v>#DIV/0!</v>
      </c>
      <c r="AJ281" s="67" t="e">
        <f ca="1">IF($AF281&gt;4,0,OFFSET('ModelParams Lp'!$F$12,0,-'Sound Pressure'!$AF281))</f>
        <v>#DIV/0!</v>
      </c>
      <c r="AK281" s="67" t="e">
        <f ca="1">IF($AF281&gt;3,0,OFFSET('ModelParams Lp'!$G$12,0,-'Sound Pressure'!$AF281))</f>
        <v>#DIV/0!</v>
      </c>
      <c r="AL281" s="67" t="e">
        <f ca="1">IF($AF281&gt;5,0,OFFSET('ModelParams Lp'!$H$12,0,-'Sound Pressure'!$AF281))</f>
        <v>#DIV/0!</v>
      </c>
      <c r="AM281" s="67" t="e">
        <f ca="1">IF($AF281&gt;6,0,OFFSET('ModelParams Lp'!$I$12,0,-'Sound Pressure'!$AF281))</f>
        <v>#DIV/0!</v>
      </c>
      <c r="AN281" s="67" t="e">
        <f ca="1">IF($AF281&gt;7,0,IF($AF$4&lt;0,3,OFFSET('ModelParams Lp'!$J$12,0,-'Sound Pressure'!$AF281)))</f>
        <v>#DIV/0!</v>
      </c>
      <c r="AO281" s="67" t="e">
        <f t="shared" si="118"/>
        <v>#DIV/0!</v>
      </c>
      <c r="AP281" s="67" t="e">
        <f t="shared" si="118"/>
        <v>#DIV/0!</v>
      </c>
      <c r="AQ281" s="67" t="e">
        <f t="shared" si="118"/>
        <v>#DIV/0!</v>
      </c>
      <c r="AR281" s="67" t="e">
        <f t="shared" si="118"/>
        <v>#DIV/0!</v>
      </c>
      <c r="AS281" s="67" t="e">
        <f t="shared" si="118"/>
        <v>#DIV/0!</v>
      </c>
      <c r="AT281" s="67" t="e">
        <f t="shared" si="118"/>
        <v>#DIV/0!</v>
      </c>
      <c r="AU281" s="67" t="e">
        <f t="shared" si="118"/>
        <v>#DIV/0!</v>
      </c>
      <c r="AV281" s="67" t="e">
        <f t="shared" si="118"/>
        <v>#DIV/0!</v>
      </c>
      <c r="AW281" s="67">
        <f>'ModelParams Lp'!B$22</f>
        <v>4</v>
      </c>
      <c r="AX281" s="67">
        <f>'ModelParams Lp'!C$22</f>
        <v>2</v>
      </c>
      <c r="AY281" s="67">
        <f>'ModelParams Lp'!D$22</f>
        <v>1</v>
      </c>
      <c r="AZ281" s="67">
        <f>'ModelParams Lp'!E$22</f>
        <v>0</v>
      </c>
      <c r="BA281" s="67">
        <f>'ModelParams Lp'!F$22</f>
        <v>0</v>
      </c>
      <c r="BB281" s="67">
        <f>'ModelParams Lp'!G$22</f>
        <v>0</v>
      </c>
      <c r="BC281" s="67">
        <f>'ModelParams Lp'!H$22</f>
        <v>0</v>
      </c>
      <c r="BD281" s="67">
        <f>'ModelParams Lp'!I$22</f>
        <v>0</v>
      </c>
      <c r="BE281" s="67" t="e">
        <f>-10*LOG(2/(4*PI()*2^2)+4/(0.163*(Calcul!$K286*Calcul!$L286)/VLOOKUP(Calcul!$I286,'ModelParams Lp'!$E$37:$F$39,2,0)))</f>
        <v>#N/A</v>
      </c>
      <c r="BF281" s="67" t="e">
        <f>-10*LOG(2/(4*PI()*2^2)+4/(0.163*(Calcul!$K286*Calcul!$L286)/VLOOKUP(Calcul!$I286,'ModelParams Lp'!$E$37:$F$39,2,0)))</f>
        <v>#N/A</v>
      </c>
      <c r="BG281" s="67" t="e">
        <f>-10*LOG(2/(4*PI()*2^2)+4/(0.163*(Calcul!$K286*Calcul!$L286)/VLOOKUP(Calcul!$I286,'ModelParams Lp'!$E$37:$F$39,2,0)))</f>
        <v>#N/A</v>
      </c>
      <c r="BH281" s="67" t="e">
        <f>-10*LOG(2/(4*PI()*2^2)+4/(0.163*(Calcul!$K286*Calcul!$L286)/VLOOKUP(Calcul!$I286,'ModelParams Lp'!$E$37:$F$39,2,0)))</f>
        <v>#N/A</v>
      </c>
      <c r="BI281" s="67" t="e">
        <f>-10*LOG(2/(4*PI()*2^2)+4/(0.163*(Calcul!$K286*Calcul!$L286)/VLOOKUP(Calcul!$I286,'ModelParams Lp'!$E$37:$F$39,2,0)))</f>
        <v>#N/A</v>
      </c>
      <c r="BJ281" s="67" t="e">
        <f>-10*LOG(2/(4*PI()*2^2)+4/(0.163*(Calcul!$K286*Calcul!$L286)/VLOOKUP(Calcul!$I286,'ModelParams Lp'!$E$37:$F$39,2,0)))</f>
        <v>#N/A</v>
      </c>
      <c r="BK281" s="67" t="e">
        <f>-10*LOG(2/(4*PI()*2^2)+4/(0.163*(Calcul!$K286*Calcul!$L286)/VLOOKUP(Calcul!$I286,'ModelParams Lp'!$E$37:$F$39,2,0)))</f>
        <v>#N/A</v>
      </c>
      <c r="BL281" s="67" t="e">
        <f>-10*LOG(2/(4*PI()*2^2)+4/(0.163*(Calcul!$K286*Calcul!$L286)/VLOOKUP(Calcul!$I286,'ModelParams Lp'!$E$37:$F$39,2,0)))</f>
        <v>#N/A</v>
      </c>
      <c r="BM281" s="67" t="e">
        <f>VLOOKUP(Calcul!$J286,'ModelParams Lp'!$D$28:$O$32,5,0)+BE281</f>
        <v>#N/A</v>
      </c>
      <c r="BN281" s="67" t="e">
        <f>VLOOKUP(Calcul!$J286,'ModelParams Lp'!$D$28:$O$32,6,0)+BF281</f>
        <v>#N/A</v>
      </c>
      <c r="BO281" s="67" t="e">
        <f>VLOOKUP(Calcul!$J286,'ModelParams Lp'!$D$28:$O$32,7,0)+BG281</f>
        <v>#N/A</v>
      </c>
      <c r="BP281" s="67" t="e">
        <f>VLOOKUP(Calcul!$J286,'ModelParams Lp'!$D$28:$O$32,8,0)+BH281</f>
        <v>#N/A</v>
      </c>
      <c r="BQ281" s="67" t="e">
        <f>VLOOKUP(Calcul!$J286,'ModelParams Lp'!$D$28:$O$32,9,0)+BI281</f>
        <v>#N/A</v>
      </c>
      <c r="BR281" s="67" t="e">
        <f>VLOOKUP(Calcul!$J286,'ModelParams Lp'!$D$28:$O$32,10,0)+BJ281</f>
        <v>#N/A</v>
      </c>
      <c r="BS281" s="67" t="e">
        <f>VLOOKUP(Calcul!$J286,'ModelParams Lp'!$D$28:$O$32,11,0)+BK281</f>
        <v>#N/A</v>
      </c>
      <c r="BT281" s="67" t="e">
        <f>VLOOKUP(Calcul!$J286,'ModelParams Lp'!$D$28:$O$32,12,0)+BL281</f>
        <v>#N/A</v>
      </c>
      <c r="BU281" s="66" t="e">
        <f t="shared" ca="1" si="100"/>
        <v>#DIV/0!</v>
      </c>
      <c r="BV281" s="66" t="e">
        <f t="shared" ca="1" si="101"/>
        <v>#DIV/0!</v>
      </c>
      <c r="BW281" s="66" t="e">
        <f t="shared" ca="1" si="102"/>
        <v>#DIV/0!</v>
      </c>
      <c r="BX281" s="66" t="e">
        <f t="shared" ca="1" si="103"/>
        <v>#DIV/0!</v>
      </c>
      <c r="BY281" s="66" t="e">
        <f t="shared" ca="1" si="104"/>
        <v>#DIV/0!</v>
      </c>
      <c r="BZ281" s="66" t="e">
        <f t="shared" ca="1" si="105"/>
        <v>#DIV/0!</v>
      </c>
      <c r="CA281" s="66" t="e">
        <f t="shared" ca="1" si="106"/>
        <v>#DIV/0!</v>
      </c>
      <c r="CB281" s="66" t="e">
        <f t="shared" ca="1" si="107"/>
        <v>#DIV/0!</v>
      </c>
      <c r="CC281" s="24" t="e">
        <f ca="1">10*LOG10(IF(BU281="",0,POWER(10,((BU281+'ModelParams Lw'!$O$4)/10))) +IF(BV281="",0,POWER(10,((BV281+'ModelParams Lw'!$P$4)/10))) +IF(BW281="",0,POWER(10,((BW281+'ModelParams Lw'!$Q$4)/10))) +IF(BX281="",0,POWER(10,((BX281+'ModelParams Lw'!$R$4)/10))) +IF(BY281="",0,POWER(10,((BY281+'ModelParams Lw'!$S$4)/10))) +IF(BZ281="",0,POWER(10,((BZ281+'ModelParams Lw'!$T$4)/10))) +IF(CA281="",0,POWER(10,((CA281+'ModelParams Lw'!$U$4)/10)))+IF(CB281="",0,POWER(10,((CB281+'ModelParams Lw'!$V$4)/10))))</f>
        <v>#DIV/0!</v>
      </c>
      <c r="CD281" s="24" t="e">
        <f t="shared" ca="1" si="108"/>
        <v>#DIV/0!</v>
      </c>
      <c r="CE281" s="24" t="e">
        <f ca="1">(BU281-'ModelParams Lw'!O$10)/'ModelParams Lw'!O$11</f>
        <v>#DIV/0!</v>
      </c>
      <c r="CF281" s="24" t="e">
        <f ca="1">(BV281-'ModelParams Lw'!P$10)/'ModelParams Lw'!P$11</f>
        <v>#DIV/0!</v>
      </c>
      <c r="CG281" s="24" t="e">
        <f ca="1">(BW281-'ModelParams Lw'!Q$10)/'ModelParams Lw'!Q$11</f>
        <v>#DIV/0!</v>
      </c>
      <c r="CH281" s="24" t="e">
        <f ca="1">(BX281-'ModelParams Lw'!R$10)/'ModelParams Lw'!R$11</f>
        <v>#DIV/0!</v>
      </c>
      <c r="CI281" s="24" t="e">
        <f ca="1">(BY281-'ModelParams Lw'!S$10)/'ModelParams Lw'!S$11</f>
        <v>#DIV/0!</v>
      </c>
      <c r="CJ281" s="24" t="e">
        <f ca="1">(BZ281-'ModelParams Lw'!T$10)/'ModelParams Lw'!T$11</f>
        <v>#DIV/0!</v>
      </c>
      <c r="CK281" s="24" t="e">
        <f ca="1">(CA281-'ModelParams Lw'!U$10)/'ModelParams Lw'!U$11</f>
        <v>#DIV/0!</v>
      </c>
      <c r="CL281" s="24" t="e">
        <f ca="1">(CB281-'ModelParams Lw'!V$10)/'ModelParams Lw'!V$11</f>
        <v>#DIV/0!</v>
      </c>
      <c r="CM281" s="66" t="e">
        <f t="shared" si="109"/>
        <v>#DIV/0!</v>
      </c>
      <c r="CN281" s="66" t="e">
        <f t="shared" si="110"/>
        <v>#DIV/0!</v>
      </c>
      <c r="CO281" s="66" t="e">
        <f t="shared" si="111"/>
        <v>#DIV/0!</v>
      </c>
      <c r="CP281" s="66" t="e">
        <f t="shared" si="112"/>
        <v>#DIV/0!</v>
      </c>
      <c r="CQ281" s="66" t="e">
        <f t="shared" si="113"/>
        <v>#DIV/0!</v>
      </c>
      <c r="CR281" s="66" t="e">
        <f t="shared" si="114"/>
        <v>#DIV/0!</v>
      </c>
      <c r="CS281" s="66" t="e">
        <f t="shared" si="115"/>
        <v>#DIV/0!</v>
      </c>
      <c r="CT281" s="66" t="e">
        <f t="shared" si="116"/>
        <v>#DIV/0!</v>
      </c>
      <c r="CU281" s="24" t="e">
        <f>10*LOG10(IF(CM281="",0,POWER(10,((CM281+'ModelParams Lw'!$O$4)/10))) +IF(CN281="",0,POWER(10,((CN281+'ModelParams Lw'!$P$4)/10))) +IF(CO281="",0,POWER(10,((CO281+'ModelParams Lw'!$Q$4)/10))) +IF(CP281="",0,POWER(10,((CP281+'ModelParams Lw'!$R$4)/10))) +IF(CQ281="",0,POWER(10,((CQ281+'ModelParams Lw'!$S$4)/10))) +IF(CR281="",0,POWER(10,((CR281+'ModelParams Lw'!$T$4)/10))) +IF(CS281="",0,POWER(10,((CS281+'ModelParams Lw'!$U$4)/10)))+IF(CT281="",0,POWER(10,((CT281+'ModelParams Lw'!$V$4)/10))))</f>
        <v>#DIV/0!</v>
      </c>
      <c r="CV281" s="24" t="e">
        <f t="shared" si="117"/>
        <v>#DIV/0!</v>
      </c>
      <c r="CW281" s="24" t="e">
        <f>(CM281-'ModelParams Lw'!O$10)/'ModelParams Lw'!O$11</f>
        <v>#DIV/0!</v>
      </c>
      <c r="CX281" s="24" t="e">
        <f>(CN281-'ModelParams Lw'!P$10)/'ModelParams Lw'!P$11</f>
        <v>#DIV/0!</v>
      </c>
      <c r="CY281" s="24" t="e">
        <f>(CO281-'ModelParams Lw'!Q$10)/'ModelParams Lw'!Q$11</f>
        <v>#DIV/0!</v>
      </c>
      <c r="CZ281" s="24" t="e">
        <f>(CP281-'ModelParams Lw'!R$10)/'ModelParams Lw'!R$11</f>
        <v>#DIV/0!</v>
      </c>
      <c r="DA281" s="24" t="e">
        <f>(CQ281-'ModelParams Lw'!S$10)/'ModelParams Lw'!S$11</f>
        <v>#DIV/0!</v>
      </c>
      <c r="DB281" s="24" t="e">
        <f>(CR281-'ModelParams Lw'!T$10)/'ModelParams Lw'!T$11</f>
        <v>#DIV/0!</v>
      </c>
      <c r="DC281" s="24" t="e">
        <f>(CS281-'ModelParams Lw'!U$10)/'ModelParams Lw'!U$11</f>
        <v>#DIV/0!</v>
      </c>
      <c r="DD281" s="24" t="e">
        <f>(CT281-'ModelParams Lw'!V$10)/'ModelParams Lw'!V$11</f>
        <v>#DIV/0!</v>
      </c>
    </row>
    <row r="282" spans="1:108" x14ac:dyDescent="0.25">
      <c r="A282" s="12">
        <f>'Sound Power'!B282</f>
        <v>0</v>
      </c>
      <c r="B282" s="12">
        <f>'Sound Power'!D282</f>
        <v>0</v>
      </c>
      <c r="C282" s="12">
        <f>'Sound Power'!E282</f>
        <v>0</v>
      </c>
      <c r="D282" s="12">
        <f>'Sound Power'!F282</f>
        <v>0</v>
      </c>
      <c r="E282" s="67" t="e">
        <f>IF(Calcul!$G287="SA",'Sound Power'!AY282,'Sound Power'!P282)</f>
        <v>#DIV/0!</v>
      </c>
      <c r="F282" s="67" t="e">
        <f>IF(Calcul!$G287="SA",'Sound Power'!AZ282,'Sound Power'!Q282)</f>
        <v>#DIV/0!</v>
      </c>
      <c r="G282" s="67" t="e">
        <f>IF(Calcul!$G287="SA",'Sound Power'!BA282,'Sound Power'!R282)</f>
        <v>#DIV/0!</v>
      </c>
      <c r="H282" s="67" t="e">
        <f>IF(Calcul!$G287="SA",'Sound Power'!BB282,'Sound Power'!S282)</f>
        <v>#DIV/0!</v>
      </c>
      <c r="I282" s="67" t="e">
        <f>IF(Calcul!$G287="SA",'Sound Power'!BC282,'Sound Power'!T282)</f>
        <v>#DIV/0!</v>
      </c>
      <c r="J282" s="67" t="e">
        <f>IF(Calcul!$G287="SA",'Sound Power'!BD282,'Sound Power'!U282)</f>
        <v>#DIV/0!</v>
      </c>
      <c r="K282" s="67" t="e">
        <f>IF(Calcul!$G287="SA",'Sound Power'!BE282,'Sound Power'!V282)</f>
        <v>#DIV/0!</v>
      </c>
      <c r="L282" s="67" t="e">
        <f>IF(Calcul!$G287="SA",'Sound Power'!BF282,'Sound Power'!W282)</f>
        <v>#DIV/0!</v>
      </c>
      <c r="M282" s="67" t="e">
        <f>'Sound Power'!BY282</f>
        <v>#DIV/0!</v>
      </c>
      <c r="N282" s="67" t="e">
        <f>'Sound Power'!BZ282</f>
        <v>#DIV/0!</v>
      </c>
      <c r="O282" s="67" t="e">
        <f>'Sound Power'!CA282</f>
        <v>#DIV/0!</v>
      </c>
      <c r="P282" s="67" t="e">
        <f>'Sound Power'!CB282</f>
        <v>#DIV/0!</v>
      </c>
      <c r="Q282" s="67" t="e">
        <f>'Sound Power'!CC282</f>
        <v>#DIV/0!</v>
      </c>
      <c r="R282" s="67" t="e">
        <f>'Sound Power'!CD282</f>
        <v>#DIV/0!</v>
      </c>
      <c r="S282" s="67" t="e">
        <f>'Sound Power'!CE282</f>
        <v>#DIV/0!</v>
      </c>
      <c r="T282" s="67" t="e">
        <f>'Sound Power'!CF282</f>
        <v>#DIV/0!</v>
      </c>
      <c r="U282" s="64">
        <f t="shared" si="97"/>
        <v>0</v>
      </c>
      <c r="V282" s="64">
        <f t="shared" si="98"/>
        <v>0</v>
      </c>
      <c r="W282" s="67" t="e">
        <f>('ModelParams Lp'!B$4*10^'ModelParams Lp'!B$5*($U282/$V282)^'ModelParams Lp'!B$6)*3</f>
        <v>#DIV/0!</v>
      </c>
      <c r="X282" s="67" t="e">
        <f>('ModelParams Lp'!C$4*10^'ModelParams Lp'!C$5*($U282/$V282)^'ModelParams Lp'!C$6)*3</f>
        <v>#DIV/0!</v>
      </c>
      <c r="Y282" s="67" t="e">
        <f>('ModelParams Lp'!D$4*10^'ModelParams Lp'!D$5*($U282/$V282)^'ModelParams Lp'!D$6)*3</f>
        <v>#DIV/0!</v>
      </c>
      <c r="Z282" s="67" t="e">
        <f>('ModelParams Lp'!E$4*10^'ModelParams Lp'!E$5*($U282/$V282)^'ModelParams Lp'!E$6)*3</f>
        <v>#DIV/0!</v>
      </c>
      <c r="AA282" s="67" t="e">
        <f>('ModelParams Lp'!F$4*10^'ModelParams Lp'!F$5*($U282/$V282)^'ModelParams Lp'!F$6)*3</f>
        <v>#DIV/0!</v>
      </c>
      <c r="AB282" s="67" t="e">
        <f>('ModelParams Lp'!G$4*10^'ModelParams Lp'!G$5*($U282/$V282)^'ModelParams Lp'!G$6)*3</f>
        <v>#DIV/0!</v>
      </c>
      <c r="AC282" s="67" t="e">
        <f>('ModelParams Lp'!H$4*10^'ModelParams Lp'!H$5*($U282/$V282)^'ModelParams Lp'!H$6)*3</f>
        <v>#DIV/0!</v>
      </c>
      <c r="AD282" s="67" t="e">
        <f>('ModelParams Lp'!I$4*10^'ModelParams Lp'!I$5*($U282/$V282)^'ModelParams Lp'!I$6)*3</f>
        <v>#DIV/0!</v>
      </c>
      <c r="AE282" s="53" t="e">
        <f t="shared" si="99"/>
        <v>#DIV/0!</v>
      </c>
      <c r="AF282" s="53" t="e">
        <f>IF(AE282&lt;'ModelParams Lp'!$B$16,-1,IF(AE282&lt;'ModelParams Lp'!$C$16,0,IF(AE282&lt;'ModelParams Lp'!$D$16,1,IF(AE282&lt;'ModelParams Lp'!$E$16,2,IF(AE282&lt;'ModelParams Lp'!$F$16,3,IF(AE282&lt;'ModelParams Lp'!$G$16,4,IF(AE282&lt;'ModelParams Lp'!$H$16,5,6)))))))</f>
        <v>#DIV/0!</v>
      </c>
      <c r="AG282" s="67" t="e">
        <f ca="1">IF($AF282&gt;1,0,OFFSET('ModelParams Lp'!$C$12,0,-'Sound Pressure'!$AF282))</f>
        <v>#DIV/0!</v>
      </c>
      <c r="AH282" s="67" t="e">
        <f ca="1">IF($AF282&gt;2,0,OFFSET('ModelParams Lp'!$D$12,0,-'Sound Pressure'!$AF282))</f>
        <v>#DIV/0!</v>
      </c>
      <c r="AI282" s="67" t="e">
        <f ca="1">IF($AF282&gt;3,0,OFFSET('ModelParams Lp'!$E$12,0,-'Sound Pressure'!$AF282))</f>
        <v>#DIV/0!</v>
      </c>
      <c r="AJ282" s="67" t="e">
        <f ca="1">IF($AF282&gt;4,0,OFFSET('ModelParams Lp'!$F$12,0,-'Sound Pressure'!$AF282))</f>
        <v>#DIV/0!</v>
      </c>
      <c r="AK282" s="67" t="e">
        <f ca="1">IF($AF282&gt;3,0,OFFSET('ModelParams Lp'!$G$12,0,-'Sound Pressure'!$AF282))</f>
        <v>#DIV/0!</v>
      </c>
      <c r="AL282" s="67" t="e">
        <f ca="1">IF($AF282&gt;5,0,OFFSET('ModelParams Lp'!$H$12,0,-'Sound Pressure'!$AF282))</f>
        <v>#DIV/0!</v>
      </c>
      <c r="AM282" s="67" t="e">
        <f ca="1">IF($AF282&gt;6,0,OFFSET('ModelParams Lp'!$I$12,0,-'Sound Pressure'!$AF282))</f>
        <v>#DIV/0!</v>
      </c>
      <c r="AN282" s="67" t="e">
        <f ca="1">IF($AF282&gt;7,0,IF($AF$4&lt;0,3,OFFSET('ModelParams Lp'!$J$12,0,-'Sound Pressure'!$AF282)))</f>
        <v>#DIV/0!</v>
      </c>
      <c r="AO282" s="67" t="e">
        <f t="shared" si="118"/>
        <v>#DIV/0!</v>
      </c>
      <c r="AP282" s="67" t="e">
        <f t="shared" si="118"/>
        <v>#DIV/0!</v>
      </c>
      <c r="AQ282" s="67" t="e">
        <f t="shared" si="118"/>
        <v>#DIV/0!</v>
      </c>
      <c r="AR282" s="67" t="e">
        <f t="shared" si="118"/>
        <v>#DIV/0!</v>
      </c>
      <c r="AS282" s="67" t="e">
        <f t="shared" si="118"/>
        <v>#DIV/0!</v>
      </c>
      <c r="AT282" s="67" t="e">
        <f t="shared" si="118"/>
        <v>#DIV/0!</v>
      </c>
      <c r="AU282" s="67" t="e">
        <f t="shared" si="118"/>
        <v>#DIV/0!</v>
      </c>
      <c r="AV282" s="67" t="e">
        <f t="shared" si="118"/>
        <v>#DIV/0!</v>
      </c>
      <c r="AW282" s="67">
        <f>'ModelParams Lp'!B$22</f>
        <v>4</v>
      </c>
      <c r="AX282" s="67">
        <f>'ModelParams Lp'!C$22</f>
        <v>2</v>
      </c>
      <c r="AY282" s="67">
        <f>'ModelParams Lp'!D$22</f>
        <v>1</v>
      </c>
      <c r="AZ282" s="67">
        <f>'ModelParams Lp'!E$22</f>
        <v>0</v>
      </c>
      <c r="BA282" s="67">
        <f>'ModelParams Lp'!F$22</f>
        <v>0</v>
      </c>
      <c r="BB282" s="67">
        <f>'ModelParams Lp'!G$22</f>
        <v>0</v>
      </c>
      <c r="BC282" s="67">
        <f>'ModelParams Lp'!H$22</f>
        <v>0</v>
      </c>
      <c r="BD282" s="67">
        <f>'ModelParams Lp'!I$22</f>
        <v>0</v>
      </c>
      <c r="BE282" s="67" t="e">
        <f>-10*LOG(2/(4*PI()*2^2)+4/(0.163*(Calcul!$K287*Calcul!$L287)/VLOOKUP(Calcul!$I287,'ModelParams Lp'!$E$37:$F$39,2,0)))</f>
        <v>#N/A</v>
      </c>
      <c r="BF282" s="67" t="e">
        <f>-10*LOG(2/(4*PI()*2^2)+4/(0.163*(Calcul!$K287*Calcul!$L287)/VLOOKUP(Calcul!$I287,'ModelParams Lp'!$E$37:$F$39,2,0)))</f>
        <v>#N/A</v>
      </c>
      <c r="BG282" s="67" t="e">
        <f>-10*LOG(2/(4*PI()*2^2)+4/(0.163*(Calcul!$K287*Calcul!$L287)/VLOOKUP(Calcul!$I287,'ModelParams Lp'!$E$37:$F$39,2,0)))</f>
        <v>#N/A</v>
      </c>
      <c r="BH282" s="67" t="e">
        <f>-10*LOG(2/(4*PI()*2^2)+4/(0.163*(Calcul!$K287*Calcul!$L287)/VLOOKUP(Calcul!$I287,'ModelParams Lp'!$E$37:$F$39,2,0)))</f>
        <v>#N/A</v>
      </c>
      <c r="BI282" s="67" t="e">
        <f>-10*LOG(2/(4*PI()*2^2)+4/(0.163*(Calcul!$K287*Calcul!$L287)/VLOOKUP(Calcul!$I287,'ModelParams Lp'!$E$37:$F$39,2,0)))</f>
        <v>#N/A</v>
      </c>
      <c r="BJ282" s="67" t="e">
        <f>-10*LOG(2/(4*PI()*2^2)+4/(0.163*(Calcul!$K287*Calcul!$L287)/VLOOKUP(Calcul!$I287,'ModelParams Lp'!$E$37:$F$39,2,0)))</f>
        <v>#N/A</v>
      </c>
      <c r="BK282" s="67" t="e">
        <f>-10*LOG(2/(4*PI()*2^2)+4/(0.163*(Calcul!$K287*Calcul!$L287)/VLOOKUP(Calcul!$I287,'ModelParams Lp'!$E$37:$F$39,2,0)))</f>
        <v>#N/A</v>
      </c>
      <c r="BL282" s="67" t="e">
        <f>-10*LOG(2/(4*PI()*2^2)+4/(0.163*(Calcul!$K287*Calcul!$L287)/VLOOKUP(Calcul!$I287,'ModelParams Lp'!$E$37:$F$39,2,0)))</f>
        <v>#N/A</v>
      </c>
      <c r="BM282" s="67" t="e">
        <f>VLOOKUP(Calcul!$J287,'ModelParams Lp'!$D$28:$O$32,5,0)+BE282</f>
        <v>#N/A</v>
      </c>
      <c r="BN282" s="67" t="e">
        <f>VLOOKUP(Calcul!$J287,'ModelParams Lp'!$D$28:$O$32,6,0)+BF282</f>
        <v>#N/A</v>
      </c>
      <c r="BO282" s="67" t="e">
        <f>VLOOKUP(Calcul!$J287,'ModelParams Lp'!$D$28:$O$32,7,0)+BG282</f>
        <v>#N/A</v>
      </c>
      <c r="BP282" s="67" t="e">
        <f>VLOOKUP(Calcul!$J287,'ModelParams Lp'!$D$28:$O$32,8,0)+BH282</f>
        <v>#N/A</v>
      </c>
      <c r="BQ282" s="67" t="e">
        <f>VLOOKUP(Calcul!$J287,'ModelParams Lp'!$D$28:$O$32,9,0)+BI282</f>
        <v>#N/A</v>
      </c>
      <c r="BR282" s="67" t="e">
        <f>VLOOKUP(Calcul!$J287,'ModelParams Lp'!$D$28:$O$32,10,0)+BJ282</f>
        <v>#N/A</v>
      </c>
      <c r="BS282" s="67" t="e">
        <f>VLOOKUP(Calcul!$J287,'ModelParams Lp'!$D$28:$O$32,11,0)+BK282</f>
        <v>#N/A</v>
      </c>
      <c r="BT282" s="67" t="e">
        <f>VLOOKUP(Calcul!$J287,'ModelParams Lp'!$D$28:$O$32,12,0)+BL282</f>
        <v>#N/A</v>
      </c>
      <c r="BU282" s="66" t="e">
        <f t="shared" ca="1" si="100"/>
        <v>#DIV/0!</v>
      </c>
      <c r="BV282" s="66" t="e">
        <f t="shared" ca="1" si="101"/>
        <v>#DIV/0!</v>
      </c>
      <c r="BW282" s="66" t="e">
        <f t="shared" ca="1" si="102"/>
        <v>#DIV/0!</v>
      </c>
      <c r="BX282" s="66" t="e">
        <f t="shared" ca="1" si="103"/>
        <v>#DIV/0!</v>
      </c>
      <c r="BY282" s="66" t="e">
        <f t="shared" ca="1" si="104"/>
        <v>#DIV/0!</v>
      </c>
      <c r="BZ282" s="66" t="e">
        <f t="shared" ca="1" si="105"/>
        <v>#DIV/0!</v>
      </c>
      <c r="CA282" s="66" t="e">
        <f t="shared" ca="1" si="106"/>
        <v>#DIV/0!</v>
      </c>
      <c r="CB282" s="66" t="e">
        <f t="shared" ca="1" si="107"/>
        <v>#DIV/0!</v>
      </c>
      <c r="CC282" s="24" t="e">
        <f ca="1">10*LOG10(IF(BU282="",0,POWER(10,((BU282+'ModelParams Lw'!$O$4)/10))) +IF(BV282="",0,POWER(10,((BV282+'ModelParams Lw'!$P$4)/10))) +IF(BW282="",0,POWER(10,((BW282+'ModelParams Lw'!$Q$4)/10))) +IF(BX282="",0,POWER(10,((BX282+'ModelParams Lw'!$R$4)/10))) +IF(BY282="",0,POWER(10,((BY282+'ModelParams Lw'!$S$4)/10))) +IF(BZ282="",0,POWER(10,((BZ282+'ModelParams Lw'!$T$4)/10))) +IF(CA282="",0,POWER(10,((CA282+'ModelParams Lw'!$U$4)/10)))+IF(CB282="",0,POWER(10,((CB282+'ModelParams Lw'!$V$4)/10))))</f>
        <v>#DIV/0!</v>
      </c>
      <c r="CD282" s="24" t="e">
        <f t="shared" ca="1" si="108"/>
        <v>#DIV/0!</v>
      </c>
      <c r="CE282" s="24" t="e">
        <f ca="1">(BU282-'ModelParams Lw'!O$10)/'ModelParams Lw'!O$11</f>
        <v>#DIV/0!</v>
      </c>
      <c r="CF282" s="24" t="e">
        <f ca="1">(BV282-'ModelParams Lw'!P$10)/'ModelParams Lw'!P$11</f>
        <v>#DIV/0!</v>
      </c>
      <c r="CG282" s="24" t="e">
        <f ca="1">(BW282-'ModelParams Lw'!Q$10)/'ModelParams Lw'!Q$11</f>
        <v>#DIV/0!</v>
      </c>
      <c r="CH282" s="24" t="e">
        <f ca="1">(BX282-'ModelParams Lw'!R$10)/'ModelParams Lw'!R$11</f>
        <v>#DIV/0!</v>
      </c>
      <c r="CI282" s="24" t="e">
        <f ca="1">(BY282-'ModelParams Lw'!S$10)/'ModelParams Lw'!S$11</f>
        <v>#DIV/0!</v>
      </c>
      <c r="CJ282" s="24" t="e">
        <f ca="1">(BZ282-'ModelParams Lw'!T$10)/'ModelParams Lw'!T$11</f>
        <v>#DIV/0!</v>
      </c>
      <c r="CK282" s="24" t="e">
        <f ca="1">(CA282-'ModelParams Lw'!U$10)/'ModelParams Lw'!U$11</f>
        <v>#DIV/0!</v>
      </c>
      <c r="CL282" s="24" t="e">
        <f ca="1">(CB282-'ModelParams Lw'!V$10)/'ModelParams Lw'!V$11</f>
        <v>#DIV/0!</v>
      </c>
      <c r="CM282" s="66" t="e">
        <f t="shared" si="109"/>
        <v>#DIV/0!</v>
      </c>
      <c r="CN282" s="66" t="e">
        <f t="shared" si="110"/>
        <v>#DIV/0!</v>
      </c>
      <c r="CO282" s="66" t="e">
        <f t="shared" si="111"/>
        <v>#DIV/0!</v>
      </c>
      <c r="CP282" s="66" t="e">
        <f t="shared" si="112"/>
        <v>#DIV/0!</v>
      </c>
      <c r="CQ282" s="66" t="e">
        <f t="shared" si="113"/>
        <v>#DIV/0!</v>
      </c>
      <c r="CR282" s="66" t="e">
        <f t="shared" si="114"/>
        <v>#DIV/0!</v>
      </c>
      <c r="CS282" s="66" t="e">
        <f t="shared" si="115"/>
        <v>#DIV/0!</v>
      </c>
      <c r="CT282" s="66" t="e">
        <f t="shared" si="116"/>
        <v>#DIV/0!</v>
      </c>
      <c r="CU282" s="24" t="e">
        <f>10*LOG10(IF(CM282="",0,POWER(10,((CM282+'ModelParams Lw'!$O$4)/10))) +IF(CN282="",0,POWER(10,((CN282+'ModelParams Lw'!$P$4)/10))) +IF(CO282="",0,POWER(10,((CO282+'ModelParams Lw'!$Q$4)/10))) +IF(CP282="",0,POWER(10,((CP282+'ModelParams Lw'!$R$4)/10))) +IF(CQ282="",0,POWER(10,((CQ282+'ModelParams Lw'!$S$4)/10))) +IF(CR282="",0,POWER(10,((CR282+'ModelParams Lw'!$T$4)/10))) +IF(CS282="",0,POWER(10,((CS282+'ModelParams Lw'!$U$4)/10)))+IF(CT282="",0,POWER(10,((CT282+'ModelParams Lw'!$V$4)/10))))</f>
        <v>#DIV/0!</v>
      </c>
      <c r="CV282" s="24" t="e">
        <f t="shared" si="117"/>
        <v>#DIV/0!</v>
      </c>
      <c r="CW282" s="24" t="e">
        <f>(CM282-'ModelParams Lw'!O$10)/'ModelParams Lw'!O$11</f>
        <v>#DIV/0!</v>
      </c>
      <c r="CX282" s="24" t="e">
        <f>(CN282-'ModelParams Lw'!P$10)/'ModelParams Lw'!P$11</f>
        <v>#DIV/0!</v>
      </c>
      <c r="CY282" s="24" t="e">
        <f>(CO282-'ModelParams Lw'!Q$10)/'ModelParams Lw'!Q$11</f>
        <v>#DIV/0!</v>
      </c>
      <c r="CZ282" s="24" t="e">
        <f>(CP282-'ModelParams Lw'!R$10)/'ModelParams Lw'!R$11</f>
        <v>#DIV/0!</v>
      </c>
      <c r="DA282" s="24" t="e">
        <f>(CQ282-'ModelParams Lw'!S$10)/'ModelParams Lw'!S$11</f>
        <v>#DIV/0!</v>
      </c>
      <c r="DB282" s="24" t="e">
        <f>(CR282-'ModelParams Lw'!T$10)/'ModelParams Lw'!T$11</f>
        <v>#DIV/0!</v>
      </c>
      <c r="DC282" s="24" t="e">
        <f>(CS282-'ModelParams Lw'!U$10)/'ModelParams Lw'!U$11</f>
        <v>#DIV/0!</v>
      </c>
      <c r="DD282" s="24" t="e">
        <f>(CT282-'ModelParams Lw'!V$10)/'ModelParams Lw'!V$11</f>
        <v>#DIV/0!</v>
      </c>
    </row>
    <row r="283" spans="1:108" x14ac:dyDescent="0.25">
      <c r="A283" s="12">
        <f>'Sound Power'!B283</f>
        <v>0</v>
      </c>
      <c r="B283" s="12">
        <f>'Sound Power'!D283</f>
        <v>0</v>
      </c>
      <c r="C283" s="12">
        <f>'Sound Power'!E283</f>
        <v>0</v>
      </c>
      <c r="D283" s="12">
        <f>'Sound Power'!F283</f>
        <v>0</v>
      </c>
      <c r="E283" s="67" t="e">
        <f>IF(Calcul!$G288="SA",'Sound Power'!AY283,'Sound Power'!P283)</f>
        <v>#DIV/0!</v>
      </c>
      <c r="F283" s="67" t="e">
        <f>IF(Calcul!$G288="SA",'Sound Power'!AZ283,'Sound Power'!Q283)</f>
        <v>#DIV/0!</v>
      </c>
      <c r="G283" s="67" t="e">
        <f>IF(Calcul!$G288="SA",'Sound Power'!BA283,'Sound Power'!R283)</f>
        <v>#DIV/0!</v>
      </c>
      <c r="H283" s="67" t="e">
        <f>IF(Calcul!$G288="SA",'Sound Power'!BB283,'Sound Power'!S283)</f>
        <v>#DIV/0!</v>
      </c>
      <c r="I283" s="67" t="e">
        <f>IF(Calcul!$G288="SA",'Sound Power'!BC283,'Sound Power'!T283)</f>
        <v>#DIV/0!</v>
      </c>
      <c r="J283" s="67" t="e">
        <f>IF(Calcul!$G288="SA",'Sound Power'!BD283,'Sound Power'!U283)</f>
        <v>#DIV/0!</v>
      </c>
      <c r="K283" s="67" t="e">
        <f>IF(Calcul!$G288="SA",'Sound Power'!BE283,'Sound Power'!V283)</f>
        <v>#DIV/0!</v>
      </c>
      <c r="L283" s="67" t="e">
        <f>IF(Calcul!$G288="SA",'Sound Power'!BF283,'Sound Power'!W283)</f>
        <v>#DIV/0!</v>
      </c>
      <c r="M283" s="67" t="e">
        <f>'Sound Power'!BY283</f>
        <v>#DIV/0!</v>
      </c>
      <c r="N283" s="67" t="e">
        <f>'Sound Power'!BZ283</f>
        <v>#DIV/0!</v>
      </c>
      <c r="O283" s="67" t="e">
        <f>'Sound Power'!CA283</f>
        <v>#DIV/0!</v>
      </c>
      <c r="P283" s="67" t="e">
        <f>'Sound Power'!CB283</f>
        <v>#DIV/0!</v>
      </c>
      <c r="Q283" s="67" t="e">
        <f>'Sound Power'!CC283</f>
        <v>#DIV/0!</v>
      </c>
      <c r="R283" s="67" t="e">
        <f>'Sound Power'!CD283</f>
        <v>#DIV/0!</v>
      </c>
      <c r="S283" s="67" t="e">
        <f>'Sound Power'!CE283</f>
        <v>#DIV/0!</v>
      </c>
      <c r="T283" s="67" t="e">
        <f>'Sound Power'!CF283</f>
        <v>#DIV/0!</v>
      </c>
      <c r="U283" s="64">
        <f t="shared" si="97"/>
        <v>0</v>
      </c>
      <c r="V283" s="64">
        <f t="shared" si="98"/>
        <v>0</v>
      </c>
      <c r="W283" s="67" t="e">
        <f>('ModelParams Lp'!B$4*10^'ModelParams Lp'!B$5*($U283/$V283)^'ModelParams Lp'!B$6)*3</f>
        <v>#DIV/0!</v>
      </c>
      <c r="X283" s="67" t="e">
        <f>('ModelParams Lp'!C$4*10^'ModelParams Lp'!C$5*($U283/$V283)^'ModelParams Lp'!C$6)*3</f>
        <v>#DIV/0!</v>
      </c>
      <c r="Y283" s="67" t="e">
        <f>('ModelParams Lp'!D$4*10^'ModelParams Lp'!D$5*($U283/$V283)^'ModelParams Lp'!D$6)*3</f>
        <v>#DIV/0!</v>
      </c>
      <c r="Z283" s="67" t="e">
        <f>('ModelParams Lp'!E$4*10^'ModelParams Lp'!E$5*($U283/$V283)^'ModelParams Lp'!E$6)*3</f>
        <v>#DIV/0!</v>
      </c>
      <c r="AA283" s="67" t="e">
        <f>('ModelParams Lp'!F$4*10^'ModelParams Lp'!F$5*($U283/$V283)^'ModelParams Lp'!F$6)*3</f>
        <v>#DIV/0!</v>
      </c>
      <c r="AB283" s="67" t="e">
        <f>('ModelParams Lp'!G$4*10^'ModelParams Lp'!G$5*($U283/$V283)^'ModelParams Lp'!G$6)*3</f>
        <v>#DIV/0!</v>
      </c>
      <c r="AC283" s="67" t="e">
        <f>('ModelParams Lp'!H$4*10^'ModelParams Lp'!H$5*($U283/$V283)^'ModelParams Lp'!H$6)*3</f>
        <v>#DIV/0!</v>
      </c>
      <c r="AD283" s="67" t="e">
        <f>('ModelParams Lp'!I$4*10^'ModelParams Lp'!I$5*($U283/$V283)^'ModelParams Lp'!I$6)*3</f>
        <v>#DIV/0!</v>
      </c>
      <c r="AE283" s="53" t="e">
        <f t="shared" si="99"/>
        <v>#DIV/0!</v>
      </c>
      <c r="AF283" s="53" t="e">
        <f>IF(AE283&lt;'ModelParams Lp'!$B$16,-1,IF(AE283&lt;'ModelParams Lp'!$C$16,0,IF(AE283&lt;'ModelParams Lp'!$D$16,1,IF(AE283&lt;'ModelParams Lp'!$E$16,2,IF(AE283&lt;'ModelParams Lp'!$F$16,3,IF(AE283&lt;'ModelParams Lp'!$G$16,4,IF(AE283&lt;'ModelParams Lp'!$H$16,5,6)))))))</f>
        <v>#DIV/0!</v>
      </c>
      <c r="AG283" s="67" t="e">
        <f ca="1">IF($AF283&gt;1,0,OFFSET('ModelParams Lp'!$C$12,0,-'Sound Pressure'!$AF283))</f>
        <v>#DIV/0!</v>
      </c>
      <c r="AH283" s="67" t="e">
        <f ca="1">IF($AF283&gt;2,0,OFFSET('ModelParams Lp'!$D$12,0,-'Sound Pressure'!$AF283))</f>
        <v>#DIV/0!</v>
      </c>
      <c r="AI283" s="67" t="e">
        <f ca="1">IF($AF283&gt;3,0,OFFSET('ModelParams Lp'!$E$12,0,-'Sound Pressure'!$AF283))</f>
        <v>#DIV/0!</v>
      </c>
      <c r="AJ283" s="67" t="e">
        <f ca="1">IF($AF283&gt;4,0,OFFSET('ModelParams Lp'!$F$12,0,-'Sound Pressure'!$AF283))</f>
        <v>#DIV/0!</v>
      </c>
      <c r="AK283" s="67" t="e">
        <f ca="1">IF($AF283&gt;3,0,OFFSET('ModelParams Lp'!$G$12,0,-'Sound Pressure'!$AF283))</f>
        <v>#DIV/0!</v>
      </c>
      <c r="AL283" s="67" t="e">
        <f ca="1">IF($AF283&gt;5,0,OFFSET('ModelParams Lp'!$H$12,0,-'Sound Pressure'!$AF283))</f>
        <v>#DIV/0!</v>
      </c>
      <c r="AM283" s="67" t="e">
        <f ca="1">IF($AF283&gt;6,0,OFFSET('ModelParams Lp'!$I$12,0,-'Sound Pressure'!$AF283))</f>
        <v>#DIV/0!</v>
      </c>
      <c r="AN283" s="67" t="e">
        <f ca="1">IF($AF283&gt;7,0,IF($AF$4&lt;0,3,OFFSET('ModelParams Lp'!$J$12,0,-'Sound Pressure'!$AF283)))</f>
        <v>#DIV/0!</v>
      </c>
      <c r="AO283" s="67" t="e">
        <f t="shared" si="118"/>
        <v>#DIV/0!</v>
      </c>
      <c r="AP283" s="67" t="e">
        <f t="shared" si="118"/>
        <v>#DIV/0!</v>
      </c>
      <c r="AQ283" s="67" t="e">
        <f t="shared" si="118"/>
        <v>#DIV/0!</v>
      </c>
      <c r="AR283" s="67" t="e">
        <f t="shared" si="118"/>
        <v>#DIV/0!</v>
      </c>
      <c r="AS283" s="67" t="e">
        <f t="shared" si="118"/>
        <v>#DIV/0!</v>
      </c>
      <c r="AT283" s="67" t="e">
        <f t="shared" si="118"/>
        <v>#DIV/0!</v>
      </c>
      <c r="AU283" s="67" t="e">
        <f t="shared" si="118"/>
        <v>#DIV/0!</v>
      </c>
      <c r="AV283" s="67" t="e">
        <f t="shared" si="118"/>
        <v>#DIV/0!</v>
      </c>
      <c r="AW283" s="67">
        <f>'ModelParams Lp'!B$22</f>
        <v>4</v>
      </c>
      <c r="AX283" s="67">
        <f>'ModelParams Lp'!C$22</f>
        <v>2</v>
      </c>
      <c r="AY283" s="67">
        <f>'ModelParams Lp'!D$22</f>
        <v>1</v>
      </c>
      <c r="AZ283" s="67">
        <f>'ModelParams Lp'!E$22</f>
        <v>0</v>
      </c>
      <c r="BA283" s="67">
        <f>'ModelParams Lp'!F$22</f>
        <v>0</v>
      </c>
      <c r="BB283" s="67">
        <f>'ModelParams Lp'!G$22</f>
        <v>0</v>
      </c>
      <c r="BC283" s="67">
        <f>'ModelParams Lp'!H$22</f>
        <v>0</v>
      </c>
      <c r="BD283" s="67">
        <f>'ModelParams Lp'!I$22</f>
        <v>0</v>
      </c>
      <c r="BE283" s="67" t="e">
        <f>-10*LOG(2/(4*PI()*2^2)+4/(0.163*(Calcul!$K288*Calcul!$L288)/VLOOKUP(Calcul!$I288,'ModelParams Lp'!$E$37:$F$39,2,0)))</f>
        <v>#N/A</v>
      </c>
      <c r="BF283" s="67" t="e">
        <f>-10*LOG(2/(4*PI()*2^2)+4/(0.163*(Calcul!$K288*Calcul!$L288)/VLOOKUP(Calcul!$I288,'ModelParams Lp'!$E$37:$F$39,2,0)))</f>
        <v>#N/A</v>
      </c>
      <c r="BG283" s="67" t="e">
        <f>-10*LOG(2/(4*PI()*2^2)+4/(0.163*(Calcul!$K288*Calcul!$L288)/VLOOKUP(Calcul!$I288,'ModelParams Lp'!$E$37:$F$39,2,0)))</f>
        <v>#N/A</v>
      </c>
      <c r="BH283" s="67" t="e">
        <f>-10*LOG(2/(4*PI()*2^2)+4/(0.163*(Calcul!$K288*Calcul!$L288)/VLOOKUP(Calcul!$I288,'ModelParams Lp'!$E$37:$F$39,2,0)))</f>
        <v>#N/A</v>
      </c>
      <c r="BI283" s="67" t="e">
        <f>-10*LOG(2/(4*PI()*2^2)+4/(0.163*(Calcul!$K288*Calcul!$L288)/VLOOKUP(Calcul!$I288,'ModelParams Lp'!$E$37:$F$39,2,0)))</f>
        <v>#N/A</v>
      </c>
      <c r="BJ283" s="67" t="e">
        <f>-10*LOG(2/(4*PI()*2^2)+4/(0.163*(Calcul!$K288*Calcul!$L288)/VLOOKUP(Calcul!$I288,'ModelParams Lp'!$E$37:$F$39,2,0)))</f>
        <v>#N/A</v>
      </c>
      <c r="BK283" s="67" t="e">
        <f>-10*LOG(2/(4*PI()*2^2)+4/(0.163*(Calcul!$K288*Calcul!$L288)/VLOOKUP(Calcul!$I288,'ModelParams Lp'!$E$37:$F$39,2,0)))</f>
        <v>#N/A</v>
      </c>
      <c r="BL283" s="67" t="e">
        <f>-10*LOG(2/(4*PI()*2^2)+4/(0.163*(Calcul!$K288*Calcul!$L288)/VLOOKUP(Calcul!$I288,'ModelParams Lp'!$E$37:$F$39,2,0)))</f>
        <v>#N/A</v>
      </c>
      <c r="BM283" s="67" t="e">
        <f>VLOOKUP(Calcul!$J288,'ModelParams Lp'!$D$28:$O$32,5,0)+BE283</f>
        <v>#N/A</v>
      </c>
      <c r="BN283" s="67" t="e">
        <f>VLOOKUP(Calcul!$J288,'ModelParams Lp'!$D$28:$O$32,6,0)+BF283</f>
        <v>#N/A</v>
      </c>
      <c r="BO283" s="67" t="e">
        <f>VLOOKUP(Calcul!$J288,'ModelParams Lp'!$D$28:$O$32,7,0)+BG283</f>
        <v>#N/A</v>
      </c>
      <c r="BP283" s="67" t="e">
        <f>VLOOKUP(Calcul!$J288,'ModelParams Lp'!$D$28:$O$32,8,0)+BH283</f>
        <v>#N/A</v>
      </c>
      <c r="BQ283" s="67" t="e">
        <f>VLOOKUP(Calcul!$J288,'ModelParams Lp'!$D$28:$O$32,9,0)+BI283</f>
        <v>#N/A</v>
      </c>
      <c r="BR283" s="67" t="e">
        <f>VLOOKUP(Calcul!$J288,'ModelParams Lp'!$D$28:$O$32,10,0)+BJ283</f>
        <v>#N/A</v>
      </c>
      <c r="BS283" s="67" t="e">
        <f>VLOOKUP(Calcul!$J288,'ModelParams Lp'!$D$28:$O$32,11,0)+BK283</f>
        <v>#N/A</v>
      </c>
      <c r="BT283" s="67" t="e">
        <f>VLOOKUP(Calcul!$J288,'ModelParams Lp'!$D$28:$O$32,12,0)+BL283</f>
        <v>#N/A</v>
      </c>
      <c r="BU283" s="66" t="e">
        <f t="shared" ca="1" si="100"/>
        <v>#DIV/0!</v>
      </c>
      <c r="BV283" s="66" t="e">
        <f t="shared" ca="1" si="101"/>
        <v>#DIV/0!</v>
      </c>
      <c r="BW283" s="66" t="e">
        <f t="shared" ca="1" si="102"/>
        <v>#DIV/0!</v>
      </c>
      <c r="BX283" s="66" t="e">
        <f t="shared" ca="1" si="103"/>
        <v>#DIV/0!</v>
      </c>
      <c r="BY283" s="66" t="e">
        <f t="shared" ca="1" si="104"/>
        <v>#DIV/0!</v>
      </c>
      <c r="BZ283" s="66" t="e">
        <f t="shared" ca="1" si="105"/>
        <v>#DIV/0!</v>
      </c>
      <c r="CA283" s="66" t="e">
        <f t="shared" ca="1" si="106"/>
        <v>#DIV/0!</v>
      </c>
      <c r="CB283" s="66" t="e">
        <f t="shared" ca="1" si="107"/>
        <v>#DIV/0!</v>
      </c>
      <c r="CC283" s="24" t="e">
        <f ca="1">10*LOG10(IF(BU283="",0,POWER(10,((BU283+'ModelParams Lw'!$O$4)/10))) +IF(BV283="",0,POWER(10,((BV283+'ModelParams Lw'!$P$4)/10))) +IF(BW283="",0,POWER(10,((BW283+'ModelParams Lw'!$Q$4)/10))) +IF(BX283="",0,POWER(10,((BX283+'ModelParams Lw'!$R$4)/10))) +IF(BY283="",0,POWER(10,((BY283+'ModelParams Lw'!$S$4)/10))) +IF(BZ283="",0,POWER(10,((BZ283+'ModelParams Lw'!$T$4)/10))) +IF(CA283="",0,POWER(10,((CA283+'ModelParams Lw'!$U$4)/10)))+IF(CB283="",0,POWER(10,((CB283+'ModelParams Lw'!$V$4)/10))))</f>
        <v>#DIV/0!</v>
      </c>
      <c r="CD283" s="24" t="e">
        <f t="shared" ca="1" si="108"/>
        <v>#DIV/0!</v>
      </c>
      <c r="CE283" s="24" t="e">
        <f ca="1">(BU283-'ModelParams Lw'!O$10)/'ModelParams Lw'!O$11</f>
        <v>#DIV/0!</v>
      </c>
      <c r="CF283" s="24" t="e">
        <f ca="1">(BV283-'ModelParams Lw'!P$10)/'ModelParams Lw'!P$11</f>
        <v>#DIV/0!</v>
      </c>
      <c r="CG283" s="24" t="e">
        <f ca="1">(BW283-'ModelParams Lw'!Q$10)/'ModelParams Lw'!Q$11</f>
        <v>#DIV/0!</v>
      </c>
      <c r="CH283" s="24" t="e">
        <f ca="1">(BX283-'ModelParams Lw'!R$10)/'ModelParams Lw'!R$11</f>
        <v>#DIV/0!</v>
      </c>
      <c r="CI283" s="24" t="e">
        <f ca="1">(BY283-'ModelParams Lw'!S$10)/'ModelParams Lw'!S$11</f>
        <v>#DIV/0!</v>
      </c>
      <c r="CJ283" s="24" t="e">
        <f ca="1">(BZ283-'ModelParams Lw'!T$10)/'ModelParams Lw'!T$11</f>
        <v>#DIV/0!</v>
      </c>
      <c r="CK283" s="24" t="e">
        <f ca="1">(CA283-'ModelParams Lw'!U$10)/'ModelParams Lw'!U$11</f>
        <v>#DIV/0!</v>
      </c>
      <c r="CL283" s="24" t="e">
        <f ca="1">(CB283-'ModelParams Lw'!V$10)/'ModelParams Lw'!V$11</f>
        <v>#DIV/0!</v>
      </c>
      <c r="CM283" s="66" t="e">
        <f t="shared" si="109"/>
        <v>#DIV/0!</v>
      </c>
      <c r="CN283" s="66" t="e">
        <f t="shared" si="110"/>
        <v>#DIV/0!</v>
      </c>
      <c r="CO283" s="66" t="e">
        <f t="shared" si="111"/>
        <v>#DIV/0!</v>
      </c>
      <c r="CP283" s="66" t="e">
        <f t="shared" si="112"/>
        <v>#DIV/0!</v>
      </c>
      <c r="CQ283" s="66" t="e">
        <f t="shared" si="113"/>
        <v>#DIV/0!</v>
      </c>
      <c r="CR283" s="66" t="e">
        <f t="shared" si="114"/>
        <v>#DIV/0!</v>
      </c>
      <c r="CS283" s="66" t="e">
        <f t="shared" si="115"/>
        <v>#DIV/0!</v>
      </c>
      <c r="CT283" s="66" t="e">
        <f t="shared" si="116"/>
        <v>#DIV/0!</v>
      </c>
      <c r="CU283" s="24" t="e">
        <f>10*LOG10(IF(CM283="",0,POWER(10,((CM283+'ModelParams Lw'!$O$4)/10))) +IF(CN283="",0,POWER(10,((CN283+'ModelParams Lw'!$P$4)/10))) +IF(CO283="",0,POWER(10,((CO283+'ModelParams Lw'!$Q$4)/10))) +IF(CP283="",0,POWER(10,((CP283+'ModelParams Lw'!$R$4)/10))) +IF(CQ283="",0,POWER(10,((CQ283+'ModelParams Lw'!$S$4)/10))) +IF(CR283="",0,POWER(10,((CR283+'ModelParams Lw'!$T$4)/10))) +IF(CS283="",0,POWER(10,((CS283+'ModelParams Lw'!$U$4)/10)))+IF(CT283="",0,POWER(10,((CT283+'ModelParams Lw'!$V$4)/10))))</f>
        <v>#DIV/0!</v>
      </c>
      <c r="CV283" s="24" t="e">
        <f t="shared" si="117"/>
        <v>#DIV/0!</v>
      </c>
      <c r="CW283" s="24" t="e">
        <f>(CM283-'ModelParams Lw'!O$10)/'ModelParams Lw'!O$11</f>
        <v>#DIV/0!</v>
      </c>
      <c r="CX283" s="24" t="e">
        <f>(CN283-'ModelParams Lw'!P$10)/'ModelParams Lw'!P$11</f>
        <v>#DIV/0!</v>
      </c>
      <c r="CY283" s="24" t="e">
        <f>(CO283-'ModelParams Lw'!Q$10)/'ModelParams Lw'!Q$11</f>
        <v>#DIV/0!</v>
      </c>
      <c r="CZ283" s="24" t="e">
        <f>(CP283-'ModelParams Lw'!R$10)/'ModelParams Lw'!R$11</f>
        <v>#DIV/0!</v>
      </c>
      <c r="DA283" s="24" t="e">
        <f>(CQ283-'ModelParams Lw'!S$10)/'ModelParams Lw'!S$11</f>
        <v>#DIV/0!</v>
      </c>
      <c r="DB283" s="24" t="e">
        <f>(CR283-'ModelParams Lw'!T$10)/'ModelParams Lw'!T$11</f>
        <v>#DIV/0!</v>
      </c>
      <c r="DC283" s="24" t="e">
        <f>(CS283-'ModelParams Lw'!U$10)/'ModelParams Lw'!U$11</f>
        <v>#DIV/0!</v>
      </c>
      <c r="DD283" s="24" t="e">
        <f>(CT283-'ModelParams Lw'!V$10)/'ModelParams Lw'!V$11</f>
        <v>#DIV/0!</v>
      </c>
    </row>
    <row r="284" spans="1:108" x14ac:dyDescent="0.25">
      <c r="A284" s="12">
        <f>'Sound Power'!B284</f>
        <v>0</v>
      </c>
      <c r="B284" s="12">
        <f>'Sound Power'!D284</f>
        <v>0</v>
      </c>
      <c r="C284" s="12">
        <f>'Sound Power'!E284</f>
        <v>0</v>
      </c>
      <c r="D284" s="12">
        <f>'Sound Power'!F284</f>
        <v>0</v>
      </c>
      <c r="E284" s="67" t="e">
        <f>IF(Calcul!$G289="SA",'Sound Power'!AY284,'Sound Power'!P284)</f>
        <v>#DIV/0!</v>
      </c>
      <c r="F284" s="67" t="e">
        <f>IF(Calcul!$G289="SA",'Sound Power'!AZ284,'Sound Power'!Q284)</f>
        <v>#DIV/0!</v>
      </c>
      <c r="G284" s="67" t="e">
        <f>IF(Calcul!$G289="SA",'Sound Power'!BA284,'Sound Power'!R284)</f>
        <v>#DIV/0!</v>
      </c>
      <c r="H284" s="67" t="e">
        <f>IF(Calcul!$G289="SA",'Sound Power'!BB284,'Sound Power'!S284)</f>
        <v>#DIV/0!</v>
      </c>
      <c r="I284" s="67" t="e">
        <f>IF(Calcul!$G289="SA",'Sound Power'!BC284,'Sound Power'!T284)</f>
        <v>#DIV/0!</v>
      </c>
      <c r="J284" s="67" t="e">
        <f>IF(Calcul!$G289="SA",'Sound Power'!BD284,'Sound Power'!U284)</f>
        <v>#DIV/0!</v>
      </c>
      <c r="K284" s="67" t="e">
        <f>IF(Calcul!$G289="SA",'Sound Power'!BE284,'Sound Power'!V284)</f>
        <v>#DIV/0!</v>
      </c>
      <c r="L284" s="67" t="e">
        <f>IF(Calcul!$G289="SA",'Sound Power'!BF284,'Sound Power'!W284)</f>
        <v>#DIV/0!</v>
      </c>
      <c r="M284" s="67" t="e">
        <f>'Sound Power'!BY284</f>
        <v>#DIV/0!</v>
      </c>
      <c r="N284" s="67" t="e">
        <f>'Sound Power'!BZ284</f>
        <v>#DIV/0!</v>
      </c>
      <c r="O284" s="67" t="e">
        <f>'Sound Power'!CA284</f>
        <v>#DIV/0!</v>
      </c>
      <c r="P284" s="67" t="e">
        <f>'Sound Power'!CB284</f>
        <v>#DIV/0!</v>
      </c>
      <c r="Q284" s="67" t="e">
        <f>'Sound Power'!CC284</f>
        <v>#DIV/0!</v>
      </c>
      <c r="R284" s="67" t="e">
        <f>'Sound Power'!CD284</f>
        <v>#DIV/0!</v>
      </c>
      <c r="S284" s="67" t="e">
        <f>'Sound Power'!CE284</f>
        <v>#DIV/0!</v>
      </c>
      <c r="T284" s="67" t="e">
        <f>'Sound Power'!CF284</f>
        <v>#DIV/0!</v>
      </c>
      <c r="U284" s="64">
        <f t="shared" si="97"/>
        <v>0</v>
      </c>
      <c r="V284" s="64">
        <f t="shared" si="98"/>
        <v>0</v>
      </c>
      <c r="W284" s="67" t="e">
        <f>('ModelParams Lp'!B$4*10^'ModelParams Lp'!B$5*($U284/$V284)^'ModelParams Lp'!B$6)*3</f>
        <v>#DIV/0!</v>
      </c>
      <c r="X284" s="67" t="e">
        <f>('ModelParams Lp'!C$4*10^'ModelParams Lp'!C$5*($U284/$V284)^'ModelParams Lp'!C$6)*3</f>
        <v>#DIV/0!</v>
      </c>
      <c r="Y284" s="67" t="e">
        <f>('ModelParams Lp'!D$4*10^'ModelParams Lp'!D$5*($U284/$V284)^'ModelParams Lp'!D$6)*3</f>
        <v>#DIV/0!</v>
      </c>
      <c r="Z284" s="67" t="e">
        <f>('ModelParams Lp'!E$4*10^'ModelParams Lp'!E$5*($U284/$V284)^'ModelParams Lp'!E$6)*3</f>
        <v>#DIV/0!</v>
      </c>
      <c r="AA284" s="67" t="e">
        <f>('ModelParams Lp'!F$4*10^'ModelParams Lp'!F$5*($U284/$V284)^'ModelParams Lp'!F$6)*3</f>
        <v>#DIV/0!</v>
      </c>
      <c r="AB284" s="67" t="e">
        <f>('ModelParams Lp'!G$4*10^'ModelParams Lp'!G$5*($U284/$V284)^'ModelParams Lp'!G$6)*3</f>
        <v>#DIV/0!</v>
      </c>
      <c r="AC284" s="67" t="e">
        <f>('ModelParams Lp'!H$4*10^'ModelParams Lp'!H$5*($U284/$V284)^'ModelParams Lp'!H$6)*3</f>
        <v>#DIV/0!</v>
      </c>
      <c r="AD284" s="67" t="e">
        <f>('ModelParams Lp'!I$4*10^'ModelParams Lp'!I$5*($U284/$V284)^'ModelParams Lp'!I$6)*3</f>
        <v>#DIV/0!</v>
      </c>
      <c r="AE284" s="53" t="e">
        <f t="shared" si="99"/>
        <v>#DIV/0!</v>
      </c>
      <c r="AF284" s="53" t="e">
        <f>IF(AE284&lt;'ModelParams Lp'!$B$16,-1,IF(AE284&lt;'ModelParams Lp'!$C$16,0,IF(AE284&lt;'ModelParams Lp'!$D$16,1,IF(AE284&lt;'ModelParams Lp'!$E$16,2,IF(AE284&lt;'ModelParams Lp'!$F$16,3,IF(AE284&lt;'ModelParams Lp'!$G$16,4,IF(AE284&lt;'ModelParams Lp'!$H$16,5,6)))))))</f>
        <v>#DIV/0!</v>
      </c>
      <c r="AG284" s="67" t="e">
        <f ca="1">IF($AF284&gt;1,0,OFFSET('ModelParams Lp'!$C$12,0,-'Sound Pressure'!$AF284))</f>
        <v>#DIV/0!</v>
      </c>
      <c r="AH284" s="67" t="e">
        <f ca="1">IF($AF284&gt;2,0,OFFSET('ModelParams Lp'!$D$12,0,-'Sound Pressure'!$AF284))</f>
        <v>#DIV/0!</v>
      </c>
      <c r="AI284" s="67" t="e">
        <f ca="1">IF($AF284&gt;3,0,OFFSET('ModelParams Lp'!$E$12,0,-'Sound Pressure'!$AF284))</f>
        <v>#DIV/0!</v>
      </c>
      <c r="AJ284" s="67" t="e">
        <f ca="1">IF($AF284&gt;4,0,OFFSET('ModelParams Lp'!$F$12,0,-'Sound Pressure'!$AF284))</f>
        <v>#DIV/0!</v>
      </c>
      <c r="AK284" s="67" t="e">
        <f ca="1">IF($AF284&gt;3,0,OFFSET('ModelParams Lp'!$G$12,0,-'Sound Pressure'!$AF284))</f>
        <v>#DIV/0!</v>
      </c>
      <c r="AL284" s="67" t="e">
        <f ca="1">IF($AF284&gt;5,0,OFFSET('ModelParams Lp'!$H$12,0,-'Sound Pressure'!$AF284))</f>
        <v>#DIV/0!</v>
      </c>
      <c r="AM284" s="67" t="e">
        <f ca="1">IF($AF284&gt;6,0,OFFSET('ModelParams Lp'!$I$12,0,-'Sound Pressure'!$AF284))</f>
        <v>#DIV/0!</v>
      </c>
      <c r="AN284" s="67" t="e">
        <f ca="1">IF($AF284&gt;7,0,IF($AF$4&lt;0,3,OFFSET('ModelParams Lp'!$J$12,0,-'Sound Pressure'!$AF284)))</f>
        <v>#DIV/0!</v>
      </c>
      <c r="AO284" s="67" t="e">
        <f t="shared" si="118"/>
        <v>#DIV/0!</v>
      </c>
      <c r="AP284" s="67" t="e">
        <f t="shared" si="118"/>
        <v>#DIV/0!</v>
      </c>
      <c r="AQ284" s="67" t="e">
        <f t="shared" si="118"/>
        <v>#DIV/0!</v>
      </c>
      <c r="AR284" s="67" t="e">
        <f t="shared" si="118"/>
        <v>#DIV/0!</v>
      </c>
      <c r="AS284" s="67" t="e">
        <f t="shared" si="118"/>
        <v>#DIV/0!</v>
      </c>
      <c r="AT284" s="67" t="e">
        <f t="shared" si="118"/>
        <v>#DIV/0!</v>
      </c>
      <c r="AU284" s="67" t="e">
        <f t="shared" si="118"/>
        <v>#DIV/0!</v>
      </c>
      <c r="AV284" s="67" t="e">
        <f t="shared" si="118"/>
        <v>#DIV/0!</v>
      </c>
      <c r="AW284" s="67">
        <f>'ModelParams Lp'!B$22</f>
        <v>4</v>
      </c>
      <c r="AX284" s="67">
        <f>'ModelParams Lp'!C$22</f>
        <v>2</v>
      </c>
      <c r="AY284" s="67">
        <f>'ModelParams Lp'!D$22</f>
        <v>1</v>
      </c>
      <c r="AZ284" s="67">
        <f>'ModelParams Lp'!E$22</f>
        <v>0</v>
      </c>
      <c r="BA284" s="67">
        <f>'ModelParams Lp'!F$22</f>
        <v>0</v>
      </c>
      <c r="BB284" s="67">
        <f>'ModelParams Lp'!G$22</f>
        <v>0</v>
      </c>
      <c r="BC284" s="67">
        <f>'ModelParams Lp'!H$22</f>
        <v>0</v>
      </c>
      <c r="BD284" s="67">
        <f>'ModelParams Lp'!I$22</f>
        <v>0</v>
      </c>
      <c r="BE284" s="67" t="e">
        <f>-10*LOG(2/(4*PI()*2^2)+4/(0.163*(Calcul!$K289*Calcul!$L289)/VLOOKUP(Calcul!$I289,'ModelParams Lp'!$E$37:$F$39,2,0)))</f>
        <v>#N/A</v>
      </c>
      <c r="BF284" s="67" t="e">
        <f>-10*LOG(2/(4*PI()*2^2)+4/(0.163*(Calcul!$K289*Calcul!$L289)/VLOOKUP(Calcul!$I289,'ModelParams Lp'!$E$37:$F$39,2,0)))</f>
        <v>#N/A</v>
      </c>
      <c r="BG284" s="67" t="e">
        <f>-10*LOG(2/(4*PI()*2^2)+4/(0.163*(Calcul!$K289*Calcul!$L289)/VLOOKUP(Calcul!$I289,'ModelParams Lp'!$E$37:$F$39,2,0)))</f>
        <v>#N/A</v>
      </c>
      <c r="BH284" s="67" t="e">
        <f>-10*LOG(2/(4*PI()*2^2)+4/(0.163*(Calcul!$K289*Calcul!$L289)/VLOOKUP(Calcul!$I289,'ModelParams Lp'!$E$37:$F$39,2,0)))</f>
        <v>#N/A</v>
      </c>
      <c r="BI284" s="67" t="e">
        <f>-10*LOG(2/(4*PI()*2^2)+4/(0.163*(Calcul!$K289*Calcul!$L289)/VLOOKUP(Calcul!$I289,'ModelParams Lp'!$E$37:$F$39,2,0)))</f>
        <v>#N/A</v>
      </c>
      <c r="BJ284" s="67" t="e">
        <f>-10*LOG(2/(4*PI()*2^2)+4/(0.163*(Calcul!$K289*Calcul!$L289)/VLOOKUP(Calcul!$I289,'ModelParams Lp'!$E$37:$F$39,2,0)))</f>
        <v>#N/A</v>
      </c>
      <c r="BK284" s="67" t="e">
        <f>-10*LOG(2/(4*PI()*2^2)+4/(0.163*(Calcul!$K289*Calcul!$L289)/VLOOKUP(Calcul!$I289,'ModelParams Lp'!$E$37:$F$39,2,0)))</f>
        <v>#N/A</v>
      </c>
      <c r="BL284" s="67" t="e">
        <f>-10*LOG(2/(4*PI()*2^2)+4/(0.163*(Calcul!$K289*Calcul!$L289)/VLOOKUP(Calcul!$I289,'ModelParams Lp'!$E$37:$F$39,2,0)))</f>
        <v>#N/A</v>
      </c>
      <c r="BM284" s="67" t="e">
        <f>VLOOKUP(Calcul!$J289,'ModelParams Lp'!$D$28:$O$32,5,0)+BE284</f>
        <v>#N/A</v>
      </c>
      <c r="BN284" s="67" t="e">
        <f>VLOOKUP(Calcul!$J289,'ModelParams Lp'!$D$28:$O$32,6,0)+BF284</f>
        <v>#N/A</v>
      </c>
      <c r="BO284" s="67" t="e">
        <f>VLOOKUP(Calcul!$J289,'ModelParams Lp'!$D$28:$O$32,7,0)+BG284</f>
        <v>#N/A</v>
      </c>
      <c r="BP284" s="67" t="e">
        <f>VLOOKUP(Calcul!$J289,'ModelParams Lp'!$D$28:$O$32,8,0)+BH284</f>
        <v>#N/A</v>
      </c>
      <c r="BQ284" s="67" t="e">
        <f>VLOOKUP(Calcul!$J289,'ModelParams Lp'!$D$28:$O$32,9,0)+BI284</f>
        <v>#N/A</v>
      </c>
      <c r="BR284" s="67" t="e">
        <f>VLOOKUP(Calcul!$J289,'ModelParams Lp'!$D$28:$O$32,10,0)+BJ284</f>
        <v>#N/A</v>
      </c>
      <c r="BS284" s="67" t="e">
        <f>VLOOKUP(Calcul!$J289,'ModelParams Lp'!$D$28:$O$32,11,0)+BK284</f>
        <v>#N/A</v>
      </c>
      <c r="BT284" s="67" t="e">
        <f>VLOOKUP(Calcul!$J289,'ModelParams Lp'!$D$28:$O$32,12,0)+BL284</f>
        <v>#N/A</v>
      </c>
      <c r="BU284" s="66" t="e">
        <f t="shared" ca="1" si="100"/>
        <v>#DIV/0!</v>
      </c>
      <c r="BV284" s="66" t="e">
        <f t="shared" ca="1" si="101"/>
        <v>#DIV/0!</v>
      </c>
      <c r="BW284" s="66" t="e">
        <f t="shared" ca="1" si="102"/>
        <v>#DIV/0!</v>
      </c>
      <c r="BX284" s="66" t="e">
        <f t="shared" ca="1" si="103"/>
        <v>#DIV/0!</v>
      </c>
      <c r="BY284" s="66" t="e">
        <f t="shared" ca="1" si="104"/>
        <v>#DIV/0!</v>
      </c>
      <c r="BZ284" s="66" t="e">
        <f t="shared" ca="1" si="105"/>
        <v>#DIV/0!</v>
      </c>
      <c r="CA284" s="66" t="e">
        <f t="shared" ca="1" si="106"/>
        <v>#DIV/0!</v>
      </c>
      <c r="CB284" s="66" t="e">
        <f t="shared" ca="1" si="107"/>
        <v>#DIV/0!</v>
      </c>
      <c r="CC284" s="24" t="e">
        <f ca="1">10*LOG10(IF(BU284="",0,POWER(10,((BU284+'ModelParams Lw'!$O$4)/10))) +IF(BV284="",0,POWER(10,((BV284+'ModelParams Lw'!$P$4)/10))) +IF(BW284="",0,POWER(10,((BW284+'ModelParams Lw'!$Q$4)/10))) +IF(BX284="",0,POWER(10,((BX284+'ModelParams Lw'!$R$4)/10))) +IF(BY284="",0,POWER(10,((BY284+'ModelParams Lw'!$S$4)/10))) +IF(BZ284="",0,POWER(10,((BZ284+'ModelParams Lw'!$T$4)/10))) +IF(CA284="",0,POWER(10,((CA284+'ModelParams Lw'!$U$4)/10)))+IF(CB284="",0,POWER(10,((CB284+'ModelParams Lw'!$V$4)/10))))</f>
        <v>#DIV/0!</v>
      </c>
      <c r="CD284" s="24" t="e">
        <f t="shared" ca="1" si="108"/>
        <v>#DIV/0!</v>
      </c>
      <c r="CE284" s="24" t="e">
        <f ca="1">(BU284-'ModelParams Lw'!O$10)/'ModelParams Lw'!O$11</f>
        <v>#DIV/0!</v>
      </c>
      <c r="CF284" s="24" t="e">
        <f ca="1">(BV284-'ModelParams Lw'!P$10)/'ModelParams Lw'!P$11</f>
        <v>#DIV/0!</v>
      </c>
      <c r="CG284" s="24" t="e">
        <f ca="1">(BW284-'ModelParams Lw'!Q$10)/'ModelParams Lw'!Q$11</f>
        <v>#DIV/0!</v>
      </c>
      <c r="CH284" s="24" t="e">
        <f ca="1">(BX284-'ModelParams Lw'!R$10)/'ModelParams Lw'!R$11</f>
        <v>#DIV/0!</v>
      </c>
      <c r="CI284" s="24" t="e">
        <f ca="1">(BY284-'ModelParams Lw'!S$10)/'ModelParams Lw'!S$11</f>
        <v>#DIV/0!</v>
      </c>
      <c r="CJ284" s="24" t="e">
        <f ca="1">(BZ284-'ModelParams Lw'!T$10)/'ModelParams Lw'!T$11</f>
        <v>#DIV/0!</v>
      </c>
      <c r="CK284" s="24" t="e">
        <f ca="1">(CA284-'ModelParams Lw'!U$10)/'ModelParams Lw'!U$11</f>
        <v>#DIV/0!</v>
      </c>
      <c r="CL284" s="24" t="e">
        <f ca="1">(CB284-'ModelParams Lw'!V$10)/'ModelParams Lw'!V$11</f>
        <v>#DIV/0!</v>
      </c>
      <c r="CM284" s="66" t="e">
        <f t="shared" si="109"/>
        <v>#DIV/0!</v>
      </c>
      <c r="CN284" s="66" t="e">
        <f t="shared" si="110"/>
        <v>#DIV/0!</v>
      </c>
      <c r="CO284" s="66" t="e">
        <f t="shared" si="111"/>
        <v>#DIV/0!</v>
      </c>
      <c r="CP284" s="66" t="e">
        <f t="shared" si="112"/>
        <v>#DIV/0!</v>
      </c>
      <c r="CQ284" s="66" t="e">
        <f t="shared" si="113"/>
        <v>#DIV/0!</v>
      </c>
      <c r="CR284" s="66" t="e">
        <f t="shared" si="114"/>
        <v>#DIV/0!</v>
      </c>
      <c r="CS284" s="66" t="e">
        <f t="shared" si="115"/>
        <v>#DIV/0!</v>
      </c>
      <c r="CT284" s="66" t="e">
        <f t="shared" si="116"/>
        <v>#DIV/0!</v>
      </c>
      <c r="CU284" s="24" t="e">
        <f>10*LOG10(IF(CM284="",0,POWER(10,((CM284+'ModelParams Lw'!$O$4)/10))) +IF(CN284="",0,POWER(10,((CN284+'ModelParams Lw'!$P$4)/10))) +IF(CO284="",0,POWER(10,((CO284+'ModelParams Lw'!$Q$4)/10))) +IF(CP284="",0,POWER(10,((CP284+'ModelParams Lw'!$R$4)/10))) +IF(CQ284="",0,POWER(10,((CQ284+'ModelParams Lw'!$S$4)/10))) +IF(CR284="",0,POWER(10,((CR284+'ModelParams Lw'!$T$4)/10))) +IF(CS284="",0,POWER(10,((CS284+'ModelParams Lw'!$U$4)/10)))+IF(CT284="",0,POWER(10,((CT284+'ModelParams Lw'!$V$4)/10))))</f>
        <v>#DIV/0!</v>
      </c>
      <c r="CV284" s="24" t="e">
        <f t="shared" si="117"/>
        <v>#DIV/0!</v>
      </c>
      <c r="CW284" s="24" t="e">
        <f>(CM284-'ModelParams Lw'!O$10)/'ModelParams Lw'!O$11</f>
        <v>#DIV/0!</v>
      </c>
      <c r="CX284" s="24" t="e">
        <f>(CN284-'ModelParams Lw'!P$10)/'ModelParams Lw'!P$11</f>
        <v>#DIV/0!</v>
      </c>
      <c r="CY284" s="24" t="e">
        <f>(CO284-'ModelParams Lw'!Q$10)/'ModelParams Lw'!Q$11</f>
        <v>#DIV/0!</v>
      </c>
      <c r="CZ284" s="24" t="e">
        <f>(CP284-'ModelParams Lw'!R$10)/'ModelParams Lw'!R$11</f>
        <v>#DIV/0!</v>
      </c>
      <c r="DA284" s="24" t="e">
        <f>(CQ284-'ModelParams Lw'!S$10)/'ModelParams Lw'!S$11</f>
        <v>#DIV/0!</v>
      </c>
      <c r="DB284" s="24" t="e">
        <f>(CR284-'ModelParams Lw'!T$10)/'ModelParams Lw'!T$11</f>
        <v>#DIV/0!</v>
      </c>
      <c r="DC284" s="24" t="e">
        <f>(CS284-'ModelParams Lw'!U$10)/'ModelParams Lw'!U$11</f>
        <v>#DIV/0!</v>
      </c>
      <c r="DD284" s="24" t="e">
        <f>(CT284-'ModelParams Lw'!V$10)/'ModelParams Lw'!V$11</f>
        <v>#DIV/0!</v>
      </c>
    </row>
    <row r="285" spans="1:108" x14ac:dyDescent="0.25">
      <c r="A285" s="12">
        <f>'Sound Power'!B285</f>
        <v>0</v>
      </c>
      <c r="B285" s="12">
        <f>'Sound Power'!D285</f>
        <v>0</v>
      </c>
      <c r="C285" s="12">
        <f>'Sound Power'!E285</f>
        <v>0</v>
      </c>
      <c r="D285" s="12">
        <f>'Sound Power'!F285</f>
        <v>0</v>
      </c>
      <c r="E285" s="67" t="e">
        <f>IF(Calcul!$G290="SA",'Sound Power'!AY285,'Sound Power'!P285)</f>
        <v>#DIV/0!</v>
      </c>
      <c r="F285" s="67" t="e">
        <f>IF(Calcul!$G290="SA",'Sound Power'!AZ285,'Sound Power'!Q285)</f>
        <v>#DIV/0!</v>
      </c>
      <c r="G285" s="67" t="e">
        <f>IF(Calcul!$G290="SA",'Sound Power'!BA285,'Sound Power'!R285)</f>
        <v>#DIV/0!</v>
      </c>
      <c r="H285" s="67" t="e">
        <f>IF(Calcul!$G290="SA",'Sound Power'!BB285,'Sound Power'!S285)</f>
        <v>#DIV/0!</v>
      </c>
      <c r="I285" s="67" t="e">
        <f>IF(Calcul!$G290="SA",'Sound Power'!BC285,'Sound Power'!T285)</f>
        <v>#DIV/0!</v>
      </c>
      <c r="J285" s="67" t="e">
        <f>IF(Calcul!$G290="SA",'Sound Power'!BD285,'Sound Power'!U285)</f>
        <v>#DIV/0!</v>
      </c>
      <c r="K285" s="67" t="e">
        <f>IF(Calcul!$G290="SA",'Sound Power'!BE285,'Sound Power'!V285)</f>
        <v>#DIV/0!</v>
      </c>
      <c r="L285" s="67" t="e">
        <f>IF(Calcul!$G290="SA",'Sound Power'!BF285,'Sound Power'!W285)</f>
        <v>#DIV/0!</v>
      </c>
      <c r="M285" s="67" t="e">
        <f>'Sound Power'!BY285</f>
        <v>#DIV/0!</v>
      </c>
      <c r="N285" s="67" t="e">
        <f>'Sound Power'!BZ285</f>
        <v>#DIV/0!</v>
      </c>
      <c r="O285" s="67" t="e">
        <f>'Sound Power'!CA285</f>
        <v>#DIV/0!</v>
      </c>
      <c r="P285" s="67" t="e">
        <f>'Sound Power'!CB285</f>
        <v>#DIV/0!</v>
      </c>
      <c r="Q285" s="67" t="e">
        <f>'Sound Power'!CC285</f>
        <v>#DIV/0!</v>
      </c>
      <c r="R285" s="67" t="e">
        <f>'Sound Power'!CD285</f>
        <v>#DIV/0!</v>
      </c>
      <c r="S285" s="67" t="e">
        <f>'Sound Power'!CE285</f>
        <v>#DIV/0!</v>
      </c>
      <c r="T285" s="67" t="e">
        <f>'Sound Power'!CF285</f>
        <v>#DIV/0!</v>
      </c>
      <c r="U285" s="64">
        <f t="shared" si="97"/>
        <v>0</v>
      </c>
      <c r="V285" s="64">
        <f t="shared" si="98"/>
        <v>0</v>
      </c>
      <c r="W285" s="67" t="e">
        <f>('ModelParams Lp'!B$4*10^'ModelParams Lp'!B$5*($U285/$V285)^'ModelParams Lp'!B$6)*3</f>
        <v>#DIV/0!</v>
      </c>
      <c r="X285" s="67" t="e">
        <f>('ModelParams Lp'!C$4*10^'ModelParams Lp'!C$5*($U285/$V285)^'ModelParams Lp'!C$6)*3</f>
        <v>#DIV/0!</v>
      </c>
      <c r="Y285" s="67" t="e">
        <f>('ModelParams Lp'!D$4*10^'ModelParams Lp'!D$5*($U285/$V285)^'ModelParams Lp'!D$6)*3</f>
        <v>#DIV/0!</v>
      </c>
      <c r="Z285" s="67" t="e">
        <f>('ModelParams Lp'!E$4*10^'ModelParams Lp'!E$5*($U285/$V285)^'ModelParams Lp'!E$6)*3</f>
        <v>#DIV/0!</v>
      </c>
      <c r="AA285" s="67" t="e">
        <f>('ModelParams Lp'!F$4*10^'ModelParams Lp'!F$5*($U285/$V285)^'ModelParams Lp'!F$6)*3</f>
        <v>#DIV/0!</v>
      </c>
      <c r="AB285" s="67" t="e">
        <f>('ModelParams Lp'!G$4*10^'ModelParams Lp'!G$5*($U285/$V285)^'ModelParams Lp'!G$6)*3</f>
        <v>#DIV/0!</v>
      </c>
      <c r="AC285" s="67" t="e">
        <f>('ModelParams Lp'!H$4*10^'ModelParams Lp'!H$5*($U285/$V285)^'ModelParams Lp'!H$6)*3</f>
        <v>#DIV/0!</v>
      </c>
      <c r="AD285" s="67" t="e">
        <f>('ModelParams Lp'!I$4*10^'ModelParams Lp'!I$5*($U285/$V285)^'ModelParams Lp'!I$6)*3</f>
        <v>#DIV/0!</v>
      </c>
      <c r="AE285" s="53" t="e">
        <f t="shared" si="99"/>
        <v>#DIV/0!</v>
      </c>
      <c r="AF285" s="53" t="e">
        <f>IF(AE285&lt;'ModelParams Lp'!$B$16,-1,IF(AE285&lt;'ModelParams Lp'!$C$16,0,IF(AE285&lt;'ModelParams Lp'!$D$16,1,IF(AE285&lt;'ModelParams Lp'!$E$16,2,IF(AE285&lt;'ModelParams Lp'!$F$16,3,IF(AE285&lt;'ModelParams Lp'!$G$16,4,IF(AE285&lt;'ModelParams Lp'!$H$16,5,6)))))))</f>
        <v>#DIV/0!</v>
      </c>
      <c r="AG285" s="67" t="e">
        <f ca="1">IF($AF285&gt;1,0,OFFSET('ModelParams Lp'!$C$12,0,-'Sound Pressure'!$AF285))</f>
        <v>#DIV/0!</v>
      </c>
      <c r="AH285" s="67" t="e">
        <f ca="1">IF($AF285&gt;2,0,OFFSET('ModelParams Lp'!$D$12,0,-'Sound Pressure'!$AF285))</f>
        <v>#DIV/0!</v>
      </c>
      <c r="AI285" s="67" t="e">
        <f ca="1">IF($AF285&gt;3,0,OFFSET('ModelParams Lp'!$E$12,0,-'Sound Pressure'!$AF285))</f>
        <v>#DIV/0!</v>
      </c>
      <c r="AJ285" s="67" t="e">
        <f ca="1">IF($AF285&gt;4,0,OFFSET('ModelParams Lp'!$F$12,0,-'Sound Pressure'!$AF285))</f>
        <v>#DIV/0!</v>
      </c>
      <c r="AK285" s="67" t="e">
        <f ca="1">IF($AF285&gt;3,0,OFFSET('ModelParams Lp'!$G$12,0,-'Sound Pressure'!$AF285))</f>
        <v>#DIV/0!</v>
      </c>
      <c r="AL285" s="67" t="e">
        <f ca="1">IF($AF285&gt;5,0,OFFSET('ModelParams Lp'!$H$12,0,-'Sound Pressure'!$AF285))</f>
        <v>#DIV/0!</v>
      </c>
      <c r="AM285" s="67" t="e">
        <f ca="1">IF($AF285&gt;6,0,OFFSET('ModelParams Lp'!$I$12,0,-'Sound Pressure'!$AF285))</f>
        <v>#DIV/0!</v>
      </c>
      <c r="AN285" s="67" t="e">
        <f ca="1">IF($AF285&gt;7,0,IF($AF$4&lt;0,3,OFFSET('ModelParams Lp'!$J$12,0,-'Sound Pressure'!$AF285)))</f>
        <v>#DIV/0!</v>
      </c>
      <c r="AO285" s="67" t="e">
        <f t="shared" si="118"/>
        <v>#DIV/0!</v>
      </c>
      <c r="AP285" s="67" t="e">
        <f t="shared" si="118"/>
        <v>#DIV/0!</v>
      </c>
      <c r="AQ285" s="67" t="e">
        <f t="shared" si="118"/>
        <v>#DIV/0!</v>
      </c>
      <c r="AR285" s="67" t="e">
        <f t="shared" si="118"/>
        <v>#DIV/0!</v>
      </c>
      <c r="AS285" s="67" t="e">
        <f t="shared" si="118"/>
        <v>#DIV/0!</v>
      </c>
      <c r="AT285" s="67" t="e">
        <f t="shared" si="118"/>
        <v>#DIV/0!</v>
      </c>
      <c r="AU285" s="67" t="e">
        <f t="shared" si="118"/>
        <v>#DIV/0!</v>
      </c>
      <c r="AV285" s="67" t="e">
        <f t="shared" si="118"/>
        <v>#DIV/0!</v>
      </c>
      <c r="AW285" s="67">
        <f>'ModelParams Lp'!B$22</f>
        <v>4</v>
      </c>
      <c r="AX285" s="67">
        <f>'ModelParams Lp'!C$22</f>
        <v>2</v>
      </c>
      <c r="AY285" s="67">
        <f>'ModelParams Lp'!D$22</f>
        <v>1</v>
      </c>
      <c r="AZ285" s="67">
        <f>'ModelParams Lp'!E$22</f>
        <v>0</v>
      </c>
      <c r="BA285" s="67">
        <f>'ModelParams Lp'!F$22</f>
        <v>0</v>
      </c>
      <c r="BB285" s="67">
        <f>'ModelParams Lp'!G$22</f>
        <v>0</v>
      </c>
      <c r="BC285" s="67">
        <f>'ModelParams Lp'!H$22</f>
        <v>0</v>
      </c>
      <c r="BD285" s="67">
        <f>'ModelParams Lp'!I$22</f>
        <v>0</v>
      </c>
      <c r="BE285" s="67" t="e">
        <f>-10*LOG(2/(4*PI()*2^2)+4/(0.163*(Calcul!$K290*Calcul!$L290)/VLOOKUP(Calcul!$I290,'ModelParams Lp'!$E$37:$F$39,2,0)))</f>
        <v>#N/A</v>
      </c>
      <c r="BF285" s="67" t="e">
        <f>-10*LOG(2/(4*PI()*2^2)+4/(0.163*(Calcul!$K290*Calcul!$L290)/VLOOKUP(Calcul!$I290,'ModelParams Lp'!$E$37:$F$39,2,0)))</f>
        <v>#N/A</v>
      </c>
      <c r="BG285" s="67" t="e">
        <f>-10*LOG(2/(4*PI()*2^2)+4/(0.163*(Calcul!$K290*Calcul!$L290)/VLOOKUP(Calcul!$I290,'ModelParams Lp'!$E$37:$F$39,2,0)))</f>
        <v>#N/A</v>
      </c>
      <c r="BH285" s="67" t="e">
        <f>-10*LOG(2/(4*PI()*2^2)+4/(0.163*(Calcul!$K290*Calcul!$L290)/VLOOKUP(Calcul!$I290,'ModelParams Lp'!$E$37:$F$39,2,0)))</f>
        <v>#N/A</v>
      </c>
      <c r="BI285" s="67" t="e">
        <f>-10*LOG(2/(4*PI()*2^2)+4/(0.163*(Calcul!$K290*Calcul!$L290)/VLOOKUP(Calcul!$I290,'ModelParams Lp'!$E$37:$F$39,2,0)))</f>
        <v>#N/A</v>
      </c>
      <c r="BJ285" s="67" t="e">
        <f>-10*LOG(2/(4*PI()*2^2)+4/(0.163*(Calcul!$K290*Calcul!$L290)/VLOOKUP(Calcul!$I290,'ModelParams Lp'!$E$37:$F$39,2,0)))</f>
        <v>#N/A</v>
      </c>
      <c r="BK285" s="67" t="e">
        <f>-10*LOG(2/(4*PI()*2^2)+4/(0.163*(Calcul!$K290*Calcul!$L290)/VLOOKUP(Calcul!$I290,'ModelParams Lp'!$E$37:$F$39,2,0)))</f>
        <v>#N/A</v>
      </c>
      <c r="BL285" s="67" t="e">
        <f>-10*LOG(2/(4*PI()*2^2)+4/(0.163*(Calcul!$K290*Calcul!$L290)/VLOOKUP(Calcul!$I290,'ModelParams Lp'!$E$37:$F$39,2,0)))</f>
        <v>#N/A</v>
      </c>
      <c r="BM285" s="67" t="e">
        <f>VLOOKUP(Calcul!$J290,'ModelParams Lp'!$D$28:$O$32,5,0)+BE285</f>
        <v>#N/A</v>
      </c>
      <c r="BN285" s="67" t="e">
        <f>VLOOKUP(Calcul!$J290,'ModelParams Lp'!$D$28:$O$32,6,0)+BF285</f>
        <v>#N/A</v>
      </c>
      <c r="BO285" s="67" t="e">
        <f>VLOOKUP(Calcul!$J290,'ModelParams Lp'!$D$28:$O$32,7,0)+BG285</f>
        <v>#N/A</v>
      </c>
      <c r="BP285" s="67" t="e">
        <f>VLOOKUP(Calcul!$J290,'ModelParams Lp'!$D$28:$O$32,8,0)+BH285</f>
        <v>#N/A</v>
      </c>
      <c r="BQ285" s="67" t="e">
        <f>VLOOKUP(Calcul!$J290,'ModelParams Lp'!$D$28:$O$32,9,0)+BI285</f>
        <v>#N/A</v>
      </c>
      <c r="BR285" s="67" t="e">
        <f>VLOOKUP(Calcul!$J290,'ModelParams Lp'!$D$28:$O$32,10,0)+BJ285</f>
        <v>#N/A</v>
      </c>
      <c r="BS285" s="67" t="e">
        <f>VLOOKUP(Calcul!$J290,'ModelParams Lp'!$D$28:$O$32,11,0)+BK285</f>
        <v>#N/A</v>
      </c>
      <c r="BT285" s="67" t="e">
        <f>VLOOKUP(Calcul!$J290,'ModelParams Lp'!$D$28:$O$32,12,0)+BL285</f>
        <v>#N/A</v>
      </c>
      <c r="BU285" s="66" t="e">
        <f t="shared" ca="1" si="100"/>
        <v>#DIV/0!</v>
      </c>
      <c r="BV285" s="66" t="e">
        <f t="shared" ca="1" si="101"/>
        <v>#DIV/0!</v>
      </c>
      <c r="BW285" s="66" t="e">
        <f t="shared" ca="1" si="102"/>
        <v>#DIV/0!</v>
      </c>
      <c r="BX285" s="66" t="e">
        <f t="shared" ca="1" si="103"/>
        <v>#DIV/0!</v>
      </c>
      <c r="BY285" s="66" t="e">
        <f t="shared" ca="1" si="104"/>
        <v>#DIV/0!</v>
      </c>
      <c r="BZ285" s="66" t="e">
        <f t="shared" ca="1" si="105"/>
        <v>#DIV/0!</v>
      </c>
      <c r="CA285" s="66" t="e">
        <f t="shared" ca="1" si="106"/>
        <v>#DIV/0!</v>
      </c>
      <c r="CB285" s="66" t="e">
        <f t="shared" ca="1" si="107"/>
        <v>#DIV/0!</v>
      </c>
      <c r="CC285" s="24" t="e">
        <f ca="1">10*LOG10(IF(BU285="",0,POWER(10,((BU285+'ModelParams Lw'!$O$4)/10))) +IF(BV285="",0,POWER(10,((BV285+'ModelParams Lw'!$P$4)/10))) +IF(BW285="",0,POWER(10,((BW285+'ModelParams Lw'!$Q$4)/10))) +IF(BX285="",0,POWER(10,((BX285+'ModelParams Lw'!$R$4)/10))) +IF(BY285="",0,POWER(10,((BY285+'ModelParams Lw'!$S$4)/10))) +IF(BZ285="",0,POWER(10,((BZ285+'ModelParams Lw'!$T$4)/10))) +IF(CA285="",0,POWER(10,((CA285+'ModelParams Lw'!$U$4)/10)))+IF(CB285="",0,POWER(10,((CB285+'ModelParams Lw'!$V$4)/10))))</f>
        <v>#DIV/0!</v>
      </c>
      <c r="CD285" s="24" t="e">
        <f t="shared" ca="1" si="108"/>
        <v>#DIV/0!</v>
      </c>
      <c r="CE285" s="24" t="e">
        <f ca="1">(BU285-'ModelParams Lw'!O$10)/'ModelParams Lw'!O$11</f>
        <v>#DIV/0!</v>
      </c>
      <c r="CF285" s="24" t="e">
        <f ca="1">(BV285-'ModelParams Lw'!P$10)/'ModelParams Lw'!P$11</f>
        <v>#DIV/0!</v>
      </c>
      <c r="CG285" s="24" t="e">
        <f ca="1">(BW285-'ModelParams Lw'!Q$10)/'ModelParams Lw'!Q$11</f>
        <v>#DIV/0!</v>
      </c>
      <c r="CH285" s="24" t="e">
        <f ca="1">(BX285-'ModelParams Lw'!R$10)/'ModelParams Lw'!R$11</f>
        <v>#DIV/0!</v>
      </c>
      <c r="CI285" s="24" t="e">
        <f ca="1">(BY285-'ModelParams Lw'!S$10)/'ModelParams Lw'!S$11</f>
        <v>#DIV/0!</v>
      </c>
      <c r="CJ285" s="24" t="e">
        <f ca="1">(BZ285-'ModelParams Lw'!T$10)/'ModelParams Lw'!T$11</f>
        <v>#DIV/0!</v>
      </c>
      <c r="CK285" s="24" t="e">
        <f ca="1">(CA285-'ModelParams Lw'!U$10)/'ModelParams Lw'!U$11</f>
        <v>#DIV/0!</v>
      </c>
      <c r="CL285" s="24" t="e">
        <f ca="1">(CB285-'ModelParams Lw'!V$10)/'ModelParams Lw'!V$11</f>
        <v>#DIV/0!</v>
      </c>
      <c r="CM285" s="66" t="e">
        <f t="shared" si="109"/>
        <v>#DIV/0!</v>
      </c>
      <c r="CN285" s="66" t="e">
        <f t="shared" si="110"/>
        <v>#DIV/0!</v>
      </c>
      <c r="CO285" s="66" t="e">
        <f t="shared" si="111"/>
        <v>#DIV/0!</v>
      </c>
      <c r="CP285" s="66" t="e">
        <f t="shared" si="112"/>
        <v>#DIV/0!</v>
      </c>
      <c r="CQ285" s="66" t="e">
        <f t="shared" si="113"/>
        <v>#DIV/0!</v>
      </c>
      <c r="CR285" s="66" t="e">
        <f t="shared" si="114"/>
        <v>#DIV/0!</v>
      </c>
      <c r="CS285" s="66" t="e">
        <f t="shared" si="115"/>
        <v>#DIV/0!</v>
      </c>
      <c r="CT285" s="66" t="e">
        <f t="shared" si="116"/>
        <v>#DIV/0!</v>
      </c>
      <c r="CU285" s="24" t="e">
        <f>10*LOG10(IF(CM285="",0,POWER(10,((CM285+'ModelParams Lw'!$O$4)/10))) +IF(CN285="",0,POWER(10,((CN285+'ModelParams Lw'!$P$4)/10))) +IF(CO285="",0,POWER(10,((CO285+'ModelParams Lw'!$Q$4)/10))) +IF(CP285="",0,POWER(10,((CP285+'ModelParams Lw'!$R$4)/10))) +IF(CQ285="",0,POWER(10,((CQ285+'ModelParams Lw'!$S$4)/10))) +IF(CR285="",0,POWER(10,((CR285+'ModelParams Lw'!$T$4)/10))) +IF(CS285="",0,POWER(10,((CS285+'ModelParams Lw'!$U$4)/10)))+IF(CT285="",0,POWER(10,((CT285+'ModelParams Lw'!$V$4)/10))))</f>
        <v>#DIV/0!</v>
      </c>
      <c r="CV285" s="24" t="e">
        <f t="shared" si="117"/>
        <v>#DIV/0!</v>
      </c>
      <c r="CW285" s="24" t="e">
        <f>(CM285-'ModelParams Lw'!O$10)/'ModelParams Lw'!O$11</f>
        <v>#DIV/0!</v>
      </c>
      <c r="CX285" s="24" t="e">
        <f>(CN285-'ModelParams Lw'!P$10)/'ModelParams Lw'!P$11</f>
        <v>#DIV/0!</v>
      </c>
      <c r="CY285" s="24" t="e">
        <f>(CO285-'ModelParams Lw'!Q$10)/'ModelParams Lw'!Q$11</f>
        <v>#DIV/0!</v>
      </c>
      <c r="CZ285" s="24" t="e">
        <f>(CP285-'ModelParams Lw'!R$10)/'ModelParams Lw'!R$11</f>
        <v>#DIV/0!</v>
      </c>
      <c r="DA285" s="24" t="e">
        <f>(CQ285-'ModelParams Lw'!S$10)/'ModelParams Lw'!S$11</f>
        <v>#DIV/0!</v>
      </c>
      <c r="DB285" s="24" t="e">
        <f>(CR285-'ModelParams Lw'!T$10)/'ModelParams Lw'!T$11</f>
        <v>#DIV/0!</v>
      </c>
      <c r="DC285" s="24" t="e">
        <f>(CS285-'ModelParams Lw'!U$10)/'ModelParams Lw'!U$11</f>
        <v>#DIV/0!</v>
      </c>
      <c r="DD285" s="24" t="e">
        <f>(CT285-'ModelParams Lw'!V$10)/'ModelParams Lw'!V$11</f>
        <v>#DIV/0!</v>
      </c>
    </row>
    <row r="286" spans="1:108" x14ac:dyDescent="0.25">
      <c r="A286" s="12">
        <f>'Sound Power'!B286</f>
        <v>0</v>
      </c>
      <c r="B286" s="12">
        <f>'Sound Power'!D286</f>
        <v>0</v>
      </c>
      <c r="C286" s="12">
        <f>'Sound Power'!E286</f>
        <v>0</v>
      </c>
      <c r="D286" s="12">
        <f>'Sound Power'!F286</f>
        <v>0</v>
      </c>
      <c r="E286" s="67" t="e">
        <f>IF(Calcul!$G291="SA",'Sound Power'!AY286,'Sound Power'!P286)</f>
        <v>#DIV/0!</v>
      </c>
      <c r="F286" s="67" t="e">
        <f>IF(Calcul!$G291="SA",'Sound Power'!AZ286,'Sound Power'!Q286)</f>
        <v>#DIV/0!</v>
      </c>
      <c r="G286" s="67" t="e">
        <f>IF(Calcul!$G291="SA",'Sound Power'!BA286,'Sound Power'!R286)</f>
        <v>#DIV/0!</v>
      </c>
      <c r="H286" s="67" t="e">
        <f>IF(Calcul!$G291="SA",'Sound Power'!BB286,'Sound Power'!S286)</f>
        <v>#DIV/0!</v>
      </c>
      <c r="I286" s="67" t="e">
        <f>IF(Calcul!$G291="SA",'Sound Power'!BC286,'Sound Power'!T286)</f>
        <v>#DIV/0!</v>
      </c>
      <c r="J286" s="67" t="e">
        <f>IF(Calcul!$G291="SA",'Sound Power'!BD286,'Sound Power'!U286)</f>
        <v>#DIV/0!</v>
      </c>
      <c r="K286" s="67" t="e">
        <f>IF(Calcul!$G291="SA",'Sound Power'!BE286,'Sound Power'!V286)</f>
        <v>#DIV/0!</v>
      </c>
      <c r="L286" s="67" t="e">
        <f>IF(Calcul!$G291="SA",'Sound Power'!BF286,'Sound Power'!W286)</f>
        <v>#DIV/0!</v>
      </c>
      <c r="M286" s="67" t="e">
        <f>'Sound Power'!BY286</f>
        <v>#DIV/0!</v>
      </c>
      <c r="N286" s="67" t="e">
        <f>'Sound Power'!BZ286</f>
        <v>#DIV/0!</v>
      </c>
      <c r="O286" s="67" t="e">
        <f>'Sound Power'!CA286</f>
        <v>#DIV/0!</v>
      </c>
      <c r="P286" s="67" t="e">
        <f>'Sound Power'!CB286</f>
        <v>#DIV/0!</v>
      </c>
      <c r="Q286" s="67" t="e">
        <f>'Sound Power'!CC286</f>
        <v>#DIV/0!</v>
      </c>
      <c r="R286" s="67" t="e">
        <f>'Sound Power'!CD286</f>
        <v>#DIV/0!</v>
      </c>
      <c r="S286" s="67" t="e">
        <f>'Sound Power'!CE286</f>
        <v>#DIV/0!</v>
      </c>
      <c r="T286" s="67" t="e">
        <f>'Sound Power'!CF286</f>
        <v>#DIV/0!</v>
      </c>
      <c r="U286" s="64">
        <f t="shared" si="97"/>
        <v>0</v>
      </c>
      <c r="V286" s="64">
        <f t="shared" si="98"/>
        <v>0</v>
      </c>
      <c r="W286" s="67" t="e">
        <f>('ModelParams Lp'!B$4*10^'ModelParams Lp'!B$5*($U286/$V286)^'ModelParams Lp'!B$6)*3</f>
        <v>#DIV/0!</v>
      </c>
      <c r="X286" s="67" t="e">
        <f>('ModelParams Lp'!C$4*10^'ModelParams Lp'!C$5*($U286/$V286)^'ModelParams Lp'!C$6)*3</f>
        <v>#DIV/0!</v>
      </c>
      <c r="Y286" s="67" t="e">
        <f>('ModelParams Lp'!D$4*10^'ModelParams Lp'!D$5*($U286/$V286)^'ModelParams Lp'!D$6)*3</f>
        <v>#DIV/0!</v>
      </c>
      <c r="Z286" s="67" t="e">
        <f>('ModelParams Lp'!E$4*10^'ModelParams Lp'!E$5*($U286/$V286)^'ModelParams Lp'!E$6)*3</f>
        <v>#DIV/0!</v>
      </c>
      <c r="AA286" s="67" t="e">
        <f>('ModelParams Lp'!F$4*10^'ModelParams Lp'!F$5*($U286/$V286)^'ModelParams Lp'!F$6)*3</f>
        <v>#DIV/0!</v>
      </c>
      <c r="AB286" s="67" t="e">
        <f>('ModelParams Lp'!G$4*10^'ModelParams Lp'!G$5*($U286/$V286)^'ModelParams Lp'!G$6)*3</f>
        <v>#DIV/0!</v>
      </c>
      <c r="AC286" s="67" t="e">
        <f>('ModelParams Lp'!H$4*10^'ModelParams Lp'!H$5*($U286/$V286)^'ModelParams Lp'!H$6)*3</f>
        <v>#DIV/0!</v>
      </c>
      <c r="AD286" s="67" t="e">
        <f>('ModelParams Lp'!I$4*10^'ModelParams Lp'!I$5*($U286/$V286)^'ModelParams Lp'!I$6)*3</f>
        <v>#DIV/0!</v>
      </c>
      <c r="AE286" s="53" t="e">
        <f t="shared" si="99"/>
        <v>#DIV/0!</v>
      </c>
      <c r="AF286" s="53" t="e">
        <f>IF(AE286&lt;'ModelParams Lp'!$B$16,-1,IF(AE286&lt;'ModelParams Lp'!$C$16,0,IF(AE286&lt;'ModelParams Lp'!$D$16,1,IF(AE286&lt;'ModelParams Lp'!$E$16,2,IF(AE286&lt;'ModelParams Lp'!$F$16,3,IF(AE286&lt;'ModelParams Lp'!$G$16,4,IF(AE286&lt;'ModelParams Lp'!$H$16,5,6)))))))</f>
        <v>#DIV/0!</v>
      </c>
      <c r="AG286" s="67" t="e">
        <f ca="1">IF($AF286&gt;1,0,OFFSET('ModelParams Lp'!$C$12,0,-'Sound Pressure'!$AF286))</f>
        <v>#DIV/0!</v>
      </c>
      <c r="AH286" s="67" t="e">
        <f ca="1">IF($AF286&gt;2,0,OFFSET('ModelParams Lp'!$D$12,0,-'Sound Pressure'!$AF286))</f>
        <v>#DIV/0!</v>
      </c>
      <c r="AI286" s="67" t="e">
        <f ca="1">IF($AF286&gt;3,0,OFFSET('ModelParams Lp'!$E$12,0,-'Sound Pressure'!$AF286))</f>
        <v>#DIV/0!</v>
      </c>
      <c r="AJ286" s="67" t="e">
        <f ca="1">IF($AF286&gt;4,0,OFFSET('ModelParams Lp'!$F$12,0,-'Sound Pressure'!$AF286))</f>
        <v>#DIV/0!</v>
      </c>
      <c r="AK286" s="67" t="e">
        <f ca="1">IF($AF286&gt;3,0,OFFSET('ModelParams Lp'!$G$12,0,-'Sound Pressure'!$AF286))</f>
        <v>#DIV/0!</v>
      </c>
      <c r="AL286" s="67" t="e">
        <f ca="1">IF($AF286&gt;5,0,OFFSET('ModelParams Lp'!$H$12,0,-'Sound Pressure'!$AF286))</f>
        <v>#DIV/0!</v>
      </c>
      <c r="AM286" s="67" t="e">
        <f ca="1">IF($AF286&gt;6,0,OFFSET('ModelParams Lp'!$I$12,0,-'Sound Pressure'!$AF286))</f>
        <v>#DIV/0!</v>
      </c>
      <c r="AN286" s="67" t="e">
        <f ca="1">IF($AF286&gt;7,0,IF($AF$4&lt;0,3,OFFSET('ModelParams Lp'!$J$12,0,-'Sound Pressure'!$AF286)))</f>
        <v>#DIV/0!</v>
      </c>
      <c r="AO286" s="67" t="e">
        <f t="shared" si="118"/>
        <v>#DIV/0!</v>
      </c>
      <c r="AP286" s="67" t="e">
        <f t="shared" si="118"/>
        <v>#DIV/0!</v>
      </c>
      <c r="AQ286" s="67" t="e">
        <f t="shared" si="118"/>
        <v>#DIV/0!</v>
      </c>
      <c r="AR286" s="67" t="e">
        <f t="shared" si="118"/>
        <v>#DIV/0!</v>
      </c>
      <c r="AS286" s="67" t="e">
        <f t="shared" si="118"/>
        <v>#DIV/0!</v>
      </c>
      <c r="AT286" s="67" t="e">
        <f t="shared" si="118"/>
        <v>#DIV/0!</v>
      </c>
      <c r="AU286" s="67" t="e">
        <f t="shared" si="118"/>
        <v>#DIV/0!</v>
      </c>
      <c r="AV286" s="67" t="e">
        <f t="shared" si="118"/>
        <v>#DIV/0!</v>
      </c>
      <c r="AW286" s="67">
        <f>'ModelParams Lp'!B$22</f>
        <v>4</v>
      </c>
      <c r="AX286" s="67">
        <f>'ModelParams Lp'!C$22</f>
        <v>2</v>
      </c>
      <c r="AY286" s="67">
        <f>'ModelParams Lp'!D$22</f>
        <v>1</v>
      </c>
      <c r="AZ286" s="67">
        <f>'ModelParams Lp'!E$22</f>
        <v>0</v>
      </c>
      <c r="BA286" s="67">
        <f>'ModelParams Lp'!F$22</f>
        <v>0</v>
      </c>
      <c r="BB286" s="67">
        <f>'ModelParams Lp'!G$22</f>
        <v>0</v>
      </c>
      <c r="BC286" s="67">
        <f>'ModelParams Lp'!H$22</f>
        <v>0</v>
      </c>
      <c r="BD286" s="67">
        <f>'ModelParams Lp'!I$22</f>
        <v>0</v>
      </c>
      <c r="BE286" s="67" t="e">
        <f>-10*LOG(2/(4*PI()*2^2)+4/(0.163*(Calcul!$K291*Calcul!$L291)/VLOOKUP(Calcul!$I291,'ModelParams Lp'!$E$37:$F$39,2,0)))</f>
        <v>#N/A</v>
      </c>
      <c r="BF286" s="67" t="e">
        <f>-10*LOG(2/(4*PI()*2^2)+4/(0.163*(Calcul!$K291*Calcul!$L291)/VLOOKUP(Calcul!$I291,'ModelParams Lp'!$E$37:$F$39,2,0)))</f>
        <v>#N/A</v>
      </c>
      <c r="BG286" s="67" t="e">
        <f>-10*LOG(2/(4*PI()*2^2)+4/(0.163*(Calcul!$K291*Calcul!$L291)/VLOOKUP(Calcul!$I291,'ModelParams Lp'!$E$37:$F$39,2,0)))</f>
        <v>#N/A</v>
      </c>
      <c r="BH286" s="67" t="e">
        <f>-10*LOG(2/(4*PI()*2^2)+4/(0.163*(Calcul!$K291*Calcul!$L291)/VLOOKUP(Calcul!$I291,'ModelParams Lp'!$E$37:$F$39,2,0)))</f>
        <v>#N/A</v>
      </c>
      <c r="BI286" s="67" t="e">
        <f>-10*LOG(2/(4*PI()*2^2)+4/(0.163*(Calcul!$K291*Calcul!$L291)/VLOOKUP(Calcul!$I291,'ModelParams Lp'!$E$37:$F$39,2,0)))</f>
        <v>#N/A</v>
      </c>
      <c r="BJ286" s="67" t="e">
        <f>-10*LOG(2/(4*PI()*2^2)+4/(0.163*(Calcul!$K291*Calcul!$L291)/VLOOKUP(Calcul!$I291,'ModelParams Lp'!$E$37:$F$39,2,0)))</f>
        <v>#N/A</v>
      </c>
      <c r="BK286" s="67" t="e">
        <f>-10*LOG(2/(4*PI()*2^2)+4/(0.163*(Calcul!$K291*Calcul!$L291)/VLOOKUP(Calcul!$I291,'ModelParams Lp'!$E$37:$F$39,2,0)))</f>
        <v>#N/A</v>
      </c>
      <c r="BL286" s="67" t="e">
        <f>-10*LOG(2/(4*PI()*2^2)+4/(0.163*(Calcul!$K291*Calcul!$L291)/VLOOKUP(Calcul!$I291,'ModelParams Lp'!$E$37:$F$39,2,0)))</f>
        <v>#N/A</v>
      </c>
      <c r="BM286" s="67" t="e">
        <f>VLOOKUP(Calcul!$J291,'ModelParams Lp'!$D$28:$O$32,5,0)+BE286</f>
        <v>#N/A</v>
      </c>
      <c r="BN286" s="67" t="e">
        <f>VLOOKUP(Calcul!$J291,'ModelParams Lp'!$D$28:$O$32,6,0)+BF286</f>
        <v>#N/A</v>
      </c>
      <c r="BO286" s="67" t="e">
        <f>VLOOKUP(Calcul!$J291,'ModelParams Lp'!$D$28:$O$32,7,0)+BG286</f>
        <v>#N/A</v>
      </c>
      <c r="BP286" s="67" t="e">
        <f>VLOOKUP(Calcul!$J291,'ModelParams Lp'!$D$28:$O$32,8,0)+BH286</f>
        <v>#N/A</v>
      </c>
      <c r="BQ286" s="67" t="e">
        <f>VLOOKUP(Calcul!$J291,'ModelParams Lp'!$D$28:$O$32,9,0)+BI286</f>
        <v>#N/A</v>
      </c>
      <c r="BR286" s="67" t="e">
        <f>VLOOKUP(Calcul!$J291,'ModelParams Lp'!$D$28:$O$32,10,0)+BJ286</f>
        <v>#N/A</v>
      </c>
      <c r="BS286" s="67" t="e">
        <f>VLOOKUP(Calcul!$J291,'ModelParams Lp'!$D$28:$O$32,11,0)+BK286</f>
        <v>#N/A</v>
      </c>
      <c r="BT286" s="67" t="e">
        <f>VLOOKUP(Calcul!$J291,'ModelParams Lp'!$D$28:$O$32,12,0)+BL286</f>
        <v>#N/A</v>
      </c>
      <c r="BU286" s="66" t="e">
        <f t="shared" ca="1" si="100"/>
        <v>#DIV/0!</v>
      </c>
      <c r="BV286" s="66" t="e">
        <f t="shared" ca="1" si="101"/>
        <v>#DIV/0!</v>
      </c>
      <c r="BW286" s="66" t="e">
        <f t="shared" ca="1" si="102"/>
        <v>#DIV/0!</v>
      </c>
      <c r="BX286" s="66" t="e">
        <f t="shared" ca="1" si="103"/>
        <v>#DIV/0!</v>
      </c>
      <c r="BY286" s="66" t="e">
        <f t="shared" ca="1" si="104"/>
        <v>#DIV/0!</v>
      </c>
      <c r="BZ286" s="66" t="e">
        <f t="shared" ca="1" si="105"/>
        <v>#DIV/0!</v>
      </c>
      <c r="CA286" s="66" t="e">
        <f t="shared" ca="1" si="106"/>
        <v>#DIV/0!</v>
      </c>
      <c r="CB286" s="66" t="e">
        <f t="shared" ca="1" si="107"/>
        <v>#DIV/0!</v>
      </c>
      <c r="CC286" s="24" t="e">
        <f ca="1">10*LOG10(IF(BU286="",0,POWER(10,((BU286+'ModelParams Lw'!$O$4)/10))) +IF(BV286="",0,POWER(10,((BV286+'ModelParams Lw'!$P$4)/10))) +IF(BW286="",0,POWER(10,((BW286+'ModelParams Lw'!$Q$4)/10))) +IF(BX286="",0,POWER(10,((BX286+'ModelParams Lw'!$R$4)/10))) +IF(BY286="",0,POWER(10,((BY286+'ModelParams Lw'!$S$4)/10))) +IF(BZ286="",0,POWER(10,((BZ286+'ModelParams Lw'!$T$4)/10))) +IF(CA286="",0,POWER(10,((CA286+'ModelParams Lw'!$U$4)/10)))+IF(CB286="",0,POWER(10,((CB286+'ModelParams Lw'!$V$4)/10))))</f>
        <v>#DIV/0!</v>
      </c>
      <c r="CD286" s="24" t="e">
        <f t="shared" ca="1" si="108"/>
        <v>#DIV/0!</v>
      </c>
      <c r="CE286" s="24" t="e">
        <f ca="1">(BU286-'ModelParams Lw'!O$10)/'ModelParams Lw'!O$11</f>
        <v>#DIV/0!</v>
      </c>
      <c r="CF286" s="24" t="e">
        <f ca="1">(BV286-'ModelParams Lw'!P$10)/'ModelParams Lw'!P$11</f>
        <v>#DIV/0!</v>
      </c>
      <c r="CG286" s="24" t="e">
        <f ca="1">(BW286-'ModelParams Lw'!Q$10)/'ModelParams Lw'!Q$11</f>
        <v>#DIV/0!</v>
      </c>
      <c r="CH286" s="24" t="e">
        <f ca="1">(BX286-'ModelParams Lw'!R$10)/'ModelParams Lw'!R$11</f>
        <v>#DIV/0!</v>
      </c>
      <c r="CI286" s="24" t="e">
        <f ca="1">(BY286-'ModelParams Lw'!S$10)/'ModelParams Lw'!S$11</f>
        <v>#DIV/0!</v>
      </c>
      <c r="CJ286" s="24" t="e">
        <f ca="1">(BZ286-'ModelParams Lw'!T$10)/'ModelParams Lw'!T$11</f>
        <v>#DIV/0!</v>
      </c>
      <c r="CK286" s="24" t="e">
        <f ca="1">(CA286-'ModelParams Lw'!U$10)/'ModelParams Lw'!U$11</f>
        <v>#DIV/0!</v>
      </c>
      <c r="CL286" s="24" t="e">
        <f ca="1">(CB286-'ModelParams Lw'!V$10)/'ModelParams Lw'!V$11</f>
        <v>#DIV/0!</v>
      </c>
      <c r="CM286" s="66" t="e">
        <f t="shared" si="109"/>
        <v>#DIV/0!</v>
      </c>
      <c r="CN286" s="66" t="e">
        <f t="shared" si="110"/>
        <v>#DIV/0!</v>
      </c>
      <c r="CO286" s="66" t="e">
        <f t="shared" si="111"/>
        <v>#DIV/0!</v>
      </c>
      <c r="CP286" s="66" t="e">
        <f t="shared" si="112"/>
        <v>#DIV/0!</v>
      </c>
      <c r="CQ286" s="66" t="e">
        <f t="shared" si="113"/>
        <v>#DIV/0!</v>
      </c>
      <c r="CR286" s="66" t="e">
        <f t="shared" si="114"/>
        <v>#DIV/0!</v>
      </c>
      <c r="CS286" s="66" t="e">
        <f t="shared" si="115"/>
        <v>#DIV/0!</v>
      </c>
      <c r="CT286" s="66" t="e">
        <f t="shared" si="116"/>
        <v>#DIV/0!</v>
      </c>
      <c r="CU286" s="24" t="e">
        <f>10*LOG10(IF(CM286="",0,POWER(10,((CM286+'ModelParams Lw'!$O$4)/10))) +IF(CN286="",0,POWER(10,((CN286+'ModelParams Lw'!$P$4)/10))) +IF(CO286="",0,POWER(10,((CO286+'ModelParams Lw'!$Q$4)/10))) +IF(CP286="",0,POWER(10,((CP286+'ModelParams Lw'!$R$4)/10))) +IF(CQ286="",0,POWER(10,((CQ286+'ModelParams Lw'!$S$4)/10))) +IF(CR286="",0,POWER(10,((CR286+'ModelParams Lw'!$T$4)/10))) +IF(CS286="",0,POWER(10,((CS286+'ModelParams Lw'!$U$4)/10)))+IF(CT286="",0,POWER(10,((CT286+'ModelParams Lw'!$V$4)/10))))</f>
        <v>#DIV/0!</v>
      </c>
      <c r="CV286" s="24" t="e">
        <f t="shared" si="117"/>
        <v>#DIV/0!</v>
      </c>
      <c r="CW286" s="24" t="e">
        <f>(CM286-'ModelParams Lw'!O$10)/'ModelParams Lw'!O$11</f>
        <v>#DIV/0!</v>
      </c>
      <c r="CX286" s="24" t="e">
        <f>(CN286-'ModelParams Lw'!P$10)/'ModelParams Lw'!P$11</f>
        <v>#DIV/0!</v>
      </c>
      <c r="CY286" s="24" t="e">
        <f>(CO286-'ModelParams Lw'!Q$10)/'ModelParams Lw'!Q$11</f>
        <v>#DIV/0!</v>
      </c>
      <c r="CZ286" s="24" t="e">
        <f>(CP286-'ModelParams Lw'!R$10)/'ModelParams Lw'!R$11</f>
        <v>#DIV/0!</v>
      </c>
      <c r="DA286" s="24" t="e">
        <f>(CQ286-'ModelParams Lw'!S$10)/'ModelParams Lw'!S$11</f>
        <v>#DIV/0!</v>
      </c>
      <c r="DB286" s="24" t="e">
        <f>(CR286-'ModelParams Lw'!T$10)/'ModelParams Lw'!T$11</f>
        <v>#DIV/0!</v>
      </c>
      <c r="DC286" s="24" t="e">
        <f>(CS286-'ModelParams Lw'!U$10)/'ModelParams Lw'!U$11</f>
        <v>#DIV/0!</v>
      </c>
      <c r="DD286" s="24" t="e">
        <f>(CT286-'ModelParams Lw'!V$10)/'ModelParams Lw'!V$11</f>
        <v>#DIV/0!</v>
      </c>
    </row>
    <row r="287" spans="1:108" x14ac:dyDescent="0.25">
      <c r="A287" s="12">
        <f>'Sound Power'!B287</f>
        <v>0</v>
      </c>
      <c r="B287" s="12">
        <f>'Sound Power'!D287</f>
        <v>0</v>
      </c>
      <c r="C287" s="12">
        <f>'Sound Power'!E287</f>
        <v>0</v>
      </c>
      <c r="D287" s="12">
        <f>'Sound Power'!F287</f>
        <v>0</v>
      </c>
      <c r="E287" s="67" t="e">
        <f>IF(Calcul!$G292="SA",'Sound Power'!AY287,'Sound Power'!P287)</f>
        <v>#DIV/0!</v>
      </c>
      <c r="F287" s="67" t="e">
        <f>IF(Calcul!$G292="SA",'Sound Power'!AZ287,'Sound Power'!Q287)</f>
        <v>#DIV/0!</v>
      </c>
      <c r="G287" s="67" t="e">
        <f>IF(Calcul!$G292="SA",'Sound Power'!BA287,'Sound Power'!R287)</f>
        <v>#DIV/0!</v>
      </c>
      <c r="H287" s="67" t="e">
        <f>IF(Calcul!$G292="SA",'Sound Power'!BB287,'Sound Power'!S287)</f>
        <v>#DIV/0!</v>
      </c>
      <c r="I287" s="67" t="e">
        <f>IF(Calcul!$G292="SA",'Sound Power'!BC287,'Sound Power'!T287)</f>
        <v>#DIV/0!</v>
      </c>
      <c r="J287" s="67" t="e">
        <f>IF(Calcul!$G292="SA",'Sound Power'!BD287,'Sound Power'!U287)</f>
        <v>#DIV/0!</v>
      </c>
      <c r="K287" s="67" t="e">
        <f>IF(Calcul!$G292="SA",'Sound Power'!BE287,'Sound Power'!V287)</f>
        <v>#DIV/0!</v>
      </c>
      <c r="L287" s="67" t="e">
        <f>IF(Calcul!$G292="SA",'Sound Power'!BF287,'Sound Power'!W287)</f>
        <v>#DIV/0!</v>
      </c>
      <c r="M287" s="67" t="e">
        <f>'Sound Power'!BY287</f>
        <v>#DIV/0!</v>
      </c>
      <c r="N287" s="67" t="e">
        <f>'Sound Power'!BZ287</f>
        <v>#DIV/0!</v>
      </c>
      <c r="O287" s="67" t="e">
        <f>'Sound Power'!CA287</f>
        <v>#DIV/0!</v>
      </c>
      <c r="P287" s="67" t="e">
        <f>'Sound Power'!CB287</f>
        <v>#DIV/0!</v>
      </c>
      <c r="Q287" s="67" t="e">
        <f>'Sound Power'!CC287</f>
        <v>#DIV/0!</v>
      </c>
      <c r="R287" s="67" t="e">
        <f>'Sound Power'!CD287</f>
        <v>#DIV/0!</v>
      </c>
      <c r="S287" s="67" t="e">
        <f>'Sound Power'!CE287</f>
        <v>#DIV/0!</v>
      </c>
      <c r="T287" s="67" t="e">
        <f>'Sound Power'!CF287</f>
        <v>#DIV/0!</v>
      </c>
      <c r="U287" s="64">
        <f t="shared" si="97"/>
        <v>0</v>
      </c>
      <c r="V287" s="64">
        <f t="shared" si="98"/>
        <v>0</v>
      </c>
      <c r="W287" s="67" t="e">
        <f>('ModelParams Lp'!B$4*10^'ModelParams Lp'!B$5*($U287/$V287)^'ModelParams Lp'!B$6)*3</f>
        <v>#DIV/0!</v>
      </c>
      <c r="X287" s="67" t="e">
        <f>('ModelParams Lp'!C$4*10^'ModelParams Lp'!C$5*($U287/$V287)^'ModelParams Lp'!C$6)*3</f>
        <v>#DIV/0!</v>
      </c>
      <c r="Y287" s="67" t="e">
        <f>('ModelParams Lp'!D$4*10^'ModelParams Lp'!D$5*($U287/$V287)^'ModelParams Lp'!D$6)*3</f>
        <v>#DIV/0!</v>
      </c>
      <c r="Z287" s="67" t="e">
        <f>('ModelParams Lp'!E$4*10^'ModelParams Lp'!E$5*($U287/$V287)^'ModelParams Lp'!E$6)*3</f>
        <v>#DIV/0!</v>
      </c>
      <c r="AA287" s="67" t="e">
        <f>('ModelParams Lp'!F$4*10^'ModelParams Lp'!F$5*($U287/$V287)^'ModelParams Lp'!F$6)*3</f>
        <v>#DIV/0!</v>
      </c>
      <c r="AB287" s="67" t="e">
        <f>('ModelParams Lp'!G$4*10^'ModelParams Lp'!G$5*($U287/$V287)^'ModelParams Lp'!G$6)*3</f>
        <v>#DIV/0!</v>
      </c>
      <c r="AC287" s="67" t="e">
        <f>('ModelParams Lp'!H$4*10^'ModelParams Lp'!H$5*($U287/$V287)^'ModelParams Lp'!H$6)*3</f>
        <v>#DIV/0!</v>
      </c>
      <c r="AD287" s="67" t="e">
        <f>('ModelParams Lp'!I$4*10^'ModelParams Lp'!I$5*($U287/$V287)^'ModelParams Lp'!I$6)*3</f>
        <v>#DIV/0!</v>
      </c>
      <c r="AE287" s="53" t="e">
        <f t="shared" si="99"/>
        <v>#DIV/0!</v>
      </c>
      <c r="AF287" s="53" t="e">
        <f>IF(AE287&lt;'ModelParams Lp'!$B$16,-1,IF(AE287&lt;'ModelParams Lp'!$C$16,0,IF(AE287&lt;'ModelParams Lp'!$D$16,1,IF(AE287&lt;'ModelParams Lp'!$E$16,2,IF(AE287&lt;'ModelParams Lp'!$F$16,3,IF(AE287&lt;'ModelParams Lp'!$G$16,4,IF(AE287&lt;'ModelParams Lp'!$H$16,5,6)))))))</f>
        <v>#DIV/0!</v>
      </c>
      <c r="AG287" s="67" t="e">
        <f ca="1">IF($AF287&gt;1,0,OFFSET('ModelParams Lp'!$C$12,0,-'Sound Pressure'!$AF287))</f>
        <v>#DIV/0!</v>
      </c>
      <c r="AH287" s="67" t="e">
        <f ca="1">IF($AF287&gt;2,0,OFFSET('ModelParams Lp'!$D$12,0,-'Sound Pressure'!$AF287))</f>
        <v>#DIV/0!</v>
      </c>
      <c r="AI287" s="67" t="e">
        <f ca="1">IF($AF287&gt;3,0,OFFSET('ModelParams Lp'!$E$12,0,-'Sound Pressure'!$AF287))</f>
        <v>#DIV/0!</v>
      </c>
      <c r="AJ287" s="67" t="e">
        <f ca="1">IF($AF287&gt;4,0,OFFSET('ModelParams Lp'!$F$12,0,-'Sound Pressure'!$AF287))</f>
        <v>#DIV/0!</v>
      </c>
      <c r="AK287" s="67" t="e">
        <f ca="1">IF($AF287&gt;3,0,OFFSET('ModelParams Lp'!$G$12,0,-'Sound Pressure'!$AF287))</f>
        <v>#DIV/0!</v>
      </c>
      <c r="AL287" s="67" t="e">
        <f ca="1">IF($AF287&gt;5,0,OFFSET('ModelParams Lp'!$H$12,0,-'Sound Pressure'!$AF287))</f>
        <v>#DIV/0!</v>
      </c>
      <c r="AM287" s="67" t="e">
        <f ca="1">IF($AF287&gt;6,0,OFFSET('ModelParams Lp'!$I$12,0,-'Sound Pressure'!$AF287))</f>
        <v>#DIV/0!</v>
      </c>
      <c r="AN287" s="67" t="e">
        <f ca="1">IF($AF287&gt;7,0,IF($AF$4&lt;0,3,OFFSET('ModelParams Lp'!$J$12,0,-'Sound Pressure'!$AF287)))</f>
        <v>#DIV/0!</v>
      </c>
      <c r="AO287" s="67" t="e">
        <f t="shared" si="118"/>
        <v>#DIV/0!</v>
      </c>
      <c r="AP287" s="67" t="e">
        <f t="shared" si="118"/>
        <v>#DIV/0!</v>
      </c>
      <c r="AQ287" s="67" t="e">
        <f t="shared" si="118"/>
        <v>#DIV/0!</v>
      </c>
      <c r="AR287" s="67" t="e">
        <f t="shared" si="118"/>
        <v>#DIV/0!</v>
      </c>
      <c r="AS287" s="67" t="e">
        <f t="shared" si="118"/>
        <v>#DIV/0!</v>
      </c>
      <c r="AT287" s="67" t="e">
        <f t="shared" si="118"/>
        <v>#DIV/0!</v>
      </c>
      <c r="AU287" s="67" t="e">
        <f t="shared" si="118"/>
        <v>#DIV/0!</v>
      </c>
      <c r="AV287" s="67" t="e">
        <f t="shared" si="118"/>
        <v>#DIV/0!</v>
      </c>
      <c r="AW287" s="67">
        <f>'ModelParams Lp'!B$22</f>
        <v>4</v>
      </c>
      <c r="AX287" s="67">
        <f>'ModelParams Lp'!C$22</f>
        <v>2</v>
      </c>
      <c r="AY287" s="67">
        <f>'ModelParams Lp'!D$22</f>
        <v>1</v>
      </c>
      <c r="AZ287" s="67">
        <f>'ModelParams Lp'!E$22</f>
        <v>0</v>
      </c>
      <c r="BA287" s="67">
        <f>'ModelParams Lp'!F$22</f>
        <v>0</v>
      </c>
      <c r="BB287" s="67">
        <f>'ModelParams Lp'!G$22</f>
        <v>0</v>
      </c>
      <c r="BC287" s="67">
        <f>'ModelParams Lp'!H$22</f>
        <v>0</v>
      </c>
      <c r="BD287" s="67">
        <f>'ModelParams Lp'!I$22</f>
        <v>0</v>
      </c>
      <c r="BE287" s="67" t="e">
        <f>-10*LOG(2/(4*PI()*2^2)+4/(0.163*(Calcul!$K292*Calcul!$L292)/VLOOKUP(Calcul!$I292,'ModelParams Lp'!$E$37:$F$39,2,0)))</f>
        <v>#N/A</v>
      </c>
      <c r="BF287" s="67" t="e">
        <f>-10*LOG(2/(4*PI()*2^2)+4/(0.163*(Calcul!$K292*Calcul!$L292)/VLOOKUP(Calcul!$I292,'ModelParams Lp'!$E$37:$F$39,2,0)))</f>
        <v>#N/A</v>
      </c>
      <c r="BG287" s="67" t="e">
        <f>-10*LOG(2/(4*PI()*2^2)+4/(0.163*(Calcul!$K292*Calcul!$L292)/VLOOKUP(Calcul!$I292,'ModelParams Lp'!$E$37:$F$39,2,0)))</f>
        <v>#N/A</v>
      </c>
      <c r="BH287" s="67" t="e">
        <f>-10*LOG(2/(4*PI()*2^2)+4/(0.163*(Calcul!$K292*Calcul!$L292)/VLOOKUP(Calcul!$I292,'ModelParams Lp'!$E$37:$F$39,2,0)))</f>
        <v>#N/A</v>
      </c>
      <c r="BI287" s="67" t="e">
        <f>-10*LOG(2/(4*PI()*2^2)+4/(0.163*(Calcul!$K292*Calcul!$L292)/VLOOKUP(Calcul!$I292,'ModelParams Lp'!$E$37:$F$39,2,0)))</f>
        <v>#N/A</v>
      </c>
      <c r="BJ287" s="67" t="e">
        <f>-10*LOG(2/(4*PI()*2^2)+4/(0.163*(Calcul!$K292*Calcul!$L292)/VLOOKUP(Calcul!$I292,'ModelParams Lp'!$E$37:$F$39,2,0)))</f>
        <v>#N/A</v>
      </c>
      <c r="BK287" s="67" t="e">
        <f>-10*LOG(2/(4*PI()*2^2)+4/(0.163*(Calcul!$K292*Calcul!$L292)/VLOOKUP(Calcul!$I292,'ModelParams Lp'!$E$37:$F$39,2,0)))</f>
        <v>#N/A</v>
      </c>
      <c r="BL287" s="67" t="e">
        <f>-10*LOG(2/(4*PI()*2^2)+4/(0.163*(Calcul!$K292*Calcul!$L292)/VLOOKUP(Calcul!$I292,'ModelParams Lp'!$E$37:$F$39,2,0)))</f>
        <v>#N/A</v>
      </c>
      <c r="BM287" s="67" t="e">
        <f>VLOOKUP(Calcul!$J292,'ModelParams Lp'!$D$28:$O$32,5,0)+BE287</f>
        <v>#N/A</v>
      </c>
      <c r="BN287" s="67" t="e">
        <f>VLOOKUP(Calcul!$J292,'ModelParams Lp'!$D$28:$O$32,6,0)+BF287</f>
        <v>#N/A</v>
      </c>
      <c r="BO287" s="67" t="e">
        <f>VLOOKUP(Calcul!$J292,'ModelParams Lp'!$D$28:$O$32,7,0)+BG287</f>
        <v>#N/A</v>
      </c>
      <c r="BP287" s="67" t="e">
        <f>VLOOKUP(Calcul!$J292,'ModelParams Lp'!$D$28:$O$32,8,0)+BH287</f>
        <v>#N/A</v>
      </c>
      <c r="BQ287" s="67" t="e">
        <f>VLOOKUP(Calcul!$J292,'ModelParams Lp'!$D$28:$O$32,9,0)+BI287</f>
        <v>#N/A</v>
      </c>
      <c r="BR287" s="67" t="e">
        <f>VLOOKUP(Calcul!$J292,'ModelParams Lp'!$D$28:$O$32,10,0)+BJ287</f>
        <v>#N/A</v>
      </c>
      <c r="BS287" s="67" t="e">
        <f>VLOOKUP(Calcul!$J292,'ModelParams Lp'!$D$28:$O$32,11,0)+BK287</f>
        <v>#N/A</v>
      </c>
      <c r="BT287" s="67" t="e">
        <f>VLOOKUP(Calcul!$J292,'ModelParams Lp'!$D$28:$O$32,12,0)+BL287</f>
        <v>#N/A</v>
      </c>
      <c r="BU287" s="66" t="e">
        <f t="shared" ca="1" si="100"/>
        <v>#DIV/0!</v>
      </c>
      <c r="BV287" s="66" t="e">
        <f t="shared" ca="1" si="101"/>
        <v>#DIV/0!</v>
      </c>
      <c r="BW287" s="66" t="e">
        <f t="shared" ca="1" si="102"/>
        <v>#DIV/0!</v>
      </c>
      <c r="BX287" s="66" t="e">
        <f t="shared" ca="1" si="103"/>
        <v>#DIV/0!</v>
      </c>
      <c r="BY287" s="66" t="e">
        <f t="shared" ca="1" si="104"/>
        <v>#DIV/0!</v>
      </c>
      <c r="BZ287" s="66" t="e">
        <f t="shared" ca="1" si="105"/>
        <v>#DIV/0!</v>
      </c>
      <c r="CA287" s="66" t="e">
        <f t="shared" ca="1" si="106"/>
        <v>#DIV/0!</v>
      </c>
      <c r="CB287" s="66" t="e">
        <f t="shared" ca="1" si="107"/>
        <v>#DIV/0!</v>
      </c>
      <c r="CC287" s="24" t="e">
        <f ca="1">10*LOG10(IF(BU287="",0,POWER(10,((BU287+'ModelParams Lw'!$O$4)/10))) +IF(BV287="",0,POWER(10,((BV287+'ModelParams Lw'!$P$4)/10))) +IF(BW287="",0,POWER(10,((BW287+'ModelParams Lw'!$Q$4)/10))) +IF(BX287="",0,POWER(10,((BX287+'ModelParams Lw'!$R$4)/10))) +IF(BY287="",0,POWER(10,((BY287+'ModelParams Lw'!$S$4)/10))) +IF(BZ287="",0,POWER(10,((BZ287+'ModelParams Lw'!$T$4)/10))) +IF(CA287="",0,POWER(10,((CA287+'ModelParams Lw'!$U$4)/10)))+IF(CB287="",0,POWER(10,((CB287+'ModelParams Lw'!$V$4)/10))))</f>
        <v>#DIV/0!</v>
      </c>
      <c r="CD287" s="24" t="e">
        <f t="shared" ca="1" si="108"/>
        <v>#DIV/0!</v>
      </c>
      <c r="CE287" s="24" t="e">
        <f ca="1">(BU287-'ModelParams Lw'!O$10)/'ModelParams Lw'!O$11</f>
        <v>#DIV/0!</v>
      </c>
      <c r="CF287" s="24" t="e">
        <f ca="1">(BV287-'ModelParams Lw'!P$10)/'ModelParams Lw'!P$11</f>
        <v>#DIV/0!</v>
      </c>
      <c r="CG287" s="24" t="e">
        <f ca="1">(BW287-'ModelParams Lw'!Q$10)/'ModelParams Lw'!Q$11</f>
        <v>#DIV/0!</v>
      </c>
      <c r="CH287" s="24" t="e">
        <f ca="1">(BX287-'ModelParams Lw'!R$10)/'ModelParams Lw'!R$11</f>
        <v>#DIV/0!</v>
      </c>
      <c r="CI287" s="24" t="e">
        <f ca="1">(BY287-'ModelParams Lw'!S$10)/'ModelParams Lw'!S$11</f>
        <v>#DIV/0!</v>
      </c>
      <c r="CJ287" s="24" t="e">
        <f ca="1">(BZ287-'ModelParams Lw'!T$10)/'ModelParams Lw'!T$11</f>
        <v>#DIV/0!</v>
      </c>
      <c r="CK287" s="24" t="e">
        <f ca="1">(CA287-'ModelParams Lw'!U$10)/'ModelParams Lw'!U$11</f>
        <v>#DIV/0!</v>
      </c>
      <c r="CL287" s="24" t="e">
        <f ca="1">(CB287-'ModelParams Lw'!V$10)/'ModelParams Lw'!V$11</f>
        <v>#DIV/0!</v>
      </c>
      <c r="CM287" s="66" t="e">
        <f t="shared" si="109"/>
        <v>#DIV/0!</v>
      </c>
      <c r="CN287" s="66" t="e">
        <f t="shared" si="110"/>
        <v>#DIV/0!</v>
      </c>
      <c r="CO287" s="66" t="e">
        <f t="shared" si="111"/>
        <v>#DIV/0!</v>
      </c>
      <c r="CP287" s="66" t="e">
        <f t="shared" si="112"/>
        <v>#DIV/0!</v>
      </c>
      <c r="CQ287" s="66" t="e">
        <f t="shared" si="113"/>
        <v>#DIV/0!</v>
      </c>
      <c r="CR287" s="66" t="e">
        <f t="shared" si="114"/>
        <v>#DIV/0!</v>
      </c>
      <c r="CS287" s="66" t="e">
        <f t="shared" si="115"/>
        <v>#DIV/0!</v>
      </c>
      <c r="CT287" s="66" t="e">
        <f t="shared" si="116"/>
        <v>#DIV/0!</v>
      </c>
      <c r="CU287" s="24" t="e">
        <f>10*LOG10(IF(CM287="",0,POWER(10,((CM287+'ModelParams Lw'!$O$4)/10))) +IF(CN287="",0,POWER(10,((CN287+'ModelParams Lw'!$P$4)/10))) +IF(CO287="",0,POWER(10,((CO287+'ModelParams Lw'!$Q$4)/10))) +IF(CP287="",0,POWER(10,((CP287+'ModelParams Lw'!$R$4)/10))) +IF(CQ287="",0,POWER(10,((CQ287+'ModelParams Lw'!$S$4)/10))) +IF(CR287="",0,POWER(10,((CR287+'ModelParams Lw'!$T$4)/10))) +IF(CS287="",0,POWER(10,((CS287+'ModelParams Lw'!$U$4)/10)))+IF(CT287="",0,POWER(10,((CT287+'ModelParams Lw'!$V$4)/10))))</f>
        <v>#DIV/0!</v>
      </c>
      <c r="CV287" s="24" t="e">
        <f t="shared" si="117"/>
        <v>#DIV/0!</v>
      </c>
      <c r="CW287" s="24" t="e">
        <f>(CM287-'ModelParams Lw'!O$10)/'ModelParams Lw'!O$11</f>
        <v>#DIV/0!</v>
      </c>
      <c r="CX287" s="24" t="e">
        <f>(CN287-'ModelParams Lw'!P$10)/'ModelParams Lw'!P$11</f>
        <v>#DIV/0!</v>
      </c>
      <c r="CY287" s="24" t="e">
        <f>(CO287-'ModelParams Lw'!Q$10)/'ModelParams Lw'!Q$11</f>
        <v>#DIV/0!</v>
      </c>
      <c r="CZ287" s="24" t="e">
        <f>(CP287-'ModelParams Lw'!R$10)/'ModelParams Lw'!R$11</f>
        <v>#DIV/0!</v>
      </c>
      <c r="DA287" s="24" t="e">
        <f>(CQ287-'ModelParams Lw'!S$10)/'ModelParams Lw'!S$11</f>
        <v>#DIV/0!</v>
      </c>
      <c r="DB287" s="24" t="e">
        <f>(CR287-'ModelParams Lw'!T$10)/'ModelParams Lw'!T$11</f>
        <v>#DIV/0!</v>
      </c>
      <c r="DC287" s="24" t="e">
        <f>(CS287-'ModelParams Lw'!U$10)/'ModelParams Lw'!U$11</f>
        <v>#DIV/0!</v>
      </c>
      <c r="DD287" s="24" t="e">
        <f>(CT287-'ModelParams Lw'!V$10)/'ModelParams Lw'!V$11</f>
        <v>#DIV/0!</v>
      </c>
    </row>
    <row r="288" spans="1:108" x14ac:dyDescent="0.25">
      <c r="A288" s="12">
        <f>'Sound Power'!B288</f>
        <v>0</v>
      </c>
      <c r="B288" s="12">
        <f>'Sound Power'!D288</f>
        <v>0</v>
      </c>
      <c r="C288" s="12">
        <f>'Sound Power'!E288</f>
        <v>0</v>
      </c>
      <c r="D288" s="12">
        <f>'Sound Power'!F288</f>
        <v>0</v>
      </c>
      <c r="E288" s="67" t="e">
        <f>IF(Calcul!$G293="SA",'Sound Power'!AY288,'Sound Power'!P288)</f>
        <v>#DIV/0!</v>
      </c>
      <c r="F288" s="67" t="e">
        <f>IF(Calcul!$G293="SA",'Sound Power'!AZ288,'Sound Power'!Q288)</f>
        <v>#DIV/0!</v>
      </c>
      <c r="G288" s="67" t="e">
        <f>IF(Calcul!$G293="SA",'Sound Power'!BA288,'Sound Power'!R288)</f>
        <v>#DIV/0!</v>
      </c>
      <c r="H288" s="67" t="e">
        <f>IF(Calcul!$G293="SA",'Sound Power'!BB288,'Sound Power'!S288)</f>
        <v>#DIV/0!</v>
      </c>
      <c r="I288" s="67" t="e">
        <f>IF(Calcul!$G293="SA",'Sound Power'!BC288,'Sound Power'!T288)</f>
        <v>#DIV/0!</v>
      </c>
      <c r="J288" s="67" t="e">
        <f>IF(Calcul!$G293="SA",'Sound Power'!BD288,'Sound Power'!U288)</f>
        <v>#DIV/0!</v>
      </c>
      <c r="K288" s="67" t="e">
        <f>IF(Calcul!$G293="SA",'Sound Power'!BE288,'Sound Power'!V288)</f>
        <v>#DIV/0!</v>
      </c>
      <c r="L288" s="67" t="e">
        <f>IF(Calcul!$G293="SA",'Sound Power'!BF288,'Sound Power'!W288)</f>
        <v>#DIV/0!</v>
      </c>
      <c r="M288" s="67" t="e">
        <f>'Sound Power'!BY288</f>
        <v>#DIV/0!</v>
      </c>
      <c r="N288" s="67" t="e">
        <f>'Sound Power'!BZ288</f>
        <v>#DIV/0!</v>
      </c>
      <c r="O288" s="67" t="e">
        <f>'Sound Power'!CA288</f>
        <v>#DIV/0!</v>
      </c>
      <c r="P288" s="67" t="e">
        <f>'Sound Power'!CB288</f>
        <v>#DIV/0!</v>
      </c>
      <c r="Q288" s="67" t="e">
        <f>'Sound Power'!CC288</f>
        <v>#DIV/0!</v>
      </c>
      <c r="R288" s="67" t="e">
        <f>'Sound Power'!CD288</f>
        <v>#DIV/0!</v>
      </c>
      <c r="S288" s="67" t="e">
        <f>'Sound Power'!CE288</f>
        <v>#DIV/0!</v>
      </c>
      <c r="T288" s="67" t="e">
        <f>'Sound Power'!CF288</f>
        <v>#DIV/0!</v>
      </c>
      <c r="U288" s="64">
        <f t="shared" si="97"/>
        <v>0</v>
      </c>
      <c r="V288" s="64">
        <f t="shared" si="98"/>
        <v>0</v>
      </c>
      <c r="W288" s="67" t="e">
        <f>('ModelParams Lp'!B$4*10^'ModelParams Lp'!B$5*($U288/$V288)^'ModelParams Lp'!B$6)*3</f>
        <v>#DIV/0!</v>
      </c>
      <c r="X288" s="67" t="e">
        <f>('ModelParams Lp'!C$4*10^'ModelParams Lp'!C$5*($U288/$V288)^'ModelParams Lp'!C$6)*3</f>
        <v>#DIV/0!</v>
      </c>
      <c r="Y288" s="67" t="e">
        <f>('ModelParams Lp'!D$4*10^'ModelParams Lp'!D$5*($U288/$V288)^'ModelParams Lp'!D$6)*3</f>
        <v>#DIV/0!</v>
      </c>
      <c r="Z288" s="67" t="e">
        <f>('ModelParams Lp'!E$4*10^'ModelParams Lp'!E$5*($U288/$V288)^'ModelParams Lp'!E$6)*3</f>
        <v>#DIV/0!</v>
      </c>
      <c r="AA288" s="67" t="e">
        <f>('ModelParams Lp'!F$4*10^'ModelParams Lp'!F$5*($U288/$V288)^'ModelParams Lp'!F$6)*3</f>
        <v>#DIV/0!</v>
      </c>
      <c r="AB288" s="67" t="e">
        <f>('ModelParams Lp'!G$4*10^'ModelParams Lp'!G$5*($U288/$V288)^'ModelParams Lp'!G$6)*3</f>
        <v>#DIV/0!</v>
      </c>
      <c r="AC288" s="67" t="e">
        <f>('ModelParams Lp'!H$4*10^'ModelParams Lp'!H$5*($U288/$V288)^'ModelParams Lp'!H$6)*3</f>
        <v>#DIV/0!</v>
      </c>
      <c r="AD288" s="67" t="e">
        <f>('ModelParams Lp'!I$4*10^'ModelParams Lp'!I$5*($U288/$V288)^'ModelParams Lp'!I$6)*3</f>
        <v>#DIV/0!</v>
      </c>
      <c r="AE288" s="53" t="e">
        <f t="shared" si="99"/>
        <v>#DIV/0!</v>
      </c>
      <c r="AF288" s="53" t="e">
        <f>IF(AE288&lt;'ModelParams Lp'!$B$16,-1,IF(AE288&lt;'ModelParams Lp'!$C$16,0,IF(AE288&lt;'ModelParams Lp'!$D$16,1,IF(AE288&lt;'ModelParams Lp'!$E$16,2,IF(AE288&lt;'ModelParams Lp'!$F$16,3,IF(AE288&lt;'ModelParams Lp'!$G$16,4,IF(AE288&lt;'ModelParams Lp'!$H$16,5,6)))))))</f>
        <v>#DIV/0!</v>
      </c>
      <c r="AG288" s="67" t="e">
        <f ca="1">IF($AF288&gt;1,0,OFFSET('ModelParams Lp'!$C$12,0,-'Sound Pressure'!$AF288))</f>
        <v>#DIV/0!</v>
      </c>
      <c r="AH288" s="67" t="e">
        <f ca="1">IF($AF288&gt;2,0,OFFSET('ModelParams Lp'!$D$12,0,-'Sound Pressure'!$AF288))</f>
        <v>#DIV/0!</v>
      </c>
      <c r="AI288" s="67" t="e">
        <f ca="1">IF($AF288&gt;3,0,OFFSET('ModelParams Lp'!$E$12,0,-'Sound Pressure'!$AF288))</f>
        <v>#DIV/0!</v>
      </c>
      <c r="AJ288" s="67" t="e">
        <f ca="1">IF($AF288&gt;4,0,OFFSET('ModelParams Lp'!$F$12,0,-'Sound Pressure'!$AF288))</f>
        <v>#DIV/0!</v>
      </c>
      <c r="AK288" s="67" t="e">
        <f ca="1">IF($AF288&gt;3,0,OFFSET('ModelParams Lp'!$G$12,0,-'Sound Pressure'!$AF288))</f>
        <v>#DIV/0!</v>
      </c>
      <c r="AL288" s="67" t="e">
        <f ca="1">IF($AF288&gt;5,0,OFFSET('ModelParams Lp'!$H$12,0,-'Sound Pressure'!$AF288))</f>
        <v>#DIV/0!</v>
      </c>
      <c r="AM288" s="67" t="e">
        <f ca="1">IF($AF288&gt;6,0,OFFSET('ModelParams Lp'!$I$12,0,-'Sound Pressure'!$AF288))</f>
        <v>#DIV/0!</v>
      </c>
      <c r="AN288" s="67" t="e">
        <f ca="1">IF($AF288&gt;7,0,IF($AF$4&lt;0,3,OFFSET('ModelParams Lp'!$J$12,0,-'Sound Pressure'!$AF288)))</f>
        <v>#DIV/0!</v>
      </c>
      <c r="AO288" s="67" t="e">
        <f t="shared" si="118"/>
        <v>#DIV/0!</v>
      </c>
      <c r="AP288" s="67" t="e">
        <f t="shared" si="118"/>
        <v>#DIV/0!</v>
      </c>
      <c r="AQ288" s="67" t="e">
        <f t="shared" si="118"/>
        <v>#DIV/0!</v>
      </c>
      <c r="AR288" s="67" t="e">
        <f t="shared" si="118"/>
        <v>#DIV/0!</v>
      </c>
      <c r="AS288" s="67" t="e">
        <f t="shared" si="118"/>
        <v>#DIV/0!</v>
      </c>
      <c r="AT288" s="67" t="e">
        <f t="shared" si="118"/>
        <v>#DIV/0!</v>
      </c>
      <c r="AU288" s="67" t="e">
        <f t="shared" si="118"/>
        <v>#DIV/0!</v>
      </c>
      <c r="AV288" s="67" t="e">
        <f t="shared" si="118"/>
        <v>#DIV/0!</v>
      </c>
      <c r="AW288" s="67">
        <f>'ModelParams Lp'!B$22</f>
        <v>4</v>
      </c>
      <c r="AX288" s="67">
        <f>'ModelParams Lp'!C$22</f>
        <v>2</v>
      </c>
      <c r="AY288" s="67">
        <f>'ModelParams Lp'!D$22</f>
        <v>1</v>
      </c>
      <c r="AZ288" s="67">
        <f>'ModelParams Lp'!E$22</f>
        <v>0</v>
      </c>
      <c r="BA288" s="67">
        <f>'ModelParams Lp'!F$22</f>
        <v>0</v>
      </c>
      <c r="BB288" s="67">
        <f>'ModelParams Lp'!G$22</f>
        <v>0</v>
      </c>
      <c r="BC288" s="67">
        <f>'ModelParams Lp'!H$22</f>
        <v>0</v>
      </c>
      <c r="BD288" s="67">
        <f>'ModelParams Lp'!I$22</f>
        <v>0</v>
      </c>
      <c r="BE288" s="67" t="e">
        <f>-10*LOG(2/(4*PI()*2^2)+4/(0.163*(Calcul!$K293*Calcul!$L293)/VLOOKUP(Calcul!$I293,'ModelParams Lp'!$E$37:$F$39,2,0)))</f>
        <v>#N/A</v>
      </c>
      <c r="BF288" s="67" t="e">
        <f>-10*LOG(2/(4*PI()*2^2)+4/(0.163*(Calcul!$K293*Calcul!$L293)/VLOOKUP(Calcul!$I293,'ModelParams Lp'!$E$37:$F$39,2,0)))</f>
        <v>#N/A</v>
      </c>
      <c r="BG288" s="67" t="e">
        <f>-10*LOG(2/(4*PI()*2^2)+4/(0.163*(Calcul!$K293*Calcul!$L293)/VLOOKUP(Calcul!$I293,'ModelParams Lp'!$E$37:$F$39,2,0)))</f>
        <v>#N/A</v>
      </c>
      <c r="BH288" s="67" t="e">
        <f>-10*LOG(2/(4*PI()*2^2)+4/(0.163*(Calcul!$K293*Calcul!$L293)/VLOOKUP(Calcul!$I293,'ModelParams Lp'!$E$37:$F$39,2,0)))</f>
        <v>#N/A</v>
      </c>
      <c r="BI288" s="67" t="e">
        <f>-10*LOG(2/(4*PI()*2^2)+4/(0.163*(Calcul!$K293*Calcul!$L293)/VLOOKUP(Calcul!$I293,'ModelParams Lp'!$E$37:$F$39,2,0)))</f>
        <v>#N/A</v>
      </c>
      <c r="BJ288" s="67" t="e">
        <f>-10*LOG(2/(4*PI()*2^2)+4/(0.163*(Calcul!$K293*Calcul!$L293)/VLOOKUP(Calcul!$I293,'ModelParams Lp'!$E$37:$F$39,2,0)))</f>
        <v>#N/A</v>
      </c>
      <c r="BK288" s="67" t="e">
        <f>-10*LOG(2/(4*PI()*2^2)+4/(0.163*(Calcul!$K293*Calcul!$L293)/VLOOKUP(Calcul!$I293,'ModelParams Lp'!$E$37:$F$39,2,0)))</f>
        <v>#N/A</v>
      </c>
      <c r="BL288" s="67" t="e">
        <f>-10*LOG(2/(4*PI()*2^2)+4/(0.163*(Calcul!$K293*Calcul!$L293)/VLOOKUP(Calcul!$I293,'ModelParams Lp'!$E$37:$F$39,2,0)))</f>
        <v>#N/A</v>
      </c>
      <c r="BM288" s="67" t="e">
        <f>VLOOKUP(Calcul!$J293,'ModelParams Lp'!$D$28:$O$32,5,0)+BE288</f>
        <v>#N/A</v>
      </c>
      <c r="BN288" s="67" t="e">
        <f>VLOOKUP(Calcul!$J293,'ModelParams Lp'!$D$28:$O$32,6,0)+BF288</f>
        <v>#N/A</v>
      </c>
      <c r="BO288" s="67" t="e">
        <f>VLOOKUP(Calcul!$J293,'ModelParams Lp'!$D$28:$O$32,7,0)+BG288</f>
        <v>#N/A</v>
      </c>
      <c r="BP288" s="67" t="e">
        <f>VLOOKUP(Calcul!$J293,'ModelParams Lp'!$D$28:$O$32,8,0)+BH288</f>
        <v>#N/A</v>
      </c>
      <c r="BQ288" s="67" t="e">
        <f>VLOOKUP(Calcul!$J293,'ModelParams Lp'!$D$28:$O$32,9,0)+BI288</f>
        <v>#N/A</v>
      </c>
      <c r="BR288" s="67" t="e">
        <f>VLOOKUP(Calcul!$J293,'ModelParams Lp'!$D$28:$O$32,10,0)+BJ288</f>
        <v>#N/A</v>
      </c>
      <c r="BS288" s="67" t="e">
        <f>VLOOKUP(Calcul!$J293,'ModelParams Lp'!$D$28:$O$32,11,0)+BK288</f>
        <v>#N/A</v>
      </c>
      <c r="BT288" s="67" t="e">
        <f>VLOOKUP(Calcul!$J293,'ModelParams Lp'!$D$28:$O$32,12,0)+BL288</f>
        <v>#N/A</v>
      </c>
      <c r="BU288" s="66" t="e">
        <f t="shared" ca="1" si="100"/>
        <v>#DIV/0!</v>
      </c>
      <c r="BV288" s="66" t="e">
        <f t="shared" ca="1" si="101"/>
        <v>#DIV/0!</v>
      </c>
      <c r="BW288" s="66" t="e">
        <f t="shared" ca="1" si="102"/>
        <v>#DIV/0!</v>
      </c>
      <c r="BX288" s="66" t="e">
        <f t="shared" ca="1" si="103"/>
        <v>#DIV/0!</v>
      </c>
      <c r="BY288" s="66" t="e">
        <f t="shared" ca="1" si="104"/>
        <v>#DIV/0!</v>
      </c>
      <c r="BZ288" s="66" t="e">
        <f t="shared" ca="1" si="105"/>
        <v>#DIV/0!</v>
      </c>
      <c r="CA288" s="66" t="e">
        <f t="shared" ca="1" si="106"/>
        <v>#DIV/0!</v>
      </c>
      <c r="CB288" s="66" t="e">
        <f t="shared" ca="1" si="107"/>
        <v>#DIV/0!</v>
      </c>
      <c r="CC288" s="24" t="e">
        <f ca="1">10*LOG10(IF(BU288="",0,POWER(10,((BU288+'ModelParams Lw'!$O$4)/10))) +IF(BV288="",0,POWER(10,((BV288+'ModelParams Lw'!$P$4)/10))) +IF(BW288="",0,POWER(10,((BW288+'ModelParams Lw'!$Q$4)/10))) +IF(BX288="",0,POWER(10,((BX288+'ModelParams Lw'!$R$4)/10))) +IF(BY288="",0,POWER(10,((BY288+'ModelParams Lw'!$S$4)/10))) +IF(BZ288="",0,POWER(10,((BZ288+'ModelParams Lw'!$T$4)/10))) +IF(CA288="",0,POWER(10,((CA288+'ModelParams Lw'!$U$4)/10)))+IF(CB288="",0,POWER(10,((CB288+'ModelParams Lw'!$V$4)/10))))</f>
        <v>#DIV/0!</v>
      </c>
      <c r="CD288" s="24" t="e">
        <f t="shared" ca="1" si="108"/>
        <v>#DIV/0!</v>
      </c>
      <c r="CE288" s="24" t="e">
        <f ca="1">(BU288-'ModelParams Lw'!O$10)/'ModelParams Lw'!O$11</f>
        <v>#DIV/0!</v>
      </c>
      <c r="CF288" s="24" t="e">
        <f ca="1">(BV288-'ModelParams Lw'!P$10)/'ModelParams Lw'!P$11</f>
        <v>#DIV/0!</v>
      </c>
      <c r="CG288" s="24" t="e">
        <f ca="1">(BW288-'ModelParams Lw'!Q$10)/'ModelParams Lw'!Q$11</f>
        <v>#DIV/0!</v>
      </c>
      <c r="CH288" s="24" t="e">
        <f ca="1">(BX288-'ModelParams Lw'!R$10)/'ModelParams Lw'!R$11</f>
        <v>#DIV/0!</v>
      </c>
      <c r="CI288" s="24" t="e">
        <f ca="1">(BY288-'ModelParams Lw'!S$10)/'ModelParams Lw'!S$11</f>
        <v>#DIV/0!</v>
      </c>
      <c r="CJ288" s="24" t="e">
        <f ca="1">(BZ288-'ModelParams Lw'!T$10)/'ModelParams Lw'!T$11</f>
        <v>#DIV/0!</v>
      </c>
      <c r="CK288" s="24" t="e">
        <f ca="1">(CA288-'ModelParams Lw'!U$10)/'ModelParams Lw'!U$11</f>
        <v>#DIV/0!</v>
      </c>
      <c r="CL288" s="24" t="e">
        <f ca="1">(CB288-'ModelParams Lw'!V$10)/'ModelParams Lw'!V$11</f>
        <v>#DIV/0!</v>
      </c>
      <c r="CM288" s="66" t="e">
        <f t="shared" si="109"/>
        <v>#DIV/0!</v>
      </c>
      <c r="CN288" s="66" t="e">
        <f t="shared" si="110"/>
        <v>#DIV/0!</v>
      </c>
      <c r="CO288" s="66" t="e">
        <f t="shared" si="111"/>
        <v>#DIV/0!</v>
      </c>
      <c r="CP288" s="66" t="e">
        <f t="shared" si="112"/>
        <v>#DIV/0!</v>
      </c>
      <c r="CQ288" s="66" t="e">
        <f t="shared" si="113"/>
        <v>#DIV/0!</v>
      </c>
      <c r="CR288" s="66" t="e">
        <f t="shared" si="114"/>
        <v>#DIV/0!</v>
      </c>
      <c r="CS288" s="66" t="e">
        <f t="shared" si="115"/>
        <v>#DIV/0!</v>
      </c>
      <c r="CT288" s="66" t="e">
        <f t="shared" si="116"/>
        <v>#DIV/0!</v>
      </c>
      <c r="CU288" s="24" t="e">
        <f>10*LOG10(IF(CM288="",0,POWER(10,((CM288+'ModelParams Lw'!$O$4)/10))) +IF(CN288="",0,POWER(10,((CN288+'ModelParams Lw'!$P$4)/10))) +IF(CO288="",0,POWER(10,((CO288+'ModelParams Lw'!$Q$4)/10))) +IF(CP288="",0,POWER(10,((CP288+'ModelParams Lw'!$R$4)/10))) +IF(CQ288="",0,POWER(10,((CQ288+'ModelParams Lw'!$S$4)/10))) +IF(CR288="",0,POWER(10,((CR288+'ModelParams Lw'!$T$4)/10))) +IF(CS288="",0,POWER(10,((CS288+'ModelParams Lw'!$U$4)/10)))+IF(CT288="",0,POWER(10,((CT288+'ModelParams Lw'!$V$4)/10))))</f>
        <v>#DIV/0!</v>
      </c>
      <c r="CV288" s="24" t="e">
        <f t="shared" si="117"/>
        <v>#DIV/0!</v>
      </c>
      <c r="CW288" s="24" t="e">
        <f>(CM288-'ModelParams Lw'!O$10)/'ModelParams Lw'!O$11</f>
        <v>#DIV/0!</v>
      </c>
      <c r="CX288" s="24" t="e">
        <f>(CN288-'ModelParams Lw'!P$10)/'ModelParams Lw'!P$11</f>
        <v>#DIV/0!</v>
      </c>
      <c r="CY288" s="24" t="e">
        <f>(CO288-'ModelParams Lw'!Q$10)/'ModelParams Lw'!Q$11</f>
        <v>#DIV/0!</v>
      </c>
      <c r="CZ288" s="24" t="e">
        <f>(CP288-'ModelParams Lw'!R$10)/'ModelParams Lw'!R$11</f>
        <v>#DIV/0!</v>
      </c>
      <c r="DA288" s="24" t="e">
        <f>(CQ288-'ModelParams Lw'!S$10)/'ModelParams Lw'!S$11</f>
        <v>#DIV/0!</v>
      </c>
      <c r="DB288" s="24" t="e">
        <f>(CR288-'ModelParams Lw'!T$10)/'ModelParams Lw'!T$11</f>
        <v>#DIV/0!</v>
      </c>
      <c r="DC288" s="24" t="e">
        <f>(CS288-'ModelParams Lw'!U$10)/'ModelParams Lw'!U$11</f>
        <v>#DIV/0!</v>
      </c>
      <c r="DD288" s="24" t="e">
        <f>(CT288-'ModelParams Lw'!V$10)/'ModelParams Lw'!V$11</f>
        <v>#DIV/0!</v>
      </c>
    </row>
    <row r="289" spans="1:108" x14ac:dyDescent="0.25">
      <c r="A289" s="12">
        <f>'Sound Power'!B289</f>
        <v>0</v>
      </c>
      <c r="B289" s="12">
        <f>'Sound Power'!D289</f>
        <v>0</v>
      </c>
      <c r="C289" s="12">
        <f>'Sound Power'!E289</f>
        <v>0</v>
      </c>
      <c r="D289" s="12">
        <f>'Sound Power'!F289</f>
        <v>0</v>
      </c>
      <c r="E289" s="67" t="e">
        <f>IF(Calcul!$G294="SA",'Sound Power'!AY289,'Sound Power'!P289)</f>
        <v>#DIV/0!</v>
      </c>
      <c r="F289" s="67" t="e">
        <f>IF(Calcul!$G294="SA",'Sound Power'!AZ289,'Sound Power'!Q289)</f>
        <v>#DIV/0!</v>
      </c>
      <c r="G289" s="67" t="e">
        <f>IF(Calcul!$G294="SA",'Sound Power'!BA289,'Sound Power'!R289)</f>
        <v>#DIV/0!</v>
      </c>
      <c r="H289" s="67" t="e">
        <f>IF(Calcul!$G294="SA",'Sound Power'!BB289,'Sound Power'!S289)</f>
        <v>#DIV/0!</v>
      </c>
      <c r="I289" s="67" t="e">
        <f>IF(Calcul!$G294="SA",'Sound Power'!BC289,'Sound Power'!T289)</f>
        <v>#DIV/0!</v>
      </c>
      <c r="J289" s="67" t="e">
        <f>IF(Calcul!$G294="SA",'Sound Power'!BD289,'Sound Power'!U289)</f>
        <v>#DIV/0!</v>
      </c>
      <c r="K289" s="67" t="e">
        <f>IF(Calcul!$G294="SA",'Sound Power'!BE289,'Sound Power'!V289)</f>
        <v>#DIV/0!</v>
      </c>
      <c r="L289" s="67" t="e">
        <f>IF(Calcul!$G294="SA",'Sound Power'!BF289,'Sound Power'!W289)</f>
        <v>#DIV/0!</v>
      </c>
      <c r="M289" s="67" t="e">
        <f>'Sound Power'!BY289</f>
        <v>#DIV/0!</v>
      </c>
      <c r="N289" s="67" t="e">
        <f>'Sound Power'!BZ289</f>
        <v>#DIV/0!</v>
      </c>
      <c r="O289" s="67" t="e">
        <f>'Sound Power'!CA289</f>
        <v>#DIV/0!</v>
      </c>
      <c r="P289" s="67" t="e">
        <f>'Sound Power'!CB289</f>
        <v>#DIV/0!</v>
      </c>
      <c r="Q289" s="67" t="e">
        <f>'Sound Power'!CC289</f>
        <v>#DIV/0!</v>
      </c>
      <c r="R289" s="67" t="e">
        <f>'Sound Power'!CD289</f>
        <v>#DIV/0!</v>
      </c>
      <c r="S289" s="67" t="e">
        <f>'Sound Power'!CE289</f>
        <v>#DIV/0!</v>
      </c>
      <c r="T289" s="67" t="e">
        <f>'Sound Power'!CF289</f>
        <v>#DIV/0!</v>
      </c>
      <c r="U289" s="64">
        <f t="shared" si="97"/>
        <v>0</v>
      </c>
      <c r="V289" s="64">
        <f t="shared" si="98"/>
        <v>0</v>
      </c>
      <c r="W289" s="67" t="e">
        <f>('ModelParams Lp'!B$4*10^'ModelParams Lp'!B$5*($U289/$V289)^'ModelParams Lp'!B$6)*3</f>
        <v>#DIV/0!</v>
      </c>
      <c r="X289" s="67" t="e">
        <f>('ModelParams Lp'!C$4*10^'ModelParams Lp'!C$5*($U289/$V289)^'ModelParams Lp'!C$6)*3</f>
        <v>#DIV/0!</v>
      </c>
      <c r="Y289" s="67" t="e">
        <f>('ModelParams Lp'!D$4*10^'ModelParams Lp'!D$5*($U289/$V289)^'ModelParams Lp'!D$6)*3</f>
        <v>#DIV/0!</v>
      </c>
      <c r="Z289" s="67" t="e">
        <f>('ModelParams Lp'!E$4*10^'ModelParams Lp'!E$5*($U289/$V289)^'ModelParams Lp'!E$6)*3</f>
        <v>#DIV/0!</v>
      </c>
      <c r="AA289" s="67" t="e">
        <f>('ModelParams Lp'!F$4*10^'ModelParams Lp'!F$5*($U289/$V289)^'ModelParams Lp'!F$6)*3</f>
        <v>#DIV/0!</v>
      </c>
      <c r="AB289" s="67" t="e">
        <f>('ModelParams Lp'!G$4*10^'ModelParams Lp'!G$5*($U289/$V289)^'ModelParams Lp'!G$6)*3</f>
        <v>#DIV/0!</v>
      </c>
      <c r="AC289" s="67" t="e">
        <f>('ModelParams Lp'!H$4*10^'ModelParams Lp'!H$5*($U289/$V289)^'ModelParams Lp'!H$6)*3</f>
        <v>#DIV/0!</v>
      </c>
      <c r="AD289" s="67" t="e">
        <f>('ModelParams Lp'!I$4*10^'ModelParams Lp'!I$5*($U289/$V289)^'ModelParams Lp'!I$6)*3</f>
        <v>#DIV/0!</v>
      </c>
      <c r="AE289" s="53" t="e">
        <f t="shared" si="99"/>
        <v>#DIV/0!</v>
      </c>
      <c r="AF289" s="53" t="e">
        <f>IF(AE289&lt;'ModelParams Lp'!$B$16,-1,IF(AE289&lt;'ModelParams Lp'!$C$16,0,IF(AE289&lt;'ModelParams Lp'!$D$16,1,IF(AE289&lt;'ModelParams Lp'!$E$16,2,IF(AE289&lt;'ModelParams Lp'!$F$16,3,IF(AE289&lt;'ModelParams Lp'!$G$16,4,IF(AE289&lt;'ModelParams Lp'!$H$16,5,6)))))))</f>
        <v>#DIV/0!</v>
      </c>
      <c r="AG289" s="67" t="e">
        <f ca="1">IF($AF289&gt;1,0,OFFSET('ModelParams Lp'!$C$12,0,-'Sound Pressure'!$AF289))</f>
        <v>#DIV/0!</v>
      </c>
      <c r="AH289" s="67" t="e">
        <f ca="1">IF($AF289&gt;2,0,OFFSET('ModelParams Lp'!$D$12,0,-'Sound Pressure'!$AF289))</f>
        <v>#DIV/0!</v>
      </c>
      <c r="AI289" s="67" t="e">
        <f ca="1">IF($AF289&gt;3,0,OFFSET('ModelParams Lp'!$E$12,0,-'Sound Pressure'!$AF289))</f>
        <v>#DIV/0!</v>
      </c>
      <c r="AJ289" s="67" t="e">
        <f ca="1">IF($AF289&gt;4,0,OFFSET('ModelParams Lp'!$F$12,0,-'Sound Pressure'!$AF289))</f>
        <v>#DIV/0!</v>
      </c>
      <c r="AK289" s="67" t="e">
        <f ca="1">IF($AF289&gt;3,0,OFFSET('ModelParams Lp'!$G$12,0,-'Sound Pressure'!$AF289))</f>
        <v>#DIV/0!</v>
      </c>
      <c r="AL289" s="67" t="e">
        <f ca="1">IF($AF289&gt;5,0,OFFSET('ModelParams Lp'!$H$12,0,-'Sound Pressure'!$AF289))</f>
        <v>#DIV/0!</v>
      </c>
      <c r="AM289" s="67" t="e">
        <f ca="1">IF($AF289&gt;6,0,OFFSET('ModelParams Lp'!$I$12,0,-'Sound Pressure'!$AF289))</f>
        <v>#DIV/0!</v>
      </c>
      <c r="AN289" s="67" t="e">
        <f ca="1">IF($AF289&gt;7,0,IF($AF$4&lt;0,3,OFFSET('ModelParams Lp'!$J$12,0,-'Sound Pressure'!$AF289)))</f>
        <v>#DIV/0!</v>
      </c>
      <c r="AO289" s="67" t="e">
        <f t="shared" si="118"/>
        <v>#DIV/0!</v>
      </c>
      <c r="AP289" s="67" t="e">
        <f t="shared" si="118"/>
        <v>#DIV/0!</v>
      </c>
      <c r="AQ289" s="67" t="e">
        <f t="shared" si="118"/>
        <v>#DIV/0!</v>
      </c>
      <c r="AR289" s="67" t="e">
        <f t="shared" si="118"/>
        <v>#DIV/0!</v>
      </c>
      <c r="AS289" s="67" t="e">
        <f t="shared" si="118"/>
        <v>#DIV/0!</v>
      </c>
      <c r="AT289" s="67" t="e">
        <f t="shared" si="118"/>
        <v>#DIV/0!</v>
      </c>
      <c r="AU289" s="67" t="e">
        <f t="shared" si="118"/>
        <v>#DIV/0!</v>
      </c>
      <c r="AV289" s="67" t="e">
        <f t="shared" si="118"/>
        <v>#DIV/0!</v>
      </c>
      <c r="AW289" s="67">
        <f>'ModelParams Lp'!B$22</f>
        <v>4</v>
      </c>
      <c r="AX289" s="67">
        <f>'ModelParams Lp'!C$22</f>
        <v>2</v>
      </c>
      <c r="AY289" s="67">
        <f>'ModelParams Lp'!D$22</f>
        <v>1</v>
      </c>
      <c r="AZ289" s="67">
        <f>'ModelParams Lp'!E$22</f>
        <v>0</v>
      </c>
      <c r="BA289" s="67">
        <f>'ModelParams Lp'!F$22</f>
        <v>0</v>
      </c>
      <c r="BB289" s="67">
        <f>'ModelParams Lp'!G$22</f>
        <v>0</v>
      </c>
      <c r="BC289" s="67">
        <f>'ModelParams Lp'!H$22</f>
        <v>0</v>
      </c>
      <c r="BD289" s="67">
        <f>'ModelParams Lp'!I$22</f>
        <v>0</v>
      </c>
      <c r="BE289" s="67" t="e">
        <f>-10*LOG(2/(4*PI()*2^2)+4/(0.163*(Calcul!$K294*Calcul!$L294)/VLOOKUP(Calcul!$I294,'ModelParams Lp'!$E$37:$F$39,2,0)))</f>
        <v>#N/A</v>
      </c>
      <c r="BF289" s="67" t="e">
        <f>-10*LOG(2/(4*PI()*2^2)+4/(0.163*(Calcul!$K294*Calcul!$L294)/VLOOKUP(Calcul!$I294,'ModelParams Lp'!$E$37:$F$39,2,0)))</f>
        <v>#N/A</v>
      </c>
      <c r="BG289" s="67" t="e">
        <f>-10*LOG(2/(4*PI()*2^2)+4/(0.163*(Calcul!$K294*Calcul!$L294)/VLOOKUP(Calcul!$I294,'ModelParams Lp'!$E$37:$F$39,2,0)))</f>
        <v>#N/A</v>
      </c>
      <c r="BH289" s="67" t="e">
        <f>-10*LOG(2/(4*PI()*2^2)+4/(0.163*(Calcul!$K294*Calcul!$L294)/VLOOKUP(Calcul!$I294,'ModelParams Lp'!$E$37:$F$39,2,0)))</f>
        <v>#N/A</v>
      </c>
      <c r="BI289" s="67" t="e">
        <f>-10*LOG(2/(4*PI()*2^2)+4/(0.163*(Calcul!$K294*Calcul!$L294)/VLOOKUP(Calcul!$I294,'ModelParams Lp'!$E$37:$F$39,2,0)))</f>
        <v>#N/A</v>
      </c>
      <c r="BJ289" s="67" t="e">
        <f>-10*LOG(2/(4*PI()*2^2)+4/(0.163*(Calcul!$K294*Calcul!$L294)/VLOOKUP(Calcul!$I294,'ModelParams Lp'!$E$37:$F$39,2,0)))</f>
        <v>#N/A</v>
      </c>
      <c r="BK289" s="67" t="e">
        <f>-10*LOG(2/(4*PI()*2^2)+4/(0.163*(Calcul!$K294*Calcul!$L294)/VLOOKUP(Calcul!$I294,'ModelParams Lp'!$E$37:$F$39,2,0)))</f>
        <v>#N/A</v>
      </c>
      <c r="BL289" s="67" t="e">
        <f>-10*LOG(2/(4*PI()*2^2)+4/(0.163*(Calcul!$K294*Calcul!$L294)/VLOOKUP(Calcul!$I294,'ModelParams Lp'!$E$37:$F$39,2,0)))</f>
        <v>#N/A</v>
      </c>
      <c r="BM289" s="67" t="e">
        <f>VLOOKUP(Calcul!$J294,'ModelParams Lp'!$D$28:$O$32,5,0)+BE289</f>
        <v>#N/A</v>
      </c>
      <c r="BN289" s="67" t="e">
        <f>VLOOKUP(Calcul!$J294,'ModelParams Lp'!$D$28:$O$32,6,0)+BF289</f>
        <v>#N/A</v>
      </c>
      <c r="BO289" s="67" t="e">
        <f>VLOOKUP(Calcul!$J294,'ModelParams Lp'!$D$28:$O$32,7,0)+BG289</f>
        <v>#N/A</v>
      </c>
      <c r="BP289" s="67" t="e">
        <f>VLOOKUP(Calcul!$J294,'ModelParams Lp'!$D$28:$O$32,8,0)+BH289</f>
        <v>#N/A</v>
      </c>
      <c r="BQ289" s="67" t="e">
        <f>VLOOKUP(Calcul!$J294,'ModelParams Lp'!$D$28:$O$32,9,0)+BI289</f>
        <v>#N/A</v>
      </c>
      <c r="BR289" s="67" t="e">
        <f>VLOOKUP(Calcul!$J294,'ModelParams Lp'!$D$28:$O$32,10,0)+BJ289</f>
        <v>#N/A</v>
      </c>
      <c r="BS289" s="67" t="e">
        <f>VLOOKUP(Calcul!$J294,'ModelParams Lp'!$D$28:$O$32,11,0)+BK289</f>
        <v>#N/A</v>
      </c>
      <c r="BT289" s="67" t="e">
        <f>VLOOKUP(Calcul!$J294,'ModelParams Lp'!$D$28:$O$32,12,0)+BL289</f>
        <v>#N/A</v>
      </c>
      <c r="BU289" s="66" t="e">
        <f t="shared" ca="1" si="100"/>
        <v>#DIV/0!</v>
      </c>
      <c r="BV289" s="66" t="e">
        <f t="shared" ca="1" si="101"/>
        <v>#DIV/0!</v>
      </c>
      <c r="BW289" s="66" t="e">
        <f t="shared" ca="1" si="102"/>
        <v>#DIV/0!</v>
      </c>
      <c r="BX289" s="66" t="e">
        <f t="shared" ca="1" si="103"/>
        <v>#DIV/0!</v>
      </c>
      <c r="BY289" s="66" t="e">
        <f t="shared" ca="1" si="104"/>
        <v>#DIV/0!</v>
      </c>
      <c r="BZ289" s="66" t="e">
        <f t="shared" ca="1" si="105"/>
        <v>#DIV/0!</v>
      </c>
      <c r="CA289" s="66" t="e">
        <f t="shared" ca="1" si="106"/>
        <v>#DIV/0!</v>
      </c>
      <c r="CB289" s="66" t="e">
        <f t="shared" ca="1" si="107"/>
        <v>#DIV/0!</v>
      </c>
      <c r="CC289" s="24" t="e">
        <f ca="1">10*LOG10(IF(BU289="",0,POWER(10,((BU289+'ModelParams Lw'!$O$4)/10))) +IF(BV289="",0,POWER(10,((BV289+'ModelParams Lw'!$P$4)/10))) +IF(BW289="",0,POWER(10,((BW289+'ModelParams Lw'!$Q$4)/10))) +IF(BX289="",0,POWER(10,((BX289+'ModelParams Lw'!$R$4)/10))) +IF(BY289="",0,POWER(10,((BY289+'ModelParams Lw'!$S$4)/10))) +IF(BZ289="",0,POWER(10,((BZ289+'ModelParams Lw'!$T$4)/10))) +IF(CA289="",0,POWER(10,((CA289+'ModelParams Lw'!$U$4)/10)))+IF(CB289="",0,POWER(10,((CB289+'ModelParams Lw'!$V$4)/10))))</f>
        <v>#DIV/0!</v>
      </c>
      <c r="CD289" s="24" t="e">
        <f t="shared" ca="1" si="108"/>
        <v>#DIV/0!</v>
      </c>
      <c r="CE289" s="24" t="e">
        <f ca="1">(BU289-'ModelParams Lw'!O$10)/'ModelParams Lw'!O$11</f>
        <v>#DIV/0!</v>
      </c>
      <c r="CF289" s="24" t="e">
        <f ca="1">(BV289-'ModelParams Lw'!P$10)/'ModelParams Lw'!P$11</f>
        <v>#DIV/0!</v>
      </c>
      <c r="CG289" s="24" t="e">
        <f ca="1">(BW289-'ModelParams Lw'!Q$10)/'ModelParams Lw'!Q$11</f>
        <v>#DIV/0!</v>
      </c>
      <c r="CH289" s="24" t="e">
        <f ca="1">(BX289-'ModelParams Lw'!R$10)/'ModelParams Lw'!R$11</f>
        <v>#DIV/0!</v>
      </c>
      <c r="CI289" s="24" t="e">
        <f ca="1">(BY289-'ModelParams Lw'!S$10)/'ModelParams Lw'!S$11</f>
        <v>#DIV/0!</v>
      </c>
      <c r="CJ289" s="24" t="e">
        <f ca="1">(BZ289-'ModelParams Lw'!T$10)/'ModelParams Lw'!T$11</f>
        <v>#DIV/0!</v>
      </c>
      <c r="CK289" s="24" t="e">
        <f ca="1">(CA289-'ModelParams Lw'!U$10)/'ModelParams Lw'!U$11</f>
        <v>#DIV/0!</v>
      </c>
      <c r="CL289" s="24" t="e">
        <f ca="1">(CB289-'ModelParams Lw'!V$10)/'ModelParams Lw'!V$11</f>
        <v>#DIV/0!</v>
      </c>
      <c r="CM289" s="66" t="e">
        <f t="shared" si="109"/>
        <v>#DIV/0!</v>
      </c>
      <c r="CN289" s="66" t="e">
        <f t="shared" si="110"/>
        <v>#DIV/0!</v>
      </c>
      <c r="CO289" s="66" t="e">
        <f t="shared" si="111"/>
        <v>#DIV/0!</v>
      </c>
      <c r="CP289" s="66" t="e">
        <f t="shared" si="112"/>
        <v>#DIV/0!</v>
      </c>
      <c r="CQ289" s="66" t="e">
        <f t="shared" si="113"/>
        <v>#DIV/0!</v>
      </c>
      <c r="CR289" s="66" t="e">
        <f t="shared" si="114"/>
        <v>#DIV/0!</v>
      </c>
      <c r="CS289" s="66" t="e">
        <f t="shared" si="115"/>
        <v>#DIV/0!</v>
      </c>
      <c r="CT289" s="66" t="e">
        <f t="shared" si="116"/>
        <v>#DIV/0!</v>
      </c>
      <c r="CU289" s="24" t="e">
        <f>10*LOG10(IF(CM289="",0,POWER(10,((CM289+'ModelParams Lw'!$O$4)/10))) +IF(CN289="",0,POWER(10,((CN289+'ModelParams Lw'!$P$4)/10))) +IF(CO289="",0,POWER(10,((CO289+'ModelParams Lw'!$Q$4)/10))) +IF(CP289="",0,POWER(10,((CP289+'ModelParams Lw'!$R$4)/10))) +IF(CQ289="",0,POWER(10,((CQ289+'ModelParams Lw'!$S$4)/10))) +IF(CR289="",0,POWER(10,((CR289+'ModelParams Lw'!$T$4)/10))) +IF(CS289="",0,POWER(10,((CS289+'ModelParams Lw'!$U$4)/10)))+IF(CT289="",0,POWER(10,((CT289+'ModelParams Lw'!$V$4)/10))))</f>
        <v>#DIV/0!</v>
      </c>
      <c r="CV289" s="24" t="e">
        <f t="shared" si="117"/>
        <v>#DIV/0!</v>
      </c>
      <c r="CW289" s="24" t="e">
        <f>(CM289-'ModelParams Lw'!O$10)/'ModelParams Lw'!O$11</f>
        <v>#DIV/0!</v>
      </c>
      <c r="CX289" s="24" t="e">
        <f>(CN289-'ModelParams Lw'!P$10)/'ModelParams Lw'!P$11</f>
        <v>#DIV/0!</v>
      </c>
      <c r="CY289" s="24" t="e">
        <f>(CO289-'ModelParams Lw'!Q$10)/'ModelParams Lw'!Q$11</f>
        <v>#DIV/0!</v>
      </c>
      <c r="CZ289" s="24" t="e">
        <f>(CP289-'ModelParams Lw'!R$10)/'ModelParams Lw'!R$11</f>
        <v>#DIV/0!</v>
      </c>
      <c r="DA289" s="24" t="e">
        <f>(CQ289-'ModelParams Lw'!S$10)/'ModelParams Lw'!S$11</f>
        <v>#DIV/0!</v>
      </c>
      <c r="DB289" s="24" t="e">
        <f>(CR289-'ModelParams Lw'!T$10)/'ModelParams Lw'!T$11</f>
        <v>#DIV/0!</v>
      </c>
      <c r="DC289" s="24" t="e">
        <f>(CS289-'ModelParams Lw'!U$10)/'ModelParams Lw'!U$11</f>
        <v>#DIV/0!</v>
      </c>
      <c r="DD289" s="24" t="e">
        <f>(CT289-'ModelParams Lw'!V$10)/'ModelParams Lw'!V$11</f>
        <v>#DIV/0!</v>
      </c>
    </row>
    <row r="290" spans="1:108" x14ac:dyDescent="0.25">
      <c r="A290" s="12">
        <f>'Sound Power'!B290</f>
        <v>0</v>
      </c>
      <c r="B290" s="12">
        <f>'Sound Power'!D290</f>
        <v>0</v>
      </c>
      <c r="C290" s="12">
        <f>'Sound Power'!E290</f>
        <v>0</v>
      </c>
      <c r="D290" s="12">
        <f>'Sound Power'!F290</f>
        <v>0</v>
      </c>
      <c r="E290" s="67" t="e">
        <f>IF(Calcul!$G295="SA",'Sound Power'!AY290,'Sound Power'!P290)</f>
        <v>#DIV/0!</v>
      </c>
      <c r="F290" s="67" t="e">
        <f>IF(Calcul!$G295="SA",'Sound Power'!AZ290,'Sound Power'!Q290)</f>
        <v>#DIV/0!</v>
      </c>
      <c r="G290" s="67" t="e">
        <f>IF(Calcul!$G295="SA",'Sound Power'!BA290,'Sound Power'!R290)</f>
        <v>#DIV/0!</v>
      </c>
      <c r="H290" s="67" t="e">
        <f>IF(Calcul!$G295="SA",'Sound Power'!BB290,'Sound Power'!S290)</f>
        <v>#DIV/0!</v>
      </c>
      <c r="I290" s="67" t="e">
        <f>IF(Calcul!$G295="SA",'Sound Power'!BC290,'Sound Power'!T290)</f>
        <v>#DIV/0!</v>
      </c>
      <c r="J290" s="67" t="e">
        <f>IF(Calcul!$G295="SA",'Sound Power'!BD290,'Sound Power'!U290)</f>
        <v>#DIV/0!</v>
      </c>
      <c r="K290" s="67" t="e">
        <f>IF(Calcul!$G295="SA",'Sound Power'!BE290,'Sound Power'!V290)</f>
        <v>#DIV/0!</v>
      </c>
      <c r="L290" s="67" t="e">
        <f>IF(Calcul!$G295="SA",'Sound Power'!BF290,'Sound Power'!W290)</f>
        <v>#DIV/0!</v>
      </c>
      <c r="M290" s="67" t="e">
        <f>'Sound Power'!BY290</f>
        <v>#DIV/0!</v>
      </c>
      <c r="N290" s="67" t="e">
        <f>'Sound Power'!BZ290</f>
        <v>#DIV/0!</v>
      </c>
      <c r="O290" s="67" t="e">
        <f>'Sound Power'!CA290</f>
        <v>#DIV/0!</v>
      </c>
      <c r="P290" s="67" t="e">
        <f>'Sound Power'!CB290</f>
        <v>#DIV/0!</v>
      </c>
      <c r="Q290" s="67" t="e">
        <f>'Sound Power'!CC290</f>
        <v>#DIV/0!</v>
      </c>
      <c r="R290" s="67" t="e">
        <f>'Sound Power'!CD290</f>
        <v>#DIV/0!</v>
      </c>
      <c r="S290" s="67" t="e">
        <f>'Sound Power'!CE290</f>
        <v>#DIV/0!</v>
      </c>
      <c r="T290" s="67" t="e">
        <f>'Sound Power'!CF290</f>
        <v>#DIV/0!</v>
      </c>
      <c r="U290" s="64">
        <f t="shared" si="97"/>
        <v>0</v>
      </c>
      <c r="V290" s="64">
        <f t="shared" si="98"/>
        <v>0</v>
      </c>
      <c r="W290" s="67" t="e">
        <f>('ModelParams Lp'!B$4*10^'ModelParams Lp'!B$5*($U290/$V290)^'ModelParams Lp'!B$6)*3</f>
        <v>#DIV/0!</v>
      </c>
      <c r="X290" s="67" t="e">
        <f>('ModelParams Lp'!C$4*10^'ModelParams Lp'!C$5*($U290/$V290)^'ModelParams Lp'!C$6)*3</f>
        <v>#DIV/0!</v>
      </c>
      <c r="Y290" s="67" t="e">
        <f>('ModelParams Lp'!D$4*10^'ModelParams Lp'!D$5*($U290/$V290)^'ModelParams Lp'!D$6)*3</f>
        <v>#DIV/0!</v>
      </c>
      <c r="Z290" s="67" t="e">
        <f>('ModelParams Lp'!E$4*10^'ModelParams Lp'!E$5*($U290/$V290)^'ModelParams Lp'!E$6)*3</f>
        <v>#DIV/0!</v>
      </c>
      <c r="AA290" s="67" t="e">
        <f>('ModelParams Lp'!F$4*10^'ModelParams Lp'!F$5*($U290/$V290)^'ModelParams Lp'!F$6)*3</f>
        <v>#DIV/0!</v>
      </c>
      <c r="AB290" s="67" t="e">
        <f>('ModelParams Lp'!G$4*10^'ModelParams Lp'!G$5*($U290/$V290)^'ModelParams Lp'!G$6)*3</f>
        <v>#DIV/0!</v>
      </c>
      <c r="AC290" s="67" t="e">
        <f>('ModelParams Lp'!H$4*10^'ModelParams Lp'!H$5*($U290/$V290)^'ModelParams Lp'!H$6)*3</f>
        <v>#DIV/0!</v>
      </c>
      <c r="AD290" s="67" t="e">
        <f>('ModelParams Lp'!I$4*10^'ModelParams Lp'!I$5*($U290/$V290)^'ModelParams Lp'!I$6)*3</f>
        <v>#DIV/0!</v>
      </c>
      <c r="AE290" s="53" t="e">
        <f t="shared" si="99"/>
        <v>#DIV/0!</v>
      </c>
      <c r="AF290" s="53" t="e">
        <f>IF(AE290&lt;'ModelParams Lp'!$B$16,-1,IF(AE290&lt;'ModelParams Lp'!$C$16,0,IF(AE290&lt;'ModelParams Lp'!$D$16,1,IF(AE290&lt;'ModelParams Lp'!$E$16,2,IF(AE290&lt;'ModelParams Lp'!$F$16,3,IF(AE290&lt;'ModelParams Lp'!$G$16,4,IF(AE290&lt;'ModelParams Lp'!$H$16,5,6)))))))</f>
        <v>#DIV/0!</v>
      </c>
      <c r="AG290" s="67" t="e">
        <f ca="1">IF($AF290&gt;1,0,OFFSET('ModelParams Lp'!$C$12,0,-'Sound Pressure'!$AF290))</f>
        <v>#DIV/0!</v>
      </c>
      <c r="AH290" s="67" t="e">
        <f ca="1">IF($AF290&gt;2,0,OFFSET('ModelParams Lp'!$D$12,0,-'Sound Pressure'!$AF290))</f>
        <v>#DIV/0!</v>
      </c>
      <c r="AI290" s="67" t="e">
        <f ca="1">IF($AF290&gt;3,0,OFFSET('ModelParams Lp'!$E$12,0,-'Sound Pressure'!$AF290))</f>
        <v>#DIV/0!</v>
      </c>
      <c r="AJ290" s="67" t="e">
        <f ca="1">IF($AF290&gt;4,0,OFFSET('ModelParams Lp'!$F$12,0,-'Sound Pressure'!$AF290))</f>
        <v>#DIV/0!</v>
      </c>
      <c r="AK290" s="67" t="e">
        <f ca="1">IF($AF290&gt;3,0,OFFSET('ModelParams Lp'!$G$12,0,-'Sound Pressure'!$AF290))</f>
        <v>#DIV/0!</v>
      </c>
      <c r="AL290" s="67" t="e">
        <f ca="1">IF($AF290&gt;5,0,OFFSET('ModelParams Lp'!$H$12,0,-'Sound Pressure'!$AF290))</f>
        <v>#DIV/0!</v>
      </c>
      <c r="AM290" s="67" t="e">
        <f ca="1">IF($AF290&gt;6,0,OFFSET('ModelParams Lp'!$I$12,0,-'Sound Pressure'!$AF290))</f>
        <v>#DIV/0!</v>
      </c>
      <c r="AN290" s="67" t="e">
        <f ca="1">IF($AF290&gt;7,0,IF($AF$4&lt;0,3,OFFSET('ModelParams Lp'!$J$12,0,-'Sound Pressure'!$AF290)))</f>
        <v>#DIV/0!</v>
      </c>
      <c r="AO290" s="67" t="e">
        <f t="shared" si="118"/>
        <v>#DIV/0!</v>
      </c>
      <c r="AP290" s="67" t="e">
        <f t="shared" si="118"/>
        <v>#DIV/0!</v>
      </c>
      <c r="AQ290" s="67" t="e">
        <f t="shared" si="118"/>
        <v>#DIV/0!</v>
      </c>
      <c r="AR290" s="67" t="e">
        <f t="shared" si="118"/>
        <v>#DIV/0!</v>
      </c>
      <c r="AS290" s="67" t="e">
        <f t="shared" si="118"/>
        <v>#DIV/0!</v>
      </c>
      <c r="AT290" s="67" t="e">
        <f t="shared" si="118"/>
        <v>#DIV/0!</v>
      </c>
      <c r="AU290" s="67" t="e">
        <f t="shared" si="118"/>
        <v>#DIV/0!</v>
      </c>
      <c r="AV290" s="67" t="e">
        <f t="shared" si="118"/>
        <v>#DIV/0!</v>
      </c>
      <c r="AW290" s="67">
        <f>'ModelParams Lp'!B$22</f>
        <v>4</v>
      </c>
      <c r="AX290" s="67">
        <f>'ModelParams Lp'!C$22</f>
        <v>2</v>
      </c>
      <c r="AY290" s="67">
        <f>'ModelParams Lp'!D$22</f>
        <v>1</v>
      </c>
      <c r="AZ290" s="67">
        <f>'ModelParams Lp'!E$22</f>
        <v>0</v>
      </c>
      <c r="BA290" s="67">
        <f>'ModelParams Lp'!F$22</f>
        <v>0</v>
      </c>
      <c r="BB290" s="67">
        <f>'ModelParams Lp'!G$22</f>
        <v>0</v>
      </c>
      <c r="BC290" s="67">
        <f>'ModelParams Lp'!H$22</f>
        <v>0</v>
      </c>
      <c r="BD290" s="67">
        <f>'ModelParams Lp'!I$22</f>
        <v>0</v>
      </c>
      <c r="BE290" s="67" t="e">
        <f>-10*LOG(2/(4*PI()*2^2)+4/(0.163*(Calcul!$K295*Calcul!$L295)/VLOOKUP(Calcul!$I295,'ModelParams Lp'!$E$37:$F$39,2,0)))</f>
        <v>#N/A</v>
      </c>
      <c r="BF290" s="67" t="e">
        <f>-10*LOG(2/(4*PI()*2^2)+4/(0.163*(Calcul!$K295*Calcul!$L295)/VLOOKUP(Calcul!$I295,'ModelParams Lp'!$E$37:$F$39,2,0)))</f>
        <v>#N/A</v>
      </c>
      <c r="BG290" s="67" t="e">
        <f>-10*LOG(2/(4*PI()*2^2)+4/(0.163*(Calcul!$K295*Calcul!$L295)/VLOOKUP(Calcul!$I295,'ModelParams Lp'!$E$37:$F$39,2,0)))</f>
        <v>#N/A</v>
      </c>
      <c r="BH290" s="67" t="e">
        <f>-10*LOG(2/(4*PI()*2^2)+4/(0.163*(Calcul!$K295*Calcul!$L295)/VLOOKUP(Calcul!$I295,'ModelParams Lp'!$E$37:$F$39,2,0)))</f>
        <v>#N/A</v>
      </c>
      <c r="BI290" s="67" t="e">
        <f>-10*LOG(2/(4*PI()*2^2)+4/(0.163*(Calcul!$K295*Calcul!$L295)/VLOOKUP(Calcul!$I295,'ModelParams Lp'!$E$37:$F$39,2,0)))</f>
        <v>#N/A</v>
      </c>
      <c r="BJ290" s="67" t="e">
        <f>-10*LOG(2/(4*PI()*2^2)+4/(0.163*(Calcul!$K295*Calcul!$L295)/VLOOKUP(Calcul!$I295,'ModelParams Lp'!$E$37:$F$39,2,0)))</f>
        <v>#N/A</v>
      </c>
      <c r="BK290" s="67" t="e">
        <f>-10*LOG(2/(4*PI()*2^2)+4/(0.163*(Calcul!$K295*Calcul!$L295)/VLOOKUP(Calcul!$I295,'ModelParams Lp'!$E$37:$F$39,2,0)))</f>
        <v>#N/A</v>
      </c>
      <c r="BL290" s="67" t="e">
        <f>-10*LOG(2/(4*PI()*2^2)+4/(0.163*(Calcul!$K295*Calcul!$L295)/VLOOKUP(Calcul!$I295,'ModelParams Lp'!$E$37:$F$39,2,0)))</f>
        <v>#N/A</v>
      </c>
      <c r="BM290" s="67" t="e">
        <f>VLOOKUP(Calcul!$J295,'ModelParams Lp'!$D$28:$O$32,5,0)+BE290</f>
        <v>#N/A</v>
      </c>
      <c r="BN290" s="67" t="e">
        <f>VLOOKUP(Calcul!$J295,'ModelParams Lp'!$D$28:$O$32,6,0)+BF290</f>
        <v>#N/A</v>
      </c>
      <c r="BO290" s="67" t="e">
        <f>VLOOKUP(Calcul!$J295,'ModelParams Lp'!$D$28:$O$32,7,0)+BG290</f>
        <v>#N/A</v>
      </c>
      <c r="BP290" s="67" t="e">
        <f>VLOOKUP(Calcul!$J295,'ModelParams Lp'!$D$28:$O$32,8,0)+BH290</f>
        <v>#N/A</v>
      </c>
      <c r="BQ290" s="67" t="e">
        <f>VLOOKUP(Calcul!$J295,'ModelParams Lp'!$D$28:$O$32,9,0)+BI290</f>
        <v>#N/A</v>
      </c>
      <c r="BR290" s="67" t="e">
        <f>VLOOKUP(Calcul!$J295,'ModelParams Lp'!$D$28:$O$32,10,0)+BJ290</f>
        <v>#N/A</v>
      </c>
      <c r="BS290" s="67" t="e">
        <f>VLOOKUP(Calcul!$J295,'ModelParams Lp'!$D$28:$O$32,11,0)+BK290</f>
        <v>#N/A</v>
      </c>
      <c r="BT290" s="67" t="e">
        <f>VLOOKUP(Calcul!$J295,'ModelParams Lp'!$D$28:$O$32,12,0)+BL290</f>
        <v>#N/A</v>
      </c>
      <c r="BU290" s="66" t="e">
        <f t="shared" ca="1" si="100"/>
        <v>#DIV/0!</v>
      </c>
      <c r="BV290" s="66" t="e">
        <f t="shared" ca="1" si="101"/>
        <v>#DIV/0!</v>
      </c>
      <c r="BW290" s="66" t="e">
        <f t="shared" ca="1" si="102"/>
        <v>#DIV/0!</v>
      </c>
      <c r="BX290" s="66" t="e">
        <f t="shared" ca="1" si="103"/>
        <v>#DIV/0!</v>
      </c>
      <c r="BY290" s="66" t="e">
        <f t="shared" ca="1" si="104"/>
        <v>#DIV/0!</v>
      </c>
      <c r="BZ290" s="66" t="e">
        <f t="shared" ca="1" si="105"/>
        <v>#DIV/0!</v>
      </c>
      <c r="CA290" s="66" t="e">
        <f t="shared" ca="1" si="106"/>
        <v>#DIV/0!</v>
      </c>
      <c r="CB290" s="66" t="e">
        <f t="shared" ca="1" si="107"/>
        <v>#DIV/0!</v>
      </c>
      <c r="CC290" s="24" t="e">
        <f ca="1">10*LOG10(IF(BU290="",0,POWER(10,((BU290+'ModelParams Lw'!$O$4)/10))) +IF(BV290="",0,POWER(10,((BV290+'ModelParams Lw'!$P$4)/10))) +IF(BW290="",0,POWER(10,((BW290+'ModelParams Lw'!$Q$4)/10))) +IF(BX290="",0,POWER(10,((BX290+'ModelParams Lw'!$R$4)/10))) +IF(BY290="",0,POWER(10,((BY290+'ModelParams Lw'!$S$4)/10))) +IF(BZ290="",0,POWER(10,((BZ290+'ModelParams Lw'!$T$4)/10))) +IF(CA290="",0,POWER(10,((CA290+'ModelParams Lw'!$U$4)/10)))+IF(CB290="",0,POWER(10,((CB290+'ModelParams Lw'!$V$4)/10))))</f>
        <v>#DIV/0!</v>
      </c>
      <c r="CD290" s="24" t="e">
        <f t="shared" ca="1" si="108"/>
        <v>#DIV/0!</v>
      </c>
      <c r="CE290" s="24" t="e">
        <f ca="1">(BU290-'ModelParams Lw'!O$10)/'ModelParams Lw'!O$11</f>
        <v>#DIV/0!</v>
      </c>
      <c r="CF290" s="24" t="e">
        <f ca="1">(BV290-'ModelParams Lw'!P$10)/'ModelParams Lw'!P$11</f>
        <v>#DIV/0!</v>
      </c>
      <c r="CG290" s="24" t="e">
        <f ca="1">(BW290-'ModelParams Lw'!Q$10)/'ModelParams Lw'!Q$11</f>
        <v>#DIV/0!</v>
      </c>
      <c r="CH290" s="24" t="e">
        <f ca="1">(BX290-'ModelParams Lw'!R$10)/'ModelParams Lw'!R$11</f>
        <v>#DIV/0!</v>
      </c>
      <c r="CI290" s="24" t="e">
        <f ca="1">(BY290-'ModelParams Lw'!S$10)/'ModelParams Lw'!S$11</f>
        <v>#DIV/0!</v>
      </c>
      <c r="CJ290" s="24" t="e">
        <f ca="1">(BZ290-'ModelParams Lw'!T$10)/'ModelParams Lw'!T$11</f>
        <v>#DIV/0!</v>
      </c>
      <c r="CK290" s="24" t="e">
        <f ca="1">(CA290-'ModelParams Lw'!U$10)/'ModelParams Lw'!U$11</f>
        <v>#DIV/0!</v>
      </c>
      <c r="CL290" s="24" t="e">
        <f ca="1">(CB290-'ModelParams Lw'!V$10)/'ModelParams Lw'!V$11</f>
        <v>#DIV/0!</v>
      </c>
      <c r="CM290" s="66" t="e">
        <f t="shared" si="109"/>
        <v>#DIV/0!</v>
      </c>
      <c r="CN290" s="66" t="e">
        <f t="shared" si="110"/>
        <v>#DIV/0!</v>
      </c>
      <c r="CO290" s="66" t="e">
        <f t="shared" si="111"/>
        <v>#DIV/0!</v>
      </c>
      <c r="CP290" s="66" t="e">
        <f t="shared" si="112"/>
        <v>#DIV/0!</v>
      </c>
      <c r="CQ290" s="66" t="e">
        <f t="shared" si="113"/>
        <v>#DIV/0!</v>
      </c>
      <c r="CR290" s="66" t="e">
        <f t="shared" si="114"/>
        <v>#DIV/0!</v>
      </c>
      <c r="CS290" s="66" t="e">
        <f t="shared" si="115"/>
        <v>#DIV/0!</v>
      </c>
      <c r="CT290" s="66" t="e">
        <f t="shared" si="116"/>
        <v>#DIV/0!</v>
      </c>
      <c r="CU290" s="24" t="e">
        <f>10*LOG10(IF(CM290="",0,POWER(10,((CM290+'ModelParams Lw'!$O$4)/10))) +IF(CN290="",0,POWER(10,((CN290+'ModelParams Lw'!$P$4)/10))) +IF(CO290="",0,POWER(10,((CO290+'ModelParams Lw'!$Q$4)/10))) +IF(CP290="",0,POWER(10,((CP290+'ModelParams Lw'!$R$4)/10))) +IF(CQ290="",0,POWER(10,((CQ290+'ModelParams Lw'!$S$4)/10))) +IF(CR290="",0,POWER(10,((CR290+'ModelParams Lw'!$T$4)/10))) +IF(CS290="",0,POWER(10,((CS290+'ModelParams Lw'!$U$4)/10)))+IF(CT290="",0,POWER(10,((CT290+'ModelParams Lw'!$V$4)/10))))</f>
        <v>#DIV/0!</v>
      </c>
      <c r="CV290" s="24" t="e">
        <f t="shared" si="117"/>
        <v>#DIV/0!</v>
      </c>
      <c r="CW290" s="24" t="e">
        <f>(CM290-'ModelParams Lw'!O$10)/'ModelParams Lw'!O$11</f>
        <v>#DIV/0!</v>
      </c>
      <c r="CX290" s="24" t="e">
        <f>(CN290-'ModelParams Lw'!P$10)/'ModelParams Lw'!P$11</f>
        <v>#DIV/0!</v>
      </c>
      <c r="CY290" s="24" t="e">
        <f>(CO290-'ModelParams Lw'!Q$10)/'ModelParams Lw'!Q$11</f>
        <v>#DIV/0!</v>
      </c>
      <c r="CZ290" s="24" t="e">
        <f>(CP290-'ModelParams Lw'!R$10)/'ModelParams Lw'!R$11</f>
        <v>#DIV/0!</v>
      </c>
      <c r="DA290" s="24" t="e">
        <f>(CQ290-'ModelParams Lw'!S$10)/'ModelParams Lw'!S$11</f>
        <v>#DIV/0!</v>
      </c>
      <c r="DB290" s="24" t="e">
        <f>(CR290-'ModelParams Lw'!T$10)/'ModelParams Lw'!T$11</f>
        <v>#DIV/0!</v>
      </c>
      <c r="DC290" s="24" t="e">
        <f>(CS290-'ModelParams Lw'!U$10)/'ModelParams Lw'!U$11</f>
        <v>#DIV/0!</v>
      </c>
      <c r="DD290" s="24" t="e">
        <f>(CT290-'ModelParams Lw'!V$10)/'ModelParams Lw'!V$11</f>
        <v>#DIV/0!</v>
      </c>
    </row>
    <row r="291" spans="1:108" x14ac:dyDescent="0.25">
      <c r="A291" s="12">
        <f>'Sound Power'!B291</f>
        <v>0</v>
      </c>
      <c r="B291" s="12">
        <f>'Sound Power'!D291</f>
        <v>0</v>
      </c>
      <c r="C291" s="12">
        <f>'Sound Power'!E291</f>
        <v>0</v>
      </c>
      <c r="D291" s="12">
        <f>'Sound Power'!F291</f>
        <v>0</v>
      </c>
      <c r="E291" s="67" t="e">
        <f>IF(Calcul!$G296="SA",'Sound Power'!AY291,'Sound Power'!P291)</f>
        <v>#DIV/0!</v>
      </c>
      <c r="F291" s="67" t="e">
        <f>IF(Calcul!$G296="SA",'Sound Power'!AZ291,'Sound Power'!Q291)</f>
        <v>#DIV/0!</v>
      </c>
      <c r="G291" s="67" t="e">
        <f>IF(Calcul!$G296="SA",'Sound Power'!BA291,'Sound Power'!R291)</f>
        <v>#DIV/0!</v>
      </c>
      <c r="H291" s="67" t="e">
        <f>IF(Calcul!$G296="SA",'Sound Power'!BB291,'Sound Power'!S291)</f>
        <v>#DIV/0!</v>
      </c>
      <c r="I291" s="67" t="e">
        <f>IF(Calcul!$G296="SA",'Sound Power'!BC291,'Sound Power'!T291)</f>
        <v>#DIV/0!</v>
      </c>
      <c r="J291" s="67" t="e">
        <f>IF(Calcul!$G296="SA",'Sound Power'!BD291,'Sound Power'!U291)</f>
        <v>#DIV/0!</v>
      </c>
      <c r="K291" s="67" t="e">
        <f>IF(Calcul!$G296="SA",'Sound Power'!BE291,'Sound Power'!V291)</f>
        <v>#DIV/0!</v>
      </c>
      <c r="L291" s="67" t="e">
        <f>IF(Calcul!$G296="SA",'Sound Power'!BF291,'Sound Power'!W291)</f>
        <v>#DIV/0!</v>
      </c>
      <c r="M291" s="67" t="e">
        <f>'Sound Power'!BY291</f>
        <v>#DIV/0!</v>
      </c>
      <c r="N291" s="67" t="e">
        <f>'Sound Power'!BZ291</f>
        <v>#DIV/0!</v>
      </c>
      <c r="O291" s="67" t="e">
        <f>'Sound Power'!CA291</f>
        <v>#DIV/0!</v>
      </c>
      <c r="P291" s="67" t="e">
        <f>'Sound Power'!CB291</f>
        <v>#DIV/0!</v>
      </c>
      <c r="Q291" s="67" t="e">
        <f>'Sound Power'!CC291</f>
        <v>#DIV/0!</v>
      </c>
      <c r="R291" s="67" t="e">
        <f>'Sound Power'!CD291</f>
        <v>#DIV/0!</v>
      </c>
      <c r="S291" s="67" t="e">
        <f>'Sound Power'!CE291</f>
        <v>#DIV/0!</v>
      </c>
      <c r="T291" s="67" t="e">
        <f>'Sound Power'!CF291</f>
        <v>#DIV/0!</v>
      </c>
      <c r="U291" s="64">
        <f t="shared" si="97"/>
        <v>0</v>
      </c>
      <c r="V291" s="64">
        <f t="shared" si="98"/>
        <v>0</v>
      </c>
      <c r="W291" s="67" t="e">
        <f>('ModelParams Lp'!B$4*10^'ModelParams Lp'!B$5*($U291/$V291)^'ModelParams Lp'!B$6)*3</f>
        <v>#DIV/0!</v>
      </c>
      <c r="X291" s="67" t="e">
        <f>('ModelParams Lp'!C$4*10^'ModelParams Lp'!C$5*($U291/$V291)^'ModelParams Lp'!C$6)*3</f>
        <v>#DIV/0!</v>
      </c>
      <c r="Y291" s="67" t="e">
        <f>('ModelParams Lp'!D$4*10^'ModelParams Lp'!D$5*($U291/$V291)^'ModelParams Lp'!D$6)*3</f>
        <v>#DIV/0!</v>
      </c>
      <c r="Z291" s="67" t="e">
        <f>('ModelParams Lp'!E$4*10^'ModelParams Lp'!E$5*($U291/$V291)^'ModelParams Lp'!E$6)*3</f>
        <v>#DIV/0!</v>
      </c>
      <c r="AA291" s="67" t="e">
        <f>('ModelParams Lp'!F$4*10^'ModelParams Lp'!F$5*($U291/$V291)^'ModelParams Lp'!F$6)*3</f>
        <v>#DIV/0!</v>
      </c>
      <c r="AB291" s="67" t="e">
        <f>('ModelParams Lp'!G$4*10^'ModelParams Lp'!G$5*($U291/$V291)^'ModelParams Lp'!G$6)*3</f>
        <v>#DIV/0!</v>
      </c>
      <c r="AC291" s="67" t="e">
        <f>('ModelParams Lp'!H$4*10^'ModelParams Lp'!H$5*($U291/$V291)^'ModelParams Lp'!H$6)*3</f>
        <v>#DIV/0!</v>
      </c>
      <c r="AD291" s="67" t="e">
        <f>('ModelParams Lp'!I$4*10^'ModelParams Lp'!I$5*($U291/$V291)^'ModelParams Lp'!I$6)*3</f>
        <v>#DIV/0!</v>
      </c>
      <c r="AE291" s="53" t="e">
        <f t="shared" si="99"/>
        <v>#DIV/0!</v>
      </c>
      <c r="AF291" s="53" t="e">
        <f>IF(AE291&lt;'ModelParams Lp'!$B$16,-1,IF(AE291&lt;'ModelParams Lp'!$C$16,0,IF(AE291&lt;'ModelParams Lp'!$D$16,1,IF(AE291&lt;'ModelParams Lp'!$E$16,2,IF(AE291&lt;'ModelParams Lp'!$F$16,3,IF(AE291&lt;'ModelParams Lp'!$G$16,4,IF(AE291&lt;'ModelParams Lp'!$H$16,5,6)))))))</f>
        <v>#DIV/0!</v>
      </c>
      <c r="AG291" s="67" t="e">
        <f ca="1">IF($AF291&gt;1,0,OFFSET('ModelParams Lp'!$C$12,0,-'Sound Pressure'!$AF291))</f>
        <v>#DIV/0!</v>
      </c>
      <c r="AH291" s="67" t="e">
        <f ca="1">IF($AF291&gt;2,0,OFFSET('ModelParams Lp'!$D$12,0,-'Sound Pressure'!$AF291))</f>
        <v>#DIV/0!</v>
      </c>
      <c r="AI291" s="67" t="e">
        <f ca="1">IF($AF291&gt;3,0,OFFSET('ModelParams Lp'!$E$12,0,-'Sound Pressure'!$AF291))</f>
        <v>#DIV/0!</v>
      </c>
      <c r="AJ291" s="67" t="e">
        <f ca="1">IF($AF291&gt;4,0,OFFSET('ModelParams Lp'!$F$12,0,-'Sound Pressure'!$AF291))</f>
        <v>#DIV/0!</v>
      </c>
      <c r="AK291" s="67" t="e">
        <f ca="1">IF($AF291&gt;3,0,OFFSET('ModelParams Lp'!$G$12,0,-'Sound Pressure'!$AF291))</f>
        <v>#DIV/0!</v>
      </c>
      <c r="AL291" s="67" t="e">
        <f ca="1">IF($AF291&gt;5,0,OFFSET('ModelParams Lp'!$H$12,0,-'Sound Pressure'!$AF291))</f>
        <v>#DIV/0!</v>
      </c>
      <c r="AM291" s="67" t="e">
        <f ca="1">IF($AF291&gt;6,0,OFFSET('ModelParams Lp'!$I$12,0,-'Sound Pressure'!$AF291))</f>
        <v>#DIV/0!</v>
      </c>
      <c r="AN291" s="67" t="e">
        <f ca="1">IF($AF291&gt;7,0,IF($AF$4&lt;0,3,OFFSET('ModelParams Lp'!$J$12,0,-'Sound Pressure'!$AF291)))</f>
        <v>#DIV/0!</v>
      </c>
      <c r="AO291" s="67" t="e">
        <f t="shared" si="118"/>
        <v>#DIV/0!</v>
      </c>
      <c r="AP291" s="67" t="e">
        <f t="shared" si="118"/>
        <v>#DIV/0!</v>
      </c>
      <c r="AQ291" s="67" t="e">
        <f t="shared" si="118"/>
        <v>#DIV/0!</v>
      </c>
      <c r="AR291" s="67" t="e">
        <f t="shared" si="118"/>
        <v>#DIV/0!</v>
      </c>
      <c r="AS291" s="67" t="e">
        <f t="shared" si="118"/>
        <v>#DIV/0!</v>
      </c>
      <c r="AT291" s="67" t="e">
        <f t="shared" si="118"/>
        <v>#DIV/0!</v>
      </c>
      <c r="AU291" s="67" t="e">
        <f t="shared" si="118"/>
        <v>#DIV/0!</v>
      </c>
      <c r="AV291" s="67" t="e">
        <f t="shared" si="118"/>
        <v>#DIV/0!</v>
      </c>
      <c r="AW291" s="67">
        <f>'ModelParams Lp'!B$22</f>
        <v>4</v>
      </c>
      <c r="AX291" s="67">
        <f>'ModelParams Lp'!C$22</f>
        <v>2</v>
      </c>
      <c r="AY291" s="67">
        <f>'ModelParams Lp'!D$22</f>
        <v>1</v>
      </c>
      <c r="AZ291" s="67">
        <f>'ModelParams Lp'!E$22</f>
        <v>0</v>
      </c>
      <c r="BA291" s="67">
        <f>'ModelParams Lp'!F$22</f>
        <v>0</v>
      </c>
      <c r="BB291" s="67">
        <f>'ModelParams Lp'!G$22</f>
        <v>0</v>
      </c>
      <c r="BC291" s="67">
        <f>'ModelParams Lp'!H$22</f>
        <v>0</v>
      </c>
      <c r="BD291" s="67">
        <f>'ModelParams Lp'!I$22</f>
        <v>0</v>
      </c>
      <c r="BE291" s="67" t="e">
        <f>-10*LOG(2/(4*PI()*2^2)+4/(0.163*(Calcul!$K296*Calcul!$L296)/VLOOKUP(Calcul!$I296,'ModelParams Lp'!$E$37:$F$39,2,0)))</f>
        <v>#N/A</v>
      </c>
      <c r="BF291" s="67" t="e">
        <f>-10*LOG(2/(4*PI()*2^2)+4/(0.163*(Calcul!$K296*Calcul!$L296)/VLOOKUP(Calcul!$I296,'ModelParams Lp'!$E$37:$F$39,2,0)))</f>
        <v>#N/A</v>
      </c>
      <c r="BG291" s="67" t="e">
        <f>-10*LOG(2/(4*PI()*2^2)+4/(0.163*(Calcul!$K296*Calcul!$L296)/VLOOKUP(Calcul!$I296,'ModelParams Lp'!$E$37:$F$39,2,0)))</f>
        <v>#N/A</v>
      </c>
      <c r="BH291" s="67" t="e">
        <f>-10*LOG(2/(4*PI()*2^2)+4/(0.163*(Calcul!$K296*Calcul!$L296)/VLOOKUP(Calcul!$I296,'ModelParams Lp'!$E$37:$F$39,2,0)))</f>
        <v>#N/A</v>
      </c>
      <c r="BI291" s="67" t="e">
        <f>-10*LOG(2/(4*PI()*2^2)+4/(0.163*(Calcul!$K296*Calcul!$L296)/VLOOKUP(Calcul!$I296,'ModelParams Lp'!$E$37:$F$39,2,0)))</f>
        <v>#N/A</v>
      </c>
      <c r="BJ291" s="67" t="e">
        <f>-10*LOG(2/(4*PI()*2^2)+4/(0.163*(Calcul!$K296*Calcul!$L296)/VLOOKUP(Calcul!$I296,'ModelParams Lp'!$E$37:$F$39,2,0)))</f>
        <v>#N/A</v>
      </c>
      <c r="BK291" s="67" t="e">
        <f>-10*LOG(2/(4*PI()*2^2)+4/(0.163*(Calcul!$K296*Calcul!$L296)/VLOOKUP(Calcul!$I296,'ModelParams Lp'!$E$37:$F$39,2,0)))</f>
        <v>#N/A</v>
      </c>
      <c r="BL291" s="67" t="e">
        <f>-10*LOG(2/(4*PI()*2^2)+4/(0.163*(Calcul!$K296*Calcul!$L296)/VLOOKUP(Calcul!$I296,'ModelParams Lp'!$E$37:$F$39,2,0)))</f>
        <v>#N/A</v>
      </c>
      <c r="BM291" s="67" t="e">
        <f>VLOOKUP(Calcul!$J296,'ModelParams Lp'!$D$28:$O$32,5,0)+BE291</f>
        <v>#N/A</v>
      </c>
      <c r="BN291" s="67" t="e">
        <f>VLOOKUP(Calcul!$J296,'ModelParams Lp'!$D$28:$O$32,6,0)+BF291</f>
        <v>#N/A</v>
      </c>
      <c r="BO291" s="67" t="e">
        <f>VLOOKUP(Calcul!$J296,'ModelParams Lp'!$D$28:$O$32,7,0)+BG291</f>
        <v>#N/A</v>
      </c>
      <c r="BP291" s="67" t="e">
        <f>VLOOKUP(Calcul!$J296,'ModelParams Lp'!$D$28:$O$32,8,0)+BH291</f>
        <v>#N/A</v>
      </c>
      <c r="BQ291" s="67" t="e">
        <f>VLOOKUP(Calcul!$J296,'ModelParams Lp'!$D$28:$O$32,9,0)+BI291</f>
        <v>#N/A</v>
      </c>
      <c r="BR291" s="67" t="e">
        <f>VLOOKUP(Calcul!$J296,'ModelParams Lp'!$D$28:$O$32,10,0)+BJ291</f>
        <v>#N/A</v>
      </c>
      <c r="BS291" s="67" t="e">
        <f>VLOOKUP(Calcul!$J296,'ModelParams Lp'!$D$28:$O$32,11,0)+BK291</f>
        <v>#N/A</v>
      </c>
      <c r="BT291" s="67" t="e">
        <f>VLOOKUP(Calcul!$J296,'ModelParams Lp'!$D$28:$O$32,12,0)+BL291</f>
        <v>#N/A</v>
      </c>
      <c r="BU291" s="66" t="e">
        <f t="shared" ca="1" si="100"/>
        <v>#DIV/0!</v>
      </c>
      <c r="BV291" s="66" t="e">
        <f t="shared" ca="1" si="101"/>
        <v>#DIV/0!</v>
      </c>
      <c r="BW291" s="66" t="e">
        <f t="shared" ca="1" si="102"/>
        <v>#DIV/0!</v>
      </c>
      <c r="BX291" s="66" t="e">
        <f t="shared" ca="1" si="103"/>
        <v>#DIV/0!</v>
      </c>
      <c r="BY291" s="66" t="e">
        <f t="shared" ca="1" si="104"/>
        <v>#DIV/0!</v>
      </c>
      <c r="BZ291" s="66" t="e">
        <f t="shared" ca="1" si="105"/>
        <v>#DIV/0!</v>
      </c>
      <c r="CA291" s="66" t="e">
        <f t="shared" ca="1" si="106"/>
        <v>#DIV/0!</v>
      </c>
      <c r="CB291" s="66" t="e">
        <f t="shared" ca="1" si="107"/>
        <v>#DIV/0!</v>
      </c>
      <c r="CC291" s="24" t="e">
        <f ca="1">10*LOG10(IF(BU291="",0,POWER(10,((BU291+'ModelParams Lw'!$O$4)/10))) +IF(BV291="",0,POWER(10,((BV291+'ModelParams Lw'!$P$4)/10))) +IF(BW291="",0,POWER(10,((BW291+'ModelParams Lw'!$Q$4)/10))) +IF(BX291="",0,POWER(10,((BX291+'ModelParams Lw'!$R$4)/10))) +IF(BY291="",0,POWER(10,((BY291+'ModelParams Lw'!$S$4)/10))) +IF(BZ291="",0,POWER(10,((BZ291+'ModelParams Lw'!$T$4)/10))) +IF(CA291="",0,POWER(10,((CA291+'ModelParams Lw'!$U$4)/10)))+IF(CB291="",0,POWER(10,((CB291+'ModelParams Lw'!$V$4)/10))))</f>
        <v>#DIV/0!</v>
      </c>
      <c r="CD291" s="24" t="e">
        <f t="shared" ca="1" si="108"/>
        <v>#DIV/0!</v>
      </c>
      <c r="CE291" s="24" t="e">
        <f ca="1">(BU291-'ModelParams Lw'!O$10)/'ModelParams Lw'!O$11</f>
        <v>#DIV/0!</v>
      </c>
      <c r="CF291" s="24" t="e">
        <f ca="1">(BV291-'ModelParams Lw'!P$10)/'ModelParams Lw'!P$11</f>
        <v>#DIV/0!</v>
      </c>
      <c r="CG291" s="24" t="e">
        <f ca="1">(BW291-'ModelParams Lw'!Q$10)/'ModelParams Lw'!Q$11</f>
        <v>#DIV/0!</v>
      </c>
      <c r="CH291" s="24" t="e">
        <f ca="1">(BX291-'ModelParams Lw'!R$10)/'ModelParams Lw'!R$11</f>
        <v>#DIV/0!</v>
      </c>
      <c r="CI291" s="24" t="e">
        <f ca="1">(BY291-'ModelParams Lw'!S$10)/'ModelParams Lw'!S$11</f>
        <v>#DIV/0!</v>
      </c>
      <c r="CJ291" s="24" t="e">
        <f ca="1">(BZ291-'ModelParams Lw'!T$10)/'ModelParams Lw'!T$11</f>
        <v>#DIV/0!</v>
      </c>
      <c r="CK291" s="24" t="e">
        <f ca="1">(CA291-'ModelParams Lw'!U$10)/'ModelParams Lw'!U$11</f>
        <v>#DIV/0!</v>
      </c>
      <c r="CL291" s="24" t="e">
        <f ca="1">(CB291-'ModelParams Lw'!V$10)/'ModelParams Lw'!V$11</f>
        <v>#DIV/0!</v>
      </c>
      <c r="CM291" s="66" t="e">
        <f t="shared" si="109"/>
        <v>#DIV/0!</v>
      </c>
      <c r="CN291" s="66" t="e">
        <f t="shared" si="110"/>
        <v>#DIV/0!</v>
      </c>
      <c r="CO291" s="66" t="e">
        <f t="shared" si="111"/>
        <v>#DIV/0!</v>
      </c>
      <c r="CP291" s="66" t="e">
        <f t="shared" si="112"/>
        <v>#DIV/0!</v>
      </c>
      <c r="CQ291" s="66" t="e">
        <f t="shared" si="113"/>
        <v>#DIV/0!</v>
      </c>
      <c r="CR291" s="66" t="e">
        <f t="shared" si="114"/>
        <v>#DIV/0!</v>
      </c>
      <c r="CS291" s="66" t="e">
        <f t="shared" si="115"/>
        <v>#DIV/0!</v>
      </c>
      <c r="CT291" s="66" t="e">
        <f t="shared" si="116"/>
        <v>#DIV/0!</v>
      </c>
      <c r="CU291" s="24" t="e">
        <f>10*LOG10(IF(CM291="",0,POWER(10,((CM291+'ModelParams Lw'!$O$4)/10))) +IF(CN291="",0,POWER(10,((CN291+'ModelParams Lw'!$P$4)/10))) +IF(CO291="",0,POWER(10,((CO291+'ModelParams Lw'!$Q$4)/10))) +IF(CP291="",0,POWER(10,((CP291+'ModelParams Lw'!$R$4)/10))) +IF(CQ291="",0,POWER(10,((CQ291+'ModelParams Lw'!$S$4)/10))) +IF(CR291="",0,POWER(10,((CR291+'ModelParams Lw'!$T$4)/10))) +IF(CS291="",0,POWER(10,((CS291+'ModelParams Lw'!$U$4)/10)))+IF(CT291="",0,POWER(10,((CT291+'ModelParams Lw'!$V$4)/10))))</f>
        <v>#DIV/0!</v>
      </c>
      <c r="CV291" s="24" t="e">
        <f t="shared" si="117"/>
        <v>#DIV/0!</v>
      </c>
      <c r="CW291" s="24" t="e">
        <f>(CM291-'ModelParams Lw'!O$10)/'ModelParams Lw'!O$11</f>
        <v>#DIV/0!</v>
      </c>
      <c r="CX291" s="24" t="e">
        <f>(CN291-'ModelParams Lw'!P$10)/'ModelParams Lw'!P$11</f>
        <v>#DIV/0!</v>
      </c>
      <c r="CY291" s="24" t="e">
        <f>(CO291-'ModelParams Lw'!Q$10)/'ModelParams Lw'!Q$11</f>
        <v>#DIV/0!</v>
      </c>
      <c r="CZ291" s="24" t="e">
        <f>(CP291-'ModelParams Lw'!R$10)/'ModelParams Lw'!R$11</f>
        <v>#DIV/0!</v>
      </c>
      <c r="DA291" s="24" t="e">
        <f>(CQ291-'ModelParams Lw'!S$10)/'ModelParams Lw'!S$11</f>
        <v>#DIV/0!</v>
      </c>
      <c r="DB291" s="24" t="e">
        <f>(CR291-'ModelParams Lw'!T$10)/'ModelParams Lw'!T$11</f>
        <v>#DIV/0!</v>
      </c>
      <c r="DC291" s="24" t="e">
        <f>(CS291-'ModelParams Lw'!U$10)/'ModelParams Lw'!U$11</f>
        <v>#DIV/0!</v>
      </c>
      <c r="DD291" s="24" t="e">
        <f>(CT291-'ModelParams Lw'!V$10)/'ModelParams Lw'!V$11</f>
        <v>#DIV/0!</v>
      </c>
    </row>
    <row r="292" spans="1:108" x14ac:dyDescent="0.25">
      <c r="A292" s="12">
        <f>'Sound Power'!B292</f>
        <v>0</v>
      </c>
      <c r="B292" s="12">
        <f>'Sound Power'!D292</f>
        <v>0</v>
      </c>
      <c r="C292" s="12">
        <f>'Sound Power'!E292</f>
        <v>0</v>
      </c>
      <c r="D292" s="12">
        <f>'Sound Power'!F292</f>
        <v>0</v>
      </c>
      <c r="E292" s="67" t="e">
        <f>IF(Calcul!$G297="SA",'Sound Power'!AY292,'Sound Power'!P292)</f>
        <v>#DIV/0!</v>
      </c>
      <c r="F292" s="67" t="e">
        <f>IF(Calcul!$G297="SA",'Sound Power'!AZ292,'Sound Power'!Q292)</f>
        <v>#DIV/0!</v>
      </c>
      <c r="G292" s="67" t="e">
        <f>IF(Calcul!$G297="SA",'Sound Power'!BA292,'Sound Power'!R292)</f>
        <v>#DIV/0!</v>
      </c>
      <c r="H292" s="67" t="e">
        <f>IF(Calcul!$G297="SA",'Sound Power'!BB292,'Sound Power'!S292)</f>
        <v>#DIV/0!</v>
      </c>
      <c r="I292" s="67" t="e">
        <f>IF(Calcul!$G297="SA",'Sound Power'!BC292,'Sound Power'!T292)</f>
        <v>#DIV/0!</v>
      </c>
      <c r="J292" s="67" t="e">
        <f>IF(Calcul!$G297="SA",'Sound Power'!BD292,'Sound Power'!U292)</f>
        <v>#DIV/0!</v>
      </c>
      <c r="K292" s="67" t="e">
        <f>IF(Calcul!$G297="SA",'Sound Power'!BE292,'Sound Power'!V292)</f>
        <v>#DIV/0!</v>
      </c>
      <c r="L292" s="67" t="e">
        <f>IF(Calcul!$G297="SA",'Sound Power'!BF292,'Sound Power'!W292)</f>
        <v>#DIV/0!</v>
      </c>
      <c r="M292" s="67" t="e">
        <f>'Sound Power'!BY292</f>
        <v>#DIV/0!</v>
      </c>
      <c r="N292" s="67" t="e">
        <f>'Sound Power'!BZ292</f>
        <v>#DIV/0!</v>
      </c>
      <c r="O292" s="67" t="e">
        <f>'Sound Power'!CA292</f>
        <v>#DIV/0!</v>
      </c>
      <c r="P292" s="67" t="e">
        <f>'Sound Power'!CB292</f>
        <v>#DIV/0!</v>
      </c>
      <c r="Q292" s="67" t="e">
        <f>'Sound Power'!CC292</f>
        <v>#DIV/0!</v>
      </c>
      <c r="R292" s="67" t="e">
        <f>'Sound Power'!CD292</f>
        <v>#DIV/0!</v>
      </c>
      <c r="S292" s="67" t="e">
        <f>'Sound Power'!CE292</f>
        <v>#DIV/0!</v>
      </c>
      <c r="T292" s="67" t="e">
        <f>'Sound Power'!CF292</f>
        <v>#DIV/0!</v>
      </c>
      <c r="U292" s="64">
        <f t="shared" si="97"/>
        <v>0</v>
      </c>
      <c r="V292" s="64">
        <f t="shared" si="98"/>
        <v>0</v>
      </c>
      <c r="W292" s="67" t="e">
        <f>('ModelParams Lp'!B$4*10^'ModelParams Lp'!B$5*($U292/$V292)^'ModelParams Lp'!B$6)*3</f>
        <v>#DIV/0!</v>
      </c>
      <c r="X292" s="67" t="e">
        <f>('ModelParams Lp'!C$4*10^'ModelParams Lp'!C$5*($U292/$V292)^'ModelParams Lp'!C$6)*3</f>
        <v>#DIV/0!</v>
      </c>
      <c r="Y292" s="67" t="e">
        <f>('ModelParams Lp'!D$4*10^'ModelParams Lp'!D$5*($U292/$V292)^'ModelParams Lp'!D$6)*3</f>
        <v>#DIV/0!</v>
      </c>
      <c r="Z292" s="67" t="e">
        <f>('ModelParams Lp'!E$4*10^'ModelParams Lp'!E$5*($U292/$V292)^'ModelParams Lp'!E$6)*3</f>
        <v>#DIV/0!</v>
      </c>
      <c r="AA292" s="67" t="e">
        <f>('ModelParams Lp'!F$4*10^'ModelParams Lp'!F$5*($U292/$V292)^'ModelParams Lp'!F$6)*3</f>
        <v>#DIV/0!</v>
      </c>
      <c r="AB292" s="67" t="e">
        <f>('ModelParams Lp'!G$4*10^'ModelParams Lp'!G$5*($U292/$V292)^'ModelParams Lp'!G$6)*3</f>
        <v>#DIV/0!</v>
      </c>
      <c r="AC292" s="67" t="e">
        <f>('ModelParams Lp'!H$4*10^'ModelParams Lp'!H$5*($U292/$V292)^'ModelParams Lp'!H$6)*3</f>
        <v>#DIV/0!</v>
      </c>
      <c r="AD292" s="67" t="e">
        <f>('ModelParams Lp'!I$4*10^'ModelParams Lp'!I$5*($U292/$V292)^'ModelParams Lp'!I$6)*3</f>
        <v>#DIV/0!</v>
      </c>
      <c r="AE292" s="53" t="e">
        <f t="shared" si="99"/>
        <v>#DIV/0!</v>
      </c>
      <c r="AF292" s="53" t="e">
        <f>IF(AE292&lt;'ModelParams Lp'!$B$16,-1,IF(AE292&lt;'ModelParams Lp'!$C$16,0,IF(AE292&lt;'ModelParams Lp'!$D$16,1,IF(AE292&lt;'ModelParams Lp'!$E$16,2,IF(AE292&lt;'ModelParams Lp'!$F$16,3,IF(AE292&lt;'ModelParams Lp'!$G$16,4,IF(AE292&lt;'ModelParams Lp'!$H$16,5,6)))))))</f>
        <v>#DIV/0!</v>
      </c>
      <c r="AG292" s="67" t="e">
        <f ca="1">IF($AF292&gt;1,0,OFFSET('ModelParams Lp'!$C$12,0,-'Sound Pressure'!$AF292))</f>
        <v>#DIV/0!</v>
      </c>
      <c r="AH292" s="67" t="e">
        <f ca="1">IF($AF292&gt;2,0,OFFSET('ModelParams Lp'!$D$12,0,-'Sound Pressure'!$AF292))</f>
        <v>#DIV/0!</v>
      </c>
      <c r="AI292" s="67" t="e">
        <f ca="1">IF($AF292&gt;3,0,OFFSET('ModelParams Lp'!$E$12,0,-'Sound Pressure'!$AF292))</f>
        <v>#DIV/0!</v>
      </c>
      <c r="AJ292" s="67" t="e">
        <f ca="1">IF($AF292&gt;4,0,OFFSET('ModelParams Lp'!$F$12,0,-'Sound Pressure'!$AF292))</f>
        <v>#DIV/0!</v>
      </c>
      <c r="AK292" s="67" t="e">
        <f ca="1">IF($AF292&gt;3,0,OFFSET('ModelParams Lp'!$G$12,0,-'Sound Pressure'!$AF292))</f>
        <v>#DIV/0!</v>
      </c>
      <c r="AL292" s="67" t="e">
        <f ca="1">IF($AF292&gt;5,0,OFFSET('ModelParams Lp'!$H$12,0,-'Sound Pressure'!$AF292))</f>
        <v>#DIV/0!</v>
      </c>
      <c r="AM292" s="67" t="e">
        <f ca="1">IF($AF292&gt;6,0,OFFSET('ModelParams Lp'!$I$12,0,-'Sound Pressure'!$AF292))</f>
        <v>#DIV/0!</v>
      </c>
      <c r="AN292" s="67" t="e">
        <f ca="1">IF($AF292&gt;7,0,IF($AF$4&lt;0,3,OFFSET('ModelParams Lp'!$J$12,0,-'Sound Pressure'!$AF292)))</f>
        <v>#DIV/0!</v>
      </c>
      <c r="AO292" s="67" t="e">
        <f t="shared" si="118"/>
        <v>#DIV/0!</v>
      </c>
      <c r="AP292" s="67" t="e">
        <f t="shared" si="118"/>
        <v>#DIV/0!</v>
      </c>
      <c r="AQ292" s="67" t="e">
        <f t="shared" si="118"/>
        <v>#DIV/0!</v>
      </c>
      <c r="AR292" s="67" t="e">
        <f t="shared" si="118"/>
        <v>#DIV/0!</v>
      </c>
      <c r="AS292" s="67" t="e">
        <f t="shared" si="118"/>
        <v>#DIV/0!</v>
      </c>
      <c r="AT292" s="67" t="e">
        <f t="shared" si="118"/>
        <v>#DIV/0!</v>
      </c>
      <c r="AU292" s="67" t="e">
        <f t="shared" si="118"/>
        <v>#DIV/0!</v>
      </c>
      <c r="AV292" s="67" t="e">
        <f t="shared" si="118"/>
        <v>#DIV/0!</v>
      </c>
      <c r="AW292" s="67">
        <f>'ModelParams Lp'!B$22</f>
        <v>4</v>
      </c>
      <c r="AX292" s="67">
        <f>'ModelParams Lp'!C$22</f>
        <v>2</v>
      </c>
      <c r="AY292" s="67">
        <f>'ModelParams Lp'!D$22</f>
        <v>1</v>
      </c>
      <c r="AZ292" s="67">
        <f>'ModelParams Lp'!E$22</f>
        <v>0</v>
      </c>
      <c r="BA292" s="67">
        <f>'ModelParams Lp'!F$22</f>
        <v>0</v>
      </c>
      <c r="BB292" s="67">
        <f>'ModelParams Lp'!G$22</f>
        <v>0</v>
      </c>
      <c r="BC292" s="67">
        <f>'ModelParams Lp'!H$22</f>
        <v>0</v>
      </c>
      <c r="BD292" s="67">
        <f>'ModelParams Lp'!I$22</f>
        <v>0</v>
      </c>
      <c r="BE292" s="67" t="e">
        <f>-10*LOG(2/(4*PI()*2^2)+4/(0.163*(Calcul!$K297*Calcul!$L297)/VLOOKUP(Calcul!$I297,'ModelParams Lp'!$E$37:$F$39,2,0)))</f>
        <v>#N/A</v>
      </c>
      <c r="BF292" s="67" t="e">
        <f>-10*LOG(2/(4*PI()*2^2)+4/(0.163*(Calcul!$K297*Calcul!$L297)/VLOOKUP(Calcul!$I297,'ModelParams Lp'!$E$37:$F$39,2,0)))</f>
        <v>#N/A</v>
      </c>
      <c r="BG292" s="67" t="e">
        <f>-10*LOG(2/(4*PI()*2^2)+4/(0.163*(Calcul!$K297*Calcul!$L297)/VLOOKUP(Calcul!$I297,'ModelParams Lp'!$E$37:$F$39,2,0)))</f>
        <v>#N/A</v>
      </c>
      <c r="BH292" s="67" t="e">
        <f>-10*LOG(2/(4*PI()*2^2)+4/(0.163*(Calcul!$K297*Calcul!$L297)/VLOOKUP(Calcul!$I297,'ModelParams Lp'!$E$37:$F$39,2,0)))</f>
        <v>#N/A</v>
      </c>
      <c r="BI292" s="67" t="e">
        <f>-10*LOG(2/(4*PI()*2^2)+4/(0.163*(Calcul!$K297*Calcul!$L297)/VLOOKUP(Calcul!$I297,'ModelParams Lp'!$E$37:$F$39,2,0)))</f>
        <v>#N/A</v>
      </c>
      <c r="BJ292" s="67" t="e">
        <f>-10*LOG(2/(4*PI()*2^2)+4/(0.163*(Calcul!$K297*Calcul!$L297)/VLOOKUP(Calcul!$I297,'ModelParams Lp'!$E$37:$F$39,2,0)))</f>
        <v>#N/A</v>
      </c>
      <c r="BK292" s="67" t="e">
        <f>-10*LOG(2/(4*PI()*2^2)+4/(0.163*(Calcul!$K297*Calcul!$L297)/VLOOKUP(Calcul!$I297,'ModelParams Lp'!$E$37:$F$39,2,0)))</f>
        <v>#N/A</v>
      </c>
      <c r="BL292" s="67" t="e">
        <f>-10*LOG(2/(4*PI()*2^2)+4/(0.163*(Calcul!$K297*Calcul!$L297)/VLOOKUP(Calcul!$I297,'ModelParams Lp'!$E$37:$F$39,2,0)))</f>
        <v>#N/A</v>
      </c>
      <c r="BM292" s="67" t="e">
        <f>VLOOKUP(Calcul!$J297,'ModelParams Lp'!$D$28:$O$32,5,0)+BE292</f>
        <v>#N/A</v>
      </c>
      <c r="BN292" s="67" t="e">
        <f>VLOOKUP(Calcul!$J297,'ModelParams Lp'!$D$28:$O$32,6,0)+BF292</f>
        <v>#N/A</v>
      </c>
      <c r="BO292" s="67" t="e">
        <f>VLOOKUP(Calcul!$J297,'ModelParams Lp'!$D$28:$O$32,7,0)+BG292</f>
        <v>#N/A</v>
      </c>
      <c r="BP292" s="67" t="e">
        <f>VLOOKUP(Calcul!$J297,'ModelParams Lp'!$D$28:$O$32,8,0)+BH292</f>
        <v>#N/A</v>
      </c>
      <c r="BQ292" s="67" t="e">
        <f>VLOOKUP(Calcul!$J297,'ModelParams Lp'!$D$28:$O$32,9,0)+BI292</f>
        <v>#N/A</v>
      </c>
      <c r="BR292" s="67" t="e">
        <f>VLOOKUP(Calcul!$J297,'ModelParams Lp'!$D$28:$O$32,10,0)+BJ292</f>
        <v>#N/A</v>
      </c>
      <c r="BS292" s="67" t="e">
        <f>VLOOKUP(Calcul!$J297,'ModelParams Lp'!$D$28:$O$32,11,0)+BK292</f>
        <v>#N/A</v>
      </c>
      <c r="BT292" s="67" t="e">
        <f>VLOOKUP(Calcul!$J297,'ModelParams Lp'!$D$28:$O$32,12,0)+BL292</f>
        <v>#N/A</v>
      </c>
      <c r="BU292" s="66" t="e">
        <f t="shared" ca="1" si="100"/>
        <v>#DIV/0!</v>
      </c>
      <c r="BV292" s="66" t="e">
        <f t="shared" ca="1" si="101"/>
        <v>#DIV/0!</v>
      </c>
      <c r="BW292" s="66" t="e">
        <f t="shared" ca="1" si="102"/>
        <v>#DIV/0!</v>
      </c>
      <c r="BX292" s="66" t="e">
        <f t="shared" ca="1" si="103"/>
        <v>#DIV/0!</v>
      </c>
      <c r="BY292" s="66" t="e">
        <f t="shared" ca="1" si="104"/>
        <v>#DIV/0!</v>
      </c>
      <c r="BZ292" s="66" t="e">
        <f t="shared" ca="1" si="105"/>
        <v>#DIV/0!</v>
      </c>
      <c r="CA292" s="66" t="e">
        <f t="shared" ca="1" si="106"/>
        <v>#DIV/0!</v>
      </c>
      <c r="CB292" s="66" t="e">
        <f t="shared" ca="1" si="107"/>
        <v>#DIV/0!</v>
      </c>
      <c r="CC292" s="24" t="e">
        <f ca="1">10*LOG10(IF(BU292="",0,POWER(10,((BU292+'ModelParams Lw'!$O$4)/10))) +IF(BV292="",0,POWER(10,((BV292+'ModelParams Lw'!$P$4)/10))) +IF(BW292="",0,POWER(10,((BW292+'ModelParams Lw'!$Q$4)/10))) +IF(BX292="",0,POWER(10,((BX292+'ModelParams Lw'!$R$4)/10))) +IF(BY292="",0,POWER(10,((BY292+'ModelParams Lw'!$S$4)/10))) +IF(BZ292="",0,POWER(10,((BZ292+'ModelParams Lw'!$T$4)/10))) +IF(CA292="",0,POWER(10,((CA292+'ModelParams Lw'!$U$4)/10)))+IF(CB292="",0,POWER(10,((CB292+'ModelParams Lw'!$V$4)/10))))</f>
        <v>#DIV/0!</v>
      </c>
      <c r="CD292" s="24" t="e">
        <f t="shared" ca="1" si="108"/>
        <v>#DIV/0!</v>
      </c>
      <c r="CE292" s="24" t="e">
        <f ca="1">(BU292-'ModelParams Lw'!O$10)/'ModelParams Lw'!O$11</f>
        <v>#DIV/0!</v>
      </c>
      <c r="CF292" s="24" t="e">
        <f ca="1">(BV292-'ModelParams Lw'!P$10)/'ModelParams Lw'!P$11</f>
        <v>#DIV/0!</v>
      </c>
      <c r="CG292" s="24" t="e">
        <f ca="1">(BW292-'ModelParams Lw'!Q$10)/'ModelParams Lw'!Q$11</f>
        <v>#DIV/0!</v>
      </c>
      <c r="CH292" s="24" t="e">
        <f ca="1">(BX292-'ModelParams Lw'!R$10)/'ModelParams Lw'!R$11</f>
        <v>#DIV/0!</v>
      </c>
      <c r="CI292" s="24" t="e">
        <f ca="1">(BY292-'ModelParams Lw'!S$10)/'ModelParams Lw'!S$11</f>
        <v>#DIV/0!</v>
      </c>
      <c r="CJ292" s="24" t="e">
        <f ca="1">(BZ292-'ModelParams Lw'!T$10)/'ModelParams Lw'!T$11</f>
        <v>#DIV/0!</v>
      </c>
      <c r="CK292" s="24" t="e">
        <f ca="1">(CA292-'ModelParams Lw'!U$10)/'ModelParams Lw'!U$11</f>
        <v>#DIV/0!</v>
      </c>
      <c r="CL292" s="24" t="e">
        <f ca="1">(CB292-'ModelParams Lw'!V$10)/'ModelParams Lw'!V$11</f>
        <v>#DIV/0!</v>
      </c>
      <c r="CM292" s="66" t="e">
        <f t="shared" si="109"/>
        <v>#DIV/0!</v>
      </c>
      <c r="CN292" s="66" t="e">
        <f t="shared" si="110"/>
        <v>#DIV/0!</v>
      </c>
      <c r="CO292" s="66" t="e">
        <f t="shared" si="111"/>
        <v>#DIV/0!</v>
      </c>
      <c r="CP292" s="66" t="e">
        <f t="shared" si="112"/>
        <v>#DIV/0!</v>
      </c>
      <c r="CQ292" s="66" t="e">
        <f t="shared" si="113"/>
        <v>#DIV/0!</v>
      </c>
      <c r="CR292" s="66" t="e">
        <f t="shared" si="114"/>
        <v>#DIV/0!</v>
      </c>
      <c r="CS292" s="66" t="e">
        <f t="shared" si="115"/>
        <v>#DIV/0!</v>
      </c>
      <c r="CT292" s="66" t="e">
        <f t="shared" si="116"/>
        <v>#DIV/0!</v>
      </c>
      <c r="CU292" s="24" t="e">
        <f>10*LOG10(IF(CM292="",0,POWER(10,((CM292+'ModelParams Lw'!$O$4)/10))) +IF(CN292="",0,POWER(10,((CN292+'ModelParams Lw'!$P$4)/10))) +IF(CO292="",0,POWER(10,((CO292+'ModelParams Lw'!$Q$4)/10))) +IF(CP292="",0,POWER(10,((CP292+'ModelParams Lw'!$R$4)/10))) +IF(CQ292="",0,POWER(10,((CQ292+'ModelParams Lw'!$S$4)/10))) +IF(CR292="",0,POWER(10,((CR292+'ModelParams Lw'!$T$4)/10))) +IF(CS292="",0,POWER(10,((CS292+'ModelParams Lw'!$U$4)/10)))+IF(CT292="",0,POWER(10,((CT292+'ModelParams Lw'!$V$4)/10))))</f>
        <v>#DIV/0!</v>
      </c>
      <c r="CV292" s="24" t="e">
        <f t="shared" si="117"/>
        <v>#DIV/0!</v>
      </c>
      <c r="CW292" s="24" t="e">
        <f>(CM292-'ModelParams Lw'!O$10)/'ModelParams Lw'!O$11</f>
        <v>#DIV/0!</v>
      </c>
      <c r="CX292" s="24" t="e">
        <f>(CN292-'ModelParams Lw'!P$10)/'ModelParams Lw'!P$11</f>
        <v>#DIV/0!</v>
      </c>
      <c r="CY292" s="24" t="e">
        <f>(CO292-'ModelParams Lw'!Q$10)/'ModelParams Lw'!Q$11</f>
        <v>#DIV/0!</v>
      </c>
      <c r="CZ292" s="24" t="e">
        <f>(CP292-'ModelParams Lw'!R$10)/'ModelParams Lw'!R$11</f>
        <v>#DIV/0!</v>
      </c>
      <c r="DA292" s="24" t="e">
        <f>(CQ292-'ModelParams Lw'!S$10)/'ModelParams Lw'!S$11</f>
        <v>#DIV/0!</v>
      </c>
      <c r="DB292" s="24" t="e">
        <f>(CR292-'ModelParams Lw'!T$10)/'ModelParams Lw'!T$11</f>
        <v>#DIV/0!</v>
      </c>
      <c r="DC292" s="24" t="e">
        <f>(CS292-'ModelParams Lw'!U$10)/'ModelParams Lw'!U$11</f>
        <v>#DIV/0!</v>
      </c>
      <c r="DD292" s="24" t="e">
        <f>(CT292-'ModelParams Lw'!V$10)/'ModelParams Lw'!V$11</f>
        <v>#DIV/0!</v>
      </c>
    </row>
    <row r="293" spans="1:108" x14ac:dyDescent="0.25">
      <c r="A293" s="12">
        <f>'Sound Power'!B293</f>
        <v>0</v>
      </c>
      <c r="B293" s="12">
        <f>'Sound Power'!D293</f>
        <v>0</v>
      </c>
      <c r="C293" s="12">
        <f>'Sound Power'!E293</f>
        <v>0</v>
      </c>
      <c r="D293" s="12">
        <f>'Sound Power'!F293</f>
        <v>0</v>
      </c>
      <c r="E293" s="67" t="e">
        <f>IF(Calcul!$G298="SA",'Sound Power'!AY293,'Sound Power'!P293)</f>
        <v>#DIV/0!</v>
      </c>
      <c r="F293" s="67" t="e">
        <f>IF(Calcul!$G298="SA",'Sound Power'!AZ293,'Sound Power'!Q293)</f>
        <v>#DIV/0!</v>
      </c>
      <c r="G293" s="67" t="e">
        <f>IF(Calcul!$G298="SA",'Sound Power'!BA293,'Sound Power'!R293)</f>
        <v>#DIV/0!</v>
      </c>
      <c r="H293" s="67" t="e">
        <f>IF(Calcul!$G298="SA",'Sound Power'!BB293,'Sound Power'!S293)</f>
        <v>#DIV/0!</v>
      </c>
      <c r="I293" s="67" t="e">
        <f>IF(Calcul!$G298="SA",'Sound Power'!BC293,'Sound Power'!T293)</f>
        <v>#DIV/0!</v>
      </c>
      <c r="J293" s="67" t="e">
        <f>IF(Calcul!$G298="SA",'Sound Power'!BD293,'Sound Power'!U293)</f>
        <v>#DIV/0!</v>
      </c>
      <c r="K293" s="67" t="e">
        <f>IF(Calcul!$G298="SA",'Sound Power'!BE293,'Sound Power'!V293)</f>
        <v>#DIV/0!</v>
      </c>
      <c r="L293" s="67" t="e">
        <f>IF(Calcul!$G298="SA",'Sound Power'!BF293,'Sound Power'!W293)</f>
        <v>#DIV/0!</v>
      </c>
      <c r="M293" s="67" t="e">
        <f>'Sound Power'!BY293</f>
        <v>#DIV/0!</v>
      </c>
      <c r="N293" s="67" t="e">
        <f>'Sound Power'!BZ293</f>
        <v>#DIV/0!</v>
      </c>
      <c r="O293" s="67" t="e">
        <f>'Sound Power'!CA293</f>
        <v>#DIV/0!</v>
      </c>
      <c r="P293" s="67" t="e">
        <f>'Sound Power'!CB293</f>
        <v>#DIV/0!</v>
      </c>
      <c r="Q293" s="67" t="e">
        <f>'Sound Power'!CC293</f>
        <v>#DIV/0!</v>
      </c>
      <c r="R293" s="67" t="e">
        <f>'Sound Power'!CD293</f>
        <v>#DIV/0!</v>
      </c>
      <c r="S293" s="67" t="e">
        <f>'Sound Power'!CE293</f>
        <v>#DIV/0!</v>
      </c>
      <c r="T293" s="67" t="e">
        <f>'Sound Power'!CF293</f>
        <v>#DIV/0!</v>
      </c>
      <c r="U293" s="64">
        <f t="shared" si="97"/>
        <v>0</v>
      </c>
      <c r="V293" s="64">
        <f t="shared" si="98"/>
        <v>0</v>
      </c>
      <c r="W293" s="67" t="e">
        <f>('ModelParams Lp'!B$4*10^'ModelParams Lp'!B$5*($U293/$V293)^'ModelParams Lp'!B$6)*3</f>
        <v>#DIV/0!</v>
      </c>
      <c r="X293" s="67" t="e">
        <f>('ModelParams Lp'!C$4*10^'ModelParams Lp'!C$5*($U293/$V293)^'ModelParams Lp'!C$6)*3</f>
        <v>#DIV/0!</v>
      </c>
      <c r="Y293" s="67" t="e">
        <f>('ModelParams Lp'!D$4*10^'ModelParams Lp'!D$5*($U293/$V293)^'ModelParams Lp'!D$6)*3</f>
        <v>#DIV/0!</v>
      </c>
      <c r="Z293" s="67" t="e">
        <f>('ModelParams Lp'!E$4*10^'ModelParams Lp'!E$5*($U293/$V293)^'ModelParams Lp'!E$6)*3</f>
        <v>#DIV/0!</v>
      </c>
      <c r="AA293" s="67" t="e">
        <f>('ModelParams Lp'!F$4*10^'ModelParams Lp'!F$5*($U293/$V293)^'ModelParams Lp'!F$6)*3</f>
        <v>#DIV/0!</v>
      </c>
      <c r="AB293" s="67" t="e">
        <f>('ModelParams Lp'!G$4*10^'ModelParams Lp'!G$5*($U293/$V293)^'ModelParams Lp'!G$6)*3</f>
        <v>#DIV/0!</v>
      </c>
      <c r="AC293" s="67" t="e">
        <f>('ModelParams Lp'!H$4*10^'ModelParams Lp'!H$5*($U293/$V293)^'ModelParams Lp'!H$6)*3</f>
        <v>#DIV/0!</v>
      </c>
      <c r="AD293" s="67" t="e">
        <f>('ModelParams Lp'!I$4*10^'ModelParams Lp'!I$5*($U293/$V293)^'ModelParams Lp'!I$6)*3</f>
        <v>#DIV/0!</v>
      </c>
      <c r="AE293" s="53" t="e">
        <f t="shared" si="99"/>
        <v>#DIV/0!</v>
      </c>
      <c r="AF293" s="53" t="e">
        <f>IF(AE293&lt;'ModelParams Lp'!$B$16,-1,IF(AE293&lt;'ModelParams Lp'!$C$16,0,IF(AE293&lt;'ModelParams Lp'!$D$16,1,IF(AE293&lt;'ModelParams Lp'!$E$16,2,IF(AE293&lt;'ModelParams Lp'!$F$16,3,IF(AE293&lt;'ModelParams Lp'!$G$16,4,IF(AE293&lt;'ModelParams Lp'!$H$16,5,6)))))))</f>
        <v>#DIV/0!</v>
      </c>
      <c r="AG293" s="67" t="e">
        <f ca="1">IF($AF293&gt;1,0,OFFSET('ModelParams Lp'!$C$12,0,-'Sound Pressure'!$AF293))</f>
        <v>#DIV/0!</v>
      </c>
      <c r="AH293" s="67" t="e">
        <f ca="1">IF($AF293&gt;2,0,OFFSET('ModelParams Lp'!$D$12,0,-'Sound Pressure'!$AF293))</f>
        <v>#DIV/0!</v>
      </c>
      <c r="AI293" s="67" t="e">
        <f ca="1">IF($AF293&gt;3,0,OFFSET('ModelParams Lp'!$E$12,0,-'Sound Pressure'!$AF293))</f>
        <v>#DIV/0!</v>
      </c>
      <c r="AJ293" s="67" t="e">
        <f ca="1">IF($AF293&gt;4,0,OFFSET('ModelParams Lp'!$F$12,0,-'Sound Pressure'!$AF293))</f>
        <v>#DIV/0!</v>
      </c>
      <c r="AK293" s="67" t="e">
        <f ca="1">IF($AF293&gt;3,0,OFFSET('ModelParams Lp'!$G$12,0,-'Sound Pressure'!$AF293))</f>
        <v>#DIV/0!</v>
      </c>
      <c r="AL293" s="67" t="e">
        <f ca="1">IF($AF293&gt;5,0,OFFSET('ModelParams Lp'!$H$12,0,-'Sound Pressure'!$AF293))</f>
        <v>#DIV/0!</v>
      </c>
      <c r="AM293" s="67" t="e">
        <f ca="1">IF($AF293&gt;6,0,OFFSET('ModelParams Lp'!$I$12,0,-'Sound Pressure'!$AF293))</f>
        <v>#DIV/0!</v>
      </c>
      <c r="AN293" s="67" t="e">
        <f ca="1">IF($AF293&gt;7,0,IF($AF$4&lt;0,3,OFFSET('ModelParams Lp'!$J$12,0,-'Sound Pressure'!$AF293)))</f>
        <v>#DIV/0!</v>
      </c>
      <c r="AO293" s="67" t="e">
        <f t="shared" si="118"/>
        <v>#DIV/0!</v>
      </c>
      <c r="AP293" s="67" t="e">
        <f t="shared" si="118"/>
        <v>#DIV/0!</v>
      </c>
      <c r="AQ293" s="67" t="e">
        <f t="shared" si="118"/>
        <v>#DIV/0!</v>
      </c>
      <c r="AR293" s="67" t="e">
        <f t="shared" si="118"/>
        <v>#DIV/0!</v>
      </c>
      <c r="AS293" s="67" t="e">
        <f t="shared" si="118"/>
        <v>#DIV/0!</v>
      </c>
      <c r="AT293" s="67" t="e">
        <f t="shared" si="118"/>
        <v>#DIV/0!</v>
      </c>
      <c r="AU293" s="67" t="e">
        <f t="shared" si="118"/>
        <v>#DIV/0!</v>
      </c>
      <c r="AV293" s="67" t="e">
        <f t="shared" si="118"/>
        <v>#DIV/0!</v>
      </c>
      <c r="AW293" s="67">
        <f>'ModelParams Lp'!B$22</f>
        <v>4</v>
      </c>
      <c r="AX293" s="67">
        <f>'ModelParams Lp'!C$22</f>
        <v>2</v>
      </c>
      <c r="AY293" s="67">
        <f>'ModelParams Lp'!D$22</f>
        <v>1</v>
      </c>
      <c r="AZ293" s="67">
        <f>'ModelParams Lp'!E$22</f>
        <v>0</v>
      </c>
      <c r="BA293" s="67">
        <f>'ModelParams Lp'!F$22</f>
        <v>0</v>
      </c>
      <c r="BB293" s="67">
        <f>'ModelParams Lp'!G$22</f>
        <v>0</v>
      </c>
      <c r="BC293" s="67">
        <f>'ModelParams Lp'!H$22</f>
        <v>0</v>
      </c>
      <c r="BD293" s="67">
        <f>'ModelParams Lp'!I$22</f>
        <v>0</v>
      </c>
      <c r="BE293" s="67" t="e">
        <f>-10*LOG(2/(4*PI()*2^2)+4/(0.163*(Calcul!$K298*Calcul!$L298)/VLOOKUP(Calcul!$I298,'ModelParams Lp'!$E$37:$F$39,2,0)))</f>
        <v>#N/A</v>
      </c>
      <c r="BF293" s="67" t="e">
        <f>-10*LOG(2/(4*PI()*2^2)+4/(0.163*(Calcul!$K298*Calcul!$L298)/VLOOKUP(Calcul!$I298,'ModelParams Lp'!$E$37:$F$39,2,0)))</f>
        <v>#N/A</v>
      </c>
      <c r="BG293" s="67" t="e">
        <f>-10*LOG(2/(4*PI()*2^2)+4/(0.163*(Calcul!$K298*Calcul!$L298)/VLOOKUP(Calcul!$I298,'ModelParams Lp'!$E$37:$F$39,2,0)))</f>
        <v>#N/A</v>
      </c>
      <c r="BH293" s="67" t="e">
        <f>-10*LOG(2/(4*PI()*2^2)+4/(0.163*(Calcul!$K298*Calcul!$L298)/VLOOKUP(Calcul!$I298,'ModelParams Lp'!$E$37:$F$39,2,0)))</f>
        <v>#N/A</v>
      </c>
      <c r="BI293" s="67" t="e">
        <f>-10*LOG(2/(4*PI()*2^2)+4/(0.163*(Calcul!$K298*Calcul!$L298)/VLOOKUP(Calcul!$I298,'ModelParams Lp'!$E$37:$F$39,2,0)))</f>
        <v>#N/A</v>
      </c>
      <c r="BJ293" s="67" t="e">
        <f>-10*LOG(2/(4*PI()*2^2)+4/(0.163*(Calcul!$K298*Calcul!$L298)/VLOOKUP(Calcul!$I298,'ModelParams Lp'!$E$37:$F$39,2,0)))</f>
        <v>#N/A</v>
      </c>
      <c r="BK293" s="67" t="e">
        <f>-10*LOG(2/(4*PI()*2^2)+4/(0.163*(Calcul!$K298*Calcul!$L298)/VLOOKUP(Calcul!$I298,'ModelParams Lp'!$E$37:$F$39,2,0)))</f>
        <v>#N/A</v>
      </c>
      <c r="BL293" s="67" t="e">
        <f>-10*LOG(2/(4*PI()*2^2)+4/(0.163*(Calcul!$K298*Calcul!$L298)/VLOOKUP(Calcul!$I298,'ModelParams Lp'!$E$37:$F$39,2,0)))</f>
        <v>#N/A</v>
      </c>
      <c r="BM293" s="67" t="e">
        <f>VLOOKUP(Calcul!$J298,'ModelParams Lp'!$D$28:$O$32,5,0)+BE293</f>
        <v>#N/A</v>
      </c>
      <c r="BN293" s="67" t="e">
        <f>VLOOKUP(Calcul!$J298,'ModelParams Lp'!$D$28:$O$32,6,0)+BF293</f>
        <v>#N/A</v>
      </c>
      <c r="BO293" s="67" t="e">
        <f>VLOOKUP(Calcul!$J298,'ModelParams Lp'!$D$28:$O$32,7,0)+BG293</f>
        <v>#N/A</v>
      </c>
      <c r="BP293" s="67" t="e">
        <f>VLOOKUP(Calcul!$J298,'ModelParams Lp'!$D$28:$O$32,8,0)+BH293</f>
        <v>#N/A</v>
      </c>
      <c r="BQ293" s="67" t="e">
        <f>VLOOKUP(Calcul!$J298,'ModelParams Lp'!$D$28:$O$32,9,0)+BI293</f>
        <v>#N/A</v>
      </c>
      <c r="BR293" s="67" t="e">
        <f>VLOOKUP(Calcul!$J298,'ModelParams Lp'!$D$28:$O$32,10,0)+BJ293</f>
        <v>#N/A</v>
      </c>
      <c r="BS293" s="67" t="e">
        <f>VLOOKUP(Calcul!$J298,'ModelParams Lp'!$D$28:$O$32,11,0)+BK293</f>
        <v>#N/A</v>
      </c>
      <c r="BT293" s="67" t="e">
        <f>VLOOKUP(Calcul!$J298,'ModelParams Lp'!$D$28:$O$32,12,0)+BL293</f>
        <v>#N/A</v>
      </c>
      <c r="BU293" s="66" t="e">
        <f t="shared" ca="1" si="100"/>
        <v>#DIV/0!</v>
      </c>
      <c r="BV293" s="66" t="e">
        <f t="shared" ca="1" si="101"/>
        <v>#DIV/0!</v>
      </c>
      <c r="BW293" s="66" t="e">
        <f t="shared" ca="1" si="102"/>
        <v>#DIV/0!</v>
      </c>
      <c r="BX293" s="66" t="e">
        <f t="shared" ca="1" si="103"/>
        <v>#DIV/0!</v>
      </c>
      <c r="BY293" s="66" t="e">
        <f t="shared" ca="1" si="104"/>
        <v>#DIV/0!</v>
      </c>
      <c r="BZ293" s="66" t="e">
        <f t="shared" ca="1" si="105"/>
        <v>#DIV/0!</v>
      </c>
      <c r="CA293" s="66" t="e">
        <f t="shared" ca="1" si="106"/>
        <v>#DIV/0!</v>
      </c>
      <c r="CB293" s="66" t="e">
        <f t="shared" ca="1" si="107"/>
        <v>#DIV/0!</v>
      </c>
      <c r="CC293" s="24" t="e">
        <f ca="1">10*LOG10(IF(BU293="",0,POWER(10,((BU293+'ModelParams Lw'!$O$4)/10))) +IF(BV293="",0,POWER(10,((BV293+'ModelParams Lw'!$P$4)/10))) +IF(BW293="",0,POWER(10,((BW293+'ModelParams Lw'!$Q$4)/10))) +IF(BX293="",0,POWER(10,((BX293+'ModelParams Lw'!$R$4)/10))) +IF(BY293="",0,POWER(10,((BY293+'ModelParams Lw'!$S$4)/10))) +IF(BZ293="",0,POWER(10,((BZ293+'ModelParams Lw'!$T$4)/10))) +IF(CA293="",0,POWER(10,((CA293+'ModelParams Lw'!$U$4)/10)))+IF(CB293="",0,POWER(10,((CB293+'ModelParams Lw'!$V$4)/10))))</f>
        <v>#DIV/0!</v>
      </c>
      <c r="CD293" s="24" t="e">
        <f t="shared" ca="1" si="108"/>
        <v>#DIV/0!</v>
      </c>
      <c r="CE293" s="24" t="e">
        <f ca="1">(BU293-'ModelParams Lw'!O$10)/'ModelParams Lw'!O$11</f>
        <v>#DIV/0!</v>
      </c>
      <c r="CF293" s="24" t="e">
        <f ca="1">(BV293-'ModelParams Lw'!P$10)/'ModelParams Lw'!P$11</f>
        <v>#DIV/0!</v>
      </c>
      <c r="CG293" s="24" t="e">
        <f ca="1">(BW293-'ModelParams Lw'!Q$10)/'ModelParams Lw'!Q$11</f>
        <v>#DIV/0!</v>
      </c>
      <c r="CH293" s="24" t="e">
        <f ca="1">(BX293-'ModelParams Lw'!R$10)/'ModelParams Lw'!R$11</f>
        <v>#DIV/0!</v>
      </c>
      <c r="CI293" s="24" t="e">
        <f ca="1">(BY293-'ModelParams Lw'!S$10)/'ModelParams Lw'!S$11</f>
        <v>#DIV/0!</v>
      </c>
      <c r="CJ293" s="24" t="e">
        <f ca="1">(BZ293-'ModelParams Lw'!T$10)/'ModelParams Lw'!T$11</f>
        <v>#DIV/0!</v>
      </c>
      <c r="CK293" s="24" t="e">
        <f ca="1">(CA293-'ModelParams Lw'!U$10)/'ModelParams Lw'!U$11</f>
        <v>#DIV/0!</v>
      </c>
      <c r="CL293" s="24" t="e">
        <f ca="1">(CB293-'ModelParams Lw'!V$10)/'ModelParams Lw'!V$11</f>
        <v>#DIV/0!</v>
      </c>
      <c r="CM293" s="66" t="e">
        <f t="shared" si="109"/>
        <v>#DIV/0!</v>
      </c>
      <c r="CN293" s="66" t="e">
        <f t="shared" si="110"/>
        <v>#DIV/0!</v>
      </c>
      <c r="CO293" s="66" t="e">
        <f t="shared" si="111"/>
        <v>#DIV/0!</v>
      </c>
      <c r="CP293" s="66" t="e">
        <f t="shared" si="112"/>
        <v>#DIV/0!</v>
      </c>
      <c r="CQ293" s="66" t="e">
        <f t="shared" si="113"/>
        <v>#DIV/0!</v>
      </c>
      <c r="CR293" s="66" t="e">
        <f t="shared" si="114"/>
        <v>#DIV/0!</v>
      </c>
      <c r="CS293" s="66" t="e">
        <f t="shared" si="115"/>
        <v>#DIV/0!</v>
      </c>
      <c r="CT293" s="66" t="e">
        <f t="shared" si="116"/>
        <v>#DIV/0!</v>
      </c>
      <c r="CU293" s="24" t="e">
        <f>10*LOG10(IF(CM293="",0,POWER(10,((CM293+'ModelParams Lw'!$O$4)/10))) +IF(CN293="",0,POWER(10,((CN293+'ModelParams Lw'!$P$4)/10))) +IF(CO293="",0,POWER(10,((CO293+'ModelParams Lw'!$Q$4)/10))) +IF(CP293="",0,POWER(10,((CP293+'ModelParams Lw'!$R$4)/10))) +IF(CQ293="",0,POWER(10,((CQ293+'ModelParams Lw'!$S$4)/10))) +IF(CR293="",0,POWER(10,((CR293+'ModelParams Lw'!$T$4)/10))) +IF(CS293="",0,POWER(10,((CS293+'ModelParams Lw'!$U$4)/10)))+IF(CT293="",0,POWER(10,((CT293+'ModelParams Lw'!$V$4)/10))))</f>
        <v>#DIV/0!</v>
      </c>
      <c r="CV293" s="24" t="e">
        <f t="shared" si="117"/>
        <v>#DIV/0!</v>
      </c>
      <c r="CW293" s="24" t="e">
        <f>(CM293-'ModelParams Lw'!O$10)/'ModelParams Lw'!O$11</f>
        <v>#DIV/0!</v>
      </c>
      <c r="CX293" s="24" t="e">
        <f>(CN293-'ModelParams Lw'!P$10)/'ModelParams Lw'!P$11</f>
        <v>#DIV/0!</v>
      </c>
      <c r="CY293" s="24" t="e">
        <f>(CO293-'ModelParams Lw'!Q$10)/'ModelParams Lw'!Q$11</f>
        <v>#DIV/0!</v>
      </c>
      <c r="CZ293" s="24" t="e">
        <f>(CP293-'ModelParams Lw'!R$10)/'ModelParams Lw'!R$11</f>
        <v>#DIV/0!</v>
      </c>
      <c r="DA293" s="24" t="e">
        <f>(CQ293-'ModelParams Lw'!S$10)/'ModelParams Lw'!S$11</f>
        <v>#DIV/0!</v>
      </c>
      <c r="DB293" s="24" t="e">
        <f>(CR293-'ModelParams Lw'!T$10)/'ModelParams Lw'!T$11</f>
        <v>#DIV/0!</v>
      </c>
      <c r="DC293" s="24" t="e">
        <f>(CS293-'ModelParams Lw'!U$10)/'ModelParams Lw'!U$11</f>
        <v>#DIV/0!</v>
      </c>
      <c r="DD293" s="24" t="e">
        <f>(CT293-'ModelParams Lw'!V$10)/'ModelParams Lw'!V$11</f>
        <v>#DIV/0!</v>
      </c>
    </row>
    <row r="294" spans="1:108" x14ac:dyDescent="0.25">
      <c r="A294" s="12">
        <f>'Sound Power'!B294</f>
        <v>0</v>
      </c>
      <c r="B294" s="12">
        <f>'Sound Power'!D294</f>
        <v>0</v>
      </c>
      <c r="C294" s="12">
        <f>'Sound Power'!E294</f>
        <v>0</v>
      </c>
      <c r="D294" s="12">
        <f>'Sound Power'!F294</f>
        <v>0</v>
      </c>
      <c r="E294" s="67" t="e">
        <f>IF(Calcul!$G299="SA",'Sound Power'!AY294,'Sound Power'!P294)</f>
        <v>#DIV/0!</v>
      </c>
      <c r="F294" s="67" t="e">
        <f>IF(Calcul!$G299="SA",'Sound Power'!AZ294,'Sound Power'!Q294)</f>
        <v>#DIV/0!</v>
      </c>
      <c r="G294" s="67" t="e">
        <f>IF(Calcul!$G299="SA",'Sound Power'!BA294,'Sound Power'!R294)</f>
        <v>#DIV/0!</v>
      </c>
      <c r="H294" s="67" t="e">
        <f>IF(Calcul!$G299="SA",'Sound Power'!BB294,'Sound Power'!S294)</f>
        <v>#DIV/0!</v>
      </c>
      <c r="I294" s="67" t="e">
        <f>IF(Calcul!$G299="SA",'Sound Power'!BC294,'Sound Power'!T294)</f>
        <v>#DIV/0!</v>
      </c>
      <c r="J294" s="67" t="e">
        <f>IF(Calcul!$G299="SA",'Sound Power'!BD294,'Sound Power'!U294)</f>
        <v>#DIV/0!</v>
      </c>
      <c r="K294" s="67" t="e">
        <f>IF(Calcul!$G299="SA",'Sound Power'!BE294,'Sound Power'!V294)</f>
        <v>#DIV/0!</v>
      </c>
      <c r="L294" s="67" t="e">
        <f>IF(Calcul!$G299="SA",'Sound Power'!BF294,'Sound Power'!W294)</f>
        <v>#DIV/0!</v>
      </c>
      <c r="M294" s="67" t="e">
        <f>'Sound Power'!BY294</f>
        <v>#DIV/0!</v>
      </c>
      <c r="N294" s="67" t="e">
        <f>'Sound Power'!BZ294</f>
        <v>#DIV/0!</v>
      </c>
      <c r="O294" s="67" t="e">
        <f>'Sound Power'!CA294</f>
        <v>#DIV/0!</v>
      </c>
      <c r="P294" s="67" t="e">
        <f>'Sound Power'!CB294</f>
        <v>#DIV/0!</v>
      </c>
      <c r="Q294" s="67" t="e">
        <f>'Sound Power'!CC294</f>
        <v>#DIV/0!</v>
      </c>
      <c r="R294" s="67" t="e">
        <f>'Sound Power'!CD294</f>
        <v>#DIV/0!</v>
      </c>
      <c r="S294" s="67" t="e">
        <f>'Sound Power'!CE294</f>
        <v>#DIV/0!</v>
      </c>
      <c r="T294" s="67" t="e">
        <f>'Sound Power'!CF294</f>
        <v>#DIV/0!</v>
      </c>
      <c r="U294" s="64">
        <f t="shared" si="97"/>
        <v>0</v>
      </c>
      <c r="V294" s="64">
        <f t="shared" si="98"/>
        <v>0</v>
      </c>
      <c r="W294" s="67" t="e">
        <f>('ModelParams Lp'!B$4*10^'ModelParams Lp'!B$5*($U294/$V294)^'ModelParams Lp'!B$6)*3</f>
        <v>#DIV/0!</v>
      </c>
      <c r="X294" s="67" t="e">
        <f>('ModelParams Lp'!C$4*10^'ModelParams Lp'!C$5*($U294/$V294)^'ModelParams Lp'!C$6)*3</f>
        <v>#DIV/0!</v>
      </c>
      <c r="Y294" s="67" t="e">
        <f>('ModelParams Lp'!D$4*10^'ModelParams Lp'!D$5*($U294/$V294)^'ModelParams Lp'!D$6)*3</f>
        <v>#DIV/0!</v>
      </c>
      <c r="Z294" s="67" t="e">
        <f>('ModelParams Lp'!E$4*10^'ModelParams Lp'!E$5*($U294/$V294)^'ModelParams Lp'!E$6)*3</f>
        <v>#DIV/0!</v>
      </c>
      <c r="AA294" s="67" t="e">
        <f>('ModelParams Lp'!F$4*10^'ModelParams Lp'!F$5*($U294/$V294)^'ModelParams Lp'!F$6)*3</f>
        <v>#DIV/0!</v>
      </c>
      <c r="AB294" s="67" t="e">
        <f>('ModelParams Lp'!G$4*10^'ModelParams Lp'!G$5*($U294/$V294)^'ModelParams Lp'!G$6)*3</f>
        <v>#DIV/0!</v>
      </c>
      <c r="AC294" s="67" t="e">
        <f>('ModelParams Lp'!H$4*10^'ModelParams Lp'!H$5*($U294/$V294)^'ModelParams Lp'!H$6)*3</f>
        <v>#DIV/0!</v>
      </c>
      <c r="AD294" s="67" t="e">
        <f>('ModelParams Lp'!I$4*10^'ModelParams Lp'!I$5*($U294/$V294)^'ModelParams Lp'!I$6)*3</f>
        <v>#DIV/0!</v>
      </c>
      <c r="AE294" s="53" t="e">
        <f t="shared" si="99"/>
        <v>#DIV/0!</v>
      </c>
      <c r="AF294" s="53" t="e">
        <f>IF(AE294&lt;'ModelParams Lp'!$B$16,-1,IF(AE294&lt;'ModelParams Lp'!$C$16,0,IF(AE294&lt;'ModelParams Lp'!$D$16,1,IF(AE294&lt;'ModelParams Lp'!$E$16,2,IF(AE294&lt;'ModelParams Lp'!$F$16,3,IF(AE294&lt;'ModelParams Lp'!$G$16,4,IF(AE294&lt;'ModelParams Lp'!$H$16,5,6)))))))</f>
        <v>#DIV/0!</v>
      </c>
      <c r="AG294" s="67" t="e">
        <f ca="1">IF($AF294&gt;1,0,OFFSET('ModelParams Lp'!$C$12,0,-'Sound Pressure'!$AF294))</f>
        <v>#DIV/0!</v>
      </c>
      <c r="AH294" s="67" t="e">
        <f ca="1">IF($AF294&gt;2,0,OFFSET('ModelParams Lp'!$D$12,0,-'Sound Pressure'!$AF294))</f>
        <v>#DIV/0!</v>
      </c>
      <c r="AI294" s="67" t="e">
        <f ca="1">IF($AF294&gt;3,0,OFFSET('ModelParams Lp'!$E$12,0,-'Sound Pressure'!$AF294))</f>
        <v>#DIV/0!</v>
      </c>
      <c r="AJ294" s="67" t="e">
        <f ca="1">IF($AF294&gt;4,0,OFFSET('ModelParams Lp'!$F$12,0,-'Sound Pressure'!$AF294))</f>
        <v>#DIV/0!</v>
      </c>
      <c r="AK294" s="67" t="e">
        <f ca="1">IF($AF294&gt;3,0,OFFSET('ModelParams Lp'!$G$12,0,-'Sound Pressure'!$AF294))</f>
        <v>#DIV/0!</v>
      </c>
      <c r="AL294" s="67" t="e">
        <f ca="1">IF($AF294&gt;5,0,OFFSET('ModelParams Lp'!$H$12,0,-'Sound Pressure'!$AF294))</f>
        <v>#DIV/0!</v>
      </c>
      <c r="AM294" s="67" t="e">
        <f ca="1">IF($AF294&gt;6,0,OFFSET('ModelParams Lp'!$I$12,0,-'Sound Pressure'!$AF294))</f>
        <v>#DIV/0!</v>
      </c>
      <c r="AN294" s="67" t="e">
        <f ca="1">IF($AF294&gt;7,0,IF($AF$4&lt;0,3,OFFSET('ModelParams Lp'!$J$12,0,-'Sound Pressure'!$AF294)))</f>
        <v>#DIV/0!</v>
      </c>
      <c r="AO294" s="67" t="e">
        <f t="shared" si="118"/>
        <v>#DIV/0!</v>
      </c>
      <c r="AP294" s="67" t="e">
        <f t="shared" si="118"/>
        <v>#DIV/0!</v>
      </c>
      <c r="AQ294" s="67" t="e">
        <f t="shared" si="118"/>
        <v>#DIV/0!</v>
      </c>
      <c r="AR294" s="67" t="e">
        <f t="shared" si="118"/>
        <v>#DIV/0!</v>
      </c>
      <c r="AS294" s="67" t="e">
        <f t="shared" si="118"/>
        <v>#DIV/0!</v>
      </c>
      <c r="AT294" s="67" t="e">
        <f t="shared" si="118"/>
        <v>#DIV/0!</v>
      </c>
      <c r="AU294" s="67" t="e">
        <f t="shared" si="118"/>
        <v>#DIV/0!</v>
      </c>
      <c r="AV294" s="67" t="e">
        <f t="shared" si="118"/>
        <v>#DIV/0!</v>
      </c>
      <c r="AW294" s="67">
        <f>'ModelParams Lp'!B$22</f>
        <v>4</v>
      </c>
      <c r="AX294" s="67">
        <f>'ModelParams Lp'!C$22</f>
        <v>2</v>
      </c>
      <c r="AY294" s="67">
        <f>'ModelParams Lp'!D$22</f>
        <v>1</v>
      </c>
      <c r="AZ294" s="67">
        <f>'ModelParams Lp'!E$22</f>
        <v>0</v>
      </c>
      <c r="BA294" s="67">
        <f>'ModelParams Lp'!F$22</f>
        <v>0</v>
      </c>
      <c r="BB294" s="67">
        <f>'ModelParams Lp'!G$22</f>
        <v>0</v>
      </c>
      <c r="BC294" s="67">
        <f>'ModelParams Lp'!H$22</f>
        <v>0</v>
      </c>
      <c r="BD294" s="67">
        <f>'ModelParams Lp'!I$22</f>
        <v>0</v>
      </c>
      <c r="BE294" s="67" t="e">
        <f>-10*LOG(2/(4*PI()*2^2)+4/(0.163*(Calcul!$K299*Calcul!$L299)/VLOOKUP(Calcul!$I299,'ModelParams Lp'!$E$37:$F$39,2,0)))</f>
        <v>#N/A</v>
      </c>
      <c r="BF294" s="67" t="e">
        <f>-10*LOG(2/(4*PI()*2^2)+4/(0.163*(Calcul!$K299*Calcul!$L299)/VLOOKUP(Calcul!$I299,'ModelParams Lp'!$E$37:$F$39,2,0)))</f>
        <v>#N/A</v>
      </c>
      <c r="BG294" s="67" t="e">
        <f>-10*LOG(2/(4*PI()*2^2)+4/(0.163*(Calcul!$K299*Calcul!$L299)/VLOOKUP(Calcul!$I299,'ModelParams Lp'!$E$37:$F$39,2,0)))</f>
        <v>#N/A</v>
      </c>
      <c r="BH294" s="67" t="e">
        <f>-10*LOG(2/(4*PI()*2^2)+4/(0.163*(Calcul!$K299*Calcul!$L299)/VLOOKUP(Calcul!$I299,'ModelParams Lp'!$E$37:$F$39,2,0)))</f>
        <v>#N/A</v>
      </c>
      <c r="BI294" s="67" t="e">
        <f>-10*LOG(2/(4*PI()*2^2)+4/(0.163*(Calcul!$K299*Calcul!$L299)/VLOOKUP(Calcul!$I299,'ModelParams Lp'!$E$37:$F$39,2,0)))</f>
        <v>#N/A</v>
      </c>
      <c r="BJ294" s="67" t="e">
        <f>-10*LOG(2/(4*PI()*2^2)+4/(0.163*(Calcul!$K299*Calcul!$L299)/VLOOKUP(Calcul!$I299,'ModelParams Lp'!$E$37:$F$39,2,0)))</f>
        <v>#N/A</v>
      </c>
      <c r="BK294" s="67" t="e">
        <f>-10*LOG(2/(4*PI()*2^2)+4/(0.163*(Calcul!$K299*Calcul!$L299)/VLOOKUP(Calcul!$I299,'ModelParams Lp'!$E$37:$F$39,2,0)))</f>
        <v>#N/A</v>
      </c>
      <c r="BL294" s="67" t="e">
        <f>-10*LOG(2/(4*PI()*2^2)+4/(0.163*(Calcul!$K299*Calcul!$L299)/VLOOKUP(Calcul!$I299,'ModelParams Lp'!$E$37:$F$39,2,0)))</f>
        <v>#N/A</v>
      </c>
      <c r="BM294" s="67" t="e">
        <f>VLOOKUP(Calcul!$J299,'ModelParams Lp'!$D$28:$O$32,5,0)+BE294</f>
        <v>#N/A</v>
      </c>
      <c r="BN294" s="67" t="e">
        <f>VLOOKUP(Calcul!$J299,'ModelParams Lp'!$D$28:$O$32,6,0)+BF294</f>
        <v>#N/A</v>
      </c>
      <c r="BO294" s="67" t="e">
        <f>VLOOKUP(Calcul!$J299,'ModelParams Lp'!$D$28:$O$32,7,0)+BG294</f>
        <v>#N/A</v>
      </c>
      <c r="BP294" s="67" t="e">
        <f>VLOOKUP(Calcul!$J299,'ModelParams Lp'!$D$28:$O$32,8,0)+BH294</f>
        <v>#N/A</v>
      </c>
      <c r="BQ294" s="67" t="e">
        <f>VLOOKUP(Calcul!$J299,'ModelParams Lp'!$D$28:$O$32,9,0)+BI294</f>
        <v>#N/A</v>
      </c>
      <c r="BR294" s="67" t="e">
        <f>VLOOKUP(Calcul!$J299,'ModelParams Lp'!$D$28:$O$32,10,0)+BJ294</f>
        <v>#N/A</v>
      </c>
      <c r="BS294" s="67" t="e">
        <f>VLOOKUP(Calcul!$J299,'ModelParams Lp'!$D$28:$O$32,11,0)+BK294</f>
        <v>#N/A</v>
      </c>
      <c r="BT294" s="67" t="e">
        <f>VLOOKUP(Calcul!$J299,'ModelParams Lp'!$D$28:$O$32,12,0)+BL294</f>
        <v>#N/A</v>
      </c>
      <c r="BU294" s="66" t="e">
        <f t="shared" ca="1" si="100"/>
        <v>#DIV/0!</v>
      </c>
      <c r="BV294" s="66" t="e">
        <f t="shared" ca="1" si="101"/>
        <v>#DIV/0!</v>
      </c>
      <c r="BW294" s="66" t="e">
        <f t="shared" ca="1" si="102"/>
        <v>#DIV/0!</v>
      </c>
      <c r="BX294" s="66" t="e">
        <f t="shared" ca="1" si="103"/>
        <v>#DIV/0!</v>
      </c>
      <c r="BY294" s="66" t="e">
        <f t="shared" ca="1" si="104"/>
        <v>#DIV/0!</v>
      </c>
      <c r="BZ294" s="66" t="e">
        <f t="shared" ca="1" si="105"/>
        <v>#DIV/0!</v>
      </c>
      <c r="CA294" s="66" t="e">
        <f t="shared" ca="1" si="106"/>
        <v>#DIV/0!</v>
      </c>
      <c r="CB294" s="66" t="e">
        <f t="shared" ca="1" si="107"/>
        <v>#DIV/0!</v>
      </c>
      <c r="CC294" s="24" t="e">
        <f ca="1">10*LOG10(IF(BU294="",0,POWER(10,((BU294+'ModelParams Lw'!$O$4)/10))) +IF(BV294="",0,POWER(10,((BV294+'ModelParams Lw'!$P$4)/10))) +IF(BW294="",0,POWER(10,((BW294+'ModelParams Lw'!$Q$4)/10))) +IF(BX294="",0,POWER(10,((BX294+'ModelParams Lw'!$R$4)/10))) +IF(BY294="",0,POWER(10,((BY294+'ModelParams Lw'!$S$4)/10))) +IF(BZ294="",0,POWER(10,((BZ294+'ModelParams Lw'!$T$4)/10))) +IF(CA294="",0,POWER(10,((CA294+'ModelParams Lw'!$U$4)/10)))+IF(CB294="",0,POWER(10,((CB294+'ModelParams Lw'!$V$4)/10))))</f>
        <v>#DIV/0!</v>
      </c>
      <c r="CD294" s="24" t="e">
        <f t="shared" ca="1" si="108"/>
        <v>#DIV/0!</v>
      </c>
      <c r="CE294" s="24" t="e">
        <f ca="1">(BU294-'ModelParams Lw'!O$10)/'ModelParams Lw'!O$11</f>
        <v>#DIV/0!</v>
      </c>
      <c r="CF294" s="24" t="e">
        <f ca="1">(BV294-'ModelParams Lw'!P$10)/'ModelParams Lw'!P$11</f>
        <v>#DIV/0!</v>
      </c>
      <c r="CG294" s="24" t="e">
        <f ca="1">(BW294-'ModelParams Lw'!Q$10)/'ModelParams Lw'!Q$11</f>
        <v>#DIV/0!</v>
      </c>
      <c r="CH294" s="24" t="e">
        <f ca="1">(BX294-'ModelParams Lw'!R$10)/'ModelParams Lw'!R$11</f>
        <v>#DIV/0!</v>
      </c>
      <c r="CI294" s="24" t="e">
        <f ca="1">(BY294-'ModelParams Lw'!S$10)/'ModelParams Lw'!S$11</f>
        <v>#DIV/0!</v>
      </c>
      <c r="CJ294" s="24" t="e">
        <f ca="1">(BZ294-'ModelParams Lw'!T$10)/'ModelParams Lw'!T$11</f>
        <v>#DIV/0!</v>
      </c>
      <c r="CK294" s="24" t="e">
        <f ca="1">(CA294-'ModelParams Lw'!U$10)/'ModelParams Lw'!U$11</f>
        <v>#DIV/0!</v>
      </c>
      <c r="CL294" s="24" t="e">
        <f ca="1">(CB294-'ModelParams Lw'!V$10)/'ModelParams Lw'!V$11</f>
        <v>#DIV/0!</v>
      </c>
      <c r="CM294" s="66" t="e">
        <f t="shared" si="109"/>
        <v>#DIV/0!</v>
      </c>
      <c r="CN294" s="66" t="e">
        <f t="shared" si="110"/>
        <v>#DIV/0!</v>
      </c>
      <c r="CO294" s="66" t="e">
        <f t="shared" si="111"/>
        <v>#DIV/0!</v>
      </c>
      <c r="CP294" s="66" t="e">
        <f t="shared" si="112"/>
        <v>#DIV/0!</v>
      </c>
      <c r="CQ294" s="66" t="e">
        <f t="shared" si="113"/>
        <v>#DIV/0!</v>
      </c>
      <c r="CR294" s="66" t="e">
        <f t="shared" si="114"/>
        <v>#DIV/0!</v>
      </c>
      <c r="CS294" s="66" t="e">
        <f t="shared" si="115"/>
        <v>#DIV/0!</v>
      </c>
      <c r="CT294" s="66" t="e">
        <f t="shared" si="116"/>
        <v>#DIV/0!</v>
      </c>
      <c r="CU294" s="24" t="e">
        <f>10*LOG10(IF(CM294="",0,POWER(10,((CM294+'ModelParams Lw'!$O$4)/10))) +IF(CN294="",0,POWER(10,((CN294+'ModelParams Lw'!$P$4)/10))) +IF(CO294="",0,POWER(10,((CO294+'ModelParams Lw'!$Q$4)/10))) +IF(CP294="",0,POWER(10,((CP294+'ModelParams Lw'!$R$4)/10))) +IF(CQ294="",0,POWER(10,((CQ294+'ModelParams Lw'!$S$4)/10))) +IF(CR294="",0,POWER(10,((CR294+'ModelParams Lw'!$T$4)/10))) +IF(CS294="",0,POWER(10,((CS294+'ModelParams Lw'!$U$4)/10)))+IF(CT294="",0,POWER(10,((CT294+'ModelParams Lw'!$V$4)/10))))</f>
        <v>#DIV/0!</v>
      </c>
      <c r="CV294" s="24" t="e">
        <f t="shared" si="117"/>
        <v>#DIV/0!</v>
      </c>
      <c r="CW294" s="24" t="e">
        <f>(CM294-'ModelParams Lw'!O$10)/'ModelParams Lw'!O$11</f>
        <v>#DIV/0!</v>
      </c>
      <c r="CX294" s="24" t="e">
        <f>(CN294-'ModelParams Lw'!P$10)/'ModelParams Lw'!P$11</f>
        <v>#DIV/0!</v>
      </c>
      <c r="CY294" s="24" t="e">
        <f>(CO294-'ModelParams Lw'!Q$10)/'ModelParams Lw'!Q$11</f>
        <v>#DIV/0!</v>
      </c>
      <c r="CZ294" s="24" t="e">
        <f>(CP294-'ModelParams Lw'!R$10)/'ModelParams Lw'!R$11</f>
        <v>#DIV/0!</v>
      </c>
      <c r="DA294" s="24" t="e">
        <f>(CQ294-'ModelParams Lw'!S$10)/'ModelParams Lw'!S$11</f>
        <v>#DIV/0!</v>
      </c>
      <c r="DB294" s="24" t="e">
        <f>(CR294-'ModelParams Lw'!T$10)/'ModelParams Lw'!T$11</f>
        <v>#DIV/0!</v>
      </c>
      <c r="DC294" s="24" t="e">
        <f>(CS294-'ModelParams Lw'!U$10)/'ModelParams Lw'!U$11</f>
        <v>#DIV/0!</v>
      </c>
      <c r="DD294" s="24" t="e">
        <f>(CT294-'ModelParams Lw'!V$10)/'ModelParams Lw'!V$11</f>
        <v>#DIV/0!</v>
      </c>
    </row>
    <row r="295" spans="1:108" x14ac:dyDescent="0.25">
      <c r="A295" s="12">
        <f>'Sound Power'!B295</f>
        <v>0</v>
      </c>
      <c r="B295" s="12">
        <f>'Sound Power'!D295</f>
        <v>0</v>
      </c>
      <c r="C295" s="12">
        <f>'Sound Power'!E295</f>
        <v>0</v>
      </c>
      <c r="D295" s="12">
        <f>'Sound Power'!F295</f>
        <v>0</v>
      </c>
      <c r="E295" s="67" t="e">
        <f>IF(Calcul!$G300="SA",'Sound Power'!AY295,'Sound Power'!P295)</f>
        <v>#DIV/0!</v>
      </c>
      <c r="F295" s="67" t="e">
        <f>IF(Calcul!$G300="SA",'Sound Power'!AZ295,'Sound Power'!Q295)</f>
        <v>#DIV/0!</v>
      </c>
      <c r="G295" s="67" t="e">
        <f>IF(Calcul!$G300="SA",'Sound Power'!BA295,'Sound Power'!R295)</f>
        <v>#DIV/0!</v>
      </c>
      <c r="H295" s="67" t="e">
        <f>IF(Calcul!$G300="SA",'Sound Power'!BB295,'Sound Power'!S295)</f>
        <v>#DIV/0!</v>
      </c>
      <c r="I295" s="67" t="e">
        <f>IF(Calcul!$G300="SA",'Sound Power'!BC295,'Sound Power'!T295)</f>
        <v>#DIV/0!</v>
      </c>
      <c r="J295" s="67" t="e">
        <f>IF(Calcul!$G300="SA",'Sound Power'!BD295,'Sound Power'!U295)</f>
        <v>#DIV/0!</v>
      </c>
      <c r="K295" s="67" t="e">
        <f>IF(Calcul!$G300="SA",'Sound Power'!BE295,'Sound Power'!V295)</f>
        <v>#DIV/0!</v>
      </c>
      <c r="L295" s="67" t="e">
        <f>IF(Calcul!$G300="SA",'Sound Power'!BF295,'Sound Power'!W295)</f>
        <v>#DIV/0!</v>
      </c>
      <c r="M295" s="67" t="e">
        <f>'Sound Power'!BY295</f>
        <v>#DIV/0!</v>
      </c>
      <c r="N295" s="67" t="e">
        <f>'Sound Power'!BZ295</f>
        <v>#DIV/0!</v>
      </c>
      <c r="O295" s="67" t="e">
        <f>'Sound Power'!CA295</f>
        <v>#DIV/0!</v>
      </c>
      <c r="P295" s="67" t="e">
        <f>'Sound Power'!CB295</f>
        <v>#DIV/0!</v>
      </c>
      <c r="Q295" s="67" t="e">
        <f>'Sound Power'!CC295</f>
        <v>#DIV/0!</v>
      </c>
      <c r="R295" s="67" t="e">
        <f>'Sound Power'!CD295</f>
        <v>#DIV/0!</v>
      </c>
      <c r="S295" s="67" t="e">
        <f>'Sound Power'!CE295</f>
        <v>#DIV/0!</v>
      </c>
      <c r="T295" s="67" t="e">
        <f>'Sound Power'!CF295</f>
        <v>#DIV/0!</v>
      </c>
      <c r="U295" s="64">
        <f t="shared" si="97"/>
        <v>0</v>
      </c>
      <c r="V295" s="64">
        <f t="shared" si="98"/>
        <v>0</v>
      </c>
      <c r="W295" s="67" t="e">
        <f>('ModelParams Lp'!B$4*10^'ModelParams Lp'!B$5*($U295/$V295)^'ModelParams Lp'!B$6)*3</f>
        <v>#DIV/0!</v>
      </c>
      <c r="X295" s="67" t="e">
        <f>('ModelParams Lp'!C$4*10^'ModelParams Lp'!C$5*($U295/$V295)^'ModelParams Lp'!C$6)*3</f>
        <v>#DIV/0!</v>
      </c>
      <c r="Y295" s="67" t="e">
        <f>('ModelParams Lp'!D$4*10^'ModelParams Lp'!D$5*($U295/$V295)^'ModelParams Lp'!D$6)*3</f>
        <v>#DIV/0!</v>
      </c>
      <c r="Z295" s="67" t="e">
        <f>('ModelParams Lp'!E$4*10^'ModelParams Lp'!E$5*($U295/$V295)^'ModelParams Lp'!E$6)*3</f>
        <v>#DIV/0!</v>
      </c>
      <c r="AA295" s="67" t="e">
        <f>('ModelParams Lp'!F$4*10^'ModelParams Lp'!F$5*($U295/$V295)^'ModelParams Lp'!F$6)*3</f>
        <v>#DIV/0!</v>
      </c>
      <c r="AB295" s="67" t="e">
        <f>('ModelParams Lp'!G$4*10^'ModelParams Lp'!G$5*($U295/$V295)^'ModelParams Lp'!G$6)*3</f>
        <v>#DIV/0!</v>
      </c>
      <c r="AC295" s="67" t="e">
        <f>('ModelParams Lp'!H$4*10^'ModelParams Lp'!H$5*($U295/$V295)^'ModelParams Lp'!H$6)*3</f>
        <v>#DIV/0!</v>
      </c>
      <c r="AD295" s="67" t="e">
        <f>('ModelParams Lp'!I$4*10^'ModelParams Lp'!I$5*($U295/$V295)^'ModelParams Lp'!I$6)*3</f>
        <v>#DIV/0!</v>
      </c>
      <c r="AE295" s="53" t="e">
        <f t="shared" si="99"/>
        <v>#DIV/0!</v>
      </c>
      <c r="AF295" s="53" t="e">
        <f>IF(AE295&lt;'ModelParams Lp'!$B$16,-1,IF(AE295&lt;'ModelParams Lp'!$C$16,0,IF(AE295&lt;'ModelParams Lp'!$D$16,1,IF(AE295&lt;'ModelParams Lp'!$E$16,2,IF(AE295&lt;'ModelParams Lp'!$F$16,3,IF(AE295&lt;'ModelParams Lp'!$G$16,4,IF(AE295&lt;'ModelParams Lp'!$H$16,5,6)))))))</f>
        <v>#DIV/0!</v>
      </c>
      <c r="AG295" s="67" t="e">
        <f ca="1">IF($AF295&gt;1,0,OFFSET('ModelParams Lp'!$C$12,0,-'Sound Pressure'!$AF295))</f>
        <v>#DIV/0!</v>
      </c>
      <c r="AH295" s="67" t="e">
        <f ca="1">IF($AF295&gt;2,0,OFFSET('ModelParams Lp'!$D$12,0,-'Sound Pressure'!$AF295))</f>
        <v>#DIV/0!</v>
      </c>
      <c r="AI295" s="67" t="e">
        <f ca="1">IF($AF295&gt;3,0,OFFSET('ModelParams Lp'!$E$12,0,-'Sound Pressure'!$AF295))</f>
        <v>#DIV/0!</v>
      </c>
      <c r="AJ295" s="67" t="e">
        <f ca="1">IF($AF295&gt;4,0,OFFSET('ModelParams Lp'!$F$12,0,-'Sound Pressure'!$AF295))</f>
        <v>#DIV/0!</v>
      </c>
      <c r="AK295" s="67" t="e">
        <f ca="1">IF($AF295&gt;3,0,OFFSET('ModelParams Lp'!$G$12,0,-'Sound Pressure'!$AF295))</f>
        <v>#DIV/0!</v>
      </c>
      <c r="AL295" s="67" t="e">
        <f ca="1">IF($AF295&gt;5,0,OFFSET('ModelParams Lp'!$H$12,0,-'Sound Pressure'!$AF295))</f>
        <v>#DIV/0!</v>
      </c>
      <c r="AM295" s="67" t="e">
        <f ca="1">IF($AF295&gt;6,0,OFFSET('ModelParams Lp'!$I$12,0,-'Sound Pressure'!$AF295))</f>
        <v>#DIV/0!</v>
      </c>
      <c r="AN295" s="67" t="e">
        <f ca="1">IF($AF295&gt;7,0,IF($AF$4&lt;0,3,OFFSET('ModelParams Lp'!$J$12,0,-'Sound Pressure'!$AF295)))</f>
        <v>#DIV/0!</v>
      </c>
      <c r="AO295" s="67" t="e">
        <f t="shared" si="118"/>
        <v>#DIV/0!</v>
      </c>
      <c r="AP295" s="67" t="e">
        <f t="shared" si="118"/>
        <v>#DIV/0!</v>
      </c>
      <c r="AQ295" s="67" t="e">
        <f t="shared" si="118"/>
        <v>#DIV/0!</v>
      </c>
      <c r="AR295" s="67" t="e">
        <f t="shared" si="118"/>
        <v>#DIV/0!</v>
      </c>
      <c r="AS295" s="67" t="e">
        <f t="shared" si="118"/>
        <v>#DIV/0!</v>
      </c>
      <c r="AT295" s="67" t="e">
        <f t="shared" si="118"/>
        <v>#DIV/0!</v>
      </c>
      <c r="AU295" s="67" t="e">
        <f t="shared" si="118"/>
        <v>#DIV/0!</v>
      </c>
      <c r="AV295" s="67" t="e">
        <f t="shared" si="118"/>
        <v>#DIV/0!</v>
      </c>
      <c r="AW295" s="67">
        <f>'ModelParams Lp'!B$22</f>
        <v>4</v>
      </c>
      <c r="AX295" s="67">
        <f>'ModelParams Lp'!C$22</f>
        <v>2</v>
      </c>
      <c r="AY295" s="67">
        <f>'ModelParams Lp'!D$22</f>
        <v>1</v>
      </c>
      <c r="AZ295" s="67">
        <f>'ModelParams Lp'!E$22</f>
        <v>0</v>
      </c>
      <c r="BA295" s="67">
        <f>'ModelParams Lp'!F$22</f>
        <v>0</v>
      </c>
      <c r="BB295" s="67">
        <f>'ModelParams Lp'!G$22</f>
        <v>0</v>
      </c>
      <c r="BC295" s="67">
        <f>'ModelParams Lp'!H$22</f>
        <v>0</v>
      </c>
      <c r="BD295" s="67">
        <f>'ModelParams Lp'!I$22</f>
        <v>0</v>
      </c>
      <c r="BE295" s="67" t="e">
        <f>-10*LOG(2/(4*PI()*2^2)+4/(0.163*(Calcul!$K300*Calcul!$L300)/VLOOKUP(Calcul!$I300,'ModelParams Lp'!$E$37:$F$39,2,0)))</f>
        <v>#N/A</v>
      </c>
      <c r="BF295" s="67" t="e">
        <f>-10*LOG(2/(4*PI()*2^2)+4/(0.163*(Calcul!$K300*Calcul!$L300)/VLOOKUP(Calcul!$I300,'ModelParams Lp'!$E$37:$F$39,2,0)))</f>
        <v>#N/A</v>
      </c>
      <c r="BG295" s="67" t="e">
        <f>-10*LOG(2/(4*PI()*2^2)+4/(0.163*(Calcul!$K300*Calcul!$L300)/VLOOKUP(Calcul!$I300,'ModelParams Lp'!$E$37:$F$39,2,0)))</f>
        <v>#N/A</v>
      </c>
      <c r="BH295" s="67" t="e">
        <f>-10*LOG(2/(4*PI()*2^2)+4/(0.163*(Calcul!$K300*Calcul!$L300)/VLOOKUP(Calcul!$I300,'ModelParams Lp'!$E$37:$F$39,2,0)))</f>
        <v>#N/A</v>
      </c>
      <c r="BI295" s="67" t="e">
        <f>-10*LOG(2/(4*PI()*2^2)+4/(0.163*(Calcul!$K300*Calcul!$L300)/VLOOKUP(Calcul!$I300,'ModelParams Lp'!$E$37:$F$39,2,0)))</f>
        <v>#N/A</v>
      </c>
      <c r="BJ295" s="67" t="e">
        <f>-10*LOG(2/(4*PI()*2^2)+4/(0.163*(Calcul!$K300*Calcul!$L300)/VLOOKUP(Calcul!$I300,'ModelParams Lp'!$E$37:$F$39,2,0)))</f>
        <v>#N/A</v>
      </c>
      <c r="BK295" s="67" t="e">
        <f>-10*LOG(2/(4*PI()*2^2)+4/(0.163*(Calcul!$K300*Calcul!$L300)/VLOOKUP(Calcul!$I300,'ModelParams Lp'!$E$37:$F$39,2,0)))</f>
        <v>#N/A</v>
      </c>
      <c r="BL295" s="67" t="e">
        <f>-10*LOG(2/(4*PI()*2^2)+4/(0.163*(Calcul!$K300*Calcul!$L300)/VLOOKUP(Calcul!$I300,'ModelParams Lp'!$E$37:$F$39,2,0)))</f>
        <v>#N/A</v>
      </c>
      <c r="BM295" s="67" t="e">
        <f>VLOOKUP(Calcul!$J300,'ModelParams Lp'!$D$28:$O$32,5,0)+BE295</f>
        <v>#N/A</v>
      </c>
      <c r="BN295" s="67" t="e">
        <f>VLOOKUP(Calcul!$J300,'ModelParams Lp'!$D$28:$O$32,6,0)+BF295</f>
        <v>#N/A</v>
      </c>
      <c r="BO295" s="67" t="e">
        <f>VLOOKUP(Calcul!$J300,'ModelParams Lp'!$D$28:$O$32,7,0)+BG295</f>
        <v>#N/A</v>
      </c>
      <c r="BP295" s="67" t="e">
        <f>VLOOKUP(Calcul!$J300,'ModelParams Lp'!$D$28:$O$32,8,0)+BH295</f>
        <v>#N/A</v>
      </c>
      <c r="BQ295" s="67" t="e">
        <f>VLOOKUP(Calcul!$J300,'ModelParams Lp'!$D$28:$O$32,9,0)+BI295</f>
        <v>#N/A</v>
      </c>
      <c r="BR295" s="67" t="e">
        <f>VLOOKUP(Calcul!$J300,'ModelParams Lp'!$D$28:$O$32,10,0)+BJ295</f>
        <v>#N/A</v>
      </c>
      <c r="BS295" s="67" t="e">
        <f>VLOOKUP(Calcul!$J300,'ModelParams Lp'!$D$28:$O$32,11,0)+BK295</f>
        <v>#N/A</v>
      </c>
      <c r="BT295" s="67" t="e">
        <f>VLOOKUP(Calcul!$J300,'ModelParams Lp'!$D$28:$O$32,12,0)+BL295</f>
        <v>#N/A</v>
      </c>
      <c r="BU295" s="66" t="e">
        <f t="shared" ca="1" si="100"/>
        <v>#DIV/0!</v>
      </c>
      <c r="BV295" s="66" t="e">
        <f t="shared" ca="1" si="101"/>
        <v>#DIV/0!</v>
      </c>
      <c r="BW295" s="66" t="e">
        <f t="shared" ca="1" si="102"/>
        <v>#DIV/0!</v>
      </c>
      <c r="BX295" s="66" t="e">
        <f t="shared" ca="1" si="103"/>
        <v>#DIV/0!</v>
      </c>
      <c r="BY295" s="66" t="e">
        <f t="shared" ca="1" si="104"/>
        <v>#DIV/0!</v>
      </c>
      <c r="BZ295" s="66" t="e">
        <f t="shared" ca="1" si="105"/>
        <v>#DIV/0!</v>
      </c>
      <c r="CA295" s="66" t="e">
        <f t="shared" ca="1" si="106"/>
        <v>#DIV/0!</v>
      </c>
      <c r="CB295" s="66" t="e">
        <f t="shared" ca="1" si="107"/>
        <v>#DIV/0!</v>
      </c>
      <c r="CC295" s="24" t="e">
        <f ca="1">10*LOG10(IF(BU295="",0,POWER(10,((BU295+'ModelParams Lw'!$O$4)/10))) +IF(BV295="",0,POWER(10,((BV295+'ModelParams Lw'!$P$4)/10))) +IF(BW295="",0,POWER(10,((BW295+'ModelParams Lw'!$Q$4)/10))) +IF(BX295="",0,POWER(10,((BX295+'ModelParams Lw'!$R$4)/10))) +IF(BY295="",0,POWER(10,((BY295+'ModelParams Lw'!$S$4)/10))) +IF(BZ295="",0,POWER(10,((BZ295+'ModelParams Lw'!$T$4)/10))) +IF(CA295="",0,POWER(10,((CA295+'ModelParams Lw'!$U$4)/10)))+IF(CB295="",0,POWER(10,((CB295+'ModelParams Lw'!$V$4)/10))))</f>
        <v>#DIV/0!</v>
      </c>
      <c r="CD295" s="24" t="e">
        <f t="shared" ca="1" si="108"/>
        <v>#DIV/0!</v>
      </c>
      <c r="CE295" s="24" t="e">
        <f ca="1">(BU295-'ModelParams Lw'!O$10)/'ModelParams Lw'!O$11</f>
        <v>#DIV/0!</v>
      </c>
      <c r="CF295" s="24" t="e">
        <f ca="1">(BV295-'ModelParams Lw'!P$10)/'ModelParams Lw'!P$11</f>
        <v>#DIV/0!</v>
      </c>
      <c r="CG295" s="24" t="e">
        <f ca="1">(BW295-'ModelParams Lw'!Q$10)/'ModelParams Lw'!Q$11</f>
        <v>#DIV/0!</v>
      </c>
      <c r="CH295" s="24" t="e">
        <f ca="1">(BX295-'ModelParams Lw'!R$10)/'ModelParams Lw'!R$11</f>
        <v>#DIV/0!</v>
      </c>
      <c r="CI295" s="24" t="e">
        <f ca="1">(BY295-'ModelParams Lw'!S$10)/'ModelParams Lw'!S$11</f>
        <v>#DIV/0!</v>
      </c>
      <c r="CJ295" s="24" t="e">
        <f ca="1">(BZ295-'ModelParams Lw'!T$10)/'ModelParams Lw'!T$11</f>
        <v>#DIV/0!</v>
      </c>
      <c r="CK295" s="24" t="e">
        <f ca="1">(CA295-'ModelParams Lw'!U$10)/'ModelParams Lw'!U$11</f>
        <v>#DIV/0!</v>
      </c>
      <c r="CL295" s="24" t="e">
        <f ca="1">(CB295-'ModelParams Lw'!V$10)/'ModelParams Lw'!V$11</f>
        <v>#DIV/0!</v>
      </c>
      <c r="CM295" s="66" t="e">
        <f t="shared" si="109"/>
        <v>#DIV/0!</v>
      </c>
      <c r="CN295" s="66" t="e">
        <f t="shared" si="110"/>
        <v>#DIV/0!</v>
      </c>
      <c r="CO295" s="66" t="e">
        <f t="shared" si="111"/>
        <v>#DIV/0!</v>
      </c>
      <c r="CP295" s="66" t="e">
        <f t="shared" si="112"/>
        <v>#DIV/0!</v>
      </c>
      <c r="CQ295" s="66" t="e">
        <f t="shared" si="113"/>
        <v>#DIV/0!</v>
      </c>
      <c r="CR295" s="66" t="e">
        <f t="shared" si="114"/>
        <v>#DIV/0!</v>
      </c>
      <c r="CS295" s="66" t="e">
        <f t="shared" si="115"/>
        <v>#DIV/0!</v>
      </c>
      <c r="CT295" s="66" t="e">
        <f t="shared" si="116"/>
        <v>#DIV/0!</v>
      </c>
      <c r="CU295" s="24" t="e">
        <f>10*LOG10(IF(CM295="",0,POWER(10,((CM295+'ModelParams Lw'!$O$4)/10))) +IF(CN295="",0,POWER(10,((CN295+'ModelParams Lw'!$P$4)/10))) +IF(CO295="",0,POWER(10,((CO295+'ModelParams Lw'!$Q$4)/10))) +IF(CP295="",0,POWER(10,((CP295+'ModelParams Lw'!$R$4)/10))) +IF(CQ295="",0,POWER(10,((CQ295+'ModelParams Lw'!$S$4)/10))) +IF(CR295="",0,POWER(10,((CR295+'ModelParams Lw'!$T$4)/10))) +IF(CS295="",0,POWER(10,((CS295+'ModelParams Lw'!$U$4)/10)))+IF(CT295="",0,POWER(10,((CT295+'ModelParams Lw'!$V$4)/10))))</f>
        <v>#DIV/0!</v>
      </c>
      <c r="CV295" s="24" t="e">
        <f t="shared" si="117"/>
        <v>#DIV/0!</v>
      </c>
      <c r="CW295" s="24" t="e">
        <f>(CM295-'ModelParams Lw'!O$10)/'ModelParams Lw'!O$11</f>
        <v>#DIV/0!</v>
      </c>
      <c r="CX295" s="24" t="e">
        <f>(CN295-'ModelParams Lw'!P$10)/'ModelParams Lw'!P$11</f>
        <v>#DIV/0!</v>
      </c>
      <c r="CY295" s="24" t="e">
        <f>(CO295-'ModelParams Lw'!Q$10)/'ModelParams Lw'!Q$11</f>
        <v>#DIV/0!</v>
      </c>
      <c r="CZ295" s="24" t="e">
        <f>(CP295-'ModelParams Lw'!R$10)/'ModelParams Lw'!R$11</f>
        <v>#DIV/0!</v>
      </c>
      <c r="DA295" s="24" t="e">
        <f>(CQ295-'ModelParams Lw'!S$10)/'ModelParams Lw'!S$11</f>
        <v>#DIV/0!</v>
      </c>
      <c r="DB295" s="24" t="e">
        <f>(CR295-'ModelParams Lw'!T$10)/'ModelParams Lw'!T$11</f>
        <v>#DIV/0!</v>
      </c>
      <c r="DC295" s="24" t="e">
        <f>(CS295-'ModelParams Lw'!U$10)/'ModelParams Lw'!U$11</f>
        <v>#DIV/0!</v>
      </c>
      <c r="DD295" s="24" t="e">
        <f>(CT295-'ModelParams Lw'!V$10)/'ModelParams Lw'!V$11</f>
        <v>#DIV/0!</v>
      </c>
    </row>
    <row r="296" spans="1:108" x14ac:dyDescent="0.25">
      <c r="A296" s="12">
        <f>'Sound Power'!B296</f>
        <v>0</v>
      </c>
      <c r="B296" s="12">
        <f>'Sound Power'!D296</f>
        <v>0</v>
      </c>
      <c r="C296" s="12">
        <f>'Sound Power'!E296</f>
        <v>0</v>
      </c>
      <c r="D296" s="12">
        <f>'Sound Power'!F296</f>
        <v>0</v>
      </c>
      <c r="E296" s="67" t="e">
        <f>IF(Calcul!$G301="SA",'Sound Power'!AY296,'Sound Power'!P296)</f>
        <v>#DIV/0!</v>
      </c>
      <c r="F296" s="67" t="e">
        <f>IF(Calcul!$G301="SA",'Sound Power'!AZ296,'Sound Power'!Q296)</f>
        <v>#DIV/0!</v>
      </c>
      <c r="G296" s="67" t="e">
        <f>IF(Calcul!$G301="SA",'Sound Power'!BA296,'Sound Power'!R296)</f>
        <v>#DIV/0!</v>
      </c>
      <c r="H296" s="67" t="e">
        <f>IF(Calcul!$G301="SA",'Sound Power'!BB296,'Sound Power'!S296)</f>
        <v>#DIV/0!</v>
      </c>
      <c r="I296" s="67" t="e">
        <f>IF(Calcul!$G301="SA",'Sound Power'!BC296,'Sound Power'!T296)</f>
        <v>#DIV/0!</v>
      </c>
      <c r="J296" s="67" t="e">
        <f>IF(Calcul!$G301="SA",'Sound Power'!BD296,'Sound Power'!U296)</f>
        <v>#DIV/0!</v>
      </c>
      <c r="K296" s="67" t="e">
        <f>IF(Calcul!$G301="SA",'Sound Power'!BE296,'Sound Power'!V296)</f>
        <v>#DIV/0!</v>
      </c>
      <c r="L296" s="67" t="e">
        <f>IF(Calcul!$G301="SA",'Sound Power'!BF296,'Sound Power'!W296)</f>
        <v>#DIV/0!</v>
      </c>
      <c r="M296" s="67" t="e">
        <f>'Sound Power'!BY296</f>
        <v>#DIV/0!</v>
      </c>
      <c r="N296" s="67" t="e">
        <f>'Sound Power'!BZ296</f>
        <v>#DIV/0!</v>
      </c>
      <c r="O296" s="67" t="e">
        <f>'Sound Power'!CA296</f>
        <v>#DIV/0!</v>
      </c>
      <c r="P296" s="67" t="e">
        <f>'Sound Power'!CB296</f>
        <v>#DIV/0!</v>
      </c>
      <c r="Q296" s="67" t="e">
        <f>'Sound Power'!CC296</f>
        <v>#DIV/0!</v>
      </c>
      <c r="R296" s="67" t="e">
        <f>'Sound Power'!CD296</f>
        <v>#DIV/0!</v>
      </c>
      <c r="S296" s="67" t="e">
        <f>'Sound Power'!CE296</f>
        <v>#DIV/0!</v>
      </c>
      <c r="T296" s="67" t="e">
        <f>'Sound Power'!CF296</f>
        <v>#DIV/0!</v>
      </c>
      <c r="U296" s="64">
        <f t="shared" si="97"/>
        <v>0</v>
      </c>
      <c r="V296" s="64">
        <f t="shared" si="98"/>
        <v>0</v>
      </c>
      <c r="W296" s="67" t="e">
        <f>('ModelParams Lp'!B$4*10^'ModelParams Lp'!B$5*($U296/$V296)^'ModelParams Lp'!B$6)*3</f>
        <v>#DIV/0!</v>
      </c>
      <c r="X296" s="67" t="e">
        <f>('ModelParams Lp'!C$4*10^'ModelParams Lp'!C$5*($U296/$V296)^'ModelParams Lp'!C$6)*3</f>
        <v>#DIV/0!</v>
      </c>
      <c r="Y296" s="67" t="e">
        <f>('ModelParams Lp'!D$4*10^'ModelParams Lp'!D$5*($U296/$V296)^'ModelParams Lp'!D$6)*3</f>
        <v>#DIV/0!</v>
      </c>
      <c r="Z296" s="67" t="e">
        <f>('ModelParams Lp'!E$4*10^'ModelParams Lp'!E$5*($U296/$V296)^'ModelParams Lp'!E$6)*3</f>
        <v>#DIV/0!</v>
      </c>
      <c r="AA296" s="67" t="e">
        <f>('ModelParams Lp'!F$4*10^'ModelParams Lp'!F$5*($U296/$V296)^'ModelParams Lp'!F$6)*3</f>
        <v>#DIV/0!</v>
      </c>
      <c r="AB296" s="67" t="e">
        <f>('ModelParams Lp'!G$4*10^'ModelParams Lp'!G$5*($U296/$V296)^'ModelParams Lp'!G$6)*3</f>
        <v>#DIV/0!</v>
      </c>
      <c r="AC296" s="67" t="e">
        <f>('ModelParams Lp'!H$4*10^'ModelParams Lp'!H$5*($U296/$V296)^'ModelParams Lp'!H$6)*3</f>
        <v>#DIV/0!</v>
      </c>
      <c r="AD296" s="67" t="e">
        <f>('ModelParams Lp'!I$4*10^'ModelParams Lp'!I$5*($U296/$V296)^'ModelParams Lp'!I$6)*3</f>
        <v>#DIV/0!</v>
      </c>
      <c r="AE296" s="53" t="e">
        <f t="shared" si="99"/>
        <v>#DIV/0!</v>
      </c>
      <c r="AF296" s="53" t="e">
        <f>IF(AE296&lt;'ModelParams Lp'!$B$16,-1,IF(AE296&lt;'ModelParams Lp'!$C$16,0,IF(AE296&lt;'ModelParams Lp'!$D$16,1,IF(AE296&lt;'ModelParams Lp'!$E$16,2,IF(AE296&lt;'ModelParams Lp'!$F$16,3,IF(AE296&lt;'ModelParams Lp'!$G$16,4,IF(AE296&lt;'ModelParams Lp'!$H$16,5,6)))))))</f>
        <v>#DIV/0!</v>
      </c>
      <c r="AG296" s="67" t="e">
        <f ca="1">IF($AF296&gt;1,0,OFFSET('ModelParams Lp'!$C$12,0,-'Sound Pressure'!$AF296))</f>
        <v>#DIV/0!</v>
      </c>
      <c r="AH296" s="67" t="e">
        <f ca="1">IF($AF296&gt;2,0,OFFSET('ModelParams Lp'!$D$12,0,-'Sound Pressure'!$AF296))</f>
        <v>#DIV/0!</v>
      </c>
      <c r="AI296" s="67" t="e">
        <f ca="1">IF($AF296&gt;3,0,OFFSET('ModelParams Lp'!$E$12,0,-'Sound Pressure'!$AF296))</f>
        <v>#DIV/0!</v>
      </c>
      <c r="AJ296" s="67" t="e">
        <f ca="1">IF($AF296&gt;4,0,OFFSET('ModelParams Lp'!$F$12,0,-'Sound Pressure'!$AF296))</f>
        <v>#DIV/0!</v>
      </c>
      <c r="AK296" s="67" t="e">
        <f ca="1">IF($AF296&gt;3,0,OFFSET('ModelParams Lp'!$G$12,0,-'Sound Pressure'!$AF296))</f>
        <v>#DIV/0!</v>
      </c>
      <c r="AL296" s="67" t="e">
        <f ca="1">IF($AF296&gt;5,0,OFFSET('ModelParams Lp'!$H$12,0,-'Sound Pressure'!$AF296))</f>
        <v>#DIV/0!</v>
      </c>
      <c r="AM296" s="67" t="e">
        <f ca="1">IF($AF296&gt;6,0,OFFSET('ModelParams Lp'!$I$12,0,-'Sound Pressure'!$AF296))</f>
        <v>#DIV/0!</v>
      </c>
      <c r="AN296" s="67" t="e">
        <f ca="1">IF($AF296&gt;7,0,IF($AF$4&lt;0,3,OFFSET('ModelParams Lp'!$J$12,0,-'Sound Pressure'!$AF296)))</f>
        <v>#DIV/0!</v>
      </c>
      <c r="AO296" s="67" t="e">
        <f t="shared" si="118"/>
        <v>#DIV/0!</v>
      </c>
      <c r="AP296" s="67" t="e">
        <f t="shared" si="118"/>
        <v>#DIV/0!</v>
      </c>
      <c r="AQ296" s="67" t="e">
        <f t="shared" si="118"/>
        <v>#DIV/0!</v>
      </c>
      <c r="AR296" s="67" t="e">
        <f t="shared" si="118"/>
        <v>#DIV/0!</v>
      </c>
      <c r="AS296" s="67" t="e">
        <f t="shared" si="118"/>
        <v>#DIV/0!</v>
      </c>
      <c r="AT296" s="67" t="e">
        <f t="shared" si="118"/>
        <v>#DIV/0!</v>
      </c>
      <c r="AU296" s="67" t="e">
        <f t="shared" si="118"/>
        <v>#DIV/0!</v>
      </c>
      <c r="AV296" s="67" t="e">
        <f t="shared" ref="AP296:AV300" si="119">10*LOG(1+(343.2/(4*PI()*AV$3))^2*(2*PI()/$V296))</f>
        <v>#DIV/0!</v>
      </c>
      <c r="AW296" s="67">
        <f>'ModelParams Lp'!B$22</f>
        <v>4</v>
      </c>
      <c r="AX296" s="67">
        <f>'ModelParams Lp'!C$22</f>
        <v>2</v>
      </c>
      <c r="AY296" s="67">
        <f>'ModelParams Lp'!D$22</f>
        <v>1</v>
      </c>
      <c r="AZ296" s="67">
        <f>'ModelParams Lp'!E$22</f>
        <v>0</v>
      </c>
      <c r="BA296" s="67">
        <f>'ModelParams Lp'!F$22</f>
        <v>0</v>
      </c>
      <c r="BB296" s="67">
        <f>'ModelParams Lp'!G$22</f>
        <v>0</v>
      </c>
      <c r="BC296" s="67">
        <f>'ModelParams Lp'!H$22</f>
        <v>0</v>
      </c>
      <c r="BD296" s="67">
        <f>'ModelParams Lp'!I$22</f>
        <v>0</v>
      </c>
      <c r="BE296" s="67" t="e">
        <f>-10*LOG(2/(4*PI()*2^2)+4/(0.163*(Calcul!$K301*Calcul!$L301)/VLOOKUP(Calcul!$I301,'ModelParams Lp'!$E$37:$F$39,2,0)))</f>
        <v>#N/A</v>
      </c>
      <c r="BF296" s="67" t="e">
        <f>-10*LOG(2/(4*PI()*2^2)+4/(0.163*(Calcul!$K301*Calcul!$L301)/VLOOKUP(Calcul!$I301,'ModelParams Lp'!$E$37:$F$39,2,0)))</f>
        <v>#N/A</v>
      </c>
      <c r="BG296" s="67" t="e">
        <f>-10*LOG(2/(4*PI()*2^2)+4/(0.163*(Calcul!$K301*Calcul!$L301)/VLOOKUP(Calcul!$I301,'ModelParams Lp'!$E$37:$F$39,2,0)))</f>
        <v>#N/A</v>
      </c>
      <c r="BH296" s="67" t="e">
        <f>-10*LOG(2/(4*PI()*2^2)+4/(0.163*(Calcul!$K301*Calcul!$L301)/VLOOKUP(Calcul!$I301,'ModelParams Lp'!$E$37:$F$39,2,0)))</f>
        <v>#N/A</v>
      </c>
      <c r="BI296" s="67" t="e">
        <f>-10*LOG(2/(4*PI()*2^2)+4/(0.163*(Calcul!$K301*Calcul!$L301)/VLOOKUP(Calcul!$I301,'ModelParams Lp'!$E$37:$F$39,2,0)))</f>
        <v>#N/A</v>
      </c>
      <c r="BJ296" s="67" t="e">
        <f>-10*LOG(2/(4*PI()*2^2)+4/(0.163*(Calcul!$K301*Calcul!$L301)/VLOOKUP(Calcul!$I301,'ModelParams Lp'!$E$37:$F$39,2,0)))</f>
        <v>#N/A</v>
      </c>
      <c r="BK296" s="67" t="e">
        <f>-10*LOG(2/(4*PI()*2^2)+4/(0.163*(Calcul!$K301*Calcul!$L301)/VLOOKUP(Calcul!$I301,'ModelParams Lp'!$E$37:$F$39,2,0)))</f>
        <v>#N/A</v>
      </c>
      <c r="BL296" s="67" t="e">
        <f>-10*LOG(2/(4*PI()*2^2)+4/(0.163*(Calcul!$K301*Calcul!$L301)/VLOOKUP(Calcul!$I301,'ModelParams Lp'!$E$37:$F$39,2,0)))</f>
        <v>#N/A</v>
      </c>
      <c r="BM296" s="67" t="e">
        <f>VLOOKUP(Calcul!$J301,'ModelParams Lp'!$D$28:$O$32,5,0)+BE296</f>
        <v>#N/A</v>
      </c>
      <c r="BN296" s="67" t="e">
        <f>VLOOKUP(Calcul!$J301,'ModelParams Lp'!$D$28:$O$32,6,0)+BF296</f>
        <v>#N/A</v>
      </c>
      <c r="BO296" s="67" t="e">
        <f>VLOOKUP(Calcul!$J301,'ModelParams Lp'!$D$28:$O$32,7,0)+BG296</f>
        <v>#N/A</v>
      </c>
      <c r="BP296" s="67" t="e">
        <f>VLOOKUP(Calcul!$J301,'ModelParams Lp'!$D$28:$O$32,8,0)+BH296</f>
        <v>#N/A</v>
      </c>
      <c r="BQ296" s="67" t="e">
        <f>VLOOKUP(Calcul!$J301,'ModelParams Lp'!$D$28:$O$32,9,0)+BI296</f>
        <v>#N/A</v>
      </c>
      <c r="BR296" s="67" t="e">
        <f>VLOOKUP(Calcul!$J301,'ModelParams Lp'!$D$28:$O$32,10,0)+BJ296</f>
        <v>#N/A</v>
      </c>
      <c r="BS296" s="67" t="e">
        <f>VLOOKUP(Calcul!$J301,'ModelParams Lp'!$D$28:$O$32,11,0)+BK296</f>
        <v>#N/A</v>
      </c>
      <c r="BT296" s="67" t="e">
        <f>VLOOKUP(Calcul!$J301,'ModelParams Lp'!$D$28:$O$32,12,0)+BL296</f>
        <v>#N/A</v>
      </c>
      <c r="BU296" s="66" t="e">
        <f t="shared" ca="1" si="100"/>
        <v>#DIV/0!</v>
      </c>
      <c r="BV296" s="66" t="e">
        <f t="shared" ca="1" si="101"/>
        <v>#DIV/0!</v>
      </c>
      <c r="BW296" s="66" t="e">
        <f t="shared" ca="1" si="102"/>
        <v>#DIV/0!</v>
      </c>
      <c r="BX296" s="66" t="e">
        <f t="shared" ca="1" si="103"/>
        <v>#DIV/0!</v>
      </c>
      <c r="BY296" s="66" t="e">
        <f t="shared" ca="1" si="104"/>
        <v>#DIV/0!</v>
      </c>
      <c r="BZ296" s="66" t="e">
        <f t="shared" ca="1" si="105"/>
        <v>#DIV/0!</v>
      </c>
      <c r="CA296" s="66" t="e">
        <f t="shared" ca="1" si="106"/>
        <v>#DIV/0!</v>
      </c>
      <c r="CB296" s="66" t="e">
        <f t="shared" ca="1" si="107"/>
        <v>#DIV/0!</v>
      </c>
      <c r="CC296" s="24" t="e">
        <f ca="1">10*LOG10(IF(BU296="",0,POWER(10,((BU296+'ModelParams Lw'!$O$4)/10))) +IF(BV296="",0,POWER(10,((BV296+'ModelParams Lw'!$P$4)/10))) +IF(BW296="",0,POWER(10,((BW296+'ModelParams Lw'!$Q$4)/10))) +IF(BX296="",0,POWER(10,((BX296+'ModelParams Lw'!$R$4)/10))) +IF(BY296="",0,POWER(10,((BY296+'ModelParams Lw'!$S$4)/10))) +IF(BZ296="",0,POWER(10,((BZ296+'ModelParams Lw'!$T$4)/10))) +IF(CA296="",0,POWER(10,((CA296+'ModelParams Lw'!$U$4)/10)))+IF(CB296="",0,POWER(10,((CB296+'ModelParams Lw'!$V$4)/10))))</f>
        <v>#DIV/0!</v>
      </c>
      <c r="CD296" s="24" t="e">
        <f t="shared" ca="1" si="108"/>
        <v>#DIV/0!</v>
      </c>
      <c r="CE296" s="24" t="e">
        <f ca="1">(BU296-'ModelParams Lw'!O$10)/'ModelParams Lw'!O$11</f>
        <v>#DIV/0!</v>
      </c>
      <c r="CF296" s="24" t="e">
        <f ca="1">(BV296-'ModelParams Lw'!P$10)/'ModelParams Lw'!P$11</f>
        <v>#DIV/0!</v>
      </c>
      <c r="CG296" s="24" t="e">
        <f ca="1">(BW296-'ModelParams Lw'!Q$10)/'ModelParams Lw'!Q$11</f>
        <v>#DIV/0!</v>
      </c>
      <c r="CH296" s="24" t="e">
        <f ca="1">(BX296-'ModelParams Lw'!R$10)/'ModelParams Lw'!R$11</f>
        <v>#DIV/0!</v>
      </c>
      <c r="CI296" s="24" t="e">
        <f ca="1">(BY296-'ModelParams Lw'!S$10)/'ModelParams Lw'!S$11</f>
        <v>#DIV/0!</v>
      </c>
      <c r="CJ296" s="24" t="e">
        <f ca="1">(BZ296-'ModelParams Lw'!T$10)/'ModelParams Lw'!T$11</f>
        <v>#DIV/0!</v>
      </c>
      <c r="CK296" s="24" t="e">
        <f ca="1">(CA296-'ModelParams Lw'!U$10)/'ModelParams Lw'!U$11</f>
        <v>#DIV/0!</v>
      </c>
      <c r="CL296" s="24" t="e">
        <f ca="1">(CB296-'ModelParams Lw'!V$10)/'ModelParams Lw'!V$11</f>
        <v>#DIV/0!</v>
      </c>
      <c r="CM296" s="66" t="e">
        <f t="shared" si="109"/>
        <v>#DIV/0!</v>
      </c>
      <c r="CN296" s="66" t="e">
        <f t="shared" si="110"/>
        <v>#DIV/0!</v>
      </c>
      <c r="CO296" s="66" t="e">
        <f t="shared" si="111"/>
        <v>#DIV/0!</v>
      </c>
      <c r="CP296" s="66" t="e">
        <f t="shared" si="112"/>
        <v>#DIV/0!</v>
      </c>
      <c r="CQ296" s="66" t="e">
        <f t="shared" si="113"/>
        <v>#DIV/0!</v>
      </c>
      <c r="CR296" s="66" t="e">
        <f t="shared" si="114"/>
        <v>#DIV/0!</v>
      </c>
      <c r="CS296" s="66" t="e">
        <f t="shared" si="115"/>
        <v>#DIV/0!</v>
      </c>
      <c r="CT296" s="66" t="e">
        <f t="shared" si="116"/>
        <v>#DIV/0!</v>
      </c>
      <c r="CU296" s="24" t="e">
        <f>10*LOG10(IF(CM296="",0,POWER(10,((CM296+'ModelParams Lw'!$O$4)/10))) +IF(CN296="",0,POWER(10,((CN296+'ModelParams Lw'!$P$4)/10))) +IF(CO296="",0,POWER(10,((CO296+'ModelParams Lw'!$Q$4)/10))) +IF(CP296="",0,POWER(10,((CP296+'ModelParams Lw'!$R$4)/10))) +IF(CQ296="",0,POWER(10,((CQ296+'ModelParams Lw'!$S$4)/10))) +IF(CR296="",0,POWER(10,((CR296+'ModelParams Lw'!$T$4)/10))) +IF(CS296="",0,POWER(10,((CS296+'ModelParams Lw'!$U$4)/10)))+IF(CT296="",0,POWER(10,((CT296+'ModelParams Lw'!$V$4)/10))))</f>
        <v>#DIV/0!</v>
      </c>
      <c r="CV296" s="24" t="e">
        <f t="shared" si="117"/>
        <v>#DIV/0!</v>
      </c>
      <c r="CW296" s="24" t="e">
        <f>(CM296-'ModelParams Lw'!O$10)/'ModelParams Lw'!O$11</f>
        <v>#DIV/0!</v>
      </c>
      <c r="CX296" s="24" t="e">
        <f>(CN296-'ModelParams Lw'!P$10)/'ModelParams Lw'!P$11</f>
        <v>#DIV/0!</v>
      </c>
      <c r="CY296" s="24" t="e">
        <f>(CO296-'ModelParams Lw'!Q$10)/'ModelParams Lw'!Q$11</f>
        <v>#DIV/0!</v>
      </c>
      <c r="CZ296" s="24" t="e">
        <f>(CP296-'ModelParams Lw'!R$10)/'ModelParams Lw'!R$11</f>
        <v>#DIV/0!</v>
      </c>
      <c r="DA296" s="24" t="e">
        <f>(CQ296-'ModelParams Lw'!S$10)/'ModelParams Lw'!S$11</f>
        <v>#DIV/0!</v>
      </c>
      <c r="DB296" s="24" t="e">
        <f>(CR296-'ModelParams Lw'!T$10)/'ModelParams Lw'!T$11</f>
        <v>#DIV/0!</v>
      </c>
      <c r="DC296" s="24" t="e">
        <f>(CS296-'ModelParams Lw'!U$10)/'ModelParams Lw'!U$11</f>
        <v>#DIV/0!</v>
      </c>
      <c r="DD296" s="24" t="e">
        <f>(CT296-'ModelParams Lw'!V$10)/'ModelParams Lw'!V$11</f>
        <v>#DIV/0!</v>
      </c>
    </row>
    <row r="297" spans="1:108" x14ac:dyDescent="0.25">
      <c r="A297" s="12">
        <f>'Sound Power'!B297</f>
        <v>0</v>
      </c>
      <c r="B297" s="12">
        <f>'Sound Power'!D297</f>
        <v>0</v>
      </c>
      <c r="C297" s="12">
        <f>'Sound Power'!E297</f>
        <v>0</v>
      </c>
      <c r="D297" s="12">
        <f>'Sound Power'!F297</f>
        <v>0</v>
      </c>
      <c r="E297" s="67" t="e">
        <f>IF(Calcul!$G302="SA",'Sound Power'!AY297,'Sound Power'!P297)</f>
        <v>#DIV/0!</v>
      </c>
      <c r="F297" s="67" t="e">
        <f>IF(Calcul!$G302="SA",'Sound Power'!AZ297,'Sound Power'!Q297)</f>
        <v>#DIV/0!</v>
      </c>
      <c r="G297" s="67" t="e">
        <f>IF(Calcul!$G302="SA",'Sound Power'!BA297,'Sound Power'!R297)</f>
        <v>#DIV/0!</v>
      </c>
      <c r="H297" s="67" t="e">
        <f>IF(Calcul!$G302="SA",'Sound Power'!BB297,'Sound Power'!S297)</f>
        <v>#DIV/0!</v>
      </c>
      <c r="I297" s="67" t="e">
        <f>IF(Calcul!$G302="SA",'Sound Power'!BC297,'Sound Power'!T297)</f>
        <v>#DIV/0!</v>
      </c>
      <c r="J297" s="67" t="e">
        <f>IF(Calcul!$G302="SA",'Sound Power'!BD297,'Sound Power'!U297)</f>
        <v>#DIV/0!</v>
      </c>
      <c r="K297" s="67" t="e">
        <f>IF(Calcul!$G302="SA",'Sound Power'!BE297,'Sound Power'!V297)</f>
        <v>#DIV/0!</v>
      </c>
      <c r="L297" s="67" t="e">
        <f>IF(Calcul!$G302="SA",'Sound Power'!BF297,'Sound Power'!W297)</f>
        <v>#DIV/0!</v>
      </c>
      <c r="M297" s="67" t="e">
        <f>'Sound Power'!BY297</f>
        <v>#DIV/0!</v>
      </c>
      <c r="N297" s="67" t="e">
        <f>'Sound Power'!BZ297</f>
        <v>#DIV/0!</v>
      </c>
      <c r="O297" s="67" t="e">
        <f>'Sound Power'!CA297</f>
        <v>#DIV/0!</v>
      </c>
      <c r="P297" s="67" t="e">
        <f>'Sound Power'!CB297</f>
        <v>#DIV/0!</v>
      </c>
      <c r="Q297" s="67" t="e">
        <f>'Sound Power'!CC297</f>
        <v>#DIV/0!</v>
      </c>
      <c r="R297" s="67" t="e">
        <f>'Sound Power'!CD297</f>
        <v>#DIV/0!</v>
      </c>
      <c r="S297" s="67" t="e">
        <f>'Sound Power'!CE297</f>
        <v>#DIV/0!</v>
      </c>
      <c r="T297" s="67" t="e">
        <f>'Sound Power'!CF297</f>
        <v>#DIV/0!</v>
      </c>
      <c r="U297" s="64">
        <f t="shared" si="97"/>
        <v>0</v>
      </c>
      <c r="V297" s="64">
        <f t="shared" si="98"/>
        <v>0</v>
      </c>
      <c r="W297" s="67" t="e">
        <f>('ModelParams Lp'!B$4*10^'ModelParams Lp'!B$5*($U297/$V297)^'ModelParams Lp'!B$6)*3</f>
        <v>#DIV/0!</v>
      </c>
      <c r="X297" s="67" t="e">
        <f>('ModelParams Lp'!C$4*10^'ModelParams Lp'!C$5*($U297/$V297)^'ModelParams Lp'!C$6)*3</f>
        <v>#DIV/0!</v>
      </c>
      <c r="Y297" s="67" t="e">
        <f>('ModelParams Lp'!D$4*10^'ModelParams Lp'!D$5*($U297/$V297)^'ModelParams Lp'!D$6)*3</f>
        <v>#DIV/0!</v>
      </c>
      <c r="Z297" s="67" t="e">
        <f>('ModelParams Lp'!E$4*10^'ModelParams Lp'!E$5*($U297/$V297)^'ModelParams Lp'!E$6)*3</f>
        <v>#DIV/0!</v>
      </c>
      <c r="AA297" s="67" t="e">
        <f>('ModelParams Lp'!F$4*10^'ModelParams Lp'!F$5*($U297/$V297)^'ModelParams Lp'!F$6)*3</f>
        <v>#DIV/0!</v>
      </c>
      <c r="AB297" s="67" t="e">
        <f>('ModelParams Lp'!G$4*10^'ModelParams Lp'!G$5*($U297/$V297)^'ModelParams Lp'!G$6)*3</f>
        <v>#DIV/0!</v>
      </c>
      <c r="AC297" s="67" t="e">
        <f>('ModelParams Lp'!H$4*10^'ModelParams Lp'!H$5*($U297/$V297)^'ModelParams Lp'!H$6)*3</f>
        <v>#DIV/0!</v>
      </c>
      <c r="AD297" s="67" t="e">
        <f>('ModelParams Lp'!I$4*10^'ModelParams Lp'!I$5*($U297/$V297)^'ModelParams Lp'!I$6)*3</f>
        <v>#DIV/0!</v>
      </c>
      <c r="AE297" s="53" t="e">
        <f t="shared" si="99"/>
        <v>#DIV/0!</v>
      </c>
      <c r="AF297" s="53" t="e">
        <f>IF(AE297&lt;'ModelParams Lp'!$B$16,-1,IF(AE297&lt;'ModelParams Lp'!$C$16,0,IF(AE297&lt;'ModelParams Lp'!$D$16,1,IF(AE297&lt;'ModelParams Lp'!$E$16,2,IF(AE297&lt;'ModelParams Lp'!$F$16,3,IF(AE297&lt;'ModelParams Lp'!$G$16,4,IF(AE297&lt;'ModelParams Lp'!$H$16,5,6)))))))</f>
        <v>#DIV/0!</v>
      </c>
      <c r="AG297" s="67" t="e">
        <f ca="1">IF($AF297&gt;1,0,OFFSET('ModelParams Lp'!$C$12,0,-'Sound Pressure'!$AF297))</f>
        <v>#DIV/0!</v>
      </c>
      <c r="AH297" s="67" t="e">
        <f ca="1">IF($AF297&gt;2,0,OFFSET('ModelParams Lp'!$D$12,0,-'Sound Pressure'!$AF297))</f>
        <v>#DIV/0!</v>
      </c>
      <c r="AI297" s="67" t="e">
        <f ca="1">IF($AF297&gt;3,0,OFFSET('ModelParams Lp'!$E$12,0,-'Sound Pressure'!$AF297))</f>
        <v>#DIV/0!</v>
      </c>
      <c r="AJ297" s="67" t="e">
        <f ca="1">IF($AF297&gt;4,0,OFFSET('ModelParams Lp'!$F$12,0,-'Sound Pressure'!$AF297))</f>
        <v>#DIV/0!</v>
      </c>
      <c r="AK297" s="67" t="e">
        <f ca="1">IF($AF297&gt;3,0,OFFSET('ModelParams Lp'!$G$12,0,-'Sound Pressure'!$AF297))</f>
        <v>#DIV/0!</v>
      </c>
      <c r="AL297" s="67" t="e">
        <f ca="1">IF($AF297&gt;5,0,OFFSET('ModelParams Lp'!$H$12,0,-'Sound Pressure'!$AF297))</f>
        <v>#DIV/0!</v>
      </c>
      <c r="AM297" s="67" t="e">
        <f ca="1">IF($AF297&gt;6,0,OFFSET('ModelParams Lp'!$I$12,0,-'Sound Pressure'!$AF297))</f>
        <v>#DIV/0!</v>
      </c>
      <c r="AN297" s="67" t="e">
        <f ca="1">IF($AF297&gt;7,0,IF($AF$4&lt;0,3,OFFSET('ModelParams Lp'!$J$12,0,-'Sound Pressure'!$AF297)))</f>
        <v>#DIV/0!</v>
      </c>
      <c r="AO297" s="67" t="e">
        <f t="shared" ref="AO297:AO300" si="120">10*LOG(1+(343.2/(4*PI()*AO$3))^2*(2*PI()/$V297))</f>
        <v>#DIV/0!</v>
      </c>
      <c r="AP297" s="67" t="e">
        <f t="shared" si="119"/>
        <v>#DIV/0!</v>
      </c>
      <c r="AQ297" s="67" t="e">
        <f t="shared" si="119"/>
        <v>#DIV/0!</v>
      </c>
      <c r="AR297" s="67" t="e">
        <f t="shared" si="119"/>
        <v>#DIV/0!</v>
      </c>
      <c r="AS297" s="67" t="e">
        <f t="shared" si="119"/>
        <v>#DIV/0!</v>
      </c>
      <c r="AT297" s="67" t="e">
        <f t="shared" si="119"/>
        <v>#DIV/0!</v>
      </c>
      <c r="AU297" s="67" t="e">
        <f t="shared" si="119"/>
        <v>#DIV/0!</v>
      </c>
      <c r="AV297" s="67" t="e">
        <f t="shared" si="119"/>
        <v>#DIV/0!</v>
      </c>
      <c r="AW297" s="67">
        <f>'ModelParams Lp'!B$22</f>
        <v>4</v>
      </c>
      <c r="AX297" s="67">
        <f>'ModelParams Lp'!C$22</f>
        <v>2</v>
      </c>
      <c r="AY297" s="67">
        <f>'ModelParams Lp'!D$22</f>
        <v>1</v>
      </c>
      <c r="AZ297" s="67">
        <f>'ModelParams Lp'!E$22</f>
        <v>0</v>
      </c>
      <c r="BA297" s="67">
        <f>'ModelParams Lp'!F$22</f>
        <v>0</v>
      </c>
      <c r="BB297" s="67">
        <f>'ModelParams Lp'!G$22</f>
        <v>0</v>
      </c>
      <c r="BC297" s="67">
        <f>'ModelParams Lp'!H$22</f>
        <v>0</v>
      </c>
      <c r="BD297" s="67">
        <f>'ModelParams Lp'!I$22</f>
        <v>0</v>
      </c>
      <c r="BE297" s="67" t="e">
        <f>-10*LOG(2/(4*PI()*2^2)+4/(0.163*(Calcul!$K302*Calcul!$L302)/VLOOKUP(Calcul!$I302,'ModelParams Lp'!$E$37:$F$39,2,0)))</f>
        <v>#N/A</v>
      </c>
      <c r="BF297" s="67" t="e">
        <f>-10*LOG(2/(4*PI()*2^2)+4/(0.163*(Calcul!$K302*Calcul!$L302)/VLOOKUP(Calcul!$I302,'ModelParams Lp'!$E$37:$F$39,2,0)))</f>
        <v>#N/A</v>
      </c>
      <c r="BG297" s="67" t="e">
        <f>-10*LOG(2/(4*PI()*2^2)+4/(0.163*(Calcul!$K302*Calcul!$L302)/VLOOKUP(Calcul!$I302,'ModelParams Lp'!$E$37:$F$39,2,0)))</f>
        <v>#N/A</v>
      </c>
      <c r="BH297" s="67" t="e">
        <f>-10*LOG(2/(4*PI()*2^2)+4/(0.163*(Calcul!$K302*Calcul!$L302)/VLOOKUP(Calcul!$I302,'ModelParams Lp'!$E$37:$F$39,2,0)))</f>
        <v>#N/A</v>
      </c>
      <c r="BI297" s="67" t="e">
        <f>-10*LOG(2/(4*PI()*2^2)+4/(0.163*(Calcul!$K302*Calcul!$L302)/VLOOKUP(Calcul!$I302,'ModelParams Lp'!$E$37:$F$39,2,0)))</f>
        <v>#N/A</v>
      </c>
      <c r="BJ297" s="67" t="e">
        <f>-10*LOG(2/(4*PI()*2^2)+4/(0.163*(Calcul!$K302*Calcul!$L302)/VLOOKUP(Calcul!$I302,'ModelParams Lp'!$E$37:$F$39,2,0)))</f>
        <v>#N/A</v>
      </c>
      <c r="BK297" s="67" t="e">
        <f>-10*LOG(2/(4*PI()*2^2)+4/(0.163*(Calcul!$K302*Calcul!$L302)/VLOOKUP(Calcul!$I302,'ModelParams Lp'!$E$37:$F$39,2,0)))</f>
        <v>#N/A</v>
      </c>
      <c r="BL297" s="67" t="e">
        <f>-10*LOG(2/(4*PI()*2^2)+4/(0.163*(Calcul!$K302*Calcul!$L302)/VLOOKUP(Calcul!$I302,'ModelParams Lp'!$E$37:$F$39,2,0)))</f>
        <v>#N/A</v>
      </c>
      <c r="BM297" s="67" t="e">
        <f>VLOOKUP(Calcul!$J302,'ModelParams Lp'!$D$28:$O$32,5,0)+BE297</f>
        <v>#N/A</v>
      </c>
      <c r="BN297" s="67" t="e">
        <f>VLOOKUP(Calcul!$J302,'ModelParams Lp'!$D$28:$O$32,6,0)+BF297</f>
        <v>#N/A</v>
      </c>
      <c r="BO297" s="67" t="e">
        <f>VLOOKUP(Calcul!$J302,'ModelParams Lp'!$D$28:$O$32,7,0)+BG297</f>
        <v>#N/A</v>
      </c>
      <c r="BP297" s="67" t="e">
        <f>VLOOKUP(Calcul!$J302,'ModelParams Lp'!$D$28:$O$32,8,0)+BH297</f>
        <v>#N/A</v>
      </c>
      <c r="BQ297" s="67" t="e">
        <f>VLOOKUP(Calcul!$J302,'ModelParams Lp'!$D$28:$O$32,9,0)+BI297</f>
        <v>#N/A</v>
      </c>
      <c r="BR297" s="67" t="e">
        <f>VLOOKUP(Calcul!$J302,'ModelParams Lp'!$D$28:$O$32,10,0)+BJ297</f>
        <v>#N/A</v>
      </c>
      <c r="BS297" s="67" t="e">
        <f>VLOOKUP(Calcul!$J302,'ModelParams Lp'!$D$28:$O$32,11,0)+BK297</f>
        <v>#N/A</v>
      </c>
      <c r="BT297" s="67" t="e">
        <f>VLOOKUP(Calcul!$J302,'ModelParams Lp'!$D$28:$O$32,12,0)+BL297</f>
        <v>#N/A</v>
      </c>
      <c r="BU297" s="66" t="e">
        <f t="shared" ca="1" si="100"/>
        <v>#DIV/0!</v>
      </c>
      <c r="BV297" s="66" t="e">
        <f t="shared" ca="1" si="101"/>
        <v>#DIV/0!</v>
      </c>
      <c r="BW297" s="66" t="e">
        <f t="shared" ca="1" si="102"/>
        <v>#DIV/0!</v>
      </c>
      <c r="BX297" s="66" t="e">
        <f t="shared" ca="1" si="103"/>
        <v>#DIV/0!</v>
      </c>
      <c r="BY297" s="66" t="e">
        <f t="shared" ca="1" si="104"/>
        <v>#DIV/0!</v>
      </c>
      <c r="BZ297" s="66" t="e">
        <f t="shared" ca="1" si="105"/>
        <v>#DIV/0!</v>
      </c>
      <c r="CA297" s="66" t="e">
        <f t="shared" ca="1" si="106"/>
        <v>#DIV/0!</v>
      </c>
      <c r="CB297" s="66" t="e">
        <f t="shared" ca="1" si="107"/>
        <v>#DIV/0!</v>
      </c>
      <c r="CC297" s="24" t="e">
        <f ca="1">10*LOG10(IF(BU297="",0,POWER(10,((BU297+'ModelParams Lw'!$O$4)/10))) +IF(BV297="",0,POWER(10,((BV297+'ModelParams Lw'!$P$4)/10))) +IF(BW297="",0,POWER(10,((BW297+'ModelParams Lw'!$Q$4)/10))) +IF(BX297="",0,POWER(10,((BX297+'ModelParams Lw'!$R$4)/10))) +IF(BY297="",0,POWER(10,((BY297+'ModelParams Lw'!$S$4)/10))) +IF(BZ297="",0,POWER(10,((BZ297+'ModelParams Lw'!$T$4)/10))) +IF(CA297="",0,POWER(10,((CA297+'ModelParams Lw'!$U$4)/10)))+IF(CB297="",0,POWER(10,((CB297+'ModelParams Lw'!$V$4)/10))))</f>
        <v>#DIV/0!</v>
      </c>
      <c r="CD297" s="24" t="e">
        <f t="shared" ca="1" si="108"/>
        <v>#DIV/0!</v>
      </c>
      <c r="CE297" s="24" t="e">
        <f ca="1">(BU297-'ModelParams Lw'!O$10)/'ModelParams Lw'!O$11</f>
        <v>#DIV/0!</v>
      </c>
      <c r="CF297" s="24" t="e">
        <f ca="1">(BV297-'ModelParams Lw'!P$10)/'ModelParams Lw'!P$11</f>
        <v>#DIV/0!</v>
      </c>
      <c r="CG297" s="24" t="e">
        <f ca="1">(BW297-'ModelParams Lw'!Q$10)/'ModelParams Lw'!Q$11</f>
        <v>#DIV/0!</v>
      </c>
      <c r="CH297" s="24" t="e">
        <f ca="1">(BX297-'ModelParams Lw'!R$10)/'ModelParams Lw'!R$11</f>
        <v>#DIV/0!</v>
      </c>
      <c r="CI297" s="24" t="e">
        <f ca="1">(BY297-'ModelParams Lw'!S$10)/'ModelParams Lw'!S$11</f>
        <v>#DIV/0!</v>
      </c>
      <c r="CJ297" s="24" t="e">
        <f ca="1">(BZ297-'ModelParams Lw'!T$10)/'ModelParams Lw'!T$11</f>
        <v>#DIV/0!</v>
      </c>
      <c r="CK297" s="24" t="e">
        <f ca="1">(CA297-'ModelParams Lw'!U$10)/'ModelParams Lw'!U$11</f>
        <v>#DIV/0!</v>
      </c>
      <c r="CL297" s="24" t="e">
        <f ca="1">(CB297-'ModelParams Lw'!V$10)/'ModelParams Lw'!V$11</f>
        <v>#DIV/0!</v>
      </c>
      <c r="CM297" s="66" t="e">
        <f t="shared" si="109"/>
        <v>#DIV/0!</v>
      </c>
      <c r="CN297" s="66" t="e">
        <f t="shared" si="110"/>
        <v>#DIV/0!</v>
      </c>
      <c r="CO297" s="66" t="e">
        <f t="shared" si="111"/>
        <v>#DIV/0!</v>
      </c>
      <c r="CP297" s="66" t="e">
        <f t="shared" si="112"/>
        <v>#DIV/0!</v>
      </c>
      <c r="CQ297" s="66" t="e">
        <f t="shared" si="113"/>
        <v>#DIV/0!</v>
      </c>
      <c r="CR297" s="66" t="e">
        <f t="shared" si="114"/>
        <v>#DIV/0!</v>
      </c>
      <c r="CS297" s="66" t="e">
        <f t="shared" si="115"/>
        <v>#DIV/0!</v>
      </c>
      <c r="CT297" s="66" t="e">
        <f t="shared" si="116"/>
        <v>#DIV/0!</v>
      </c>
      <c r="CU297" s="24" t="e">
        <f>10*LOG10(IF(CM297="",0,POWER(10,((CM297+'ModelParams Lw'!$O$4)/10))) +IF(CN297="",0,POWER(10,((CN297+'ModelParams Lw'!$P$4)/10))) +IF(CO297="",0,POWER(10,((CO297+'ModelParams Lw'!$Q$4)/10))) +IF(CP297="",0,POWER(10,((CP297+'ModelParams Lw'!$R$4)/10))) +IF(CQ297="",0,POWER(10,((CQ297+'ModelParams Lw'!$S$4)/10))) +IF(CR297="",0,POWER(10,((CR297+'ModelParams Lw'!$T$4)/10))) +IF(CS297="",0,POWER(10,((CS297+'ModelParams Lw'!$U$4)/10)))+IF(CT297="",0,POWER(10,((CT297+'ModelParams Lw'!$V$4)/10))))</f>
        <v>#DIV/0!</v>
      </c>
      <c r="CV297" s="24" t="e">
        <f t="shared" si="117"/>
        <v>#DIV/0!</v>
      </c>
      <c r="CW297" s="24" t="e">
        <f>(CM297-'ModelParams Lw'!O$10)/'ModelParams Lw'!O$11</f>
        <v>#DIV/0!</v>
      </c>
      <c r="CX297" s="24" t="e">
        <f>(CN297-'ModelParams Lw'!P$10)/'ModelParams Lw'!P$11</f>
        <v>#DIV/0!</v>
      </c>
      <c r="CY297" s="24" t="e">
        <f>(CO297-'ModelParams Lw'!Q$10)/'ModelParams Lw'!Q$11</f>
        <v>#DIV/0!</v>
      </c>
      <c r="CZ297" s="24" t="e">
        <f>(CP297-'ModelParams Lw'!R$10)/'ModelParams Lw'!R$11</f>
        <v>#DIV/0!</v>
      </c>
      <c r="DA297" s="24" t="e">
        <f>(CQ297-'ModelParams Lw'!S$10)/'ModelParams Lw'!S$11</f>
        <v>#DIV/0!</v>
      </c>
      <c r="DB297" s="24" t="e">
        <f>(CR297-'ModelParams Lw'!T$10)/'ModelParams Lw'!T$11</f>
        <v>#DIV/0!</v>
      </c>
      <c r="DC297" s="24" t="e">
        <f>(CS297-'ModelParams Lw'!U$10)/'ModelParams Lw'!U$11</f>
        <v>#DIV/0!</v>
      </c>
      <c r="DD297" s="24" t="e">
        <f>(CT297-'ModelParams Lw'!V$10)/'ModelParams Lw'!V$11</f>
        <v>#DIV/0!</v>
      </c>
    </row>
    <row r="298" spans="1:108" x14ac:dyDescent="0.25">
      <c r="A298" s="12">
        <f>'Sound Power'!B298</f>
        <v>0</v>
      </c>
      <c r="B298" s="12">
        <f>'Sound Power'!D298</f>
        <v>0</v>
      </c>
      <c r="C298" s="12">
        <f>'Sound Power'!E298</f>
        <v>0</v>
      </c>
      <c r="D298" s="12">
        <f>'Sound Power'!F298</f>
        <v>0</v>
      </c>
      <c r="E298" s="67" t="e">
        <f>IF(Calcul!$G303="SA",'Sound Power'!AY298,'Sound Power'!P298)</f>
        <v>#DIV/0!</v>
      </c>
      <c r="F298" s="67" t="e">
        <f>IF(Calcul!$G303="SA",'Sound Power'!AZ298,'Sound Power'!Q298)</f>
        <v>#DIV/0!</v>
      </c>
      <c r="G298" s="67" t="e">
        <f>IF(Calcul!$G303="SA",'Sound Power'!BA298,'Sound Power'!R298)</f>
        <v>#DIV/0!</v>
      </c>
      <c r="H298" s="67" t="e">
        <f>IF(Calcul!$G303="SA",'Sound Power'!BB298,'Sound Power'!S298)</f>
        <v>#DIV/0!</v>
      </c>
      <c r="I298" s="67" t="e">
        <f>IF(Calcul!$G303="SA",'Sound Power'!BC298,'Sound Power'!T298)</f>
        <v>#DIV/0!</v>
      </c>
      <c r="J298" s="67" t="e">
        <f>IF(Calcul!$G303="SA",'Sound Power'!BD298,'Sound Power'!U298)</f>
        <v>#DIV/0!</v>
      </c>
      <c r="K298" s="67" t="e">
        <f>IF(Calcul!$G303="SA",'Sound Power'!BE298,'Sound Power'!V298)</f>
        <v>#DIV/0!</v>
      </c>
      <c r="L298" s="67" t="e">
        <f>IF(Calcul!$G303="SA",'Sound Power'!BF298,'Sound Power'!W298)</f>
        <v>#DIV/0!</v>
      </c>
      <c r="M298" s="67" t="e">
        <f>'Sound Power'!BY298</f>
        <v>#DIV/0!</v>
      </c>
      <c r="N298" s="67" t="e">
        <f>'Sound Power'!BZ298</f>
        <v>#DIV/0!</v>
      </c>
      <c r="O298" s="67" t="e">
        <f>'Sound Power'!CA298</f>
        <v>#DIV/0!</v>
      </c>
      <c r="P298" s="67" t="e">
        <f>'Sound Power'!CB298</f>
        <v>#DIV/0!</v>
      </c>
      <c r="Q298" s="67" t="e">
        <f>'Sound Power'!CC298</f>
        <v>#DIV/0!</v>
      </c>
      <c r="R298" s="67" t="e">
        <f>'Sound Power'!CD298</f>
        <v>#DIV/0!</v>
      </c>
      <c r="S298" s="67" t="e">
        <f>'Sound Power'!CE298</f>
        <v>#DIV/0!</v>
      </c>
      <c r="T298" s="67" t="e">
        <f>'Sound Power'!CF298</f>
        <v>#DIV/0!</v>
      </c>
      <c r="U298" s="64">
        <f t="shared" si="97"/>
        <v>0</v>
      </c>
      <c r="V298" s="64">
        <f t="shared" si="98"/>
        <v>0</v>
      </c>
      <c r="W298" s="67" t="e">
        <f>('ModelParams Lp'!B$4*10^'ModelParams Lp'!B$5*($U298/$V298)^'ModelParams Lp'!B$6)*3</f>
        <v>#DIV/0!</v>
      </c>
      <c r="X298" s="67" t="e">
        <f>('ModelParams Lp'!C$4*10^'ModelParams Lp'!C$5*($U298/$V298)^'ModelParams Lp'!C$6)*3</f>
        <v>#DIV/0!</v>
      </c>
      <c r="Y298" s="67" t="e">
        <f>('ModelParams Lp'!D$4*10^'ModelParams Lp'!D$5*($U298/$V298)^'ModelParams Lp'!D$6)*3</f>
        <v>#DIV/0!</v>
      </c>
      <c r="Z298" s="67" t="e">
        <f>('ModelParams Lp'!E$4*10^'ModelParams Lp'!E$5*($U298/$V298)^'ModelParams Lp'!E$6)*3</f>
        <v>#DIV/0!</v>
      </c>
      <c r="AA298" s="67" t="e">
        <f>('ModelParams Lp'!F$4*10^'ModelParams Lp'!F$5*($U298/$V298)^'ModelParams Lp'!F$6)*3</f>
        <v>#DIV/0!</v>
      </c>
      <c r="AB298" s="67" t="e">
        <f>('ModelParams Lp'!G$4*10^'ModelParams Lp'!G$5*($U298/$V298)^'ModelParams Lp'!G$6)*3</f>
        <v>#DIV/0!</v>
      </c>
      <c r="AC298" s="67" t="e">
        <f>('ModelParams Lp'!H$4*10^'ModelParams Lp'!H$5*($U298/$V298)^'ModelParams Lp'!H$6)*3</f>
        <v>#DIV/0!</v>
      </c>
      <c r="AD298" s="67" t="e">
        <f>('ModelParams Lp'!I$4*10^'ModelParams Lp'!I$5*($U298/$V298)^'ModelParams Lp'!I$6)*3</f>
        <v>#DIV/0!</v>
      </c>
      <c r="AE298" s="53" t="e">
        <f t="shared" si="99"/>
        <v>#DIV/0!</v>
      </c>
      <c r="AF298" s="53" t="e">
        <f>IF(AE298&lt;'ModelParams Lp'!$B$16,-1,IF(AE298&lt;'ModelParams Lp'!$C$16,0,IF(AE298&lt;'ModelParams Lp'!$D$16,1,IF(AE298&lt;'ModelParams Lp'!$E$16,2,IF(AE298&lt;'ModelParams Lp'!$F$16,3,IF(AE298&lt;'ModelParams Lp'!$G$16,4,IF(AE298&lt;'ModelParams Lp'!$H$16,5,6)))))))</f>
        <v>#DIV/0!</v>
      </c>
      <c r="AG298" s="67" t="e">
        <f ca="1">IF($AF298&gt;1,0,OFFSET('ModelParams Lp'!$C$12,0,-'Sound Pressure'!$AF298))</f>
        <v>#DIV/0!</v>
      </c>
      <c r="AH298" s="67" t="e">
        <f ca="1">IF($AF298&gt;2,0,OFFSET('ModelParams Lp'!$D$12,0,-'Sound Pressure'!$AF298))</f>
        <v>#DIV/0!</v>
      </c>
      <c r="AI298" s="67" t="e">
        <f ca="1">IF($AF298&gt;3,0,OFFSET('ModelParams Lp'!$E$12,0,-'Sound Pressure'!$AF298))</f>
        <v>#DIV/0!</v>
      </c>
      <c r="AJ298" s="67" t="e">
        <f ca="1">IF($AF298&gt;4,0,OFFSET('ModelParams Lp'!$F$12,0,-'Sound Pressure'!$AF298))</f>
        <v>#DIV/0!</v>
      </c>
      <c r="AK298" s="67" t="e">
        <f ca="1">IF($AF298&gt;3,0,OFFSET('ModelParams Lp'!$G$12,0,-'Sound Pressure'!$AF298))</f>
        <v>#DIV/0!</v>
      </c>
      <c r="AL298" s="67" t="e">
        <f ca="1">IF($AF298&gt;5,0,OFFSET('ModelParams Lp'!$H$12,0,-'Sound Pressure'!$AF298))</f>
        <v>#DIV/0!</v>
      </c>
      <c r="AM298" s="67" t="e">
        <f ca="1">IF($AF298&gt;6,0,OFFSET('ModelParams Lp'!$I$12,0,-'Sound Pressure'!$AF298))</f>
        <v>#DIV/0!</v>
      </c>
      <c r="AN298" s="67" t="e">
        <f ca="1">IF($AF298&gt;7,0,IF($AF$4&lt;0,3,OFFSET('ModelParams Lp'!$J$12,0,-'Sound Pressure'!$AF298)))</f>
        <v>#DIV/0!</v>
      </c>
      <c r="AO298" s="67" t="e">
        <f t="shared" si="120"/>
        <v>#DIV/0!</v>
      </c>
      <c r="AP298" s="67" t="e">
        <f t="shared" si="119"/>
        <v>#DIV/0!</v>
      </c>
      <c r="AQ298" s="67" t="e">
        <f t="shared" si="119"/>
        <v>#DIV/0!</v>
      </c>
      <c r="AR298" s="67" t="e">
        <f t="shared" si="119"/>
        <v>#DIV/0!</v>
      </c>
      <c r="AS298" s="67" t="e">
        <f t="shared" si="119"/>
        <v>#DIV/0!</v>
      </c>
      <c r="AT298" s="67" t="e">
        <f t="shared" si="119"/>
        <v>#DIV/0!</v>
      </c>
      <c r="AU298" s="67" t="e">
        <f t="shared" si="119"/>
        <v>#DIV/0!</v>
      </c>
      <c r="AV298" s="67" t="e">
        <f t="shared" si="119"/>
        <v>#DIV/0!</v>
      </c>
      <c r="AW298" s="67">
        <f>'ModelParams Lp'!B$22</f>
        <v>4</v>
      </c>
      <c r="AX298" s="67">
        <f>'ModelParams Lp'!C$22</f>
        <v>2</v>
      </c>
      <c r="AY298" s="67">
        <f>'ModelParams Lp'!D$22</f>
        <v>1</v>
      </c>
      <c r="AZ298" s="67">
        <f>'ModelParams Lp'!E$22</f>
        <v>0</v>
      </c>
      <c r="BA298" s="67">
        <f>'ModelParams Lp'!F$22</f>
        <v>0</v>
      </c>
      <c r="BB298" s="67">
        <f>'ModelParams Lp'!G$22</f>
        <v>0</v>
      </c>
      <c r="BC298" s="67">
        <f>'ModelParams Lp'!H$22</f>
        <v>0</v>
      </c>
      <c r="BD298" s="67">
        <f>'ModelParams Lp'!I$22</f>
        <v>0</v>
      </c>
      <c r="BE298" s="67" t="e">
        <f>-10*LOG(2/(4*PI()*2^2)+4/(0.163*(Calcul!$K303*Calcul!$L303)/VLOOKUP(Calcul!$I303,'ModelParams Lp'!$E$37:$F$39,2,0)))</f>
        <v>#N/A</v>
      </c>
      <c r="BF298" s="67" t="e">
        <f>-10*LOG(2/(4*PI()*2^2)+4/(0.163*(Calcul!$K303*Calcul!$L303)/VLOOKUP(Calcul!$I303,'ModelParams Lp'!$E$37:$F$39,2,0)))</f>
        <v>#N/A</v>
      </c>
      <c r="BG298" s="67" t="e">
        <f>-10*LOG(2/(4*PI()*2^2)+4/(0.163*(Calcul!$K303*Calcul!$L303)/VLOOKUP(Calcul!$I303,'ModelParams Lp'!$E$37:$F$39,2,0)))</f>
        <v>#N/A</v>
      </c>
      <c r="BH298" s="67" t="e">
        <f>-10*LOG(2/(4*PI()*2^2)+4/(0.163*(Calcul!$K303*Calcul!$L303)/VLOOKUP(Calcul!$I303,'ModelParams Lp'!$E$37:$F$39,2,0)))</f>
        <v>#N/A</v>
      </c>
      <c r="BI298" s="67" t="e">
        <f>-10*LOG(2/(4*PI()*2^2)+4/(0.163*(Calcul!$K303*Calcul!$L303)/VLOOKUP(Calcul!$I303,'ModelParams Lp'!$E$37:$F$39,2,0)))</f>
        <v>#N/A</v>
      </c>
      <c r="BJ298" s="67" t="e">
        <f>-10*LOG(2/(4*PI()*2^2)+4/(0.163*(Calcul!$K303*Calcul!$L303)/VLOOKUP(Calcul!$I303,'ModelParams Lp'!$E$37:$F$39,2,0)))</f>
        <v>#N/A</v>
      </c>
      <c r="BK298" s="67" t="e">
        <f>-10*LOG(2/(4*PI()*2^2)+4/(0.163*(Calcul!$K303*Calcul!$L303)/VLOOKUP(Calcul!$I303,'ModelParams Lp'!$E$37:$F$39,2,0)))</f>
        <v>#N/A</v>
      </c>
      <c r="BL298" s="67" t="e">
        <f>-10*LOG(2/(4*PI()*2^2)+4/(0.163*(Calcul!$K303*Calcul!$L303)/VLOOKUP(Calcul!$I303,'ModelParams Lp'!$E$37:$F$39,2,0)))</f>
        <v>#N/A</v>
      </c>
      <c r="BM298" s="67" t="e">
        <f>VLOOKUP(Calcul!$J303,'ModelParams Lp'!$D$28:$O$32,5,0)+BE298</f>
        <v>#N/A</v>
      </c>
      <c r="BN298" s="67" t="e">
        <f>VLOOKUP(Calcul!$J303,'ModelParams Lp'!$D$28:$O$32,6,0)+BF298</f>
        <v>#N/A</v>
      </c>
      <c r="BO298" s="67" t="e">
        <f>VLOOKUP(Calcul!$J303,'ModelParams Lp'!$D$28:$O$32,7,0)+BG298</f>
        <v>#N/A</v>
      </c>
      <c r="BP298" s="67" t="e">
        <f>VLOOKUP(Calcul!$J303,'ModelParams Lp'!$D$28:$O$32,8,0)+BH298</f>
        <v>#N/A</v>
      </c>
      <c r="BQ298" s="67" t="e">
        <f>VLOOKUP(Calcul!$J303,'ModelParams Lp'!$D$28:$O$32,9,0)+BI298</f>
        <v>#N/A</v>
      </c>
      <c r="BR298" s="67" t="e">
        <f>VLOOKUP(Calcul!$J303,'ModelParams Lp'!$D$28:$O$32,10,0)+BJ298</f>
        <v>#N/A</v>
      </c>
      <c r="BS298" s="67" t="e">
        <f>VLOOKUP(Calcul!$J303,'ModelParams Lp'!$D$28:$O$32,11,0)+BK298</f>
        <v>#N/A</v>
      </c>
      <c r="BT298" s="67" t="e">
        <f>VLOOKUP(Calcul!$J303,'ModelParams Lp'!$D$28:$O$32,12,0)+BL298</f>
        <v>#N/A</v>
      </c>
      <c r="BU298" s="66" t="e">
        <f t="shared" ca="1" si="100"/>
        <v>#DIV/0!</v>
      </c>
      <c r="BV298" s="66" t="e">
        <f t="shared" ca="1" si="101"/>
        <v>#DIV/0!</v>
      </c>
      <c r="BW298" s="66" t="e">
        <f t="shared" ca="1" si="102"/>
        <v>#DIV/0!</v>
      </c>
      <c r="BX298" s="66" t="e">
        <f t="shared" ca="1" si="103"/>
        <v>#DIV/0!</v>
      </c>
      <c r="BY298" s="66" t="e">
        <f t="shared" ca="1" si="104"/>
        <v>#DIV/0!</v>
      </c>
      <c r="BZ298" s="66" t="e">
        <f t="shared" ca="1" si="105"/>
        <v>#DIV/0!</v>
      </c>
      <c r="CA298" s="66" t="e">
        <f t="shared" ca="1" si="106"/>
        <v>#DIV/0!</v>
      </c>
      <c r="CB298" s="66" t="e">
        <f t="shared" ca="1" si="107"/>
        <v>#DIV/0!</v>
      </c>
      <c r="CC298" s="24" t="e">
        <f ca="1">10*LOG10(IF(BU298="",0,POWER(10,((BU298+'ModelParams Lw'!$O$4)/10))) +IF(BV298="",0,POWER(10,((BV298+'ModelParams Lw'!$P$4)/10))) +IF(BW298="",0,POWER(10,((BW298+'ModelParams Lw'!$Q$4)/10))) +IF(BX298="",0,POWER(10,((BX298+'ModelParams Lw'!$R$4)/10))) +IF(BY298="",0,POWER(10,((BY298+'ModelParams Lw'!$S$4)/10))) +IF(BZ298="",0,POWER(10,((BZ298+'ModelParams Lw'!$T$4)/10))) +IF(CA298="",0,POWER(10,((CA298+'ModelParams Lw'!$U$4)/10)))+IF(CB298="",0,POWER(10,((CB298+'ModelParams Lw'!$V$4)/10))))</f>
        <v>#DIV/0!</v>
      </c>
      <c r="CD298" s="24" t="e">
        <f t="shared" ca="1" si="108"/>
        <v>#DIV/0!</v>
      </c>
      <c r="CE298" s="24" t="e">
        <f ca="1">(BU298-'ModelParams Lw'!O$10)/'ModelParams Lw'!O$11</f>
        <v>#DIV/0!</v>
      </c>
      <c r="CF298" s="24" t="e">
        <f ca="1">(BV298-'ModelParams Lw'!P$10)/'ModelParams Lw'!P$11</f>
        <v>#DIV/0!</v>
      </c>
      <c r="CG298" s="24" t="e">
        <f ca="1">(BW298-'ModelParams Lw'!Q$10)/'ModelParams Lw'!Q$11</f>
        <v>#DIV/0!</v>
      </c>
      <c r="CH298" s="24" t="e">
        <f ca="1">(BX298-'ModelParams Lw'!R$10)/'ModelParams Lw'!R$11</f>
        <v>#DIV/0!</v>
      </c>
      <c r="CI298" s="24" t="e">
        <f ca="1">(BY298-'ModelParams Lw'!S$10)/'ModelParams Lw'!S$11</f>
        <v>#DIV/0!</v>
      </c>
      <c r="CJ298" s="24" t="e">
        <f ca="1">(BZ298-'ModelParams Lw'!T$10)/'ModelParams Lw'!T$11</f>
        <v>#DIV/0!</v>
      </c>
      <c r="CK298" s="24" t="e">
        <f ca="1">(CA298-'ModelParams Lw'!U$10)/'ModelParams Lw'!U$11</f>
        <v>#DIV/0!</v>
      </c>
      <c r="CL298" s="24" t="e">
        <f ca="1">(CB298-'ModelParams Lw'!V$10)/'ModelParams Lw'!V$11</f>
        <v>#DIV/0!</v>
      </c>
      <c r="CM298" s="66" t="e">
        <f t="shared" si="109"/>
        <v>#DIV/0!</v>
      </c>
      <c r="CN298" s="66" t="e">
        <f t="shared" si="110"/>
        <v>#DIV/0!</v>
      </c>
      <c r="CO298" s="66" t="e">
        <f t="shared" si="111"/>
        <v>#DIV/0!</v>
      </c>
      <c r="CP298" s="66" t="e">
        <f t="shared" si="112"/>
        <v>#DIV/0!</v>
      </c>
      <c r="CQ298" s="66" t="e">
        <f t="shared" si="113"/>
        <v>#DIV/0!</v>
      </c>
      <c r="CR298" s="66" t="e">
        <f t="shared" si="114"/>
        <v>#DIV/0!</v>
      </c>
      <c r="CS298" s="66" t="e">
        <f t="shared" si="115"/>
        <v>#DIV/0!</v>
      </c>
      <c r="CT298" s="66" t="e">
        <f t="shared" si="116"/>
        <v>#DIV/0!</v>
      </c>
      <c r="CU298" s="24" t="e">
        <f>10*LOG10(IF(CM298="",0,POWER(10,((CM298+'ModelParams Lw'!$O$4)/10))) +IF(CN298="",0,POWER(10,((CN298+'ModelParams Lw'!$P$4)/10))) +IF(CO298="",0,POWER(10,((CO298+'ModelParams Lw'!$Q$4)/10))) +IF(CP298="",0,POWER(10,((CP298+'ModelParams Lw'!$R$4)/10))) +IF(CQ298="",0,POWER(10,((CQ298+'ModelParams Lw'!$S$4)/10))) +IF(CR298="",0,POWER(10,((CR298+'ModelParams Lw'!$T$4)/10))) +IF(CS298="",0,POWER(10,((CS298+'ModelParams Lw'!$U$4)/10)))+IF(CT298="",0,POWER(10,((CT298+'ModelParams Lw'!$V$4)/10))))</f>
        <v>#DIV/0!</v>
      </c>
      <c r="CV298" s="24" t="e">
        <f t="shared" si="117"/>
        <v>#DIV/0!</v>
      </c>
      <c r="CW298" s="24" t="e">
        <f>(CM298-'ModelParams Lw'!O$10)/'ModelParams Lw'!O$11</f>
        <v>#DIV/0!</v>
      </c>
      <c r="CX298" s="24" t="e">
        <f>(CN298-'ModelParams Lw'!P$10)/'ModelParams Lw'!P$11</f>
        <v>#DIV/0!</v>
      </c>
      <c r="CY298" s="24" t="e">
        <f>(CO298-'ModelParams Lw'!Q$10)/'ModelParams Lw'!Q$11</f>
        <v>#DIV/0!</v>
      </c>
      <c r="CZ298" s="24" t="e">
        <f>(CP298-'ModelParams Lw'!R$10)/'ModelParams Lw'!R$11</f>
        <v>#DIV/0!</v>
      </c>
      <c r="DA298" s="24" t="e">
        <f>(CQ298-'ModelParams Lw'!S$10)/'ModelParams Lw'!S$11</f>
        <v>#DIV/0!</v>
      </c>
      <c r="DB298" s="24" t="e">
        <f>(CR298-'ModelParams Lw'!T$10)/'ModelParams Lw'!T$11</f>
        <v>#DIV/0!</v>
      </c>
      <c r="DC298" s="24" t="e">
        <f>(CS298-'ModelParams Lw'!U$10)/'ModelParams Lw'!U$11</f>
        <v>#DIV/0!</v>
      </c>
      <c r="DD298" s="24" t="e">
        <f>(CT298-'ModelParams Lw'!V$10)/'ModelParams Lw'!V$11</f>
        <v>#DIV/0!</v>
      </c>
    </row>
    <row r="299" spans="1:108" x14ac:dyDescent="0.25">
      <c r="A299" s="12">
        <f>'Sound Power'!B299</f>
        <v>0</v>
      </c>
      <c r="B299" s="12">
        <f>'Sound Power'!D299</f>
        <v>0</v>
      </c>
      <c r="C299" s="12">
        <f>'Sound Power'!E299</f>
        <v>0</v>
      </c>
      <c r="D299" s="12">
        <f>'Sound Power'!F299</f>
        <v>0</v>
      </c>
      <c r="E299" s="67" t="e">
        <f>IF(Calcul!$G304="SA",'Sound Power'!AY299,'Sound Power'!P299)</f>
        <v>#DIV/0!</v>
      </c>
      <c r="F299" s="67" t="e">
        <f>IF(Calcul!$G304="SA",'Sound Power'!AZ299,'Sound Power'!Q299)</f>
        <v>#DIV/0!</v>
      </c>
      <c r="G299" s="67" t="e">
        <f>IF(Calcul!$G304="SA",'Sound Power'!BA299,'Sound Power'!R299)</f>
        <v>#DIV/0!</v>
      </c>
      <c r="H299" s="67" t="e">
        <f>IF(Calcul!$G304="SA",'Sound Power'!BB299,'Sound Power'!S299)</f>
        <v>#DIV/0!</v>
      </c>
      <c r="I299" s="67" t="e">
        <f>IF(Calcul!$G304="SA",'Sound Power'!BC299,'Sound Power'!T299)</f>
        <v>#DIV/0!</v>
      </c>
      <c r="J299" s="67" t="e">
        <f>IF(Calcul!$G304="SA",'Sound Power'!BD299,'Sound Power'!U299)</f>
        <v>#DIV/0!</v>
      </c>
      <c r="K299" s="67" t="e">
        <f>IF(Calcul!$G304="SA",'Sound Power'!BE299,'Sound Power'!V299)</f>
        <v>#DIV/0!</v>
      </c>
      <c r="L299" s="67" t="e">
        <f>IF(Calcul!$G304="SA",'Sound Power'!BF299,'Sound Power'!W299)</f>
        <v>#DIV/0!</v>
      </c>
      <c r="M299" s="67" t="e">
        <f>'Sound Power'!BY299</f>
        <v>#DIV/0!</v>
      </c>
      <c r="N299" s="67" t="e">
        <f>'Sound Power'!BZ299</f>
        <v>#DIV/0!</v>
      </c>
      <c r="O299" s="67" t="e">
        <f>'Sound Power'!CA299</f>
        <v>#DIV/0!</v>
      </c>
      <c r="P299" s="67" t="e">
        <f>'Sound Power'!CB299</f>
        <v>#DIV/0!</v>
      </c>
      <c r="Q299" s="67" t="e">
        <f>'Sound Power'!CC299</f>
        <v>#DIV/0!</v>
      </c>
      <c r="R299" s="67" t="e">
        <f>'Sound Power'!CD299</f>
        <v>#DIV/0!</v>
      </c>
      <c r="S299" s="67" t="e">
        <f>'Sound Power'!CE299</f>
        <v>#DIV/0!</v>
      </c>
      <c r="T299" s="67" t="e">
        <f>'Sound Power'!CF299</f>
        <v>#DIV/0!</v>
      </c>
      <c r="U299" s="64">
        <f t="shared" si="97"/>
        <v>0</v>
      </c>
      <c r="V299" s="64">
        <f t="shared" si="98"/>
        <v>0</v>
      </c>
      <c r="W299" s="67" t="e">
        <f>('ModelParams Lp'!B$4*10^'ModelParams Lp'!B$5*($U299/$V299)^'ModelParams Lp'!B$6)*3</f>
        <v>#DIV/0!</v>
      </c>
      <c r="X299" s="67" t="e">
        <f>('ModelParams Lp'!C$4*10^'ModelParams Lp'!C$5*($U299/$V299)^'ModelParams Lp'!C$6)*3</f>
        <v>#DIV/0!</v>
      </c>
      <c r="Y299" s="67" t="e">
        <f>('ModelParams Lp'!D$4*10^'ModelParams Lp'!D$5*($U299/$V299)^'ModelParams Lp'!D$6)*3</f>
        <v>#DIV/0!</v>
      </c>
      <c r="Z299" s="67" t="e">
        <f>('ModelParams Lp'!E$4*10^'ModelParams Lp'!E$5*($U299/$V299)^'ModelParams Lp'!E$6)*3</f>
        <v>#DIV/0!</v>
      </c>
      <c r="AA299" s="67" t="e">
        <f>('ModelParams Lp'!F$4*10^'ModelParams Lp'!F$5*($U299/$V299)^'ModelParams Lp'!F$6)*3</f>
        <v>#DIV/0!</v>
      </c>
      <c r="AB299" s="67" t="e">
        <f>('ModelParams Lp'!G$4*10^'ModelParams Lp'!G$5*($U299/$V299)^'ModelParams Lp'!G$6)*3</f>
        <v>#DIV/0!</v>
      </c>
      <c r="AC299" s="67" t="e">
        <f>('ModelParams Lp'!H$4*10^'ModelParams Lp'!H$5*($U299/$V299)^'ModelParams Lp'!H$6)*3</f>
        <v>#DIV/0!</v>
      </c>
      <c r="AD299" s="67" t="e">
        <f>('ModelParams Lp'!I$4*10^'ModelParams Lp'!I$5*($U299/$V299)^'ModelParams Lp'!I$6)*3</f>
        <v>#DIV/0!</v>
      </c>
      <c r="AE299" s="53" t="e">
        <f t="shared" si="99"/>
        <v>#DIV/0!</v>
      </c>
      <c r="AF299" s="53" t="e">
        <f>IF(AE299&lt;'ModelParams Lp'!$B$16,-1,IF(AE299&lt;'ModelParams Lp'!$C$16,0,IF(AE299&lt;'ModelParams Lp'!$D$16,1,IF(AE299&lt;'ModelParams Lp'!$E$16,2,IF(AE299&lt;'ModelParams Lp'!$F$16,3,IF(AE299&lt;'ModelParams Lp'!$G$16,4,IF(AE299&lt;'ModelParams Lp'!$H$16,5,6)))))))</f>
        <v>#DIV/0!</v>
      </c>
      <c r="AG299" s="67" t="e">
        <f ca="1">IF($AF299&gt;1,0,OFFSET('ModelParams Lp'!$C$12,0,-'Sound Pressure'!$AF299))</f>
        <v>#DIV/0!</v>
      </c>
      <c r="AH299" s="67" t="e">
        <f ca="1">IF($AF299&gt;2,0,OFFSET('ModelParams Lp'!$D$12,0,-'Sound Pressure'!$AF299))</f>
        <v>#DIV/0!</v>
      </c>
      <c r="AI299" s="67" t="e">
        <f ca="1">IF($AF299&gt;3,0,OFFSET('ModelParams Lp'!$E$12,0,-'Sound Pressure'!$AF299))</f>
        <v>#DIV/0!</v>
      </c>
      <c r="AJ299" s="67" t="e">
        <f ca="1">IF($AF299&gt;4,0,OFFSET('ModelParams Lp'!$F$12,0,-'Sound Pressure'!$AF299))</f>
        <v>#DIV/0!</v>
      </c>
      <c r="AK299" s="67" t="e">
        <f ca="1">IF($AF299&gt;3,0,OFFSET('ModelParams Lp'!$G$12,0,-'Sound Pressure'!$AF299))</f>
        <v>#DIV/0!</v>
      </c>
      <c r="AL299" s="67" t="e">
        <f ca="1">IF($AF299&gt;5,0,OFFSET('ModelParams Lp'!$H$12,0,-'Sound Pressure'!$AF299))</f>
        <v>#DIV/0!</v>
      </c>
      <c r="AM299" s="67" t="e">
        <f ca="1">IF($AF299&gt;6,0,OFFSET('ModelParams Lp'!$I$12,0,-'Sound Pressure'!$AF299))</f>
        <v>#DIV/0!</v>
      </c>
      <c r="AN299" s="67" t="e">
        <f ca="1">IF($AF299&gt;7,0,IF($AF$4&lt;0,3,OFFSET('ModelParams Lp'!$J$12,0,-'Sound Pressure'!$AF299)))</f>
        <v>#DIV/0!</v>
      </c>
      <c r="AO299" s="67" t="e">
        <f t="shared" si="120"/>
        <v>#DIV/0!</v>
      </c>
      <c r="AP299" s="67" t="e">
        <f t="shared" si="119"/>
        <v>#DIV/0!</v>
      </c>
      <c r="AQ299" s="67" t="e">
        <f t="shared" si="119"/>
        <v>#DIV/0!</v>
      </c>
      <c r="AR299" s="67" t="e">
        <f t="shared" si="119"/>
        <v>#DIV/0!</v>
      </c>
      <c r="AS299" s="67" t="e">
        <f t="shared" si="119"/>
        <v>#DIV/0!</v>
      </c>
      <c r="AT299" s="67" t="e">
        <f t="shared" si="119"/>
        <v>#DIV/0!</v>
      </c>
      <c r="AU299" s="67" t="e">
        <f t="shared" si="119"/>
        <v>#DIV/0!</v>
      </c>
      <c r="AV299" s="67" t="e">
        <f t="shared" si="119"/>
        <v>#DIV/0!</v>
      </c>
      <c r="AW299" s="67">
        <f>'ModelParams Lp'!B$22</f>
        <v>4</v>
      </c>
      <c r="AX299" s="67">
        <f>'ModelParams Lp'!C$22</f>
        <v>2</v>
      </c>
      <c r="AY299" s="67">
        <f>'ModelParams Lp'!D$22</f>
        <v>1</v>
      </c>
      <c r="AZ299" s="67">
        <f>'ModelParams Lp'!E$22</f>
        <v>0</v>
      </c>
      <c r="BA299" s="67">
        <f>'ModelParams Lp'!F$22</f>
        <v>0</v>
      </c>
      <c r="BB299" s="67">
        <f>'ModelParams Lp'!G$22</f>
        <v>0</v>
      </c>
      <c r="BC299" s="67">
        <f>'ModelParams Lp'!H$22</f>
        <v>0</v>
      </c>
      <c r="BD299" s="67">
        <f>'ModelParams Lp'!I$22</f>
        <v>0</v>
      </c>
      <c r="BE299" s="67" t="e">
        <f>-10*LOG(2/(4*PI()*2^2)+4/(0.163*(Calcul!$K304*Calcul!$L304)/VLOOKUP(Calcul!$I304,'ModelParams Lp'!$E$37:$F$39,2,0)))</f>
        <v>#N/A</v>
      </c>
      <c r="BF299" s="67" t="e">
        <f>-10*LOG(2/(4*PI()*2^2)+4/(0.163*(Calcul!$K304*Calcul!$L304)/VLOOKUP(Calcul!$I304,'ModelParams Lp'!$E$37:$F$39,2,0)))</f>
        <v>#N/A</v>
      </c>
      <c r="BG299" s="67" t="e">
        <f>-10*LOG(2/(4*PI()*2^2)+4/(0.163*(Calcul!$K304*Calcul!$L304)/VLOOKUP(Calcul!$I304,'ModelParams Lp'!$E$37:$F$39,2,0)))</f>
        <v>#N/A</v>
      </c>
      <c r="BH299" s="67" t="e">
        <f>-10*LOG(2/(4*PI()*2^2)+4/(0.163*(Calcul!$K304*Calcul!$L304)/VLOOKUP(Calcul!$I304,'ModelParams Lp'!$E$37:$F$39,2,0)))</f>
        <v>#N/A</v>
      </c>
      <c r="BI299" s="67" t="e">
        <f>-10*LOG(2/(4*PI()*2^2)+4/(0.163*(Calcul!$K304*Calcul!$L304)/VLOOKUP(Calcul!$I304,'ModelParams Lp'!$E$37:$F$39,2,0)))</f>
        <v>#N/A</v>
      </c>
      <c r="BJ299" s="67" t="e">
        <f>-10*LOG(2/(4*PI()*2^2)+4/(0.163*(Calcul!$K304*Calcul!$L304)/VLOOKUP(Calcul!$I304,'ModelParams Lp'!$E$37:$F$39,2,0)))</f>
        <v>#N/A</v>
      </c>
      <c r="BK299" s="67" t="e">
        <f>-10*LOG(2/(4*PI()*2^2)+4/(0.163*(Calcul!$K304*Calcul!$L304)/VLOOKUP(Calcul!$I304,'ModelParams Lp'!$E$37:$F$39,2,0)))</f>
        <v>#N/A</v>
      </c>
      <c r="BL299" s="67" t="e">
        <f>-10*LOG(2/(4*PI()*2^2)+4/(0.163*(Calcul!$K304*Calcul!$L304)/VLOOKUP(Calcul!$I304,'ModelParams Lp'!$E$37:$F$39,2,0)))</f>
        <v>#N/A</v>
      </c>
      <c r="BM299" s="67" t="e">
        <f>VLOOKUP(Calcul!$J304,'ModelParams Lp'!$D$28:$O$32,5,0)+BE299</f>
        <v>#N/A</v>
      </c>
      <c r="BN299" s="67" t="e">
        <f>VLOOKUP(Calcul!$J304,'ModelParams Lp'!$D$28:$O$32,6,0)+BF299</f>
        <v>#N/A</v>
      </c>
      <c r="BO299" s="67" t="e">
        <f>VLOOKUP(Calcul!$J304,'ModelParams Lp'!$D$28:$O$32,7,0)+BG299</f>
        <v>#N/A</v>
      </c>
      <c r="BP299" s="67" t="e">
        <f>VLOOKUP(Calcul!$J304,'ModelParams Lp'!$D$28:$O$32,8,0)+BH299</f>
        <v>#N/A</v>
      </c>
      <c r="BQ299" s="67" t="e">
        <f>VLOOKUP(Calcul!$J304,'ModelParams Lp'!$D$28:$O$32,9,0)+BI299</f>
        <v>#N/A</v>
      </c>
      <c r="BR299" s="67" t="e">
        <f>VLOOKUP(Calcul!$J304,'ModelParams Lp'!$D$28:$O$32,10,0)+BJ299</f>
        <v>#N/A</v>
      </c>
      <c r="BS299" s="67" t="e">
        <f>VLOOKUP(Calcul!$J304,'ModelParams Lp'!$D$28:$O$32,11,0)+BK299</f>
        <v>#N/A</v>
      </c>
      <c r="BT299" s="67" t="e">
        <f>VLOOKUP(Calcul!$J304,'ModelParams Lp'!$D$28:$O$32,12,0)+BL299</f>
        <v>#N/A</v>
      </c>
      <c r="BU299" s="66" t="e">
        <f t="shared" ca="1" si="100"/>
        <v>#DIV/0!</v>
      </c>
      <c r="BV299" s="66" t="e">
        <f t="shared" ca="1" si="101"/>
        <v>#DIV/0!</v>
      </c>
      <c r="BW299" s="66" t="e">
        <f t="shared" ca="1" si="102"/>
        <v>#DIV/0!</v>
      </c>
      <c r="BX299" s="66" t="e">
        <f t="shared" ca="1" si="103"/>
        <v>#DIV/0!</v>
      </c>
      <c r="BY299" s="66" t="e">
        <f t="shared" ca="1" si="104"/>
        <v>#DIV/0!</v>
      </c>
      <c r="BZ299" s="66" t="e">
        <f t="shared" ca="1" si="105"/>
        <v>#DIV/0!</v>
      </c>
      <c r="CA299" s="66" t="e">
        <f t="shared" ca="1" si="106"/>
        <v>#DIV/0!</v>
      </c>
      <c r="CB299" s="66" t="e">
        <f t="shared" ca="1" si="107"/>
        <v>#DIV/0!</v>
      </c>
      <c r="CC299" s="24" t="e">
        <f ca="1">10*LOG10(IF(BU299="",0,POWER(10,((BU299+'ModelParams Lw'!$O$4)/10))) +IF(BV299="",0,POWER(10,((BV299+'ModelParams Lw'!$P$4)/10))) +IF(BW299="",0,POWER(10,((BW299+'ModelParams Lw'!$Q$4)/10))) +IF(BX299="",0,POWER(10,((BX299+'ModelParams Lw'!$R$4)/10))) +IF(BY299="",0,POWER(10,((BY299+'ModelParams Lw'!$S$4)/10))) +IF(BZ299="",0,POWER(10,((BZ299+'ModelParams Lw'!$T$4)/10))) +IF(CA299="",0,POWER(10,((CA299+'ModelParams Lw'!$U$4)/10)))+IF(CB299="",0,POWER(10,((CB299+'ModelParams Lw'!$V$4)/10))))</f>
        <v>#DIV/0!</v>
      </c>
      <c r="CD299" s="24" t="e">
        <f t="shared" ca="1" si="108"/>
        <v>#DIV/0!</v>
      </c>
      <c r="CE299" s="24" t="e">
        <f ca="1">(BU299-'ModelParams Lw'!O$10)/'ModelParams Lw'!O$11</f>
        <v>#DIV/0!</v>
      </c>
      <c r="CF299" s="24" t="e">
        <f ca="1">(BV299-'ModelParams Lw'!P$10)/'ModelParams Lw'!P$11</f>
        <v>#DIV/0!</v>
      </c>
      <c r="CG299" s="24" t="e">
        <f ca="1">(BW299-'ModelParams Lw'!Q$10)/'ModelParams Lw'!Q$11</f>
        <v>#DIV/0!</v>
      </c>
      <c r="CH299" s="24" t="e">
        <f ca="1">(BX299-'ModelParams Lw'!R$10)/'ModelParams Lw'!R$11</f>
        <v>#DIV/0!</v>
      </c>
      <c r="CI299" s="24" t="e">
        <f ca="1">(BY299-'ModelParams Lw'!S$10)/'ModelParams Lw'!S$11</f>
        <v>#DIV/0!</v>
      </c>
      <c r="CJ299" s="24" t="e">
        <f ca="1">(BZ299-'ModelParams Lw'!T$10)/'ModelParams Lw'!T$11</f>
        <v>#DIV/0!</v>
      </c>
      <c r="CK299" s="24" t="e">
        <f ca="1">(CA299-'ModelParams Lw'!U$10)/'ModelParams Lw'!U$11</f>
        <v>#DIV/0!</v>
      </c>
      <c r="CL299" s="24" t="e">
        <f ca="1">(CB299-'ModelParams Lw'!V$10)/'ModelParams Lw'!V$11</f>
        <v>#DIV/0!</v>
      </c>
      <c r="CM299" s="66" t="e">
        <f t="shared" si="109"/>
        <v>#DIV/0!</v>
      </c>
      <c r="CN299" s="66" t="e">
        <f t="shared" si="110"/>
        <v>#DIV/0!</v>
      </c>
      <c r="CO299" s="66" t="e">
        <f t="shared" si="111"/>
        <v>#DIV/0!</v>
      </c>
      <c r="CP299" s="66" t="e">
        <f t="shared" si="112"/>
        <v>#DIV/0!</v>
      </c>
      <c r="CQ299" s="66" t="e">
        <f t="shared" si="113"/>
        <v>#DIV/0!</v>
      </c>
      <c r="CR299" s="66" t="e">
        <f t="shared" si="114"/>
        <v>#DIV/0!</v>
      </c>
      <c r="CS299" s="66" t="e">
        <f t="shared" si="115"/>
        <v>#DIV/0!</v>
      </c>
      <c r="CT299" s="66" t="e">
        <f t="shared" si="116"/>
        <v>#DIV/0!</v>
      </c>
      <c r="CU299" s="24" t="e">
        <f>10*LOG10(IF(CM299="",0,POWER(10,((CM299+'ModelParams Lw'!$O$4)/10))) +IF(CN299="",0,POWER(10,((CN299+'ModelParams Lw'!$P$4)/10))) +IF(CO299="",0,POWER(10,((CO299+'ModelParams Lw'!$Q$4)/10))) +IF(CP299="",0,POWER(10,((CP299+'ModelParams Lw'!$R$4)/10))) +IF(CQ299="",0,POWER(10,((CQ299+'ModelParams Lw'!$S$4)/10))) +IF(CR299="",0,POWER(10,((CR299+'ModelParams Lw'!$T$4)/10))) +IF(CS299="",0,POWER(10,((CS299+'ModelParams Lw'!$U$4)/10)))+IF(CT299="",0,POWER(10,((CT299+'ModelParams Lw'!$V$4)/10))))</f>
        <v>#DIV/0!</v>
      </c>
      <c r="CV299" s="24" t="e">
        <f t="shared" si="117"/>
        <v>#DIV/0!</v>
      </c>
      <c r="CW299" s="24" t="e">
        <f>(CM299-'ModelParams Lw'!O$10)/'ModelParams Lw'!O$11</f>
        <v>#DIV/0!</v>
      </c>
      <c r="CX299" s="24" t="e">
        <f>(CN299-'ModelParams Lw'!P$10)/'ModelParams Lw'!P$11</f>
        <v>#DIV/0!</v>
      </c>
      <c r="CY299" s="24" t="e">
        <f>(CO299-'ModelParams Lw'!Q$10)/'ModelParams Lw'!Q$11</f>
        <v>#DIV/0!</v>
      </c>
      <c r="CZ299" s="24" t="e">
        <f>(CP299-'ModelParams Lw'!R$10)/'ModelParams Lw'!R$11</f>
        <v>#DIV/0!</v>
      </c>
      <c r="DA299" s="24" t="e">
        <f>(CQ299-'ModelParams Lw'!S$10)/'ModelParams Lw'!S$11</f>
        <v>#DIV/0!</v>
      </c>
      <c r="DB299" s="24" t="e">
        <f>(CR299-'ModelParams Lw'!T$10)/'ModelParams Lw'!T$11</f>
        <v>#DIV/0!</v>
      </c>
      <c r="DC299" s="24" t="e">
        <f>(CS299-'ModelParams Lw'!U$10)/'ModelParams Lw'!U$11</f>
        <v>#DIV/0!</v>
      </c>
      <c r="DD299" s="24" t="e">
        <f>(CT299-'ModelParams Lw'!V$10)/'ModelParams Lw'!V$11</f>
        <v>#DIV/0!</v>
      </c>
    </row>
    <row r="300" spans="1:108" x14ac:dyDescent="0.25">
      <c r="A300" s="12">
        <f>'Sound Power'!B300</f>
        <v>0</v>
      </c>
      <c r="B300" s="12">
        <f>'Sound Power'!D300</f>
        <v>0</v>
      </c>
      <c r="C300" s="12">
        <f>'Sound Power'!E300</f>
        <v>0</v>
      </c>
      <c r="D300" s="12">
        <f>'Sound Power'!F300</f>
        <v>0</v>
      </c>
      <c r="E300" s="67" t="e">
        <f>IF(Calcul!$G305="SA",'Sound Power'!AY300,'Sound Power'!P300)</f>
        <v>#DIV/0!</v>
      </c>
      <c r="F300" s="67" t="e">
        <f>IF(Calcul!$G305="SA",'Sound Power'!AZ300,'Sound Power'!Q300)</f>
        <v>#DIV/0!</v>
      </c>
      <c r="G300" s="67" t="e">
        <f>IF(Calcul!$G305="SA",'Sound Power'!BA300,'Sound Power'!R300)</f>
        <v>#DIV/0!</v>
      </c>
      <c r="H300" s="67" t="e">
        <f>IF(Calcul!$G305="SA",'Sound Power'!BB300,'Sound Power'!S300)</f>
        <v>#DIV/0!</v>
      </c>
      <c r="I300" s="67" t="e">
        <f>IF(Calcul!$G305="SA",'Sound Power'!BC300,'Sound Power'!T300)</f>
        <v>#DIV/0!</v>
      </c>
      <c r="J300" s="67" t="e">
        <f>IF(Calcul!$G305="SA",'Sound Power'!BD300,'Sound Power'!U300)</f>
        <v>#DIV/0!</v>
      </c>
      <c r="K300" s="67" t="e">
        <f>IF(Calcul!$G305="SA",'Sound Power'!BE300,'Sound Power'!V300)</f>
        <v>#DIV/0!</v>
      </c>
      <c r="L300" s="67" t="e">
        <f>IF(Calcul!$G305="SA",'Sound Power'!BF300,'Sound Power'!W300)</f>
        <v>#DIV/0!</v>
      </c>
      <c r="M300" s="67" t="e">
        <f>'Sound Power'!BY300</f>
        <v>#DIV/0!</v>
      </c>
      <c r="N300" s="67" t="e">
        <f>'Sound Power'!BZ300</f>
        <v>#DIV/0!</v>
      </c>
      <c r="O300" s="67" t="e">
        <f>'Sound Power'!CA300</f>
        <v>#DIV/0!</v>
      </c>
      <c r="P300" s="67" t="e">
        <f>'Sound Power'!CB300</f>
        <v>#DIV/0!</v>
      </c>
      <c r="Q300" s="67" t="e">
        <f>'Sound Power'!CC300</f>
        <v>#DIV/0!</v>
      </c>
      <c r="R300" s="67" t="e">
        <f>'Sound Power'!CD300</f>
        <v>#DIV/0!</v>
      </c>
      <c r="S300" s="67" t="e">
        <f>'Sound Power'!CE300</f>
        <v>#DIV/0!</v>
      </c>
      <c r="T300" s="67" t="e">
        <f>'Sound Power'!CF300</f>
        <v>#DIV/0!</v>
      </c>
      <c r="U300" s="64">
        <f t="shared" si="97"/>
        <v>0</v>
      </c>
      <c r="V300" s="64">
        <f t="shared" si="98"/>
        <v>0</v>
      </c>
      <c r="W300" s="67" t="e">
        <f>('ModelParams Lp'!B$4*10^'ModelParams Lp'!B$5*($U300/$V300)^'ModelParams Lp'!B$6)*3</f>
        <v>#DIV/0!</v>
      </c>
      <c r="X300" s="67" t="e">
        <f>('ModelParams Lp'!C$4*10^'ModelParams Lp'!C$5*($U300/$V300)^'ModelParams Lp'!C$6)*3</f>
        <v>#DIV/0!</v>
      </c>
      <c r="Y300" s="67" t="e">
        <f>('ModelParams Lp'!D$4*10^'ModelParams Lp'!D$5*($U300/$V300)^'ModelParams Lp'!D$6)*3</f>
        <v>#DIV/0!</v>
      </c>
      <c r="Z300" s="67" t="e">
        <f>('ModelParams Lp'!E$4*10^'ModelParams Lp'!E$5*($U300/$V300)^'ModelParams Lp'!E$6)*3</f>
        <v>#DIV/0!</v>
      </c>
      <c r="AA300" s="67" t="e">
        <f>('ModelParams Lp'!F$4*10^'ModelParams Lp'!F$5*($U300/$V300)^'ModelParams Lp'!F$6)*3</f>
        <v>#DIV/0!</v>
      </c>
      <c r="AB300" s="67" t="e">
        <f>('ModelParams Lp'!G$4*10^'ModelParams Lp'!G$5*($U300/$V300)^'ModelParams Lp'!G$6)*3</f>
        <v>#DIV/0!</v>
      </c>
      <c r="AC300" s="67" t="e">
        <f>('ModelParams Lp'!H$4*10^'ModelParams Lp'!H$5*($U300/$V300)^'ModelParams Lp'!H$6)*3</f>
        <v>#DIV/0!</v>
      </c>
      <c r="AD300" s="67" t="e">
        <f>('ModelParams Lp'!I$4*10^'ModelParams Lp'!I$5*($U300/$V300)^'ModelParams Lp'!I$6)*3</f>
        <v>#DIV/0!</v>
      </c>
      <c r="AE300" s="53" t="e">
        <f t="shared" si="99"/>
        <v>#DIV/0!</v>
      </c>
      <c r="AF300" s="53" t="e">
        <f>IF(AE300&lt;'ModelParams Lp'!$B$16,-1,IF(AE300&lt;'ModelParams Lp'!$C$16,0,IF(AE300&lt;'ModelParams Lp'!$D$16,1,IF(AE300&lt;'ModelParams Lp'!$E$16,2,IF(AE300&lt;'ModelParams Lp'!$F$16,3,IF(AE300&lt;'ModelParams Lp'!$G$16,4,IF(AE300&lt;'ModelParams Lp'!$H$16,5,6)))))))</f>
        <v>#DIV/0!</v>
      </c>
      <c r="AG300" s="67" t="e">
        <f ca="1">IF($AF300&gt;1,0,OFFSET('ModelParams Lp'!$C$12,0,-'Sound Pressure'!$AF300))</f>
        <v>#DIV/0!</v>
      </c>
      <c r="AH300" s="67" t="e">
        <f ca="1">IF($AF300&gt;2,0,OFFSET('ModelParams Lp'!$D$12,0,-'Sound Pressure'!$AF300))</f>
        <v>#DIV/0!</v>
      </c>
      <c r="AI300" s="67" t="e">
        <f ca="1">IF($AF300&gt;3,0,OFFSET('ModelParams Lp'!$E$12,0,-'Sound Pressure'!$AF300))</f>
        <v>#DIV/0!</v>
      </c>
      <c r="AJ300" s="67" t="e">
        <f ca="1">IF($AF300&gt;4,0,OFFSET('ModelParams Lp'!$F$12,0,-'Sound Pressure'!$AF300))</f>
        <v>#DIV/0!</v>
      </c>
      <c r="AK300" s="67" t="e">
        <f ca="1">IF($AF300&gt;3,0,OFFSET('ModelParams Lp'!$G$12,0,-'Sound Pressure'!$AF300))</f>
        <v>#DIV/0!</v>
      </c>
      <c r="AL300" s="67" t="e">
        <f ca="1">IF($AF300&gt;5,0,OFFSET('ModelParams Lp'!$H$12,0,-'Sound Pressure'!$AF300))</f>
        <v>#DIV/0!</v>
      </c>
      <c r="AM300" s="67" t="e">
        <f ca="1">IF($AF300&gt;6,0,OFFSET('ModelParams Lp'!$I$12,0,-'Sound Pressure'!$AF300))</f>
        <v>#DIV/0!</v>
      </c>
      <c r="AN300" s="67" t="e">
        <f ca="1">IF($AF300&gt;7,0,IF($AF$4&lt;0,3,OFFSET('ModelParams Lp'!$J$12,0,-'Sound Pressure'!$AF300)))</f>
        <v>#DIV/0!</v>
      </c>
      <c r="AO300" s="67" t="e">
        <f t="shared" si="120"/>
        <v>#DIV/0!</v>
      </c>
      <c r="AP300" s="67" t="e">
        <f t="shared" si="119"/>
        <v>#DIV/0!</v>
      </c>
      <c r="AQ300" s="67" t="e">
        <f t="shared" si="119"/>
        <v>#DIV/0!</v>
      </c>
      <c r="AR300" s="67" t="e">
        <f t="shared" si="119"/>
        <v>#DIV/0!</v>
      </c>
      <c r="AS300" s="67" t="e">
        <f t="shared" si="119"/>
        <v>#DIV/0!</v>
      </c>
      <c r="AT300" s="67" t="e">
        <f t="shared" si="119"/>
        <v>#DIV/0!</v>
      </c>
      <c r="AU300" s="67" t="e">
        <f t="shared" si="119"/>
        <v>#DIV/0!</v>
      </c>
      <c r="AV300" s="67" t="e">
        <f t="shared" si="119"/>
        <v>#DIV/0!</v>
      </c>
      <c r="AW300" s="67">
        <f>'ModelParams Lp'!B$22</f>
        <v>4</v>
      </c>
      <c r="AX300" s="67">
        <f>'ModelParams Lp'!C$22</f>
        <v>2</v>
      </c>
      <c r="AY300" s="67">
        <f>'ModelParams Lp'!D$22</f>
        <v>1</v>
      </c>
      <c r="AZ300" s="67">
        <f>'ModelParams Lp'!E$22</f>
        <v>0</v>
      </c>
      <c r="BA300" s="67">
        <f>'ModelParams Lp'!F$22</f>
        <v>0</v>
      </c>
      <c r="BB300" s="67">
        <f>'ModelParams Lp'!G$22</f>
        <v>0</v>
      </c>
      <c r="BC300" s="67">
        <f>'ModelParams Lp'!H$22</f>
        <v>0</v>
      </c>
      <c r="BD300" s="67">
        <f>'ModelParams Lp'!I$22</f>
        <v>0</v>
      </c>
      <c r="BE300" s="67" t="e">
        <f>-10*LOG(2/(4*PI()*2^2)+4/(0.163*(Calcul!$K305*Calcul!$L305)/VLOOKUP(Calcul!$I305,'ModelParams Lp'!$E$37:$F$39,2,0)))</f>
        <v>#N/A</v>
      </c>
      <c r="BF300" s="67" t="e">
        <f>-10*LOG(2/(4*PI()*2^2)+4/(0.163*(Calcul!$K305*Calcul!$L305)/VLOOKUP(Calcul!$I305,'ModelParams Lp'!$E$37:$F$39,2,0)))</f>
        <v>#N/A</v>
      </c>
      <c r="BG300" s="67" t="e">
        <f>-10*LOG(2/(4*PI()*2^2)+4/(0.163*(Calcul!$K305*Calcul!$L305)/VLOOKUP(Calcul!$I305,'ModelParams Lp'!$E$37:$F$39,2,0)))</f>
        <v>#N/A</v>
      </c>
      <c r="BH300" s="67" t="e">
        <f>-10*LOG(2/(4*PI()*2^2)+4/(0.163*(Calcul!$K305*Calcul!$L305)/VLOOKUP(Calcul!$I305,'ModelParams Lp'!$E$37:$F$39,2,0)))</f>
        <v>#N/A</v>
      </c>
      <c r="BI300" s="67" t="e">
        <f>-10*LOG(2/(4*PI()*2^2)+4/(0.163*(Calcul!$K305*Calcul!$L305)/VLOOKUP(Calcul!$I305,'ModelParams Lp'!$E$37:$F$39,2,0)))</f>
        <v>#N/A</v>
      </c>
      <c r="BJ300" s="67" t="e">
        <f>-10*LOG(2/(4*PI()*2^2)+4/(0.163*(Calcul!$K305*Calcul!$L305)/VLOOKUP(Calcul!$I305,'ModelParams Lp'!$E$37:$F$39,2,0)))</f>
        <v>#N/A</v>
      </c>
      <c r="BK300" s="67" t="e">
        <f>-10*LOG(2/(4*PI()*2^2)+4/(0.163*(Calcul!$K305*Calcul!$L305)/VLOOKUP(Calcul!$I305,'ModelParams Lp'!$E$37:$F$39,2,0)))</f>
        <v>#N/A</v>
      </c>
      <c r="BL300" s="67" t="e">
        <f>-10*LOG(2/(4*PI()*2^2)+4/(0.163*(Calcul!$K305*Calcul!$L305)/VLOOKUP(Calcul!$I305,'ModelParams Lp'!$E$37:$F$39,2,0)))</f>
        <v>#N/A</v>
      </c>
      <c r="BM300" s="67" t="e">
        <f>VLOOKUP(Calcul!$J305,'ModelParams Lp'!$D$28:$O$32,5,0)+BE300</f>
        <v>#N/A</v>
      </c>
      <c r="BN300" s="67" t="e">
        <f>VLOOKUP(Calcul!$J305,'ModelParams Lp'!$D$28:$O$32,6,0)+BF300</f>
        <v>#N/A</v>
      </c>
      <c r="BO300" s="67" t="e">
        <f>VLOOKUP(Calcul!$J305,'ModelParams Lp'!$D$28:$O$32,7,0)+BG300</f>
        <v>#N/A</v>
      </c>
      <c r="BP300" s="67" t="e">
        <f>VLOOKUP(Calcul!$J305,'ModelParams Lp'!$D$28:$O$32,8,0)+BH300</f>
        <v>#N/A</v>
      </c>
      <c r="BQ300" s="67" t="e">
        <f>VLOOKUP(Calcul!$J305,'ModelParams Lp'!$D$28:$O$32,9,0)+BI300</f>
        <v>#N/A</v>
      </c>
      <c r="BR300" s="67" t="e">
        <f>VLOOKUP(Calcul!$J305,'ModelParams Lp'!$D$28:$O$32,10,0)+BJ300</f>
        <v>#N/A</v>
      </c>
      <c r="BS300" s="67" t="e">
        <f>VLOOKUP(Calcul!$J305,'ModelParams Lp'!$D$28:$O$32,11,0)+BK300</f>
        <v>#N/A</v>
      </c>
      <c r="BT300" s="67" t="e">
        <f>VLOOKUP(Calcul!$J305,'ModelParams Lp'!$D$28:$O$32,12,0)+BL300</f>
        <v>#N/A</v>
      </c>
      <c r="BU300" s="66" t="e">
        <f t="shared" ca="1" si="100"/>
        <v>#DIV/0!</v>
      </c>
      <c r="BV300" s="66" t="e">
        <f t="shared" ca="1" si="101"/>
        <v>#DIV/0!</v>
      </c>
      <c r="BW300" s="66" t="e">
        <f t="shared" ca="1" si="102"/>
        <v>#DIV/0!</v>
      </c>
      <c r="BX300" s="66" t="e">
        <f t="shared" ca="1" si="103"/>
        <v>#DIV/0!</v>
      </c>
      <c r="BY300" s="66" t="e">
        <f t="shared" ca="1" si="104"/>
        <v>#DIV/0!</v>
      </c>
      <c r="BZ300" s="66" t="e">
        <f t="shared" ca="1" si="105"/>
        <v>#DIV/0!</v>
      </c>
      <c r="CA300" s="66" t="e">
        <f t="shared" ca="1" si="106"/>
        <v>#DIV/0!</v>
      </c>
      <c r="CB300" s="66" t="e">
        <f t="shared" ca="1" si="107"/>
        <v>#DIV/0!</v>
      </c>
      <c r="CC300" s="24" t="e">
        <f ca="1">10*LOG10(IF(BU300="",0,POWER(10,((BU300+'ModelParams Lw'!$O$4)/10))) +IF(BV300="",0,POWER(10,((BV300+'ModelParams Lw'!$P$4)/10))) +IF(BW300="",0,POWER(10,((BW300+'ModelParams Lw'!$Q$4)/10))) +IF(BX300="",0,POWER(10,((BX300+'ModelParams Lw'!$R$4)/10))) +IF(BY300="",0,POWER(10,((BY300+'ModelParams Lw'!$S$4)/10))) +IF(BZ300="",0,POWER(10,((BZ300+'ModelParams Lw'!$T$4)/10))) +IF(CA300="",0,POWER(10,((CA300+'ModelParams Lw'!$U$4)/10)))+IF(CB300="",0,POWER(10,((CB300+'ModelParams Lw'!$V$4)/10))))</f>
        <v>#DIV/0!</v>
      </c>
      <c r="CD300" s="24" t="e">
        <f t="shared" ca="1" si="108"/>
        <v>#DIV/0!</v>
      </c>
      <c r="CE300" s="24" t="e">
        <f ca="1">(BU300-'ModelParams Lw'!O$10)/'ModelParams Lw'!O$11</f>
        <v>#DIV/0!</v>
      </c>
      <c r="CF300" s="24" t="e">
        <f ca="1">(BV300-'ModelParams Lw'!P$10)/'ModelParams Lw'!P$11</f>
        <v>#DIV/0!</v>
      </c>
      <c r="CG300" s="24" t="e">
        <f ca="1">(BW300-'ModelParams Lw'!Q$10)/'ModelParams Lw'!Q$11</f>
        <v>#DIV/0!</v>
      </c>
      <c r="CH300" s="24" t="e">
        <f ca="1">(BX300-'ModelParams Lw'!R$10)/'ModelParams Lw'!R$11</f>
        <v>#DIV/0!</v>
      </c>
      <c r="CI300" s="24" t="e">
        <f ca="1">(BY300-'ModelParams Lw'!S$10)/'ModelParams Lw'!S$11</f>
        <v>#DIV/0!</v>
      </c>
      <c r="CJ300" s="24" t="e">
        <f ca="1">(BZ300-'ModelParams Lw'!T$10)/'ModelParams Lw'!T$11</f>
        <v>#DIV/0!</v>
      </c>
      <c r="CK300" s="24" t="e">
        <f ca="1">(CA300-'ModelParams Lw'!U$10)/'ModelParams Lw'!U$11</f>
        <v>#DIV/0!</v>
      </c>
      <c r="CL300" s="24" t="e">
        <f ca="1">(CB300-'ModelParams Lw'!V$10)/'ModelParams Lw'!V$11</f>
        <v>#DIV/0!</v>
      </c>
      <c r="CM300" s="66" t="e">
        <f t="shared" si="109"/>
        <v>#DIV/0!</v>
      </c>
      <c r="CN300" s="66" t="e">
        <f t="shared" si="110"/>
        <v>#DIV/0!</v>
      </c>
      <c r="CO300" s="66" t="e">
        <f t="shared" si="111"/>
        <v>#DIV/0!</v>
      </c>
      <c r="CP300" s="66" t="e">
        <f t="shared" si="112"/>
        <v>#DIV/0!</v>
      </c>
      <c r="CQ300" s="66" t="e">
        <f t="shared" si="113"/>
        <v>#DIV/0!</v>
      </c>
      <c r="CR300" s="66" t="e">
        <f t="shared" si="114"/>
        <v>#DIV/0!</v>
      </c>
      <c r="CS300" s="66" t="e">
        <f t="shared" si="115"/>
        <v>#DIV/0!</v>
      </c>
      <c r="CT300" s="66" t="e">
        <f t="shared" si="116"/>
        <v>#DIV/0!</v>
      </c>
      <c r="CU300" s="24" t="e">
        <f>10*LOG10(IF(CM300="",0,POWER(10,((CM300+'ModelParams Lw'!$O$4)/10))) +IF(CN300="",0,POWER(10,((CN300+'ModelParams Lw'!$P$4)/10))) +IF(CO300="",0,POWER(10,((CO300+'ModelParams Lw'!$Q$4)/10))) +IF(CP300="",0,POWER(10,((CP300+'ModelParams Lw'!$R$4)/10))) +IF(CQ300="",0,POWER(10,((CQ300+'ModelParams Lw'!$S$4)/10))) +IF(CR300="",0,POWER(10,((CR300+'ModelParams Lw'!$T$4)/10))) +IF(CS300="",0,POWER(10,((CS300+'ModelParams Lw'!$U$4)/10)))+IF(CT300="",0,POWER(10,((CT300+'ModelParams Lw'!$V$4)/10))))</f>
        <v>#DIV/0!</v>
      </c>
      <c r="CV300" s="24" t="e">
        <f t="shared" si="117"/>
        <v>#DIV/0!</v>
      </c>
      <c r="CW300" s="24" t="e">
        <f>(CM300-'ModelParams Lw'!O$10)/'ModelParams Lw'!O$11</f>
        <v>#DIV/0!</v>
      </c>
      <c r="CX300" s="24" t="e">
        <f>(CN300-'ModelParams Lw'!P$10)/'ModelParams Lw'!P$11</f>
        <v>#DIV/0!</v>
      </c>
      <c r="CY300" s="24" t="e">
        <f>(CO300-'ModelParams Lw'!Q$10)/'ModelParams Lw'!Q$11</f>
        <v>#DIV/0!</v>
      </c>
      <c r="CZ300" s="24" t="e">
        <f>(CP300-'ModelParams Lw'!R$10)/'ModelParams Lw'!R$11</f>
        <v>#DIV/0!</v>
      </c>
      <c r="DA300" s="24" t="e">
        <f>(CQ300-'ModelParams Lw'!S$10)/'ModelParams Lw'!S$11</f>
        <v>#DIV/0!</v>
      </c>
      <c r="DB300" s="24" t="e">
        <f>(CR300-'ModelParams Lw'!T$10)/'ModelParams Lw'!T$11</f>
        <v>#DIV/0!</v>
      </c>
      <c r="DC300" s="24" t="e">
        <f>(CS300-'ModelParams Lw'!U$10)/'ModelParams Lw'!U$11</f>
        <v>#DIV/0!</v>
      </c>
      <c r="DD300" s="24" t="e">
        <f>(CT300-'ModelParams Lw'!V$10)/'ModelParams Lw'!V$11</f>
        <v>#DIV/0!</v>
      </c>
    </row>
  </sheetData>
  <sheetProtection algorithmName="SHA-512" hashValue="Y96MguSdgBJkZOeW/uYkOMEgcy9M/uP1Op/Z+zoLws86CK6eqDGQpnx068S+BdRQozl0rTjqY8PEVpdbaMOwYQ==" saltValue="ig5QfuxZFrkg7LzILwNhnw==" spinCount="100000" sheet="1" objects="1" scenarios="1"/>
  <mergeCells count="28">
    <mergeCell ref="AO1:AV1"/>
    <mergeCell ref="AO2:AV2"/>
    <mergeCell ref="AW1:BD1"/>
    <mergeCell ref="AW2:BD2"/>
    <mergeCell ref="E1:L1"/>
    <mergeCell ref="E2:L2"/>
    <mergeCell ref="W1:AD1"/>
    <mergeCell ref="W2:AD2"/>
    <mergeCell ref="AG1:AN1"/>
    <mergeCell ref="AG2:AN2"/>
    <mergeCell ref="M1:T1"/>
    <mergeCell ref="M2:T2"/>
    <mergeCell ref="BE1:BL1"/>
    <mergeCell ref="BE2:BL2"/>
    <mergeCell ref="BM1:BT1"/>
    <mergeCell ref="BM2:BT2"/>
    <mergeCell ref="BU1:CB1"/>
    <mergeCell ref="BU2:CB2"/>
    <mergeCell ref="CC1:CD1"/>
    <mergeCell ref="CE1:CL1"/>
    <mergeCell ref="CC2:CD2"/>
    <mergeCell ref="CE2:CL2"/>
    <mergeCell ref="CM1:CT1"/>
    <mergeCell ref="CU1:CV1"/>
    <mergeCell ref="CW1:DD1"/>
    <mergeCell ref="CM2:CT2"/>
    <mergeCell ref="CU2:CV2"/>
    <mergeCell ref="CW2:DD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"/>
  <sheetViews>
    <sheetView workbookViewId="0">
      <selection activeCell="K23" sqref="K23"/>
    </sheetView>
  </sheetViews>
  <sheetFormatPr defaultRowHeight="15" x14ac:dyDescent="0.25"/>
  <cols>
    <col min="1" max="1" width="9.85546875" style="9" customWidth="1"/>
    <col min="2" max="13" width="9.140625" style="9"/>
    <col min="14" max="22" width="9.140625" style="27"/>
    <col min="23" max="16384" width="9.140625" style="9"/>
  </cols>
  <sheetData>
    <row r="1" spans="1:22" x14ac:dyDescent="0.25">
      <c r="A1" s="2" t="s">
        <v>42</v>
      </c>
      <c r="N1" s="2" t="s">
        <v>50</v>
      </c>
    </row>
    <row r="2" spans="1:22" ht="15.75" x14ac:dyDescent="0.25">
      <c r="A2" s="14"/>
      <c r="B2" s="117"/>
      <c r="C2" s="114"/>
      <c r="D2" s="114"/>
      <c r="E2" s="114"/>
      <c r="F2" s="114"/>
      <c r="G2" s="114"/>
      <c r="H2" s="114"/>
      <c r="I2" s="114"/>
      <c r="N2" s="28"/>
      <c r="O2" s="154" t="s">
        <v>36</v>
      </c>
      <c r="P2" s="154"/>
      <c r="Q2" s="154"/>
      <c r="R2" s="154"/>
      <c r="S2" s="154"/>
      <c r="T2" s="154"/>
      <c r="U2" s="154"/>
      <c r="V2" s="154"/>
    </row>
    <row r="3" spans="1:22" x14ac:dyDescent="0.25">
      <c r="A3" s="118" t="s">
        <v>37</v>
      </c>
      <c r="B3" s="38">
        <v>23.823139886199467</v>
      </c>
      <c r="C3" s="114"/>
      <c r="D3" s="114"/>
      <c r="E3" s="114"/>
      <c r="F3" s="114"/>
      <c r="G3" s="114"/>
      <c r="H3" s="114"/>
      <c r="I3" s="114"/>
      <c r="N3" s="29"/>
      <c r="O3" s="30">
        <v>63</v>
      </c>
      <c r="P3" s="30">
        <v>125</v>
      </c>
      <c r="Q3" s="30">
        <v>250</v>
      </c>
      <c r="R3" s="30">
        <v>500</v>
      </c>
      <c r="S3" s="30">
        <v>1000</v>
      </c>
      <c r="T3" s="30">
        <v>2000</v>
      </c>
      <c r="U3" s="30">
        <v>4000</v>
      </c>
      <c r="V3" s="30">
        <v>8000</v>
      </c>
    </row>
    <row r="4" spans="1:22" x14ac:dyDescent="0.25">
      <c r="A4" s="15" t="s">
        <v>38</v>
      </c>
      <c r="B4" s="38">
        <v>46.445836261506493</v>
      </c>
      <c r="C4" s="115"/>
      <c r="D4" s="116"/>
      <c r="E4" s="116"/>
      <c r="F4" s="116"/>
      <c r="G4" s="116"/>
      <c r="H4" s="116"/>
      <c r="I4" s="116"/>
      <c r="N4" s="30" t="s">
        <v>47</v>
      </c>
      <c r="O4" s="19">
        <v>-26.2</v>
      </c>
      <c r="P4" s="19">
        <v>-16.100000000000001</v>
      </c>
      <c r="Q4" s="19">
        <v>-8.6</v>
      </c>
      <c r="R4" s="19">
        <v>-3.2</v>
      </c>
      <c r="S4" s="19">
        <v>0</v>
      </c>
      <c r="T4" s="19">
        <v>1.2</v>
      </c>
      <c r="U4" s="19">
        <v>1</v>
      </c>
      <c r="V4" s="19">
        <v>-1.1000000000000001</v>
      </c>
    </row>
    <row r="5" spans="1:22" x14ac:dyDescent="0.25">
      <c r="A5" s="15" t="s">
        <v>191</v>
      </c>
      <c r="B5" s="38">
        <v>19.497414377073746</v>
      </c>
      <c r="C5" s="115"/>
      <c r="D5" s="116"/>
      <c r="E5" s="116"/>
      <c r="F5" s="116"/>
      <c r="G5" s="116"/>
      <c r="H5" s="116"/>
      <c r="I5" s="116"/>
    </row>
    <row r="6" spans="1:22" x14ac:dyDescent="0.25">
      <c r="A6" s="15" t="s">
        <v>39</v>
      </c>
      <c r="B6" s="38">
        <v>0.23029155881319233</v>
      </c>
      <c r="C6" s="115"/>
      <c r="D6" s="116"/>
      <c r="E6" s="116"/>
      <c r="F6" s="116"/>
      <c r="G6" s="116"/>
      <c r="H6" s="116"/>
      <c r="I6" s="116"/>
    </row>
    <row r="7" spans="1:22" x14ac:dyDescent="0.25">
      <c r="A7" s="15" t="s">
        <v>40</v>
      </c>
      <c r="B7" s="38">
        <v>-8.5120341813341778</v>
      </c>
      <c r="C7" s="115"/>
      <c r="D7" s="116"/>
      <c r="E7" s="116"/>
      <c r="F7" s="116"/>
      <c r="G7" s="116"/>
      <c r="H7" s="116"/>
      <c r="I7" s="116"/>
      <c r="N7" s="31" t="s">
        <v>49</v>
      </c>
    </row>
    <row r="8" spans="1:22" x14ac:dyDescent="0.25">
      <c r="A8" s="15" t="s">
        <v>41</v>
      </c>
      <c r="B8" s="38">
        <v>18.559722676070752</v>
      </c>
      <c r="C8" s="115"/>
      <c r="D8" s="116"/>
      <c r="E8" s="116"/>
      <c r="F8" s="116"/>
      <c r="G8" s="116"/>
      <c r="H8" s="116"/>
      <c r="I8" s="116"/>
      <c r="N8" s="28"/>
      <c r="O8" s="154" t="s">
        <v>36</v>
      </c>
      <c r="P8" s="154"/>
      <c r="Q8" s="154"/>
      <c r="R8" s="154"/>
      <c r="S8" s="154"/>
      <c r="T8" s="154"/>
      <c r="U8" s="154"/>
      <c r="V8" s="154"/>
    </row>
    <row r="9" spans="1:22" x14ac:dyDescent="0.25">
      <c r="A9" s="113"/>
      <c r="B9" s="112"/>
      <c r="C9" s="112"/>
      <c r="D9" s="112"/>
      <c r="E9" s="112"/>
      <c r="F9" s="112"/>
      <c r="G9" s="112"/>
      <c r="H9" s="112"/>
      <c r="I9" s="112"/>
      <c r="N9" s="29"/>
      <c r="O9" s="30">
        <v>63</v>
      </c>
      <c r="P9" s="30">
        <v>125</v>
      </c>
      <c r="Q9" s="30">
        <v>250</v>
      </c>
      <c r="R9" s="30">
        <v>500</v>
      </c>
      <c r="S9" s="30">
        <v>1000</v>
      </c>
      <c r="T9" s="30">
        <v>2000</v>
      </c>
      <c r="U9" s="30">
        <v>4000</v>
      </c>
      <c r="V9" s="30">
        <v>8000</v>
      </c>
    </row>
    <row r="10" spans="1:22" x14ac:dyDescent="0.25">
      <c r="A10" s="113"/>
      <c r="B10" s="112"/>
      <c r="C10" s="112"/>
      <c r="D10" s="112"/>
      <c r="E10" s="112"/>
      <c r="F10" s="112"/>
      <c r="G10" s="112"/>
      <c r="H10" s="112"/>
      <c r="I10" s="112"/>
      <c r="N10" s="30" t="s">
        <v>47</v>
      </c>
      <c r="O10" s="19">
        <v>35.5</v>
      </c>
      <c r="P10" s="19">
        <v>22</v>
      </c>
      <c r="Q10" s="19">
        <v>12</v>
      </c>
      <c r="R10" s="19">
        <v>4.8</v>
      </c>
      <c r="S10" s="19">
        <v>0</v>
      </c>
      <c r="T10" s="19">
        <v>-3.5</v>
      </c>
      <c r="U10" s="19">
        <v>-6.1</v>
      </c>
      <c r="V10" s="19">
        <v>-8</v>
      </c>
    </row>
    <row r="11" spans="1:22" x14ac:dyDescent="0.25">
      <c r="A11" s="113"/>
      <c r="B11" s="112"/>
      <c r="C11" s="112"/>
      <c r="D11" s="112"/>
      <c r="E11" s="112"/>
      <c r="F11" s="112"/>
      <c r="G11" s="112"/>
      <c r="H11" s="112"/>
      <c r="I11" s="112"/>
      <c r="N11" s="30" t="s">
        <v>48</v>
      </c>
      <c r="O11" s="19">
        <v>0.79</v>
      </c>
      <c r="P11" s="19">
        <v>0.87</v>
      </c>
      <c r="Q11" s="19">
        <v>0.93</v>
      </c>
      <c r="R11" s="19">
        <v>0.97399999999999998</v>
      </c>
      <c r="S11" s="19">
        <v>1</v>
      </c>
      <c r="T11" s="19">
        <v>1.0149999999999999</v>
      </c>
      <c r="U11" s="19">
        <v>1.0249999999999999</v>
      </c>
      <c r="V11" s="19">
        <v>1.03</v>
      </c>
    </row>
    <row r="12" spans="1:22" x14ac:dyDescent="0.25">
      <c r="A12" s="113"/>
      <c r="B12" s="112"/>
      <c r="C12" s="112"/>
      <c r="D12" s="112"/>
      <c r="E12" s="112"/>
      <c r="F12" s="112"/>
      <c r="G12" s="112"/>
      <c r="H12" s="112"/>
      <c r="I12" s="112"/>
    </row>
    <row r="13" spans="1:22" x14ac:dyDescent="0.25">
      <c r="A13" s="113"/>
      <c r="B13" s="112"/>
      <c r="C13" s="112"/>
      <c r="D13" s="112"/>
      <c r="E13" s="112"/>
      <c r="F13" s="112"/>
      <c r="G13" s="112"/>
      <c r="H13" s="112"/>
      <c r="I13" s="112"/>
    </row>
    <row r="15" spans="1:22" s="26" customFormat="1" x14ac:dyDescent="0.25">
      <c r="A15" s="2" t="s">
        <v>51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27"/>
      <c r="O15" s="27"/>
      <c r="P15" s="27"/>
      <c r="Q15" s="27"/>
      <c r="R15" s="27"/>
      <c r="S15" s="27"/>
      <c r="T15" s="27"/>
      <c r="U15" s="27"/>
      <c r="V15" s="27"/>
    </row>
    <row r="16" spans="1:22" s="26" customFormat="1" ht="11.25" x14ac:dyDescent="0.2">
      <c r="A16" s="32"/>
      <c r="B16" s="32"/>
      <c r="C16" s="152" t="s">
        <v>46</v>
      </c>
      <c r="D16" s="153"/>
      <c r="E16" s="153"/>
      <c r="F16" s="153"/>
      <c r="G16" s="153"/>
      <c r="H16" s="153"/>
      <c r="I16" s="153"/>
      <c r="J16" s="153"/>
      <c r="N16" s="27"/>
      <c r="O16" s="27"/>
      <c r="P16" s="27"/>
      <c r="Q16" s="27"/>
      <c r="R16" s="27"/>
      <c r="S16" s="27"/>
      <c r="T16" s="27"/>
      <c r="U16" s="27"/>
      <c r="V16" s="27"/>
    </row>
    <row r="17" spans="1:22" s="26" customFormat="1" ht="11.25" x14ac:dyDescent="0.2">
      <c r="A17" s="33"/>
      <c r="B17" s="33"/>
      <c r="C17" s="34">
        <v>63</v>
      </c>
      <c r="D17" s="35">
        <v>125</v>
      </c>
      <c r="E17" s="35">
        <v>250</v>
      </c>
      <c r="F17" s="35">
        <v>500</v>
      </c>
      <c r="G17" s="35">
        <v>1000</v>
      </c>
      <c r="H17" s="35">
        <v>2000</v>
      </c>
      <c r="I17" s="35">
        <v>4000</v>
      </c>
      <c r="J17" s="35">
        <v>8000</v>
      </c>
      <c r="N17" s="27"/>
      <c r="O17" s="27"/>
      <c r="P17" s="27"/>
      <c r="Q17" s="27"/>
      <c r="R17" s="27"/>
      <c r="S17" s="27"/>
      <c r="T17" s="27"/>
      <c r="U17" s="27"/>
      <c r="V17" s="27"/>
    </row>
    <row r="18" spans="1:22" s="26" customFormat="1" ht="12.75" x14ac:dyDescent="0.25">
      <c r="A18" s="36" t="s">
        <v>54</v>
      </c>
      <c r="B18" s="37" t="s">
        <v>52</v>
      </c>
      <c r="C18" s="38">
        <v>13.785424961990374</v>
      </c>
      <c r="D18" s="38">
        <v>9.4215771462348954</v>
      </c>
      <c r="E18" s="38">
        <v>12.690633600695922</v>
      </c>
      <c r="F18" s="38">
        <v>10.454535824729282</v>
      </c>
      <c r="G18" s="38">
        <v>12.190779799831862</v>
      </c>
      <c r="H18" s="38">
        <v>11.207763628824003</v>
      </c>
      <c r="I18" s="38">
        <v>13.822053869874658</v>
      </c>
      <c r="J18" s="38">
        <v>12.426628562973189</v>
      </c>
      <c r="N18" s="27"/>
      <c r="O18" s="27"/>
      <c r="P18" s="27"/>
      <c r="Q18" s="27"/>
      <c r="R18" s="27"/>
      <c r="S18" s="27"/>
      <c r="T18" s="27"/>
      <c r="U18" s="27"/>
      <c r="V18" s="27"/>
    </row>
    <row r="19" spans="1:22" s="26" customFormat="1" ht="12.75" x14ac:dyDescent="0.25">
      <c r="A19" s="47"/>
      <c r="B19" s="35" t="s">
        <v>53</v>
      </c>
      <c r="C19" s="38">
        <v>7.7751898512496398</v>
      </c>
      <c r="D19" s="38">
        <v>3.6976256442660098</v>
      </c>
      <c r="E19" s="38">
        <v>2.5972374931028961</v>
      </c>
      <c r="F19" s="38">
        <v>3.2287919904939075</v>
      </c>
      <c r="G19" s="38">
        <v>1.9990431841880676</v>
      </c>
      <c r="H19" s="38">
        <v>2.1940988787491253</v>
      </c>
      <c r="I19" s="38">
        <v>1.2684533882672431</v>
      </c>
      <c r="J19" s="38">
        <v>1.153216404357619</v>
      </c>
      <c r="N19" s="27"/>
      <c r="O19" s="27"/>
      <c r="P19" s="27"/>
      <c r="Q19" s="27"/>
      <c r="R19" s="27"/>
      <c r="S19" s="27"/>
      <c r="T19" s="27"/>
      <c r="U19" s="27"/>
      <c r="V19" s="27"/>
    </row>
    <row r="20" spans="1:22" s="26" customFormat="1" ht="12.75" x14ac:dyDescent="0.25">
      <c r="A20" s="47"/>
      <c r="B20" s="37" t="s">
        <v>69</v>
      </c>
      <c r="C20" s="38">
        <v>-21.566400862679295</v>
      </c>
      <c r="D20" s="38">
        <v>-8.3209822957492907</v>
      </c>
      <c r="E20" s="38">
        <v>-6.1793652723403074</v>
      </c>
      <c r="F20" s="38">
        <v>-9.8010276547905573</v>
      </c>
      <c r="G20" s="38">
        <v>-1.833669326419664</v>
      </c>
      <c r="H20" s="38">
        <v>-3.3127098821010192</v>
      </c>
      <c r="I20" s="38">
        <v>-4.3515756035234432</v>
      </c>
      <c r="J20" s="51">
        <v>-9.758598949536271</v>
      </c>
      <c r="N20" s="27"/>
      <c r="O20" s="27"/>
      <c r="P20" s="27"/>
      <c r="Q20" s="27"/>
      <c r="R20" s="27"/>
      <c r="S20" s="27"/>
      <c r="T20" s="27"/>
      <c r="U20" s="27"/>
      <c r="V20" s="27"/>
    </row>
    <row r="21" spans="1:22" s="26" customFormat="1" ht="12.75" x14ac:dyDescent="0.25">
      <c r="A21" s="36" t="s">
        <v>55</v>
      </c>
      <c r="B21" s="37" t="s">
        <v>52</v>
      </c>
      <c r="C21" s="38">
        <v>14.503404042022984</v>
      </c>
      <c r="D21" s="38">
        <v>11.627180172659015</v>
      </c>
      <c r="E21" s="38">
        <v>13.077433188210582</v>
      </c>
      <c r="F21" s="38">
        <v>10.384491577509534</v>
      </c>
      <c r="G21" s="38">
        <v>13.045743673746674</v>
      </c>
      <c r="H21" s="38">
        <v>10.487579901755561</v>
      </c>
      <c r="I21" s="38">
        <v>19.181304231387532</v>
      </c>
      <c r="J21" s="38">
        <v>17.354867865395128</v>
      </c>
      <c r="N21" s="27"/>
      <c r="O21" s="27"/>
      <c r="P21" s="27"/>
      <c r="Q21" s="27"/>
      <c r="R21" s="27"/>
      <c r="S21" s="27"/>
      <c r="T21" s="27"/>
      <c r="U21" s="27"/>
      <c r="V21" s="27"/>
    </row>
    <row r="22" spans="1:22" s="26" customFormat="1" ht="12.75" x14ac:dyDescent="0.25">
      <c r="A22" s="47"/>
      <c r="B22" s="42" t="s">
        <v>53</v>
      </c>
      <c r="C22" s="38">
        <v>8.1857533995185499</v>
      </c>
      <c r="D22" s="38">
        <v>4.410997195776412</v>
      </c>
      <c r="E22" s="38">
        <v>2.6379390957159154</v>
      </c>
      <c r="F22" s="38">
        <v>3.2116005806673233</v>
      </c>
      <c r="G22" s="38">
        <v>2.0693612149053147</v>
      </c>
      <c r="H22" s="38">
        <v>2.1039772058089099</v>
      </c>
      <c r="I22" s="38">
        <v>1.4320322550880211</v>
      </c>
      <c r="J22" s="38">
        <v>1.3197196775086957</v>
      </c>
      <c r="N22" s="27"/>
      <c r="O22" s="27"/>
      <c r="P22" s="27"/>
      <c r="Q22" s="27"/>
      <c r="R22" s="27"/>
      <c r="S22" s="27"/>
      <c r="T22" s="27"/>
      <c r="U22" s="27"/>
      <c r="V22" s="27"/>
    </row>
    <row r="23" spans="1:22" x14ac:dyDescent="0.25">
      <c r="A23" s="37"/>
      <c r="B23" s="37" t="s">
        <v>69</v>
      </c>
      <c r="C23" s="38">
        <v>-16.073310120634492</v>
      </c>
      <c r="D23" s="38">
        <v>-2.5458507935560184</v>
      </c>
      <c r="E23" s="38">
        <v>2.9870473461065665</v>
      </c>
      <c r="F23" s="38">
        <v>-0.52710765017049632</v>
      </c>
      <c r="G23" s="38">
        <v>2.6975036223003781</v>
      </c>
      <c r="H23" s="38">
        <v>5.268589516905176</v>
      </c>
      <c r="I23" s="38">
        <v>-13.772926575007691</v>
      </c>
      <c r="J23" s="38">
        <v>-17.433907024783306</v>
      </c>
      <c r="K23" s="26"/>
      <c r="L23" s="26"/>
      <c r="M23" s="26"/>
    </row>
  </sheetData>
  <sheetProtection algorithmName="SHA-512" hashValue="l4ACIay0u1G3MNCWuQdOXyvM0uKq5Qd1wf6GdQqyXUlE7dIuvYn3uFAcfQlSfva8xltrd2C7tKcAMgdnhbrKgw==" saltValue="b1wbudmbVXCBMo1Sw3wydg==" spinCount="100000" sheet="1" objects="1" scenarios="1"/>
  <mergeCells count="3">
    <mergeCell ref="C16:J16"/>
    <mergeCell ref="O2:V2"/>
    <mergeCell ref="O8:V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2"/>
  <sheetViews>
    <sheetView zoomScale="85" zoomScaleNormal="85" workbookViewId="0">
      <selection activeCell="B4" sqref="B4"/>
    </sheetView>
  </sheetViews>
  <sheetFormatPr defaultRowHeight="15" x14ac:dyDescent="0.25"/>
  <cols>
    <col min="1" max="9" width="9.140625" style="119"/>
    <col min="10" max="10" width="22" style="129" customWidth="1"/>
    <col min="11" max="18" width="9.140625" style="130"/>
    <col min="19" max="34" width="9.140625" style="131"/>
    <col min="35" max="16384" width="9.140625" style="119"/>
  </cols>
  <sheetData>
    <row r="1" spans="1:34" ht="32.25" customHeight="1" x14ac:dyDescent="0.25">
      <c r="J1" s="155" t="s">
        <v>192</v>
      </c>
      <c r="K1" s="157" t="s">
        <v>193</v>
      </c>
      <c r="L1" s="157"/>
      <c r="M1" s="157"/>
      <c r="N1" s="157"/>
      <c r="O1" s="157"/>
      <c r="P1" s="157"/>
      <c r="Q1" s="157"/>
      <c r="R1" s="157"/>
      <c r="S1" s="159" t="s">
        <v>194</v>
      </c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1"/>
    </row>
    <row r="2" spans="1:34" s="120" customFormat="1" x14ac:dyDescent="0.25">
      <c r="J2" s="156"/>
      <c r="K2" s="158"/>
      <c r="L2" s="158"/>
      <c r="M2" s="158"/>
      <c r="N2" s="158"/>
      <c r="O2" s="158"/>
      <c r="P2" s="158"/>
      <c r="Q2" s="158"/>
      <c r="R2" s="158"/>
      <c r="S2" s="162" t="s">
        <v>73</v>
      </c>
      <c r="T2" s="163"/>
      <c r="U2" s="163"/>
      <c r="V2" s="163"/>
      <c r="W2" s="163"/>
      <c r="X2" s="163"/>
      <c r="Y2" s="163"/>
      <c r="Z2" s="164"/>
      <c r="AA2" s="165" t="s">
        <v>74</v>
      </c>
      <c r="AB2" s="166"/>
      <c r="AC2" s="166"/>
      <c r="AD2" s="166"/>
      <c r="AE2" s="166"/>
      <c r="AF2" s="166"/>
      <c r="AG2" s="166"/>
      <c r="AH2" s="167"/>
    </row>
    <row r="3" spans="1:34" ht="60" x14ac:dyDescent="0.25">
      <c r="A3" s="121" t="s">
        <v>195</v>
      </c>
      <c r="B3" s="122" t="s">
        <v>196</v>
      </c>
      <c r="C3" s="122" t="s">
        <v>197</v>
      </c>
      <c r="D3" s="122"/>
      <c r="E3" s="122" t="s">
        <v>198</v>
      </c>
      <c r="F3" s="122" t="s">
        <v>199</v>
      </c>
      <c r="G3" s="122" t="s">
        <v>200</v>
      </c>
      <c r="H3" s="122" t="s">
        <v>201</v>
      </c>
      <c r="I3" s="122" t="s">
        <v>202</v>
      </c>
      <c r="J3" s="123" t="s">
        <v>73</v>
      </c>
      <c r="K3" s="124" t="s">
        <v>203</v>
      </c>
      <c r="L3" s="124" t="s">
        <v>204</v>
      </c>
      <c r="M3" s="124" t="s">
        <v>205</v>
      </c>
      <c r="N3" s="124" t="s">
        <v>206</v>
      </c>
      <c r="O3" s="124" t="s">
        <v>207</v>
      </c>
      <c r="P3" s="124" t="s">
        <v>208</v>
      </c>
      <c r="Q3" s="124" t="s">
        <v>209</v>
      </c>
      <c r="R3" s="124" t="s">
        <v>210</v>
      </c>
      <c r="S3" s="125" t="s">
        <v>203</v>
      </c>
      <c r="T3" s="125" t="s">
        <v>204</v>
      </c>
      <c r="U3" s="125" t="s">
        <v>205</v>
      </c>
      <c r="V3" s="125" t="s">
        <v>206</v>
      </c>
      <c r="W3" s="125" t="s">
        <v>207</v>
      </c>
      <c r="X3" s="125" t="s">
        <v>208</v>
      </c>
      <c r="Y3" s="125" t="s">
        <v>209</v>
      </c>
      <c r="Z3" s="125" t="s">
        <v>210</v>
      </c>
      <c r="AA3" s="125" t="s">
        <v>203</v>
      </c>
      <c r="AB3" s="125" t="s">
        <v>204</v>
      </c>
      <c r="AC3" s="125" t="s">
        <v>205</v>
      </c>
      <c r="AD3" s="125" t="s">
        <v>206</v>
      </c>
      <c r="AE3" s="125" t="s">
        <v>207</v>
      </c>
      <c r="AF3" s="125" t="s">
        <v>208</v>
      </c>
      <c r="AG3" s="125" t="s">
        <v>209</v>
      </c>
      <c r="AH3" s="125" t="s">
        <v>210</v>
      </c>
    </row>
    <row r="4" spans="1:34" x14ac:dyDescent="0.25">
      <c r="A4" s="132" t="s">
        <v>211</v>
      </c>
      <c r="B4" s="132">
        <f>'[1]Data Analysis'!B6</f>
        <v>200</v>
      </c>
      <c r="C4" s="132">
        <f>'[1]Data Analysis'!C6</f>
        <v>200</v>
      </c>
      <c r="D4" s="126" t="str">
        <f>CONCATENATE(B4,C4)</f>
        <v>200200</v>
      </c>
      <c r="E4" s="132">
        <f>'[1]Data Analysis'!D6</f>
        <v>1200</v>
      </c>
      <c r="F4" s="132">
        <f>'[1]Data Analysis'!E6</f>
        <v>100</v>
      </c>
      <c r="G4" s="132">
        <f>'[1]Data Analysis'!F6</f>
        <v>100</v>
      </c>
      <c r="H4" s="132">
        <f>'[1]Data Analysis'!G6</f>
        <v>1</v>
      </c>
      <c r="I4" s="132">
        <f>'[1]Data Analysis'!N6</f>
        <v>6.3</v>
      </c>
      <c r="J4" s="133">
        <f>'[1]Data Analysis'!AQ3</f>
        <v>95.812404422801876</v>
      </c>
      <c r="K4" s="132">
        <f>'[1]Data Analysis'!O3</f>
        <v>2</v>
      </c>
      <c r="L4" s="132">
        <f>'[1]Data Analysis'!P3</f>
        <v>3.6</v>
      </c>
      <c r="M4" s="132">
        <f>'[1]Data Analysis'!Q3</f>
        <v>12.5</v>
      </c>
      <c r="N4" s="132">
        <f>'[1]Data Analysis'!R3</f>
        <v>22.4</v>
      </c>
      <c r="O4" s="132">
        <f>'[1]Data Analysis'!S3</f>
        <v>32</v>
      </c>
      <c r="P4" s="132">
        <f>'[1]Data Analysis'!T3</f>
        <v>30.1</v>
      </c>
      <c r="Q4" s="132">
        <f>'[1]Data Analysis'!U3</f>
        <v>22.1</v>
      </c>
      <c r="R4" s="132">
        <f>'[1]Data Analysis'!V3</f>
        <v>17.600000000000001</v>
      </c>
      <c r="S4" s="128">
        <f>'[1]Data Analysis'!BS3</f>
        <v>57.048817155688049</v>
      </c>
      <c r="T4" s="128">
        <f>'[1]Data Analysis'!BU3</f>
        <v>57.58145911057035</v>
      </c>
      <c r="U4" s="128">
        <f>'[1]Data Analysis'!BW3</f>
        <v>57.386790600542206</v>
      </c>
      <c r="V4" s="128">
        <f>'[1]Data Analysis'!BY3</f>
        <v>56.507314047474907</v>
      </c>
      <c r="W4" s="128">
        <f>'[1]Data Analysis'!CA3</f>
        <v>55.148733243289222</v>
      </c>
      <c r="X4" s="128">
        <f>'[1]Data Analysis'!CC3</f>
        <v>54.052243211073815</v>
      </c>
      <c r="Y4" s="128">
        <f>'[1]Data Analysis'!CE3</f>
        <v>53.051740819879171</v>
      </c>
      <c r="Z4" s="128">
        <f>'[1]Data Analysis'!CG3</f>
        <v>52.724862911245722</v>
      </c>
      <c r="AA4" s="128">
        <f>'[1]Data Analysis'!BT3</f>
        <v>2.117540843063511</v>
      </c>
      <c r="AB4" s="128">
        <f>'[1]Data Analysis'!BV3</f>
        <v>-2.655522513683485</v>
      </c>
      <c r="AC4" s="128">
        <f>'[1]Data Analysis'!BX3</f>
        <v>-7.019170580876434</v>
      </c>
      <c r="AD4" s="128">
        <f>'[1]Data Analysis'!BZ3</f>
        <v>-10.678181000377966</v>
      </c>
      <c r="AE4" s="128">
        <f>'[1]Data Analysis'!CB3</f>
        <v>-13.726625163447796</v>
      </c>
      <c r="AF4" s="128">
        <f>'[1]Data Analysis'!CD3</f>
        <v>-16.53363360121612</v>
      </c>
      <c r="AG4" s="128">
        <f>'[1]Data Analysis'!CF3</f>
        <v>-19.107880952398119</v>
      </c>
      <c r="AH4" s="128">
        <f>'[1]Data Analysis'!CH3</f>
        <v>-22.028934471801005</v>
      </c>
    </row>
    <row r="5" spans="1:34" x14ac:dyDescent="0.25">
      <c r="A5" s="126" t="s">
        <v>211</v>
      </c>
      <c r="B5" s="126">
        <v>300</v>
      </c>
      <c r="C5" s="126">
        <v>200</v>
      </c>
      <c r="D5" s="126" t="str">
        <f>CONCATENATE(B5,C5)</f>
        <v>300200</v>
      </c>
      <c r="E5" s="126">
        <v>1200</v>
      </c>
      <c r="F5" s="126">
        <v>100</v>
      </c>
      <c r="G5" s="126">
        <v>50</v>
      </c>
      <c r="H5" s="126">
        <v>2</v>
      </c>
      <c r="I5" s="126">
        <v>9</v>
      </c>
      <c r="J5" s="127">
        <v>91.743907902054133</v>
      </c>
      <c r="K5" s="126">
        <v>2.2000000000000002</v>
      </c>
      <c r="L5" s="126">
        <v>7.1</v>
      </c>
      <c r="M5" s="126">
        <v>22.5</v>
      </c>
      <c r="N5" s="126">
        <v>31.8</v>
      </c>
      <c r="O5" s="126">
        <v>38.6</v>
      </c>
      <c r="P5" s="126">
        <v>37.9</v>
      </c>
      <c r="Q5" s="126">
        <v>32.9</v>
      </c>
      <c r="R5" s="126">
        <v>32.200000000000003</v>
      </c>
      <c r="S5" s="128">
        <v>55.251599910665</v>
      </c>
      <c r="T5" s="128">
        <v>58.195645367371959</v>
      </c>
      <c r="U5" s="128">
        <v>59.452518976630614</v>
      </c>
      <c r="V5" s="128">
        <v>58.195654409257507</v>
      </c>
      <c r="W5" s="128">
        <v>56.508271742283682</v>
      </c>
      <c r="X5" s="128">
        <v>56.508065266364213</v>
      </c>
      <c r="Y5" s="128">
        <v>54.820996467499732</v>
      </c>
      <c r="Z5" s="128">
        <v>52.918347555538958</v>
      </c>
      <c r="AA5" s="128">
        <v>17.952893598659795</v>
      </c>
      <c r="AB5" s="128">
        <v>11.750812510504256</v>
      </c>
      <c r="AC5" s="128">
        <v>6.6887515093772958</v>
      </c>
      <c r="AD5" s="128">
        <v>2.8507749370083584</v>
      </c>
      <c r="AE5" s="128">
        <v>-8.9905719554863282E-3</v>
      </c>
      <c r="AF5" s="128">
        <v>-4.208882044195235</v>
      </c>
      <c r="AG5" s="128">
        <v>-6.6689021537051785</v>
      </c>
      <c r="AH5" s="128">
        <v>-8.8396381693263617</v>
      </c>
    </row>
    <row r="6" spans="1:34" x14ac:dyDescent="0.25">
      <c r="A6" s="126" t="s">
        <v>211</v>
      </c>
      <c r="B6" s="126">
        <v>400</v>
      </c>
      <c r="C6" s="126">
        <v>200</v>
      </c>
      <c r="D6" s="126" t="str">
        <f t="shared" ref="D6:D69" si="0">CONCATENATE(B6,C6)</f>
        <v>400200</v>
      </c>
      <c r="E6" s="126">
        <v>1200</v>
      </c>
      <c r="F6" s="126">
        <v>100</v>
      </c>
      <c r="G6" s="126">
        <v>100</v>
      </c>
      <c r="H6" s="126">
        <v>2</v>
      </c>
      <c r="I6" s="126">
        <v>10</v>
      </c>
      <c r="J6" s="127">
        <v>191.51977774516757</v>
      </c>
      <c r="K6" s="126">
        <v>2</v>
      </c>
      <c r="L6" s="126">
        <v>3.6</v>
      </c>
      <c r="M6" s="126">
        <v>12.5</v>
      </c>
      <c r="N6" s="126">
        <v>22.4</v>
      </c>
      <c r="O6" s="126">
        <v>32</v>
      </c>
      <c r="P6" s="126">
        <v>30.1</v>
      </c>
      <c r="Q6" s="126">
        <v>22.1</v>
      </c>
      <c r="R6" s="126">
        <v>17.600000000000001</v>
      </c>
      <c r="S6" s="128">
        <v>49.550248678826783</v>
      </c>
      <c r="T6" s="128">
        <v>56.504237514118621</v>
      </c>
      <c r="U6" s="128">
        <v>56.504372271801493</v>
      </c>
      <c r="V6" s="128">
        <v>56.520727105488838</v>
      </c>
      <c r="W6" s="128">
        <v>54.605576290437625</v>
      </c>
      <c r="X6" s="128">
        <v>52.703857138855952</v>
      </c>
      <c r="Y6" s="128">
        <v>51.655747410621657</v>
      </c>
      <c r="Z6" s="128">
        <v>44.270831013706598</v>
      </c>
      <c r="AA6" s="128">
        <v>11.138155601795662</v>
      </c>
      <c r="AB6" s="128">
        <v>1.0977935056213886</v>
      </c>
      <c r="AC6" s="128">
        <v>-3.4045431500124743</v>
      </c>
      <c r="AD6" s="128">
        <v>-7.8174861920679639</v>
      </c>
      <c r="AE6" s="128">
        <v>-10.279833093018016</v>
      </c>
      <c r="AF6" s="128">
        <v>-12.750782376385432</v>
      </c>
      <c r="AG6" s="128">
        <v>-15.37425956003084</v>
      </c>
      <c r="AH6" s="128">
        <v>-12.753519395461016</v>
      </c>
    </row>
    <row r="7" spans="1:34" x14ac:dyDescent="0.25">
      <c r="A7" s="126" t="s">
        <v>211</v>
      </c>
      <c r="B7" s="126">
        <v>500</v>
      </c>
      <c r="C7" s="126">
        <v>200</v>
      </c>
      <c r="D7" s="126" t="str">
        <f t="shared" si="0"/>
        <v>500200</v>
      </c>
      <c r="E7" s="126">
        <v>1200</v>
      </c>
      <c r="F7" s="126">
        <v>100</v>
      </c>
      <c r="G7" s="126">
        <v>100</v>
      </c>
      <c r="H7" s="126">
        <v>3</v>
      </c>
      <c r="I7" s="126">
        <v>12</v>
      </c>
      <c r="J7" s="127">
        <v>191.56038454776385</v>
      </c>
      <c r="K7" s="126">
        <v>2</v>
      </c>
      <c r="L7" s="126">
        <v>3.6</v>
      </c>
      <c r="M7" s="126">
        <v>12.5</v>
      </c>
      <c r="N7" s="126">
        <v>22.4</v>
      </c>
      <c r="O7" s="126">
        <v>32</v>
      </c>
      <c r="P7" s="126">
        <v>30.1</v>
      </c>
      <c r="Q7" s="126">
        <v>22.1</v>
      </c>
      <c r="R7" s="126">
        <v>17.600000000000001</v>
      </c>
      <c r="S7" s="128">
        <v>58.195342792821762</v>
      </c>
      <c r="T7" s="128">
        <v>58.408591966135319</v>
      </c>
      <c r="U7" s="128">
        <v>58.401771474569038</v>
      </c>
      <c r="V7" s="128">
        <v>58.426848925475497</v>
      </c>
      <c r="W7" s="128">
        <v>56.508450954730101</v>
      </c>
      <c r="X7" s="128">
        <v>54.825546142719865</v>
      </c>
      <c r="Y7" s="128">
        <v>52.85053855996599</v>
      </c>
      <c r="Z7" s="128">
        <v>54.610992643628414</v>
      </c>
      <c r="AA7" s="128">
        <v>11.05082086367808</v>
      </c>
      <c r="AB7" s="128">
        <v>6.3632438160361824</v>
      </c>
      <c r="AC7" s="128">
        <v>1.8682967736758895</v>
      </c>
      <c r="AD7" s="128">
        <v>-2.5499345578399573</v>
      </c>
      <c r="AE7" s="128">
        <v>-5.0090271267024518</v>
      </c>
      <c r="AF7" s="128">
        <v>-7.872206468720603</v>
      </c>
      <c r="AG7" s="128">
        <v>-9.8907495311486429</v>
      </c>
      <c r="AH7" s="128">
        <v>-14.183676648490724</v>
      </c>
    </row>
    <row r="8" spans="1:34" x14ac:dyDescent="0.25">
      <c r="A8" s="126" t="s">
        <v>211</v>
      </c>
      <c r="B8" s="126">
        <v>600</v>
      </c>
      <c r="C8" s="126">
        <v>200</v>
      </c>
      <c r="D8" s="126" t="str">
        <f t="shared" si="0"/>
        <v>600200</v>
      </c>
      <c r="E8" s="126">
        <v>1200</v>
      </c>
      <c r="F8" s="126">
        <v>100</v>
      </c>
      <c r="G8" s="126">
        <v>67</v>
      </c>
      <c r="H8" s="126">
        <v>4</v>
      </c>
      <c r="I8" s="126">
        <v>14</v>
      </c>
      <c r="J8" s="127">
        <v>186.59262977210724</v>
      </c>
      <c r="K8" s="126">
        <v>2.1</v>
      </c>
      <c r="L8" s="126">
        <v>5.8</v>
      </c>
      <c r="M8" s="126">
        <v>19.100000000000001</v>
      </c>
      <c r="N8" s="126">
        <v>28.1</v>
      </c>
      <c r="O8" s="126">
        <v>36.6</v>
      </c>
      <c r="P8" s="126">
        <v>35.700000000000003</v>
      </c>
      <c r="Q8" s="126">
        <v>29.1</v>
      </c>
      <c r="R8" s="126">
        <v>27</v>
      </c>
      <c r="S8" s="128">
        <v>56.938927353539192</v>
      </c>
      <c r="T8" s="128">
        <v>58.410928772806514</v>
      </c>
      <c r="U8" s="128">
        <v>58.410840318635216</v>
      </c>
      <c r="V8" s="128">
        <v>58.410805285849065</v>
      </c>
      <c r="W8" s="128">
        <v>57.764709057218639</v>
      </c>
      <c r="X8" s="128">
        <v>56.508213360139493</v>
      </c>
      <c r="Y8" s="128">
        <v>54.820926952995499</v>
      </c>
      <c r="Z8" s="128">
        <v>52.918346200271245</v>
      </c>
      <c r="AA8" s="128">
        <v>18.612738310845316</v>
      </c>
      <c r="AB8" s="128">
        <v>13.361704402446707</v>
      </c>
      <c r="AC8" s="128">
        <v>8.8617703914218673</v>
      </c>
      <c r="AD8" s="128">
        <v>4.4617886032075136</v>
      </c>
      <c r="AE8" s="128">
        <v>0.42927027402759121</v>
      </c>
      <c r="AF8" s="128">
        <v>-2.2089937029215858</v>
      </c>
      <c r="AG8" s="128">
        <v>-4.6688591436258529</v>
      </c>
      <c r="AH8" s="128">
        <v>-6.839641341323909</v>
      </c>
    </row>
    <row r="9" spans="1:34" x14ac:dyDescent="0.25">
      <c r="A9" s="126" t="s">
        <v>211</v>
      </c>
      <c r="B9" s="126">
        <v>700</v>
      </c>
      <c r="C9" s="126">
        <v>200</v>
      </c>
      <c r="D9" s="126" t="str">
        <f t="shared" si="0"/>
        <v>700200</v>
      </c>
      <c r="E9" s="126">
        <v>1200</v>
      </c>
      <c r="F9" s="126">
        <v>100</v>
      </c>
      <c r="G9" s="126">
        <v>100</v>
      </c>
      <c r="H9" s="126">
        <v>4</v>
      </c>
      <c r="I9" s="126">
        <v>15</v>
      </c>
      <c r="J9" s="127">
        <v>287.25739534136278</v>
      </c>
      <c r="K9" s="126">
        <v>2</v>
      </c>
      <c r="L9" s="126">
        <v>3.6</v>
      </c>
      <c r="M9" s="126">
        <v>12.5</v>
      </c>
      <c r="N9" s="126">
        <v>22.4</v>
      </c>
      <c r="O9" s="126">
        <v>32</v>
      </c>
      <c r="P9" s="126">
        <v>30.1</v>
      </c>
      <c r="Q9" s="126">
        <v>22.1</v>
      </c>
      <c r="R9" s="126">
        <v>17.600000000000001</v>
      </c>
      <c r="S9" s="128">
        <v>58.19820577441304</v>
      </c>
      <c r="T9" s="128">
        <v>58.407598998289231</v>
      </c>
      <c r="U9" s="128">
        <v>58.415168354365875</v>
      </c>
      <c r="V9" s="128">
        <v>58.435360264248075</v>
      </c>
      <c r="W9" s="128">
        <v>56.507051525701783</v>
      </c>
      <c r="X9" s="128">
        <v>54.822748778179488</v>
      </c>
      <c r="Y9" s="128">
        <v>53.526144079510509</v>
      </c>
      <c r="Z9" s="128">
        <v>52.916058591400557</v>
      </c>
      <c r="AA9" s="128">
        <v>11.051620925187345</v>
      </c>
      <c r="AB9" s="128">
        <v>6.366176483533696</v>
      </c>
      <c r="AC9" s="128">
        <v>1.8584324054775967</v>
      </c>
      <c r="AD9" s="128">
        <v>-2.5527098973763165</v>
      </c>
      <c r="AE9" s="128">
        <v>-5.0090419302049831</v>
      </c>
      <c r="AF9" s="128">
        <v>-7.8702981752842867</v>
      </c>
      <c r="AG9" s="128">
        <v>-10.079891480243088</v>
      </c>
      <c r="AH9" s="128">
        <v>-12.838145709508444</v>
      </c>
    </row>
    <row r="10" spans="1:34" x14ac:dyDescent="0.25">
      <c r="A10" s="126" t="s">
        <v>211</v>
      </c>
      <c r="B10" s="126">
        <v>800</v>
      </c>
      <c r="C10" s="126">
        <v>200</v>
      </c>
      <c r="D10" s="126" t="str">
        <f t="shared" si="0"/>
        <v>800200</v>
      </c>
      <c r="E10" s="126">
        <v>1200</v>
      </c>
      <c r="F10" s="126">
        <v>100</v>
      </c>
      <c r="G10" s="126">
        <v>75</v>
      </c>
      <c r="H10" s="126">
        <v>5</v>
      </c>
      <c r="I10" s="126">
        <v>18</v>
      </c>
      <c r="J10" s="127">
        <v>282.013971736315</v>
      </c>
      <c r="K10" s="126">
        <v>2</v>
      </c>
      <c r="L10" s="126">
        <v>5.0999999999999996</v>
      </c>
      <c r="M10" s="126">
        <v>17</v>
      </c>
      <c r="N10" s="126">
        <v>26.3</v>
      </c>
      <c r="O10" s="126">
        <v>35</v>
      </c>
      <c r="P10" s="126">
        <v>34.200000000000003</v>
      </c>
      <c r="Q10" s="126">
        <v>26.8</v>
      </c>
      <c r="R10" s="126">
        <v>23.9</v>
      </c>
      <c r="S10" s="128">
        <v>54.60583633664573</v>
      </c>
      <c r="T10" s="128">
        <v>56.293134237725546</v>
      </c>
      <c r="U10" s="128">
        <v>56.293153285163612</v>
      </c>
      <c r="V10" s="128">
        <v>54.605549742405664</v>
      </c>
      <c r="W10" s="128">
        <v>54.605649311493934</v>
      </c>
      <c r="X10" s="128">
        <v>52.918482995286197</v>
      </c>
      <c r="Y10" s="128">
        <v>51.01597398323505</v>
      </c>
      <c r="Z10" s="128">
        <v>52.703114770825799</v>
      </c>
      <c r="AA10" s="128">
        <v>18.12015222549493</v>
      </c>
      <c r="AB10" s="128">
        <v>12.48001384042999</v>
      </c>
      <c r="AC10" s="128">
        <v>7.9800027485246305</v>
      </c>
      <c r="AD10" s="128">
        <v>4.9203099298635449</v>
      </c>
      <c r="AE10" s="128">
        <v>0.72028627116276278</v>
      </c>
      <c r="AF10" s="128">
        <v>-2.139724537705022</v>
      </c>
      <c r="AG10" s="128">
        <v>-4.2105685494736402</v>
      </c>
      <c r="AH10" s="128">
        <v>-8.4505829553419467</v>
      </c>
    </row>
    <row r="11" spans="1:34" x14ac:dyDescent="0.25">
      <c r="A11" s="126" t="s">
        <v>211</v>
      </c>
      <c r="B11" s="126">
        <v>900</v>
      </c>
      <c r="C11" s="126">
        <v>200</v>
      </c>
      <c r="D11" s="126" t="str">
        <f t="shared" si="0"/>
        <v>900200</v>
      </c>
      <c r="E11" s="126">
        <v>1200</v>
      </c>
      <c r="F11" s="126">
        <v>100</v>
      </c>
      <c r="G11" s="126">
        <v>100</v>
      </c>
      <c r="H11" s="126">
        <v>5</v>
      </c>
      <c r="I11" s="126">
        <v>19</v>
      </c>
      <c r="J11" s="127">
        <v>383.15938900393155</v>
      </c>
      <c r="K11" s="126">
        <v>2</v>
      </c>
      <c r="L11" s="126">
        <v>3.6</v>
      </c>
      <c r="M11" s="126">
        <v>12.5</v>
      </c>
      <c r="N11" s="126">
        <v>22.4</v>
      </c>
      <c r="O11" s="126">
        <v>32</v>
      </c>
      <c r="P11" s="126">
        <v>30.1</v>
      </c>
      <c r="Q11" s="126">
        <v>22.1</v>
      </c>
      <c r="R11" s="126">
        <v>17.600000000000001</v>
      </c>
      <c r="S11" s="128">
        <v>58.198206283003273</v>
      </c>
      <c r="T11" s="128">
        <v>58.407600634295449</v>
      </c>
      <c r="U11" s="128">
        <v>58.415168370393999</v>
      </c>
      <c r="V11" s="128">
        <v>58.435360157995461</v>
      </c>
      <c r="W11" s="128">
        <v>56.507051480498255</v>
      </c>
      <c r="X11" s="128">
        <v>54.822748800185408</v>
      </c>
      <c r="Y11" s="128">
        <v>53.526143509425886</v>
      </c>
      <c r="Z11" s="128">
        <v>52.916058752709077</v>
      </c>
      <c r="AA11" s="128">
        <v>11.051620582551466</v>
      </c>
      <c r="AB11" s="128">
        <v>6.3661753561260097</v>
      </c>
      <c r="AC11" s="128">
        <v>1.8584323955687776</v>
      </c>
      <c r="AD11" s="128">
        <v>-2.5527098315737842</v>
      </c>
      <c r="AE11" s="128">
        <v>-5.0090419306943144</v>
      </c>
      <c r="AF11" s="128">
        <v>-7.8702981888264105</v>
      </c>
      <c r="AG11" s="128">
        <v>-10.079891069310758</v>
      </c>
      <c r="AH11" s="128">
        <v>-12.838145818455049</v>
      </c>
    </row>
    <row r="12" spans="1:34" x14ac:dyDescent="0.25">
      <c r="A12" s="126" t="s">
        <v>211</v>
      </c>
      <c r="B12" s="126">
        <v>1000</v>
      </c>
      <c r="C12" s="126">
        <v>200</v>
      </c>
      <c r="D12" s="126" t="str">
        <f t="shared" si="0"/>
        <v>1000200</v>
      </c>
      <c r="E12" s="126">
        <v>1200</v>
      </c>
      <c r="F12" s="126">
        <v>100</v>
      </c>
      <c r="G12" s="126">
        <v>80</v>
      </c>
      <c r="H12" s="126">
        <v>6</v>
      </c>
      <c r="I12" s="126">
        <v>21</v>
      </c>
      <c r="J12" s="127">
        <v>377.39132801054188</v>
      </c>
      <c r="K12" s="126">
        <v>2</v>
      </c>
      <c r="L12" s="126">
        <v>4.7</v>
      </c>
      <c r="M12" s="126">
        <v>15.9</v>
      </c>
      <c r="N12" s="126">
        <v>25.3</v>
      </c>
      <c r="O12" s="126">
        <v>34.200000000000003</v>
      </c>
      <c r="P12" s="126">
        <v>33.4</v>
      </c>
      <c r="Q12" s="126">
        <v>25.5</v>
      </c>
      <c r="R12" s="126">
        <v>22.1</v>
      </c>
      <c r="S12" s="128">
        <v>58.195724282830604</v>
      </c>
      <c r="T12" s="128">
        <v>58.410912113099783</v>
      </c>
      <c r="U12" s="128">
        <v>58.410927107861177</v>
      </c>
      <c r="V12" s="128">
        <v>58.410866558609648</v>
      </c>
      <c r="W12" s="128">
        <v>56.508360206550606</v>
      </c>
      <c r="X12" s="128">
        <v>54.820963135777355</v>
      </c>
      <c r="Y12" s="128">
        <v>54.605699872361143</v>
      </c>
      <c r="Z12" s="128">
        <v>54.820824119163987</v>
      </c>
      <c r="AA12" s="128">
        <v>15.050750933553068</v>
      </c>
      <c r="AB12" s="128">
        <v>10.36172144755186</v>
      </c>
      <c r="AC12" s="128">
        <v>5.8617005520621346</v>
      </c>
      <c r="AD12" s="128">
        <v>1.4617416455961385</v>
      </c>
      <c r="AE12" s="128">
        <v>-1.009087081975385</v>
      </c>
      <c r="AF12" s="128">
        <v>-3.8688974252413573</v>
      </c>
      <c r="AG12" s="128">
        <v>-7.2798048310100132</v>
      </c>
      <c r="AH12" s="128">
        <v>-10.568782283211108</v>
      </c>
    </row>
    <row r="13" spans="1:34" x14ac:dyDescent="0.25">
      <c r="A13" s="126" t="s">
        <v>211</v>
      </c>
      <c r="B13" s="126">
        <v>1100</v>
      </c>
      <c r="C13" s="126">
        <v>200</v>
      </c>
      <c r="D13" s="126" t="str">
        <f t="shared" si="0"/>
        <v>1100200</v>
      </c>
      <c r="E13" s="126">
        <v>1200</v>
      </c>
      <c r="F13" s="126">
        <v>100</v>
      </c>
      <c r="G13" s="126">
        <v>100</v>
      </c>
      <c r="H13" s="126">
        <v>6</v>
      </c>
      <c r="I13" s="126">
        <v>22</v>
      </c>
      <c r="J13" s="127">
        <v>478.57819325884782</v>
      </c>
      <c r="K13" s="126">
        <v>2</v>
      </c>
      <c r="L13" s="126">
        <v>3.6</v>
      </c>
      <c r="M13" s="126">
        <v>12.5</v>
      </c>
      <c r="N13" s="126">
        <v>22.4</v>
      </c>
      <c r="O13" s="126">
        <v>32</v>
      </c>
      <c r="P13" s="126">
        <v>30.1</v>
      </c>
      <c r="Q13" s="126">
        <v>22.1</v>
      </c>
      <c r="R13" s="126">
        <v>17.600000000000001</v>
      </c>
      <c r="S13" s="128">
        <v>56.50836484422738</v>
      </c>
      <c r="T13" s="128">
        <v>56.723572854222432</v>
      </c>
      <c r="U13" s="128">
        <v>56.724054929941175</v>
      </c>
      <c r="V13" s="128">
        <v>56.723614882847279</v>
      </c>
      <c r="W13" s="128">
        <v>54.820928774201867</v>
      </c>
      <c r="X13" s="128">
        <v>53.13752577996047</v>
      </c>
      <c r="Y13" s="128">
        <v>51.876961634921543</v>
      </c>
      <c r="Z13" s="128">
        <v>51.231070644326991</v>
      </c>
      <c r="AA13" s="128">
        <v>12.390909914297865</v>
      </c>
      <c r="AB13" s="128">
        <v>7.7018715696564044</v>
      </c>
      <c r="AC13" s="128">
        <v>3.2015177518769034</v>
      </c>
      <c r="AD13" s="128">
        <v>-1.198157311840361</v>
      </c>
      <c r="AE13" s="128">
        <v>-3.6688598039725657</v>
      </c>
      <c r="AF13" s="128">
        <v>-6.531550537472989</v>
      </c>
      <c r="AG13" s="128">
        <v>-8.7668310031889085</v>
      </c>
      <c r="AH13" s="128">
        <v>-11.499524570228193</v>
      </c>
    </row>
    <row r="14" spans="1:34" x14ac:dyDescent="0.25">
      <c r="A14" s="126" t="s">
        <v>211</v>
      </c>
      <c r="B14" s="126">
        <v>1200</v>
      </c>
      <c r="C14" s="126">
        <v>200</v>
      </c>
      <c r="D14" s="126" t="str">
        <f t="shared" si="0"/>
        <v>1200200</v>
      </c>
      <c r="E14" s="126">
        <v>1200</v>
      </c>
      <c r="F14" s="126">
        <v>100</v>
      </c>
      <c r="G14" s="126">
        <v>83</v>
      </c>
      <c r="H14" s="126">
        <v>7</v>
      </c>
      <c r="I14" s="126">
        <v>24</v>
      </c>
      <c r="J14" s="127">
        <v>472.78175865667356</v>
      </c>
      <c r="K14" s="126">
        <v>2</v>
      </c>
      <c r="L14" s="126">
        <v>4.5999999999999996</v>
      </c>
      <c r="M14" s="126">
        <v>15.2</v>
      </c>
      <c r="N14" s="126">
        <v>24.8</v>
      </c>
      <c r="O14" s="126">
        <v>33.700000000000003</v>
      </c>
      <c r="P14" s="126">
        <v>32.799999999999997</v>
      </c>
      <c r="Q14" s="126">
        <v>24.8</v>
      </c>
      <c r="R14" s="126">
        <v>21.4</v>
      </c>
      <c r="S14" s="128">
        <v>58.195760465774434</v>
      </c>
      <c r="T14" s="128">
        <v>58.410966827145991</v>
      </c>
      <c r="U14" s="128">
        <v>58.410961321781734</v>
      </c>
      <c r="V14" s="128">
        <v>57.764994831747572</v>
      </c>
      <c r="W14" s="128">
        <v>56.077723125339269</v>
      </c>
      <c r="X14" s="128">
        <v>54.820966235443585</v>
      </c>
      <c r="Y14" s="128">
        <v>54.605661296903861</v>
      </c>
      <c r="Z14" s="128">
        <v>53.564337824954819</v>
      </c>
      <c r="AA14" s="128">
        <v>15.050774902499539</v>
      </c>
      <c r="AB14" s="128">
        <v>10.361720715412108</v>
      </c>
      <c r="AC14" s="128">
        <v>5.8616909962822428</v>
      </c>
      <c r="AD14" s="128">
        <v>1.6290491661683437</v>
      </c>
      <c r="AE14" s="128">
        <v>-1.2308567565967787</v>
      </c>
      <c r="AF14" s="128">
        <v>-3.8689025210650159</v>
      </c>
      <c r="AG14" s="128">
        <v>-7.279789727901715</v>
      </c>
      <c r="AH14" s="128">
        <v>-10.00702146979773</v>
      </c>
    </row>
    <row r="15" spans="1:34" x14ac:dyDescent="0.25">
      <c r="A15" s="126" t="s">
        <v>211</v>
      </c>
      <c r="B15" s="126">
        <v>300</v>
      </c>
      <c r="C15" s="126">
        <v>250</v>
      </c>
      <c r="D15" s="126" t="str">
        <f t="shared" si="0"/>
        <v>300250</v>
      </c>
      <c r="E15" s="126">
        <v>1200</v>
      </c>
      <c r="F15" s="126">
        <v>100</v>
      </c>
      <c r="G15" s="126">
        <v>50</v>
      </c>
      <c r="H15" s="126">
        <v>2</v>
      </c>
      <c r="I15" s="126">
        <v>10</v>
      </c>
      <c r="J15" s="127">
        <v>116.62040519235751</v>
      </c>
      <c r="K15" s="126">
        <v>2.2000000000000002</v>
      </c>
      <c r="L15" s="126">
        <v>7.1</v>
      </c>
      <c r="M15" s="126">
        <v>22.5</v>
      </c>
      <c r="N15" s="126">
        <v>31.8</v>
      </c>
      <c r="O15" s="126">
        <v>38.6</v>
      </c>
      <c r="P15" s="126">
        <v>37.9</v>
      </c>
      <c r="Q15" s="126">
        <v>32.9</v>
      </c>
      <c r="R15" s="126">
        <v>32.200000000000003</v>
      </c>
      <c r="S15" s="128">
        <v>56.938902793907864</v>
      </c>
      <c r="T15" s="128">
        <v>58.195624374580746</v>
      </c>
      <c r="U15" s="128">
        <v>58.195508331643055</v>
      </c>
      <c r="V15" s="128">
        <v>58.195609197178293</v>
      </c>
      <c r="W15" s="128">
        <v>58.411057416788211</v>
      </c>
      <c r="X15" s="128">
        <v>56.508217604212689</v>
      </c>
      <c r="Y15" s="128">
        <v>54.820980759973558</v>
      </c>
      <c r="Z15" s="128">
        <v>54.605705340182553</v>
      </c>
      <c r="AA15" s="128">
        <v>17.612736781146754</v>
      </c>
      <c r="AB15" s="128">
        <v>12.750797064784951</v>
      </c>
      <c r="AC15" s="128">
        <v>8.2508833289719199</v>
      </c>
      <c r="AD15" s="128">
        <v>3.850809441741156</v>
      </c>
      <c r="AE15" s="128">
        <v>-0.73839570104101448</v>
      </c>
      <c r="AF15" s="128">
        <v>-3.2089904539448488</v>
      </c>
      <c r="AG15" s="128">
        <v>-5.6689026331004877</v>
      </c>
      <c r="AH15" s="128">
        <v>-9.179817495349873</v>
      </c>
    </row>
    <row r="16" spans="1:34" x14ac:dyDescent="0.25">
      <c r="A16" s="126" t="s">
        <v>211</v>
      </c>
      <c r="B16" s="126">
        <v>400</v>
      </c>
      <c r="C16" s="126">
        <v>250</v>
      </c>
      <c r="D16" s="126" t="str">
        <f t="shared" si="0"/>
        <v>400250</v>
      </c>
      <c r="E16" s="126">
        <v>1200</v>
      </c>
      <c r="F16" s="126">
        <v>100</v>
      </c>
      <c r="G16" s="126">
        <v>100</v>
      </c>
      <c r="H16" s="126">
        <v>2</v>
      </c>
      <c r="I16" s="126">
        <v>11</v>
      </c>
      <c r="J16" s="127">
        <v>246.10069033229655</v>
      </c>
      <c r="K16" s="126">
        <v>2</v>
      </c>
      <c r="L16" s="126">
        <v>3.6</v>
      </c>
      <c r="M16" s="126">
        <v>12.5</v>
      </c>
      <c r="N16" s="126">
        <v>22.4</v>
      </c>
      <c r="O16" s="126">
        <v>32</v>
      </c>
      <c r="P16" s="126">
        <v>30.1</v>
      </c>
      <c r="Q16" s="126">
        <v>22.1</v>
      </c>
      <c r="R16" s="126">
        <v>17.600000000000001</v>
      </c>
      <c r="S16" s="128">
        <v>51.446473378260471</v>
      </c>
      <c r="T16" s="128">
        <v>56.292629593459544</v>
      </c>
      <c r="U16" s="128">
        <v>54.605121480593645</v>
      </c>
      <c r="V16" s="128">
        <v>54.606361028898043</v>
      </c>
      <c r="W16" s="128">
        <v>52.917071752894827</v>
      </c>
      <c r="X16" s="128">
        <v>52.91512698965068</v>
      </c>
      <c r="Y16" s="128">
        <v>51.015125772388529</v>
      </c>
      <c r="Z16" s="128">
        <v>45.952522743027735</v>
      </c>
      <c r="AA16" s="128">
        <v>10.411229897484755</v>
      </c>
      <c r="AB16" s="128">
        <v>1.4802214444104473</v>
      </c>
      <c r="AC16" s="128">
        <v>-1.6794185508816757</v>
      </c>
      <c r="AD16" s="128">
        <v>-6.080423013637251</v>
      </c>
      <c r="AE16" s="128">
        <v>-8.9397072356439971</v>
      </c>
      <c r="AF16" s="128">
        <v>-12.137260112213736</v>
      </c>
      <c r="AG16" s="128">
        <v>-14.209982429272197</v>
      </c>
      <c r="AH16" s="128">
        <v>-13.089052886174521</v>
      </c>
    </row>
    <row r="17" spans="1:34" x14ac:dyDescent="0.25">
      <c r="A17" s="126" t="s">
        <v>211</v>
      </c>
      <c r="B17" s="126">
        <v>500</v>
      </c>
      <c r="C17" s="126">
        <v>250</v>
      </c>
      <c r="D17" s="126" t="str">
        <f t="shared" si="0"/>
        <v>500250</v>
      </c>
      <c r="E17" s="126">
        <v>1200</v>
      </c>
      <c r="F17" s="126">
        <v>100</v>
      </c>
      <c r="G17" s="126">
        <v>100</v>
      </c>
      <c r="H17" s="126">
        <v>3</v>
      </c>
      <c r="I17" s="126">
        <v>14</v>
      </c>
      <c r="J17" s="127">
        <v>246.13648642413133</v>
      </c>
      <c r="K17" s="126">
        <v>2</v>
      </c>
      <c r="L17" s="126">
        <v>3.6</v>
      </c>
      <c r="M17" s="126">
        <v>12.5</v>
      </c>
      <c r="N17" s="126">
        <v>22.4</v>
      </c>
      <c r="O17" s="126">
        <v>32</v>
      </c>
      <c r="P17" s="126">
        <v>30.1</v>
      </c>
      <c r="Q17" s="126">
        <v>22.1</v>
      </c>
      <c r="R17" s="126">
        <v>17.600000000000001</v>
      </c>
      <c r="S17" s="128">
        <v>58.411008444543455</v>
      </c>
      <c r="T17" s="128">
        <v>59.452399536290962</v>
      </c>
      <c r="U17" s="128">
        <v>57.765220603576459</v>
      </c>
      <c r="V17" s="128">
        <v>56.508380793964093</v>
      </c>
      <c r="W17" s="128">
        <v>54.82088682986371</v>
      </c>
      <c r="X17" s="128">
        <v>54.8211854992919</v>
      </c>
      <c r="Y17" s="128">
        <v>54.605591396865137</v>
      </c>
      <c r="Z17" s="128">
        <v>54.820912682479779</v>
      </c>
      <c r="AA17" s="128">
        <v>11.661680311681584</v>
      </c>
      <c r="AB17" s="128">
        <v>6.188851706422783</v>
      </c>
      <c r="AC17" s="128">
        <v>3.0288928255891738</v>
      </c>
      <c r="AD17" s="128">
        <v>-0.80910776041303045</v>
      </c>
      <c r="AE17" s="128">
        <v>-3.6688551028501548</v>
      </c>
      <c r="AF17" s="128">
        <v>-6.8690499637100544</v>
      </c>
      <c r="AG17" s="128">
        <v>-10.279762322934024</v>
      </c>
      <c r="AH17" s="128">
        <v>-13.568892365622702</v>
      </c>
    </row>
    <row r="18" spans="1:34" x14ac:dyDescent="0.25">
      <c r="A18" s="126" t="s">
        <v>211</v>
      </c>
      <c r="B18" s="126">
        <v>600</v>
      </c>
      <c r="C18" s="126">
        <v>250</v>
      </c>
      <c r="D18" s="126" t="str">
        <f t="shared" si="0"/>
        <v>600250</v>
      </c>
      <c r="E18" s="126">
        <v>1200</v>
      </c>
      <c r="F18" s="126">
        <v>100</v>
      </c>
      <c r="G18" s="126">
        <v>67</v>
      </c>
      <c r="H18" s="126">
        <v>4</v>
      </c>
      <c r="I18" s="126">
        <v>16</v>
      </c>
      <c r="J18" s="127">
        <v>238.18771662983335</v>
      </c>
      <c r="K18" s="126">
        <v>2.1</v>
      </c>
      <c r="L18" s="126">
        <v>5.8</v>
      </c>
      <c r="M18" s="126">
        <v>19.100000000000001</v>
      </c>
      <c r="N18" s="126">
        <v>28.1</v>
      </c>
      <c r="O18" s="126">
        <v>36.6</v>
      </c>
      <c r="P18" s="126">
        <v>35.700000000000003</v>
      </c>
      <c r="Q18" s="126">
        <v>29.1</v>
      </c>
      <c r="R18" s="126">
        <v>27</v>
      </c>
      <c r="S18" s="128">
        <v>56.508415273952011</v>
      </c>
      <c r="T18" s="128">
        <v>59.452518700211797</v>
      </c>
      <c r="U18" s="128">
        <v>57.764930889036854</v>
      </c>
      <c r="V18" s="128">
        <v>57.765165190874079</v>
      </c>
      <c r="W18" s="128">
        <v>56.508152531227843</v>
      </c>
      <c r="X18" s="128">
        <v>54.821105085993523</v>
      </c>
      <c r="Y18" s="128">
        <v>52.918234502408446</v>
      </c>
      <c r="Z18" s="128">
        <v>54.605720846737313</v>
      </c>
      <c r="AA18" s="128">
        <v>19.39091179148221</v>
      </c>
      <c r="AB18" s="128">
        <v>13.188790816777901</v>
      </c>
      <c r="AC18" s="128">
        <v>10.029093224126244</v>
      </c>
      <c r="AD18" s="128">
        <v>5.6289174465039586</v>
      </c>
      <c r="AE18" s="128">
        <v>1.9910546531433961</v>
      </c>
      <c r="AF18" s="128">
        <v>-0.86897698284093616</v>
      </c>
      <c r="AG18" s="128">
        <v>-2.9395611175622189</v>
      </c>
      <c r="AH18" s="128">
        <v>-7.1797997043648127</v>
      </c>
    </row>
    <row r="19" spans="1:34" x14ac:dyDescent="0.25">
      <c r="A19" s="126" t="s">
        <v>211</v>
      </c>
      <c r="B19" s="126">
        <v>700</v>
      </c>
      <c r="C19" s="126">
        <v>250</v>
      </c>
      <c r="D19" s="126" t="str">
        <f t="shared" si="0"/>
        <v>700250</v>
      </c>
      <c r="E19" s="126">
        <v>1200</v>
      </c>
      <c r="F19" s="126">
        <v>100</v>
      </c>
      <c r="G19" s="126">
        <v>100</v>
      </c>
      <c r="H19" s="126">
        <v>4</v>
      </c>
      <c r="I19" s="126">
        <v>17</v>
      </c>
      <c r="J19" s="127">
        <v>369.29282423024074</v>
      </c>
      <c r="K19" s="126">
        <v>2</v>
      </c>
      <c r="L19" s="126">
        <v>3.6</v>
      </c>
      <c r="M19" s="126">
        <v>12.5</v>
      </c>
      <c r="N19" s="126">
        <v>22.4</v>
      </c>
      <c r="O19" s="126">
        <v>32</v>
      </c>
      <c r="P19" s="126">
        <v>30.1</v>
      </c>
      <c r="Q19" s="126">
        <v>22.1</v>
      </c>
      <c r="R19" s="126">
        <v>17.600000000000001</v>
      </c>
      <c r="S19" s="128">
        <v>58.411013084262407</v>
      </c>
      <c r="T19" s="128">
        <v>59.452404645424565</v>
      </c>
      <c r="U19" s="128">
        <v>57.765237782007254</v>
      </c>
      <c r="V19" s="128">
        <v>56.508448520237685</v>
      </c>
      <c r="W19" s="128">
        <v>54.820950855985416</v>
      </c>
      <c r="X19" s="128">
        <v>54.821431587198603</v>
      </c>
      <c r="Y19" s="128">
        <v>52.918322332388804</v>
      </c>
      <c r="Z19" s="128">
        <v>54.605690572803915</v>
      </c>
      <c r="AA19" s="128">
        <v>11.661681442385882</v>
      </c>
      <c r="AB19" s="128">
        <v>6.1888518320822818</v>
      </c>
      <c r="AC19" s="128">
        <v>3.0288735760355716</v>
      </c>
      <c r="AD19" s="128">
        <v>-0.80913728653766659</v>
      </c>
      <c r="AE19" s="128">
        <v>-3.6688531705696894</v>
      </c>
      <c r="AF19" s="128">
        <v>-6.8692137492756427</v>
      </c>
      <c r="AG19" s="128">
        <v>-8.9396358259056115</v>
      </c>
      <c r="AH19" s="128">
        <v>-13.179807530960097</v>
      </c>
    </row>
    <row r="20" spans="1:34" x14ac:dyDescent="0.25">
      <c r="A20" s="126" t="s">
        <v>211</v>
      </c>
      <c r="B20" s="126">
        <v>800</v>
      </c>
      <c r="C20" s="126">
        <v>250</v>
      </c>
      <c r="D20" s="126" t="str">
        <f t="shared" si="0"/>
        <v>800250</v>
      </c>
      <c r="E20" s="126">
        <v>1200</v>
      </c>
      <c r="F20" s="126">
        <v>100</v>
      </c>
      <c r="G20" s="126">
        <v>75</v>
      </c>
      <c r="H20" s="126">
        <v>5</v>
      </c>
      <c r="I20" s="126">
        <v>20</v>
      </c>
      <c r="J20" s="127">
        <v>360.00010617279543</v>
      </c>
      <c r="K20" s="126">
        <v>2</v>
      </c>
      <c r="L20" s="126">
        <v>5.0999999999999996</v>
      </c>
      <c r="M20" s="126">
        <v>17</v>
      </c>
      <c r="N20" s="126">
        <v>26.3</v>
      </c>
      <c r="O20" s="126">
        <v>35</v>
      </c>
      <c r="P20" s="126">
        <v>34.200000000000003</v>
      </c>
      <c r="Q20" s="126">
        <v>26.8</v>
      </c>
      <c r="R20" s="126">
        <v>23.9</v>
      </c>
      <c r="S20" s="128">
        <v>56.293148033867432</v>
      </c>
      <c r="T20" s="128">
        <v>56.508345544747897</v>
      </c>
      <c r="U20" s="128">
        <v>56.508274361553177</v>
      </c>
      <c r="V20" s="128">
        <v>56.508309841863756</v>
      </c>
      <c r="W20" s="128">
        <v>54.82087874295545</v>
      </c>
      <c r="X20" s="128">
        <v>52.918521662933372</v>
      </c>
      <c r="Y20" s="128">
        <v>52.918173849491147</v>
      </c>
      <c r="Z20" s="128">
        <v>51.661561653931237</v>
      </c>
      <c r="AA20" s="128">
        <v>17.780000385795496</v>
      </c>
      <c r="AB20" s="128">
        <v>13.09095038562068</v>
      </c>
      <c r="AC20" s="128">
        <v>8.590986614256245</v>
      </c>
      <c r="AD20" s="128">
        <v>4.1909569252200587</v>
      </c>
      <c r="AE20" s="128">
        <v>1.3311622339358242</v>
      </c>
      <c r="AF20" s="128">
        <v>-1.13976315861731</v>
      </c>
      <c r="AG20" s="128">
        <v>-4.9395134673538852</v>
      </c>
      <c r="AH20" s="128">
        <v>-7.277638268292363</v>
      </c>
    </row>
    <row r="21" spans="1:34" x14ac:dyDescent="0.25">
      <c r="A21" s="126" t="s">
        <v>211</v>
      </c>
      <c r="B21" s="126">
        <v>900</v>
      </c>
      <c r="C21" s="126">
        <v>250</v>
      </c>
      <c r="D21" s="126" t="str">
        <f t="shared" si="0"/>
        <v>900250</v>
      </c>
      <c r="E21" s="126">
        <v>1200</v>
      </c>
      <c r="F21" s="126">
        <v>100</v>
      </c>
      <c r="G21" s="126">
        <v>100</v>
      </c>
      <c r="H21" s="126">
        <v>5</v>
      </c>
      <c r="I21" s="126">
        <v>21</v>
      </c>
      <c r="J21" s="127">
        <v>492.31974236074473</v>
      </c>
      <c r="K21" s="126">
        <v>2</v>
      </c>
      <c r="L21" s="126">
        <v>3.6</v>
      </c>
      <c r="M21" s="126">
        <v>12.5</v>
      </c>
      <c r="N21" s="126">
        <v>22.4</v>
      </c>
      <c r="O21" s="126">
        <v>32</v>
      </c>
      <c r="P21" s="126">
        <v>30.1</v>
      </c>
      <c r="Q21" s="126">
        <v>22.1</v>
      </c>
      <c r="R21" s="126">
        <v>17.600000000000001</v>
      </c>
      <c r="S21" s="128">
        <v>58.423811653671699</v>
      </c>
      <c r="T21" s="128">
        <v>59.451377082373902</v>
      </c>
      <c r="U21" s="128">
        <v>56.551542336189279</v>
      </c>
      <c r="V21" s="128">
        <v>56.568570575810568</v>
      </c>
      <c r="W21" s="128">
        <v>54.825666288722012</v>
      </c>
      <c r="X21" s="128">
        <v>54.736113911099736</v>
      </c>
      <c r="Y21" s="128">
        <v>52.926111819813784</v>
      </c>
      <c r="Z21" s="128">
        <v>54.592247388872629</v>
      </c>
      <c r="AA21" s="128">
        <v>11.665994260985732</v>
      </c>
      <c r="AB21" s="128">
        <v>6.1996602010810005</v>
      </c>
      <c r="AC21" s="128">
        <v>3.5724137777114464</v>
      </c>
      <c r="AD21" s="128">
        <v>-0.86362388735118367</v>
      </c>
      <c r="AE21" s="128">
        <v>-3.6688294920502207</v>
      </c>
      <c r="AF21" s="128">
        <v>-6.8119720749760351</v>
      </c>
      <c r="AG21" s="128">
        <v>-8.9466086114421373</v>
      </c>
      <c r="AH21" s="128">
        <v>-13.171820033409073</v>
      </c>
    </row>
    <row r="22" spans="1:34" x14ac:dyDescent="0.25">
      <c r="A22" s="126" t="s">
        <v>211</v>
      </c>
      <c r="B22" s="126">
        <v>1000</v>
      </c>
      <c r="C22" s="126">
        <v>250</v>
      </c>
      <c r="D22" s="126" t="str">
        <f t="shared" si="0"/>
        <v>1000250</v>
      </c>
      <c r="E22" s="126">
        <v>1200</v>
      </c>
      <c r="F22" s="126">
        <v>100</v>
      </c>
      <c r="G22" s="126">
        <v>80</v>
      </c>
      <c r="H22" s="126">
        <v>6</v>
      </c>
      <c r="I22" s="126">
        <v>24</v>
      </c>
      <c r="J22" s="127">
        <v>483.07256453279462</v>
      </c>
      <c r="K22" s="126">
        <v>2</v>
      </c>
      <c r="L22" s="126">
        <v>4.7</v>
      </c>
      <c r="M22" s="126">
        <v>15.9</v>
      </c>
      <c r="N22" s="126">
        <v>25.3</v>
      </c>
      <c r="O22" s="126">
        <v>34.200000000000003</v>
      </c>
      <c r="P22" s="126">
        <v>33.4</v>
      </c>
      <c r="Q22" s="126">
        <v>25.5</v>
      </c>
      <c r="R22" s="126">
        <v>22.1</v>
      </c>
      <c r="S22" s="128">
        <v>58.411031492207329</v>
      </c>
      <c r="T22" s="128">
        <v>59.452459675101402</v>
      </c>
      <c r="U22" s="128">
        <v>57.765165260983352</v>
      </c>
      <c r="V22" s="128">
        <v>57.765380874497545</v>
      </c>
      <c r="W22" s="128">
        <v>54.821073274062961</v>
      </c>
      <c r="X22" s="128">
        <v>56.508125080203868</v>
      </c>
      <c r="Y22" s="128">
        <v>54.820947760882568</v>
      </c>
      <c r="Z22" s="128">
        <v>53.564337831161005</v>
      </c>
      <c r="AA22" s="128">
        <v>15.661687874556536</v>
      </c>
      <c r="AB22" s="128">
        <v>10.188819070163742</v>
      </c>
      <c r="AC22" s="128">
        <v>7.0289384278753335</v>
      </c>
      <c r="AD22" s="128">
        <v>2.6287579452629437</v>
      </c>
      <c r="AE22" s="128">
        <v>0.33105506915303801</v>
      </c>
      <c r="AF22" s="128">
        <v>-4.2089249230843926</v>
      </c>
      <c r="AG22" s="128">
        <v>-6.6688868413414335</v>
      </c>
      <c r="AH22" s="128">
        <v>-9.0070139427491398</v>
      </c>
    </row>
    <row r="23" spans="1:34" x14ac:dyDescent="0.25">
      <c r="A23" s="126" t="s">
        <v>211</v>
      </c>
      <c r="B23" s="126">
        <v>1100</v>
      </c>
      <c r="C23" s="126">
        <v>250</v>
      </c>
      <c r="D23" s="126" t="str">
        <f t="shared" si="0"/>
        <v>1100250</v>
      </c>
      <c r="E23" s="126">
        <v>1200</v>
      </c>
      <c r="F23" s="126">
        <v>100</v>
      </c>
      <c r="G23" s="126">
        <v>100</v>
      </c>
      <c r="H23" s="126">
        <v>6</v>
      </c>
      <c r="I23" s="126">
        <v>25</v>
      </c>
      <c r="J23" s="127">
        <v>615.19297335135434</v>
      </c>
      <c r="K23" s="126">
        <v>2</v>
      </c>
      <c r="L23" s="126">
        <v>3.6</v>
      </c>
      <c r="M23" s="126">
        <v>12.5</v>
      </c>
      <c r="N23" s="126">
        <v>22.4</v>
      </c>
      <c r="O23" s="126">
        <v>32</v>
      </c>
      <c r="P23" s="126">
        <v>30.1</v>
      </c>
      <c r="Q23" s="126">
        <v>22.1</v>
      </c>
      <c r="R23" s="126">
        <v>17.600000000000001</v>
      </c>
      <c r="S23" s="128">
        <v>56.72362827382058</v>
      </c>
      <c r="T23" s="128">
        <v>57.765072498985127</v>
      </c>
      <c r="U23" s="128">
        <v>54.820886089411509</v>
      </c>
      <c r="V23" s="128">
        <v>54.820928991281946</v>
      </c>
      <c r="W23" s="128">
        <v>53.133576443323342</v>
      </c>
      <c r="X23" s="128">
        <v>53.13362429687097</v>
      </c>
      <c r="Y23" s="128">
        <v>51.230976192673275</v>
      </c>
      <c r="Z23" s="128">
        <v>52.918413024041875</v>
      </c>
      <c r="AA23" s="128">
        <v>13.001820303538693</v>
      </c>
      <c r="AB23" s="128">
        <v>7.5289677700277737</v>
      </c>
      <c r="AC23" s="128">
        <v>4.9311618118662297</v>
      </c>
      <c r="AD23" s="128">
        <v>0.5311354021269965</v>
      </c>
      <c r="AE23" s="128">
        <v>-2.3286945169060593</v>
      </c>
      <c r="AF23" s="128">
        <v>-5.5287277670252069</v>
      </c>
      <c r="AG23" s="128">
        <v>-7.5994564427510802</v>
      </c>
      <c r="AH23" s="128">
        <v>-11.839689417489554</v>
      </c>
    </row>
    <row r="24" spans="1:34" x14ac:dyDescent="0.25">
      <c r="A24" s="126" t="s">
        <v>211</v>
      </c>
      <c r="B24" s="126">
        <v>1200</v>
      </c>
      <c r="C24" s="126">
        <v>250</v>
      </c>
      <c r="D24" s="126" t="str">
        <f t="shared" si="0"/>
        <v>1200250</v>
      </c>
      <c r="E24" s="126">
        <v>1200</v>
      </c>
      <c r="F24" s="126">
        <v>100</v>
      </c>
      <c r="G24" s="126">
        <v>83</v>
      </c>
      <c r="H24" s="126">
        <v>7</v>
      </c>
      <c r="I24" s="126">
        <v>27</v>
      </c>
      <c r="J24" s="127">
        <v>606.43455649476823</v>
      </c>
      <c r="K24" s="126">
        <v>2</v>
      </c>
      <c r="L24" s="126">
        <v>4.5999999999999996</v>
      </c>
      <c r="M24" s="126">
        <v>15.2</v>
      </c>
      <c r="N24" s="126">
        <v>24.8</v>
      </c>
      <c r="O24" s="126">
        <v>33.700000000000003</v>
      </c>
      <c r="P24" s="126">
        <v>32.799999999999997</v>
      </c>
      <c r="Q24" s="126">
        <v>24.8</v>
      </c>
      <c r="R24" s="126">
        <v>21.4</v>
      </c>
      <c r="S24" s="128">
        <v>56.511258600227478</v>
      </c>
      <c r="T24" s="128">
        <v>58.196790000341998</v>
      </c>
      <c r="U24" s="128">
        <v>58.192981175371578</v>
      </c>
      <c r="V24" s="128">
        <v>60.921511221825043</v>
      </c>
      <c r="W24" s="128">
        <v>56.543236900053778</v>
      </c>
      <c r="X24" s="128">
        <v>54.546331681445572</v>
      </c>
      <c r="Y24" s="128">
        <v>54.788569628863669</v>
      </c>
      <c r="Z24" s="128">
        <v>53.576331506862331</v>
      </c>
      <c r="AA24" s="128">
        <v>16.391731021538533</v>
      </c>
      <c r="AB24" s="128">
        <v>10.752252548762019</v>
      </c>
      <c r="AC24" s="128">
        <v>6.2552131280347245</v>
      </c>
      <c r="AD24" s="128">
        <v>-9.0894554375330443E-3</v>
      </c>
      <c r="AE24" s="128">
        <v>-1.0091146147338235</v>
      </c>
      <c r="AF24" s="128">
        <v>-3.4371162680798562</v>
      </c>
      <c r="AG24" s="128">
        <v>-6.6446537964127703</v>
      </c>
      <c r="AH24" s="128">
        <v>-9.0158508636565671</v>
      </c>
    </row>
    <row r="25" spans="1:34" x14ac:dyDescent="0.25">
      <c r="A25" s="126" t="s">
        <v>211</v>
      </c>
      <c r="B25" s="126">
        <v>300</v>
      </c>
      <c r="C25" s="126">
        <v>300</v>
      </c>
      <c r="D25" s="126" t="str">
        <f t="shared" si="0"/>
        <v>300300</v>
      </c>
      <c r="E25" s="126">
        <v>1200</v>
      </c>
      <c r="F25" s="126">
        <v>100</v>
      </c>
      <c r="G25" s="126">
        <v>50</v>
      </c>
      <c r="H25" s="126">
        <v>2</v>
      </c>
      <c r="I25" s="126">
        <v>11</v>
      </c>
      <c r="J25" s="127">
        <v>141.4052014193133</v>
      </c>
      <c r="K25" s="126">
        <v>2.2000000000000002</v>
      </c>
      <c r="L25" s="126">
        <v>7.1</v>
      </c>
      <c r="M25" s="126">
        <v>22.5</v>
      </c>
      <c r="N25" s="126">
        <v>31.8</v>
      </c>
      <c r="O25" s="126">
        <v>38.6</v>
      </c>
      <c r="P25" s="126">
        <v>37.9</v>
      </c>
      <c r="Q25" s="126">
        <v>32.9</v>
      </c>
      <c r="R25" s="126">
        <v>32.200000000000003</v>
      </c>
      <c r="S25" s="128">
        <v>56.293112292336041</v>
      </c>
      <c r="T25" s="128">
        <v>58.19573229501195</v>
      </c>
      <c r="U25" s="128">
        <v>58.411035799610879</v>
      </c>
      <c r="V25" s="128">
        <v>58.410725282001927</v>
      </c>
      <c r="W25" s="128">
        <v>57.764682520575029</v>
      </c>
      <c r="X25" s="128">
        <v>56.077604999309173</v>
      </c>
      <c r="Y25" s="128">
        <v>54.605969125848233</v>
      </c>
      <c r="Z25" s="128">
        <v>54.82095504253202</v>
      </c>
      <c r="AA25" s="128">
        <v>18.779991911545604</v>
      </c>
      <c r="AB25" s="128">
        <v>13.750746776132305</v>
      </c>
      <c r="AC25" s="128">
        <v>8.8616316486619908</v>
      </c>
      <c r="AD25" s="128">
        <v>4.4618445159104887</v>
      </c>
      <c r="AE25" s="128">
        <v>0.42925073772231082</v>
      </c>
      <c r="AF25" s="128">
        <v>-2.4307698254964487</v>
      </c>
      <c r="AG25" s="128">
        <v>-5.2800083644232529</v>
      </c>
      <c r="AH25" s="128">
        <v>-8.5688842041687039</v>
      </c>
    </row>
    <row r="26" spans="1:34" x14ac:dyDescent="0.25">
      <c r="A26" s="126" t="s">
        <v>211</v>
      </c>
      <c r="B26" s="126">
        <v>400</v>
      </c>
      <c r="C26" s="126">
        <v>300</v>
      </c>
      <c r="D26" s="126" t="str">
        <f t="shared" si="0"/>
        <v>400300</v>
      </c>
      <c r="E26" s="126">
        <v>1200</v>
      </c>
      <c r="F26" s="126">
        <v>100</v>
      </c>
      <c r="G26" s="126">
        <v>100</v>
      </c>
      <c r="H26" s="126">
        <v>2</v>
      </c>
      <c r="I26" s="126">
        <v>12</v>
      </c>
      <c r="J26" s="127">
        <v>300.93503573863592</v>
      </c>
      <c r="K26" s="126">
        <v>2</v>
      </c>
      <c r="L26" s="126">
        <v>3.6</v>
      </c>
      <c r="M26" s="126">
        <v>12.5</v>
      </c>
      <c r="N26" s="126">
        <v>22.4</v>
      </c>
      <c r="O26" s="126">
        <v>32</v>
      </c>
      <c r="P26" s="126">
        <v>30.1</v>
      </c>
      <c r="Q26" s="126">
        <v>22.1</v>
      </c>
      <c r="R26" s="126">
        <v>17.600000000000001</v>
      </c>
      <c r="S26" s="128">
        <v>51.446011083001665</v>
      </c>
      <c r="T26" s="128">
        <v>56.724700666561304</v>
      </c>
      <c r="U26" s="128">
        <v>56.724284273733261</v>
      </c>
      <c r="V26" s="128">
        <v>54.82538493782377</v>
      </c>
      <c r="W26" s="128">
        <v>53.129999673177885</v>
      </c>
      <c r="X26" s="128">
        <v>51.898355000307397</v>
      </c>
      <c r="Y26" s="128">
        <v>52.913047732374942</v>
      </c>
      <c r="Z26" s="128">
        <v>48.067994917690285</v>
      </c>
      <c r="AA26" s="128">
        <v>10.411731627212257</v>
      </c>
      <c r="AB26" s="128">
        <v>1.7012849495232134</v>
      </c>
      <c r="AC26" s="128">
        <v>-2.7985580388099325</v>
      </c>
      <c r="AD26" s="128">
        <v>-5.4716621334420719</v>
      </c>
      <c r="AE26" s="128">
        <v>-8.3288608829534603</v>
      </c>
      <c r="AF26" s="128">
        <v>-10.982231259747737</v>
      </c>
      <c r="AG26" s="128">
        <v>-14.93566199741988</v>
      </c>
      <c r="AH26" s="128">
        <v>-14.205691605201855</v>
      </c>
    </row>
    <row r="27" spans="1:34" x14ac:dyDescent="0.25">
      <c r="A27" s="126" t="s">
        <v>211</v>
      </c>
      <c r="B27" s="126">
        <v>500</v>
      </c>
      <c r="C27" s="126">
        <v>300</v>
      </c>
      <c r="D27" s="126" t="str">
        <f t="shared" si="0"/>
        <v>500300</v>
      </c>
      <c r="E27" s="126">
        <v>1200</v>
      </c>
      <c r="F27" s="126">
        <v>100</v>
      </c>
      <c r="G27" s="126">
        <v>100</v>
      </c>
      <c r="H27" s="126">
        <v>3</v>
      </c>
      <c r="I27" s="126">
        <v>15</v>
      </c>
      <c r="J27" s="127">
        <v>301.01384780070674</v>
      </c>
      <c r="K27" s="126">
        <v>2</v>
      </c>
      <c r="L27" s="126">
        <v>3.6</v>
      </c>
      <c r="M27" s="126">
        <v>12.5</v>
      </c>
      <c r="N27" s="126">
        <v>22.4</v>
      </c>
      <c r="O27" s="126">
        <v>32</v>
      </c>
      <c r="P27" s="126">
        <v>30.1</v>
      </c>
      <c r="Q27" s="126">
        <v>22.1</v>
      </c>
      <c r="R27" s="126">
        <v>17.600000000000001</v>
      </c>
      <c r="S27" s="128">
        <v>58.195885092093228</v>
      </c>
      <c r="T27" s="128">
        <v>58.195436846980279</v>
      </c>
      <c r="U27" s="128">
        <v>58.196583066474197</v>
      </c>
      <c r="V27" s="128">
        <v>56.508084290648796</v>
      </c>
      <c r="W27" s="128">
        <v>56.509579056326167</v>
      </c>
      <c r="X27" s="128">
        <v>54.606691326243066</v>
      </c>
      <c r="Y27" s="128">
        <v>54.816989025962677</v>
      </c>
      <c r="Z27" s="128">
        <v>53.564013152555511</v>
      </c>
      <c r="AA27" s="128">
        <v>12.050852658022954</v>
      </c>
      <c r="AB27" s="128">
        <v>7.7511485373671265</v>
      </c>
      <c r="AC27" s="128">
        <v>3.2502133760257204</v>
      </c>
      <c r="AD27" s="128">
        <v>0.19121057775875355</v>
      </c>
      <c r="AE27" s="128">
        <v>-4.0089855993998968</v>
      </c>
      <c r="AF27" s="128">
        <v>-6.4805753829967916</v>
      </c>
      <c r="AG27" s="128">
        <v>-9.6659065784056963</v>
      </c>
      <c r="AH27" s="128">
        <v>-12.006806099924475</v>
      </c>
    </row>
    <row r="28" spans="1:34" x14ac:dyDescent="0.25">
      <c r="A28" s="126" t="s">
        <v>211</v>
      </c>
      <c r="B28" s="126">
        <v>600</v>
      </c>
      <c r="C28" s="126">
        <v>300</v>
      </c>
      <c r="D28" s="126" t="str">
        <f t="shared" si="0"/>
        <v>600300</v>
      </c>
      <c r="E28" s="126">
        <v>1200</v>
      </c>
      <c r="F28" s="126">
        <v>100</v>
      </c>
      <c r="G28" s="126">
        <v>67</v>
      </c>
      <c r="H28" s="126">
        <v>4</v>
      </c>
      <c r="I28" s="126">
        <v>18</v>
      </c>
      <c r="J28" s="127">
        <v>289.79440989889633</v>
      </c>
      <c r="K28" s="126">
        <v>2.1</v>
      </c>
      <c r="L28" s="126">
        <v>5.8</v>
      </c>
      <c r="M28" s="126">
        <v>19.100000000000001</v>
      </c>
      <c r="N28" s="126">
        <v>28.1</v>
      </c>
      <c r="O28" s="126">
        <v>36.6</v>
      </c>
      <c r="P28" s="126">
        <v>35.700000000000003</v>
      </c>
      <c r="Q28" s="126">
        <v>29.1</v>
      </c>
      <c r="R28" s="126">
        <v>27</v>
      </c>
      <c r="S28" s="128">
        <v>56.508366753871634</v>
      </c>
      <c r="T28" s="128">
        <v>58.194939501262695</v>
      </c>
      <c r="U28" s="128">
        <v>58.195652425252995</v>
      </c>
      <c r="V28" s="128">
        <v>56.508407491432536</v>
      </c>
      <c r="W28" s="128">
        <v>56.50779721195677</v>
      </c>
      <c r="X28" s="128">
        <v>54.812530056791431</v>
      </c>
      <c r="Y28" s="128">
        <v>54.60568320676272</v>
      </c>
      <c r="Z28" s="128">
        <v>54.820950998237798</v>
      </c>
      <c r="AA28" s="128">
        <v>20.390912382996376</v>
      </c>
      <c r="AB28" s="128">
        <v>14.751308926078471</v>
      </c>
      <c r="AC28" s="128">
        <v>10.250786725205296</v>
      </c>
      <c r="AD28" s="128">
        <v>7.1908729566368521</v>
      </c>
      <c r="AE28" s="128">
        <v>2.9913138940253039</v>
      </c>
      <c r="AF28" s="128">
        <v>0.13722618602783337</v>
      </c>
      <c r="AG28" s="128">
        <v>-3.2798034880007401</v>
      </c>
      <c r="AH28" s="128">
        <v>-6.5688861847032838</v>
      </c>
    </row>
    <row r="29" spans="1:34" x14ac:dyDescent="0.25">
      <c r="A29" s="126" t="s">
        <v>211</v>
      </c>
      <c r="B29" s="126">
        <v>700</v>
      </c>
      <c r="C29" s="126">
        <v>300</v>
      </c>
      <c r="D29" s="126" t="str">
        <f t="shared" si="0"/>
        <v>700300</v>
      </c>
      <c r="E29" s="126">
        <v>1200</v>
      </c>
      <c r="F29" s="126">
        <v>100</v>
      </c>
      <c r="G29" s="126">
        <v>100</v>
      </c>
      <c r="H29" s="126">
        <v>4</v>
      </c>
      <c r="I29" s="126">
        <v>19</v>
      </c>
      <c r="J29" s="127">
        <v>451.84200259197962</v>
      </c>
      <c r="K29" s="126">
        <v>2</v>
      </c>
      <c r="L29" s="126">
        <v>3.6</v>
      </c>
      <c r="M29" s="126">
        <v>12.5</v>
      </c>
      <c r="N29" s="126">
        <v>22.4</v>
      </c>
      <c r="O29" s="126">
        <v>32</v>
      </c>
      <c r="P29" s="126">
        <v>30.1</v>
      </c>
      <c r="Q29" s="126">
        <v>22.1</v>
      </c>
      <c r="R29" s="126">
        <v>17.600000000000001</v>
      </c>
      <c r="S29" s="128">
        <v>56.293112231823393</v>
      </c>
      <c r="T29" s="128">
        <v>56.293032924554261</v>
      </c>
      <c r="U29" s="128">
        <v>56.293058654727254</v>
      </c>
      <c r="V29" s="128">
        <v>54.605655209636865</v>
      </c>
      <c r="W29" s="128">
        <v>52.918321024030064</v>
      </c>
      <c r="X29" s="128">
        <v>51.66159005376641</v>
      </c>
      <c r="Y29" s="128">
        <v>52.918260255866265</v>
      </c>
      <c r="Z29" s="128">
        <v>51.66158941874491</v>
      </c>
      <c r="AA29" s="128">
        <v>12.780005658267308</v>
      </c>
      <c r="AB29" s="128">
        <v>8.4800605688129789</v>
      </c>
      <c r="AC29" s="128">
        <v>3.9800244946130525</v>
      </c>
      <c r="AD29" s="128">
        <v>0.92023735008515029</v>
      </c>
      <c r="AE29" s="128">
        <v>-1.9396153773514015</v>
      </c>
      <c r="AF29" s="128">
        <v>-4.5776800175307484</v>
      </c>
      <c r="AG29" s="128">
        <v>-8.9395644846509068</v>
      </c>
      <c r="AH29" s="128">
        <v>-11.277684353428828</v>
      </c>
    </row>
    <row r="30" spans="1:34" x14ac:dyDescent="0.25">
      <c r="A30" s="126" t="s">
        <v>211</v>
      </c>
      <c r="B30" s="126">
        <v>800</v>
      </c>
      <c r="C30" s="126">
        <v>300</v>
      </c>
      <c r="D30" s="126" t="str">
        <f t="shared" si="0"/>
        <v>800300</v>
      </c>
      <c r="E30" s="126">
        <v>1200</v>
      </c>
      <c r="F30" s="126">
        <v>100</v>
      </c>
      <c r="G30" s="126">
        <v>75</v>
      </c>
      <c r="H30" s="126">
        <v>5</v>
      </c>
      <c r="I30" s="126">
        <v>22</v>
      </c>
      <c r="J30" s="127">
        <v>439.11255043194495</v>
      </c>
      <c r="K30" s="126">
        <v>2</v>
      </c>
      <c r="L30" s="126">
        <v>5.0999999999999996</v>
      </c>
      <c r="M30" s="126">
        <v>17</v>
      </c>
      <c r="N30" s="126">
        <v>26.3</v>
      </c>
      <c r="O30" s="126">
        <v>35</v>
      </c>
      <c r="P30" s="126">
        <v>34.200000000000003</v>
      </c>
      <c r="Q30" s="126">
        <v>26.8</v>
      </c>
      <c r="R30" s="126">
        <v>23.9</v>
      </c>
      <c r="S30" s="128">
        <v>56.508150521577264</v>
      </c>
      <c r="T30" s="128">
        <v>56.723376518103102</v>
      </c>
      <c r="U30" s="128">
        <v>56.723366378781904</v>
      </c>
      <c r="V30" s="128">
        <v>56.077481336299016</v>
      </c>
      <c r="W30" s="128">
        <v>53.138334238303294</v>
      </c>
      <c r="X30" s="128">
        <v>54.821013713212473</v>
      </c>
      <c r="Y30" s="128">
        <v>53.133994795122497</v>
      </c>
      <c r="Z30" s="128">
        <v>51.876851064952739</v>
      </c>
      <c r="AA30" s="128">
        <v>18.39088313168098</v>
      </c>
      <c r="AB30" s="128">
        <v>13.701872801483566</v>
      </c>
      <c r="AC30" s="128">
        <v>9.2019759743516243</v>
      </c>
      <c r="AD30" s="128">
        <v>4.9693022469785646</v>
      </c>
      <c r="AE30" s="128">
        <v>2.6680631209257291</v>
      </c>
      <c r="AF30" s="128">
        <v>-1.8688695935943909</v>
      </c>
      <c r="AG30" s="128">
        <v>-4.3290525335179026</v>
      </c>
      <c r="AH30" s="128">
        <v>-6.6667993932253573</v>
      </c>
    </row>
    <row r="31" spans="1:34" x14ac:dyDescent="0.25">
      <c r="A31" s="126" t="s">
        <v>211</v>
      </c>
      <c r="B31" s="126">
        <v>900</v>
      </c>
      <c r="C31" s="126">
        <v>300</v>
      </c>
      <c r="D31" s="126" t="str">
        <f t="shared" si="0"/>
        <v>900300</v>
      </c>
      <c r="E31" s="126">
        <v>1200</v>
      </c>
      <c r="F31" s="126">
        <v>100</v>
      </c>
      <c r="G31" s="126">
        <v>100</v>
      </c>
      <c r="H31" s="126">
        <v>5</v>
      </c>
      <c r="I31" s="126">
        <v>23</v>
      </c>
      <c r="J31" s="127">
        <v>601.63336113132607</v>
      </c>
      <c r="K31" s="126">
        <v>2</v>
      </c>
      <c r="L31" s="126">
        <v>3.6</v>
      </c>
      <c r="M31" s="126">
        <v>12.5</v>
      </c>
      <c r="N31" s="126">
        <v>22.4</v>
      </c>
      <c r="O31" s="126">
        <v>32</v>
      </c>
      <c r="P31" s="126">
        <v>30.1</v>
      </c>
      <c r="Q31" s="126">
        <v>22.1</v>
      </c>
      <c r="R31" s="126">
        <v>17.600000000000001</v>
      </c>
      <c r="S31" s="128">
        <v>58.195675363144595</v>
      </c>
      <c r="T31" s="128">
        <v>58.195634119667403</v>
      </c>
      <c r="U31" s="128">
        <v>58.195539721811187</v>
      </c>
      <c r="V31" s="128">
        <v>56.508330925266364</v>
      </c>
      <c r="W31" s="128">
        <v>54.820901412526332</v>
      </c>
      <c r="X31" s="128">
        <v>53.564534435904996</v>
      </c>
      <c r="Y31" s="128">
        <v>54.821207590190269</v>
      </c>
      <c r="Z31" s="128">
        <v>53.56425414933576</v>
      </c>
      <c r="AA31" s="128">
        <v>12.050743865489267</v>
      </c>
      <c r="AB31" s="128">
        <v>7.7507758469326467</v>
      </c>
      <c r="AC31" s="128">
        <v>3.2508539424099849</v>
      </c>
      <c r="AD31" s="128">
        <v>0.19091716152404886</v>
      </c>
      <c r="AE31" s="128">
        <v>-2.6688521805672889</v>
      </c>
      <c r="AF31" s="128">
        <v>-5.3071574384794475</v>
      </c>
      <c r="AG31" s="128">
        <v>-9.6690804434729021</v>
      </c>
      <c r="AH31" s="128">
        <v>-12.006954904661757</v>
      </c>
    </row>
    <row r="32" spans="1:34" x14ac:dyDescent="0.25">
      <c r="A32" s="126" t="s">
        <v>211</v>
      </c>
      <c r="B32" s="126">
        <v>1000</v>
      </c>
      <c r="C32" s="126">
        <v>300</v>
      </c>
      <c r="D32" s="126" t="str">
        <f t="shared" si="0"/>
        <v>1000300</v>
      </c>
      <c r="E32" s="126">
        <v>1200</v>
      </c>
      <c r="F32" s="126">
        <v>100</v>
      </c>
      <c r="G32" s="126">
        <v>80</v>
      </c>
      <c r="H32" s="126">
        <v>6</v>
      </c>
      <c r="I32" s="126">
        <v>26</v>
      </c>
      <c r="J32" s="127">
        <v>589.17344383447232</v>
      </c>
      <c r="K32" s="126">
        <v>2</v>
      </c>
      <c r="L32" s="126">
        <v>4.7</v>
      </c>
      <c r="M32" s="126">
        <v>15.9</v>
      </c>
      <c r="N32" s="126">
        <v>25.3</v>
      </c>
      <c r="O32" s="126">
        <v>34.200000000000003</v>
      </c>
      <c r="P32" s="126">
        <v>33.4</v>
      </c>
      <c r="Q32" s="126">
        <v>25.5</v>
      </c>
      <c r="R32" s="126">
        <v>22.1</v>
      </c>
      <c r="S32" s="128">
        <v>56.508358946269901</v>
      </c>
      <c r="T32" s="128">
        <v>58.19562601911057</v>
      </c>
      <c r="U32" s="128">
        <v>58.195578411976726</v>
      </c>
      <c r="V32" s="128">
        <v>56.508225559397069</v>
      </c>
      <c r="W32" s="128">
        <v>56.508462168751151</v>
      </c>
      <c r="X32" s="128">
        <v>54.605608639765336</v>
      </c>
      <c r="Y32" s="128">
        <v>53.564136954182949</v>
      </c>
      <c r="Z32" s="128">
        <v>52.918359182257056</v>
      </c>
      <c r="AA32" s="128">
        <v>17.390907729750605</v>
      </c>
      <c r="AB32" s="128">
        <v>11.750798617381232</v>
      </c>
      <c r="AC32" s="128">
        <v>7.2508331475725711</v>
      </c>
      <c r="AD32" s="128">
        <v>4.1910044241376418</v>
      </c>
      <c r="AE32" s="128">
        <v>-9.1683186508975043E-3</v>
      </c>
      <c r="AF32" s="128">
        <v>-2.4797466855547112</v>
      </c>
      <c r="AG32" s="128">
        <v>-5.1068726494508931</v>
      </c>
      <c r="AH32" s="128">
        <v>-7.8396503770307007</v>
      </c>
    </row>
    <row r="33" spans="1:34" x14ac:dyDescent="0.25">
      <c r="A33" s="126" t="s">
        <v>211</v>
      </c>
      <c r="B33" s="126">
        <v>1100</v>
      </c>
      <c r="C33" s="126">
        <v>300</v>
      </c>
      <c r="D33" s="126" t="str">
        <f t="shared" si="0"/>
        <v>1100300</v>
      </c>
      <c r="E33" s="126">
        <v>1200</v>
      </c>
      <c r="F33" s="126">
        <v>100</v>
      </c>
      <c r="G33" s="126">
        <v>100</v>
      </c>
      <c r="H33" s="126">
        <v>6</v>
      </c>
      <c r="I33" s="126">
        <v>27</v>
      </c>
      <c r="J33" s="127">
        <v>753.06112806065664</v>
      </c>
      <c r="K33" s="126">
        <v>2</v>
      </c>
      <c r="L33" s="126">
        <v>3.6</v>
      </c>
      <c r="M33" s="126">
        <v>12.5</v>
      </c>
      <c r="N33" s="126">
        <v>22.4</v>
      </c>
      <c r="O33" s="126">
        <v>32</v>
      </c>
      <c r="P33" s="126">
        <v>30.1</v>
      </c>
      <c r="Q33" s="126">
        <v>22.1</v>
      </c>
      <c r="R33" s="126">
        <v>17.600000000000001</v>
      </c>
      <c r="S33" s="128">
        <v>58.195712293211301</v>
      </c>
      <c r="T33" s="128">
        <v>58.195637750069054</v>
      </c>
      <c r="U33" s="128">
        <v>58.195635511180775</v>
      </c>
      <c r="V33" s="128">
        <v>56.508244461512071</v>
      </c>
      <c r="W33" s="128">
        <v>54.82092542768617</v>
      </c>
      <c r="X33" s="128">
        <v>53.564052626741251</v>
      </c>
      <c r="Y33" s="128">
        <v>54.605709050464057</v>
      </c>
      <c r="Z33" s="128">
        <v>53.564218112081932</v>
      </c>
      <c r="AA33" s="128">
        <v>12.050761619203826</v>
      </c>
      <c r="AB33" s="128">
        <v>7.7508129041172564</v>
      </c>
      <c r="AC33" s="128">
        <v>3.2508009257050481</v>
      </c>
      <c r="AD33" s="128">
        <v>0.19100376852221551</v>
      </c>
      <c r="AE33" s="128">
        <v>-2.6688510371265273</v>
      </c>
      <c r="AF33" s="128">
        <v>-5.3068163495094858</v>
      </c>
      <c r="AG33" s="128">
        <v>-9.2798046337251243</v>
      </c>
      <c r="AH33" s="128">
        <v>-12.006934198167739</v>
      </c>
    </row>
    <row r="34" spans="1:34" x14ac:dyDescent="0.25">
      <c r="A34" s="126" t="s">
        <v>211</v>
      </c>
      <c r="B34" s="126">
        <v>1200</v>
      </c>
      <c r="C34" s="126">
        <v>300</v>
      </c>
      <c r="D34" s="126" t="str">
        <f t="shared" si="0"/>
        <v>1200300</v>
      </c>
      <c r="E34" s="126">
        <v>1200</v>
      </c>
      <c r="F34" s="126">
        <v>100</v>
      </c>
      <c r="G34" s="126">
        <v>83</v>
      </c>
      <c r="H34" s="126">
        <v>7</v>
      </c>
      <c r="I34" s="126">
        <v>30</v>
      </c>
      <c r="J34" s="127">
        <v>738.6576395601312</v>
      </c>
      <c r="K34" s="126">
        <v>2</v>
      </c>
      <c r="L34" s="126">
        <v>4.5999999999999996</v>
      </c>
      <c r="M34" s="126">
        <v>15.2</v>
      </c>
      <c r="N34" s="126">
        <v>24.8</v>
      </c>
      <c r="O34" s="126">
        <v>33.700000000000003</v>
      </c>
      <c r="P34" s="126">
        <v>32.799999999999997</v>
      </c>
      <c r="Q34" s="126">
        <v>24.8</v>
      </c>
      <c r="R34" s="126">
        <v>21.4</v>
      </c>
      <c r="S34" s="128">
        <v>56.29311394650955</v>
      </c>
      <c r="T34" s="128">
        <v>56.29307104995285</v>
      </c>
      <c r="U34" s="128">
        <v>56.29310657869113</v>
      </c>
      <c r="V34" s="128">
        <v>54.60558393671208</v>
      </c>
      <c r="W34" s="128">
        <v>54.605475284666618</v>
      </c>
      <c r="X34" s="128">
        <v>52.91842664826023</v>
      </c>
      <c r="Y34" s="128">
        <v>51.66171129866617</v>
      </c>
      <c r="Z34" s="128">
        <v>51.015755968313577</v>
      </c>
      <c r="AA34" s="128">
        <v>16.77999924442523</v>
      </c>
      <c r="AB34" s="128">
        <v>12.480028149974201</v>
      </c>
      <c r="AC34" s="128">
        <v>7.9799842500024782</v>
      </c>
      <c r="AD34" s="128">
        <v>4.9202803186824404</v>
      </c>
      <c r="AE34" s="128">
        <v>0.72028223735067398</v>
      </c>
      <c r="AF34" s="128">
        <v>-2.1396892038195507</v>
      </c>
      <c r="AG34" s="128">
        <v>-4.3777602538905551</v>
      </c>
      <c r="AH34" s="128">
        <v>-7.1103960654752214</v>
      </c>
    </row>
    <row r="35" spans="1:34" x14ac:dyDescent="0.25">
      <c r="A35" s="126" t="s">
        <v>211</v>
      </c>
      <c r="B35" s="126">
        <v>400</v>
      </c>
      <c r="C35" s="126">
        <v>350</v>
      </c>
      <c r="D35" s="126" t="str">
        <f t="shared" si="0"/>
        <v>400350</v>
      </c>
      <c r="E35" s="126">
        <v>1200</v>
      </c>
      <c r="F35" s="126">
        <v>100</v>
      </c>
      <c r="G35" s="126">
        <v>100</v>
      </c>
      <c r="H35" s="126">
        <v>2</v>
      </c>
      <c r="I35" s="126">
        <v>13</v>
      </c>
      <c r="J35" s="127">
        <v>529.43900574936129</v>
      </c>
      <c r="K35" s="126">
        <v>2</v>
      </c>
      <c r="L35" s="126">
        <v>3.6</v>
      </c>
      <c r="M35" s="126">
        <v>12.5</v>
      </c>
      <c r="N35" s="126">
        <v>22.4</v>
      </c>
      <c r="O35" s="126">
        <v>32</v>
      </c>
      <c r="P35" s="126">
        <v>30.1</v>
      </c>
      <c r="Q35" s="126">
        <v>22.1</v>
      </c>
      <c r="R35" s="126">
        <v>17.600000000000001</v>
      </c>
      <c r="S35" s="128">
        <v>53.134004428168694</v>
      </c>
      <c r="T35" s="128">
        <v>58.410373681062985</v>
      </c>
      <c r="U35" s="128">
        <v>58.411335661897176</v>
      </c>
      <c r="V35" s="128">
        <v>56.508544862712213</v>
      </c>
      <c r="W35" s="128">
        <v>56.508577012466063</v>
      </c>
      <c r="X35" s="128">
        <v>52.919395898503964</v>
      </c>
      <c r="Y35" s="128">
        <v>54.823411029295372</v>
      </c>
      <c r="Z35" s="128">
        <v>48.501171157646652</v>
      </c>
      <c r="AA35" s="128">
        <v>10.071011336143329</v>
      </c>
      <c r="AB35" s="128">
        <v>1.3620416800494204</v>
      </c>
      <c r="AC35" s="128">
        <v>-3.1386167665101805</v>
      </c>
      <c r="AD35" s="128">
        <v>-5.8096244791016787</v>
      </c>
      <c r="AE35" s="128">
        <v>-10.009051713838602</v>
      </c>
      <c r="AF35" s="128">
        <v>-11.140382635920959</v>
      </c>
      <c r="AG35" s="128">
        <v>-15.670715311310857</v>
      </c>
      <c r="AH35" s="128">
        <v>-13.985707914246474</v>
      </c>
    </row>
    <row r="36" spans="1:34" x14ac:dyDescent="0.25">
      <c r="A36" s="126" t="s">
        <v>211</v>
      </c>
      <c r="B36" s="126">
        <v>500</v>
      </c>
      <c r="C36" s="126">
        <v>350</v>
      </c>
      <c r="D36" s="126" t="str">
        <f t="shared" si="0"/>
        <v>500350</v>
      </c>
      <c r="E36" s="126">
        <v>1200</v>
      </c>
      <c r="F36" s="126">
        <v>100</v>
      </c>
      <c r="G36" s="126">
        <v>100</v>
      </c>
      <c r="H36" s="126">
        <v>3</v>
      </c>
      <c r="I36" s="126">
        <v>17</v>
      </c>
      <c r="J36" s="127">
        <v>356.58333426932973</v>
      </c>
      <c r="K36" s="126">
        <v>2</v>
      </c>
      <c r="L36" s="126">
        <v>3.6</v>
      </c>
      <c r="M36" s="126">
        <v>12.5</v>
      </c>
      <c r="N36" s="126">
        <v>22.4</v>
      </c>
      <c r="O36" s="126">
        <v>32</v>
      </c>
      <c r="P36" s="126">
        <v>30.1</v>
      </c>
      <c r="Q36" s="126">
        <v>22.1</v>
      </c>
      <c r="R36" s="126">
        <v>17.600000000000001</v>
      </c>
      <c r="S36" s="128">
        <v>56.508369069759823</v>
      </c>
      <c r="T36" s="128">
        <v>56.723576226366212</v>
      </c>
      <c r="U36" s="128">
        <v>56.72354397921157</v>
      </c>
      <c r="V36" s="128">
        <v>54.820876724548583</v>
      </c>
      <c r="W36" s="128">
        <v>54.820821820371215</v>
      </c>
      <c r="X36" s="128">
        <v>52.91828201827051</v>
      </c>
      <c r="Y36" s="128">
        <v>51.87684070831375</v>
      </c>
      <c r="Z36" s="128">
        <v>51.87687909909814</v>
      </c>
      <c r="AA36" s="128">
        <v>13.390911776123705</v>
      </c>
      <c r="AB36" s="128">
        <v>8.7018734421621087</v>
      </c>
      <c r="AC36" s="128">
        <v>4.2018921756300367</v>
      </c>
      <c r="AD36" s="128">
        <v>1.5311759730700831</v>
      </c>
      <c r="AE36" s="128">
        <v>-2.6687881847359272</v>
      </c>
      <c r="AF36" s="128">
        <v>-5.1395962951740684</v>
      </c>
      <c r="AG36" s="128">
        <v>-7.7667433120121148</v>
      </c>
      <c r="AH36" s="128">
        <v>-10.666773036920505</v>
      </c>
    </row>
    <row r="37" spans="1:34" x14ac:dyDescent="0.25">
      <c r="A37" s="126" t="s">
        <v>211</v>
      </c>
      <c r="B37" s="126">
        <v>600</v>
      </c>
      <c r="C37" s="126">
        <v>350</v>
      </c>
      <c r="D37" s="126" t="str">
        <f t="shared" si="0"/>
        <v>600350</v>
      </c>
      <c r="E37" s="126">
        <v>1200</v>
      </c>
      <c r="F37" s="126">
        <v>100</v>
      </c>
      <c r="G37" s="126">
        <v>67</v>
      </c>
      <c r="H37" s="126">
        <v>4</v>
      </c>
      <c r="I37" s="126">
        <v>20</v>
      </c>
      <c r="J37" s="127">
        <v>341.88098142710629</v>
      </c>
      <c r="K37" s="126">
        <v>2.1</v>
      </c>
      <c r="L37" s="126">
        <v>5.8</v>
      </c>
      <c r="M37" s="126">
        <v>19.100000000000001</v>
      </c>
      <c r="N37" s="126">
        <v>28.1</v>
      </c>
      <c r="O37" s="126">
        <v>36.6</v>
      </c>
      <c r="P37" s="126">
        <v>35.700000000000003</v>
      </c>
      <c r="Q37" s="126">
        <v>29.1</v>
      </c>
      <c r="R37" s="126">
        <v>27</v>
      </c>
      <c r="S37" s="128">
        <v>54.605787507275195</v>
      </c>
      <c r="T37" s="128">
        <v>56.293014741452751</v>
      </c>
      <c r="U37" s="128">
        <v>56.292879645168782</v>
      </c>
      <c r="V37" s="128">
        <v>56.293010651859127</v>
      </c>
      <c r="W37" s="128">
        <v>54.605897629759859</v>
      </c>
      <c r="X37" s="128">
        <v>52.91826420337452</v>
      </c>
      <c r="Y37" s="128">
        <v>52.918372401829004</v>
      </c>
      <c r="Z37" s="128">
        <v>51.661641646908812</v>
      </c>
      <c r="AA37" s="128">
        <v>22.120130182395997</v>
      </c>
      <c r="AB37" s="128">
        <v>16.480039179853716</v>
      </c>
      <c r="AC37" s="128">
        <v>11.980152166508386</v>
      </c>
      <c r="AD37" s="128">
        <v>7.5800657415033657</v>
      </c>
      <c r="AE37" s="128">
        <v>4.7200496209721354</v>
      </c>
      <c r="AF37" s="128">
        <v>1.8604550856215687</v>
      </c>
      <c r="AG37" s="128">
        <v>-1.9396427783291998</v>
      </c>
      <c r="AH37" s="128">
        <v>-4.2776856657431983</v>
      </c>
    </row>
    <row r="38" spans="1:34" x14ac:dyDescent="0.25">
      <c r="A38" s="126" t="s">
        <v>211</v>
      </c>
      <c r="B38" s="126">
        <v>700</v>
      </c>
      <c r="C38" s="126">
        <v>350</v>
      </c>
      <c r="D38" s="126" t="str">
        <f t="shared" si="0"/>
        <v>700350</v>
      </c>
      <c r="E38" s="126">
        <v>1200</v>
      </c>
      <c r="F38" s="126">
        <v>100</v>
      </c>
      <c r="G38" s="126">
        <v>100</v>
      </c>
      <c r="H38" s="126">
        <v>4</v>
      </c>
      <c r="I38" s="126">
        <v>21</v>
      </c>
      <c r="J38" s="127">
        <v>534.68839883045575</v>
      </c>
      <c r="K38" s="126">
        <v>2</v>
      </c>
      <c r="L38" s="126">
        <v>3.6</v>
      </c>
      <c r="M38" s="126">
        <v>12.5</v>
      </c>
      <c r="N38" s="126">
        <v>22.4</v>
      </c>
      <c r="O38" s="126">
        <v>32</v>
      </c>
      <c r="P38" s="126">
        <v>30.1</v>
      </c>
      <c r="Q38" s="126">
        <v>22.1</v>
      </c>
      <c r="R38" s="126">
        <v>17.600000000000001</v>
      </c>
      <c r="S38" s="128">
        <v>56.50553070199183</v>
      </c>
      <c r="T38" s="128">
        <v>56.721306025559429</v>
      </c>
      <c r="U38" s="128">
        <v>56.717240464651979</v>
      </c>
      <c r="V38" s="128">
        <v>54.820144008582339</v>
      </c>
      <c r="W38" s="128">
        <v>54.82158865836282</v>
      </c>
      <c r="X38" s="128">
        <v>52.922766562013358</v>
      </c>
      <c r="Y38" s="128">
        <v>53.133787042389393</v>
      </c>
      <c r="Z38" s="128">
        <v>51.878543011060252</v>
      </c>
      <c r="AA38" s="128">
        <v>13.389708839925564</v>
      </c>
      <c r="AB38" s="128">
        <v>8.7007990199353831</v>
      </c>
      <c r="AC38" s="128">
        <v>4.2050696510919403</v>
      </c>
      <c r="AD38" s="128">
        <v>1.5306982707211489</v>
      </c>
      <c r="AE38" s="128">
        <v>-2.6687804018747436</v>
      </c>
      <c r="AF38" s="128">
        <v>-5.1423244397996184</v>
      </c>
      <c r="AG38" s="128">
        <v>-8.3288877153042851</v>
      </c>
      <c r="AH38" s="128">
        <v>-10.667321116437664</v>
      </c>
    </row>
    <row r="39" spans="1:34" x14ac:dyDescent="0.25">
      <c r="A39" s="126" t="s">
        <v>211</v>
      </c>
      <c r="B39" s="126">
        <v>800</v>
      </c>
      <c r="C39" s="126">
        <v>350</v>
      </c>
      <c r="D39" s="126" t="str">
        <f t="shared" si="0"/>
        <v>800350</v>
      </c>
      <c r="E39" s="126">
        <v>1200</v>
      </c>
      <c r="F39" s="126">
        <v>100</v>
      </c>
      <c r="G39" s="126">
        <v>75</v>
      </c>
      <c r="H39" s="126">
        <v>5</v>
      </c>
      <c r="I39" s="126">
        <v>25</v>
      </c>
      <c r="J39" s="127">
        <v>518.53094965174137</v>
      </c>
      <c r="K39" s="126">
        <v>2</v>
      </c>
      <c r="L39" s="126">
        <v>5.0999999999999996</v>
      </c>
      <c r="M39" s="126">
        <v>17</v>
      </c>
      <c r="N39" s="126">
        <v>26.3</v>
      </c>
      <c r="O39" s="126">
        <v>35</v>
      </c>
      <c r="P39" s="126">
        <v>34.200000000000003</v>
      </c>
      <c r="Q39" s="126">
        <v>26.8</v>
      </c>
      <c r="R39" s="126">
        <v>23.9</v>
      </c>
      <c r="S39" s="128">
        <v>57.154183432411358</v>
      </c>
      <c r="T39" s="128">
        <v>59.452412144951502</v>
      </c>
      <c r="U39" s="128">
        <v>59.452400406673213</v>
      </c>
      <c r="V39" s="128">
        <v>56.508212041850015</v>
      </c>
      <c r="W39" s="128">
        <v>56.50851929732022</v>
      </c>
      <c r="X39" s="128">
        <v>54.605613089291062</v>
      </c>
      <c r="Y39" s="128">
        <v>54.820948214798001</v>
      </c>
      <c r="Z39" s="128">
        <v>52.918345173528209</v>
      </c>
      <c r="AA39" s="128">
        <v>18.223652187970924</v>
      </c>
      <c r="AB39" s="128">
        <v>12.188811099914041</v>
      </c>
      <c r="AC39" s="128">
        <v>7.6888193351350234</v>
      </c>
      <c r="AD39" s="128">
        <v>5.191014298416551</v>
      </c>
      <c r="AE39" s="128">
        <v>0.99076668053928041</v>
      </c>
      <c r="AF39" s="128">
        <v>-1.4797498461034317</v>
      </c>
      <c r="AG39" s="128">
        <v>-4.6688788493246678</v>
      </c>
      <c r="AH39" s="128">
        <v>-6.83964016061792</v>
      </c>
    </row>
    <row r="40" spans="1:34" x14ac:dyDescent="0.25">
      <c r="A40" s="126" t="s">
        <v>211</v>
      </c>
      <c r="B40" s="126">
        <v>900</v>
      </c>
      <c r="C40" s="126">
        <v>350</v>
      </c>
      <c r="D40" s="126" t="str">
        <f t="shared" si="0"/>
        <v>900350</v>
      </c>
      <c r="E40" s="126">
        <v>1200</v>
      </c>
      <c r="F40" s="126">
        <v>100</v>
      </c>
      <c r="G40" s="126">
        <v>100</v>
      </c>
      <c r="H40" s="126">
        <v>5</v>
      </c>
      <c r="I40" s="126">
        <v>26</v>
      </c>
      <c r="J40" s="127">
        <v>713.08744896644578</v>
      </c>
      <c r="K40" s="126">
        <v>2</v>
      </c>
      <c r="L40" s="126">
        <v>3.6</v>
      </c>
      <c r="M40" s="126">
        <v>12.5</v>
      </c>
      <c r="N40" s="126">
        <v>22.4</v>
      </c>
      <c r="O40" s="126">
        <v>32</v>
      </c>
      <c r="P40" s="126">
        <v>30.1</v>
      </c>
      <c r="Q40" s="126">
        <v>22.1</v>
      </c>
      <c r="R40" s="126">
        <v>17.600000000000001</v>
      </c>
      <c r="S40" s="128">
        <v>56.505511306363573</v>
      </c>
      <c r="T40" s="128">
        <v>56.721277818110813</v>
      </c>
      <c r="U40" s="128">
        <v>56.717204591499616</v>
      </c>
      <c r="V40" s="128">
        <v>54.82014159139041</v>
      </c>
      <c r="W40" s="128">
        <v>54.821594026498467</v>
      </c>
      <c r="X40" s="128">
        <v>52.922786405820418</v>
      </c>
      <c r="Y40" s="128">
        <v>53.133787547442623</v>
      </c>
      <c r="Z40" s="128">
        <v>51.878549827121979</v>
      </c>
      <c r="AA40" s="128">
        <v>13.389707682063591</v>
      </c>
      <c r="AB40" s="128">
        <v>8.7008059405138027</v>
      </c>
      <c r="AC40" s="128">
        <v>4.2050889688108475</v>
      </c>
      <c r="AD40" s="128">
        <v>1.530695150565462</v>
      </c>
      <c r="AE40" s="128">
        <v>-2.6687803832778636</v>
      </c>
      <c r="AF40" s="128">
        <v>-5.1423362954009733</v>
      </c>
      <c r="AG40" s="128">
        <v>-8.3288883731095122</v>
      </c>
      <c r="AH40" s="128">
        <v>-10.667322962990687</v>
      </c>
    </row>
    <row r="41" spans="1:34" x14ac:dyDescent="0.25">
      <c r="A41" s="126" t="s">
        <v>211</v>
      </c>
      <c r="B41" s="126">
        <v>1000</v>
      </c>
      <c r="C41" s="126">
        <v>350</v>
      </c>
      <c r="D41" s="126" t="str">
        <f t="shared" si="0"/>
        <v>1000350</v>
      </c>
      <c r="E41" s="126">
        <v>1200</v>
      </c>
      <c r="F41" s="126">
        <v>100</v>
      </c>
      <c r="G41" s="126">
        <v>80</v>
      </c>
      <c r="H41" s="126">
        <v>6</v>
      </c>
      <c r="I41" s="126">
        <v>29</v>
      </c>
      <c r="J41" s="127">
        <v>695.82948414552573</v>
      </c>
      <c r="K41" s="126">
        <v>2</v>
      </c>
      <c r="L41" s="126">
        <v>4.7</v>
      </c>
      <c r="M41" s="126">
        <v>15.9</v>
      </c>
      <c r="N41" s="126">
        <v>25.3</v>
      </c>
      <c r="O41" s="126">
        <v>34.200000000000003</v>
      </c>
      <c r="P41" s="126">
        <v>33.4</v>
      </c>
      <c r="Q41" s="126">
        <v>25.5</v>
      </c>
      <c r="R41" s="126">
        <v>22.1</v>
      </c>
      <c r="S41" s="128">
        <v>56.508414296451825</v>
      </c>
      <c r="T41" s="128">
        <v>56.508352842534457</v>
      </c>
      <c r="U41" s="128">
        <v>56.508268666313022</v>
      </c>
      <c r="V41" s="128">
        <v>54.820932866547423</v>
      </c>
      <c r="W41" s="128">
        <v>54.821393241199715</v>
      </c>
      <c r="X41" s="128">
        <v>53.133530233125398</v>
      </c>
      <c r="Y41" s="128">
        <v>51.876793984522635</v>
      </c>
      <c r="Z41" s="128">
        <v>51.231036990158856</v>
      </c>
      <c r="AA41" s="128">
        <v>17.390866641581024</v>
      </c>
      <c r="AB41" s="128">
        <v>13.090911104489232</v>
      </c>
      <c r="AC41" s="128">
        <v>8.5909766840994841</v>
      </c>
      <c r="AD41" s="128">
        <v>5.5311318829694152</v>
      </c>
      <c r="AE41" s="128">
        <v>1.330798395797363</v>
      </c>
      <c r="AF41" s="128">
        <v>-1.5286613399219118</v>
      </c>
      <c r="AG41" s="128">
        <v>-3.7667094070200036</v>
      </c>
      <c r="AH41" s="128">
        <v>-6.4995018041355559</v>
      </c>
    </row>
    <row r="42" spans="1:34" x14ac:dyDescent="0.25">
      <c r="A42" s="126" t="s">
        <v>211</v>
      </c>
      <c r="B42" s="126">
        <v>1100</v>
      </c>
      <c r="C42" s="126">
        <v>350</v>
      </c>
      <c r="D42" s="126" t="str">
        <f t="shared" si="0"/>
        <v>1100350</v>
      </c>
      <c r="E42" s="126">
        <v>1200</v>
      </c>
      <c r="F42" s="126">
        <v>100</v>
      </c>
      <c r="G42" s="126">
        <v>100</v>
      </c>
      <c r="H42" s="126">
        <v>6</v>
      </c>
      <c r="I42" s="126">
        <v>30</v>
      </c>
      <c r="J42" s="127">
        <v>890.65828968154278</v>
      </c>
      <c r="K42" s="126">
        <v>2</v>
      </c>
      <c r="L42" s="126">
        <v>3.6</v>
      </c>
      <c r="M42" s="126">
        <v>12.5</v>
      </c>
      <c r="N42" s="126">
        <v>22.4</v>
      </c>
      <c r="O42" s="126">
        <v>32</v>
      </c>
      <c r="P42" s="126">
        <v>30.1</v>
      </c>
      <c r="Q42" s="126">
        <v>22.1</v>
      </c>
      <c r="R42" s="126">
        <v>17.600000000000001</v>
      </c>
      <c r="S42" s="128">
        <v>58.192886973390465</v>
      </c>
      <c r="T42" s="128">
        <v>58.40885459763426</v>
      </c>
      <c r="U42" s="128">
        <v>58.404691356792455</v>
      </c>
      <c r="V42" s="128">
        <v>56.507012936039558</v>
      </c>
      <c r="W42" s="128">
        <v>56.506163620814036</v>
      </c>
      <c r="X42" s="128">
        <v>54.610933216522874</v>
      </c>
      <c r="Y42" s="128">
        <v>54.821703641270361</v>
      </c>
      <c r="Z42" s="128">
        <v>53.565720686216608</v>
      </c>
      <c r="AA42" s="128">
        <v>13.049524099761747</v>
      </c>
      <c r="AB42" s="128">
        <v>8.360543656427776</v>
      </c>
      <c r="AC42" s="128">
        <v>3.8648533385812329</v>
      </c>
      <c r="AD42" s="128">
        <v>1.1908656642412785</v>
      </c>
      <c r="AE42" s="128">
        <v>-3.0089596576031767</v>
      </c>
      <c r="AF42" s="128">
        <v>-5.4830964316422817</v>
      </c>
      <c r="AG42" s="128">
        <v>-8.6695553374573695</v>
      </c>
      <c r="AH42" s="128">
        <v>-11.007356672486388</v>
      </c>
    </row>
    <row r="43" spans="1:34" x14ac:dyDescent="0.25">
      <c r="A43" s="126" t="s">
        <v>211</v>
      </c>
      <c r="B43" s="126">
        <v>1200</v>
      </c>
      <c r="C43" s="126">
        <v>350</v>
      </c>
      <c r="D43" s="126" t="str">
        <f t="shared" si="0"/>
        <v>1200350</v>
      </c>
      <c r="E43" s="126">
        <v>1200</v>
      </c>
      <c r="F43" s="126">
        <v>100</v>
      </c>
      <c r="G43" s="126">
        <v>83</v>
      </c>
      <c r="H43" s="126">
        <v>7</v>
      </c>
      <c r="I43" s="126">
        <v>33</v>
      </c>
      <c r="J43" s="127">
        <v>872.95392469719457</v>
      </c>
      <c r="K43" s="126">
        <v>2</v>
      </c>
      <c r="L43" s="126">
        <v>4.5999999999999996</v>
      </c>
      <c r="M43" s="126">
        <v>15.2</v>
      </c>
      <c r="N43" s="126">
        <v>24.8</v>
      </c>
      <c r="O43" s="126">
        <v>33.700000000000003</v>
      </c>
      <c r="P43" s="126">
        <v>32.799999999999997</v>
      </c>
      <c r="Q43" s="126">
        <v>24.8</v>
      </c>
      <c r="R43" s="126">
        <v>21.4</v>
      </c>
      <c r="S43" s="128">
        <v>56.508538166147673</v>
      </c>
      <c r="T43" s="128">
        <v>56.723718786034922</v>
      </c>
      <c r="U43" s="128">
        <v>56.723673913893791</v>
      </c>
      <c r="V43" s="128">
        <v>56.723248582635264</v>
      </c>
      <c r="W43" s="128">
        <v>54.821244436310351</v>
      </c>
      <c r="X43" s="128">
        <v>53.133673257858412</v>
      </c>
      <c r="Y43" s="128">
        <v>51.230810773382061</v>
      </c>
      <c r="Z43" s="128">
        <v>51.230981154277856</v>
      </c>
      <c r="AA43" s="128">
        <v>17.390919174207877</v>
      </c>
      <c r="AB43" s="128">
        <v>12.701851883316822</v>
      </c>
      <c r="AC43" s="128">
        <v>8.2018385112555148</v>
      </c>
      <c r="AD43" s="128">
        <v>3.802117710177932</v>
      </c>
      <c r="AE43" s="128">
        <v>1.330925220050329</v>
      </c>
      <c r="AF43" s="128">
        <v>-1.5287809346649701</v>
      </c>
      <c r="AG43" s="128">
        <v>-3.5993493927843518</v>
      </c>
      <c r="AH43" s="128">
        <v>-6.4994685527495184</v>
      </c>
    </row>
    <row r="44" spans="1:34" x14ac:dyDescent="0.25">
      <c r="A44" s="126" t="s">
        <v>211</v>
      </c>
      <c r="B44" s="126">
        <v>400</v>
      </c>
      <c r="C44" s="126">
        <v>400</v>
      </c>
      <c r="D44" s="126" t="str">
        <f t="shared" si="0"/>
        <v>400400</v>
      </c>
      <c r="E44" s="126">
        <v>1200</v>
      </c>
      <c r="F44" s="126">
        <v>100</v>
      </c>
      <c r="G44" s="126">
        <v>100</v>
      </c>
      <c r="H44" s="126">
        <v>2</v>
      </c>
      <c r="I44" s="126">
        <v>14</v>
      </c>
      <c r="J44" s="127">
        <v>412.42468584676101</v>
      </c>
      <c r="K44" s="126">
        <v>2</v>
      </c>
      <c r="L44" s="126">
        <v>3.6</v>
      </c>
      <c r="M44" s="126">
        <v>12.5</v>
      </c>
      <c r="N44" s="126">
        <v>22.4</v>
      </c>
      <c r="O44" s="126">
        <v>32</v>
      </c>
      <c r="P44" s="126">
        <v>30.1</v>
      </c>
      <c r="Q44" s="126">
        <v>22.1</v>
      </c>
      <c r="R44" s="126">
        <v>17.600000000000001</v>
      </c>
      <c r="S44" s="128">
        <v>53.133652239103704</v>
      </c>
      <c r="T44" s="128">
        <v>55.86208320791944</v>
      </c>
      <c r="U44" s="128">
        <v>55.863465483669295</v>
      </c>
      <c r="V44" s="128">
        <v>54.175560521138067</v>
      </c>
      <c r="W44" s="128">
        <v>54.606096638559919</v>
      </c>
      <c r="X44" s="128">
        <v>52.709918657097781</v>
      </c>
      <c r="Y44" s="128">
        <v>52.917957244473541</v>
      </c>
      <c r="Z44" s="128">
        <v>48.286824965704945</v>
      </c>
      <c r="AA44" s="128">
        <v>10.071100456814191</v>
      </c>
      <c r="AB44" s="128">
        <v>3.2583603039673266</v>
      </c>
      <c r="AC44" s="128">
        <v>-1.2426399382049276</v>
      </c>
      <c r="AD44" s="128">
        <v>-4.3021336384748148</v>
      </c>
      <c r="AE44" s="128">
        <v>-8.2797906067719342</v>
      </c>
      <c r="AF44" s="128">
        <v>-10.755670922862571</v>
      </c>
      <c r="AG44" s="128">
        <v>-13.939925077628562</v>
      </c>
      <c r="AH44" s="128">
        <v>-13.597290004911841</v>
      </c>
    </row>
    <row r="45" spans="1:34" x14ac:dyDescent="0.25">
      <c r="A45" s="126" t="s">
        <v>211</v>
      </c>
      <c r="B45" s="126">
        <v>500</v>
      </c>
      <c r="C45" s="126">
        <v>400</v>
      </c>
      <c r="D45" s="126" t="str">
        <f t="shared" si="0"/>
        <v>500400</v>
      </c>
      <c r="E45" s="126">
        <v>1200</v>
      </c>
      <c r="F45" s="126">
        <v>100</v>
      </c>
      <c r="G45" s="126">
        <v>100</v>
      </c>
      <c r="H45" s="126">
        <v>3</v>
      </c>
      <c r="I45" s="126">
        <v>18</v>
      </c>
      <c r="J45" s="127">
        <v>412.31138519054866</v>
      </c>
      <c r="K45" s="126">
        <v>2</v>
      </c>
      <c r="L45" s="126">
        <v>3.6</v>
      </c>
      <c r="M45" s="126">
        <v>12.5</v>
      </c>
      <c r="N45" s="126">
        <v>22.4</v>
      </c>
      <c r="O45" s="126">
        <v>32</v>
      </c>
      <c r="P45" s="126">
        <v>30.1</v>
      </c>
      <c r="Q45" s="126">
        <v>22.1</v>
      </c>
      <c r="R45" s="126">
        <v>17.600000000000001</v>
      </c>
      <c r="S45" s="128">
        <v>58.191505650584325</v>
      </c>
      <c r="T45" s="128">
        <v>58.408498194064407</v>
      </c>
      <c r="U45" s="128">
        <v>58.403601470565214</v>
      </c>
      <c r="V45" s="128">
        <v>58.40547748172407</v>
      </c>
      <c r="W45" s="128">
        <v>56.508766306814053</v>
      </c>
      <c r="X45" s="128">
        <v>54.82791306138251</v>
      </c>
      <c r="Y45" s="128">
        <v>53.560944700304574</v>
      </c>
      <c r="Z45" s="128">
        <v>52.918402276096501</v>
      </c>
      <c r="AA45" s="128">
        <v>13.049292273358171</v>
      </c>
      <c r="AB45" s="128">
        <v>8.3601145988354695</v>
      </c>
      <c r="AC45" s="128">
        <v>3.866622274466192</v>
      </c>
      <c r="AD45" s="128">
        <v>-0.53802166368636406</v>
      </c>
      <c r="AE45" s="128">
        <v>-3.0090236159134101</v>
      </c>
      <c r="AF45" s="128">
        <v>-5.8744829576848243</v>
      </c>
      <c r="AG45" s="128">
        <v>-8.103922836266749</v>
      </c>
      <c r="AH45" s="128">
        <v>-10.840563126229691</v>
      </c>
    </row>
    <row r="46" spans="1:34" x14ac:dyDescent="0.25">
      <c r="A46" s="126" t="s">
        <v>211</v>
      </c>
      <c r="B46" s="126">
        <v>600</v>
      </c>
      <c r="C46" s="126">
        <v>400</v>
      </c>
      <c r="D46" s="126" t="str">
        <f t="shared" si="0"/>
        <v>600400</v>
      </c>
      <c r="E46" s="126">
        <v>1200</v>
      </c>
      <c r="F46" s="126">
        <v>100</v>
      </c>
      <c r="G46" s="126">
        <v>67</v>
      </c>
      <c r="H46" s="126">
        <v>4</v>
      </c>
      <c r="I46" s="126">
        <v>22</v>
      </c>
      <c r="J46" s="127">
        <v>393.92001178320947</v>
      </c>
      <c r="K46" s="126">
        <v>2.1</v>
      </c>
      <c r="L46" s="126">
        <v>5.8</v>
      </c>
      <c r="M46" s="126">
        <v>19.100000000000001</v>
      </c>
      <c r="N46" s="126">
        <v>28.1</v>
      </c>
      <c r="O46" s="126">
        <v>36.6</v>
      </c>
      <c r="P46" s="126">
        <v>35.700000000000003</v>
      </c>
      <c r="Q46" s="126">
        <v>29.1</v>
      </c>
      <c r="R46" s="126">
        <v>27</v>
      </c>
      <c r="S46" s="128">
        <v>56.507233173621763</v>
      </c>
      <c r="T46" s="128">
        <v>56.507380212130109</v>
      </c>
      <c r="U46" s="128">
        <v>56.505911558005266</v>
      </c>
      <c r="V46" s="128">
        <v>56.723089066058243</v>
      </c>
      <c r="W46" s="128">
        <v>54.774358082751235</v>
      </c>
      <c r="X46" s="128">
        <v>54.822065420738419</v>
      </c>
      <c r="Y46" s="128">
        <v>53.13292055665665</v>
      </c>
      <c r="Z46" s="128">
        <v>51.877915366007429</v>
      </c>
      <c r="AA46" s="128">
        <v>21.390594987351243</v>
      </c>
      <c r="AB46" s="128">
        <v>17.091104543893817</v>
      </c>
      <c r="AC46" s="128">
        <v>12.592140859060548</v>
      </c>
      <c r="AD46" s="128">
        <v>7.8022942768766619</v>
      </c>
      <c r="AE46" s="128">
        <v>5.3648465057733921</v>
      </c>
      <c r="AF46" s="128">
        <v>1.1304494927501099</v>
      </c>
      <c r="AG46" s="128">
        <v>-1.3282254299959542</v>
      </c>
      <c r="AH46" s="128">
        <v>-3.6674811950334094</v>
      </c>
    </row>
    <row r="47" spans="1:34" x14ac:dyDescent="0.25">
      <c r="A47" s="126" t="s">
        <v>211</v>
      </c>
      <c r="B47" s="126">
        <v>700</v>
      </c>
      <c r="C47" s="126">
        <v>400</v>
      </c>
      <c r="D47" s="126" t="str">
        <f t="shared" si="0"/>
        <v>700400</v>
      </c>
      <c r="E47" s="126">
        <v>1200</v>
      </c>
      <c r="F47" s="126">
        <v>100</v>
      </c>
      <c r="G47" s="126">
        <v>100</v>
      </c>
      <c r="H47" s="126">
        <v>4</v>
      </c>
      <c r="I47" s="126">
        <v>23</v>
      </c>
      <c r="J47" s="127">
        <v>618.00840746048243</v>
      </c>
      <c r="K47" s="126">
        <v>2</v>
      </c>
      <c r="L47" s="126">
        <v>3.6</v>
      </c>
      <c r="M47" s="126">
        <v>12.5</v>
      </c>
      <c r="N47" s="126">
        <v>22.4</v>
      </c>
      <c r="O47" s="126">
        <v>32</v>
      </c>
      <c r="P47" s="126">
        <v>30.1</v>
      </c>
      <c r="Q47" s="126">
        <v>22.1</v>
      </c>
      <c r="R47" s="126">
        <v>17.600000000000001</v>
      </c>
      <c r="S47" s="128">
        <v>58.191046676347504</v>
      </c>
      <c r="T47" s="128">
        <v>58.408233888387286</v>
      </c>
      <c r="U47" s="128">
        <v>58.404154411296247</v>
      </c>
      <c r="V47" s="128">
        <v>58.410895244327968</v>
      </c>
      <c r="W47" s="128">
        <v>56.50714342944881</v>
      </c>
      <c r="X47" s="128">
        <v>54.633826236795549</v>
      </c>
      <c r="Y47" s="128">
        <v>53.562939209146293</v>
      </c>
      <c r="Z47" s="128">
        <v>52.918243780025435</v>
      </c>
      <c r="AA47" s="128">
        <v>13.049173049116515</v>
      </c>
      <c r="AB47" s="128">
        <v>8.3599978888973681</v>
      </c>
      <c r="AC47" s="128">
        <v>3.8659498447877216</v>
      </c>
      <c r="AD47" s="128">
        <v>-0.54168081614710539</v>
      </c>
      <c r="AE47" s="128">
        <v>-3.0090284703686114</v>
      </c>
      <c r="AF47" s="128">
        <v>-5.5011772064890314</v>
      </c>
      <c r="AG47" s="128">
        <v>-8.1048350310761315</v>
      </c>
      <c r="AH47" s="128">
        <v>-10.840588055997705</v>
      </c>
    </row>
    <row r="48" spans="1:34" x14ac:dyDescent="0.25">
      <c r="A48" s="126" t="s">
        <v>211</v>
      </c>
      <c r="B48" s="126">
        <v>800</v>
      </c>
      <c r="C48" s="126">
        <v>400</v>
      </c>
      <c r="D48" s="126" t="str">
        <f t="shared" si="0"/>
        <v>800400</v>
      </c>
      <c r="E48" s="126">
        <v>1200</v>
      </c>
      <c r="F48" s="126">
        <v>100</v>
      </c>
      <c r="G48" s="126">
        <v>75</v>
      </c>
      <c r="H48" s="126">
        <v>5</v>
      </c>
      <c r="I48" s="126">
        <v>27</v>
      </c>
      <c r="J48" s="127">
        <v>597.42735944795299</v>
      </c>
      <c r="K48" s="126">
        <v>2</v>
      </c>
      <c r="L48" s="126">
        <v>5.0999999999999996</v>
      </c>
      <c r="M48" s="126">
        <v>17</v>
      </c>
      <c r="N48" s="126">
        <v>26.3</v>
      </c>
      <c r="O48" s="126">
        <v>35</v>
      </c>
      <c r="P48" s="126">
        <v>34.200000000000003</v>
      </c>
      <c r="Q48" s="126">
        <v>26.8</v>
      </c>
      <c r="R48" s="126">
        <v>23.9</v>
      </c>
      <c r="S48" s="128">
        <v>54.605452028851374</v>
      </c>
      <c r="T48" s="128">
        <v>56.292378287016284</v>
      </c>
      <c r="U48" s="128">
        <v>56.29266199104822</v>
      </c>
      <c r="V48" s="128">
        <v>54.605427938797661</v>
      </c>
      <c r="W48" s="128">
        <v>54.604493846806882</v>
      </c>
      <c r="X48" s="128">
        <v>52.702343890342384</v>
      </c>
      <c r="Y48" s="128">
        <v>51.661382591769886</v>
      </c>
      <c r="Z48" s="128">
        <v>51.015903067963002</v>
      </c>
      <c r="AA48" s="128">
        <v>20.120136767781752</v>
      </c>
      <c r="AB48" s="128">
        <v>14.480279335458727</v>
      </c>
      <c r="AC48" s="128">
        <v>9.9800659541895911</v>
      </c>
      <c r="AD48" s="128">
        <v>6.9203749856850321</v>
      </c>
      <c r="AE48" s="128">
        <v>2.720951852923756</v>
      </c>
      <c r="AF48" s="128">
        <v>0.24997067550567423</v>
      </c>
      <c r="AG48" s="128">
        <v>-2.3775524388543197</v>
      </c>
      <c r="AH48" s="128">
        <v>-5.1105058440044724</v>
      </c>
    </row>
    <row r="49" spans="1:34" x14ac:dyDescent="0.25">
      <c r="A49" s="126" t="s">
        <v>211</v>
      </c>
      <c r="B49" s="126">
        <v>900</v>
      </c>
      <c r="C49" s="126">
        <v>400</v>
      </c>
      <c r="D49" s="126" t="str">
        <f t="shared" si="0"/>
        <v>900400</v>
      </c>
      <c r="E49" s="126">
        <v>1200</v>
      </c>
      <c r="F49" s="126">
        <v>100</v>
      </c>
      <c r="G49" s="126">
        <v>100</v>
      </c>
      <c r="H49" s="126">
        <v>5</v>
      </c>
      <c r="I49" s="126">
        <v>28</v>
      </c>
      <c r="J49" s="127">
        <v>824.45065169320935</v>
      </c>
      <c r="K49" s="126">
        <v>2</v>
      </c>
      <c r="L49" s="126">
        <v>3.6</v>
      </c>
      <c r="M49" s="126">
        <v>12.5</v>
      </c>
      <c r="N49" s="126">
        <v>22.4</v>
      </c>
      <c r="O49" s="126">
        <v>32</v>
      </c>
      <c r="P49" s="126">
        <v>30.1</v>
      </c>
      <c r="Q49" s="126">
        <v>22.1</v>
      </c>
      <c r="R49" s="126">
        <v>17.600000000000001</v>
      </c>
      <c r="S49" s="128">
        <v>58.19182227940513</v>
      </c>
      <c r="T49" s="128">
        <v>58.408101450259899</v>
      </c>
      <c r="U49" s="128">
        <v>57.759349207253067</v>
      </c>
      <c r="V49" s="128">
        <v>57.764423929076465</v>
      </c>
      <c r="W49" s="128">
        <v>56.507820712270572</v>
      </c>
      <c r="X49" s="128">
        <v>54.632616860736398</v>
      </c>
      <c r="Y49" s="128">
        <v>53.564081407828709</v>
      </c>
      <c r="Z49" s="128">
        <v>53.563803567585325</v>
      </c>
      <c r="AA49" s="128">
        <v>13.0491911491719</v>
      </c>
      <c r="AB49" s="128">
        <v>8.3602670426593928</v>
      </c>
      <c r="AC49" s="128">
        <v>4.0319874777730833</v>
      </c>
      <c r="AD49" s="128">
        <v>-0.37313351158465452</v>
      </c>
      <c r="AE49" s="128">
        <v>-3.0090192091428425</v>
      </c>
      <c r="AF49" s="128">
        <v>-5.5003349704406856</v>
      </c>
      <c r="AG49" s="128">
        <v>-8.1053421464913633</v>
      </c>
      <c r="AH49" s="128">
        <v>-11.007647600213359</v>
      </c>
    </row>
    <row r="50" spans="1:34" x14ac:dyDescent="0.25">
      <c r="A50" s="126" t="s">
        <v>211</v>
      </c>
      <c r="B50" s="126">
        <v>1000</v>
      </c>
      <c r="C50" s="126">
        <v>400</v>
      </c>
      <c r="D50" s="126" t="str">
        <f t="shared" si="0"/>
        <v>1000400</v>
      </c>
      <c r="E50" s="126">
        <v>1200</v>
      </c>
      <c r="F50" s="126">
        <v>100</v>
      </c>
      <c r="G50" s="126">
        <v>80</v>
      </c>
      <c r="H50" s="126">
        <v>6</v>
      </c>
      <c r="I50" s="126">
        <v>32</v>
      </c>
      <c r="J50" s="127">
        <v>802.70250142437737</v>
      </c>
      <c r="K50" s="126">
        <v>2</v>
      </c>
      <c r="L50" s="126">
        <v>4.7</v>
      </c>
      <c r="M50" s="126">
        <v>15.9</v>
      </c>
      <c r="N50" s="126">
        <v>25.3</v>
      </c>
      <c r="O50" s="126">
        <v>34.200000000000003</v>
      </c>
      <c r="P50" s="126">
        <v>33.4</v>
      </c>
      <c r="Q50" s="126">
        <v>25.5</v>
      </c>
      <c r="R50" s="126">
        <v>22.1</v>
      </c>
      <c r="S50" s="128">
        <v>58.195812454577649</v>
      </c>
      <c r="T50" s="128">
        <v>58.411019092806015</v>
      </c>
      <c r="U50" s="128">
        <v>58.410977750875773</v>
      </c>
      <c r="V50" s="128">
        <v>58.410932526127091</v>
      </c>
      <c r="W50" s="128">
        <v>56.50564904196127</v>
      </c>
      <c r="X50" s="128">
        <v>54.820953391442977</v>
      </c>
      <c r="Y50" s="128">
        <v>52.91858397244085</v>
      </c>
      <c r="Z50" s="128">
        <v>54.60569668541671</v>
      </c>
      <c r="AA50" s="128">
        <v>17.050764908450468</v>
      </c>
      <c r="AB50" s="128">
        <v>12.361694848262065</v>
      </c>
      <c r="AC50" s="128">
        <v>7.8616801606768574</v>
      </c>
      <c r="AD50" s="128">
        <v>3.4617020600258779</v>
      </c>
      <c r="AE50" s="128">
        <v>0.99287134400205934</v>
      </c>
      <c r="AF50" s="128">
        <v>-1.8688760839900462</v>
      </c>
      <c r="AG50" s="128">
        <v>-3.939821525372134</v>
      </c>
      <c r="AH50" s="128">
        <v>-8.1797899076414051</v>
      </c>
    </row>
    <row r="51" spans="1:34" x14ac:dyDescent="0.25">
      <c r="A51" s="126" t="s">
        <v>211</v>
      </c>
      <c r="B51" s="126">
        <v>1100</v>
      </c>
      <c r="C51" s="126">
        <v>400</v>
      </c>
      <c r="D51" s="126" t="str">
        <f t="shared" si="0"/>
        <v>1100400</v>
      </c>
      <c r="E51" s="126">
        <v>1200</v>
      </c>
      <c r="F51" s="126">
        <v>100</v>
      </c>
      <c r="G51" s="126">
        <v>100</v>
      </c>
      <c r="H51" s="126">
        <v>6</v>
      </c>
      <c r="I51" s="126">
        <v>33</v>
      </c>
      <c r="J51" s="127">
        <v>1031.0591586110631</v>
      </c>
      <c r="K51" s="126">
        <v>2</v>
      </c>
      <c r="L51" s="126">
        <v>3.6</v>
      </c>
      <c r="M51" s="126">
        <v>12.5</v>
      </c>
      <c r="N51" s="126">
        <v>22.4</v>
      </c>
      <c r="O51" s="126">
        <v>32</v>
      </c>
      <c r="P51" s="126">
        <v>30.1</v>
      </c>
      <c r="Q51" s="126">
        <v>22.1</v>
      </c>
      <c r="R51" s="126">
        <v>17.600000000000001</v>
      </c>
      <c r="S51" s="128">
        <v>56.508118961143197</v>
      </c>
      <c r="T51" s="128">
        <v>56.723350994674945</v>
      </c>
      <c r="U51" s="128">
        <v>56.077265380371237</v>
      </c>
      <c r="V51" s="128">
        <v>56.07752545860226</v>
      </c>
      <c r="W51" s="128">
        <v>54.820847648528051</v>
      </c>
      <c r="X51" s="128">
        <v>52.917681975478587</v>
      </c>
      <c r="Y51" s="128">
        <v>51.876936981572726</v>
      </c>
      <c r="Z51" s="128">
        <v>51.876726004822451</v>
      </c>
      <c r="AA51" s="128">
        <v>14.390829522979395</v>
      </c>
      <c r="AB51" s="128">
        <v>9.7018238598854847</v>
      </c>
      <c r="AC51" s="128">
        <v>5.369405930160454</v>
      </c>
      <c r="AD51" s="128">
        <v>0.96913689347772169</v>
      </c>
      <c r="AE51" s="128">
        <v>-1.6688608333844404</v>
      </c>
      <c r="AF51" s="128">
        <v>-4.1392446706072432</v>
      </c>
      <c r="AG51" s="128">
        <v>-6.7667238951992372</v>
      </c>
      <c r="AH51" s="128">
        <v>-9.6667530596370472</v>
      </c>
    </row>
    <row r="52" spans="1:34" x14ac:dyDescent="0.25">
      <c r="A52" s="126" t="s">
        <v>211</v>
      </c>
      <c r="B52" s="126">
        <v>1200</v>
      </c>
      <c r="C52" s="126">
        <v>400</v>
      </c>
      <c r="D52" s="126" t="str">
        <f t="shared" si="0"/>
        <v>1200400</v>
      </c>
      <c r="E52" s="126">
        <v>1200</v>
      </c>
      <c r="F52" s="126">
        <v>100</v>
      </c>
      <c r="G52" s="126">
        <v>83</v>
      </c>
      <c r="H52" s="126">
        <v>7</v>
      </c>
      <c r="I52" s="126">
        <v>36</v>
      </c>
      <c r="J52" s="127">
        <v>1007.9168437920838</v>
      </c>
      <c r="K52" s="126">
        <v>2</v>
      </c>
      <c r="L52" s="126">
        <v>4.5999999999999996</v>
      </c>
      <c r="M52" s="126">
        <v>15.2</v>
      </c>
      <c r="N52" s="126">
        <v>24.8</v>
      </c>
      <c r="O52" s="126">
        <v>33.700000000000003</v>
      </c>
      <c r="P52" s="126">
        <v>32.799999999999997</v>
      </c>
      <c r="Q52" s="126">
        <v>24.8</v>
      </c>
      <c r="R52" s="126">
        <v>21.4</v>
      </c>
      <c r="S52" s="128">
        <v>58.195736390374726</v>
      </c>
      <c r="T52" s="128">
        <v>58.410944165718369</v>
      </c>
      <c r="U52" s="128">
        <v>58.410891216137344</v>
      </c>
      <c r="V52" s="128">
        <v>57.765017212144478</v>
      </c>
      <c r="W52" s="128">
        <v>56.507345376664894</v>
      </c>
      <c r="X52" s="128">
        <v>54.820775153271171</v>
      </c>
      <c r="Y52" s="128">
        <v>52.918400531743487</v>
      </c>
      <c r="Z52" s="128">
        <v>54.605701109695829</v>
      </c>
      <c r="AA52" s="128">
        <v>17.050757309216714</v>
      </c>
      <c r="AB52" s="128">
        <v>12.361706250542573</v>
      </c>
      <c r="AC52" s="128">
        <v>7.8617364619364949</v>
      </c>
      <c r="AD52" s="128">
        <v>3.629010441070097</v>
      </c>
      <c r="AE52" s="128">
        <v>0.99164120566721881</v>
      </c>
      <c r="AF52" s="128">
        <v>-1.8687496080982122</v>
      </c>
      <c r="AG52" s="128">
        <v>-3.93968424091483</v>
      </c>
      <c r="AH52" s="128">
        <v>-8.179801128487993</v>
      </c>
    </row>
    <row r="53" spans="1:34" x14ac:dyDescent="0.25">
      <c r="A53" s="126" t="s">
        <v>211</v>
      </c>
      <c r="B53" s="126">
        <v>500</v>
      </c>
      <c r="C53" s="126">
        <v>450</v>
      </c>
      <c r="D53" s="126" t="str">
        <f t="shared" si="0"/>
        <v>500450</v>
      </c>
      <c r="E53" s="126">
        <v>1200</v>
      </c>
      <c r="F53" s="126">
        <v>100</v>
      </c>
      <c r="G53" s="126">
        <v>100</v>
      </c>
      <c r="H53" s="126">
        <v>3</v>
      </c>
      <c r="I53" s="126">
        <v>20</v>
      </c>
      <c r="J53" s="127">
        <v>467.65375659160736</v>
      </c>
      <c r="K53" s="126">
        <v>2</v>
      </c>
      <c r="L53" s="126">
        <v>3.6</v>
      </c>
      <c r="M53" s="126">
        <v>12.5</v>
      </c>
      <c r="N53" s="126">
        <v>22.4</v>
      </c>
      <c r="O53" s="126">
        <v>32</v>
      </c>
      <c r="P53" s="126">
        <v>30.1</v>
      </c>
      <c r="Q53" s="126">
        <v>22.1</v>
      </c>
      <c r="R53" s="126">
        <v>17.600000000000001</v>
      </c>
      <c r="S53" s="128">
        <v>56.293072266049606</v>
      </c>
      <c r="T53" s="128">
        <v>55.862457223068489</v>
      </c>
      <c r="U53" s="128">
        <v>55.862446783625508</v>
      </c>
      <c r="V53" s="128">
        <v>55.862380427694667</v>
      </c>
      <c r="W53" s="128">
        <v>54.605683798033233</v>
      </c>
      <c r="X53" s="128">
        <v>52.918606381848477</v>
      </c>
      <c r="Y53" s="128">
        <v>51.015718410895687</v>
      </c>
      <c r="Z53" s="128">
        <v>51.015753862805482</v>
      </c>
      <c r="AA53" s="128">
        <v>14.779988982585907</v>
      </c>
      <c r="AB53" s="128">
        <v>10.258209062441745</v>
      </c>
      <c r="AC53" s="128">
        <v>5.7582193356764435</v>
      </c>
      <c r="AD53" s="128">
        <v>1.3582781169946803</v>
      </c>
      <c r="AE53" s="128">
        <v>-1.2798014887364795</v>
      </c>
      <c r="AF53" s="128">
        <v>-4.1398338873040936</v>
      </c>
      <c r="AG53" s="128">
        <v>-6.2103831927725555</v>
      </c>
      <c r="AH53" s="128">
        <v>-9.110416822584007</v>
      </c>
    </row>
    <row r="54" spans="1:34" x14ac:dyDescent="0.25">
      <c r="A54" s="126" t="s">
        <v>211</v>
      </c>
      <c r="B54" s="126">
        <v>600</v>
      </c>
      <c r="C54" s="126">
        <v>450</v>
      </c>
      <c r="D54" s="126" t="str">
        <f t="shared" si="0"/>
        <v>600450</v>
      </c>
      <c r="E54" s="126">
        <v>1200</v>
      </c>
      <c r="F54" s="126">
        <v>100</v>
      </c>
      <c r="G54" s="126">
        <v>67</v>
      </c>
      <c r="H54" s="126">
        <v>4</v>
      </c>
      <c r="I54" s="126">
        <v>24</v>
      </c>
      <c r="J54" s="127">
        <v>445.9862556325798</v>
      </c>
      <c r="K54" s="126">
        <v>2.1</v>
      </c>
      <c r="L54" s="126">
        <v>5.8</v>
      </c>
      <c r="M54" s="126">
        <v>19.100000000000001</v>
      </c>
      <c r="N54" s="126">
        <v>28.1</v>
      </c>
      <c r="O54" s="126">
        <v>36.6</v>
      </c>
      <c r="P54" s="126">
        <v>35.700000000000003</v>
      </c>
      <c r="Q54" s="126">
        <v>29.1</v>
      </c>
      <c r="R54" s="126">
        <v>27</v>
      </c>
      <c r="S54" s="128">
        <v>56.938972184456176</v>
      </c>
      <c r="T54" s="128">
        <v>56.938929566472886</v>
      </c>
      <c r="U54" s="128">
        <v>57.154176204375396</v>
      </c>
      <c r="V54" s="128">
        <v>57.154137633508952</v>
      </c>
      <c r="W54" s="128">
        <v>55.466717838665282</v>
      </c>
      <c r="X54" s="128">
        <v>55.251427527614197</v>
      </c>
      <c r="Y54" s="128">
        <v>53.564084347605544</v>
      </c>
      <c r="Z54" s="128">
        <v>52.307386523198034</v>
      </c>
      <c r="AA54" s="128">
        <v>21.612693339417476</v>
      </c>
      <c r="AB54" s="128">
        <v>17.312725219484221</v>
      </c>
      <c r="AC54" s="128">
        <v>12.423659480633932</v>
      </c>
      <c r="AD54" s="128">
        <v>8.0236894950331923</v>
      </c>
      <c r="AE54" s="128">
        <v>5.163906516508356</v>
      </c>
      <c r="AF54" s="128">
        <v>1.3530059937882302</v>
      </c>
      <c r="AG54" s="128">
        <v>-1.1068312403737235</v>
      </c>
      <c r="AH54" s="128">
        <v>-3.4449087107865233</v>
      </c>
    </row>
    <row r="55" spans="1:34" x14ac:dyDescent="0.25">
      <c r="A55" s="126" t="s">
        <v>211</v>
      </c>
      <c r="B55" s="126">
        <v>700</v>
      </c>
      <c r="C55" s="126">
        <v>450</v>
      </c>
      <c r="D55" s="126" t="str">
        <f t="shared" si="0"/>
        <v>700450</v>
      </c>
      <c r="E55" s="126">
        <v>1200</v>
      </c>
      <c r="F55" s="126">
        <v>100</v>
      </c>
      <c r="G55" s="126">
        <v>100</v>
      </c>
      <c r="H55" s="126">
        <v>4</v>
      </c>
      <c r="I55" s="126">
        <v>25</v>
      </c>
      <c r="J55" s="127">
        <v>701.90553066952725</v>
      </c>
      <c r="K55" s="126">
        <v>2</v>
      </c>
      <c r="L55" s="126">
        <v>3.6</v>
      </c>
      <c r="M55" s="126">
        <v>12.5</v>
      </c>
      <c r="N55" s="126">
        <v>22.4</v>
      </c>
      <c r="O55" s="126">
        <v>32</v>
      </c>
      <c r="P55" s="126">
        <v>30.1</v>
      </c>
      <c r="Q55" s="126">
        <v>22.1</v>
      </c>
      <c r="R55" s="126">
        <v>17.600000000000001</v>
      </c>
      <c r="S55" s="128">
        <v>56.723615305023543</v>
      </c>
      <c r="T55" s="128">
        <v>57.765063153808235</v>
      </c>
      <c r="U55" s="128">
        <v>56.077691728357507</v>
      </c>
      <c r="V55" s="128">
        <v>56.077647740877794</v>
      </c>
      <c r="W55" s="128">
        <v>54.820930888187505</v>
      </c>
      <c r="X55" s="128">
        <v>53.133753248385482</v>
      </c>
      <c r="Y55" s="128">
        <v>51.876825840284653</v>
      </c>
      <c r="Z55" s="128">
        <v>51.231048771761124</v>
      </c>
      <c r="AA55" s="128">
        <v>14.001816417540194</v>
      </c>
      <c r="AB55" s="128">
        <v>8.5289658652634888</v>
      </c>
      <c r="AC55" s="128">
        <v>5.3691568161712455</v>
      </c>
      <c r="AD55" s="128">
        <v>0.96918711748838915</v>
      </c>
      <c r="AE55" s="128">
        <v>-1.668869444071774</v>
      </c>
      <c r="AF55" s="128">
        <v>-4.5288199175287565</v>
      </c>
      <c r="AG55" s="128">
        <v>-6.7667293024536965</v>
      </c>
      <c r="AH55" s="128">
        <v>-9.499509994424848</v>
      </c>
    </row>
    <row r="56" spans="1:34" x14ac:dyDescent="0.25">
      <c r="A56" s="126" t="s">
        <v>211</v>
      </c>
      <c r="B56" s="126">
        <v>800</v>
      </c>
      <c r="C56" s="126">
        <v>450</v>
      </c>
      <c r="D56" s="126" t="str">
        <f t="shared" si="0"/>
        <v>800450</v>
      </c>
      <c r="E56" s="126">
        <v>1200</v>
      </c>
      <c r="F56" s="126">
        <v>100</v>
      </c>
      <c r="G56" s="126">
        <v>75</v>
      </c>
      <c r="H56" s="126">
        <v>5</v>
      </c>
      <c r="I56" s="126">
        <v>29</v>
      </c>
      <c r="J56" s="127">
        <v>677.40131777779652</v>
      </c>
      <c r="K56" s="126">
        <v>2</v>
      </c>
      <c r="L56" s="126">
        <v>5.0999999999999996</v>
      </c>
      <c r="M56" s="126">
        <v>17</v>
      </c>
      <c r="N56" s="126">
        <v>26.3</v>
      </c>
      <c r="O56" s="126">
        <v>35</v>
      </c>
      <c r="P56" s="126">
        <v>34.200000000000003</v>
      </c>
      <c r="Q56" s="126">
        <v>26.8</v>
      </c>
      <c r="R56" s="126">
        <v>23.9</v>
      </c>
      <c r="S56" s="128">
        <v>56.508364179173086</v>
      </c>
      <c r="T56" s="128">
        <v>58.195631182273104</v>
      </c>
      <c r="U56" s="128">
        <v>58.195585677324985</v>
      </c>
      <c r="V56" s="128">
        <v>56.508259433309</v>
      </c>
      <c r="W56" s="128">
        <v>56.509296823182837</v>
      </c>
      <c r="X56" s="128">
        <v>54.820878199935663</v>
      </c>
      <c r="Y56" s="128">
        <v>53.564070864108352</v>
      </c>
      <c r="Z56" s="128">
        <v>52.918338311579028</v>
      </c>
      <c r="AA56" s="128">
        <v>19.39090802946658</v>
      </c>
      <c r="AB56" s="128">
        <v>13.750798091403052</v>
      </c>
      <c r="AC56" s="128">
        <v>9.2508339635471906</v>
      </c>
      <c r="AD56" s="128">
        <v>6.1909827681034955</v>
      </c>
      <c r="AE56" s="128">
        <v>1.9902343779930491</v>
      </c>
      <c r="AF56" s="128">
        <v>-0.8688256684563137</v>
      </c>
      <c r="AG56" s="128">
        <v>-3.1068208088854101</v>
      </c>
      <c r="AH56" s="128">
        <v>-5.8396309112089524</v>
      </c>
    </row>
    <row r="57" spans="1:34" x14ac:dyDescent="0.25">
      <c r="A57" s="126" t="s">
        <v>211</v>
      </c>
      <c r="B57" s="126">
        <v>900</v>
      </c>
      <c r="C57" s="126">
        <v>450</v>
      </c>
      <c r="D57" s="126" t="str">
        <f t="shared" si="0"/>
        <v>900450</v>
      </c>
      <c r="E57" s="126">
        <v>1200</v>
      </c>
      <c r="F57" s="126">
        <v>100</v>
      </c>
      <c r="G57" s="126">
        <v>100</v>
      </c>
      <c r="H57" s="126">
        <v>5</v>
      </c>
      <c r="I57" s="126">
        <v>30</v>
      </c>
      <c r="J57" s="127">
        <v>936.92648552610297</v>
      </c>
      <c r="K57" s="126">
        <v>2</v>
      </c>
      <c r="L57" s="126">
        <v>3.6</v>
      </c>
      <c r="M57" s="126">
        <v>12.5</v>
      </c>
      <c r="N57" s="126">
        <v>22.4</v>
      </c>
      <c r="O57" s="126">
        <v>32</v>
      </c>
      <c r="P57" s="126">
        <v>30.1</v>
      </c>
      <c r="Q57" s="126">
        <v>22.1</v>
      </c>
      <c r="R57" s="126">
        <v>17.600000000000001</v>
      </c>
      <c r="S57" s="128">
        <v>56.508370804861173</v>
      </c>
      <c r="T57" s="128">
        <v>57.549811438965946</v>
      </c>
      <c r="U57" s="128">
        <v>55.862510282377031</v>
      </c>
      <c r="V57" s="128">
        <v>55.862356901047484</v>
      </c>
      <c r="W57" s="128">
        <v>54.605685786658611</v>
      </c>
      <c r="X57" s="128">
        <v>52.918732046588133</v>
      </c>
      <c r="Y57" s="128">
        <v>51.66153896966226</v>
      </c>
      <c r="Z57" s="128">
        <v>51.015772078904348</v>
      </c>
      <c r="AA57" s="128">
        <v>14.390911565638726</v>
      </c>
      <c r="AB57" s="128">
        <v>8.9180558817910658</v>
      </c>
      <c r="AC57" s="128">
        <v>5.7581866206736425</v>
      </c>
      <c r="AD57" s="128">
        <v>1.358296017915346</v>
      </c>
      <c r="AE57" s="128">
        <v>-1.2798016281613405</v>
      </c>
      <c r="AF57" s="128">
        <v>-4.1399210986266635</v>
      </c>
      <c r="AG57" s="128">
        <v>-6.3776386900404018</v>
      </c>
      <c r="AH57" s="128">
        <v>-9.1104216849795403</v>
      </c>
    </row>
    <row r="58" spans="1:34" x14ac:dyDescent="0.25">
      <c r="A58" s="126" t="s">
        <v>211</v>
      </c>
      <c r="B58" s="126">
        <v>1000</v>
      </c>
      <c r="C58" s="126">
        <v>450</v>
      </c>
      <c r="D58" s="126" t="str">
        <f t="shared" si="0"/>
        <v>1000450</v>
      </c>
      <c r="E58" s="126">
        <v>1200</v>
      </c>
      <c r="F58" s="126">
        <v>100</v>
      </c>
      <c r="G58" s="126">
        <v>80</v>
      </c>
      <c r="H58" s="126">
        <v>6</v>
      </c>
      <c r="I58" s="126">
        <v>34</v>
      </c>
      <c r="J58" s="127">
        <v>909.65169599372689</v>
      </c>
      <c r="K58" s="126">
        <v>2</v>
      </c>
      <c r="L58" s="126">
        <v>4.7</v>
      </c>
      <c r="M58" s="126">
        <v>15.9</v>
      </c>
      <c r="N58" s="126">
        <v>25.3</v>
      </c>
      <c r="O58" s="126">
        <v>34.200000000000003</v>
      </c>
      <c r="P58" s="126">
        <v>33.4</v>
      </c>
      <c r="Q58" s="126">
        <v>25.5</v>
      </c>
      <c r="R58" s="126">
        <v>22.1</v>
      </c>
      <c r="S58" s="128">
        <v>56.293126984080629</v>
      </c>
      <c r="T58" s="128">
        <v>56.508498644098516</v>
      </c>
      <c r="U58" s="128">
        <v>56.510853609777726</v>
      </c>
      <c r="V58" s="128">
        <v>56.507433970120232</v>
      </c>
      <c r="W58" s="128">
        <v>54.608842375632761</v>
      </c>
      <c r="X58" s="128">
        <v>52.942753710084425</v>
      </c>
      <c r="Y58" s="128">
        <v>51.007836307097797</v>
      </c>
      <c r="Z58" s="128">
        <v>52.703075574223099</v>
      </c>
      <c r="AA58" s="128">
        <v>18.779995629699759</v>
      </c>
      <c r="AB58" s="128">
        <v>14.09082834318664</v>
      </c>
      <c r="AC58" s="128">
        <v>9.5890992520579932</v>
      </c>
      <c r="AD58" s="128">
        <v>5.1915930238832182</v>
      </c>
      <c r="AE58" s="128">
        <v>2.7179141803717073</v>
      </c>
      <c r="AF58" s="128">
        <v>-0.1573379488769813</v>
      </c>
      <c r="AG58" s="128">
        <v>-2.2046698496040893</v>
      </c>
      <c r="AH58" s="128">
        <v>-6.4505544387389104</v>
      </c>
    </row>
    <row r="59" spans="1:34" x14ac:dyDescent="0.25">
      <c r="A59" s="126" t="s">
        <v>211</v>
      </c>
      <c r="B59" s="126">
        <v>1100</v>
      </c>
      <c r="C59" s="126">
        <v>450</v>
      </c>
      <c r="D59" s="126" t="str">
        <f t="shared" si="0"/>
        <v>1100450</v>
      </c>
      <c r="E59" s="126">
        <v>1200</v>
      </c>
      <c r="F59" s="126">
        <v>100</v>
      </c>
      <c r="G59" s="126">
        <v>100</v>
      </c>
      <c r="H59" s="126">
        <v>6</v>
      </c>
      <c r="I59" s="126">
        <v>35</v>
      </c>
      <c r="J59" s="127">
        <v>1167.8306250365695</v>
      </c>
      <c r="K59" s="126">
        <v>2</v>
      </c>
      <c r="L59" s="126">
        <v>3.6</v>
      </c>
      <c r="M59" s="126">
        <v>12.5</v>
      </c>
      <c r="N59" s="126">
        <v>22.4</v>
      </c>
      <c r="O59" s="126">
        <v>32</v>
      </c>
      <c r="P59" s="126">
        <v>30.1</v>
      </c>
      <c r="Q59" s="126">
        <v>22.1</v>
      </c>
      <c r="R59" s="126">
        <v>17.600000000000001</v>
      </c>
      <c r="S59" s="128">
        <v>58.411024415889706</v>
      </c>
      <c r="T59" s="128">
        <v>59.452452735745759</v>
      </c>
      <c r="U59" s="128">
        <v>57.765203603912994</v>
      </c>
      <c r="V59" s="128">
        <v>56.508199045308707</v>
      </c>
      <c r="W59" s="128">
        <v>56.508218561175624</v>
      </c>
      <c r="X59" s="128">
        <v>54.821232056359065</v>
      </c>
      <c r="Y59" s="128">
        <v>53.564143841306809</v>
      </c>
      <c r="Z59" s="128">
        <v>52.918383767874381</v>
      </c>
      <c r="AA59" s="128">
        <v>13.661689002741651</v>
      </c>
      <c r="AB59" s="128">
        <v>8.1888263085065329</v>
      </c>
      <c r="AC59" s="128">
        <v>5.0289088302001268</v>
      </c>
      <c r="AD59" s="128">
        <v>1.191038642020702</v>
      </c>
      <c r="AE59" s="128">
        <v>-2.0089897027551098</v>
      </c>
      <c r="AF59" s="128">
        <v>-4.8690904495402068</v>
      </c>
      <c r="AG59" s="128">
        <v>-7.1068857221254405</v>
      </c>
      <c r="AH59" s="128">
        <v>-9.8396666316662884</v>
      </c>
    </row>
    <row r="60" spans="1:34" x14ac:dyDescent="0.25">
      <c r="A60" s="126" t="s">
        <v>211</v>
      </c>
      <c r="B60" s="126">
        <v>1200</v>
      </c>
      <c r="C60" s="126">
        <v>450</v>
      </c>
      <c r="D60" s="126" t="str">
        <f t="shared" si="0"/>
        <v>1200450</v>
      </c>
      <c r="E60" s="126">
        <v>1200</v>
      </c>
      <c r="F60" s="126">
        <v>100</v>
      </c>
      <c r="G60" s="126">
        <v>83</v>
      </c>
      <c r="H60" s="126">
        <v>7</v>
      </c>
      <c r="I60" s="126">
        <v>39</v>
      </c>
      <c r="J60" s="127">
        <v>1143.5629731712015</v>
      </c>
      <c r="K60" s="126">
        <v>2</v>
      </c>
      <c r="L60" s="126">
        <v>4.5999999999999996</v>
      </c>
      <c r="M60" s="126">
        <v>15.2</v>
      </c>
      <c r="N60" s="126">
        <v>24.8</v>
      </c>
      <c r="O60" s="126">
        <v>33.700000000000003</v>
      </c>
      <c r="P60" s="126">
        <v>32.799999999999997</v>
      </c>
      <c r="Q60" s="126">
        <v>24.8</v>
      </c>
      <c r="R60" s="126">
        <v>21.4</v>
      </c>
      <c r="S60" s="128">
        <v>56.723678774985522</v>
      </c>
      <c r="T60" s="128">
        <v>57.765095880619825</v>
      </c>
      <c r="U60" s="128">
        <v>56.077752202071942</v>
      </c>
      <c r="V60" s="128">
        <v>56.07771559231734</v>
      </c>
      <c r="W60" s="128">
        <v>53.133519439627449</v>
      </c>
      <c r="X60" s="128">
        <v>53.133524251937935</v>
      </c>
      <c r="Y60" s="128">
        <v>51.230973189164217</v>
      </c>
      <c r="Z60" s="128">
        <v>52.918362418217299</v>
      </c>
      <c r="AA60" s="128">
        <v>18.001785169686375</v>
      </c>
      <c r="AB60" s="128">
        <v>12.528950660516715</v>
      </c>
      <c r="AC60" s="128">
        <v>9.3691155409956259</v>
      </c>
      <c r="AD60" s="128">
        <v>4.9691421141835885</v>
      </c>
      <c r="AE60" s="128">
        <v>2.6713436617076534</v>
      </c>
      <c r="AF60" s="128">
        <v>-0.52866022147706893</v>
      </c>
      <c r="AG60" s="128">
        <v>-2.5994588916859516</v>
      </c>
      <c r="AH60" s="128">
        <v>-6.8396559551847504</v>
      </c>
    </row>
    <row r="61" spans="1:34" x14ac:dyDescent="0.25">
      <c r="A61" s="126" t="s">
        <v>211</v>
      </c>
      <c r="B61" s="126">
        <v>500</v>
      </c>
      <c r="C61" s="126">
        <v>500</v>
      </c>
      <c r="D61" s="126" t="str">
        <f t="shared" si="0"/>
        <v>500500</v>
      </c>
      <c r="E61" s="126">
        <v>1200</v>
      </c>
      <c r="F61" s="126">
        <v>100</v>
      </c>
      <c r="G61" s="126">
        <v>100</v>
      </c>
      <c r="H61" s="126">
        <v>3</v>
      </c>
      <c r="I61" s="126">
        <v>21</v>
      </c>
      <c r="J61" s="127">
        <v>523.95014661516461</v>
      </c>
      <c r="K61" s="126">
        <v>2</v>
      </c>
      <c r="L61" s="126">
        <v>3.6</v>
      </c>
      <c r="M61" s="126">
        <v>12.5</v>
      </c>
      <c r="N61" s="126">
        <v>22.4</v>
      </c>
      <c r="O61" s="126">
        <v>32</v>
      </c>
      <c r="P61" s="126">
        <v>30.1</v>
      </c>
      <c r="Q61" s="126">
        <v>22.1</v>
      </c>
      <c r="R61" s="126">
        <v>17.600000000000001</v>
      </c>
      <c r="S61" s="128">
        <v>58.410975555737728</v>
      </c>
      <c r="T61" s="128">
        <v>59.452415761054375</v>
      </c>
      <c r="U61" s="128">
        <v>57.765117626996137</v>
      </c>
      <c r="V61" s="128">
        <v>56.508188881907913</v>
      </c>
      <c r="W61" s="128">
        <v>54.605706739566529</v>
      </c>
      <c r="X61" s="128">
        <v>54.821372394531437</v>
      </c>
      <c r="Y61" s="128">
        <v>52.918329192137406</v>
      </c>
      <c r="Z61" s="128">
        <v>54.605741689344164</v>
      </c>
      <c r="AA61" s="128">
        <v>13.661669846999457</v>
      </c>
      <c r="AB61" s="128">
        <v>8.188815312316251</v>
      </c>
      <c r="AC61" s="128">
        <v>5.0289439555250119</v>
      </c>
      <c r="AD61" s="128">
        <v>1.1910333748929818</v>
      </c>
      <c r="AE61" s="128">
        <v>-1.2798139657875389</v>
      </c>
      <c r="AF61" s="128">
        <v>-4.8691858442363047</v>
      </c>
      <c r="AG61" s="128">
        <v>-6.9396303010767486</v>
      </c>
      <c r="AH61" s="128">
        <v>-11.179839204057783</v>
      </c>
    </row>
    <row r="62" spans="1:34" x14ac:dyDescent="0.25">
      <c r="A62" s="126" t="s">
        <v>211</v>
      </c>
      <c r="B62" s="126">
        <v>600</v>
      </c>
      <c r="C62" s="126">
        <v>500</v>
      </c>
      <c r="D62" s="126" t="str">
        <f t="shared" si="0"/>
        <v>600500</v>
      </c>
      <c r="E62" s="126">
        <v>1200</v>
      </c>
      <c r="F62" s="126">
        <v>100</v>
      </c>
      <c r="G62" s="126">
        <v>67</v>
      </c>
      <c r="H62" s="126">
        <v>4</v>
      </c>
      <c r="I62" s="126">
        <v>26</v>
      </c>
      <c r="J62" s="127">
        <v>498.13692558219793</v>
      </c>
      <c r="K62" s="126">
        <v>2.1</v>
      </c>
      <c r="L62" s="126">
        <v>5.8</v>
      </c>
      <c r="M62" s="126">
        <v>19.100000000000001</v>
      </c>
      <c r="N62" s="126">
        <v>28.1</v>
      </c>
      <c r="O62" s="126">
        <v>36.6</v>
      </c>
      <c r="P62" s="126">
        <v>35.700000000000003</v>
      </c>
      <c r="Q62" s="126">
        <v>29.1</v>
      </c>
      <c r="R62" s="126">
        <v>27</v>
      </c>
      <c r="S62" s="128">
        <v>58.19570483803394</v>
      </c>
      <c r="T62" s="128">
        <v>58.410940226461712</v>
      </c>
      <c r="U62" s="128">
        <v>58.410922332196925</v>
      </c>
      <c r="V62" s="128">
        <v>58.410881636563005</v>
      </c>
      <c r="W62" s="128">
        <v>56.077258540466119</v>
      </c>
      <c r="X62" s="128">
        <v>56.508208120314308</v>
      </c>
      <c r="Y62" s="128">
        <v>54.82097734828519</v>
      </c>
      <c r="Z62" s="128">
        <v>53.564134250704292</v>
      </c>
      <c r="AA62" s="128">
        <v>21.050753990986145</v>
      </c>
      <c r="AB62" s="128">
        <v>16.361690888322791</v>
      </c>
      <c r="AC62" s="128">
        <v>11.861704564979728</v>
      </c>
      <c r="AD62" s="128">
        <v>7.4617270696706592</v>
      </c>
      <c r="AE62" s="128">
        <v>4.7694791589422572</v>
      </c>
      <c r="AF62" s="128">
        <v>0.79101628686189052</v>
      </c>
      <c r="AG62" s="128">
        <v>-1.6688999704555993</v>
      </c>
      <c r="AH62" s="128">
        <v>-4.0068712634440287</v>
      </c>
    </row>
    <row r="63" spans="1:34" x14ac:dyDescent="0.25">
      <c r="A63" s="126" t="s">
        <v>211</v>
      </c>
      <c r="B63" s="126">
        <v>700</v>
      </c>
      <c r="C63" s="126">
        <v>500</v>
      </c>
      <c r="D63" s="126" t="str">
        <f t="shared" si="0"/>
        <v>700500</v>
      </c>
      <c r="E63" s="126">
        <v>1200</v>
      </c>
      <c r="F63" s="126">
        <v>100</v>
      </c>
      <c r="G63" s="126">
        <v>100</v>
      </c>
      <c r="H63" s="126">
        <v>4</v>
      </c>
      <c r="I63" s="126">
        <v>27</v>
      </c>
      <c r="J63" s="127">
        <v>784.6864555682381</v>
      </c>
      <c r="K63" s="126">
        <v>2</v>
      </c>
      <c r="L63" s="126">
        <v>3.6</v>
      </c>
      <c r="M63" s="126">
        <v>12.5</v>
      </c>
      <c r="N63" s="126">
        <v>22.4</v>
      </c>
      <c r="O63" s="126">
        <v>32</v>
      </c>
      <c r="P63" s="126">
        <v>30.1</v>
      </c>
      <c r="Q63" s="126">
        <v>22.1</v>
      </c>
      <c r="R63" s="126">
        <v>17.600000000000001</v>
      </c>
      <c r="S63" s="128">
        <v>58.411011143006021</v>
      </c>
      <c r="T63" s="128">
        <v>59.45244774135432</v>
      </c>
      <c r="U63" s="128">
        <v>56.508354693677653</v>
      </c>
      <c r="V63" s="128">
        <v>56.508182787668161</v>
      </c>
      <c r="W63" s="128">
        <v>54.605713515990956</v>
      </c>
      <c r="X63" s="128">
        <v>54.820913495078393</v>
      </c>
      <c r="Y63" s="128">
        <v>52.918331941645505</v>
      </c>
      <c r="Z63" s="128">
        <v>54.605749115793571</v>
      </c>
      <c r="AA63" s="128">
        <v>13.661684855099876</v>
      </c>
      <c r="AB63" s="128">
        <v>8.1888204796358952</v>
      </c>
      <c r="AC63" s="128">
        <v>5.5909419859748652</v>
      </c>
      <c r="AD63" s="128">
        <v>1.1910408160022823</v>
      </c>
      <c r="AE63" s="128">
        <v>-1.2798178132302105</v>
      </c>
      <c r="AF63" s="128">
        <v>-4.8688604333683987</v>
      </c>
      <c r="AG63" s="128">
        <v>-6.9396375900587843</v>
      </c>
      <c r="AH63" s="128">
        <v>-11.179844511187238</v>
      </c>
    </row>
    <row r="64" spans="1:34" x14ac:dyDescent="0.25">
      <c r="A64" s="126" t="s">
        <v>211</v>
      </c>
      <c r="B64" s="126">
        <v>800</v>
      </c>
      <c r="C64" s="126">
        <v>500</v>
      </c>
      <c r="D64" s="126" t="str">
        <f t="shared" si="0"/>
        <v>800500</v>
      </c>
      <c r="E64" s="126">
        <v>1200</v>
      </c>
      <c r="F64" s="126">
        <v>100</v>
      </c>
      <c r="G64" s="126">
        <v>75</v>
      </c>
      <c r="H64" s="126">
        <v>5</v>
      </c>
      <c r="I64" s="126">
        <v>31</v>
      </c>
      <c r="J64" s="127">
        <v>757.87750987647109</v>
      </c>
      <c r="K64" s="126">
        <v>2</v>
      </c>
      <c r="L64" s="126">
        <v>5.0999999999999996</v>
      </c>
      <c r="M64" s="126">
        <v>17</v>
      </c>
      <c r="N64" s="126">
        <v>26.3</v>
      </c>
      <c r="O64" s="126">
        <v>35</v>
      </c>
      <c r="P64" s="126">
        <v>34.200000000000003</v>
      </c>
      <c r="Q64" s="126">
        <v>26.8</v>
      </c>
      <c r="R64" s="126">
        <v>23.9</v>
      </c>
      <c r="S64" s="128">
        <v>56.293143459122696</v>
      </c>
      <c r="T64" s="128">
        <v>56.292918953708565</v>
      </c>
      <c r="U64" s="128">
        <v>56.293162802826501</v>
      </c>
      <c r="V64" s="128">
        <v>54.605672329890751</v>
      </c>
      <c r="W64" s="128">
        <v>54.605476137156089</v>
      </c>
      <c r="X64" s="128">
        <v>52.918433456825667</v>
      </c>
      <c r="Y64" s="128">
        <v>51.01598384522115</v>
      </c>
      <c r="Z64" s="128">
        <v>51.015818758864462</v>
      </c>
      <c r="AA64" s="128">
        <v>19.780000051534273</v>
      </c>
      <c r="AB64" s="128">
        <v>15.480129181437384</v>
      </c>
      <c r="AC64" s="128">
        <v>10.979991866221837</v>
      </c>
      <c r="AD64" s="128">
        <v>7.9202221926862304</v>
      </c>
      <c r="AE64" s="128">
        <v>3.7203512375067627</v>
      </c>
      <c r="AF64" s="128">
        <v>0.86029931786914238</v>
      </c>
      <c r="AG64" s="128">
        <v>-1.2105765275718043</v>
      </c>
      <c r="AH64" s="128">
        <v>-4.1104473167782016</v>
      </c>
    </row>
    <row r="65" spans="1:34" x14ac:dyDescent="0.25">
      <c r="A65" s="126" t="s">
        <v>211</v>
      </c>
      <c r="B65" s="126">
        <v>900</v>
      </c>
      <c r="C65" s="126">
        <v>500</v>
      </c>
      <c r="D65" s="126" t="str">
        <f t="shared" si="0"/>
        <v>900500</v>
      </c>
      <c r="E65" s="126">
        <v>1200</v>
      </c>
      <c r="F65" s="126">
        <v>100</v>
      </c>
      <c r="G65" s="126">
        <v>100</v>
      </c>
      <c r="H65" s="126">
        <v>5</v>
      </c>
      <c r="I65" s="126">
        <v>32</v>
      </c>
      <c r="J65" s="127">
        <v>1047.9293600161291</v>
      </c>
      <c r="K65" s="126">
        <v>2</v>
      </c>
      <c r="L65" s="126">
        <v>3.6</v>
      </c>
      <c r="M65" s="126">
        <v>12.5</v>
      </c>
      <c r="N65" s="126">
        <v>22.4</v>
      </c>
      <c r="O65" s="126">
        <v>32</v>
      </c>
      <c r="P65" s="126">
        <v>30.1</v>
      </c>
      <c r="Q65" s="126">
        <v>22.1</v>
      </c>
      <c r="R65" s="126">
        <v>17.600000000000001</v>
      </c>
      <c r="S65" s="128">
        <v>58.411009501264687</v>
      </c>
      <c r="T65" s="128">
        <v>59.452447117471145</v>
      </c>
      <c r="U65" s="128">
        <v>56.508350305594341</v>
      </c>
      <c r="V65" s="128">
        <v>56.508182640133356</v>
      </c>
      <c r="W65" s="128">
        <v>54.605713731279877</v>
      </c>
      <c r="X65" s="128">
        <v>54.820907313186979</v>
      </c>
      <c r="Y65" s="128">
        <v>53.564162007002771</v>
      </c>
      <c r="Z65" s="128">
        <v>54.60575410692725</v>
      </c>
      <c r="AA65" s="128">
        <v>13.661684909489667</v>
      </c>
      <c r="AB65" s="128">
        <v>8.1888199870041358</v>
      </c>
      <c r="AC65" s="128">
        <v>5.5909442045914988</v>
      </c>
      <c r="AD65" s="128">
        <v>1.1910407844844024</v>
      </c>
      <c r="AE65" s="128">
        <v>-1.2798207526309517</v>
      </c>
      <c r="AF65" s="128">
        <v>-4.8688584018828767</v>
      </c>
      <c r="AG65" s="128">
        <v>-7.1068962108839209</v>
      </c>
      <c r="AH65" s="128">
        <v>-11.179844563206876</v>
      </c>
    </row>
    <row r="66" spans="1:34" x14ac:dyDescent="0.25">
      <c r="A66" s="126" t="s">
        <v>211</v>
      </c>
      <c r="B66" s="126">
        <v>1000</v>
      </c>
      <c r="C66" s="126">
        <v>500</v>
      </c>
      <c r="D66" s="126" t="str">
        <f t="shared" si="0"/>
        <v>1000500</v>
      </c>
      <c r="E66" s="126">
        <v>1200</v>
      </c>
      <c r="F66" s="126">
        <v>100</v>
      </c>
      <c r="G66" s="126">
        <v>80</v>
      </c>
      <c r="H66" s="126">
        <v>6</v>
      </c>
      <c r="I66" s="126">
        <v>37</v>
      </c>
      <c r="J66" s="127">
        <v>1017.6658139547534</v>
      </c>
      <c r="K66" s="126">
        <v>2</v>
      </c>
      <c r="L66" s="126">
        <v>4.7</v>
      </c>
      <c r="M66" s="126">
        <v>15.9</v>
      </c>
      <c r="N66" s="126">
        <v>25.3</v>
      </c>
      <c r="O66" s="126">
        <v>34.200000000000003</v>
      </c>
      <c r="P66" s="126">
        <v>33.4</v>
      </c>
      <c r="Q66" s="126">
        <v>25.5</v>
      </c>
      <c r="R66" s="126">
        <v>22.1</v>
      </c>
      <c r="S66" s="128">
        <v>58.194562365838848</v>
      </c>
      <c r="T66" s="128">
        <v>58.409897340449405</v>
      </c>
      <c r="U66" s="128">
        <v>58.410988352774972</v>
      </c>
      <c r="V66" s="128">
        <v>57.76559555464825</v>
      </c>
      <c r="W66" s="128">
        <v>55.86208265736537</v>
      </c>
      <c r="X66" s="128">
        <v>54.820246402444482</v>
      </c>
      <c r="Y66" s="128">
        <v>52.918417926306219</v>
      </c>
      <c r="Z66" s="128">
        <v>54.605212217813474</v>
      </c>
      <c r="AA66" s="128">
        <v>18.050644666431037</v>
      </c>
      <c r="AB66" s="128">
        <v>13.361956064245812</v>
      </c>
      <c r="AC66" s="128">
        <v>8.8611135161342549</v>
      </c>
      <c r="AD66" s="128">
        <v>4.6287043750228403</v>
      </c>
      <c r="AE66" s="128">
        <v>2.1585125300616714</v>
      </c>
      <c r="AF66" s="128">
        <v>-0.86851206210636722</v>
      </c>
      <c r="AG66" s="128">
        <v>-2.9396141974281851</v>
      </c>
      <c r="AH66" s="128">
        <v>-7.17978817834683</v>
      </c>
    </row>
    <row r="67" spans="1:34" x14ac:dyDescent="0.25">
      <c r="A67" s="126" t="s">
        <v>211</v>
      </c>
      <c r="B67" s="126">
        <v>1100</v>
      </c>
      <c r="C67" s="126">
        <v>500</v>
      </c>
      <c r="D67" s="126" t="str">
        <f t="shared" si="0"/>
        <v>1100500</v>
      </c>
      <c r="E67" s="126">
        <v>1200</v>
      </c>
      <c r="F67" s="126">
        <v>100</v>
      </c>
      <c r="G67" s="126">
        <v>100</v>
      </c>
      <c r="H67" s="126">
        <v>6</v>
      </c>
      <c r="I67" s="126">
        <v>38</v>
      </c>
      <c r="J67" s="127">
        <v>1310.7757550881145</v>
      </c>
      <c r="K67" s="126">
        <v>2</v>
      </c>
      <c r="L67" s="126">
        <v>3.6</v>
      </c>
      <c r="M67" s="126">
        <v>12.5</v>
      </c>
      <c r="N67" s="126">
        <v>22.4</v>
      </c>
      <c r="O67" s="126">
        <v>32</v>
      </c>
      <c r="P67" s="126">
        <v>30.1</v>
      </c>
      <c r="Q67" s="126">
        <v>22.1</v>
      </c>
      <c r="R67" s="126">
        <v>17.600000000000001</v>
      </c>
      <c r="S67" s="128">
        <v>56.723632124955877</v>
      </c>
      <c r="T67" s="128">
        <v>57.765075382780402</v>
      </c>
      <c r="U67" s="128">
        <v>54.820910952466285</v>
      </c>
      <c r="V67" s="128">
        <v>54.820888132587065</v>
      </c>
      <c r="W67" s="128">
        <v>52.918532306359992</v>
      </c>
      <c r="X67" s="128">
        <v>53.133565047608514</v>
      </c>
      <c r="Y67" s="128">
        <v>51.876812137303105</v>
      </c>
      <c r="Z67" s="128">
        <v>52.918382418273737</v>
      </c>
      <c r="AA67" s="128">
        <v>15.001821985535278</v>
      </c>
      <c r="AB67" s="128">
        <v>9.5289690365255666</v>
      </c>
      <c r="AC67" s="128">
        <v>6.9311470599297973</v>
      </c>
      <c r="AD67" s="128">
        <v>2.5311644193191953</v>
      </c>
      <c r="AE67" s="128">
        <v>6.0224058517105099E-2</v>
      </c>
      <c r="AF67" s="128">
        <v>-3.5286855095475715</v>
      </c>
      <c r="AG67" s="128">
        <v>-5.7667214794835768</v>
      </c>
      <c r="AH67" s="128">
        <v>-9.8396676576025257</v>
      </c>
    </row>
    <row r="68" spans="1:34" x14ac:dyDescent="0.25">
      <c r="A68" s="126" t="s">
        <v>211</v>
      </c>
      <c r="B68" s="126">
        <v>1200</v>
      </c>
      <c r="C68" s="126">
        <v>500</v>
      </c>
      <c r="D68" s="126" t="str">
        <f t="shared" si="0"/>
        <v>1200500</v>
      </c>
      <c r="E68" s="126">
        <v>1200</v>
      </c>
      <c r="F68" s="126">
        <v>100</v>
      </c>
      <c r="G68" s="126">
        <v>83</v>
      </c>
      <c r="H68" s="126">
        <v>7</v>
      </c>
      <c r="I68" s="126">
        <v>42</v>
      </c>
      <c r="J68" s="127">
        <v>1277.1970151340529</v>
      </c>
      <c r="K68" s="126">
        <v>2</v>
      </c>
      <c r="L68" s="126">
        <v>4.5999999999999996</v>
      </c>
      <c r="M68" s="126">
        <v>15.2</v>
      </c>
      <c r="N68" s="126">
        <v>24.8</v>
      </c>
      <c r="O68" s="126">
        <v>33.700000000000003</v>
      </c>
      <c r="P68" s="126">
        <v>32.799999999999997</v>
      </c>
      <c r="Q68" s="126">
        <v>24.8</v>
      </c>
      <c r="R68" s="126">
        <v>21.4</v>
      </c>
      <c r="S68" s="128">
        <v>58.411066199068344</v>
      </c>
      <c r="T68" s="128">
        <v>59.452521938958398</v>
      </c>
      <c r="U68" s="128">
        <v>57.764938633686008</v>
      </c>
      <c r="V68" s="128">
        <v>56.508257132978244</v>
      </c>
      <c r="W68" s="128">
        <v>54.820852199212034</v>
      </c>
      <c r="X68" s="128">
        <v>54.820768318265287</v>
      </c>
      <c r="Y68" s="128">
        <v>54.605834765435489</v>
      </c>
      <c r="Z68" s="128">
        <v>54.820873076648631</v>
      </c>
      <c r="AA68" s="128">
        <v>17.661679644026133</v>
      </c>
      <c r="AB68" s="128">
        <v>12.188785175778882</v>
      </c>
      <c r="AC68" s="128">
        <v>9.029108075588244</v>
      </c>
      <c r="AD68" s="128">
        <v>5.1909909051433187</v>
      </c>
      <c r="AE68" s="128">
        <v>2.3311091411957165</v>
      </c>
      <c r="AF68" s="128">
        <v>-0.86875904142310101</v>
      </c>
      <c r="AG68" s="128">
        <v>-4.2799152720195552</v>
      </c>
      <c r="AH68" s="128">
        <v>-7.5688114985982464</v>
      </c>
    </row>
    <row r="69" spans="1:34" x14ac:dyDescent="0.25">
      <c r="A69" s="126" t="s">
        <v>211</v>
      </c>
      <c r="B69" s="126">
        <v>600</v>
      </c>
      <c r="C69" s="126">
        <v>550</v>
      </c>
      <c r="D69" s="126" t="str">
        <f t="shared" si="0"/>
        <v>600550</v>
      </c>
      <c r="E69" s="126">
        <v>1200</v>
      </c>
      <c r="F69" s="126">
        <v>100</v>
      </c>
      <c r="G69" s="126">
        <v>67</v>
      </c>
      <c r="H69" s="126">
        <v>4</v>
      </c>
      <c r="I69" s="126">
        <v>28</v>
      </c>
      <c r="J69" s="127">
        <v>549.64608635559273</v>
      </c>
      <c r="K69" s="126">
        <v>2.1</v>
      </c>
      <c r="L69" s="126">
        <v>5.8</v>
      </c>
      <c r="M69" s="126">
        <v>19.100000000000001</v>
      </c>
      <c r="N69" s="126">
        <v>28.1</v>
      </c>
      <c r="O69" s="126">
        <v>36.6</v>
      </c>
      <c r="P69" s="126">
        <v>35.700000000000003</v>
      </c>
      <c r="Q69" s="126">
        <v>29.1</v>
      </c>
      <c r="R69" s="126">
        <v>27</v>
      </c>
      <c r="S69" s="128">
        <v>56.282886551639088</v>
      </c>
      <c r="T69" s="128">
        <v>56.505491576642299</v>
      </c>
      <c r="U69" s="128">
        <v>56.508267696082704</v>
      </c>
      <c r="V69" s="128">
        <v>56.50827902068707</v>
      </c>
      <c r="W69" s="128">
        <v>55.861897346167822</v>
      </c>
      <c r="X69" s="128">
        <v>54.443720408896176</v>
      </c>
      <c r="Y69" s="128">
        <v>52.864940637661554</v>
      </c>
      <c r="Z69" s="128">
        <v>51.1006088995792</v>
      </c>
      <c r="AA69" s="128">
        <v>22.787364961373743</v>
      </c>
      <c r="AB69" s="128">
        <v>18.092971144334037</v>
      </c>
      <c r="AC69" s="128">
        <v>13.590961124323162</v>
      </c>
      <c r="AD69" s="128">
        <v>9.190966928983304</v>
      </c>
      <c r="AE69" s="128">
        <v>5.1586377411248234</v>
      </c>
      <c r="AF69" s="128">
        <v>2.637533409892749</v>
      </c>
      <c r="AG69" s="128">
        <v>9.9081914428213416E-2</v>
      </c>
      <c r="AH69" s="128">
        <v>-2.1718876115930668</v>
      </c>
    </row>
    <row r="70" spans="1:34" x14ac:dyDescent="0.25">
      <c r="A70" s="126" t="s">
        <v>211</v>
      </c>
      <c r="B70" s="126">
        <v>700</v>
      </c>
      <c r="C70" s="126">
        <v>550</v>
      </c>
      <c r="D70" s="126" t="str">
        <f t="shared" ref="D70:D82" si="1">CONCATENATE(B70,C70)</f>
        <v>700550</v>
      </c>
      <c r="E70" s="126">
        <v>1200</v>
      </c>
      <c r="F70" s="126">
        <v>100</v>
      </c>
      <c r="G70" s="126">
        <v>100</v>
      </c>
      <c r="H70" s="126">
        <v>4</v>
      </c>
      <c r="I70" s="126">
        <v>29</v>
      </c>
      <c r="J70" s="127">
        <v>869.12719454666706</v>
      </c>
      <c r="K70" s="126">
        <v>2</v>
      </c>
      <c r="L70" s="126">
        <v>3.6</v>
      </c>
      <c r="M70" s="126">
        <v>12.5</v>
      </c>
      <c r="N70" s="126">
        <v>22.4</v>
      </c>
      <c r="O70" s="126">
        <v>32</v>
      </c>
      <c r="P70" s="126">
        <v>30.1</v>
      </c>
      <c r="Q70" s="126">
        <v>22.1</v>
      </c>
      <c r="R70" s="126">
        <v>17.600000000000001</v>
      </c>
      <c r="S70" s="128">
        <v>56.723632704399542</v>
      </c>
      <c r="T70" s="128">
        <v>56.508292740351216</v>
      </c>
      <c r="U70" s="128">
        <v>54.820912102681973</v>
      </c>
      <c r="V70" s="128">
        <v>54.820885034552234</v>
      </c>
      <c r="W70" s="128">
        <v>53.133710794535347</v>
      </c>
      <c r="X70" s="128">
        <v>53.133565293382951</v>
      </c>
      <c r="Y70" s="128">
        <v>51.230986080569011</v>
      </c>
      <c r="Z70" s="128">
        <v>52.918383239047856</v>
      </c>
      <c r="AA70" s="128">
        <v>15.00182221224893</v>
      </c>
      <c r="AB70" s="128">
        <v>10.090954860764576</v>
      </c>
      <c r="AC70" s="128">
        <v>6.9311465798681029</v>
      </c>
      <c r="AD70" s="128">
        <v>2.531166736249999</v>
      </c>
      <c r="AE70" s="128">
        <v>-0.32879144892311868</v>
      </c>
      <c r="AF70" s="128">
        <v>-3.5286857967015663</v>
      </c>
      <c r="AG70" s="128">
        <v>-5.5994642450539311</v>
      </c>
      <c r="AH70" s="128">
        <v>-9.8396681056681885</v>
      </c>
    </row>
    <row r="71" spans="1:34" x14ac:dyDescent="0.25">
      <c r="A71" s="126" t="s">
        <v>211</v>
      </c>
      <c r="B71" s="126">
        <v>800</v>
      </c>
      <c r="C71" s="126">
        <v>550</v>
      </c>
      <c r="D71" s="126" t="str">
        <f t="shared" si="1"/>
        <v>800550</v>
      </c>
      <c r="E71" s="126">
        <v>1200</v>
      </c>
      <c r="F71" s="126">
        <v>100</v>
      </c>
      <c r="G71" s="126">
        <v>75</v>
      </c>
      <c r="H71" s="126">
        <v>5</v>
      </c>
      <c r="I71" s="126">
        <v>34</v>
      </c>
      <c r="J71" s="127">
        <v>837.35843279902281</v>
      </c>
      <c r="K71" s="126">
        <v>2</v>
      </c>
      <c r="L71" s="126">
        <v>5.0999999999999996</v>
      </c>
      <c r="M71" s="126">
        <v>17</v>
      </c>
      <c r="N71" s="126">
        <v>26.3</v>
      </c>
      <c r="O71" s="126">
        <v>35</v>
      </c>
      <c r="P71" s="126">
        <v>34.200000000000003</v>
      </c>
      <c r="Q71" s="126">
        <v>26.8</v>
      </c>
      <c r="R71" s="126">
        <v>23.9</v>
      </c>
      <c r="S71" s="128">
        <v>58.195695173600377</v>
      </c>
      <c r="T71" s="128">
        <v>58.196415130223244</v>
      </c>
      <c r="U71" s="128">
        <v>58.195575664559307</v>
      </c>
      <c r="V71" s="128">
        <v>58.195582766092073</v>
      </c>
      <c r="W71" s="128">
        <v>56.511720579202517</v>
      </c>
      <c r="X71" s="128">
        <v>54.831672780805953</v>
      </c>
      <c r="Y71" s="128">
        <v>52.917650824160972</v>
      </c>
      <c r="Z71" s="128">
        <v>54.605668909544598</v>
      </c>
      <c r="AA71" s="128">
        <v>19.050751713187591</v>
      </c>
      <c r="AB71" s="128">
        <v>14.750227788726139</v>
      </c>
      <c r="AC71" s="128">
        <v>10.250836593985314</v>
      </c>
      <c r="AD71" s="128">
        <v>5.8508319099634178</v>
      </c>
      <c r="AE71" s="128">
        <v>2.9884715493837319</v>
      </c>
      <c r="AF71" s="128">
        <v>0.12334467741458675</v>
      </c>
      <c r="AG71" s="128">
        <v>-1.9391368496799415</v>
      </c>
      <c r="AH71" s="128">
        <v>-6.1797898567821061</v>
      </c>
    </row>
    <row r="72" spans="1:34" x14ac:dyDescent="0.25">
      <c r="A72" s="126" t="s">
        <v>211</v>
      </c>
      <c r="B72" s="126">
        <v>900</v>
      </c>
      <c r="C72" s="126">
        <v>550</v>
      </c>
      <c r="D72" s="126" t="str">
        <f t="shared" si="1"/>
        <v>900550</v>
      </c>
      <c r="E72" s="126">
        <v>1200</v>
      </c>
      <c r="F72" s="126">
        <v>100</v>
      </c>
      <c r="G72" s="126">
        <v>100</v>
      </c>
      <c r="H72" s="126">
        <v>5</v>
      </c>
      <c r="I72" s="126">
        <v>35</v>
      </c>
      <c r="J72" s="127">
        <v>1159.9415625247007</v>
      </c>
      <c r="K72" s="126">
        <v>2</v>
      </c>
      <c r="L72" s="126">
        <v>3.6</v>
      </c>
      <c r="M72" s="126">
        <v>12.5</v>
      </c>
      <c r="N72" s="126">
        <v>22.4</v>
      </c>
      <c r="O72" s="126">
        <v>32</v>
      </c>
      <c r="P72" s="126">
        <v>30.1</v>
      </c>
      <c r="Q72" s="126">
        <v>22.1</v>
      </c>
      <c r="R72" s="126">
        <v>17.600000000000001</v>
      </c>
      <c r="S72" s="128">
        <v>56.723632763396857</v>
      </c>
      <c r="T72" s="128">
        <v>56.508292805845677</v>
      </c>
      <c r="U72" s="128">
        <v>54.820912284383745</v>
      </c>
      <c r="V72" s="128">
        <v>54.82088467167798</v>
      </c>
      <c r="W72" s="128">
        <v>53.133710795451719</v>
      </c>
      <c r="X72" s="128">
        <v>53.133565256747488</v>
      </c>
      <c r="Y72" s="128">
        <v>51.230986047558105</v>
      </c>
      <c r="Z72" s="128">
        <v>52.918383340221524</v>
      </c>
      <c r="AA72" s="128">
        <v>15.001822233943486</v>
      </c>
      <c r="AB72" s="128">
        <v>10.090954874904561</v>
      </c>
      <c r="AC72" s="128">
        <v>6.9311464917370866</v>
      </c>
      <c r="AD72" s="128">
        <v>2.5311670029512858</v>
      </c>
      <c r="AE72" s="128">
        <v>-0.328791448792698</v>
      </c>
      <c r="AF72" s="128">
        <v>-3.5286857793705484</v>
      </c>
      <c r="AG72" s="128">
        <v>-5.5994642312349008</v>
      </c>
      <c r="AH72" s="128">
        <v>-9.8396681572857396</v>
      </c>
    </row>
    <row r="73" spans="1:34" x14ac:dyDescent="0.25">
      <c r="A73" s="126" t="s">
        <v>211</v>
      </c>
      <c r="B73" s="126">
        <v>1000</v>
      </c>
      <c r="C73" s="126">
        <v>550</v>
      </c>
      <c r="D73" s="126" t="str">
        <f t="shared" si="1"/>
        <v>1000550</v>
      </c>
      <c r="E73" s="126">
        <v>1200</v>
      </c>
      <c r="F73" s="126">
        <v>100</v>
      </c>
      <c r="G73" s="126">
        <v>80</v>
      </c>
      <c r="H73" s="126">
        <v>6</v>
      </c>
      <c r="I73" s="126">
        <v>40</v>
      </c>
      <c r="J73" s="127">
        <v>1125.9240177679562</v>
      </c>
      <c r="K73" s="126">
        <v>2</v>
      </c>
      <c r="L73" s="126">
        <v>4.7</v>
      </c>
      <c r="M73" s="126">
        <v>15.9</v>
      </c>
      <c r="N73" s="126">
        <v>25.3</v>
      </c>
      <c r="O73" s="126">
        <v>34.200000000000003</v>
      </c>
      <c r="P73" s="126">
        <v>33.4</v>
      </c>
      <c r="Q73" s="126">
        <v>25.5</v>
      </c>
      <c r="R73" s="126">
        <v>22.1</v>
      </c>
      <c r="S73" s="128">
        <v>56.508394369758477</v>
      </c>
      <c r="T73" s="128">
        <v>56.719770166497888</v>
      </c>
      <c r="U73" s="128">
        <v>56.068380618291975</v>
      </c>
      <c r="V73" s="128">
        <v>56.077841206192907</v>
      </c>
      <c r="W73" s="128">
        <v>53.024544913477172</v>
      </c>
      <c r="X73" s="128">
        <v>53.026484946542553</v>
      </c>
      <c r="Y73" s="128">
        <v>51.199500655617456</v>
      </c>
      <c r="Z73" s="128">
        <v>52.918328572678377</v>
      </c>
      <c r="AA73" s="128">
        <v>19.390909759331787</v>
      </c>
      <c r="AB73" s="128">
        <v>14.704642723736233</v>
      </c>
      <c r="AC73" s="128">
        <v>10.375922519258527</v>
      </c>
      <c r="AD73" s="128">
        <v>5.9690619481034197</v>
      </c>
      <c r="AE73" s="128">
        <v>3.7502938597904554</v>
      </c>
      <c r="AF73" s="128">
        <v>0.54895582387505937</v>
      </c>
      <c r="AG73" s="128">
        <v>-1.5766335719429381</v>
      </c>
      <c r="AH73" s="128">
        <v>-5.8396196640121136</v>
      </c>
    </row>
    <row r="74" spans="1:34" x14ac:dyDescent="0.25">
      <c r="A74" s="126" t="s">
        <v>211</v>
      </c>
      <c r="B74" s="126">
        <v>1100</v>
      </c>
      <c r="C74" s="126">
        <v>550</v>
      </c>
      <c r="D74" s="126" t="str">
        <f t="shared" si="1"/>
        <v>1100550</v>
      </c>
      <c r="E74" s="126">
        <v>1200</v>
      </c>
      <c r="F74" s="126">
        <v>100</v>
      </c>
      <c r="G74" s="126">
        <v>100</v>
      </c>
      <c r="H74" s="126">
        <v>6</v>
      </c>
      <c r="I74" s="126">
        <v>41</v>
      </c>
      <c r="J74" s="127">
        <v>1448.378024354965</v>
      </c>
      <c r="K74" s="126">
        <v>2</v>
      </c>
      <c r="L74" s="126">
        <v>3.6</v>
      </c>
      <c r="M74" s="126">
        <v>12.5</v>
      </c>
      <c r="N74" s="126">
        <v>22.4</v>
      </c>
      <c r="O74" s="126">
        <v>32</v>
      </c>
      <c r="P74" s="126">
        <v>30.1</v>
      </c>
      <c r="Q74" s="126">
        <v>22.1</v>
      </c>
      <c r="R74" s="126">
        <v>17.600000000000001</v>
      </c>
      <c r="S74" s="128">
        <v>58.410997053372505</v>
      </c>
      <c r="T74" s="128">
        <v>58.195668287943363</v>
      </c>
      <c r="U74" s="128">
        <v>56.508317377671275</v>
      </c>
      <c r="V74" s="128">
        <v>56.508157020631486</v>
      </c>
      <c r="W74" s="128">
        <v>54.821016093742365</v>
      </c>
      <c r="X74" s="128">
        <v>54.820886420037908</v>
      </c>
      <c r="Y74" s="128">
        <v>52.918304912609521</v>
      </c>
      <c r="Z74" s="128">
        <v>54.605773633959039</v>
      </c>
      <c r="AA74" s="128">
        <v>14.661678931354878</v>
      </c>
      <c r="AB74" s="128">
        <v>9.7508012282131791</v>
      </c>
      <c r="AC74" s="128">
        <v>6.5909604963856676</v>
      </c>
      <c r="AD74" s="128">
        <v>2.1910565390359826</v>
      </c>
      <c r="AE74" s="128">
        <v>-0.66891898384309434</v>
      </c>
      <c r="AF74" s="128">
        <v>-3.8688393411270217</v>
      </c>
      <c r="AG74" s="128">
        <v>-5.9396161425104825</v>
      </c>
      <c r="AH74" s="128">
        <v>-10.179855155569143</v>
      </c>
    </row>
    <row r="75" spans="1:34" x14ac:dyDescent="0.25">
      <c r="A75" s="126" t="s">
        <v>211</v>
      </c>
      <c r="B75" s="126">
        <v>1200</v>
      </c>
      <c r="C75" s="126">
        <v>550</v>
      </c>
      <c r="D75" s="126" t="str">
        <f t="shared" si="1"/>
        <v>1200550</v>
      </c>
      <c r="E75" s="126">
        <v>1200</v>
      </c>
      <c r="F75" s="126">
        <v>100</v>
      </c>
      <c r="G75" s="126">
        <v>83</v>
      </c>
      <c r="H75" s="126">
        <v>7</v>
      </c>
      <c r="I75" s="126">
        <v>45</v>
      </c>
      <c r="J75" s="127">
        <v>1412.7878858086362</v>
      </c>
      <c r="K75" s="126">
        <v>2</v>
      </c>
      <c r="L75" s="126">
        <v>4.5999999999999996</v>
      </c>
      <c r="M75" s="126">
        <v>15.2</v>
      </c>
      <c r="N75" s="126">
        <v>24.8</v>
      </c>
      <c r="O75" s="126">
        <v>33.700000000000003</v>
      </c>
      <c r="P75" s="126">
        <v>32.799999999999997</v>
      </c>
      <c r="Q75" s="126">
        <v>24.8</v>
      </c>
      <c r="R75" s="126">
        <v>21.4</v>
      </c>
      <c r="S75" s="128">
        <v>56.722744696965812</v>
      </c>
      <c r="T75" s="128">
        <v>57.763332107553474</v>
      </c>
      <c r="U75" s="128">
        <v>54.823121544015393</v>
      </c>
      <c r="V75" s="128">
        <v>54.820629425238515</v>
      </c>
      <c r="W75" s="128">
        <v>53.132909715277343</v>
      </c>
      <c r="X75" s="128">
        <v>53.118730562412189</v>
      </c>
      <c r="Y75" s="128">
        <v>52.946149435008429</v>
      </c>
      <c r="Z75" s="128">
        <v>53.134081661019572</v>
      </c>
      <c r="AA75" s="128">
        <v>19.001710201813395</v>
      </c>
      <c r="AB75" s="128">
        <v>13.529824173006594</v>
      </c>
      <c r="AC75" s="128">
        <v>10.929179484594329</v>
      </c>
      <c r="AD75" s="128">
        <v>6.5311311294903289</v>
      </c>
      <c r="AE75" s="128">
        <v>3.6712221602600823</v>
      </c>
      <c r="AF75" s="128">
        <v>0.48208732446689051</v>
      </c>
      <c r="AG75" s="128">
        <v>-2.9596619582316666</v>
      </c>
      <c r="AH75" s="128">
        <v>-6.2291364955568884</v>
      </c>
    </row>
    <row r="76" spans="1:34" x14ac:dyDescent="0.25">
      <c r="A76" s="126" t="s">
        <v>211</v>
      </c>
      <c r="B76" s="126">
        <v>600</v>
      </c>
      <c r="C76" s="126">
        <v>600</v>
      </c>
      <c r="D76" s="126" t="str">
        <f t="shared" si="1"/>
        <v>600600</v>
      </c>
      <c r="E76" s="126">
        <v>1200</v>
      </c>
      <c r="F76" s="126">
        <v>100</v>
      </c>
      <c r="G76" s="126">
        <v>67</v>
      </c>
      <c r="H76" s="126">
        <v>4</v>
      </c>
      <c r="I76" s="126">
        <v>30</v>
      </c>
      <c r="J76" s="127">
        <v>602.39785980245676</v>
      </c>
      <c r="K76" s="126">
        <v>2.1</v>
      </c>
      <c r="L76" s="126">
        <v>5.8</v>
      </c>
      <c r="M76" s="126">
        <v>19.100000000000001</v>
      </c>
      <c r="N76" s="126">
        <v>28.1</v>
      </c>
      <c r="O76" s="126">
        <v>36.6</v>
      </c>
      <c r="P76" s="126">
        <v>35.700000000000003</v>
      </c>
      <c r="Q76" s="126">
        <v>29.1</v>
      </c>
      <c r="R76" s="126">
        <v>27</v>
      </c>
      <c r="S76" s="128">
        <v>58.187179309918562</v>
      </c>
      <c r="T76" s="128">
        <v>58.407703217125267</v>
      </c>
      <c r="U76" s="128">
        <v>58.448178560414853</v>
      </c>
      <c r="V76" s="128">
        <v>57.750861567929334</v>
      </c>
      <c r="W76" s="128">
        <v>56.508403593239763</v>
      </c>
      <c r="X76" s="128">
        <v>56.480576144937153</v>
      </c>
      <c r="Y76" s="128">
        <v>53.590670332644535</v>
      </c>
      <c r="Z76" s="128">
        <v>52.824667243679549</v>
      </c>
      <c r="AA76" s="128">
        <v>22.055939520105134</v>
      </c>
      <c r="AB76" s="128">
        <v>17.363048423222065</v>
      </c>
      <c r="AC76" s="128">
        <v>12.833828551758883</v>
      </c>
      <c r="AD76" s="128">
        <v>8.638583339160272</v>
      </c>
      <c r="AE76" s="128">
        <v>4.9911112661472119</v>
      </c>
      <c r="AF76" s="128">
        <v>1.8114730424594196</v>
      </c>
      <c r="AG76" s="128">
        <v>0.22277366928498882</v>
      </c>
      <c r="AH76" s="128">
        <v>-2.7718610763601186</v>
      </c>
    </row>
    <row r="77" spans="1:34" x14ac:dyDescent="0.25">
      <c r="A77" s="126" t="s">
        <v>211</v>
      </c>
      <c r="B77" s="126">
        <v>700</v>
      </c>
      <c r="C77" s="126">
        <v>600</v>
      </c>
      <c r="D77" s="126" t="str">
        <f t="shared" si="1"/>
        <v>700600</v>
      </c>
      <c r="E77" s="126">
        <v>1200</v>
      </c>
      <c r="F77" s="126">
        <v>100</v>
      </c>
      <c r="G77" s="126">
        <v>100</v>
      </c>
      <c r="H77" s="126">
        <v>4</v>
      </c>
      <c r="I77" s="126">
        <v>31</v>
      </c>
      <c r="J77" s="127">
        <v>954.12001295782147</v>
      </c>
      <c r="K77" s="126">
        <v>2</v>
      </c>
      <c r="L77" s="126">
        <v>3.6</v>
      </c>
      <c r="M77" s="126">
        <v>12.5</v>
      </c>
      <c r="N77" s="126">
        <v>22.4</v>
      </c>
      <c r="O77" s="126">
        <v>32</v>
      </c>
      <c r="P77" s="126">
        <v>30.1</v>
      </c>
      <c r="Q77" s="126">
        <v>22.1</v>
      </c>
      <c r="R77" s="126">
        <v>17.600000000000001</v>
      </c>
      <c r="S77" s="128">
        <v>57.549932712570858</v>
      </c>
      <c r="T77" s="128">
        <v>56.293115859595858</v>
      </c>
      <c r="U77" s="128">
        <v>56.293114195448005</v>
      </c>
      <c r="V77" s="128">
        <v>54.605748064926168</v>
      </c>
      <c r="W77" s="128">
        <v>52.918512900354038</v>
      </c>
      <c r="X77" s="128">
        <v>52.918457927827824</v>
      </c>
      <c r="Y77" s="128">
        <v>51.015670555929404</v>
      </c>
      <c r="Z77" s="128">
        <v>52.703105739276303</v>
      </c>
      <c r="AA77" s="128">
        <v>14.218031041433528</v>
      </c>
      <c r="AB77" s="128">
        <v>10.480049692494072</v>
      </c>
      <c r="AC77" s="128">
        <v>5.9800084775377886</v>
      </c>
      <c r="AD77" s="128">
        <v>2.9201684332614799</v>
      </c>
      <c r="AE77" s="128">
        <v>6.0240704016050126E-2</v>
      </c>
      <c r="AF77" s="128">
        <v>-3.1397226288058362</v>
      </c>
      <c r="AG77" s="128">
        <v>-5.2103620565193847</v>
      </c>
      <c r="AH77" s="128">
        <v>-9.4505688548106139</v>
      </c>
    </row>
    <row r="78" spans="1:34" x14ac:dyDescent="0.25">
      <c r="A78" s="126" t="s">
        <v>211</v>
      </c>
      <c r="B78" s="126">
        <v>800</v>
      </c>
      <c r="C78" s="126">
        <v>600</v>
      </c>
      <c r="D78" s="126" t="str">
        <f t="shared" si="1"/>
        <v>800600</v>
      </c>
      <c r="E78" s="126">
        <v>1200</v>
      </c>
      <c r="F78" s="126">
        <v>100</v>
      </c>
      <c r="G78" s="126">
        <v>75</v>
      </c>
      <c r="H78" s="126">
        <v>5</v>
      </c>
      <c r="I78" s="126">
        <v>36</v>
      </c>
      <c r="J78" s="127">
        <v>917.2001995795863</v>
      </c>
      <c r="K78" s="126">
        <v>2</v>
      </c>
      <c r="L78" s="126">
        <v>5.0999999999999996</v>
      </c>
      <c r="M78" s="126">
        <v>17</v>
      </c>
      <c r="N78" s="126">
        <v>26.3</v>
      </c>
      <c r="O78" s="126">
        <v>35</v>
      </c>
      <c r="P78" s="126">
        <v>34.200000000000003</v>
      </c>
      <c r="Q78" s="126">
        <v>26.8</v>
      </c>
      <c r="R78" s="126">
        <v>23.9</v>
      </c>
      <c r="S78" s="128">
        <v>56.469620978573701</v>
      </c>
      <c r="T78" s="128">
        <v>56.506637606788139</v>
      </c>
      <c r="U78" s="128">
        <v>56.698493305585721</v>
      </c>
      <c r="V78" s="128">
        <v>56.71600411027503</v>
      </c>
      <c r="W78" s="128">
        <v>54.831571124629711</v>
      </c>
      <c r="X78" s="128">
        <v>53.127885592652476</v>
      </c>
      <c r="Y78" s="128">
        <v>49.97018348731833</v>
      </c>
      <c r="Z78" s="128">
        <v>52.927543219974112</v>
      </c>
      <c r="AA78" s="128">
        <v>20.418146131653021</v>
      </c>
      <c r="AB78" s="128">
        <v>16.092276389142608</v>
      </c>
      <c r="AC78" s="128">
        <v>11.214838696894734</v>
      </c>
      <c r="AD78" s="128">
        <v>6.7926483945917893</v>
      </c>
      <c r="AE78" s="128">
        <v>4.3312344098175677</v>
      </c>
      <c r="AF78" s="128">
        <v>1.4675419594604009</v>
      </c>
      <c r="AG78" s="128">
        <v>0.32735919151174603</v>
      </c>
      <c r="AH78" s="128">
        <v>-4.8396447117461348</v>
      </c>
    </row>
    <row r="79" spans="1:34" x14ac:dyDescent="0.25">
      <c r="A79" s="126" t="s">
        <v>211</v>
      </c>
      <c r="B79" s="126">
        <v>900</v>
      </c>
      <c r="C79" s="126">
        <v>600</v>
      </c>
      <c r="D79" s="126" t="str">
        <f t="shared" si="1"/>
        <v>900600</v>
      </c>
      <c r="E79" s="126">
        <v>1200</v>
      </c>
      <c r="F79" s="126">
        <v>100</v>
      </c>
      <c r="G79" s="126">
        <v>100</v>
      </c>
      <c r="H79" s="126">
        <v>5</v>
      </c>
      <c r="I79" s="126">
        <v>37</v>
      </c>
      <c r="J79" s="127">
        <v>1270.9169364320237</v>
      </c>
      <c r="K79" s="126">
        <v>2</v>
      </c>
      <c r="L79" s="126">
        <v>3.6</v>
      </c>
      <c r="M79" s="126">
        <v>12.5</v>
      </c>
      <c r="N79" s="126">
        <v>22.4</v>
      </c>
      <c r="O79" s="126">
        <v>32</v>
      </c>
      <c r="P79" s="126">
        <v>30.1</v>
      </c>
      <c r="Q79" s="126">
        <v>22.1</v>
      </c>
      <c r="R79" s="126">
        <v>17.600000000000001</v>
      </c>
      <c r="S79" s="128">
        <v>59.452493426323556</v>
      </c>
      <c r="T79" s="128">
        <v>58.195653302745583</v>
      </c>
      <c r="U79" s="128">
        <v>58.19561492802282</v>
      </c>
      <c r="V79" s="128">
        <v>56.508190381233725</v>
      </c>
      <c r="W79" s="128">
        <v>54.821032687955956</v>
      </c>
      <c r="X79" s="128">
        <v>54.820886946468313</v>
      </c>
      <c r="Y79" s="128">
        <v>52.918293424076332</v>
      </c>
      <c r="Z79" s="128">
        <v>54.605723772122545</v>
      </c>
      <c r="AA79" s="128">
        <v>13.488773836077886</v>
      </c>
      <c r="AB79" s="128">
        <v>9.7508029525592228</v>
      </c>
      <c r="AC79" s="128">
        <v>5.2508176037223997</v>
      </c>
      <c r="AD79" s="128">
        <v>2.1910343132640642</v>
      </c>
      <c r="AE79" s="128">
        <v>-0.66892913399135701</v>
      </c>
      <c r="AF79" s="128">
        <v>-3.8688344477553946</v>
      </c>
      <c r="AG79" s="128">
        <v>-5.9396066222664352</v>
      </c>
      <c r="AH79" s="128">
        <v>-10.179823370540946</v>
      </c>
    </row>
    <row r="80" spans="1:34" x14ac:dyDescent="0.25">
      <c r="A80" s="126" t="s">
        <v>211</v>
      </c>
      <c r="B80" s="126">
        <v>1000</v>
      </c>
      <c r="C80" s="126">
        <v>600</v>
      </c>
      <c r="D80" s="126" t="str">
        <f t="shared" si="1"/>
        <v>1000600</v>
      </c>
      <c r="E80" s="126">
        <v>1200</v>
      </c>
      <c r="F80" s="126">
        <v>100</v>
      </c>
      <c r="G80" s="126">
        <v>80</v>
      </c>
      <c r="H80" s="126">
        <v>6</v>
      </c>
      <c r="I80" s="126">
        <v>42</v>
      </c>
      <c r="J80" s="127">
        <v>1233.361733698194</v>
      </c>
      <c r="K80" s="126">
        <v>2</v>
      </c>
      <c r="L80" s="126">
        <v>4.7</v>
      </c>
      <c r="M80" s="126">
        <v>15.9</v>
      </c>
      <c r="N80" s="126">
        <v>25.3</v>
      </c>
      <c r="O80" s="126">
        <v>34.200000000000003</v>
      </c>
      <c r="P80" s="126">
        <v>33.4</v>
      </c>
      <c r="Q80" s="126">
        <v>25.5</v>
      </c>
      <c r="R80" s="126">
        <v>22.1</v>
      </c>
      <c r="S80" s="128">
        <v>58.410610679711205</v>
      </c>
      <c r="T80" s="128">
        <v>59.452040997313226</v>
      </c>
      <c r="U80" s="128">
        <v>57.765431263769401</v>
      </c>
      <c r="V80" s="128">
        <v>57.764557360237809</v>
      </c>
      <c r="W80" s="128">
        <v>54.819782006631634</v>
      </c>
      <c r="X80" s="128">
        <v>54.821362644629694</v>
      </c>
      <c r="Y80" s="128">
        <v>54.606703826081947</v>
      </c>
      <c r="Z80" s="128">
        <v>54.821182717330629</v>
      </c>
      <c r="AA80" s="128">
        <v>18.661631401395255</v>
      </c>
      <c r="AB80" s="128">
        <v>13.188910347509097</v>
      </c>
      <c r="AC80" s="128">
        <v>10.028621708021609</v>
      </c>
      <c r="AD80" s="128">
        <v>5.629286587964188</v>
      </c>
      <c r="AE80" s="128">
        <v>3.3318825551302393</v>
      </c>
      <c r="AF80" s="128">
        <v>0.13080377733841489</v>
      </c>
      <c r="AG80" s="128">
        <v>-3.2804864887022731</v>
      </c>
      <c r="AH80" s="128">
        <v>-6.5690630332541744</v>
      </c>
    </row>
    <row r="81" spans="1:34" x14ac:dyDescent="0.25">
      <c r="A81" s="126" t="s">
        <v>211</v>
      </c>
      <c r="B81" s="126">
        <v>1100</v>
      </c>
      <c r="C81" s="126">
        <v>600</v>
      </c>
      <c r="D81" s="126" t="str">
        <f t="shared" si="1"/>
        <v>1100600</v>
      </c>
      <c r="E81" s="126">
        <v>1200</v>
      </c>
      <c r="F81" s="126">
        <v>100</v>
      </c>
      <c r="G81" s="126">
        <v>100</v>
      </c>
      <c r="H81" s="126">
        <v>6</v>
      </c>
      <c r="I81" s="126">
        <v>43</v>
      </c>
      <c r="J81" s="127">
        <v>1590.2516159041816</v>
      </c>
      <c r="K81" s="126">
        <v>2</v>
      </c>
      <c r="L81" s="126">
        <v>3.6</v>
      </c>
      <c r="M81" s="126">
        <v>12.5</v>
      </c>
      <c r="N81" s="126">
        <v>22.4</v>
      </c>
      <c r="O81" s="126">
        <v>32</v>
      </c>
      <c r="P81" s="126">
        <v>30.1</v>
      </c>
      <c r="Q81" s="126">
        <v>22.1</v>
      </c>
      <c r="R81" s="126">
        <v>17.600000000000001</v>
      </c>
      <c r="S81" s="128">
        <v>59.452493426323556</v>
      </c>
      <c r="T81" s="128">
        <v>58.195653302745583</v>
      </c>
      <c r="U81" s="128">
        <v>58.19561492802282</v>
      </c>
      <c r="V81" s="128">
        <v>56.508190381233725</v>
      </c>
      <c r="W81" s="128">
        <v>54.821032687955956</v>
      </c>
      <c r="X81" s="128">
        <v>54.820886946468313</v>
      </c>
      <c r="Y81" s="128">
        <v>52.918293424076332</v>
      </c>
      <c r="Z81" s="128">
        <v>54.605723772122545</v>
      </c>
      <c r="AA81" s="128">
        <v>13.488773836077886</v>
      </c>
      <c r="AB81" s="128">
        <v>9.7508029525592228</v>
      </c>
      <c r="AC81" s="128">
        <v>5.2508176037223997</v>
      </c>
      <c r="AD81" s="128">
        <v>2.1910343132640642</v>
      </c>
      <c r="AE81" s="128">
        <v>-0.66892913399135701</v>
      </c>
      <c r="AF81" s="128">
        <v>-3.8688344477553946</v>
      </c>
      <c r="AG81" s="128">
        <v>-5.9396066222664352</v>
      </c>
      <c r="AH81" s="128">
        <v>-10.179823370540946</v>
      </c>
    </row>
    <row r="82" spans="1:34" x14ac:dyDescent="0.25">
      <c r="A82" s="126" t="s">
        <v>211</v>
      </c>
      <c r="B82" s="126">
        <v>1200</v>
      </c>
      <c r="C82" s="126">
        <v>600</v>
      </c>
      <c r="D82" s="126" t="str">
        <f t="shared" si="1"/>
        <v>1200600</v>
      </c>
      <c r="E82" s="126">
        <v>1200</v>
      </c>
      <c r="F82" s="126">
        <v>100</v>
      </c>
      <c r="G82" s="126">
        <v>83</v>
      </c>
      <c r="H82" s="126">
        <v>7</v>
      </c>
      <c r="I82" s="126">
        <v>48</v>
      </c>
      <c r="J82" s="127">
        <v>1549.1726001153368</v>
      </c>
      <c r="K82" s="126">
        <v>2</v>
      </c>
      <c r="L82" s="126">
        <v>4.5999999999999996</v>
      </c>
      <c r="M82" s="126">
        <v>15.2</v>
      </c>
      <c r="N82" s="126">
        <v>24.8</v>
      </c>
      <c r="O82" s="126">
        <v>33.700000000000003</v>
      </c>
      <c r="P82" s="126">
        <v>32.799999999999997</v>
      </c>
      <c r="Q82" s="126">
        <v>24.8</v>
      </c>
      <c r="R82" s="126">
        <v>21.4</v>
      </c>
      <c r="S82" s="128">
        <v>55.862501678412158</v>
      </c>
      <c r="T82" s="128">
        <v>56.293396759773159</v>
      </c>
      <c r="U82" s="128">
        <v>56.293346508745856</v>
      </c>
      <c r="V82" s="128">
        <v>54.605634572211088</v>
      </c>
      <c r="W82" s="128">
        <v>52.920188052826731</v>
      </c>
      <c r="X82" s="128">
        <v>52.918433471946159</v>
      </c>
      <c r="Y82" s="128">
        <v>52.712640329075555</v>
      </c>
      <c r="Z82" s="128">
        <v>52.918312628202251</v>
      </c>
      <c r="AA82" s="128">
        <v>19.558159646539174</v>
      </c>
      <c r="AB82" s="128">
        <v>14.479748039123111</v>
      </c>
      <c r="AC82" s="128">
        <v>9.9797963380566639</v>
      </c>
      <c r="AD82" s="128">
        <v>6.92023242054014</v>
      </c>
      <c r="AE82" s="128">
        <v>4.0590015356100801</v>
      </c>
      <c r="AF82" s="128">
        <v>0.86028817761527188</v>
      </c>
      <c r="AG82" s="128">
        <v>-2.5574846015250166</v>
      </c>
      <c r="AH82" s="128">
        <v>-5.8396207412472414</v>
      </c>
    </row>
  </sheetData>
  <sheetProtection algorithmName="SHA-512" hashValue="WlelD0jVmH3gIy6pgwytbnjELmprZxQWgqQl71kYrfswFl7tUCLDSqUR4dThn1sgZnKv970s2emCsoVVeDpRqA==" saltValue="l968Ainkq8mnKlVxVhk/kQ==" spinCount="100000" sheet="1" objects="1" scenarios="1"/>
  <mergeCells count="5">
    <mergeCell ref="J1:J2"/>
    <mergeCell ref="K1:R2"/>
    <mergeCell ref="S1:AH1"/>
    <mergeCell ref="S2:Z2"/>
    <mergeCell ref="AA2:A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workbookViewId="0">
      <selection activeCell="H40" sqref="H40"/>
    </sheetView>
  </sheetViews>
  <sheetFormatPr defaultRowHeight="15" x14ac:dyDescent="0.25"/>
  <cols>
    <col min="1" max="1" width="26.85546875" style="9" customWidth="1"/>
    <col min="2" max="2" width="22.5703125" style="9" bestFit="1" customWidth="1"/>
    <col min="3" max="3" width="13.7109375" style="9" bestFit="1" customWidth="1"/>
    <col min="4" max="13" width="9.140625" style="9"/>
    <col min="14" max="22" width="9.140625" style="27"/>
    <col min="23" max="16384" width="9.140625" style="9"/>
  </cols>
  <sheetData>
    <row r="1" spans="1:23" x14ac:dyDescent="0.25">
      <c r="A1" s="2" t="s">
        <v>76</v>
      </c>
      <c r="N1" s="2" t="s">
        <v>50</v>
      </c>
    </row>
    <row r="2" spans="1:23" ht="15.75" x14ac:dyDescent="0.25">
      <c r="A2" s="14"/>
      <c r="B2" s="168" t="s">
        <v>36</v>
      </c>
      <c r="C2" s="169"/>
      <c r="D2" s="169"/>
      <c r="E2" s="169"/>
      <c r="F2" s="169"/>
      <c r="G2" s="169"/>
      <c r="H2" s="169"/>
      <c r="I2" s="170"/>
      <c r="N2" s="28"/>
      <c r="O2" s="154" t="s">
        <v>36</v>
      </c>
      <c r="P2" s="154"/>
      <c r="Q2" s="154"/>
      <c r="R2" s="154"/>
      <c r="S2" s="154"/>
      <c r="T2" s="154"/>
      <c r="U2" s="154"/>
      <c r="V2" s="154"/>
    </row>
    <row r="3" spans="1:23" ht="15.75" x14ac:dyDescent="0.25">
      <c r="A3" s="14"/>
      <c r="B3" s="57">
        <v>63</v>
      </c>
      <c r="C3" s="57">
        <v>125</v>
      </c>
      <c r="D3" s="57">
        <v>250</v>
      </c>
      <c r="E3" s="57">
        <v>500</v>
      </c>
      <c r="F3" s="57">
        <v>1000</v>
      </c>
      <c r="G3" s="57">
        <v>2000</v>
      </c>
      <c r="H3" s="57">
        <v>4000</v>
      </c>
      <c r="I3" s="57">
        <v>8000</v>
      </c>
      <c r="N3" s="29"/>
      <c r="O3" s="43">
        <v>63</v>
      </c>
      <c r="P3" s="43">
        <v>125</v>
      </c>
      <c r="Q3" s="43">
        <v>250</v>
      </c>
      <c r="R3" s="43">
        <v>500</v>
      </c>
      <c r="S3" s="43">
        <v>1000</v>
      </c>
      <c r="T3" s="43">
        <v>2000</v>
      </c>
      <c r="U3" s="43">
        <v>4000</v>
      </c>
      <c r="V3" s="43">
        <v>8000</v>
      </c>
    </row>
    <row r="4" spans="1:23" x14ac:dyDescent="0.25">
      <c r="A4" s="41" t="s">
        <v>73</v>
      </c>
      <c r="B4" s="58">
        <v>0.33200000000000002</v>
      </c>
      <c r="C4" s="58">
        <v>0.251</v>
      </c>
      <c r="D4" s="58">
        <v>0.11</v>
      </c>
      <c r="E4" s="58">
        <v>0.06</v>
      </c>
      <c r="F4" s="58">
        <v>0.11799999999999999</v>
      </c>
      <c r="G4" s="58">
        <v>0.11799999999999999</v>
      </c>
      <c r="H4" s="58">
        <v>0.11799999999999999</v>
      </c>
      <c r="I4" s="58">
        <v>0.11799999999999999</v>
      </c>
      <c r="N4" s="43" t="s">
        <v>47</v>
      </c>
      <c r="O4" s="19">
        <v>-26.2</v>
      </c>
      <c r="P4" s="19">
        <v>-16.100000000000001</v>
      </c>
      <c r="Q4" s="19">
        <v>-8.6</v>
      </c>
      <c r="R4" s="19">
        <v>-3.2</v>
      </c>
      <c r="S4" s="19">
        <v>0</v>
      </c>
      <c r="T4" s="19">
        <v>1.2</v>
      </c>
      <c r="U4" s="19">
        <v>1</v>
      </c>
      <c r="V4" s="19">
        <v>-1.1000000000000001</v>
      </c>
    </row>
    <row r="5" spans="1:23" x14ac:dyDescent="0.25">
      <c r="A5" s="41" t="s">
        <v>74</v>
      </c>
      <c r="B5" s="58">
        <v>0.115</v>
      </c>
      <c r="C5" s="58">
        <v>0.09</v>
      </c>
      <c r="D5" s="58">
        <v>0.04</v>
      </c>
      <c r="E5" s="58">
        <v>2.1000000000000001E-2</v>
      </c>
      <c r="F5" s="58">
        <v>-0.56100000000000005</v>
      </c>
      <c r="G5" s="58">
        <v>-0.56100000000000005</v>
      </c>
      <c r="H5" s="58">
        <v>-0.56100000000000005</v>
      </c>
      <c r="I5" s="58">
        <v>-0.56100000000000005</v>
      </c>
    </row>
    <row r="6" spans="1:23" x14ac:dyDescent="0.25">
      <c r="A6" s="41" t="s">
        <v>75</v>
      </c>
      <c r="B6" s="58">
        <v>0.111</v>
      </c>
      <c r="C6" s="58">
        <v>0.22500000000000001</v>
      </c>
      <c r="D6" s="58">
        <v>0.42799999999999999</v>
      </c>
      <c r="E6" s="58">
        <v>0.503</v>
      </c>
      <c r="F6" s="58">
        <v>0.68500000000000005</v>
      </c>
      <c r="G6" s="58">
        <v>0.68500000000000005</v>
      </c>
      <c r="H6" s="58">
        <v>0.68500000000000005</v>
      </c>
      <c r="I6" s="58">
        <v>0.68500000000000005</v>
      </c>
    </row>
    <row r="7" spans="1:23" x14ac:dyDescent="0.25">
      <c r="N7" s="31" t="s">
        <v>49</v>
      </c>
    </row>
    <row r="8" spans="1:23" x14ac:dyDescent="0.25">
      <c r="N8" s="28"/>
      <c r="O8" s="154" t="s">
        <v>36</v>
      </c>
      <c r="P8" s="154"/>
      <c r="Q8" s="154"/>
      <c r="R8" s="154"/>
      <c r="S8" s="154"/>
      <c r="T8" s="154"/>
      <c r="U8" s="154"/>
      <c r="V8" s="154"/>
    </row>
    <row r="9" spans="1:23" ht="18" x14ac:dyDescent="0.35">
      <c r="A9" s="2" t="s">
        <v>77</v>
      </c>
      <c r="N9" s="29"/>
      <c r="O9" s="43">
        <v>63</v>
      </c>
      <c r="P9" s="43">
        <v>125</v>
      </c>
      <c r="Q9" s="43">
        <v>250</v>
      </c>
      <c r="R9" s="43">
        <v>500</v>
      </c>
      <c r="S9" s="43">
        <v>1000</v>
      </c>
      <c r="T9" s="43">
        <v>2000</v>
      </c>
      <c r="U9" s="43">
        <v>4000</v>
      </c>
      <c r="V9" s="43">
        <v>8000</v>
      </c>
    </row>
    <row r="10" spans="1:23" ht="15.75" x14ac:dyDescent="0.25">
      <c r="A10" s="59"/>
      <c r="B10" s="171" t="s">
        <v>36</v>
      </c>
      <c r="C10" s="171"/>
      <c r="D10" s="171"/>
      <c r="E10" s="171"/>
      <c r="F10" s="171"/>
      <c r="G10" s="171"/>
      <c r="H10" s="171"/>
      <c r="I10" s="171"/>
      <c r="J10" s="171"/>
      <c r="N10" s="43" t="s">
        <v>47</v>
      </c>
      <c r="O10" s="19">
        <v>35.5</v>
      </c>
      <c r="P10" s="19">
        <v>22</v>
      </c>
      <c r="Q10" s="19">
        <v>12</v>
      </c>
      <c r="R10" s="19">
        <v>4.8</v>
      </c>
      <c r="S10" s="19">
        <v>0</v>
      </c>
      <c r="T10" s="19">
        <v>-3.5</v>
      </c>
      <c r="U10" s="19">
        <v>-6.1</v>
      </c>
      <c r="V10" s="19">
        <v>-8</v>
      </c>
    </row>
    <row r="11" spans="1:23" x14ac:dyDescent="0.25">
      <c r="A11" s="60" t="s">
        <v>81</v>
      </c>
      <c r="B11" s="57">
        <v>31</v>
      </c>
      <c r="C11" s="57">
        <v>63</v>
      </c>
      <c r="D11" s="57">
        <v>125</v>
      </c>
      <c r="E11" s="57">
        <v>250</v>
      </c>
      <c r="F11" s="57">
        <v>500</v>
      </c>
      <c r="G11" s="57">
        <v>1000</v>
      </c>
      <c r="H11" s="57">
        <v>2000</v>
      </c>
      <c r="I11" s="57">
        <v>4000</v>
      </c>
      <c r="J11" s="57">
        <v>8000</v>
      </c>
      <c r="N11" s="9"/>
      <c r="O11" s="43" t="s">
        <v>48</v>
      </c>
      <c r="P11" s="19">
        <v>0.79</v>
      </c>
      <c r="Q11" s="19">
        <v>0.87</v>
      </c>
      <c r="R11" s="19">
        <v>0.93</v>
      </c>
      <c r="S11" s="19">
        <v>0.97399999999999998</v>
      </c>
      <c r="T11" s="19">
        <v>1</v>
      </c>
      <c r="U11" s="19">
        <v>1.0149999999999999</v>
      </c>
      <c r="V11" s="19">
        <v>1.0249999999999999</v>
      </c>
      <c r="W11" s="19">
        <v>1.03</v>
      </c>
    </row>
    <row r="12" spans="1:23" x14ac:dyDescent="0.25">
      <c r="A12" s="41" t="s">
        <v>78</v>
      </c>
      <c r="B12" s="58">
        <v>0</v>
      </c>
      <c r="C12" s="58">
        <v>1</v>
      </c>
      <c r="D12" s="58">
        <v>2</v>
      </c>
      <c r="E12" s="58">
        <v>3</v>
      </c>
      <c r="F12" s="58">
        <v>3</v>
      </c>
      <c r="G12" s="58">
        <v>3</v>
      </c>
      <c r="H12" s="58">
        <v>3</v>
      </c>
      <c r="I12" s="58">
        <v>3</v>
      </c>
      <c r="J12" s="58">
        <v>3</v>
      </c>
      <c r="N12" s="9"/>
      <c r="W12" s="27"/>
    </row>
    <row r="14" spans="1:23" x14ac:dyDescent="0.25">
      <c r="B14" s="168" t="s">
        <v>107</v>
      </c>
      <c r="C14" s="169"/>
      <c r="D14" s="169"/>
      <c r="E14" s="169"/>
      <c r="F14" s="169"/>
      <c r="G14" s="169"/>
      <c r="H14" s="169"/>
      <c r="I14" s="170"/>
    </row>
    <row r="15" spans="1:23" ht="15" customHeight="1" x14ac:dyDescent="0.25">
      <c r="A15" s="14"/>
      <c r="B15" s="57">
        <v>63</v>
      </c>
      <c r="C15" s="57">
        <v>125</v>
      </c>
      <c r="D15" s="57">
        <v>250</v>
      </c>
      <c r="E15" s="57">
        <v>500</v>
      </c>
      <c r="F15" s="57">
        <v>1000</v>
      </c>
      <c r="G15" s="57">
        <v>2000</v>
      </c>
      <c r="H15" s="57">
        <v>4000</v>
      </c>
      <c r="I15" s="57">
        <v>8000</v>
      </c>
    </row>
    <row r="16" spans="1:23" x14ac:dyDescent="0.25">
      <c r="A16" s="41" t="s">
        <v>108</v>
      </c>
      <c r="B16" s="58">
        <v>89</v>
      </c>
      <c r="C16" s="58">
        <v>177</v>
      </c>
      <c r="D16" s="58">
        <v>354</v>
      </c>
      <c r="E16" s="58">
        <v>707</v>
      </c>
      <c r="F16" s="58">
        <v>1414</v>
      </c>
      <c r="G16" s="58">
        <v>2828</v>
      </c>
      <c r="H16" s="58">
        <v>5657</v>
      </c>
      <c r="I16" s="58">
        <v>11314</v>
      </c>
    </row>
    <row r="19" spans="1:24" x14ac:dyDescent="0.25">
      <c r="A19" s="2" t="s">
        <v>79</v>
      </c>
    </row>
    <row r="20" spans="1:24" ht="15.75" x14ac:dyDescent="0.25">
      <c r="A20" s="59"/>
      <c r="B20" s="168" t="s">
        <v>36</v>
      </c>
      <c r="C20" s="169"/>
      <c r="D20" s="169"/>
      <c r="E20" s="169"/>
      <c r="F20" s="169"/>
      <c r="G20" s="169"/>
      <c r="H20" s="169"/>
      <c r="I20" s="170"/>
    </row>
    <row r="21" spans="1:24" x14ac:dyDescent="0.25">
      <c r="A21" s="60" t="s">
        <v>81</v>
      </c>
      <c r="B21" s="57">
        <v>63</v>
      </c>
      <c r="C21" s="57">
        <v>125</v>
      </c>
      <c r="D21" s="57">
        <v>250</v>
      </c>
      <c r="E21" s="57">
        <v>500</v>
      </c>
      <c r="F21" s="57">
        <v>1000</v>
      </c>
      <c r="G21" s="57">
        <v>2000</v>
      </c>
      <c r="H21" s="57">
        <v>4000</v>
      </c>
      <c r="I21" s="57">
        <v>8000</v>
      </c>
    </row>
    <row r="22" spans="1:24" x14ac:dyDescent="0.25">
      <c r="A22" s="41" t="s">
        <v>80</v>
      </c>
      <c r="B22" s="58">
        <v>4</v>
      </c>
      <c r="C22" s="58">
        <v>2</v>
      </c>
      <c r="D22" s="58">
        <v>1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</row>
    <row r="25" spans="1:24" x14ac:dyDescent="0.25">
      <c r="A25" s="2" t="s">
        <v>82</v>
      </c>
    </row>
    <row r="26" spans="1:24" x14ac:dyDescent="0.25">
      <c r="A26" s="57" t="s">
        <v>92</v>
      </c>
      <c r="B26" s="57" t="s">
        <v>83</v>
      </c>
      <c r="C26" s="57" t="s">
        <v>92</v>
      </c>
      <c r="D26" s="57"/>
      <c r="E26" s="57" t="s">
        <v>93</v>
      </c>
      <c r="F26" s="57" t="s">
        <v>94</v>
      </c>
      <c r="G26" s="57" t="s">
        <v>95</v>
      </c>
      <c r="H26" s="168" t="s">
        <v>84</v>
      </c>
      <c r="I26" s="169"/>
      <c r="J26" s="169"/>
      <c r="K26" s="169"/>
      <c r="L26" s="169"/>
      <c r="M26" s="169"/>
      <c r="N26" s="169"/>
      <c r="O26" s="170"/>
      <c r="W26" s="27"/>
      <c r="X26" s="27"/>
    </row>
    <row r="27" spans="1:24" x14ac:dyDescent="0.25">
      <c r="A27" s="79"/>
      <c r="B27" s="79"/>
      <c r="C27" s="79" t="s">
        <v>135</v>
      </c>
      <c r="D27" s="79"/>
      <c r="E27" s="79" t="s">
        <v>85</v>
      </c>
      <c r="F27" s="79" t="s">
        <v>5</v>
      </c>
      <c r="G27" s="79" t="s">
        <v>86</v>
      </c>
      <c r="H27" s="57">
        <v>63</v>
      </c>
      <c r="I27" s="57">
        <v>125</v>
      </c>
      <c r="J27" s="57">
        <v>250</v>
      </c>
      <c r="K27" s="57">
        <v>500</v>
      </c>
      <c r="L27" s="57">
        <v>1000</v>
      </c>
      <c r="M27" s="57">
        <v>2000</v>
      </c>
      <c r="N27" s="57">
        <v>4000</v>
      </c>
      <c r="O27" s="57">
        <v>8000</v>
      </c>
      <c r="W27" s="27"/>
      <c r="X27" s="27"/>
    </row>
    <row r="28" spans="1:24" x14ac:dyDescent="0.25">
      <c r="A28" s="15" t="s">
        <v>87</v>
      </c>
      <c r="B28" s="15" t="s">
        <v>153</v>
      </c>
      <c r="C28" s="80" t="s">
        <v>96</v>
      </c>
      <c r="D28" s="96" t="s">
        <v>166</v>
      </c>
      <c r="E28" s="58"/>
      <c r="F28" s="58">
        <v>20</v>
      </c>
      <c r="G28" s="58">
        <v>2.2999999999999998</v>
      </c>
      <c r="H28" s="58">
        <v>0</v>
      </c>
      <c r="I28" s="58">
        <v>0</v>
      </c>
      <c r="J28" s="58">
        <v>7</v>
      </c>
      <c r="K28" s="58">
        <v>14.7</v>
      </c>
      <c r="L28" s="58">
        <v>18</v>
      </c>
      <c r="M28" s="58">
        <v>19</v>
      </c>
      <c r="N28" s="58">
        <v>19</v>
      </c>
      <c r="O28" s="58">
        <v>19</v>
      </c>
      <c r="W28" s="27"/>
      <c r="X28" s="27"/>
    </row>
    <row r="29" spans="1:24" x14ac:dyDescent="0.25">
      <c r="A29" s="93" t="s">
        <v>88</v>
      </c>
      <c r="B29" s="15" t="s">
        <v>154</v>
      </c>
      <c r="C29" s="80" t="s">
        <v>155</v>
      </c>
      <c r="D29" s="96" t="s">
        <v>167</v>
      </c>
      <c r="E29" s="58"/>
      <c r="F29" s="58">
        <v>12.5</v>
      </c>
      <c r="G29" s="58"/>
      <c r="H29" s="58">
        <v>11.4</v>
      </c>
      <c r="I29" s="58">
        <v>14.8</v>
      </c>
      <c r="J29" s="58">
        <v>19.3</v>
      </c>
      <c r="K29" s="58">
        <v>24.2</v>
      </c>
      <c r="L29" s="58">
        <v>28.6</v>
      </c>
      <c r="M29" s="58">
        <v>31</v>
      </c>
      <c r="N29" s="58">
        <v>27.8</v>
      </c>
      <c r="O29" s="58">
        <v>49.8</v>
      </c>
      <c r="W29" s="27"/>
      <c r="X29" s="27"/>
    </row>
    <row r="30" spans="1:24" x14ac:dyDescent="0.25">
      <c r="A30" s="15" t="s">
        <v>89</v>
      </c>
      <c r="B30" s="15" t="s">
        <v>90</v>
      </c>
      <c r="C30" s="80" t="s">
        <v>27</v>
      </c>
      <c r="D30" s="96" t="s">
        <v>165</v>
      </c>
      <c r="E30" s="58"/>
      <c r="F30" s="58">
        <v>0.5</v>
      </c>
      <c r="G30" s="58"/>
      <c r="H30" s="58">
        <v>0</v>
      </c>
      <c r="I30" s="58">
        <v>0</v>
      </c>
      <c r="J30" s="58">
        <v>0</v>
      </c>
      <c r="K30" s="58">
        <v>6</v>
      </c>
      <c r="L30" s="58">
        <v>10</v>
      </c>
      <c r="M30" s="58">
        <v>10</v>
      </c>
      <c r="N30" s="58">
        <v>10</v>
      </c>
      <c r="O30" s="58">
        <v>10</v>
      </c>
      <c r="W30" s="27"/>
      <c r="X30" s="27"/>
    </row>
    <row r="31" spans="1:24" x14ac:dyDescent="0.25">
      <c r="A31" s="15" t="s">
        <v>91</v>
      </c>
      <c r="B31" s="15" t="s">
        <v>90</v>
      </c>
      <c r="C31" s="80" t="s">
        <v>97</v>
      </c>
      <c r="D31" s="96" t="s">
        <v>164</v>
      </c>
      <c r="E31" s="58"/>
      <c r="F31" s="58">
        <v>0.5</v>
      </c>
      <c r="G31" s="58"/>
      <c r="H31" s="58">
        <v>0</v>
      </c>
      <c r="I31" s="58">
        <v>3</v>
      </c>
      <c r="J31" s="58">
        <v>11</v>
      </c>
      <c r="K31" s="58">
        <v>19</v>
      </c>
      <c r="L31" s="58">
        <v>23</v>
      </c>
      <c r="M31" s="58">
        <v>23</v>
      </c>
      <c r="N31" s="58">
        <v>23</v>
      </c>
      <c r="O31" s="58">
        <v>23</v>
      </c>
      <c r="W31" s="27"/>
      <c r="X31" s="27"/>
    </row>
    <row r="32" spans="1:24" x14ac:dyDescent="0.25">
      <c r="A32" s="69"/>
      <c r="B32" s="69"/>
      <c r="C32" s="80" t="s">
        <v>98</v>
      </c>
      <c r="D32" s="96" t="s">
        <v>68</v>
      </c>
      <c r="E32" s="58"/>
      <c r="F32" s="58"/>
      <c r="G32" s="58"/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W32" s="27"/>
      <c r="X32" s="27"/>
    </row>
    <row r="35" spans="1:14" x14ac:dyDescent="0.25">
      <c r="A35" s="2" t="s">
        <v>132</v>
      </c>
    </row>
    <row r="36" spans="1:14" x14ac:dyDescent="0.25">
      <c r="A36" s="77" t="s">
        <v>21</v>
      </c>
      <c r="B36" s="57" t="s">
        <v>133</v>
      </c>
      <c r="E36" s="77" t="s">
        <v>184</v>
      </c>
      <c r="F36" s="57" t="s">
        <v>133</v>
      </c>
      <c r="N36" s="9"/>
    </row>
    <row r="37" spans="1:14" x14ac:dyDescent="0.25">
      <c r="A37" s="78" t="s">
        <v>26</v>
      </c>
      <c r="B37" s="58">
        <v>0.5</v>
      </c>
      <c r="C37" s="97" t="s">
        <v>157</v>
      </c>
      <c r="E37" s="78" t="s">
        <v>157</v>
      </c>
      <c r="F37" s="58">
        <v>0.5</v>
      </c>
      <c r="N37" s="9"/>
    </row>
    <row r="38" spans="1:14" x14ac:dyDescent="0.25">
      <c r="A38" s="78" t="s">
        <v>121</v>
      </c>
      <c r="B38" s="58">
        <v>2</v>
      </c>
      <c r="C38" s="97" t="s">
        <v>158</v>
      </c>
      <c r="E38" s="78" t="s">
        <v>159</v>
      </c>
      <c r="F38" s="58">
        <v>1</v>
      </c>
    </row>
    <row r="39" spans="1:14" x14ac:dyDescent="0.25">
      <c r="A39" s="78" t="s">
        <v>122</v>
      </c>
      <c r="B39" s="58">
        <v>1.5</v>
      </c>
      <c r="C39" s="97" t="s">
        <v>158</v>
      </c>
      <c r="E39" s="78" t="s">
        <v>158</v>
      </c>
      <c r="F39" s="58">
        <v>1.5</v>
      </c>
    </row>
    <row r="40" spans="1:14" x14ac:dyDescent="0.25">
      <c r="A40" s="78" t="s">
        <v>123</v>
      </c>
      <c r="B40" s="58">
        <v>1</v>
      </c>
      <c r="C40" s="98" t="s">
        <v>159</v>
      </c>
    </row>
    <row r="41" spans="1:14" x14ac:dyDescent="0.25">
      <c r="A41" s="78" t="s">
        <v>124</v>
      </c>
      <c r="B41" s="58">
        <v>1.5</v>
      </c>
      <c r="C41" s="98" t="s">
        <v>158</v>
      </c>
    </row>
    <row r="42" spans="1:14" x14ac:dyDescent="0.25">
      <c r="A42" s="78" t="s">
        <v>125</v>
      </c>
      <c r="B42" s="58">
        <v>1</v>
      </c>
      <c r="C42" s="98" t="s">
        <v>159</v>
      </c>
    </row>
    <row r="43" spans="1:14" x14ac:dyDescent="0.25">
      <c r="A43" s="78" t="s">
        <v>126</v>
      </c>
      <c r="B43" s="58">
        <v>2</v>
      </c>
      <c r="C43" s="98" t="s">
        <v>158</v>
      </c>
    </row>
    <row r="44" spans="1:14" x14ac:dyDescent="0.25">
      <c r="A44" s="78" t="s">
        <v>127</v>
      </c>
      <c r="B44" s="58">
        <v>1.5</v>
      </c>
      <c r="C44" s="98" t="s">
        <v>158</v>
      </c>
    </row>
    <row r="45" spans="1:14" x14ac:dyDescent="0.25">
      <c r="A45" s="78" t="s">
        <v>128</v>
      </c>
      <c r="B45" s="58">
        <v>0.5</v>
      </c>
      <c r="C45" s="98" t="s">
        <v>157</v>
      </c>
    </row>
    <row r="46" spans="1:14" x14ac:dyDescent="0.25">
      <c r="A46" s="78" t="s">
        <v>129</v>
      </c>
      <c r="B46" s="58">
        <v>2</v>
      </c>
      <c r="C46" s="98" t="s">
        <v>158</v>
      </c>
    </row>
    <row r="47" spans="1:14" x14ac:dyDescent="0.25">
      <c r="A47" s="78" t="s">
        <v>130</v>
      </c>
      <c r="B47" s="58">
        <v>1.5</v>
      </c>
      <c r="C47" s="98" t="s">
        <v>158</v>
      </c>
    </row>
    <row r="48" spans="1:14" x14ac:dyDescent="0.25">
      <c r="A48" s="78" t="s">
        <v>131</v>
      </c>
      <c r="B48" s="58">
        <v>1.5</v>
      </c>
      <c r="C48" s="98" t="s">
        <v>158</v>
      </c>
    </row>
  </sheetData>
  <sheetProtection algorithmName="SHA-512" hashValue="XouQ7d3w+97zdr7KfG2PT2l4wK0P1+mbV36/BLBXa66NiLzmKenjFNc/Q9LDlBmmAjU71pKrnuSCgwCUFVyCKg==" saltValue="mW0LggDrfT4vRfGsVpPHJw==" spinCount="100000" sheet="1" objects="1" scenarios="1"/>
  <mergeCells count="7">
    <mergeCell ref="O2:V2"/>
    <mergeCell ref="O8:V8"/>
    <mergeCell ref="B20:I20"/>
    <mergeCell ref="H26:O26"/>
    <mergeCell ref="B14:I14"/>
    <mergeCell ref="B10:J10"/>
    <mergeCell ref="B2:I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F17" sqref="F17"/>
    </sheetView>
  </sheetViews>
  <sheetFormatPr defaultRowHeight="15" x14ac:dyDescent="0.25"/>
  <cols>
    <col min="1" max="1" width="19.28515625" style="53" customWidth="1"/>
    <col min="2" max="2" width="10.5703125" style="53" bestFit="1" customWidth="1"/>
    <col min="3" max="3" width="18.42578125" style="53" bestFit="1" customWidth="1"/>
    <col min="4" max="5" width="9.140625" style="53"/>
    <col min="6" max="6" width="28" style="53" bestFit="1" customWidth="1"/>
    <col min="7" max="7" width="15.85546875" style="53" bestFit="1" customWidth="1"/>
    <col min="8" max="8" width="16.42578125" style="53" bestFit="1" customWidth="1"/>
  </cols>
  <sheetData>
    <row r="1" spans="1:8" x14ac:dyDescent="0.25">
      <c r="A1" s="85" t="s">
        <v>29</v>
      </c>
      <c r="B1" s="85" t="s">
        <v>32</v>
      </c>
      <c r="C1" s="85" t="s">
        <v>185</v>
      </c>
      <c r="D1" s="85" t="s">
        <v>115</v>
      </c>
      <c r="E1" s="85" t="s">
        <v>116</v>
      </c>
      <c r="F1" s="85" t="s">
        <v>184</v>
      </c>
      <c r="G1" s="85" t="s">
        <v>7</v>
      </c>
      <c r="H1" s="85" t="s">
        <v>8</v>
      </c>
    </row>
    <row r="2" spans="1:8" x14ac:dyDescent="0.25">
      <c r="A2" s="53" t="s">
        <v>25</v>
      </c>
      <c r="B2" s="53" t="s">
        <v>20</v>
      </c>
      <c r="C2" s="53" t="s">
        <v>165</v>
      </c>
      <c r="D2" s="53">
        <v>150</v>
      </c>
      <c r="E2" s="53">
        <v>150</v>
      </c>
      <c r="F2" s="53" t="s">
        <v>157</v>
      </c>
      <c r="G2" s="53" t="s">
        <v>70</v>
      </c>
      <c r="H2" s="53" t="s">
        <v>146</v>
      </c>
    </row>
    <row r="3" spans="1:8" x14ac:dyDescent="0.25">
      <c r="A3" s="53" t="s">
        <v>30</v>
      </c>
      <c r="B3" s="53" t="s">
        <v>33</v>
      </c>
      <c r="C3" s="53" t="s">
        <v>166</v>
      </c>
      <c r="D3" s="53">
        <f>D2+50</f>
        <v>200</v>
      </c>
      <c r="E3" s="53">
        <f>E2+50</f>
        <v>200</v>
      </c>
      <c r="F3" s="53" t="s">
        <v>159</v>
      </c>
      <c r="G3" s="53" t="s">
        <v>145</v>
      </c>
      <c r="H3" s="53" t="s">
        <v>68</v>
      </c>
    </row>
    <row r="4" spans="1:8" x14ac:dyDescent="0.25">
      <c r="A4" s="53" t="s">
        <v>31</v>
      </c>
      <c r="C4" s="53" t="s">
        <v>164</v>
      </c>
      <c r="D4" s="53">
        <f t="shared" ref="D4:E23" si="0">D3+50</f>
        <v>250</v>
      </c>
      <c r="E4" s="53">
        <f t="shared" si="0"/>
        <v>250</v>
      </c>
      <c r="F4" s="53" t="s">
        <v>158</v>
      </c>
    </row>
    <row r="5" spans="1:8" x14ac:dyDescent="0.25">
      <c r="C5" s="53" t="s">
        <v>167</v>
      </c>
      <c r="D5" s="53">
        <f t="shared" si="0"/>
        <v>300</v>
      </c>
      <c r="E5" s="53">
        <f t="shared" si="0"/>
        <v>300</v>
      </c>
    </row>
    <row r="6" spans="1:8" x14ac:dyDescent="0.25">
      <c r="C6" s="53" t="s">
        <v>68</v>
      </c>
      <c r="D6" s="53">
        <f t="shared" si="0"/>
        <v>350</v>
      </c>
      <c r="E6" s="53">
        <f t="shared" si="0"/>
        <v>350</v>
      </c>
    </row>
    <row r="7" spans="1:8" x14ac:dyDescent="0.25">
      <c r="D7" s="53">
        <f t="shared" si="0"/>
        <v>400</v>
      </c>
      <c r="E7" s="53">
        <f t="shared" si="0"/>
        <v>400</v>
      </c>
    </row>
    <row r="8" spans="1:8" x14ac:dyDescent="0.25">
      <c r="D8" s="53">
        <f t="shared" si="0"/>
        <v>450</v>
      </c>
      <c r="E8" s="53">
        <f t="shared" si="0"/>
        <v>450</v>
      </c>
    </row>
    <row r="9" spans="1:8" x14ac:dyDescent="0.25">
      <c r="D9" s="53">
        <f t="shared" si="0"/>
        <v>500</v>
      </c>
      <c r="E9" s="53">
        <f t="shared" si="0"/>
        <v>500</v>
      </c>
    </row>
    <row r="10" spans="1:8" x14ac:dyDescent="0.25">
      <c r="D10" s="53">
        <f t="shared" si="0"/>
        <v>550</v>
      </c>
      <c r="E10" s="53">
        <f t="shared" si="0"/>
        <v>550</v>
      </c>
    </row>
    <row r="11" spans="1:8" x14ac:dyDescent="0.25">
      <c r="D11" s="53">
        <f t="shared" si="0"/>
        <v>600</v>
      </c>
      <c r="E11" s="53">
        <f t="shared" si="0"/>
        <v>600</v>
      </c>
    </row>
    <row r="12" spans="1:8" x14ac:dyDescent="0.25">
      <c r="D12" s="53">
        <f t="shared" si="0"/>
        <v>650</v>
      </c>
      <c r="E12" s="53">
        <f t="shared" si="0"/>
        <v>650</v>
      </c>
    </row>
    <row r="13" spans="1:8" x14ac:dyDescent="0.25">
      <c r="D13" s="53">
        <f t="shared" si="0"/>
        <v>700</v>
      </c>
      <c r="E13" s="53">
        <f t="shared" si="0"/>
        <v>700</v>
      </c>
    </row>
    <row r="14" spans="1:8" x14ac:dyDescent="0.25">
      <c r="D14" s="53">
        <f t="shared" si="0"/>
        <v>750</v>
      </c>
      <c r="E14" s="53">
        <f t="shared" si="0"/>
        <v>750</v>
      </c>
    </row>
    <row r="15" spans="1:8" x14ac:dyDescent="0.25">
      <c r="D15" s="53">
        <f t="shared" si="0"/>
        <v>800</v>
      </c>
      <c r="E15" s="53">
        <f t="shared" si="0"/>
        <v>800</v>
      </c>
    </row>
    <row r="16" spans="1:8" x14ac:dyDescent="0.25">
      <c r="D16" s="53">
        <f t="shared" si="0"/>
        <v>850</v>
      </c>
      <c r="E16" s="53">
        <f t="shared" si="0"/>
        <v>850</v>
      </c>
    </row>
    <row r="17" spans="4:5" x14ac:dyDescent="0.25">
      <c r="D17" s="53">
        <f t="shared" si="0"/>
        <v>900</v>
      </c>
      <c r="E17" s="53">
        <f t="shared" si="0"/>
        <v>900</v>
      </c>
    </row>
    <row r="18" spans="4:5" x14ac:dyDescent="0.25">
      <c r="D18" s="53">
        <f t="shared" si="0"/>
        <v>950</v>
      </c>
      <c r="E18" s="53">
        <f t="shared" si="0"/>
        <v>950</v>
      </c>
    </row>
    <row r="19" spans="4:5" x14ac:dyDescent="0.25">
      <c r="D19" s="53">
        <f t="shared" si="0"/>
        <v>1000</v>
      </c>
      <c r="E19" s="53">
        <f t="shared" si="0"/>
        <v>1000</v>
      </c>
    </row>
    <row r="20" spans="4:5" x14ac:dyDescent="0.25">
      <c r="D20" s="53">
        <f t="shared" si="0"/>
        <v>1050</v>
      </c>
      <c r="E20" s="53">
        <f t="shared" si="0"/>
        <v>1050</v>
      </c>
    </row>
    <row r="21" spans="4:5" x14ac:dyDescent="0.25">
      <c r="D21" s="53">
        <f t="shared" si="0"/>
        <v>1100</v>
      </c>
      <c r="E21" s="53">
        <f t="shared" si="0"/>
        <v>1100</v>
      </c>
    </row>
    <row r="22" spans="4:5" x14ac:dyDescent="0.25">
      <c r="D22" s="53">
        <f>D21+50</f>
        <v>1150</v>
      </c>
      <c r="E22" s="53">
        <f>E21+50</f>
        <v>1150</v>
      </c>
    </row>
    <row r="23" spans="4:5" x14ac:dyDescent="0.25">
      <c r="D23" s="53">
        <f t="shared" si="0"/>
        <v>1200</v>
      </c>
      <c r="E23" s="53">
        <f t="shared" si="0"/>
        <v>1200</v>
      </c>
    </row>
  </sheetData>
  <sheetProtection algorithmName="SHA-512" hashValue="oCLHfL/sr51PLh9rj858aGtaxiENd/XfkISitI5Q5KuA8RyLVkHKa7vitzweRmXSXQ5uht/ZAE0nYrL064VLwg==" saltValue="KUuCFLKwi4CXAnggVO33o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Calcul</vt:lpstr>
      <vt:lpstr>Sound Power</vt:lpstr>
      <vt:lpstr>dPs,min</vt:lpstr>
      <vt:lpstr>Sound Pressure</vt:lpstr>
      <vt:lpstr>ModelParams Lw</vt:lpstr>
      <vt:lpstr>SilencerParams</vt:lpstr>
      <vt:lpstr>ModelParams Lp</vt:lpstr>
      <vt:lpstr>PullDownMenu</vt:lpstr>
    </vt:vector>
  </TitlesOfParts>
  <Company>Grada International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De Clercq</dc:creator>
  <cp:lastModifiedBy>Bob De Clercq</cp:lastModifiedBy>
  <cp:lastPrinted>2016-04-06T11:00:00Z</cp:lastPrinted>
  <dcterms:created xsi:type="dcterms:W3CDTF">2016-03-07T11:47:54Z</dcterms:created>
  <dcterms:modified xsi:type="dcterms:W3CDTF">2017-11-02T09:40:07Z</dcterms:modified>
</cp:coreProperties>
</file>